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6.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7.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8.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drawings/drawing9.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comments6.xml" ContentType="application/vnd.openxmlformats-officedocument.spreadsheetml.comments+xml"/>
  <Override PartName="/xl/threadedComments/threadedComment6.xml" ContentType="application/vnd.ms-excel.threadedcomments+xml"/>
  <Override PartName="/xl/drawings/drawing1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defaultThemeVersion="166925"/>
  <mc:AlternateContent xmlns:mc="http://schemas.openxmlformats.org/markup-compatibility/2006">
    <mc:Choice Requires="x15">
      <x15ac:absPath xmlns:x15ac="http://schemas.microsoft.com/office/spreadsheetml/2010/11/ac" url="D:\Daten\1 Studium\Uni\Master\Masterarbeit\07_Submission\Nature Communications\"/>
    </mc:Choice>
  </mc:AlternateContent>
  <xr:revisionPtr revIDLastSave="0" documentId="13_ncr:1_{DCACAC6C-BC3F-4640-BDE3-BC47211E1D30}" xr6:coauthVersionLast="45" xr6:coauthVersionMax="45" xr10:uidLastSave="{00000000-0000-0000-0000-000000000000}"/>
  <bookViews>
    <workbookView xWindow="-110" yWindow="-18110" windowWidth="29020" windowHeight="17380" xr2:uid="{7565AEEB-C1BF-48FB-A97E-81E52BE17A70}"/>
  </bookViews>
  <sheets>
    <sheet name="Contents" sheetId="42" r:id="rId1"/>
    <sheet name="Remarks" sheetId="43" r:id="rId2"/>
    <sheet name="1.1 Harmomized CCF" sheetId="13" r:id="rId3"/>
    <sheet name="2.1 Activity exclusion" sheetId="18" r:id="rId4"/>
    <sheet name="2.2 Boundary incompleteness" sheetId="11" r:id="rId5"/>
    <sheet name="2.3 Reporting inconsistency" sheetId="14" r:id="rId6"/>
    <sheet name="2.4 Carbon intensities" sheetId="33" r:id="rId7"/>
    <sheet name="3.1 Emission data" sheetId="9" r:id="rId8"/>
    <sheet name="3.2 Emission predictors" sheetId="21" r:id="rId9"/>
    <sheet name="3.3 Minimum boundaries" sheetId="41" r:id="rId10"/>
    <sheet name="3.4 Company selection" sheetId="24" r:id="rId11"/>
    <sheet name="4.1 Corporate reports" sheetId="39" r:id="rId12"/>
    <sheet name="4.2 CDP responses 2019 C.0-5" sheetId="19" r:id="rId13"/>
    <sheet name="4.3 CDP responses 2019 C.6" sheetId="16" r:id="rId14"/>
    <sheet name="4.4 CDP responses 2019 C.7-14" sheetId="20" r:id="rId15"/>
  </sheets>
  <definedNames>
    <definedName name="_xlnm._FilterDatabase" localSheetId="10" hidden="1">'3.4 Company selection'!$C$5:$M$138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Q30" i="11" l="1"/>
  <c r="AZ27" i="21" l="1"/>
  <c r="BA27" i="21"/>
  <c r="BB27" i="21"/>
  <c r="BC27" i="21"/>
  <c r="BD27" i="21"/>
  <c r="BE27" i="21"/>
  <c r="BF27" i="21"/>
  <c r="AV27" i="21"/>
  <c r="AY27" i="21"/>
  <c r="AM27" i="21"/>
  <c r="AN27" i="21"/>
  <c r="AO27" i="21"/>
  <c r="AP27" i="21"/>
  <c r="AQ27" i="21"/>
  <c r="AR27" i="21"/>
  <c r="AS27" i="21"/>
  <c r="AT27" i="21"/>
  <c r="AU27" i="21"/>
  <c r="AI27" i="21"/>
  <c r="AJ27" i="21"/>
  <c r="AK27" i="21"/>
  <c r="AL27" i="21"/>
  <c r="AE27" i="21"/>
  <c r="AF27" i="21"/>
  <c r="AG27" i="21"/>
  <c r="AH27" i="21"/>
  <c r="AB27" i="21"/>
  <c r="AC27" i="21"/>
  <c r="AD27" i="21"/>
  <c r="AA27" i="21"/>
  <c r="Y27" i="21"/>
  <c r="Z27" i="21"/>
  <c r="S27" i="21"/>
  <c r="O27" i="21"/>
  <c r="P27" i="21"/>
  <c r="K27" i="21"/>
  <c r="I27" i="21"/>
  <c r="H27" i="21"/>
  <c r="F27" i="21"/>
  <c r="E27" i="21"/>
  <c r="BH16" i="21"/>
  <c r="BH27" i="21" s="1"/>
  <c r="AF16" i="21"/>
  <c r="AC16" i="21"/>
  <c r="U16" i="21"/>
  <c r="U27" i="21" s="1"/>
  <c r="V16" i="21"/>
  <c r="V27" i="21" s="1"/>
  <c r="W16" i="21"/>
  <c r="W27" i="21" s="1"/>
  <c r="T16" i="21"/>
  <c r="T27" i="21" s="1"/>
  <c r="P16" i="21"/>
  <c r="K16" i="21"/>
  <c r="J16" i="21"/>
  <c r="J27" i="21" s="1"/>
  <c r="H16" i="21"/>
  <c r="G16" i="21"/>
  <c r="G27" i="21" s="1"/>
  <c r="E16" i="21"/>
  <c r="E33" i="21"/>
  <c r="E34" i="21"/>
  <c r="AP14" i="9"/>
  <c r="AP13" i="9"/>
  <c r="AP11" i="9"/>
  <c r="AC14" i="9"/>
  <c r="AB14" i="9"/>
  <c r="AB13" i="9"/>
  <c r="AC13" i="9"/>
  <c r="AD13" i="9"/>
  <c r="AA13" i="9"/>
  <c r="AB11" i="9"/>
  <c r="AC11" i="9"/>
  <c r="AD11" i="9"/>
  <c r="AA11" i="9"/>
  <c r="F11" i="9"/>
  <c r="G11" i="9"/>
  <c r="E11" i="9"/>
  <c r="G14" i="9"/>
  <c r="F14" i="9"/>
  <c r="G13" i="9"/>
  <c r="F13" i="9"/>
  <c r="E14" i="9"/>
  <c r="E13" i="9"/>
  <c r="F19" i="11"/>
  <c r="F21" i="11"/>
  <c r="E24" i="11"/>
  <c r="F24" i="11"/>
  <c r="G24" i="11"/>
  <c r="H24" i="11"/>
  <c r="E25" i="11"/>
  <c r="F25" i="11"/>
  <c r="G25" i="11"/>
  <c r="H25" i="11"/>
  <c r="E27" i="11"/>
  <c r="F27" i="11"/>
  <c r="G27" i="11"/>
  <c r="H27" i="11"/>
  <c r="H28" i="11"/>
  <c r="H29" i="11"/>
  <c r="F30" i="11"/>
  <c r="G30" i="11"/>
  <c r="E31" i="11"/>
  <c r="F31" i="11"/>
  <c r="G31" i="11"/>
  <c r="H31" i="11"/>
  <c r="E32" i="11"/>
  <c r="F32" i="11"/>
  <c r="G32" i="11"/>
  <c r="H32" i="11"/>
  <c r="F11" i="14"/>
  <c r="J11" i="14"/>
  <c r="N11" i="14"/>
  <c r="S11" i="14"/>
  <c r="U11" i="14"/>
  <c r="V11" i="14"/>
  <c r="Z11" i="14"/>
  <c r="AA11" i="14"/>
  <c r="AD11" i="14"/>
  <c r="AE11" i="14"/>
  <c r="AF11" i="14"/>
  <c r="AG11" i="14"/>
  <c r="AH11" i="14"/>
  <c r="AK11" i="14"/>
  <c r="AN11" i="14"/>
  <c r="AO11" i="14"/>
  <c r="AP11" i="14"/>
  <c r="AQ11" i="14"/>
  <c r="AR11" i="14"/>
  <c r="AS11" i="14"/>
  <c r="AT11" i="14"/>
  <c r="AV11" i="14"/>
  <c r="AX11" i="14"/>
  <c r="AY11" i="14"/>
  <c r="BB11" i="14"/>
  <c r="BD11" i="14"/>
  <c r="BE11" i="14"/>
  <c r="BG11" i="14"/>
  <c r="E53" i="33" l="1"/>
  <c r="F53" i="33"/>
  <c r="G53" i="33"/>
  <c r="AA53" i="33"/>
  <c r="AB53" i="33"/>
  <c r="AC53" i="33"/>
  <c r="AD53" i="33"/>
  <c r="AF53" i="33"/>
  <c r="AP53" i="33"/>
  <c r="E55" i="33"/>
  <c r="F55" i="33"/>
  <c r="G55" i="33"/>
  <c r="AA55" i="33"/>
  <c r="AB55" i="33"/>
  <c r="AC55" i="33"/>
  <c r="AD55" i="33"/>
  <c r="AF55" i="33"/>
  <c r="AP55" i="33"/>
  <c r="E56" i="33"/>
  <c r="F56" i="33"/>
  <c r="G56" i="33"/>
  <c r="AA56" i="33"/>
  <c r="AB56" i="33"/>
  <c r="AC56" i="33"/>
  <c r="AD56" i="33"/>
  <c r="AF56" i="33"/>
  <c r="AP56" i="33"/>
  <c r="AD58" i="33"/>
  <c r="H59" i="33"/>
  <c r="K59" i="33"/>
  <c r="Q59" i="33"/>
  <c r="R59" i="33"/>
  <c r="T59" i="33"/>
  <c r="W59" i="33"/>
  <c r="Y59" i="33"/>
  <c r="AC59" i="33"/>
  <c r="AD59" i="33"/>
  <c r="AJ59" i="33"/>
  <c r="AK59" i="33"/>
  <c r="AL59" i="33"/>
  <c r="AM59" i="33"/>
  <c r="AR59" i="33"/>
  <c r="AW59" i="33"/>
  <c r="AX59" i="33"/>
  <c r="BA59" i="33"/>
  <c r="BC59" i="33"/>
  <c r="BH59" i="33"/>
  <c r="G61" i="33"/>
  <c r="J61" i="33"/>
  <c r="P61" i="33"/>
  <c r="R61" i="33"/>
  <c r="T61" i="33"/>
  <c r="U61" i="33"/>
  <c r="V61" i="33"/>
  <c r="W61" i="33"/>
  <c r="Y61" i="33"/>
  <c r="AA61" i="33"/>
  <c r="AD61" i="33"/>
  <c r="AF61" i="33"/>
  <c r="AH61" i="33"/>
  <c r="AK61" i="33"/>
  <c r="AL61" i="33"/>
  <c r="AM61" i="33"/>
  <c r="AQ61" i="33"/>
  <c r="AR61" i="33"/>
  <c r="AU61" i="33"/>
  <c r="AW61" i="33"/>
  <c r="AX61" i="33"/>
  <c r="AY61" i="33"/>
  <c r="AZ61" i="33"/>
  <c r="BB61" i="33"/>
  <c r="BD61" i="33"/>
  <c r="BE61" i="33"/>
  <c r="BH61" i="33"/>
  <c r="Y62" i="33"/>
  <c r="AD62" i="33"/>
  <c r="AX62" i="33"/>
  <c r="J66" i="33"/>
  <c r="W66" i="33"/>
  <c r="Y66" i="33"/>
  <c r="AD66" i="33"/>
  <c r="AF66" i="33"/>
  <c r="AH66" i="33"/>
  <c r="AK66" i="33"/>
  <c r="AL66" i="33"/>
  <c r="AR66" i="33"/>
  <c r="AU66" i="33"/>
  <c r="AW66" i="33"/>
  <c r="AX66" i="33"/>
  <c r="AY66" i="33"/>
  <c r="BA66" i="33"/>
  <c r="BB66" i="33"/>
  <c r="BD66" i="33"/>
  <c r="BE66" i="33"/>
  <c r="BH66" i="33"/>
  <c r="G69" i="33"/>
  <c r="J69" i="33"/>
  <c r="K69" i="33"/>
  <c r="L69" i="33"/>
  <c r="M69" i="33"/>
  <c r="N69" i="33"/>
  <c r="O69" i="33"/>
  <c r="P69" i="33"/>
  <c r="Q69" i="33"/>
  <c r="S69" i="33"/>
  <c r="T69" i="33"/>
  <c r="U69" i="33"/>
  <c r="V69" i="33"/>
  <c r="W69" i="33"/>
  <c r="Y69" i="33"/>
  <c r="Z69" i="33"/>
  <c r="AD69" i="33"/>
  <c r="AF69" i="33"/>
  <c r="AH69" i="33"/>
  <c r="AJ69" i="33"/>
  <c r="AK69" i="33"/>
  <c r="AL69" i="33"/>
  <c r="AN69" i="33"/>
  <c r="AP69" i="33"/>
  <c r="AQ69" i="33"/>
  <c r="AR69" i="33"/>
  <c r="AT69" i="33"/>
  <c r="AU69" i="33"/>
  <c r="AW69" i="33"/>
  <c r="AX69" i="33"/>
  <c r="AY69" i="33"/>
  <c r="BB69" i="33"/>
  <c r="BD69" i="33"/>
  <c r="BF69" i="33"/>
  <c r="E70" i="33"/>
  <c r="F70" i="33"/>
  <c r="G70" i="33"/>
  <c r="H70" i="33"/>
  <c r="I70" i="33"/>
  <c r="J70" i="33"/>
  <c r="K70" i="33"/>
  <c r="L70" i="33"/>
  <c r="M70" i="33"/>
  <c r="N70" i="33"/>
  <c r="O70" i="33"/>
  <c r="P70" i="33"/>
  <c r="Q70" i="33"/>
  <c r="R70" i="33"/>
  <c r="S70" i="33"/>
  <c r="T70" i="33"/>
  <c r="U70" i="33"/>
  <c r="V70" i="33"/>
  <c r="W70" i="33"/>
  <c r="X70" i="33"/>
  <c r="Y70" i="33"/>
  <c r="Z70" i="33"/>
  <c r="AA70" i="33"/>
  <c r="AC70" i="33"/>
  <c r="AD70" i="33"/>
  <c r="AF70" i="33"/>
  <c r="AG70" i="33"/>
  <c r="AH70" i="33"/>
  <c r="AJ70" i="33"/>
  <c r="AK70" i="33"/>
  <c r="AL70" i="33"/>
  <c r="AM70" i="33"/>
  <c r="AN70" i="33"/>
  <c r="AO70" i="33"/>
  <c r="AP70" i="33"/>
  <c r="AQ70" i="33"/>
  <c r="AR70" i="33"/>
  <c r="AT70" i="33"/>
  <c r="AU70" i="33"/>
  <c r="AW70" i="33"/>
  <c r="AX70" i="33"/>
  <c r="AY70" i="33"/>
  <c r="AZ70" i="33"/>
  <c r="BA70" i="33"/>
  <c r="BB70" i="33"/>
  <c r="BD70" i="33"/>
  <c r="BE70" i="33"/>
  <c r="BF70" i="33"/>
  <c r="BG70" i="33"/>
  <c r="BH70" i="33"/>
  <c r="H71" i="33"/>
  <c r="J71" i="33"/>
  <c r="K71" i="33"/>
  <c r="M71" i="33"/>
  <c r="N71" i="33"/>
  <c r="O71" i="33"/>
  <c r="P71" i="33"/>
  <c r="R71" i="33"/>
  <c r="S71" i="33"/>
  <c r="T71" i="33"/>
  <c r="U71" i="33"/>
  <c r="V71" i="33"/>
  <c r="W71" i="33"/>
  <c r="X71" i="33"/>
  <c r="Y71" i="33"/>
  <c r="AD71" i="33"/>
  <c r="AH71" i="33"/>
  <c r="AJ71" i="33"/>
  <c r="AK71" i="33"/>
  <c r="AL71" i="33"/>
  <c r="AM71" i="33"/>
  <c r="AR71" i="33"/>
  <c r="AW71" i="33"/>
  <c r="AX71" i="33"/>
  <c r="AY71" i="33"/>
  <c r="BB71" i="33"/>
  <c r="BD71" i="33"/>
  <c r="BE71" i="33"/>
  <c r="BH71" i="33"/>
  <c r="G72" i="33"/>
  <c r="H72" i="33"/>
  <c r="I72" i="33"/>
  <c r="J72" i="33"/>
  <c r="K72" i="33"/>
  <c r="L72" i="33"/>
  <c r="M72" i="33"/>
  <c r="N72" i="33"/>
  <c r="O72" i="33"/>
  <c r="P72" i="33"/>
  <c r="Q72" i="33"/>
  <c r="R72" i="33"/>
  <c r="S72" i="33"/>
  <c r="T72" i="33"/>
  <c r="U72" i="33"/>
  <c r="V72" i="33"/>
  <c r="W72" i="33"/>
  <c r="Y72" i="33"/>
  <c r="AD72" i="33"/>
  <c r="AF72" i="33"/>
  <c r="AH72" i="33"/>
  <c r="AK72" i="33"/>
  <c r="AL72" i="33"/>
  <c r="AM72" i="33"/>
  <c r="AN72" i="33"/>
  <c r="AQ72" i="33"/>
  <c r="AR72" i="33"/>
  <c r="AT72" i="33"/>
  <c r="AW72" i="33"/>
  <c r="AX72" i="33"/>
  <c r="AY72" i="33"/>
  <c r="AZ72" i="33"/>
  <c r="BA72" i="33"/>
  <c r="BB72" i="33"/>
  <c r="BD72" i="33"/>
  <c r="BE72" i="33"/>
  <c r="BH72" i="33"/>
  <c r="F73" i="33"/>
  <c r="G73" i="33"/>
  <c r="I73" i="33"/>
  <c r="J73" i="33"/>
  <c r="K73" i="33"/>
  <c r="L73" i="33"/>
  <c r="M73" i="33"/>
  <c r="N73" i="33"/>
  <c r="O73" i="33"/>
  <c r="P73" i="33"/>
  <c r="Q73" i="33"/>
  <c r="R73" i="33"/>
  <c r="S73" i="33"/>
  <c r="T73" i="33"/>
  <c r="U73" i="33"/>
  <c r="V73" i="33"/>
  <c r="W73" i="33"/>
  <c r="X73" i="33"/>
  <c r="Y73" i="33"/>
  <c r="Z73" i="33"/>
  <c r="AA73" i="33"/>
  <c r="AC73" i="33"/>
  <c r="AD73" i="33"/>
  <c r="AE73" i="33"/>
  <c r="AF73" i="33"/>
  <c r="AH73" i="33"/>
  <c r="AI73" i="33"/>
  <c r="AJ73" i="33"/>
  <c r="AK73" i="33"/>
  <c r="AL73" i="33"/>
  <c r="AM73" i="33"/>
  <c r="AN73" i="33"/>
  <c r="AO73" i="33"/>
  <c r="AP73" i="33"/>
  <c r="AQ73" i="33"/>
  <c r="AR73" i="33"/>
  <c r="AS73" i="33"/>
  <c r="AT73" i="33"/>
  <c r="AU73" i="33"/>
  <c r="AW73" i="33"/>
  <c r="AX73" i="33"/>
  <c r="AY73" i="33"/>
  <c r="BA73" i="33"/>
  <c r="BB73" i="33"/>
  <c r="BC73" i="33"/>
  <c r="BD73" i="33"/>
  <c r="BE73" i="33"/>
  <c r="BG73" i="33"/>
  <c r="BH73" i="33"/>
  <c r="E74" i="33"/>
  <c r="F74" i="33"/>
  <c r="G74" i="33"/>
  <c r="H74" i="33"/>
  <c r="I74" i="33"/>
  <c r="J74" i="33"/>
  <c r="K74" i="33"/>
  <c r="L74" i="33"/>
  <c r="M74" i="33"/>
  <c r="N74" i="33"/>
  <c r="O74" i="33"/>
  <c r="P74" i="33"/>
  <c r="Q74" i="33"/>
  <c r="R74" i="33"/>
  <c r="S74" i="33"/>
  <c r="T74" i="33"/>
  <c r="U74" i="33"/>
  <c r="V74" i="33"/>
  <c r="W74" i="33"/>
  <c r="X74" i="33"/>
  <c r="Y74" i="33"/>
  <c r="Z74" i="33"/>
  <c r="AA74" i="33"/>
  <c r="AB74" i="33"/>
  <c r="AC74" i="33"/>
  <c r="AD74" i="33"/>
  <c r="AE74" i="33"/>
  <c r="AF74" i="33"/>
  <c r="AG74" i="33"/>
  <c r="AH74" i="33"/>
  <c r="AI74" i="33"/>
  <c r="AJ74" i="33"/>
  <c r="AK74" i="33"/>
  <c r="AL74" i="33"/>
  <c r="AM74" i="33"/>
  <c r="AN74" i="33"/>
  <c r="AO74" i="33"/>
  <c r="AP74" i="33"/>
  <c r="AQ74" i="33"/>
  <c r="AR74" i="33"/>
  <c r="AS74" i="33"/>
  <c r="AT74" i="33"/>
  <c r="AU74" i="33"/>
  <c r="AV74" i="33"/>
  <c r="AW74" i="33"/>
  <c r="AX74" i="33"/>
  <c r="AY74" i="33"/>
  <c r="AZ74" i="33"/>
  <c r="BA74" i="33"/>
  <c r="BB74" i="33"/>
  <c r="BC74" i="33"/>
  <c r="BD74" i="33"/>
  <c r="BE74" i="33"/>
  <c r="BF74" i="33"/>
  <c r="BG74" i="33"/>
  <c r="BH74" i="33"/>
  <c r="E75" i="33"/>
  <c r="F75" i="33"/>
  <c r="G75" i="33"/>
  <c r="H75" i="33"/>
  <c r="I75" i="33"/>
  <c r="J75" i="33"/>
  <c r="K75" i="33"/>
  <c r="M75" i="33"/>
  <c r="N75" i="33"/>
  <c r="O75" i="33"/>
  <c r="P75" i="33"/>
  <c r="Q75" i="33"/>
  <c r="R75" i="33"/>
  <c r="S75" i="33"/>
  <c r="T75" i="33"/>
  <c r="U75" i="33"/>
  <c r="V75" i="33"/>
  <c r="W75" i="33"/>
  <c r="X75" i="33"/>
  <c r="Y75" i="33"/>
  <c r="Z75" i="33"/>
  <c r="AA75" i="33"/>
  <c r="AC75" i="33"/>
  <c r="AD75" i="33"/>
  <c r="AE75" i="33"/>
  <c r="AF75" i="33"/>
  <c r="AG75" i="33"/>
  <c r="AH75" i="33"/>
  <c r="AI75" i="33"/>
  <c r="AJ75" i="33"/>
  <c r="AK75" i="33"/>
  <c r="AL75" i="33"/>
  <c r="AM75" i="33"/>
  <c r="AN75" i="33"/>
  <c r="AO75" i="33"/>
  <c r="AP75" i="33"/>
  <c r="AQ75" i="33"/>
  <c r="AR75" i="33"/>
  <c r="AS75" i="33"/>
  <c r="AT75" i="33"/>
  <c r="AU75" i="33"/>
  <c r="AW75" i="33"/>
  <c r="AX75" i="33"/>
  <c r="AY75" i="33"/>
  <c r="AZ75" i="33"/>
  <c r="BB75" i="33"/>
  <c r="BC75" i="33"/>
  <c r="BD75" i="33"/>
  <c r="BE75" i="33"/>
  <c r="BG75" i="33"/>
  <c r="BH75" i="33"/>
  <c r="N17" i="33" l="1"/>
  <c r="J17" i="33" a="1"/>
  <c r="J17" i="33" s="1"/>
  <c r="G17" i="33"/>
  <c r="D17" i="33"/>
  <c r="O17" i="33" a="1"/>
  <c r="O17" i="33" s="1"/>
  <c r="I17" i="33"/>
  <c r="E17" i="33" a="1"/>
  <c r="E17" i="33" s="1"/>
  <c r="O21" i="33" a="1"/>
  <c r="O21" i="33" s="1"/>
  <c r="D21" i="33"/>
  <c r="N21" i="33"/>
  <c r="G21" i="33"/>
  <c r="J21" i="33" a="1"/>
  <c r="J21" i="33" s="1"/>
  <c r="I21" i="33"/>
  <c r="E21" i="33" a="1"/>
  <c r="E21" i="33" s="1"/>
  <c r="N42" i="33"/>
  <c r="E42" i="33" a="1"/>
  <c r="E42" i="33" s="1"/>
  <c r="D42" i="33"/>
  <c r="O42" i="33" a="1"/>
  <c r="O42" i="33" s="1"/>
  <c r="J42" i="33" a="1"/>
  <c r="J42" i="33" s="1"/>
  <c r="I42" i="33"/>
  <c r="BF30" i="9"/>
  <c r="BF72" i="33" s="1"/>
  <c r="AP29" i="9"/>
  <c r="AP71" i="33" s="1"/>
  <c r="AP30" i="9"/>
  <c r="AP72" i="33" s="1"/>
  <c r="AP18" i="9"/>
  <c r="AP19" i="9"/>
  <c r="AP61" i="33" s="1"/>
  <c r="AP20" i="9"/>
  <c r="AP21" i="9"/>
  <c r="AP22" i="9"/>
  <c r="AP23" i="9"/>
  <c r="AP24" i="9"/>
  <c r="AP66" i="33" s="1"/>
  <c r="AC18" i="9"/>
  <c r="AB18" i="9"/>
  <c r="AB33" i="9"/>
  <c r="AB75" i="33" s="1"/>
  <c r="AB31" i="9"/>
  <c r="AB73" i="33" s="1"/>
  <c r="AC30" i="9"/>
  <c r="AC72" i="33" s="1"/>
  <c r="AB30" i="9"/>
  <c r="AB72" i="33" s="1"/>
  <c r="AA30" i="9"/>
  <c r="AA72" i="33" s="1"/>
  <c r="AF18" i="9"/>
  <c r="AF20" i="9"/>
  <c r="AF23" i="9"/>
  <c r="AB29" i="9"/>
  <c r="AB71" i="33" s="1"/>
  <c r="AC29" i="9"/>
  <c r="AC71" i="33" s="1"/>
  <c r="AA29" i="9"/>
  <c r="AA71" i="33" s="1"/>
  <c r="AF29" i="9"/>
  <c r="AF71" i="33" s="1"/>
  <c r="AB28" i="9"/>
  <c r="AB70" i="33" s="1"/>
  <c r="AB27" i="9"/>
  <c r="AB69" i="33" s="1"/>
  <c r="AC27" i="9"/>
  <c r="AC69" i="33" s="1"/>
  <c r="AA27" i="9"/>
  <c r="AA69" i="33" s="1"/>
  <c r="AB25" i="9"/>
  <c r="AB24" i="9"/>
  <c r="AB66" i="33" s="1"/>
  <c r="AC24" i="9"/>
  <c r="AC66" i="33" s="1"/>
  <c r="AA24" i="9"/>
  <c r="AA66" i="33" s="1"/>
  <c r="AB23" i="9"/>
  <c r="AC23" i="9"/>
  <c r="AA23" i="9"/>
  <c r="AC22" i="9"/>
  <c r="AB22" i="9"/>
  <c r="AB21" i="9"/>
  <c r="AC21" i="9"/>
  <c r="AA21" i="9"/>
  <c r="AC20" i="9"/>
  <c r="AB20" i="9"/>
  <c r="AC19" i="9"/>
  <c r="AC61" i="33" s="1"/>
  <c r="AB19" i="9"/>
  <c r="AB61" i="33" s="1"/>
  <c r="AA18" i="9"/>
  <c r="G29" i="9"/>
  <c r="G71" i="33" s="1"/>
  <c r="E30" i="9"/>
  <c r="E29" i="9"/>
  <c r="E31" i="9"/>
  <c r="E27" i="9"/>
  <c r="F24" i="9"/>
  <c r="G24" i="9"/>
  <c r="F23" i="9"/>
  <c r="F22" i="11" s="1"/>
  <c r="G23" i="9"/>
  <c r="G22" i="11" s="1"/>
  <c r="E24" i="9"/>
  <c r="E23" i="9"/>
  <c r="E22" i="9"/>
  <c r="E21" i="11" s="1"/>
  <c r="E21" i="9"/>
  <c r="E20" i="11" s="1"/>
  <c r="F21" i="9"/>
  <c r="F20" i="11" s="1"/>
  <c r="E20" i="9"/>
  <c r="G20" i="9"/>
  <c r="E19" i="9"/>
  <c r="F19" i="9"/>
  <c r="G18" i="9"/>
  <c r="E18" i="9"/>
  <c r="E17" i="11" s="1"/>
  <c r="E62" i="33" l="1"/>
  <c r="E19" i="11"/>
  <c r="G66" i="33"/>
  <c r="G23" i="11"/>
  <c r="E71" i="33"/>
  <c r="E28" i="11"/>
  <c r="F61" i="33"/>
  <c r="F18" i="11"/>
  <c r="E66" i="33"/>
  <c r="E23" i="11"/>
  <c r="F66" i="33"/>
  <c r="F23" i="11"/>
  <c r="E72" i="33"/>
  <c r="E29" i="11"/>
  <c r="E61" i="33"/>
  <c r="E18" i="11"/>
  <c r="E69" i="33"/>
  <c r="E26" i="11"/>
  <c r="E73" i="33"/>
  <c r="E30" i="11"/>
  <c r="BP43" i="9"/>
  <c r="BP44" i="9"/>
  <c r="BP45" i="9"/>
  <c r="BP46" i="9"/>
  <c r="BP47" i="9"/>
  <c r="BP48" i="9"/>
  <c r="BP49" i="9"/>
  <c r="BP50" i="9"/>
  <c r="BP51" i="9"/>
  <c r="BP52" i="9"/>
  <c r="BP53" i="9"/>
  <c r="BP54" i="9"/>
  <c r="BP55" i="9"/>
  <c r="BP56" i="9"/>
  <c r="BP57" i="9"/>
  <c r="BQ43" i="9"/>
  <c r="BS43" i="9" s="1"/>
  <c r="BQ44" i="9"/>
  <c r="BS44" i="9" s="1"/>
  <c r="BQ45" i="9"/>
  <c r="BS45" i="9" s="1"/>
  <c r="BQ46" i="9"/>
  <c r="BS46" i="9" s="1"/>
  <c r="BQ47" i="9"/>
  <c r="BS47" i="9" s="1"/>
  <c r="BQ48" i="9"/>
  <c r="BS48" i="9" s="1"/>
  <c r="BQ49" i="9"/>
  <c r="BS49" i="9" s="1"/>
  <c r="BQ50" i="9"/>
  <c r="BS50" i="9" s="1"/>
  <c r="BQ51" i="9"/>
  <c r="BS51" i="9" s="1"/>
  <c r="BQ52" i="9"/>
  <c r="BS52" i="9" s="1"/>
  <c r="BQ53" i="9"/>
  <c r="BS53" i="9" s="1"/>
  <c r="BQ54" i="9"/>
  <c r="BS54" i="9" s="1"/>
  <c r="BQ55" i="9"/>
  <c r="BS55" i="9" s="1"/>
  <c r="BQ56" i="9"/>
  <c r="BS56" i="9" s="1"/>
  <c r="BQ57" i="9"/>
  <c r="BS57" i="9" s="1"/>
  <c r="BQ42" i="9"/>
  <c r="BS42" i="9" s="1"/>
  <c r="BP42" i="9"/>
  <c r="BP58" i="9" s="1"/>
  <c r="BM43" i="9"/>
  <c r="BM44" i="9"/>
  <c r="BM45" i="9"/>
  <c r="BM46" i="9"/>
  <c r="BM47" i="9"/>
  <c r="BM48" i="9"/>
  <c r="BM49" i="9"/>
  <c r="BM50" i="9"/>
  <c r="BM51" i="9"/>
  <c r="BM52" i="9"/>
  <c r="BM53" i="9"/>
  <c r="BM54" i="9"/>
  <c r="BM55" i="9"/>
  <c r="BM56" i="9"/>
  <c r="BM57" i="9"/>
  <c r="BM42" i="9"/>
  <c r="BN42" i="9"/>
  <c r="BJ57" i="9"/>
  <c r="BJ43" i="9"/>
  <c r="BJ44" i="9"/>
  <c r="BJ45" i="9"/>
  <c r="BJ46" i="9"/>
  <c r="BJ47" i="9"/>
  <c r="BJ48" i="9"/>
  <c r="BJ49" i="9"/>
  <c r="BJ50" i="9"/>
  <c r="BJ51" i="9"/>
  <c r="BJ52" i="9"/>
  <c r="BJ53" i="9"/>
  <c r="BJ54" i="9"/>
  <c r="BJ55" i="9"/>
  <c r="BJ56" i="9"/>
  <c r="BJ42" i="9"/>
  <c r="BK42" i="9"/>
  <c r="BM58" i="9" l="1"/>
  <c r="BJ58" i="9"/>
  <c r="R23" i="24"/>
  <c r="E12" i="9" l="1"/>
  <c r="E54" i="33" s="1"/>
  <c r="BO32" i="9"/>
  <c r="H8" i="14"/>
  <c r="K8" i="14"/>
  <c r="Q8" i="14"/>
  <c r="R8" i="14"/>
  <c r="T8" i="14"/>
  <c r="W8" i="14"/>
  <c r="Y8" i="14"/>
  <c r="AC8" i="14"/>
  <c r="AD8" i="14"/>
  <c r="AJ8" i="14"/>
  <c r="AK8" i="14"/>
  <c r="AL8" i="14"/>
  <c r="AM8" i="14"/>
  <c r="AR8" i="14"/>
  <c r="AW8" i="14"/>
  <c r="AX8" i="14"/>
  <c r="BA8" i="14"/>
  <c r="BC8" i="14"/>
  <c r="BH8" i="14"/>
  <c r="AD9" i="14"/>
  <c r="AB17" i="9"/>
  <c r="AB12" i="14"/>
  <c r="AB13" i="14"/>
  <c r="AB11" i="14" l="1"/>
  <c r="AB8" i="14"/>
  <c r="AB59" i="33"/>
  <c r="F33" i="21" l="1"/>
  <c r="G33" i="21"/>
  <c r="H33" i="21"/>
  <c r="I33" i="21"/>
  <c r="J33" i="21"/>
  <c r="K33" i="21"/>
  <c r="L33" i="21"/>
  <c r="M33" i="21"/>
  <c r="N33" i="21"/>
  <c r="O33" i="21"/>
  <c r="P33" i="21"/>
  <c r="Q33" i="21"/>
  <c r="R33" i="21"/>
  <c r="S33" i="21"/>
  <c r="T33" i="21"/>
  <c r="U33" i="21"/>
  <c r="V33" i="21"/>
  <c r="W33" i="21"/>
  <c r="W34" i="21" s="1"/>
  <c r="W62" i="33" s="1"/>
  <c r="X33" i="21"/>
  <c r="Z33" i="21"/>
  <c r="AA33" i="21"/>
  <c r="AB33" i="21"/>
  <c r="AC33" i="21"/>
  <c r="AD33" i="21"/>
  <c r="AE33" i="21"/>
  <c r="AF33" i="21"/>
  <c r="AG33" i="21"/>
  <c r="AH33" i="21"/>
  <c r="AI33" i="21"/>
  <c r="AJ33" i="21"/>
  <c r="AK33" i="21"/>
  <c r="AL33" i="21"/>
  <c r="AM33" i="21"/>
  <c r="AN33" i="21"/>
  <c r="AO33" i="21"/>
  <c r="AP33" i="21"/>
  <c r="AQ33" i="21"/>
  <c r="AR33" i="21"/>
  <c r="AS33" i="21"/>
  <c r="AT33" i="21"/>
  <c r="AU33" i="21"/>
  <c r="AV33" i="21"/>
  <c r="AW33" i="21"/>
  <c r="AX33" i="21"/>
  <c r="AY33" i="21"/>
  <c r="AZ33" i="21"/>
  <c r="BA33" i="21"/>
  <c r="BB33" i="21"/>
  <c r="BC33" i="21"/>
  <c r="BD33" i="21"/>
  <c r="BE33" i="21"/>
  <c r="BF33" i="21"/>
  <c r="BG33" i="21"/>
  <c r="BH33" i="21"/>
  <c r="F34" i="21"/>
  <c r="F62" i="33" s="1"/>
  <c r="G34" i="21"/>
  <c r="G62" i="33" s="1"/>
  <c r="H34" i="21"/>
  <c r="I34" i="21"/>
  <c r="J34" i="21"/>
  <c r="J62" i="33" s="1"/>
  <c r="K34" i="21"/>
  <c r="L34" i="21"/>
  <c r="M34" i="21"/>
  <c r="N34" i="21"/>
  <c r="O34" i="21"/>
  <c r="P34" i="21"/>
  <c r="Q34" i="21"/>
  <c r="R34" i="21"/>
  <c r="S34" i="21"/>
  <c r="T34" i="21"/>
  <c r="T62" i="33" s="1"/>
  <c r="U34" i="21"/>
  <c r="V34" i="21"/>
  <c r="V62" i="33" s="1"/>
  <c r="X34" i="21"/>
  <c r="Z34" i="21"/>
  <c r="AA34" i="21"/>
  <c r="AA62" i="33" s="1"/>
  <c r="AB34" i="21"/>
  <c r="AB62" i="33" s="1"/>
  <c r="AC34" i="21"/>
  <c r="AC62" i="33" s="1"/>
  <c r="AE34" i="21"/>
  <c r="AF34" i="21"/>
  <c r="AF62" i="33" s="1"/>
  <c r="AG34" i="21"/>
  <c r="AH34" i="21"/>
  <c r="AH62" i="33" s="1"/>
  <c r="AI34" i="21"/>
  <c r="AJ34" i="21"/>
  <c r="AK34" i="21"/>
  <c r="AK62" i="33" s="1"/>
  <c r="AL34" i="21"/>
  <c r="AL62" i="33" s="1"/>
  <c r="AM34" i="21"/>
  <c r="AN34" i="21"/>
  <c r="AN62" i="33" s="1"/>
  <c r="AO34" i="21"/>
  <c r="AP34" i="21"/>
  <c r="AP62" i="33" s="1"/>
  <c r="AQ34" i="21"/>
  <c r="AQ62" i="33" s="1"/>
  <c r="AR34" i="21"/>
  <c r="AR62" i="33" s="1"/>
  <c r="AS34" i="21"/>
  <c r="AT34" i="21"/>
  <c r="AU34" i="21"/>
  <c r="AV34" i="21"/>
  <c r="AW34" i="21"/>
  <c r="AW62" i="33" s="1"/>
  <c r="AY34" i="21"/>
  <c r="AY62" i="33" s="1"/>
  <c r="AZ34" i="21"/>
  <c r="BA34" i="21"/>
  <c r="BB34" i="21"/>
  <c r="BC34" i="21"/>
  <c r="BC62" i="33" s="1"/>
  <c r="BD34" i="21"/>
  <c r="BD62" i="33" s="1"/>
  <c r="BE34" i="21"/>
  <c r="BE62" i="33" s="1"/>
  <c r="BF34" i="21"/>
  <c r="BG34" i="21"/>
  <c r="BG62" i="33" s="1"/>
  <c r="BH34" i="21"/>
  <c r="BH62" i="33" s="1"/>
  <c r="E38" i="21"/>
  <c r="E29" i="21" s="1"/>
  <c r="E31" i="21" s="1"/>
  <c r="F38" i="21"/>
  <c r="G38" i="21"/>
  <c r="H38" i="21"/>
  <c r="I38" i="21"/>
  <c r="J38" i="21"/>
  <c r="K38" i="21"/>
  <c r="L38" i="21"/>
  <c r="M38" i="21"/>
  <c r="N38" i="21"/>
  <c r="O38" i="21"/>
  <c r="P38" i="21"/>
  <c r="Q38" i="21"/>
  <c r="R38" i="21"/>
  <c r="S38" i="21"/>
  <c r="T38" i="21"/>
  <c r="U38" i="21"/>
  <c r="V38" i="21"/>
  <c r="X38" i="21"/>
  <c r="Z38" i="21"/>
  <c r="AA38" i="21"/>
  <c r="AB38" i="21"/>
  <c r="AC38" i="21"/>
  <c r="AD38" i="21"/>
  <c r="AE38" i="21"/>
  <c r="AF38" i="21"/>
  <c r="AG38" i="21"/>
  <c r="AH38" i="21"/>
  <c r="AI38" i="21"/>
  <c r="AJ38" i="21"/>
  <c r="AM38" i="21"/>
  <c r="AN38" i="21"/>
  <c r="AO38" i="21"/>
  <c r="AP38" i="21"/>
  <c r="AQ38" i="21"/>
  <c r="AR38" i="21"/>
  <c r="AS38" i="21"/>
  <c r="AT38" i="21"/>
  <c r="AU38" i="21"/>
  <c r="AV38" i="21"/>
  <c r="AW38" i="21"/>
  <c r="AY38" i="21"/>
  <c r="AZ38" i="21"/>
  <c r="BA38" i="21"/>
  <c r="BB38" i="21"/>
  <c r="BC38" i="21"/>
  <c r="BD38" i="21"/>
  <c r="BE38" i="21"/>
  <c r="BF38" i="21"/>
  <c r="BG38" i="21"/>
  <c r="BH38" i="21"/>
  <c r="AA17" i="9"/>
  <c r="AA59" i="33" s="1"/>
  <c r="E17" i="9"/>
  <c r="E67" i="33" l="1"/>
  <c r="E68" i="33"/>
  <c r="E65" i="33"/>
  <c r="E63" i="33"/>
  <c r="E64" i="33"/>
  <c r="E60" i="33"/>
  <c r="E8" i="14"/>
  <c r="E59" i="33"/>
  <c r="AA8" i="14"/>
  <c r="W38" i="21"/>
  <c r="AK38" i="21"/>
  <c r="Y38" i="21"/>
  <c r="AX38" i="21"/>
  <c r="AL38" i="21"/>
  <c r="IT64" i="20"/>
  <c r="KJ1" i="19"/>
  <c r="JZ1" i="19"/>
  <c r="JU1" i="19"/>
  <c r="JK1" i="19"/>
  <c r="IV1" i="19"/>
  <c r="IQ1" i="19"/>
  <c r="IG1" i="19"/>
  <c r="IB1" i="19"/>
  <c r="HR1" i="19"/>
  <c r="HH1" i="19"/>
  <c r="HC1" i="19"/>
  <c r="GX1" i="19"/>
  <c r="GS1" i="19"/>
  <c r="GI1" i="19"/>
  <c r="FY1" i="19"/>
  <c r="FT1" i="19"/>
  <c r="FO1" i="19"/>
  <c r="FJ1" i="19"/>
  <c r="EZ1" i="19"/>
  <c r="DL1" i="19"/>
  <c r="CW1" i="19"/>
  <c r="CR1" i="19"/>
  <c r="CM1" i="19"/>
  <c r="BX1" i="19"/>
  <c r="BS1" i="19"/>
  <c r="BN1" i="19"/>
  <c r="BI1" i="19"/>
  <c r="BD1" i="19"/>
  <c r="AY1" i="19"/>
  <c r="AT1" i="19"/>
  <c r="AJ1" i="19"/>
  <c r="BE29" i="21"/>
  <c r="BE31" i="21" s="1"/>
  <c r="AV29" i="21"/>
  <c r="AV31" i="21" s="1"/>
  <c r="AG29" i="21"/>
  <c r="AG31" i="21" s="1"/>
  <c r="AD29" i="21"/>
  <c r="AD31" i="21" s="1"/>
  <c r="AC29" i="21"/>
  <c r="AC31" i="21" s="1"/>
  <c r="I29" i="21"/>
  <c r="I31" i="21" s="1"/>
  <c r="S30" i="24"/>
  <c r="R30" i="24"/>
  <c r="S29" i="24"/>
  <c r="R29" i="24"/>
  <c r="S28" i="24"/>
  <c r="R28" i="24"/>
  <c r="S27" i="24"/>
  <c r="R27" i="24"/>
  <c r="S26" i="24"/>
  <c r="R26" i="24"/>
  <c r="S25" i="24"/>
  <c r="R25" i="24"/>
  <c r="S24" i="24"/>
  <c r="R24" i="24"/>
  <c r="S23" i="24"/>
  <c r="BC29" i="21"/>
  <c r="BC31" i="21" s="1"/>
  <c r="AP29" i="21"/>
  <c r="AP31" i="21" s="1"/>
  <c r="AN29" i="21"/>
  <c r="AN31" i="21" s="1"/>
  <c r="AI29" i="21"/>
  <c r="AI31" i="21" s="1"/>
  <c r="AI68" i="33" s="1"/>
  <c r="AF29" i="21"/>
  <c r="AF31" i="21" s="1"/>
  <c r="AE29" i="21"/>
  <c r="AE31" i="21" s="1"/>
  <c r="AB29" i="21"/>
  <c r="AB31" i="21" s="1"/>
  <c r="AA29" i="21"/>
  <c r="AA31" i="21" s="1"/>
  <c r="J29" i="21"/>
  <c r="J31" i="21" s="1"/>
  <c r="H29" i="21"/>
  <c r="H31" i="21" s="1"/>
  <c r="G29" i="21"/>
  <c r="G31" i="21" s="1"/>
  <c r="F29" i="21"/>
  <c r="F31" i="21" s="1"/>
  <c r="BD29" i="21"/>
  <c r="BD31" i="21" s="1"/>
  <c r="AR29" i="21"/>
  <c r="AR31" i="21" s="1"/>
  <c r="AH29" i="21"/>
  <c r="AH31" i="21" s="1"/>
  <c r="O29" i="21"/>
  <c r="O31" i="21" s="1"/>
  <c r="AW18" i="21"/>
  <c r="X18" i="21"/>
  <c r="X16" i="21" s="1"/>
  <c r="X27" i="21" s="1"/>
  <c r="R18" i="21"/>
  <c r="N18" i="21"/>
  <c r="N16" i="21" s="1"/>
  <c r="N27" i="21" s="1"/>
  <c r="M18" i="21"/>
  <c r="M16" i="21" s="1"/>
  <c r="M27" i="21" s="1"/>
  <c r="L18" i="21"/>
  <c r="BG17" i="21"/>
  <c r="AX17" i="21"/>
  <c r="AX16" i="21" s="1"/>
  <c r="AX27" i="21" s="1"/>
  <c r="BH29" i="21"/>
  <c r="BH31" i="21" s="1"/>
  <c r="Q16" i="21"/>
  <c r="Q27" i="21" s="1"/>
  <c r="BH7" i="21"/>
  <c r="BG7" i="21"/>
  <c r="BF7" i="21"/>
  <c r="BE7" i="21"/>
  <c r="BD7" i="21"/>
  <c r="BC7" i="21"/>
  <c r="BB7" i="21"/>
  <c r="BA7"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BH6" i="21"/>
  <c r="BG6" i="21"/>
  <c r="BF6" i="21"/>
  <c r="BE6" i="21"/>
  <c r="BD6" i="21"/>
  <c r="BC6" i="21"/>
  <c r="BB6" i="21"/>
  <c r="BA6"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BH5" i="21"/>
  <c r="BG5" i="21"/>
  <c r="BF5" i="21"/>
  <c r="BE5" i="21"/>
  <c r="BD5" i="21"/>
  <c r="BC5" i="21"/>
  <c r="BB5" i="21"/>
  <c r="BA5"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L5" i="21"/>
  <c r="K5" i="21"/>
  <c r="J5" i="21"/>
  <c r="I5" i="21"/>
  <c r="H5" i="21"/>
  <c r="G5" i="21"/>
  <c r="F5" i="21"/>
  <c r="E5" i="21"/>
  <c r="BH58" i="9"/>
  <c r="BG58" i="9"/>
  <c r="BF58" i="9"/>
  <c r="BE58" i="9"/>
  <c r="BD58" i="9"/>
  <c r="BC58" i="9"/>
  <c r="BB58" i="9"/>
  <c r="BA58" i="9"/>
  <c r="AZ58" i="9"/>
  <c r="AY58" i="9"/>
  <c r="AX58" i="9"/>
  <c r="AW58" i="9"/>
  <c r="AV58" i="9"/>
  <c r="AU58" i="9"/>
  <c r="AT58" i="9"/>
  <c r="AS58" i="9"/>
  <c r="AR58" i="9"/>
  <c r="AQ58" i="9"/>
  <c r="AP58" i="9"/>
  <c r="AO58" i="9"/>
  <c r="AN58" i="9"/>
  <c r="AM58" i="9"/>
  <c r="AL58" i="9"/>
  <c r="AK58" i="9"/>
  <c r="AJ58" i="9"/>
  <c r="AI58" i="9"/>
  <c r="AH58" i="9"/>
  <c r="AG58" i="9"/>
  <c r="AF58" i="9"/>
  <c r="AE58" i="9"/>
  <c r="AD58" i="9"/>
  <c r="AC58" i="9"/>
  <c r="AB58" i="9"/>
  <c r="AA58" i="9"/>
  <c r="Z58" i="9"/>
  <c r="Y58" i="9"/>
  <c r="X58" i="9"/>
  <c r="W58" i="9"/>
  <c r="V58" i="9"/>
  <c r="U58" i="9"/>
  <c r="T58" i="9"/>
  <c r="S58" i="9"/>
  <c r="R58" i="9"/>
  <c r="Q58" i="9"/>
  <c r="O58" i="9"/>
  <c r="N58" i="9"/>
  <c r="M58" i="9"/>
  <c r="L58" i="9"/>
  <c r="K58" i="9"/>
  <c r="J58" i="9"/>
  <c r="H58" i="9"/>
  <c r="G58" i="9"/>
  <c r="F58" i="9"/>
  <c r="E58" i="9"/>
  <c r="BO57" i="9"/>
  <c r="BN57" i="9"/>
  <c r="BL57" i="9"/>
  <c r="BK57" i="9"/>
  <c r="BO56" i="9"/>
  <c r="BN56" i="9"/>
  <c r="BL56" i="9"/>
  <c r="BK56" i="9"/>
  <c r="BO55" i="9"/>
  <c r="BN55" i="9"/>
  <c r="BL55" i="9"/>
  <c r="BK55" i="9"/>
  <c r="BO54" i="9"/>
  <c r="BN54" i="9"/>
  <c r="BL54" i="9"/>
  <c r="BK54" i="9"/>
  <c r="BO53" i="9"/>
  <c r="BN53" i="9"/>
  <c r="BL53" i="9"/>
  <c r="BK53" i="9"/>
  <c r="BO52" i="9"/>
  <c r="BN52" i="9"/>
  <c r="BL52" i="9"/>
  <c r="BK52" i="9"/>
  <c r="BO51" i="9"/>
  <c r="BN51" i="9"/>
  <c r="BL51" i="9"/>
  <c r="BK51" i="9"/>
  <c r="BO50" i="9"/>
  <c r="BN50" i="9"/>
  <c r="P58" i="9"/>
  <c r="BO49" i="9"/>
  <c r="BN49" i="9"/>
  <c r="BL49" i="9"/>
  <c r="BK49" i="9"/>
  <c r="BO48" i="9"/>
  <c r="BN48" i="9"/>
  <c r="BL48" i="9"/>
  <c r="BK48" i="9"/>
  <c r="BO47" i="9"/>
  <c r="BN47" i="9"/>
  <c r="BL47" i="9"/>
  <c r="BK47" i="9"/>
  <c r="BO46" i="9"/>
  <c r="BN46" i="9"/>
  <c r="BL46" i="9"/>
  <c r="BK46" i="9"/>
  <c r="BO45" i="9"/>
  <c r="BN45" i="9"/>
  <c r="BL45" i="9"/>
  <c r="BK45" i="9"/>
  <c r="BO44" i="9"/>
  <c r="BN44" i="9"/>
  <c r="BL44" i="9"/>
  <c r="BK44" i="9"/>
  <c r="BO43" i="9"/>
  <c r="BN43" i="9"/>
  <c r="BL43" i="9"/>
  <c r="BK43" i="9"/>
  <c r="BO42" i="9"/>
  <c r="BL42" i="9"/>
  <c r="BR42" i="9" s="1"/>
  <c r="BN33" i="9"/>
  <c r="BF33" i="9"/>
  <c r="BA33" i="9"/>
  <c r="AV33" i="9"/>
  <c r="L33" i="9"/>
  <c r="L75" i="33" s="1"/>
  <c r="BN32" i="9"/>
  <c r="BN31" i="9"/>
  <c r="AZ31" i="9"/>
  <c r="AV31" i="9"/>
  <c r="AG31" i="9"/>
  <c r="H31" i="9"/>
  <c r="H30" i="11" s="1"/>
  <c r="BG30" i="9"/>
  <c r="BF29" i="11"/>
  <c r="BF29" i="18" s="1"/>
  <c r="BC30" i="9"/>
  <c r="AV30" i="9"/>
  <c r="AV72" i="33" s="1"/>
  <c r="AU30" i="9"/>
  <c r="AU72" i="33" s="1"/>
  <c r="AS30" i="9"/>
  <c r="AO30" i="9"/>
  <c r="AJ30" i="9"/>
  <c r="AJ72" i="33" s="1"/>
  <c r="AI30" i="9"/>
  <c r="AI72" i="33" s="1"/>
  <c r="AG30" i="9"/>
  <c r="AE30" i="9"/>
  <c r="Z30" i="9"/>
  <c r="X30" i="9"/>
  <c r="X72" i="33" s="1"/>
  <c r="F30" i="9"/>
  <c r="F29" i="11" s="1"/>
  <c r="BG29" i="9"/>
  <c r="BC29" i="9"/>
  <c r="BC71" i="33" s="1"/>
  <c r="BA29" i="9"/>
  <c r="BA71" i="33" s="1"/>
  <c r="AZ29" i="9"/>
  <c r="AZ71" i="33" s="1"/>
  <c r="AV29" i="9"/>
  <c r="AU29" i="9"/>
  <c r="AT29" i="9"/>
  <c r="AS29" i="9"/>
  <c r="AQ29" i="9"/>
  <c r="AO29" i="9"/>
  <c r="AN29" i="9"/>
  <c r="AN71" i="33" s="1"/>
  <c r="AI29" i="9"/>
  <c r="AG29" i="9"/>
  <c r="AE29" i="9"/>
  <c r="AE71" i="33" s="1"/>
  <c r="Z29" i="9"/>
  <c r="Z71" i="33" s="1"/>
  <c r="Q29" i="9"/>
  <c r="L29" i="9"/>
  <c r="I29" i="9"/>
  <c r="F29" i="9"/>
  <c r="F28" i="11" s="1"/>
  <c r="BN28" i="9"/>
  <c r="BC28" i="9"/>
  <c r="AV28" i="9"/>
  <c r="AV70" i="33" s="1"/>
  <c r="AS28" i="9"/>
  <c r="AI28" i="9"/>
  <c r="AI70" i="33" s="1"/>
  <c r="AE28" i="9"/>
  <c r="BH27" i="9"/>
  <c r="BH69" i="33" s="1"/>
  <c r="BG27" i="9"/>
  <c r="BE27" i="9"/>
  <c r="BE69" i="33" s="1"/>
  <c r="BC27" i="9"/>
  <c r="BA27" i="9"/>
  <c r="BA69" i="33" s="1"/>
  <c r="AZ27" i="9"/>
  <c r="AZ69" i="33" s="1"/>
  <c r="AV27" i="9"/>
  <c r="AV69" i="33" s="1"/>
  <c r="AS27" i="9"/>
  <c r="AO27" i="9"/>
  <c r="AM27" i="9"/>
  <c r="AI27" i="9"/>
  <c r="AI69" i="33" s="1"/>
  <c r="AG27" i="9"/>
  <c r="AE27" i="9"/>
  <c r="AE69" i="33" s="1"/>
  <c r="X27" i="9"/>
  <c r="R27" i="9"/>
  <c r="I27" i="9"/>
  <c r="I69" i="33" s="1"/>
  <c r="H27" i="9"/>
  <c r="F27" i="9"/>
  <c r="F26" i="11" s="1"/>
  <c r="AE26" i="9"/>
  <c r="P26" i="9"/>
  <c r="I26" i="9"/>
  <c r="BG25" i="9"/>
  <c r="BF25" i="9"/>
  <c r="BA25" i="9"/>
  <c r="AS25" i="9"/>
  <c r="AO25" i="9"/>
  <c r="AI25" i="9"/>
  <c r="X25" i="9"/>
  <c r="S25" i="9"/>
  <c r="O25" i="9"/>
  <c r="N25" i="9"/>
  <c r="L25" i="9"/>
  <c r="BG24" i="9"/>
  <c r="BF24" i="9"/>
  <c r="BC24" i="9"/>
  <c r="BC66" i="33" s="1"/>
  <c r="AZ24" i="9"/>
  <c r="AZ66" i="33" s="1"/>
  <c r="AV24" i="9"/>
  <c r="AT24" i="9"/>
  <c r="AT66" i="33" s="1"/>
  <c r="AS24" i="9"/>
  <c r="AQ24" i="9"/>
  <c r="AO24" i="9"/>
  <c r="AO66" i="33" s="1"/>
  <c r="AN24" i="9"/>
  <c r="AN66" i="33" s="1"/>
  <c r="AM24" i="9"/>
  <c r="AM66" i="33" s="1"/>
  <c r="AJ24" i="9"/>
  <c r="AI24" i="9"/>
  <c r="AG24" i="9"/>
  <c r="AG66" i="33" s="1"/>
  <c r="AE24" i="9"/>
  <c r="Z24" i="9"/>
  <c r="X24" i="9"/>
  <c r="V24" i="9"/>
  <c r="U24" i="9"/>
  <c r="T24" i="9"/>
  <c r="S24" i="9"/>
  <c r="S66" i="33" s="1"/>
  <c r="R24" i="9"/>
  <c r="R66" i="33" s="1"/>
  <c r="Q24" i="9"/>
  <c r="P24" i="9"/>
  <c r="O24" i="9"/>
  <c r="N24" i="9"/>
  <c r="M24" i="9"/>
  <c r="L24" i="9"/>
  <c r="K24" i="9"/>
  <c r="K66" i="33" s="1"/>
  <c r="I24" i="9"/>
  <c r="I66" i="33" s="1"/>
  <c r="H24" i="9"/>
  <c r="H66" i="33" s="1"/>
  <c r="BH23" i="9"/>
  <c r="BG23" i="9"/>
  <c r="BF23" i="9"/>
  <c r="BE23" i="9"/>
  <c r="BE65" i="33" s="1"/>
  <c r="BD23" i="9"/>
  <c r="BC23" i="9"/>
  <c r="BB23" i="9"/>
  <c r="BA23" i="9"/>
  <c r="AZ23" i="9"/>
  <c r="AW23" i="9"/>
  <c r="AV23" i="9"/>
  <c r="AU23" i="9"/>
  <c r="AT23" i="9"/>
  <c r="AS23" i="9"/>
  <c r="AQ23" i="9"/>
  <c r="AO23" i="9"/>
  <c r="AN23" i="9"/>
  <c r="AN65" i="33" s="1"/>
  <c r="AM23" i="9"/>
  <c r="AL23" i="9"/>
  <c r="AJ23" i="9"/>
  <c r="AI23" i="9"/>
  <c r="AI65" i="33" s="1"/>
  <c r="AH23" i="9"/>
  <c r="AG23" i="9"/>
  <c r="AE23" i="9"/>
  <c r="AE65" i="33" s="1"/>
  <c r="Z23" i="9"/>
  <c r="Y23" i="9"/>
  <c r="X23" i="9"/>
  <c r="W23" i="9"/>
  <c r="V23" i="9"/>
  <c r="U23" i="9"/>
  <c r="T23" i="9"/>
  <c r="S23" i="9"/>
  <c r="R23" i="9"/>
  <c r="Q23" i="9"/>
  <c r="P23" i="9"/>
  <c r="O23" i="9"/>
  <c r="N23" i="9"/>
  <c r="M23" i="9"/>
  <c r="L23" i="9"/>
  <c r="K23" i="9"/>
  <c r="J23" i="9"/>
  <c r="I23" i="9"/>
  <c r="H23" i="9"/>
  <c r="H22" i="11" s="1"/>
  <c r="BH22" i="9"/>
  <c r="BG22" i="9"/>
  <c r="BF22" i="9"/>
  <c r="BC22" i="9"/>
  <c r="BB22" i="9"/>
  <c r="BA22" i="9"/>
  <c r="AZ22" i="9"/>
  <c r="AV22" i="9"/>
  <c r="AU22" i="9"/>
  <c r="AT22" i="9"/>
  <c r="AS22" i="9"/>
  <c r="AO22" i="9"/>
  <c r="AJ22" i="9"/>
  <c r="AI22" i="9"/>
  <c r="AG22" i="9"/>
  <c r="X22" i="9"/>
  <c r="V22" i="9"/>
  <c r="U22" i="9"/>
  <c r="S22" i="9"/>
  <c r="Q22" i="9"/>
  <c r="P22" i="9"/>
  <c r="O22" i="9"/>
  <c r="N22" i="9"/>
  <c r="M22" i="9"/>
  <c r="L22" i="9"/>
  <c r="K22" i="9"/>
  <c r="I22" i="9"/>
  <c r="H22" i="9"/>
  <c r="H21" i="11" s="1"/>
  <c r="BH21" i="9"/>
  <c r="BG21" i="9"/>
  <c r="BF21" i="9"/>
  <c r="BE21" i="9"/>
  <c r="BC21" i="9"/>
  <c r="BA21" i="9"/>
  <c r="AZ21" i="9"/>
  <c r="AV21" i="9"/>
  <c r="AU21" i="9"/>
  <c r="AT21" i="9"/>
  <c r="AS21" i="9"/>
  <c r="AO21" i="9"/>
  <c r="AN21" i="9"/>
  <c r="AJ21" i="9"/>
  <c r="AI21" i="9"/>
  <c r="AI63" i="33" s="1"/>
  <c r="AG21" i="9"/>
  <c r="AE21" i="9"/>
  <c r="AE63" i="33" s="1"/>
  <c r="X21" i="9"/>
  <c r="U21" i="9"/>
  <c r="Q21" i="9"/>
  <c r="N21" i="9"/>
  <c r="L21" i="9"/>
  <c r="K21" i="9"/>
  <c r="H21" i="9"/>
  <c r="H20" i="11" s="1"/>
  <c r="F20" i="18"/>
  <c r="BF20" i="9"/>
  <c r="BB20" i="9"/>
  <c r="BA20" i="9"/>
  <c r="BA62" i="33" s="1"/>
  <c r="AZ20" i="9"/>
  <c r="AZ62" i="33" s="1"/>
  <c r="AV20" i="9"/>
  <c r="AU20" i="9"/>
  <c r="AU62" i="33" s="1"/>
  <c r="AT20" i="9"/>
  <c r="AS20" i="9"/>
  <c r="AO20" i="9"/>
  <c r="AM20" i="9"/>
  <c r="AM62" i="33" s="1"/>
  <c r="AJ20" i="9"/>
  <c r="AI20" i="9"/>
  <c r="AG20" i="9"/>
  <c r="AE20" i="9"/>
  <c r="AE62" i="33" s="1"/>
  <c r="Z20" i="9"/>
  <c r="X20" i="9"/>
  <c r="X62" i="33" s="1"/>
  <c r="U20" i="9"/>
  <c r="S20" i="9"/>
  <c r="R20" i="9"/>
  <c r="R62" i="33" s="1"/>
  <c r="Q20" i="9"/>
  <c r="P20" i="9"/>
  <c r="O20" i="9"/>
  <c r="N20" i="9"/>
  <c r="M20" i="9"/>
  <c r="L20" i="9"/>
  <c r="K20" i="9"/>
  <c r="K62" i="33" s="1"/>
  <c r="I20" i="9"/>
  <c r="I62" i="33" s="1"/>
  <c r="H20" i="9"/>
  <c r="H19" i="11" s="1"/>
  <c r="BG19" i="9"/>
  <c r="BG61" i="33" s="1"/>
  <c r="BF19" i="9"/>
  <c r="BC19" i="9"/>
  <c r="BC61" i="33" s="1"/>
  <c r="BA19" i="9"/>
  <c r="AV19" i="9"/>
  <c r="AV61" i="33" s="1"/>
  <c r="AT19" i="9"/>
  <c r="AS19" i="9"/>
  <c r="AO19" i="9"/>
  <c r="AN19" i="9"/>
  <c r="AN61" i="33" s="1"/>
  <c r="AJ19" i="9"/>
  <c r="AI19" i="9"/>
  <c r="AG19" i="9"/>
  <c r="AE19" i="9"/>
  <c r="Z19" i="9"/>
  <c r="X19" i="9"/>
  <c r="X61" i="33" s="1"/>
  <c r="O19" i="9"/>
  <c r="O61" i="33" s="1"/>
  <c r="N19" i="9"/>
  <c r="L19" i="9"/>
  <c r="L61" i="33" s="1"/>
  <c r="K19" i="9"/>
  <c r="K61" i="33" s="1"/>
  <c r="I19" i="9"/>
  <c r="H19" i="9"/>
  <c r="H18" i="11" s="1"/>
  <c r="BG18" i="9"/>
  <c r="BF18" i="9"/>
  <c r="BC18" i="9"/>
  <c r="BC60" i="33" s="1"/>
  <c r="BA18" i="9"/>
  <c r="AZ18" i="9"/>
  <c r="AW18" i="9"/>
  <c r="AV18" i="9"/>
  <c r="AV60" i="33" s="1"/>
  <c r="AU18" i="9"/>
  <c r="AT18" i="9"/>
  <c r="AS18" i="9"/>
  <c r="AO18" i="9"/>
  <c r="AN18" i="9"/>
  <c r="AN60" i="33" s="1"/>
  <c r="AM18" i="9"/>
  <c r="AJ18" i="9"/>
  <c r="AI18" i="9"/>
  <c r="AG18" i="9"/>
  <c r="AE18" i="9"/>
  <c r="AE60" i="33" s="1"/>
  <c r="Z18" i="9"/>
  <c r="X18" i="9"/>
  <c r="V18" i="9"/>
  <c r="R18" i="9"/>
  <c r="P18" i="9"/>
  <c r="N18" i="9"/>
  <c r="L18" i="9"/>
  <c r="K18" i="9"/>
  <c r="J18" i="9"/>
  <c r="I18" i="9"/>
  <c r="H18" i="9"/>
  <c r="H17" i="11" s="1"/>
  <c r="F18" i="9"/>
  <c r="F17" i="11" s="1"/>
  <c r="AY17" i="9"/>
  <c r="AP17" i="9"/>
  <c r="AF17" i="9"/>
  <c r="G17" i="9"/>
  <c r="AY16" i="9"/>
  <c r="AX16" i="9"/>
  <c r="AR16" i="9"/>
  <c r="AP16" i="9"/>
  <c r="AP58" i="33" s="1"/>
  <c r="AK16" i="9"/>
  <c r="AF16" i="9"/>
  <c r="AC16" i="9"/>
  <c r="AB16" i="9"/>
  <c r="AA16" i="9"/>
  <c r="G16" i="9"/>
  <c r="E16" i="9"/>
  <c r="E58" i="33" s="1"/>
  <c r="BH14" i="9"/>
  <c r="BH56" i="33" s="1"/>
  <c r="BG14" i="9"/>
  <c r="BF14" i="9"/>
  <c r="BF56" i="33" s="1"/>
  <c r="BE14" i="9"/>
  <c r="BD14" i="9"/>
  <c r="BD56" i="33" s="1"/>
  <c r="BC14" i="9"/>
  <c r="BC56" i="33" s="1"/>
  <c r="BB14" i="9"/>
  <c r="BB56" i="33" s="1"/>
  <c r="BA14" i="9"/>
  <c r="BA56" i="33" s="1"/>
  <c r="AZ14" i="9"/>
  <c r="AZ56" i="33" s="1"/>
  <c r="AY14" i="9"/>
  <c r="AY56" i="33" s="1"/>
  <c r="AX14" i="9"/>
  <c r="AX56" i="33" s="1"/>
  <c r="AW14" i="9"/>
  <c r="AW56" i="33" s="1"/>
  <c r="AV14" i="9"/>
  <c r="AV56" i="33" s="1"/>
  <c r="AU14" i="9"/>
  <c r="AT14" i="9"/>
  <c r="AS14" i="9"/>
  <c r="AR14" i="9"/>
  <c r="AR56" i="33" s="1"/>
  <c r="AQ14" i="9"/>
  <c r="AO14" i="9"/>
  <c r="AN14" i="9"/>
  <c r="AN56" i="33" s="1"/>
  <c r="AM14" i="9"/>
  <c r="AM56" i="33" s="1"/>
  <c r="AL14" i="9"/>
  <c r="AK14" i="9"/>
  <c r="AK56" i="33" s="1"/>
  <c r="AJ14" i="9"/>
  <c r="AJ56" i="33" s="1"/>
  <c r="AI14" i="9"/>
  <c r="AI56" i="33" s="1"/>
  <c r="AH14" i="9"/>
  <c r="AH56" i="33" s="1"/>
  <c r="AG14" i="9"/>
  <c r="AE14" i="9"/>
  <c r="AE56" i="33" s="1"/>
  <c r="Z14" i="9"/>
  <c r="Z56" i="33" s="1"/>
  <c r="Y14" i="9"/>
  <c r="X14" i="9"/>
  <c r="X56" i="33" s="1"/>
  <c r="W14" i="9"/>
  <c r="W56" i="33" s="1"/>
  <c r="V14" i="9"/>
  <c r="V56" i="33" s="1"/>
  <c r="U14" i="9"/>
  <c r="T14" i="9"/>
  <c r="S14" i="9"/>
  <c r="S56" i="33" s="1"/>
  <c r="R14" i="9"/>
  <c r="R56" i="33" s="1"/>
  <c r="Q14" i="9"/>
  <c r="P14" i="9"/>
  <c r="P56" i="33" s="1"/>
  <c r="O14" i="9"/>
  <c r="O56" i="33" s="1"/>
  <c r="N14" i="9"/>
  <c r="N56" i="33" s="1"/>
  <c r="M14" i="9"/>
  <c r="L14" i="9"/>
  <c r="K14" i="9"/>
  <c r="K56" i="33" s="1"/>
  <c r="J14" i="9"/>
  <c r="J56" i="33" s="1"/>
  <c r="I14" i="9"/>
  <c r="I56" i="33" s="1"/>
  <c r="H14" i="9"/>
  <c r="H56" i="33" s="1"/>
  <c r="BH13" i="9"/>
  <c r="BH55" i="33" s="1"/>
  <c r="BG13" i="9"/>
  <c r="BG55" i="33" s="1"/>
  <c r="BF13" i="9"/>
  <c r="BE13" i="9"/>
  <c r="BE55" i="33" s="1"/>
  <c r="BD13" i="9"/>
  <c r="BD55" i="33" s="1"/>
  <c r="BC13" i="9"/>
  <c r="BC55" i="33" s="1"/>
  <c r="BB13" i="9"/>
  <c r="BA13" i="9"/>
  <c r="AZ13" i="9"/>
  <c r="AZ55" i="33" s="1"/>
  <c r="AY13" i="9"/>
  <c r="AY55" i="33" s="1"/>
  <c r="AX13" i="9"/>
  <c r="AW13" i="9"/>
  <c r="AV13" i="9"/>
  <c r="AV55" i="33" s="1"/>
  <c r="AU13" i="9"/>
  <c r="AU55" i="33" s="1"/>
  <c r="AT13" i="9"/>
  <c r="AS13" i="9"/>
  <c r="AS55" i="33" s="1"/>
  <c r="AR13" i="9"/>
  <c r="AQ13" i="9"/>
  <c r="AQ55" i="33" s="1"/>
  <c r="AO13" i="9"/>
  <c r="AN13" i="9"/>
  <c r="AM13" i="9"/>
  <c r="AM55" i="33" s="1"/>
  <c r="AL13" i="9"/>
  <c r="AL55" i="33" s="1"/>
  <c r="AK13" i="9"/>
  <c r="AJ13" i="9"/>
  <c r="AJ55" i="33" s="1"/>
  <c r="AI13" i="9"/>
  <c r="AI55" i="33" s="1"/>
  <c r="AH13" i="9"/>
  <c r="AH55" i="33" s="1"/>
  <c r="AG13" i="9"/>
  <c r="AE13" i="9"/>
  <c r="Z13" i="9"/>
  <c r="Z55" i="33" s="1"/>
  <c r="Y13" i="9"/>
  <c r="Y55" i="33" s="1"/>
  <c r="X13" i="9"/>
  <c r="X55" i="33" s="1"/>
  <c r="W13" i="9"/>
  <c r="W55" i="33" s="1"/>
  <c r="V13" i="9"/>
  <c r="V55" i="33" s="1"/>
  <c r="U13" i="9"/>
  <c r="U55" i="33" s="1"/>
  <c r="T13" i="9"/>
  <c r="T55" i="33" s="1"/>
  <c r="S13" i="9"/>
  <c r="S55" i="33" s="1"/>
  <c r="R13" i="9"/>
  <c r="R55" i="33" s="1"/>
  <c r="Q13" i="9"/>
  <c r="Q55" i="33" s="1"/>
  <c r="P13" i="9"/>
  <c r="P55" i="33" s="1"/>
  <c r="O13" i="9"/>
  <c r="N13" i="9"/>
  <c r="N55" i="33" s="1"/>
  <c r="M13" i="9"/>
  <c r="M55" i="33" s="1"/>
  <c r="L13" i="9"/>
  <c r="L55" i="33" s="1"/>
  <c r="K13" i="9"/>
  <c r="K55" i="33" s="1"/>
  <c r="J13" i="9"/>
  <c r="J55" i="33" s="1"/>
  <c r="I13" i="9"/>
  <c r="I55" i="33" s="1"/>
  <c r="H13" i="9"/>
  <c r="H55" i="33" s="1"/>
  <c r="AP12" i="9"/>
  <c r="AP54" i="33" s="1"/>
  <c r="AF12" i="9"/>
  <c r="AF54" i="33" s="1"/>
  <c r="AD12" i="9"/>
  <c r="AD54" i="33" s="1"/>
  <c r="AC12" i="9"/>
  <c r="AB12" i="9"/>
  <c r="AA12" i="9"/>
  <c r="AA54" i="33" s="1"/>
  <c r="G12" i="9"/>
  <c r="F12" i="9"/>
  <c r="E15" i="9"/>
  <c r="BH11" i="9"/>
  <c r="BH53" i="33" s="1"/>
  <c r="BG11" i="9"/>
  <c r="BG53" i="33" s="1"/>
  <c r="BF11" i="9"/>
  <c r="BE11" i="9"/>
  <c r="BE53" i="33" s="1"/>
  <c r="BD11" i="9"/>
  <c r="BC11" i="9"/>
  <c r="BC53" i="33" s="1"/>
  <c r="BB11" i="9"/>
  <c r="BA11" i="9"/>
  <c r="AZ11" i="9"/>
  <c r="AZ53" i="33" s="1"/>
  <c r="AY11" i="9"/>
  <c r="AY53" i="33" s="1"/>
  <c r="AX11" i="9"/>
  <c r="AW11" i="9"/>
  <c r="AW53" i="33" s="1"/>
  <c r="AV11" i="9"/>
  <c r="AU11" i="9"/>
  <c r="AU53" i="33" s="1"/>
  <c r="AT11" i="9"/>
  <c r="AX8" i="13" s="1"/>
  <c r="AS11" i="9"/>
  <c r="AS53" i="33" s="1"/>
  <c r="AR11" i="9"/>
  <c r="AQ11" i="9"/>
  <c r="AQ53" i="33" s="1"/>
  <c r="AO11" i="9"/>
  <c r="AN11" i="9"/>
  <c r="AN53" i="33" s="1"/>
  <c r="AM11" i="9"/>
  <c r="AL11" i="9"/>
  <c r="AL53" i="33" s="1"/>
  <c r="AK11" i="9"/>
  <c r="AJ11" i="9"/>
  <c r="AI11" i="9"/>
  <c r="AH11" i="9"/>
  <c r="AH53" i="33" s="1"/>
  <c r="AG11" i="9"/>
  <c r="AE11" i="9"/>
  <c r="Z11" i="9"/>
  <c r="Y11" i="9"/>
  <c r="X11" i="9"/>
  <c r="W11" i="9"/>
  <c r="V11" i="9"/>
  <c r="V53" i="33" s="1"/>
  <c r="U11" i="9"/>
  <c r="T11" i="9"/>
  <c r="T53" i="33" s="1"/>
  <c r="S11" i="9"/>
  <c r="S53" i="33" s="1"/>
  <c r="R11" i="9"/>
  <c r="Q11" i="9"/>
  <c r="P11" i="9"/>
  <c r="P53" i="33" s="1"/>
  <c r="O11" i="9"/>
  <c r="O53" i="33" s="1"/>
  <c r="N11" i="9"/>
  <c r="M11" i="9"/>
  <c r="M53" i="33" s="1"/>
  <c r="L11" i="9"/>
  <c r="L53" i="33" s="1"/>
  <c r="K11" i="9"/>
  <c r="K53" i="33" s="1"/>
  <c r="J11" i="9"/>
  <c r="J53" i="33" s="1"/>
  <c r="I11" i="9"/>
  <c r="H11" i="9"/>
  <c r="L8" i="13" s="1"/>
  <c r="BH9" i="9"/>
  <c r="BH9" i="11" s="1"/>
  <c r="BG9" i="9"/>
  <c r="BF9" i="9"/>
  <c r="BF9" i="11" s="1"/>
  <c r="BE9" i="9"/>
  <c r="BE9" i="18" s="1"/>
  <c r="BD9" i="9"/>
  <c r="BD9" i="18" s="1"/>
  <c r="BC9" i="9"/>
  <c r="BC9" i="18" s="1"/>
  <c r="BB9" i="9"/>
  <c r="BB9" i="11" s="1"/>
  <c r="BA9" i="9"/>
  <c r="BA9" i="11" s="1"/>
  <c r="AZ9" i="9"/>
  <c r="AZ9" i="11" s="1"/>
  <c r="AY9" i="9"/>
  <c r="AY9" i="18" s="1"/>
  <c r="AX9" i="9"/>
  <c r="AX9" i="11" s="1"/>
  <c r="AW9" i="9"/>
  <c r="AV9" i="9"/>
  <c r="AV9" i="18" s="1"/>
  <c r="AU9" i="9"/>
  <c r="AT9" i="9"/>
  <c r="AT9" i="11" s="1"/>
  <c r="AS9" i="9"/>
  <c r="AS9" i="11" s="1"/>
  <c r="AR9" i="9"/>
  <c r="AR9" i="18" s="1"/>
  <c r="AQ9" i="9"/>
  <c r="AP9" i="9"/>
  <c r="AP9" i="18" s="1"/>
  <c r="AO9" i="9"/>
  <c r="AO9" i="18" s="1"/>
  <c r="AN9" i="9"/>
  <c r="AN9" i="18" s="1"/>
  <c r="AM9" i="9"/>
  <c r="AL9" i="9"/>
  <c r="AL9" i="11" s="1"/>
  <c r="AK9" i="9"/>
  <c r="AK9" i="11" s="1"/>
  <c r="AJ9" i="9"/>
  <c r="AJ9" i="18" s="1"/>
  <c r="AI9" i="9"/>
  <c r="AI9" i="18" s="1"/>
  <c r="AH9" i="9"/>
  <c r="AH9" i="11" s="1"/>
  <c r="AG9" i="9"/>
  <c r="AG9" i="18" s="1"/>
  <c r="AF9" i="9"/>
  <c r="AF9" i="11" s="1"/>
  <c r="AE9" i="9"/>
  <c r="AD9" i="9"/>
  <c r="AD9" i="11" s="1"/>
  <c r="AC9" i="9"/>
  <c r="AB9" i="9"/>
  <c r="AB9" i="11" s="1"/>
  <c r="AA9" i="9"/>
  <c r="Z9" i="9"/>
  <c r="Z9" i="11" s="1"/>
  <c r="Y9" i="9"/>
  <c r="Y9" i="11" s="1"/>
  <c r="X9" i="9"/>
  <c r="X9" i="18" s="1"/>
  <c r="W9" i="9"/>
  <c r="V9" i="9"/>
  <c r="V9" i="11" s="1"/>
  <c r="U9" i="9"/>
  <c r="T9" i="9"/>
  <c r="T9" i="18" s="1"/>
  <c r="S9" i="9"/>
  <c r="R9" i="9"/>
  <c r="R9" i="11" s="1"/>
  <c r="Q9" i="9"/>
  <c r="Q9" i="11" s="1"/>
  <c r="P9" i="9"/>
  <c r="O9" i="9"/>
  <c r="O9" i="18" s="1"/>
  <c r="N9" i="9"/>
  <c r="N9" i="11" s="1"/>
  <c r="M9" i="9"/>
  <c r="M9" i="11" s="1"/>
  <c r="L9" i="9"/>
  <c r="L9" i="18" s="1"/>
  <c r="K9" i="9"/>
  <c r="J9" i="9"/>
  <c r="J9" i="11" s="1"/>
  <c r="I9" i="9"/>
  <c r="I9" i="11" s="1"/>
  <c r="H9" i="9"/>
  <c r="H9" i="18" s="1"/>
  <c r="G9" i="9"/>
  <c r="F9" i="9"/>
  <c r="F9" i="11" s="1"/>
  <c r="E9" i="9"/>
  <c r="E9" i="11" s="1"/>
  <c r="BH8" i="9"/>
  <c r="BH8" i="11" s="1"/>
  <c r="BG8" i="9"/>
  <c r="BF8" i="9"/>
  <c r="BF8" i="11" s="1"/>
  <c r="BE8" i="9"/>
  <c r="BE8" i="11" s="1"/>
  <c r="BD8" i="9"/>
  <c r="BD8" i="18" s="1"/>
  <c r="BC8" i="9"/>
  <c r="BB8" i="9"/>
  <c r="BB8" i="11" s="1"/>
  <c r="BA8" i="9"/>
  <c r="BA8" i="18" s="1"/>
  <c r="AZ8" i="9"/>
  <c r="AZ8" i="18" s="1"/>
  <c r="AY8" i="9"/>
  <c r="AY8" i="18" s="1"/>
  <c r="AX8" i="9"/>
  <c r="AX8" i="11" s="1"/>
  <c r="AW8" i="9"/>
  <c r="AW8" i="11" s="1"/>
  <c r="AV8" i="9"/>
  <c r="AV8" i="11" s="1"/>
  <c r="AU8" i="9"/>
  <c r="AU8" i="11" s="1"/>
  <c r="AT8" i="9"/>
  <c r="AT8" i="11" s="1"/>
  <c r="AS8" i="9"/>
  <c r="AS8" i="18" s="1"/>
  <c r="AR8" i="9"/>
  <c r="AR8" i="18" s="1"/>
  <c r="AQ8" i="9"/>
  <c r="AQ8" i="18" s="1"/>
  <c r="AP8" i="9"/>
  <c r="AP8" i="18" s="1"/>
  <c r="AO8" i="9"/>
  <c r="AN8" i="9"/>
  <c r="AN8" i="11" s="1"/>
  <c r="AM8" i="9"/>
  <c r="AL8" i="9"/>
  <c r="AL8" i="18" s="1"/>
  <c r="AK8" i="9"/>
  <c r="AK8" i="11" s="1"/>
  <c r="AJ8" i="9"/>
  <c r="AJ8" i="11" s="1"/>
  <c r="AI8" i="9"/>
  <c r="AI8" i="18" s="1"/>
  <c r="AH8" i="9"/>
  <c r="AH8" i="11" s="1"/>
  <c r="AG8" i="9"/>
  <c r="AF8" i="9"/>
  <c r="AF8" i="11" s="1"/>
  <c r="AE8" i="9"/>
  <c r="AD8" i="9"/>
  <c r="AD8" i="11" s="1"/>
  <c r="AC8" i="9"/>
  <c r="AC8" i="18" s="1"/>
  <c r="AB8" i="9"/>
  <c r="AA8" i="9"/>
  <c r="Z8" i="9"/>
  <c r="Z8" i="11" s="1"/>
  <c r="Y8" i="9"/>
  <c r="Y8" i="11" s="1"/>
  <c r="X8" i="9"/>
  <c r="X8" i="11" s="1"/>
  <c r="W8" i="9"/>
  <c r="V8" i="9"/>
  <c r="V8" i="11" s="1"/>
  <c r="U8" i="9"/>
  <c r="T8" i="9"/>
  <c r="T8" i="18" s="1"/>
  <c r="S8" i="9"/>
  <c r="R8" i="9"/>
  <c r="R8" i="11" s="1"/>
  <c r="Q8" i="9"/>
  <c r="Q8" i="11" s="1"/>
  <c r="P8" i="9"/>
  <c r="P8" i="18" s="1"/>
  <c r="O8" i="9"/>
  <c r="N8" i="9"/>
  <c r="N8" i="11" s="1"/>
  <c r="M8" i="9"/>
  <c r="M8" i="18" s="1"/>
  <c r="L8" i="9"/>
  <c r="L8" i="11" s="1"/>
  <c r="K8" i="9"/>
  <c r="K8" i="11" s="1"/>
  <c r="J8" i="9"/>
  <c r="J8" i="11" s="1"/>
  <c r="I8" i="9"/>
  <c r="I8" i="11" s="1"/>
  <c r="H8" i="9"/>
  <c r="H8" i="18" s="1"/>
  <c r="G8" i="9"/>
  <c r="F8" i="9"/>
  <c r="F8" i="11" s="1"/>
  <c r="E8" i="9"/>
  <c r="E8" i="11" s="1"/>
  <c r="BH7" i="9"/>
  <c r="BH7" i="14" s="1"/>
  <c r="BG7" i="9"/>
  <c r="BF7" i="9"/>
  <c r="BF7" i="11" s="1"/>
  <c r="BE7" i="9"/>
  <c r="BE7" i="18" s="1"/>
  <c r="BD7" i="9"/>
  <c r="BC7" i="9"/>
  <c r="BC7" i="11" s="1"/>
  <c r="BB7" i="9"/>
  <c r="BA7" i="9"/>
  <c r="BA7" i="14" s="1"/>
  <c r="AZ7" i="9"/>
  <c r="AZ7" i="14" s="1"/>
  <c r="AY7" i="9"/>
  <c r="AX7" i="9"/>
  <c r="AW7" i="9"/>
  <c r="BA6" i="13" s="1"/>
  <c r="AV7" i="9"/>
  <c r="AU7" i="9"/>
  <c r="AT7" i="9"/>
  <c r="AS7" i="9"/>
  <c r="AS7" i="14" s="1"/>
  <c r="AR7" i="9"/>
  <c r="AR7" i="14" s="1"/>
  <c r="BF17" i="14" s="1"/>
  <c r="AQ7" i="9"/>
  <c r="AU6" i="13" s="1"/>
  <c r="AP7" i="9"/>
  <c r="AP7" i="11" s="1"/>
  <c r="AO7" i="9"/>
  <c r="AO7" i="14" s="1"/>
  <c r="AN7" i="9"/>
  <c r="AN7" i="18" s="1"/>
  <c r="AM7" i="9"/>
  <c r="AL7" i="9"/>
  <c r="AK7" i="9"/>
  <c r="AK7" i="11" s="1"/>
  <c r="AJ7" i="9"/>
  <c r="AN6" i="13" s="1"/>
  <c r="AI7" i="9"/>
  <c r="AH7" i="9"/>
  <c r="AG7" i="9"/>
  <c r="AG7" i="11" s="1"/>
  <c r="AF7" i="9"/>
  <c r="AJ6" i="13" s="1"/>
  <c r="AE7" i="9"/>
  <c r="AD7" i="9"/>
  <c r="AC7" i="9"/>
  <c r="AG6" i="13" s="1"/>
  <c r="AB7" i="9"/>
  <c r="AB7" i="11" s="1"/>
  <c r="AA7" i="9"/>
  <c r="AE6" i="13" s="1"/>
  <c r="Z7" i="9"/>
  <c r="Z7" i="11" s="1"/>
  <c r="Y7" i="9"/>
  <c r="Y7" i="14" s="1"/>
  <c r="X7" i="9"/>
  <c r="X7" i="18" s="1"/>
  <c r="W7" i="9"/>
  <c r="W7" i="11" s="1"/>
  <c r="V7" i="9"/>
  <c r="U7" i="9"/>
  <c r="U7" i="18" s="1"/>
  <c r="T7" i="9"/>
  <c r="X6" i="13" s="1"/>
  <c r="S7" i="9"/>
  <c r="S7" i="18" s="1"/>
  <c r="R7" i="9"/>
  <c r="Q7" i="9"/>
  <c r="Q7" i="14" s="1"/>
  <c r="P7" i="9"/>
  <c r="T6" i="13" s="1"/>
  <c r="O7" i="9"/>
  <c r="N7" i="9"/>
  <c r="M7" i="9"/>
  <c r="Q6" i="13" s="1"/>
  <c r="L7" i="9"/>
  <c r="K7" i="9"/>
  <c r="K7" i="18" s="1"/>
  <c r="J7" i="9"/>
  <c r="J7" i="11" s="1"/>
  <c r="I7" i="9"/>
  <c r="I7" i="18" s="1"/>
  <c r="H7" i="9"/>
  <c r="H7" i="18" s="1"/>
  <c r="G7" i="9"/>
  <c r="G7" i="11" s="1"/>
  <c r="F7" i="9"/>
  <c r="E7" i="9"/>
  <c r="I6" i="13" s="1"/>
  <c r="L43" i="33"/>
  <c r="G43" i="33"/>
  <c r="L42" i="33"/>
  <c r="G42" i="33"/>
  <c r="L41" i="33"/>
  <c r="G41" i="33"/>
  <c r="L40" i="33"/>
  <c r="G40" i="33"/>
  <c r="L39" i="33"/>
  <c r="G39" i="33"/>
  <c r="L38" i="33"/>
  <c r="G38" i="33"/>
  <c r="L37" i="33"/>
  <c r="G37" i="33"/>
  <c r="L36" i="33"/>
  <c r="G36" i="33"/>
  <c r="L35" i="33"/>
  <c r="G35" i="33"/>
  <c r="L34" i="33"/>
  <c r="G34" i="33"/>
  <c r="L33" i="33"/>
  <c r="G33" i="33"/>
  <c r="L32" i="33"/>
  <c r="G32" i="33"/>
  <c r="L31" i="33"/>
  <c r="G31" i="33"/>
  <c r="L30" i="33"/>
  <c r="G30" i="33"/>
  <c r="L29" i="33"/>
  <c r="G29" i="33"/>
  <c r="BH13" i="14"/>
  <c r="AC13" i="14"/>
  <c r="G13" i="14"/>
  <c r="AC12" i="14"/>
  <c r="G12" i="14"/>
  <c r="E12" i="14"/>
  <c r="E11" i="14" s="1"/>
  <c r="AX10" i="14"/>
  <c r="BB13" i="13" s="1"/>
  <c r="AD10" i="14"/>
  <c r="AH13" i="13" s="1"/>
  <c r="AB10" i="14"/>
  <c r="AF13" i="13" s="1"/>
  <c r="AA10" i="14"/>
  <c r="AE13" i="13" s="1"/>
  <c r="BE7" i="14"/>
  <c r="BC7" i="14"/>
  <c r="BH32" i="11"/>
  <c r="BH32" i="18" s="1"/>
  <c r="BG32" i="11"/>
  <c r="BG32" i="18" s="1"/>
  <c r="BE32" i="11"/>
  <c r="BD32" i="11"/>
  <c r="BC32" i="11"/>
  <c r="BB32" i="11"/>
  <c r="AZ32" i="11"/>
  <c r="AZ32" i="18" s="1"/>
  <c r="AY32" i="11"/>
  <c r="AX32" i="11"/>
  <c r="AW32" i="11"/>
  <c r="AU32" i="11"/>
  <c r="AT32" i="11"/>
  <c r="AT32" i="18" s="1"/>
  <c r="AS32" i="11"/>
  <c r="AS32" i="18" s="1"/>
  <c r="AR32" i="11"/>
  <c r="AQ32" i="11"/>
  <c r="AQ32" i="18" s="1"/>
  <c r="AP32" i="11"/>
  <c r="AP32" i="18" s="1"/>
  <c r="AO32" i="11"/>
  <c r="AO32" i="18" s="1"/>
  <c r="AN32" i="11"/>
  <c r="AM32" i="11"/>
  <c r="AM32" i="18" s="1"/>
  <c r="AL32" i="11"/>
  <c r="AK32" i="11"/>
  <c r="AJ32" i="11"/>
  <c r="AJ32" i="18" s="1"/>
  <c r="AI32" i="11"/>
  <c r="AI32" i="18" s="1"/>
  <c r="AH32" i="11"/>
  <c r="AG32" i="11"/>
  <c r="AF32" i="11"/>
  <c r="AE32" i="11"/>
  <c r="AE32" i="18" s="1"/>
  <c r="AD32" i="11"/>
  <c r="AC32" i="11"/>
  <c r="AC32" i="18" s="1"/>
  <c r="AB32" i="11"/>
  <c r="AB32" i="18" s="1"/>
  <c r="AA32" i="11"/>
  <c r="AA32" i="18" s="1"/>
  <c r="Z32" i="11"/>
  <c r="Z32" i="18" s="1"/>
  <c r="Y32" i="11"/>
  <c r="X32" i="11"/>
  <c r="X32" i="18" s="1"/>
  <c r="W32" i="11"/>
  <c r="V32" i="11"/>
  <c r="V32" i="18" s="1"/>
  <c r="U32" i="11"/>
  <c r="U32" i="18" s="1"/>
  <c r="T32" i="11"/>
  <c r="T32" i="18" s="1"/>
  <c r="S32" i="11"/>
  <c r="S32" i="18" s="1"/>
  <c r="R32" i="11"/>
  <c r="Q32" i="11"/>
  <c r="Q32" i="18" s="1"/>
  <c r="P32" i="11"/>
  <c r="P32" i="18" s="1"/>
  <c r="O32" i="11"/>
  <c r="O32" i="18" s="1"/>
  <c r="N32" i="11"/>
  <c r="N32" i="18" s="1"/>
  <c r="M32" i="11"/>
  <c r="M32" i="18" s="1"/>
  <c r="K32" i="11"/>
  <c r="K32" i="18" s="1"/>
  <c r="J32" i="11"/>
  <c r="I32" i="11"/>
  <c r="I32" i="18" s="1"/>
  <c r="F32" i="18"/>
  <c r="BH31" i="11"/>
  <c r="BH31" i="18" s="1"/>
  <c r="BG31" i="11"/>
  <c r="BG31" i="18" s="1"/>
  <c r="BF31" i="11"/>
  <c r="BF31" i="18" s="1"/>
  <c r="BE31" i="11"/>
  <c r="BE31" i="18" s="1"/>
  <c r="BD31" i="11"/>
  <c r="BC31" i="11"/>
  <c r="BC31" i="18" s="1"/>
  <c r="BB31" i="11"/>
  <c r="BB31" i="18" s="1"/>
  <c r="BA31" i="11"/>
  <c r="AZ31" i="11"/>
  <c r="AZ31" i="18" s="1"/>
  <c r="AY31" i="11"/>
  <c r="AX31" i="11"/>
  <c r="AW31" i="11"/>
  <c r="AW31" i="18" s="1"/>
  <c r="AV31" i="11"/>
  <c r="AV31" i="18" s="1"/>
  <c r="AU31" i="11"/>
  <c r="AU31" i="18" s="1"/>
  <c r="AT31" i="11"/>
  <c r="AT31" i="18" s="1"/>
  <c r="AS31" i="11"/>
  <c r="AS31" i="18" s="1"/>
  <c r="AR31" i="11"/>
  <c r="AQ31" i="11"/>
  <c r="AP31" i="11"/>
  <c r="AP31" i="18" s="1"/>
  <c r="AO31" i="11"/>
  <c r="AO31" i="18" s="1"/>
  <c r="AN31" i="11"/>
  <c r="AN31" i="18" s="1"/>
  <c r="AM31" i="11"/>
  <c r="AM31" i="18" s="1"/>
  <c r="AL31" i="11"/>
  <c r="AL31" i="18" s="1"/>
  <c r="AK31" i="11"/>
  <c r="AJ31" i="11"/>
  <c r="AJ31" i="18" s="1"/>
  <c r="AI31" i="11"/>
  <c r="AI31" i="18" s="1"/>
  <c r="AH31" i="11"/>
  <c r="AH31" i="18" s="1"/>
  <c r="AG31" i="11"/>
  <c r="AG31" i="18" s="1"/>
  <c r="AF31" i="11"/>
  <c r="AE31" i="11"/>
  <c r="AE31" i="18" s="1"/>
  <c r="AD31" i="11"/>
  <c r="AC31" i="11"/>
  <c r="AC31" i="18" s="1"/>
  <c r="AB31" i="11"/>
  <c r="AB31" i="18" s="1"/>
  <c r="AA31" i="11"/>
  <c r="AA31" i="18" s="1"/>
  <c r="Z31" i="11"/>
  <c r="Z31" i="18" s="1"/>
  <c r="Y31" i="11"/>
  <c r="X31" i="11"/>
  <c r="X31" i="18" s="1"/>
  <c r="W31" i="11"/>
  <c r="W31" i="18" s="1"/>
  <c r="V31" i="11"/>
  <c r="V31" i="18" s="1"/>
  <c r="U31" i="11"/>
  <c r="U31" i="18" s="1"/>
  <c r="T31" i="11"/>
  <c r="T31" i="18" s="1"/>
  <c r="S31" i="11"/>
  <c r="S31" i="18" s="1"/>
  <c r="R31" i="11"/>
  <c r="R31" i="18" s="1"/>
  <c r="Q31" i="11"/>
  <c r="Q31" i="18" s="1"/>
  <c r="P31" i="11"/>
  <c r="P31" i="18" s="1"/>
  <c r="O31" i="11"/>
  <c r="O31" i="18" s="1"/>
  <c r="N31" i="11"/>
  <c r="N31" i="18" s="1"/>
  <c r="M31" i="11"/>
  <c r="M31" i="18" s="1"/>
  <c r="L31" i="11"/>
  <c r="L31" i="18" s="1"/>
  <c r="K31" i="11"/>
  <c r="K31" i="18" s="1"/>
  <c r="J31" i="11"/>
  <c r="J31" i="18" s="1"/>
  <c r="I31" i="11"/>
  <c r="I31" i="18" s="1"/>
  <c r="H31" i="18"/>
  <c r="G31" i="18"/>
  <c r="F31" i="18"/>
  <c r="E31" i="18"/>
  <c r="BH30" i="11"/>
  <c r="BG30" i="11"/>
  <c r="BG30" i="18" s="1"/>
  <c r="BE30" i="11"/>
  <c r="BD30" i="11"/>
  <c r="BC30" i="11"/>
  <c r="BC30" i="18" s="1"/>
  <c r="BB30" i="11"/>
  <c r="BA30" i="11"/>
  <c r="AY30" i="11"/>
  <c r="AX30" i="11"/>
  <c r="AW30" i="11"/>
  <c r="AW30" i="18" s="1"/>
  <c r="AU30" i="11"/>
  <c r="AT30" i="11"/>
  <c r="AT30" i="18" s="1"/>
  <c r="AS30" i="11"/>
  <c r="AS30" i="18" s="1"/>
  <c r="AR30" i="11"/>
  <c r="AP30" i="11"/>
  <c r="AO30" i="11"/>
  <c r="AO30" i="18" s="1"/>
  <c r="AN30" i="11"/>
  <c r="AM30" i="11"/>
  <c r="AM30" i="18" s="1"/>
  <c r="AL30" i="11"/>
  <c r="AL30" i="18" s="1"/>
  <c r="AK30" i="11"/>
  <c r="AJ30" i="11"/>
  <c r="AJ30" i="18" s="1"/>
  <c r="AI30" i="11"/>
  <c r="AI30" i="18" s="1"/>
  <c r="AH30" i="11"/>
  <c r="AF30" i="11"/>
  <c r="AE30" i="11"/>
  <c r="AD30" i="11"/>
  <c r="AC30" i="11"/>
  <c r="AC30" i="18" s="1"/>
  <c r="AB30" i="11"/>
  <c r="AB30" i="18" s="1"/>
  <c r="AA30" i="11"/>
  <c r="AA30" i="18" s="1"/>
  <c r="Z30" i="11"/>
  <c r="Y30" i="11"/>
  <c r="X30" i="11"/>
  <c r="X30" i="18" s="1"/>
  <c r="W30" i="11"/>
  <c r="W30" i="18" s="1"/>
  <c r="V30" i="11"/>
  <c r="V30" i="18" s="1"/>
  <c r="U30" i="11"/>
  <c r="U30" i="18" s="1"/>
  <c r="T30" i="11"/>
  <c r="T30" i="18" s="1"/>
  <c r="S30" i="11"/>
  <c r="S30" i="18" s="1"/>
  <c r="R30" i="11"/>
  <c r="Q30" i="11"/>
  <c r="Q30" i="18" s="1"/>
  <c r="P30" i="11"/>
  <c r="P30" i="18" s="1"/>
  <c r="O30" i="11"/>
  <c r="N30" i="11"/>
  <c r="N30" i="18" s="1"/>
  <c r="M30" i="11"/>
  <c r="M30" i="18" s="1"/>
  <c r="L30" i="11"/>
  <c r="L30" i="18" s="1"/>
  <c r="K30" i="11"/>
  <c r="K30" i="18" s="1"/>
  <c r="J30" i="11"/>
  <c r="J30" i="18" s="1"/>
  <c r="I30" i="11"/>
  <c r="I30" i="18" s="1"/>
  <c r="G30" i="18"/>
  <c r="F30" i="18"/>
  <c r="E30" i="18"/>
  <c r="BH29" i="11"/>
  <c r="BE29" i="11"/>
  <c r="BD29" i="11"/>
  <c r="BB29" i="11"/>
  <c r="BA29" i="11"/>
  <c r="AZ29" i="11"/>
  <c r="AY29" i="11"/>
  <c r="AX29" i="11"/>
  <c r="AW29" i="11"/>
  <c r="AT29" i="11"/>
  <c r="AR29" i="11"/>
  <c r="AQ29" i="11"/>
  <c r="AP29" i="11"/>
  <c r="AP29" i="18" s="1"/>
  <c r="AN29" i="11"/>
  <c r="AM29" i="11"/>
  <c r="AM29" i="18" s="1"/>
  <c r="AL29" i="11"/>
  <c r="AK29" i="11"/>
  <c r="AH29" i="11"/>
  <c r="AF29" i="11"/>
  <c r="AD29" i="11"/>
  <c r="AC29" i="11"/>
  <c r="AC29" i="18" s="1"/>
  <c r="AB29" i="11"/>
  <c r="AB29" i="18" s="1"/>
  <c r="AA29" i="11"/>
  <c r="AA29" i="18" s="1"/>
  <c r="Y29" i="11"/>
  <c r="W29" i="11"/>
  <c r="W29" i="18" s="1"/>
  <c r="V29" i="11"/>
  <c r="V29" i="18" s="1"/>
  <c r="U29" i="11"/>
  <c r="T29" i="11"/>
  <c r="T29" i="18" s="1"/>
  <c r="S29" i="11"/>
  <c r="S29" i="18" s="1"/>
  <c r="R29" i="11"/>
  <c r="R29" i="18" s="1"/>
  <c r="Q29" i="11"/>
  <c r="Q29" i="18" s="1"/>
  <c r="P29" i="11"/>
  <c r="P29" i="18" s="1"/>
  <c r="O29" i="11"/>
  <c r="O29" i="18" s="1"/>
  <c r="N29" i="11"/>
  <c r="N29" i="18" s="1"/>
  <c r="M29" i="11"/>
  <c r="M29" i="18" s="1"/>
  <c r="L29" i="11"/>
  <c r="L29" i="18" s="1"/>
  <c r="K29" i="11"/>
  <c r="K29" i="18" s="1"/>
  <c r="J29" i="11"/>
  <c r="J29" i="18" s="1"/>
  <c r="I29" i="11"/>
  <c r="I29" i="18" s="1"/>
  <c r="E29" i="18"/>
  <c r="BH28" i="11"/>
  <c r="BE28" i="11"/>
  <c r="BD28" i="11"/>
  <c r="BB28" i="11"/>
  <c r="AY28" i="11"/>
  <c r="AX28" i="11"/>
  <c r="AW28" i="11"/>
  <c r="AR28" i="11"/>
  <c r="AP28" i="11"/>
  <c r="AP28" i="18" s="1"/>
  <c r="AM28" i="11"/>
  <c r="AL28" i="11"/>
  <c r="AK28" i="11"/>
  <c r="AJ28" i="11"/>
  <c r="AH28" i="11"/>
  <c r="AF28" i="11"/>
  <c r="AF28" i="18" s="1"/>
  <c r="AD28" i="11"/>
  <c r="AC28" i="11"/>
  <c r="AC28" i="18" s="1"/>
  <c r="AB28" i="11"/>
  <c r="AB28" i="18" s="1"/>
  <c r="AA28" i="11"/>
  <c r="AA28" i="18" s="1"/>
  <c r="Y28" i="11"/>
  <c r="X28" i="11"/>
  <c r="X28" i="18" s="1"/>
  <c r="W28" i="11"/>
  <c r="V28" i="11"/>
  <c r="U28" i="11"/>
  <c r="T28" i="11"/>
  <c r="S28" i="11"/>
  <c r="R28" i="11"/>
  <c r="R28" i="18" s="1"/>
  <c r="P28" i="11"/>
  <c r="P28" i="18" s="1"/>
  <c r="O28" i="11"/>
  <c r="N28" i="11"/>
  <c r="M28" i="11"/>
  <c r="M28" i="18" s="1"/>
  <c r="K28" i="11"/>
  <c r="J28" i="11"/>
  <c r="J28" i="18" s="1"/>
  <c r="E28" i="18"/>
  <c r="BH27" i="11"/>
  <c r="BG27" i="11"/>
  <c r="BG27" i="18" s="1"/>
  <c r="BF27" i="11"/>
  <c r="BE27" i="11"/>
  <c r="BD27" i="11"/>
  <c r="BB27" i="11"/>
  <c r="BA27" i="11"/>
  <c r="AZ27" i="11"/>
  <c r="AZ27" i="18" s="1"/>
  <c r="AY27" i="11"/>
  <c r="AX27" i="11"/>
  <c r="AW27" i="11"/>
  <c r="AU27" i="11"/>
  <c r="AT27" i="11"/>
  <c r="AR27" i="11"/>
  <c r="AQ27" i="11"/>
  <c r="AQ27" i="18" s="1"/>
  <c r="AP27" i="11"/>
  <c r="AP27" i="18" s="1"/>
  <c r="AO27" i="11"/>
  <c r="AN27" i="11"/>
  <c r="AN27" i="18" s="1"/>
  <c r="AM27" i="11"/>
  <c r="AM27" i="18" s="1"/>
  <c r="AL27" i="11"/>
  <c r="AK27" i="11"/>
  <c r="AJ27" i="11"/>
  <c r="AH27" i="11"/>
  <c r="AG27" i="11"/>
  <c r="AG27" i="18" s="1"/>
  <c r="AF27" i="11"/>
  <c r="AD27" i="11"/>
  <c r="AC27" i="11"/>
  <c r="AC27" i="18" s="1"/>
  <c r="AB27" i="11"/>
  <c r="AB27" i="18" s="1"/>
  <c r="AA27" i="11"/>
  <c r="AA27" i="18" s="1"/>
  <c r="Z27" i="11"/>
  <c r="Z27" i="18" s="1"/>
  <c r="Y27" i="11"/>
  <c r="X27" i="11"/>
  <c r="X27" i="18" s="1"/>
  <c r="W27" i="11"/>
  <c r="W27" i="18" s="1"/>
  <c r="V27" i="11"/>
  <c r="V27" i="18" s="1"/>
  <c r="U27" i="11"/>
  <c r="U27" i="18" s="1"/>
  <c r="T27" i="11"/>
  <c r="T27" i="18" s="1"/>
  <c r="S27" i="11"/>
  <c r="S27" i="18" s="1"/>
  <c r="R27" i="11"/>
  <c r="R27" i="18" s="1"/>
  <c r="Q27" i="11"/>
  <c r="Q27" i="18" s="1"/>
  <c r="P27" i="11"/>
  <c r="P27" i="18" s="1"/>
  <c r="O27" i="11"/>
  <c r="O27" i="18" s="1"/>
  <c r="N27" i="11"/>
  <c r="N27" i="18" s="1"/>
  <c r="M27" i="11"/>
  <c r="M27" i="18" s="1"/>
  <c r="L27" i="11"/>
  <c r="L27" i="18" s="1"/>
  <c r="K27" i="11"/>
  <c r="K27" i="18" s="1"/>
  <c r="J27" i="11"/>
  <c r="J27" i="18" s="1"/>
  <c r="I27" i="11"/>
  <c r="I27" i="18" s="1"/>
  <c r="H27" i="18"/>
  <c r="G27" i="18"/>
  <c r="F27" i="18"/>
  <c r="E27" i="18"/>
  <c r="BF26" i="11"/>
  <c r="BD26" i="11"/>
  <c r="BB26" i="11"/>
  <c r="AY26" i="11"/>
  <c r="AX26" i="11"/>
  <c r="AW26" i="11"/>
  <c r="AU26" i="11"/>
  <c r="AT26" i="11"/>
  <c r="AR26" i="11"/>
  <c r="AQ26" i="11"/>
  <c r="AP26" i="11"/>
  <c r="AN26" i="11"/>
  <c r="AL26" i="11"/>
  <c r="AK26" i="11"/>
  <c r="AJ26" i="11"/>
  <c r="AH26" i="11"/>
  <c r="AF26" i="11"/>
  <c r="AD26" i="11"/>
  <c r="AC26" i="11"/>
  <c r="AC26" i="18" s="1"/>
  <c r="AB26" i="11"/>
  <c r="AB26" i="18" s="1"/>
  <c r="AA26" i="11"/>
  <c r="AA26" i="18" s="1"/>
  <c r="Z26" i="11"/>
  <c r="Z26" i="18" s="1"/>
  <c r="Y26" i="11"/>
  <c r="W26" i="11"/>
  <c r="W26" i="18" s="1"/>
  <c r="V26" i="11"/>
  <c r="V26" i="18" s="1"/>
  <c r="U26" i="11"/>
  <c r="T26" i="11"/>
  <c r="T26" i="18" s="1"/>
  <c r="S26" i="11"/>
  <c r="S26" i="18" s="1"/>
  <c r="Q26" i="11"/>
  <c r="Q26" i="18" s="1"/>
  <c r="P26" i="11"/>
  <c r="P26" i="18" s="1"/>
  <c r="O26" i="11"/>
  <c r="O26" i="18" s="1"/>
  <c r="N26" i="11"/>
  <c r="N26" i="18" s="1"/>
  <c r="M26" i="11"/>
  <c r="M26" i="18" s="1"/>
  <c r="L26" i="11"/>
  <c r="L26" i="18" s="1"/>
  <c r="K26" i="11"/>
  <c r="K26" i="18" s="1"/>
  <c r="J26" i="11"/>
  <c r="J26" i="18" s="1"/>
  <c r="E26" i="18"/>
  <c r="BH25" i="11"/>
  <c r="BH25" i="18" s="1"/>
  <c r="BG25" i="11"/>
  <c r="BG25" i="18" s="1"/>
  <c r="BF25" i="11"/>
  <c r="BF25" i="18" s="1"/>
  <c r="BE25" i="11"/>
  <c r="BE25" i="18" s="1"/>
  <c r="BD25" i="11"/>
  <c r="BD25" i="18" s="1"/>
  <c r="BC25" i="11"/>
  <c r="BC25" i="18" s="1"/>
  <c r="BB25" i="11"/>
  <c r="BB25" i="18" s="1"/>
  <c r="BA25" i="11"/>
  <c r="BA25" i="18" s="1"/>
  <c r="AZ25" i="11"/>
  <c r="AZ25" i="18" s="1"/>
  <c r="AY25" i="11"/>
  <c r="AX25" i="11"/>
  <c r="AX25" i="18" s="1"/>
  <c r="AW25" i="11"/>
  <c r="AW25" i="18" s="1"/>
  <c r="AV25" i="11"/>
  <c r="AV25" i="18" s="1"/>
  <c r="AU25" i="11"/>
  <c r="AU25" i="18" s="1"/>
  <c r="AT25" i="11"/>
  <c r="AT25" i="18" s="1"/>
  <c r="AS25" i="11"/>
  <c r="AS25" i="18" s="1"/>
  <c r="AR25" i="11"/>
  <c r="AR25" i="18" s="1"/>
  <c r="AQ25" i="11"/>
  <c r="AQ25" i="18" s="1"/>
  <c r="AP25" i="11"/>
  <c r="AP25" i="18" s="1"/>
  <c r="AO25" i="11"/>
  <c r="AO25" i="18" s="1"/>
  <c r="AN25" i="11"/>
  <c r="AN25" i="18" s="1"/>
  <c r="AM25" i="11"/>
  <c r="AM25" i="18" s="1"/>
  <c r="AL25" i="11"/>
  <c r="AL25" i="18" s="1"/>
  <c r="AK25" i="11"/>
  <c r="AJ25" i="11"/>
  <c r="AJ25" i="18" s="1"/>
  <c r="AI25" i="11"/>
  <c r="AI25" i="18" s="1"/>
  <c r="AH25" i="11"/>
  <c r="AH25" i="18" s="1"/>
  <c r="AG25" i="11"/>
  <c r="AG25" i="18" s="1"/>
  <c r="AF25" i="11"/>
  <c r="AF25" i="18" s="1"/>
  <c r="AD25" i="11"/>
  <c r="AC25" i="11"/>
  <c r="AC25" i="18" s="1"/>
  <c r="AB25" i="11"/>
  <c r="AB25" i="18" s="1"/>
  <c r="AA25" i="11"/>
  <c r="AA25" i="18" s="1"/>
  <c r="Z25" i="11"/>
  <c r="Z25" i="18" s="1"/>
  <c r="Y25" i="11"/>
  <c r="Y25" i="18" s="1"/>
  <c r="X25" i="11"/>
  <c r="X25" i="18" s="1"/>
  <c r="W25" i="11"/>
  <c r="W25" i="18" s="1"/>
  <c r="V25" i="11"/>
  <c r="V25" i="18" s="1"/>
  <c r="U25" i="11"/>
  <c r="U25" i="18" s="1"/>
  <c r="T25" i="11"/>
  <c r="T25" i="18" s="1"/>
  <c r="S25" i="11"/>
  <c r="S25" i="18" s="1"/>
  <c r="R25" i="11"/>
  <c r="R25" i="18" s="1"/>
  <c r="Q25" i="11"/>
  <c r="Q25" i="18" s="1"/>
  <c r="O25" i="11"/>
  <c r="O25" i="18" s="1"/>
  <c r="N25" i="11"/>
  <c r="N25" i="18" s="1"/>
  <c r="M25" i="11"/>
  <c r="M25" i="18" s="1"/>
  <c r="L25" i="11"/>
  <c r="L25" i="18" s="1"/>
  <c r="K25" i="11"/>
  <c r="K25" i="18" s="1"/>
  <c r="J25" i="11"/>
  <c r="J25" i="18" s="1"/>
  <c r="H25" i="18"/>
  <c r="G25" i="18"/>
  <c r="F25" i="18"/>
  <c r="E25" i="18"/>
  <c r="BH24" i="11"/>
  <c r="BE24" i="11"/>
  <c r="BD24" i="11"/>
  <c r="BC24" i="11"/>
  <c r="BB24" i="11"/>
  <c r="BB24" i="18" s="1"/>
  <c r="AZ24" i="11"/>
  <c r="AY24" i="11"/>
  <c r="AX24" i="11"/>
  <c r="AW24" i="11"/>
  <c r="AW24" i="18" s="1"/>
  <c r="AV24" i="11"/>
  <c r="AV24" i="18" s="1"/>
  <c r="AU24" i="11"/>
  <c r="AU24" i="18" s="1"/>
  <c r="AT24" i="11"/>
  <c r="AT24" i="18" s="1"/>
  <c r="AR24" i="11"/>
  <c r="AQ24" i="11"/>
  <c r="AQ24" i="18" s="1"/>
  <c r="AP24" i="11"/>
  <c r="AP24" i="18" s="1"/>
  <c r="AN24" i="11"/>
  <c r="AN24" i="18" s="1"/>
  <c r="AM24" i="11"/>
  <c r="AM24" i="18" s="1"/>
  <c r="AL24" i="11"/>
  <c r="AK24" i="11"/>
  <c r="AJ24" i="11"/>
  <c r="AH24" i="11"/>
  <c r="AG24" i="11"/>
  <c r="AG24" i="18" s="1"/>
  <c r="AF24" i="11"/>
  <c r="AE24" i="11"/>
  <c r="AE24" i="18" s="1"/>
  <c r="AD24" i="11"/>
  <c r="AC24" i="11"/>
  <c r="AC24" i="18" s="1"/>
  <c r="AA24" i="11"/>
  <c r="AA24" i="18" s="1"/>
  <c r="Z24" i="11"/>
  <c r="Z24" i="18" s="1"/>
  <c r="Y24" i="11"/>
  <c r="W24" i="11"/>
  <c r="V24" i="11"/>
  <c r="V24" i="18" s="1"/>
  <c r="U24" i="11"/>
  <c r="U24" i="18" s="1"/>
  <c r="T24" i="11"/>
  <c r="T24" i="18" s="1"/>
  <c r="R24" i="11"/>
  <c r="R24" i="18" s="1"/>
  <c r="Q24" i="11"/>
  <c r="P24" i="11"/>
  <c r="P24" i="18" s="1"/>
  <c r="K24" i="11"/>
  <c r="K24" i="18" s="1"/>
  <c r="J24" i="11"/>
  <c r="J24" i="18" s="1"/>
  <c r="I24" i="11"/>
  <c r="I24" i="18" s="1"/>
  <c r="H24" i="18"/>
  <c r="G24" i="18"/>
  <c r="F24" i="18"/>
  <c r="E24" i="18"/>
  <c r="BH23" i="11"/>
  <c r="BE23" i="11"/>
  <c r="BD23" i="11"/>
  <c r="BB23" i="11"/>
  <c r="BA23" i="11"/>
  <c r="AY23" i="11"/>
  <c r="AX23" i="11"/>
  <c r="AW23" i="11"/>
  <c r="AU23" i="11"/>
  <c r="AR23" i="11"/>
  <c r="AP23" i="11"/>
  <c r="AP23" i="18" s="1"/>
  <c r="AO23" i="11"/>
  <c r="AO23" i="18" s="1"/>
  <c r="AL23" i="11"/>
  <c r="AK23" i="11"/>
  <c r="AH23" i="11"/>
  <c r="AF23" i="11"/>
  <c r="AD23" i="11"/>
  <c r="AC23" i="11"/>
  <c r="AC23" i="18" s="1"/>
  <c r="AA23" i="11"/>
  <c r="AA23" i="18" s="1"/>
  <c r="Y23" i="11"/>
  <c r="W23" i="11"/>
  <c r="G23" i="18"/>
  <c r="F23" i="18"/>
  <c r="E23" i="18"/>
  <c r="AY22" i="11"/>
  <c r="AX22" i="11"/>
  <c r="AR22" i="11"/>
  <c r="AP22" i="11"/>
  <c r="AP22" i="18" s="1"/>
  <c r="AK22" i="11"/>
  <c r="AD22" i="11"/>
  <c r="AC22" i="11"/>
  <c r="AC22" i="18" s="1"/>
  <c r="AB22" i="11"/>
  <c r="AB22" i="18" s="1"/>
  <c r="AA22" i="11"/>
  <c r="AA22" i="18" s="1"/>
  <c r="G22" i="18"/>
  <c r="F22" i="18"/>
  <c r="BE21" i="11"/>
  <c r="BD21" i="11"/>
  <c r="AY21" i="11"/>
  <c r="AX21" i="11"/>
  <c r="AW21" i="11"/>
  <c r="AR21" i="11"/>
  <c r="AQ21" i="11"/>
  <c r="AP21" i="11"/>
  <c r="AP21" i="18" s="1"/>
  <c r="AN21" i="11"/>
  <c r="AM21" i="11"/>
  <c r="AL21" i="11"/>
  <c r="AK21" i="11"/>
  <c r="AH21" i="11"/>
  <c r="AF21" i="11"/>
  <c r="AE21" i="11"/>
  <c r="AD21" i="11"/>
  <c r="AC21" i="11"/>
  <c r="AC21" i="18" s="1"/>
  <c r="AB21" i="11"/>
  <c r="AB21" i="18" s="1"/>
  <c r="AA21" i="11"/>
  <c r="Z21" i="11"/>
  <c r="Y21" i="11"/>
  <c r="W21" i="11"/>
  <c r="T21" i="11"/>
  <c r="R21" i="11"/>
  <c r="J21" i="11"/>
  <c r="E21" i="18"/>
  <c r="BD20" i="11"/>
  <c r="BB20" i="11"/>
  <c r="AY20" i="11"/>
  <c r="AX20" i="11"/>
  <c r="AW20" i="11"/>
  <c r="AR20" i="11"/>
  <c r="AQ20" i="11"/>
  <c r="AP20" i="11"/>
  <c r="AP20" i="18" s="1"/>
  <c r="AM20" i="11"/>
  <c r="AL20" i="11"/>
  <c r="AK20" i="11"/>
  <c r="AH20" i="11"/>
  <c r="AF20" i="11"/>
  <c r="AD20" i="11"/>
  <c r="AC20" i="11"/>
  <c r="AC20" i="18" s="1"/>
  <c r="AB20" i="11"/>
  <c r="AB20" i="18" s="1"/>
  <c r="AA20" i="11"/>
  <c r="AA20" i="18" s="1"/>
  <c r="Z20" i="11"/>
  <c r="Y20" i="11"/>
  <c r="W20" i="11"/>
  <c r="V20" i="11"/>
  <c r="V20" i="18" s="1"/>
  <c r="T20" i="11"/>
  <c r="T20" i="18" s="1"/>
  <c r="S20" i="11"/>
  <c r="S20" i="18" s="1"/>
  <c r="R20" i="11"/>
  <c r="R20" i="18" s="1"/>
  <c r="P20" i="11"/>
  <c r="O20" i="11"/>
  <c r="O20" i="18" s="1"/>
  <c r="M20" i="11"/>
  <c r="M20" i="18" s="1"/>
  <c r="J20" i="11"/>
  <c r="J20" i="18" s="1"/>
  <c r="I20" i="11"/>
  <c r="I20" i="18" s="1"/>
  <c r="E20" i="18"/>
  <c r="BH19" i="11"/>
  <c r="BG19" i="11"/>
  <c r="BE19" i="11"/>
  <c r="BE19" i="18" s="1"/>
  <c r="BD19" i="11"/>
  <c r="BC19" i="11"/>
  <c r="AY19" i="11"/>
  <c r="AX19" i="11"/>
  <c r="AW19" i="11"/>
  <c r="AR19" i="11"/>
  <c r="AQ19" i="11"/>
  <c r="AP19" i="11"/>
  <c r="AP19" i="18" s="1"/>
  <c r="AN19" i="11"/>
  <c r="AL19" i="11"/>
  <c r="AK19" i="11"/>
  <c r="AH19" i="11"/>
  <c r="AF19" i="11"/>
  <c r="AF19" i="18" s="1"/>
  <c r="AD19" i="11"/>
  <c r="AC19" i="11"/>
  <c r="AC19" i="18" s="1"/>
  <c r="AB19" i="11"/>
  <c r="AB19" i="18" s="1"/>
  <c r="AA19" i="11"/>
  <c r="Y19" i="11"/>
  <c r="W19" i="11"/>
  <c r="V19" i="11"/>
  <c r="V19" i="18" s="1"/>
  <c r="T19" i="11"/>
  <c r="J19" i="11"/>
  <c r="J19" i="18" s="1"/>
  <c r="I19" i="11"/>
  <c r="I19" i="18" s="1"/>
  <c r="E19" i="18"/>
  <c r="BH18" i="11"/>
  <c r="BE18" i="11"/>
  <c r="BD18" i="11"/>
  <c r="BB18" i="11"/>
  <c r="AZ18" i="11"/>
  <c r="AY18" i="11"/>
  <c r="AX18" i="11"/>
  <c r="AW18" i="11"/>
  <c r="AU18" i="11"/>
  <c r="AR18" i="11"/>
  <c r="AQ18" i="11"/>
  <c r="AP18" i="11"/>
  <c r="AP18" i="18" s="1"/>
  <c r="AM18" i="11"/>
  <c r="AL18" i="11"/>
  <c r="AK18" i="11"/>
  <c r="AH18" i="11"/>
  <c r="AF18" i="11"/>
  <c r="AD18" i="11"/>
  <c r="AC18" i="11"/>
  <c r="AC18" i="18" s="1"/>
  <c r="AA18" i="11"/>
  <c r="Y18" i="11"/>
  <c r="W18" i="11"/>
  <c r="V18" i="11"/>
  <c r="V18" i="18" s="1"/>
  <c r="U18" i="11"/>
  <c r="T18" i="11"/>
  <c r="R18" i="11"/>
  <c r="P18" i="11"/>
  <c r="J18" i="11"/>
  <c r="F18" i="18"/>
  <c r="E18" i="18"/>
  <c r="BH17" i="11"/>
  <c r="BE17" i="11"/>
  <c r="BD17" i="11"/>
  <c r="BB17" i="11"/>
  <c r="AY17" i="11"/>
  <c r="AX17" i="11"/>
  <c r="AR17" i="11"/>
  <c r="AQ17" i="11"/>
  <c r="AL17" i="11"/>
  <c r="AK17" i="11"/>
  <c r="AH17" i="11"/>
  <c r="AD17" i="11"/>
  <c r="AA17" i="11"/>
  <c r="AA17" i="18" s="1"/>
  <c r="Y17" i="11"/>
  <c r="W17" i="11"/>
  <c r="U17" i="11"/>
  <c r="T17" i="11"/>
  <c r="O17" i="11"/>
  <c r="E17" i="18"/>
  <c r="BG14" i="11"/>
  <c r="AP14" i="11"/>
  <c r="AF14" i="11"/>
  <c r="AD14" i="11"/>
  <c r="AC14" i="11"/>
  <c r="AB14" i="11"/>
  <c r="AA14" i="11"/>
  <c r="G14" i="11"/>
  <c r="F14" i="11"/>
  <c r="E14" i="11"/>
  <c r="AP13" i="11"/>
  <c r="AF13" i="11"/>
  <c r="AD13" i="11"/>
  <c r="AC13" i="11"/>
  <c r="AB13" i="11"/>
  <c r="AA13" i="11"/>
  <c r="G13" i="11"/>
  <c r="F13" i="11"/>
  <c r="E13" i="11"/>
  <c r="E12" i="11"/>
  <c r="AP11" i="11"/>
  <c r="AF11" i="11"/>
  <c r="AD11" i="11"/>
  <c r="AC11" i="11"/>
  <c r="AB11" i="11"/>
  <c r="AA11" i="11"/>
  <c r="G11" i="11"/>
  <c r="F11" i="11"/>
  <c r="E11" i="11"/>
  <c r="AC8" i="11"/>
  <c r="AP14" i="18"/>
  <c r="AF14" i="18"/>
  <c r="AD14" i="18"/>
  <c r="AC14" i="18"/>
  <c r="AB14" i="18"/>
  <c r="AA14" i="18"/>
  <c r="G14" i="18"/>
  <c r="F14" i="18"/>
  <c r="E14" i="18"/>
  <c r="AP13" i="18"/>
  <c r="AG13" i="18"/>
  <c r="AF13" i="18"/>
  <c r="AD13" i="18"/>
  <c r="AC13" i="18"/>
  <c r="AB13" i="18"/>
  <c r="AA13" i="18"/>
  <c r="G13" i="18"/>
  <c r="F13" i="18"/>
  <c r="E13" i="18"/>
  <c r="AD12" i="18"/>
  <c r="E12" i="18"/>
  <c r="AP11" i="18"/>
  <c r="AO11" i="18"/>
  <c r="AF11" i="18"/>
  <c r="AD11" i="18"/>
  <c r="AC11" i="18"/>
  <c r="AB11" i="18"/>
  <c r="AA11" i="18"/>
  <c r="G11" i="18"/>
  <c r="F11" i="18"/>
  <c r="E11" i="18"/>
  <c r="BE8" i="18"/>
  <c r="BL10" i="13"/>
  <c r="BG10" i="13"/>
  <c r="BE10" i="13"/>
  <c r="BB10" i="13"/>
  <c r="BA10" i="13"/>
  <c r="AV10" i="13"/>
  <c r="AQ10" i="13"/>
  <c r="AP10" i="13"/>
  <c r="AO10" i="13"/>
  <c r="AN10" i="13"/>
  <c r="AH10" i="13"/>
  <c r="AG10" i="13"/>
  <c r="AF10" i="13"/>
  <c r="AE10" i="13"/>
  <c r="AC10" i="13"/>
  <c r="AA10" i="13"/>
  <c r="X10" i="13"/>
  <c r="V10" i="13"/>
  <c r="U10" i="13"/>
  <c r="O10" i="13"/>
  <c r="L10" i="13"/>
  <c r="K10" i="13"/>
  <c r="I10" i="13"/>
  <c r="AH9" i="13"/>
  <c r="AT8" i="13"/>
  <c r="AJ8" i="13"/>
  <c r="AH8" i="13"/>
  <c r="AG8" i="13"/>
  <c r="AF8" i="13"/>
  <c r="AE8" i="13"/>
  <c r="K8" i="13"/>
  <c r="J8" i="13"/>
  <c r="I8" i="13"/>
  <c r="BE6" i="13" l="1"/>
  <c r="T8" i="13"/>
  <c r="AW7" i="18"/>
  <c r="H69" i="33"/>
  <c r="H26" i="11"/>
  <c r="AK9" i="18"/>
  <c r="M8" i="11"/>
  <c r="AW16" i="21"/>
  <c r="AW27" i="21" s="1"/>
  <c r="J67" i="33"/>
  <c r="J68" i="33"/>
  <c r="J64" i="33"/>
  <c r="J63" i="33"/>
  <c r="BC68" i="33"/>
  <c r="BC67" i="33"/>
  <c r="I67" i="33"/>
  <c r="I63" i="33"/>
  <c r="J60" i="33"/>
  <c r="AV64" i="33"/>
  <c r="BC64" i="33"/>
  <c r="AA64" i="33"/>
  <c r="AA67" i="33"/>
  <c r="AA68" i="33"/>
  <c r="AA63" i="33"/>
  <c r="AA60" i="33"/>
  <c r="AA65" i="33"/>
  <c r="AC68" i="33"/>
  <c r="AC67" i="33"/>
  <c r="AC65" i="33"/>
  <c r="AC64" i="33"/>
  <c r="AC60" i="33"/>
  <c r="AC63" i="33"/>
  <c r="BE60" i="33"/>
  <c r="BE67" i="33"/>
  <c r="BE64" i="33"/>
  <c r="BE68" i="33"/>
  <c r="AF64" i="33"/>
  <c r="AF63" i="33"/>
  <c r="AF67" i="33"/>
  <c r="AF68" i="33"/>
  <c r="AF65" i="33"/>
  <c r="AF60" i="33"/>
  <c r="AV67" i="33"/>
  <c r="AV68" i="33"/>
  <c r="BC65" i="33"/>
  <c r="BG16" i="21"/>
  <c r="BG27" i="21" s="1"/>
  <c r="R29" i="21"/>
  <c r="R16" i="21"/>
  <c r="R27" i="21" s="1"/>
  <c r="AB68" i="33"/>
  <c r="AB64" i="33"/>
  <c r="AB65" i="33"/>
  <c r="AB67" i="33"/>
  <c r="AB60" i="33"/>
  <c r="AB63" i="33"/>
  <c r="AN64" i="33"/>
  <c r="AN67" i="33"/>
  <c r="AN68" i="33"/>
  <c r="AD63" i="33"/>
  <c r="AD64" i="33"/>
  <c r="AD68" i="33"/>
  <c r="AD60" i="33"/>
  <c r="AD65" i="33"/>
  <c r="AD67" i="33"/>
  <c r="L16" i="21"/>
  <c r="L27" i="21" s="1"/>
  <c r="X31" i="21"/>
  <c r="AE67" i="33"/>
  <c r="AE64" i="33"/>
  <c r="AP67" i="33"/>
  <c r="AP68" i="33"/>
  <c r="AP65" i="33"/>
  <c r="AP64" i="33"/>
  <c r="AP63" i="33"/>
  <c r="AP60" i="33"/>
  <c r="AG67" i="33"/>
  <c r="AG68" i="33"/>
  <c r="BH63" i="33"/>
  <c r="BD60" i="33"/>
  <c r="BD68" i="33"/>
  <c r="BD63" i="33"/>
  <c r="BD64" i="33"/>
  <c r="BD67" i="33"/>
  <c r="AR60" i="33"/>
  <c r="AR63" i="33"/>
  <c r="AR64" i="33"/>
  <c r="AR68" i="33"/>
  <c r="AR65" i="33"/>
  <c r="AR67" i="33"/>
  <c r="F67" i="33"/>
  <c r="F68" i="33"/>
  <c r="F64" i="33"/>
  <c r="F63" i="33"/>
  <c r="F65" i="33"/>
  <c r="G64" i="33"/>
  <c r="G68" i="33"/>
  <c r="G63" i="33"/>
  <c r="G67" i="33"/>
  <c r="G65" i="33"/>
  <c r="G60" i="33"/>
  <c r="H68" i="33"/>
  <c r="H67" i="33"/>
  <c r="BH67" i="33"/>
  <c r="BH60" i="33"/>
  <c r="BH68" i="33"/>
  <c r="J22" i="33" a="1"/>
  <c r="J22" i="33" s="1"/>
  <c r="O22" i="33" a="1"/>
  <c r="O22" i="33" s="1"/>
  <c r="N22" i="33"/>
  <c r="D22" i="33"/>
  <c r="G22" i="33"/>
  <c r="I22" i="33"/>
  <c r="E22" i="33" a="1"/>
  <c r="E22" i="33" s="1"/>
  <c r="F22" i="33" s="1"/>
  <c r="G11" i="14"/>
  <c r="AC11" i="14"/>
  <c r="O13" i="18"/>
  <c r="O55" i="33"/>
  <c r="L14" i="18"/>
  <c r="L56" i="33"/>
  <c r="AT14" i="18"/>
  <c r="AT56" i="33"/>
  <c r="AX9" i="14"/>
  <c r="AX58" i="33"/>
  <c r="N17" i="11"/>
  <c r="N17" i="18" s="1"/>
  <c r="AO17" i="11"/>
  <c r="AO17" i="18" s="1"/>
  <c r="AO18" i="11"/>
  <c r="AO18" i="18" s="1"/>
  <c r="AO61" i="33"/>
  <c r="M19" i="11"/>
  <c r="M19" i="18" s="1"/>
  <c r="M62" i="33"/>
  <c r="AI19" i="11"/>
  <c r="AI19" i="18" s="1"/>
  <c r="AI62" i="33"/>
  <c r="AU17" i="9"/>
  <c r="AU59" i="33" s="1"/>
  <c r="BC20" i="11"/>
  <c r="BC20" i="18" s="1"/>
  <c r="BC63" i="33"/>
  <c r="V21" i="11"/>
  <c r="V21" i="18" s="1"/>
  <c r="AU21" i="11"/>
  <c r="AU21" i="18" s="1"/>
  <c r="BB21" i="11"/>
  <c r="BB21" i="18" s="1"/>
  <c r="O22" i="11"/>
  <c r="O22" i="18" s="1"/>
  <c r="S22" i="11"/>
  <c r="S22" i="18" s="1"/>
  <c r="Q23" i="11"/>
  <c r="Q23" i="18" s="1"/>
  <c r="Q66" i="33"/>
  <c r="BF24" i="11"/>
  <c r="BF24" i="18" s="1"/>
  <c r="AS28" i="11"/>
  <c r="AS28" i="18" s="1"/>
  <c r="AS71" i="33"/>
  <c r="H11" i="11"/>
  <c r="H53" i="33"/>
  <c r="AG13" i="11"/>
  <c r="AG55" i="33"/>
  <c r="U14" i="18"/>
  <c r="U56" i="33"/>
  <c r="AY9" i="14"/>
  <c r="AY58" i="33"/>
  <c r="AJ17" i="11"/>
  <c r="AJ17" i="18" s="1"/>
  <c r="BF17" i="11"/>
  <c r="BF17" i="18" s="1"/>
  <c r="BE20" i="11"/>
  <c r="BE20" i="18" s="1"/>
  <c r="BE63" i="33"/>
  <c r="X22" i="11"/>
  <c r="X22" i="18" s="1"/>
  <c r="AG22" i="11"/>
  <c r="AG22" i="18" s="1"/>
  <c r="AG65" i="33"/>
  <c r="BB22" i="11"/>
  <c r="BB22" i="18" s="1"/>
  <c r="O24" i="11"/>
  <c r="O24" i="18" s="1"/>
  <c r="AS27" i="11"/>
  <c r="AS27" i="18" s="1"/>
  <c r="AS70" i="33"/>
  <c r="AZ30" i="11"/>
  <c r="AZ30" i="18" s="1"/>
  <c r="AZ73" i="33"/>
  <c r="AA8" i="13"/>
  <c r="W53" i="33"/>
  <c r="AN8" i="13"/>
  <c r="AJ53" i="33"/>
  <c r="E15" i="18"/>
  <c r="E57" i="33"/>
  <c r="AE13" i="18"/>
  <c r="AE55" i="33"/>
  <c r="AO14" i="18"/>
  <c r="AO56" i="33"/>
  <c r="AF9" i="14"/>
  <c r="AF58" i="33"/>
  <c r="I17" i="11"/>
  <c r="I17" i="18" s="1"/>
  <c r="I60" i="33"/>
  <c r="AI17" i="11"/>
  <c r="AI17" i="18" s="1"/>
  <c r="AI60" i="33"/>
  <c r="AG18" i="11"/>
  <c r="AG18" i="18" s="1"/>
  <c r="AG61" i="33"/>
  <c r="H19" i="18"/>
  <c r="H62" i="33"/>
  <c r="Q19" i="11"/>
  <c r="Q19" i="18" s="1"/>
  <c r="Q62" i="33"/>
  <c r="P21" i="11"/>
  <c r="P21" i="18" s="1"/>
  <c r="AJ21" i="11"/>
  <c r="AJ21" i="18" s="1"/>
  <c r="BH21" i="11"/>
  <c r="BH21" i="18" s="1"/>
  <c r="BH64" i="33"/>
  <c r="M23" i="11"/>
  <c r="M23" i="18" s="1"/>
  <c r="M66" i="33"/>
  <c r="U23" i="11"/>
  <c r="U23" i="18" s="1"/>
  <c r="U66" i="33"/>
  <c r="AE23" i="11"/>
  <c r="AE23" i="18" s="1"/>
  <c r="AE66" i="33"/>
  <c r="AS23" i="11"/>
  <c r="AS23" i="18" s="1"/>
  <c r="AS66" i="33"/>
  <c r="AI24" i="11"/>
  <c r="AI24" i="18" s="1"/>
  <c r="AI67" i="33"/>
  <c r="AE25" i="11"/>
  <c r="AE25" i="18" s="1"/>
  <c r="AE68" i="33"/>
  <c r="R13" i="14"/>
  <c r="R69" i="33"/>
  <c r="AG29" i="11"/>
  <c r="AG29" i="18" s="1"/>
  <c r="AG72" i="33"/>
  <c r="X11" i="18"/>
  <c r="X53" i="33"/>
  <c r="AK8" i="13"/>
  <c r="AG53" i="33"/>
  <c r="AO8" i="13"/>
  <c r="AK53" i="33"/>
  <c r="AO11" i="11"/>
  <c r="AO53" i="33"/>
  <c r="AT11" i="18"/>
  <c r="AT53" i="33"/>
  <c r="AX11" i="18"/>
  <c r="AX53" i="33"/>
  <c r="BB11" i="18"/>
  <c r="BB53" i="33"/>
  <c r="BJ8" i="13"/>
  <c r="BF53" i="33"/>
  <c r="AC54" i="33"/>
  <c r="AC35" i="9"/>
  <c r="AC77" i="33" s="1"/>
  <c r="AG39" i="13" s="1"/>
  <c r="AX13" i="18"/>
  <c r="AX55" i="33"/>
  <c r="BF12" i="9"/>
  <c r="BF54" i="33" s="1"/>
  <c r="BF55" i="33"/>
  <c r="AL14" i="18"/>
  <c r="AL56" i="33"/>
  <c r="AQ14" i="11"/>
  <c r="AQ56" i="33"/>
  <c r="AU14" i="18"/>
  <c r="AU56" i="33"/>
  <c r="AA9" i="14"/>
  <c r="AA58" i="33"/>
  <c r="AY8" i="14"/>
  <c r="AY59" i="33"/>
  <c r="N19" i="11"/>
  <c r="N19" i="18" s="1"/>
  <c r="N62" i="33"/>
  <c r="Z19" i="11"/>
  <c r="Z19" i="18" s="1"/>
  <c r="Z62" i="33"/>
  <c r="AJ19" i="11"/>
  <c r="AJ19" i="18" s="1"/>
  <c r="AJ62" i="33"/>
  <c r="H20" i="18"/>
  <c r="H63" i="33"/>
  <c r="AG20" i="11"/>
  <c r="AG20" i="18" s="1"/>
  <c r="AG63" i="33"/>
  <c r="AV20" i="11"/>
  <c r="AV20" i="18" s="1"/>
  <c r="AV63" i="33"/>
  <c r="M21" i="11"/>
  <c r="M21" i="18" s="1"/>
  <c r="X21" i="11"/>
  <c r="X21" i="18" s="1"/>
  <c r="AO21" i="11"/>
  <c r="AO21" i="18" s="1"/>
  <c r="N23" i="11"/>
  <c r="N23" i="18" s="1"/>
  <c r="N66" i="33"/>
  <c r="V23" i="11"/>
  <c r="V23" i="18" s="1"/>
  <c r="V66" i="33"/>
  <c r="BF23" i="11"/>
  <c r="BF23" i="18" s="1"/>
  <c r="BF66" i="33"/>
  <c r="BG24" i="11"/>
  <c r="BG24" i="18" s="1"/>
  <c r="X26" i="11"/>
  <c r="X26" i="18" s="1"/>
  <c r="X69" i="33"/>
  <c r="F28" i="18"/>
  <c r="F71" i="33"/>
  <c r="AT28" i="11"/>
  <c r="AT28" i="18" s="1"/>
  <c r="AT71" i="33"/>
  <c r="BG29" i="11"/>
  <c r="BG29" i="18" s="1"/>
  <c r="BG72" i="33"/>
  <c r="AV32" i="11"/>
  <c r="AV32" i="18" s="1"/>
  <c r="AV75" i="33"/>
  <c r="BA9" i="18"/>
  <c r="P11" i="18"/>
  <c r="AH14" i="18"/>
  <c r="AG9" i="11"/>
  <c r="L11" i="11"/>
  <c r="AC12" i="11"/>
  <c r="M8" i="13"/>
  <c r="I53" i="33"/>
  <c r="Q11" i="18"/>
  <c r="Q53" i="33"/>
  <c r="U11" i="18"/>
  <c r="U53" i="33"/>
  <c r="AC8" i="13"/>
  <c r="Y53" i="33"/>
  <c r="G15" i="9"/>
  <c r="G57" i="33" s="1"/>
  <c r="G54" i="33"/>
  <c r="AB9" i="14"/>
  <c r="AB58" i="33"/>
  <c r="G8" i="14"/>
  <c r="G59" i="33"/>
  <c r="F17" i="18"/>
  <c r="F60" i="33"/>
  <c r="R17" i="11"/>
  <c r="R17" i="18" s="1"/>
  <c r="BG17" i="11"/>
  <c r="BG17" i="18" s="1"/>
  <c r="Z18" i="11"/>
  <c r="Z18" i="18" s="1"/>
  <c r="Z61" i="33"/>
  <c r="AJ18" i="11"/>
  <c r="AJ18" i="18" s="1"/>
  <c r="AJ61" i="33"/>
  <c r="AT18" i="11"/>
  <c r="AT18" i="18" s="1"/>
  <c r="AT61" i="33"/>
  <c r="BF18" i="11"/>
  <c r="BF18" i="18" s="1"/>
  <c r="BF61" i="33"/>
  <c r="O62" i="33"/>
  <c r="O17" i="9"/>
  <c r="O59" i="33" s="1"/>
  <c r="S19" i="11"/>
  <c r="S19" i="18" s="1"/>
  <c r="S62" i="33"/>
  <c r="BB19" i="11"/>
  <c r="BB19" i="18" s="1"/>
  <c r="BB62" i="33"/>
  <c r="K20" i="11"/>
  <c r="K20" i="18" s="1"/>
  <c r="U20" i="11"/>
  <c r="U20" i="18" s="1"/>
  <c r="AS20" i="11"/>
  <c r="AS20" i="18" s="1"/>
  <c r="BF17" i="9"/>
  <c r="I21" i="11"/>
  <c r="I21" i="18" s="1"/>
  <c r="I64" i="33"/>
  <c r="N21" i="11"/>
  <c r="N21" i="18" s="1"/>
  <c r="S21" i="11"/>
  <c r="S21" i="18" s="1"/>
  <c r="AG21" i="11"/>
  <c r="AG21" i="18" s="1"/>
  <c r="AG64" i="33"/>
  <c r="AS21" i="11"/>
  <c r="AS21" i="18" s="1"/>
  <c r="BF21" i="11"/>
  <c r="BF21" i="18" s="1"/>
  <c r="I22" i="11"/>
  <c r="I22" i="18" s="1"/>
  <c r="I65" i="33"/>
  <c r="M22" i="11"/>
  <c r="M22" i="18" s="1"/>
  <c r="Q22" i="11"/>
  <c r="Q22" i="18" s="1"/>
  <c r="U22" i="11"/>
  <c r="U22" i="18" s="1"/>
  <c r="Y12" i="14"/>
  <c r="Y11" i="14" s="1"/>
  <c r="AH17" i="9"/>
  <c r="AH59" i="33" s="1"/>
  <c r="AW22" i="11"/>
  <c r="AW22" i="18" s="1"/>
  <c r="O23" i="11"/>
  <c r="O23" i="18" s="1"/>
  <c r="O66" i="33"/>
  <c r="X23" i="11"/>
  <c r="X23" i="18" s="1"/>
  <c r="X66" i="33"/>
  <c r="AI23" i="11"/>
  <c r="AI23" i="18" s="1"/>
  <c r="AI66" i="33"/>
  <c r="AV23" i="11"/>
  <c r="AV23" i="18" s="1"/>
  <c r="AV66" i="33"/>
  <c r="BG23" i="11"/>
  <c r="BG23" i="18" s="1"/>
  <c r="BG66" i="33"/>
  <c r="S24" i="11"/>
  <c r="S24" i="18" s="1"/>
  <c r="AS24" i="11"/>
  <c r="AS24" i="18" s="1"/>
  <c r="I25" i="11"/>
  <c r="I25" i="18" s="1"/>
  <c r="I68" i="33"/>
  <c r="AO26" i="11"/>
  <c r="AO26" i="18" s="1"/>
  <c r="AO69" i="33"/>
  <c r="I28" i="11"/>
  <c r="I28" i="18" s="1"/>
  <c r="I71" i="33"/>
  <c r="AO28" i="11"/>
  <c r="AO28" i="18" s="1"/>
  <c r="AO71" i="33"/>
  <c r="AU28" i="11"/>
  <c r="AU28" i="18" s="1"/>
  <c r="AU71" i="33"/>
  <c r="Z29" i="11"/>
  <c r="Z29" i="18" s="1"/>
  <c r="Z72" i="33"/>
  <c r="H30" i="18"/>
  <c r="H73" i="33"/>
  <c r="BA32" i="11"/>
  <c r="BA32" i="18" s="1"/>
  <c r="BA75" i="33"/>
  <c r="AE11" i="18"/>
  <c r="AE53" i="33"/>
  <c r="BA11" i="18"/>
  <c r="BA53" i="33"/>
  <c r="AB12" i="11"/>
  <c r="AB54" i="33"/>
  <c r="AN13" i="18"/>
  <c r="AN55" i="33"/>
  <c r="AW13" i="18"/>
  <c r="AW55" i="33"/>
  <c r="BA13" i="11"/>
  <c r="BA55" i="33"/>
  <c r="T14" i="18"/>
  <c r="T56" i="33"/>
  <c r="AG14" i="18"/>
  <c r="AG56" i="33"/>
  <c r="G9" i="14"/>
  <c r="G58" i="33"/>
  <c r="AP8" i="14"/>
  <c r="AP59" i="33"/>
  <c r="X17" i="11"/>
  <c r="X17" i="18" s="1"/>
  <c r="I18" i="11"/>
  <c r="I18" i="18" s="1"/>
  <c r="I61" i="33"/>
  <c r="BA18" i="11"/>
  <c r="BA18" i="18" s="1"/>
  <c r="BA61" i="33"/>
  <c r="AS19" i="11"/>
  <c r="AS19" i="18" s="1"/>
  <c r="AS62" i="33"/>
  <c r="N20" i="11"/>
  <c r="N20" i="18" s="1"/>
  <c r="AN20" i="11"/>
  <c r="AN20" i="18" s="1"/>
  <c r="AN63" i="33"/>
  <c r="L21" i="11"/>
  <c r="L21" i="18" s="1"/>
  <c r="N24" i="11"/>
  <c r="N24" i="18" s="1"/>
  <c r="Q28" i="11"/>
  <c r="Q28" i="18" s="1"/>
  <c r="Q71" i="33"/>
  <c r="AI28" i="11"/>
  <c r="AI28" i="18" s="1"/>
  <c r="AI71" i="33"/>
  <c r="F29" i="18"/>
  <c r="F72" i="33"/>
  <c r="AS29" i="11"/>
  <c r="AS29" i="18" s="1"/>
  <c r="AS72" i="33"/>
  <c r="AV73" i="33"/>
  <c r="BF31" i="9"/>
  <c r="BF73" i="33" s="1"/>
  <c r="J9" i="13"/>
  <c r="F54" i="33"/>
  <c r="AK13" i="18"/>
  <c r="AK55" i="33"/>
  <c r="AO13" i="18"/>
  <c r="AO55" i="33"/>
  <c r="AT13" i="18"/>
  <c r="AT55" i="33"/>
  <c r="BB13" i="18"/>
  <c r="BB55" i="33"/>
  <c r="M14" i="18"/>
  <c r="M56" i="33"/>
  <c r="Q14" i="11"/>
  <c r="Q56" i="33"/>
  <c r="Y14" i="11"/>
  <c r="Y56" i="33"/>
  <c r="BG14" i="18"/>
  <c r="BG56" i="33"/>
  <c r="AK9" i="14"/>
  <c r="AK58" i="33"/>
  <c r="Z17" i="11"/>
  <c r="Z17" i="18" s="1"/>
  <c r="AS17" i="11"/>
  <c r="AS17" i="18" s="1"/>
  <c r="AI18" i="11"/>
  <c r="AI18" i="18" s="1"/>
  <c r="AI61" i="33"/>
  <c r="AS18" i="11"/>
  <c r="AS18" i="18" s="1"/>
  <c r="AS61" i="33"/>
  <c r="AT19" i="11"/>
  <c r="AT19" i="18" s="1"/>
  <c r="AT62" i="33"/>
  <c r="Q20" i="11"/>
  <c r="Q20" i="18" s="1"/>
  <c r="AO20" i="11"/>
  <c r="AO20" i="18" s="1"/>
  <c r="H21" i="18"/>
  <c r="H64" i="33"/>
  <c r="Q21" i="11"/>
  <c r="Q21" i="18" s="1"/>
  <c r="H22" i="18"/>
  <c r="H65" i="33"/>
  <c r="P22" i="11"/>
  <c r="P22" i="18" s="1"/>
  <c r="AV22" i="11"/>
  <c r="AV22" i="18" s="1"/>
  <c r="AV65" i="33"/>
  <c r="BF22" i="11"/>
  <c r="BF22" i="18" s="1"/>
  <c r="F26" i="18"/>
  <c r="F69" i="33"/>
  <c r="AM13" i="14"/>
  <c r="AM69" i="33"/>
  <c r="BG26" i="11"/>
  <c r="BG26" i="18" s="1"/>
  <c r="BG69" i="33"/>
  <c r="AK8" i="18"/>
  <c r="AN23" i="11"/>
  <c r="AN23" i="18" s="1"/>
  <c r="N11" i="18"/>
  <c r="N53" i="33"/>
  <c r="V8" i="13"/>
  <c r="R53" i="33"/>
  <c r="Z11" i="18"/>
  <c r="Z53" i="33"/>
  <c r="AI11" i="18"/>
  <c r="AI53" i="33"/>
  <c r="AQ8" i="13"/>
  <c r="AM53" i="33"/>
  <c r="AR11" i="11"/>
  <c r="AR53" i="33"/>
  <c r="AV11" i="18"/>
  <c r="AV53" i="33"/>
  <c r="BH8" i="13"/>
  <c r="BD53" i="33"/>
  <c r="AR13" i="11"/>
  <c r="AR55" i="33"/>
  <c r="AS14" i="18"/>
  <c r="AS56" i="33"/>
  <c r="BE14" i="11"/>
  <c r="BE56" i="33"/>
  <c r="AC9" i="14"/>
  <c r="AC58" i="33"/>
  <c r="AR10" i="14"/>
  <c r="AV13" i="13" s="1"/>
  <c r="AR58" i="33"/>
  <c r="AF8" i="14"/>
  <c r="AF59" i="33"/>
  <c r="H17" i="18"/>
  <c r="H60" i="33"/>
  <c r="L17" i="11"/>
  <c r="L17" i="18" s="1"/>
  <c r="AG17" i="11"/>
  <c r="AG17" i="18" s="1"/>
  <c r="AG60" i="33"/>
  <c r="BA17" i="11"/>
  <c r="BA17" i="18" s="1"/>
  <c r="H18" i="18"/>
  <c r="H61" i="33"/>
  <c r="N18" i="11"/>
  <c r="N18" i="18" s="1"/>
  <c r="N61" i="33"/>
  <c r="AE18" i="11"/>
  <c r="AE18" i="18" s="1"/>
  <c r="AE61" i="33"/>
  <c r="L19" i="11"/>
  <c r="L19" i="18" s="1"/>
  <c r="L62" i="33"/>
  <c r="P19" i="11"/>
  <c r="P19" i="18" s="1"/>
  <c r="P62" i="33"/>
  <c r="U19" i="11"/>
  <c r="U19" i="18" s="1"/>
  <c r="U62" i="33"/>
  <c r="AG19" i="11"/>
  <c r="AG19" i="18" s="1"/>
  <c r="AG62" i="33"/>
  <c r="AO19" i="11"/>
  <c r="AO19" i="18" s="1"/>
  <c r="AO62" i="33"/>
  <c r="AV19" i="11"/>
  <c r="AV19" i="18" s="1"/>
  <c r="AV62" i="33"/>
  <c r="BF19" i="11"/>
  <c r="BF19" i="18" s="1"/>
  <c r="BF62" i="33"/>
  <c r="L20" i="11"/>
  <c r="L20" i="18" s="1"/>
  <c r="X20" i="11"/>
  <c r="X20" i="18" s="1"/>
  <c r="AJ20" i="11"/>
  <c r="AJ20" i="18" s="1"/>
  <c r="AT20" i="11"/>
  <c r="AT20" i="18" s="1"/>
  <c r="BG20" i="11"/>
  <c r="BG20" i="18" s="1"/>
  <c r="K21" i="11"/>
  <c r="K21" i="18" s="1"/>
  <c r="O21" i="11"/>
  <c r="U21" i="11"/>
  <c r="U21" i="18" s="1"/>
  <c r="AI21" i="11"/>
  <c r="AI21" i="18" s="1"/>
  <c r="AI64" i="33"/>
  <c r="AT21" i="11"/>
  <c r="AT21" i="18" s="1"/>
  <c r="BA21" i="11"/>
  <c r="BA21" i="18" s="1"/>
  <c r="BG21" i="11"/>
  <c r="BG21" i="18" s="1"/>
  <c r="J22" i="11"/>
  <c r="J22" i="18" s="1"/>
  <c r="J65" i="33"/>
  <c r="N22" i="11"/>
  <c r="N22" i="18" s="1"/>
  <c r="R22" i="11"/>
  <c r="R22" i="18" s="1"/>
  <c r="Z22" i="11"/>
  <c r="Z22" i="18" s="1"/>
  <c r="AT22" i="11"/>
  <c r="AT22" i="18" s="1"/>
  <c r="BD17" i="9"/>
  <c r="BD8" i="14" s="1"/>
  <c r="BD65" i="33"/>
  <c r="BH22" i="11"/>
  <c r="BH22" i="18" s="1"/>
  <c r="BH65" i="33"/>
  <c r="L23" i="11"/>
  <c r="L23" i="18" s="1"/>
  <c r="L66" i="33"/>
  <c r="P23" i="11"/>
  <c r="P23" i="18" s="1"/>
  <c r="P66" i="33"/>
  <c r="T23" i="11"/>
  <c r="T23" i="18" s="1"/>
  <c r="T66" i="33"/>
  <c r="Z23" i="11"/>
  <c r="Z23" i="18" s="1"/>
  <c r="Z66" i="33"/>
  <c r="AJ23" i="11"/>
  <c r="AJ23" i="18" s="1"/>
  <c r="AJ66" i="33"/>
  <c r="AQ23" i="11"/>
  <c r="AQ23" i="18" s="1"/>
  <c r="AQ66" i="33"/>
  <c r="L24" i="11"/>
  <c r="L24" i="18" s="1"/>
  <c r="X24" i="11"/>
  <c r="X24" i="18" s="1"/>
  <c r="BA24" i="11"/>
  <c r="BA24" i="18" s="1"/>
  <c r="P25" i="11"/>
  <c r="P25" i="18" s="1"/>
  <c r="AG26" i="11"/>
  <c r="AG26" i="18" s="1"/>
  <c r="AG69" i="33"/>
  <c r="AS26" i="11"/>
  <c r="AS26" i="18" s="1"/>
  <c r="AS69" i="33"/>
  <c r="BC26" i="11"/>
  <c r="BC26" i="18" s="1"/>
  <c r="BC69" i="33"/>
  <c r="AE27" i="11"/>
  <c r="AE27" i="18" s="1"/>
  <c r="AE70" i="33"/>
  <c r="BC27" i="11"/>
  <c r="BC27" i="18" s="1"/>
  <c r="BC70" i="33"/>
  <c r="L28" i="11"/>
  <c r="L28" i="18" s="1"/>
  <c r="L71" i="33"/>
  <c r="AG28" i="11"/>
  <c r="AG28" i="18" s="1"/>
  <c r="AG71" i="33"/>
  <c r="AQ28" i="11"/>
  <c r="AQ28" i="18" s="1"/>
  <c r="AQ71" i="33"/>
  <c r="AV28" i="11"/>
  <c r="AV28" i="18" s="1"/>
  <c r="AV71" i="33"/>
  <c r="BF29" i="9"/>
  <c r="BF71" i="33" s="1"/>
  <c r="BG28" i="11"/>
  <c r="BG28" i="18" s="1"/>
  <c r="BG71" i="33"/>
  <c r="AE29" i="11"/>
  <c r="AE29" i="18" s="1"/>
  <c r="AE72" i="33"/>
  <c r="AO29" i="11"/>
  <c r="AO29" i="18" s="1"/>
  <c r="AO72" i="33"/>
  <c r="BC29" i="11"/>
  <c r="BC29" i="18" s="1"/>
  <c r="BC72" i="33"/>
  <c r="AG30" i="11"/>
  <c r="AG30" i="18" s="1"/>
  <c r="AG73" i="33"/>
  <c r="BF32" i="11"/>
  <c r="BF32" i="18" s="1"/>
  <c r="BF75" i="33"/>
  <c r="S31" i="24"/>
  <c r="Y6" i="13"/>
  <c r="Y8" i="18"/>
  <c r="M9" i="18"/>
  <c r="I7" i="11"/>
  <c r="AS8" i="11"/>
  <c r="U7" i="14"/>
  <c r="AS8" i="13"/>
  <c r="AG7" i="18"/>
  <c r="Q9" i="18"/>
  <c r="AG11" i="18"/>
  <c r="Y14" i="18"/>
  <c r="AQ14" i="18"/>
  <c r="AW7" i="11"/>
  <c r="AY14" i="11"/>
  <c r="V14" i="11"/>
  <c r="L18" i="11"/>
  <c r="L18" i="18" s="1"/>
  <c r="BF20" i="11"/>
  <c r="BF20" i="18" s="1"/>
  <c r="Y27" i="18"/>
  <c r="BL27" i="18" s="1"/>
  <c r="BN27" i="18" s="1"/>
  <c r="Y31" i="18"/>
  <c r="AJ29" i="11"/>
  <c r="AJ29" i="18" s="1"/>
  <c r="P14" i="18"/>
  <c r="X14" i="11"/>
  <c r="AZ9" i="18"/>
  <c r="K13" i="18"/>
  <c r="X14" i="18"/>
  <c r="AR8" i="11"/>
  <c r="AR9" i="11"/>
  <c r="AJ13" i="18"/>
  <c r="AK14" i="18"/>
  <c r="K13" i="11"/>
  <c r="AX14" i="11"/>
  <c r="I13" i="14"/>
  <c r="BA11" i="11"/>
  <c r="AJ13" i="11"/>
  <c r="AS13" i="18"/>
  <c r="K8" i="18"/>
  <c r="P8" i="13"/>
  <c r="BF8" i="13"/>
  <c r="AT10" i="13"/>
  <c r="AK7" i="18"/>
  <c r="Q8" i="18"/>
  <c r="AW8" i="18"/>
  <c r="Y9" i="18"/>
  <c r="H11" i="18"/>
  <c r="AN11" i="18"/>
  <c r="Q14" i="18"/>
  <c r="BF14" i="18"/>
  <c r="Y7" i="11"/>
  <c r="BE13" i="11"/>
  <c r="H14" i="11"/>
  <c r="R23" i="11"/>
  <c r="R23" i="18" s="1"/>
  <c r="AG7" i="14"/>
  <c r="O6" i="13"/>
  <c r="AQ7" i="18"/>
  <c r="AQ8" i="11"/>
  <c r="W9" i="18"/>
  <c r="W9" i="11"/>
  <c r="AE9" i="11"/>
  <c r="AE9" i="18"/>
  <c r="AQ9" i="11"/>
  <c r="AQ9" i="18"/>
  <c r="BG9" i="11"/>
  <c r="BG9" i="18"/>
  <c r="V11" i="11"/>
  <c r="V11" i="18"/>
  <c r="BL8" i="13"/>
  <c r="BH11" i="11"/>
  <c r="AI13" i="18"/>
  <c r="S14" i="18"/>
  <c r="AE14" i="18"/>
  <c r="AE14" i="11"/>
  <c r="AA6" i="13"/>
  <c r="W7" i="18"/>
  <c r="W7" i="14"/>
  <c r="AE7" i="14"/>
  <c r="AE7" i="18"/>
  <c r="AI6" i="13"/>
  <c r="AE7" i="11"/>
  <c r="AU7" i="14"/>
  <c r="AY6" i="13"/>
  <c r="AU7" i="18"/>
  <c r="AU7" i="11"/>
  <c r="BG7" i="11"/>
  <c r="BK6" i="13"/>
  <c r="W8" i="18"/>
  <c r="W8" i="11"/>
  <c r="AE8" i="18"/>
  <c r="AE8" i="11"/>
  <c r="BC8" i="11"/>
  <c r="BC8" i="18"/>
  <c r="G9" i="11"/>
  <c r="G9" i="18"/>
  <c r="S9" i="11"/>
  <c r="S9" i="18"/>
  <c r="AA9" i="11"/>
  <c r="AA9" i="18"/>
  <c r="AM9" i="11"/>
  <c r="AM9" i="18"/>
  <c r="AF15" i="9"/>
  <c r="AJ9" i="13"/>
  <c r="AF12" i="11"/>
  <c r="AZ13" i="18"/>
  <c r="Z8" i="13"/>
  <c r="AU8" i="18"/>
  <c r="W6" i="13"/>
  <c r="BG6" i="13"/>
  <c r="BH11" i="18"/>
  <c r="O7" i="11"/>
  <c r="S6" i="13"/>
  <c r="O7" i="14"/>
  <c r="AM7" i="14"/>
  <c r="AM7" i="18"/>
  <c r="AY7" i="18"/>
  <c r="BC6" i="13"/>
  <c r="G8" i="11"/>
  <c r="G8" i="18"/>
  <c r="S8" i="11"/>
  <c r="S8" i="18"/>
  <c r="AM8" i="18"/>
  <c r="AM8" i="11"/>
  <c r="BG8" i="11"/>
  <c r="BG8" i="18"/>
  <c r="N8" i="13"/>
  <c r="J11" i="18"/>
  <c r="AZ11" i="11"/>
  <c r="AZ11" i="18"/>
  <c r="BD8" i="13"/>
  <c r="AA12" i="11"/>
  <c r="AA12" i="18"/>
  <c r="Z13" i="18"/>
  <c r="AJ14" i="18"/>
  <c r="O7" i="18"/>
  <c r="AF12" i="18"/>
  <c r="BC7" i="18"/>
  <c r="AM7" i="11"/>
  <c r="AM11" i="11"/>
  <c r="K6" i="13"/>
  <c r="AQ6" i="13"/>
  <c r="AV8" i="13"/>
  <c r="AE9" i="13"/>
  <c r="O9" i="11"/>
  <c r="J11" i="11"/>
  <c r="W13" i="18"/>
  <c r="AX14" i="18"/>
  <c r="W13" i="11"/>
  <c r="AE11" i="11"/>
  <c r="P14" i="11"/>
  <c r="AK6" i="13"/>
  <c r="X8" i="13"/>
  <c r="BE8" i="13"/>
  <c r="AO7" i="18"/>
  <c r="I8" i="18"/>
  <c r="I9" i="18"/>
  <c r="AS9" i="18"/>
  <c r="L11" i="18"/>
  <c r="BE13" i="18"/>
  <c r="H14" i="18"/>
  <c r="AY14" i="18"/>
  <c r="BD8" i="11"/>
  <c r="X9" i="11"/>
  <c r="AS13" i="11"/>
  <c r="AK14" i="11"/>
  <c r="BF14" i="11"/>
  <c r="AV21" i="11"/>
  <c r="AV21" i="18" s="1"/>
  <c r="AV7" i="14"/>
  <c r="AV7" i="11"/>
  <c r="BD7" i="14"/>
  <c r="BD7" i="18"/>
  <c r="S8" i="13"/>
  <c r="O11" i="18"/>
  <c r="AW11" i="11"/>
  <c r="K14" i="18"/>
  <c r="K14" i="11"/>
  <c r="O14" i="18"/>
  <c r="BE14" i="18"/>
  <c r="P8" i="11"/>
  <c r="O11" i="11"/>
  <c r="AI13" i="11"/>
  <c r="E7" i="18"/>
  <c r="E7" i="11"/>
  <c r="M7" i="11"/>
  <c r="M7" i="18"/>
  <c r="M7" i="14"/>
  <c r="Q7" i="11"/>
  <c r="U6" i="13"/>
  <c r="AC7" i="11"/>
  <c r="AC7" i="18"/>
  <c r="AO6" i="13"/>
  <c r="AK7" i="14"/>
  <c r="BE17" i="14" s="1"/>
  <c r="AS7" i="11"/>
  <c r="AS7" i="18"/>
  <c r="AW6" i="13"/>
  <c r="BE7" i="11"/>
  <c r="BI6" i="13"/>
  <c r="U8" i="11"/>
  <c r="U8" i="18"/>
  <c r="AG8" i="11"/>
  <c r="AG8" i="18"/>
  <c r="AO8" i="11"/>
  <c r="AO8" i="18"/>
  <c r="U9" i="11"/>
  <c r="U9" i="18"/>
  <c r="AC9" i="11"/>
  <c r="AC9" i="18"/>
  <c r="AW9" i="11"/>
  <c r="AW9" i="18"/>
  <c r="AB8" i="13"/>
  <c r="AG11" i="11"/>
  <c r="AK11" i="18"/>
  <c r="AT11" i="11"/>
  <c r="BB8" i="13"/>
  <c r="BB11" i="11"/>
  <c r="BF11" i="11"/>
  <c r="BF11" i="18"/>
  <c r="AZ12" i="9"/>
  <c r="O13" i="11"/>
  <c r="S13" i="11"/>
  <c r="S13" i="18"/>
  <c r="AE13" i="11"/>
  <c r="AN12" i="9"/>
  <c r="AN13" i="11"/>
  <c r="AW13" i="11"/>
  <c r="BA13" i="18"/>
  <c r="L14" i="11"/>
  <c r="T12" i="9"/>
  <c r="T14" i="11"/>
  <c r="AG14" i="11"/>
  <c r="AO14" i="11"/>
  <c r="AT14" i="11"/>
  <c r="BB14" i="11"/>
  <c r="BB14" i="18"/>
  <c r="AB8" i="11"/>
  <c r="AB8" i="18"/>
  <c r="P9" i="11"/>
  <c r="P9" i="18"/>
  <c r="K11" i="11"/>
  <c r="O8" i="13"/>
  <c r="AR13" i="18"/>
  <c r="AV13" i="11"/>
  <c r="AW14" i="18"/>
  <c r="AW14" i="11"/>
  <c r="BD6" i="13"/>
  <c r="AI8" i="13"/>
  <c r="BE11" i="18"/>
  <c r="BD13" i="18"/>
  <c r="S14" i="11"/>
  <c r="M6" i="13"/>
  <c r="AZ6" i="13"/>
  <c r="BA8" i="13"/>
  <c r="Q7" i="18"/>
  <c r="Y7" i="18"/>
  <c r="AZ7" i="18"/>
  <c r="L8" i="18"/>
  <c r="AN8" i="18"/>
  <c r="BH8" i="18"/>
  <c r="AB12" i="18"/>
  <c r="R13" i="18"/>
  <c r="AN7" i="11"/>
  <c r="AZ7" i="11"/>
  <c r="H8" i="11"/>
  <c r="T8" i="11"/>
  <c r="AZ8" i="11"/>
  <c r="T9" i="11"/>
  <c r="AO9" i="11"/>
  <c r="BD9" i="11"/>
  <c r="P11" i="11"/>
  <c r="AJ11" i="11"/>
  <c r="AJ14" i="11"/>
  <c r="I7" i="14"/>
  <c r="AW7" i="14"/>
  <c r="W8" i="13"/>
  <c r="W11" i="11"/>
  <c r="W11" i="18"/>
  <c r="AS11" i="11"/>
  <c r="AS11" i="18"/>
  <c r="J13" i="18"/>
  <c r="AN14" i="18"/>
  <c r="AN14" i="11"/>
  <c r="BA14" i="11"/>
  <c r="BL6" i="13"/>
  <c r="BH7" i="11"/>
  <c r="H9" i="11"/>
  <c r="AJ9" i="11"/>
  <c r="AS14" i="11"/>
  <c r="AI22" i="11"/>
  <c r="AI22" i="18" s="1"/>
  <c r="BD22" i="11"/>
  <c r="BD22" i="18" s="1"/>
  <c r="E8" i="18"/>
  <c r="AC6" i="13"/>
  <c r="AS6" i="13"/>
  <c r="BI8" i="13"/>
  <c r="AF9" i="13"/>
  <c r="AV7" i="18"/>
  <c r="BA7" i="18"/>
  <c r="X8" i="18"/>
  <c r="AF8" i="18"/>
  <c r="AV8" i="18"/>
  <c r="E9" i="18"/>
  <c r="AF9" i="18"/>
  <c r="K11" i="18"/>
  <c r="T11" i="18"/>
  <c r="AJ11" i="18"/>
  <c r="AM13" i="18"/>
  <c r="BH13" i="18"/>
  <c r="U7" i="11"/>
  <c r="AO7" i="11"/>
  <c r="BA7" i="11"/>
  <c r="BA8" i="11"/>
  <c r="L9" i="11"/>
  <c r="X11" i="11"/>
  <c r="AK11" i="11"/>
  <c r="Z13" i="11"/>
  <c r="AC7" i="14"/>
  <c r="AN22" i="11"/>
  <c r="AN22" i="18" s="1"/>
  <c r="BH12" i="14"/>
  <c r="BH11" i="14" s="1"/>
  <c r="W12" i="14"/>
  <c r="W11" i="14" s="1"/>
  <c r="W22" i="11"/>
  <c r="W22" i="18" s="1"/>
  <c r="AU14" i="11"/>
  <c r="AV18" i="11"/>
  <c r="AV18" i="18" s="1"/>
  <c r="G7" i="18"/>
  <c r="G7" i="14"/>
  <c r="K7" i="14"/>
  <c r="K7" i="11"/>
  <c r="S7" i="14"/>
  <c r="S7" i="11"/>
  <c r="AA7" i="14"/>
  <c r="AA7" i="18"/>
  <c r="AA7" i="11"/>
  <c r="AI7" i="14"/>
  <c r="AI7" i="18"/>
  <c r="AM6" i="13"/>
  <c r="AI7" i="11"/>
  <c r="AQ7" i="14"/>
  <c r="AQ7" i="11"/>
  <c r="AY7" i="14"/>
  <c r="BH17" i="14" s="1"/>
  <c r="AY7" i="11"/>
  <c r="BG7" i="14"/>
  <c r="BG7" i="18"/>
  <c r="O8" i="11"/>
  <c r="O8" i="18"/>
  <c r="AA8" i="18"/>
  <c r="AA8" i="11"/>
  <c r="K9" i="18"/>
  <c r="K9" i="11"/>
  <c r="AU9" i="11"/>
  <c r="AU9" i="18"/>
  <c r="N11" i="11"/>
  <c r="R8" i="13"/>
  <c r="R11" i="18"/>
  <c r="R11" i="11"/>
  <c r="AD8" i="13"/>
  <c r="Z11" i="11"/>
  <c r="AM8" i="13"/>
  <c r="AI11" i="11"/>
  <c r="AM11" i="18"/>
  <c r="AR11" i="18"/>
  <c r="AZ8" i="13"/>
  <c r="AV11" i="11"/>
  <c r="BD11" i="11"/>
  <c r="BD11" i="18"/>
  <c r="BD16" i="9"/>
  <c r="AN18" i="11"/>
  <c r="AN18" i="18" s="1"/>
  <c r="I14" i="11"/>
  <c r="I14" i="18"/>
  <c r="BC14" i="11"/>
  <c r="BC14" i="18"/>
  <c r="AZ12" i="14"/>
  <c r="AZ11" i="14" s="1"/>
  <c r="BF13" i="18"/>
  <c r="BG18" i="11"/>
  <c r="BG18" i="18" s="1"/>
  <c r="I26" i="11"/>
  <c r="I26" i="18" s="1"/>
  <c r="P12" i="14"/>
  <c r="P11" i="14" s="1"/>
  <c r="T12" i="14"/>
  <c r="T11" i="14" s="1"/>
  <c r="U12" i="9"/>
  <c r="AT9" i="13"/>
  <c r="BE26" i="11"/>
  <c r="BE26" i="18" s="1"/>
  <c r="Q13" i="14"/>
  <c r="Y13" i="18"/>
  <c r="Q13" i="11"/>
  <c r="AU13" i="11"/>
  <c r="R26" i="11"/>
  <c r="R26" i="18" s="1"/>
  <c r="BF12" i="14"/>
  <c r="BD12" i="9"/>
  <c r="X19" i="11"/>
  <c r="X19" i="18" s="1"/>
  <c r="BC10" i="13"/>
  <c r="AP12" i="18"/>
  <c r="I13" i="18"/>
  <c r="AP12" i="11"/>
  <c r="BC17" i="11"/>
  <c r="BC17" i="18" s="1"/>
  <c r="BH20" i="11"/>
  <c r="BH20" i="18" s="1"/>
  <c r="BC23" i="11"/>
  <c r="BC23" i="18" s="1"/>
  <c r="AV30" i="11"/>
  <c r="AV30" i="18" s="1"/>
  <c r="AY10" i="14"/>
  <c r="BC13" i="13" s="1"/>
  <c r="AM12" i="9"/>
  <c r="AM54" i="33" s="1"/>
  <c r="H7" i="14"/>
  <c r="L6" i="13"/>
  <c r="H7" i="11"/>
  <c r="L7" i="14"/>
  <c r="L7" i="18"/>
  <c r="P6" i="13"/>
  <c r="L7" i="11"/>
  <c r="P7" i="14"/>
  <c r="P7" i="11"/>
  <c r="P7" i="18"/>
  <c r="T7" i="14"/>
  <c r="T7" i="11"/>
  <c r="T7" i="18"/>
  <c r="X7" i="14"/>
  <c r="AB6" i="13"/>
  <c r="X7" i="11"/>
  <c r="AB7" i="14"/>
  <c r="AB7" i="18"/>
  <c r="AF6" i="13"/>
  <c r="AF7" i="14"/>
  <c r="AF7" i="11"/>
  <c r="AF7" i="18"/>
  <c r="AJ7" i="14"/>
  <c r="AJ7" i="11"/>
  <c r="AJ7" i="18"/>
  <c r="AN7" i="14"/>
  <c r="AR6" i="13"/>
  <c r="BO25" i="9"/>
  <c r="BO33" i="9"/>
  <c r="BO18" i="9"/>
  <c r="BO20" i="9"/>
  <c r="BO22" i="9"/>
  <c r="AW12" i="14"/>
  <c r="AW11" i="14" s="1"/>
  <c r="BO27" i="9"/>
  <c r="AE28" i="11"/>
  <c r="AE28" i="18" s="1"/>
  <c r="BO29" i="9"/>
  <c r="BO19" i="9"/>
  <c r="BO28" i="9"/>
  <c r="BO30" i="9"/>
  <c r="BO31" i="9"/>
  <c r="E7" i="14"/>
  <c r="AV6" i="13"/>
  <c r="BH6" i="13"/>
  <c r="AR8" i="13"/>
  <c r="AW8" i="13"/>
  <c r="I9" i="13"/>
  <c r="AR7" i="18"/>
  <c r="BH7" i="18"/>
  <c r="AJ8" i="18"/>
  <c r="AB9" i="18"/>
  <c r="BH9" i="18"/>
  <c r="S11" i="18"/>
  <c r="AW11" i="18"/>
  <c r="N13" i="18"/>
  <c r="V13" i="18"/>
  <c r="AR7" i="11"/>
  <c r="BD7" i="11"/>
  <c r="S11" i="11"/>
  <c r="AN11" i="11"/>
  <c r="BE11" i="11"/>
  <c r="AD12" i="11"/>
  <c r="J13" i="11"/>
  <c r="R13" i="11"/>
  <c r="BD13" i="11"/>
  <c r="O14" i="11"/>
  <c r="I23" i="11"/>
  <c r="I23" i="18" s="1"/>
  <c r="X29" i="11"/>
  <c r="X29" i="18" s="1"/>
  <c r="P12" i="9"/>
  <c r="AI17" i="9"/>
  <c r="BO21" i="9"/>
  <c r="BO23" i="9"/>
  <c r="BO24" i="9"/>
  <c r="BO26" i="9"/>
  <c r="R31" i="24"/>
  <c r="G12" i="11"/>
  <c r="V13" i="11"/>
  <c r="AI26" i="11"/>
  <c r="AI26" i="18" s="1"/>
  <c r="AM12" i="14"/>
  <c r="AM11" i="14" s="1"/>
  <c r="O12" i="9"/>
  <c r="AE17" i="9"/>
  <c r="AT17" i="11"/>
  <c r="AT17" i="18" s="1"/>
  <c r="AT17" i="9"/>
  <c r="AZ17" i="9"/>
  <c r="AE19" i="11"/>
  <c r="AE19" i="18" s="1"/>
  <c r="AH8" i="14"/>
  <c r="BF7" i="14"/>
  <c r="AP10" i="14"/>
  <c r="AT13" i="13" s="1"/>
  <c r="AP9" i="14"/>
  <c r="BB16" i="9"/>
  <c r="AG17" i="9"/>
  <c r="E9" i="14"/>
  <c r="E10" i="14"/>
  <c r="AR9" i="14"/>
  <c r="AV13" i="18"/>
  <c r="W14" i="18"/>
  <c r="BA14" i="18"/>
  <c r="T11" i="11"/>
  <c r="AX11" i="11"/>
  <c r="N13" i="11"/>
  <c r="AM13" i="11"/>
  <c r="AZ13" i="11"/>
  <c r="BH13" i="11"/>
  <c r="W14" i="11"/>
  <c r="O18" i="11"/>
  <c r="O18" i="18" s="1"/>
  <c r="AZ19" i="11"/>
  <c r="AZ19" i="18" s="1"/>
  <c r="AE20" i="11"/>
  <c r="AE20" i="18" s="1"/>
  <c r="AV26" i="11"/>
  <c r="AV26" i="18" s="1"/>
  <c r="AI27" i="11"/>
  <c r="AI27" i="18" s="1"/>
  <c r="AK10" i="14"/>
  <c r="AO13" i="13" s="1"/>
  <c r="J12" i="9"/>
  <c r="J54" i="33" s="1"/>
  <c r="AO24" i="11"/>
  <c r="AO24" i="18" s="1"/>
  <c r="BJ9" i="13"/>
  <c r="AU8" i="13"/>
  <c r="AY8" i="13"/>
  <c r="BC8" i="13"/>
  <c r="BG8" i="13"/>
  <c r="BK8" i="13"/>
  <c r="K9" i="13"/>
  <c r="AG9" i="13"/>
  <c r="G12" i="18"/>
  <c r="U13" i="18"/>
  <c r="AH13" i="18"/>
  <c r="AL13" i="18"/>
  <c r="J14" i="18"/>
  <c r="N14" i="18"/>
  <c r="R14" i="18"/>
  <c r="V14" i="18"/>
  <c r="Z14" i="18"/>
  <c r="M13" i="11"/>
  <c r="AL13" i="11"/>
  <c r="AQ13" i="11"/>
  <c r="BG13" i="11"/>
  <c r="R14" i="11"/>
  <c r="O19" i="11"/>
  <c r="O19" i="18" s="1"/>
  <c r="AU19" i="11"/>
  <c r="AU19" i="18" s="1"/>
  <c r="K23" i="11"/>
  <c r="K23" i="18" s="1"/>
  <c r="S23" i="11"/>
  <c r="S23" i="18" s="1"/>
  <c r="AE26" i="11"/>
  <c r="AE26" i="18" s="1"/>
  <c r="AU12" i="14"/>
  <c r="AJ13" i="14"/>
  <c r="V12" i="9"/>
  <c r="V54" i="33" s="1"/>
  <c r="AJ10" i="13"/>
  <c r="AC12" i="18"/>
  <c r="Q13" i="18"/>
  <c r="AQ13" i="18"/>
  <c r="AU13" i="18"/>
  <c r="AY13" i="18"/>
  <c r="BC13" i="18"/>
  <c r="BG13" i="18"/>
  <c r="AI14" i="18"/>
  <c r="AM14" i="18"/>
  <c r="I13" i="11"/>
  <c r="Y13" i="11"/>
  <c r="AH13" i="11"/>
  <c r="BC13" i="11"/>
  <c r="N14" i="11"/>
  <c r="AM14" i="11"/>
  <c r="K19" i="11"/>
  <c r="K19" i="18" s="1"/>
  <c r="AV27" i="11"/>
  <c r="AV27" i="18" s="1"/>
  <c r="BC28" i="11"/>
  <c r="BC28" i="18" s="1"/>
  <c r="AF10" i="14"/>
  <c r="AJ13" i="13" s="1"/>
  <c r="L12" i="14"/>
  <c r="AR12" i="9"/>
  <c r="BH12" i="9"/>
  <c r="M13" i="18"/>
  <c r="AR14" i="18"/>
  <c r="AV14" i="18"/>
  <c r="AZ14" i="18"/>
  <c r="BD14" i="18"/>
  <c r="BH14" i="18"/>
  <c r="U13" i="11"/>
  <c r="AY13" i="11"/>
  <c r="J14" i="11"/>
  <c r="Z14" i="11"/>
  <c r="AI14" i="11"/>
  <c r="AR14" i="11"/>
  <c r="AV14" i="11"/>
  <c r="AZ14" i="11"/>
  <c r="BD14" i="11"/>
  <c r="BH14" i="11"/>
  <c r="AE17" i="11"/>
  <c r="AE17" i="18" s="1"/>
  <c r="H26" i="18"/>
  <c r="BH26" i="11"/>
  <c r="BH26" i="18" s="1"/>
  <c r="AV29" i="11"/>
  <c r="AV29" i="18" s="1"/>
  <c r="H13" i="14"/>
  <c r="BC13" i="14"/>
  <c r="AI12" i="9"/>
  <c r="AJ12" i="14"/>
  <c r="AJ11" i="14" s="1"/>
  <c r="F7" i="14"/>
  <c r="F7" i="11"/>
  <c r="N7" i="14"/>
  <c r="N7" i="11"/>
  <c r="AT7" i="14"/>
  <c r="AT7" i="11"/>
  <c r="BB7" i="14"/>
  <c r="BB7" i="11"/>
  <c r="M11" i="11"/>
  <c r="G10" i="14"/>
  <c r="K13" i="13" s="1"/>
  <c r="I11" i="18"/>
  <c r="M11" i="18"/>
  <c r="Y11" i="18"/>
  <c r="AL8" i="11"/>
  <c r="AQ11" i="11"/>
  <c r="AU11" i="11"/>
  <c r="AY11" i="11"/>
  <c r="BC11" i="11"/>
  <c r="BG11" i="11"/>
  <c r="J7" i="14"/>
  <c r="H12" i="9"/>
  <c r="H13" i="11"/>
  <c r="H13" i="18"/>
  <c r="L13" i="11"/>
  <c r="L13" i="18"/>
  <c r="P13" i="11"/>
  <c r="P13" i="18"/>
  <c r="T13" i="11"/>
  <c r="T13" i="18"/>
  <c r="X13" i="11"/>
  <c r="X13" i="18"/>
  <c r="AK13" i="11"/>
  <c r="AO13" i="11"/>
  <c r="AT13" i="11"/>
  <c r="AX13" i="11"/>
  <c r="BB13" i="11"/>
  <c r="BF13" i="11"/>
  <c r="M12" i="9"/>
  <c r="M14" i="11"/>
  <c r="U14" i="11"/>
  <c r="AH14" i="11"/>
  <c r="AH12" i="9"/>
  <c r="AH54" i="33" s="1"/>
  <c r="AL12" i="9"/>
  <c r="AL14" i="11"/>
  <c r="AQ12" i="9"/>
  <c r="AQ54" i="33" s="1"/>
  <c r="AU12" i="9"/>
  <c r="K18" i="11"/>
  <c r="K18" i="18" s="1"/>
  <c r="K12" i="14"/>
  <c r="K11" i="14" s="1"/>
  <c r="X18" i="11"/>
  <c r="X18" i="18" s="1"/>
  <c r="BC12" i="14"/>
  <c r="BC11" i="14" s="1"/>
  <c r="BC18" i="11"/>
  <c r="BC18" i="18" s="1"/>
  <c r="R12" i="14"/>
  <c r="R19" i="11"/>
  <c r="R19" i="18" s="1"/>
  <c r="BA19" i="11"/>
  <c r="BA19" i="18" s="1"/>
  <c r="BA12" i="14"/>
  <c r="BC21" i="11"/>
  <c r="BC21" i="18" s="1"/>
  <c r="L17" i="9"/>
  <c r="L22" i="11"/>
  <c r="AL16" i="9"/>
  <c r="AL12" i="14"/>
  <c r="AL11" i="14" s="1"/>
  <c r="AQ17" i="9"/>
  <c r="AQ22" i="11"/>
  <c r="AQ22" i="18" s="1"/>
  <c r="AG23" i="11"/>
  <c r="AG23" i="18" s="1"/>
  <c r="O12" i="14"/>
  <c r="O11" i="14" s="1"/>
  <c r="O16" i="9"/>
  <c r="AZ26" i="11"/>
  <c r="AZ26" i="18" s="1"/>
  <c r="AN28" i="11"/>
  <c r="AN28" i="18" s="1"/>
  <c r="BA28" i="11"/>
  <c r="BA28" i="18" s="1"/>
  <c r="BA13" i="14"/>
  <c r="AI29" i="11"/>
  <c r="AI29" i="18" s="1"/>
  <c r="AI13" i="14"/>
  <c r="AI11" i="14" s="1"/>
  <c r="AU29" i="11"/>
  <c r="AU29" i="18" s="1"/>
  <c r="AU13" i="14"/>
  <c r="L32" i="11"/>
  <c r="L32" i="18" s="1"/>
  <c r="L13" i="14"/>
  <c r="R7" i="14"/>
  <c r="R7" i="11"/>
  <c r="V7" i="14"/>
  <c r="V7" i="11"/>
  <c r="AD7" i="14"/>
  <c r="AD7" i="11"/>
  <c r="AH7" i="14"/>
  <c r="AH7" i="11"/>
  <c r="AL7" i="14"/>
  <c r="AL7" i="11"/>
  <c r="AX7" i="14"/>
  <c r="BG17" i="14" s="1"/>
  <c r="AX7" i="11"/>
  <c r="Q11" i="11"/>
  <c r="AH11" i="11"/>
  <c r="U8" i="13"/>
  <c r="J7" i="18"/>
  <c r="R7" i="18"/>
  <c r="AD7" i="18"/>
  <c r="AL7" i="18"/>
  <c r="AT7" i="18"/>
  <c r="BB7" i="18"/>
  <c r="F8" i="18"/>
  <c r="N8" i="18"/>
  <c r="Z8" i="18"/>
  <c r="AH8" i="18"/>
  <c r="AX8" i="18"/>
  <c r="F9" i="18"/>
  <c r="N9" i="18"/>
  <c r="V9" i="18"/>
  <c r="AD9" i="18"/>
  <c r="AL9" i="18"/>
  <c r="AT9" i="18"/>
  <c r="BB9" i="18"/>
  <c r="AU11" i="18"/>
  <c r="BC11" i="18"/>
  <c r="Z7" i="14"/>
  <c r="I11" i="11"/>
  <c r="U11" i="11"/>
  <c r="Y11" i="11"/>
  <c r="AL11" i="11"/>
  <c r="AL11" i="18"/>
  <c r="Q8" i="13"/>
  <c r="Y8" i="13"/>
  <c r="F7" i="18"/>
  <c r="N7" i="18"/>
  <c r="V7" i="18"/>
  <c r="Z7" i="18"/>
  <c r="AH7" i="18"/>
  <c r="AP7" i="18"/>
  <c r="AX7" i="18"/>
  <c r="BF7" i="18"/>
  <c r="J8" i="18"/>
  <c r="R8" i="18"/>
  <c r="V8" i="18"/>
  <c r="AD8" i="18"/>
  <c r="AT8" i="18"/>
  <c r="BB8" i="18"/>
  <c r="BF8" i="18"/>
  <c r="J9" i="18"/>
  <c r="R9" i="18"/>
  <c r="Z9" i="18"/>
  <c r="AH9" i="18"/>
  <c r="AX9" i="18"/>
  <c r="BF9" i="18"/>
  <c r="AH11" i="18"/>
  <c r="AQ11" i="18"/>
  <c r="AY11" i="18"/>
  <c r="BG11" i="18"/>
  <c r="J6" i="13"/>
  <c r="N6" i="13"/>
  <c r="R6" i="13"/>
  <c r="V6" i="13"/>
  <c r="Z6" i="13"/>
  <c r="AD6" i="13"/>
  <c r="AH6" i="13"/>
  <c r="AL6" i="13"/>
  <c r="AP6" i="13"/>
  <c r="AT6" i="13"/>
  <c r="AX6" i="13"/>
  <c r="BB6" i="13"/>
  <c r="BF6" i="13"/>
  <c r="BJ6" i="13"/>
  <c r="AL8" i="13"/>
  <c r="AP8" i="13"/>
  <c r="AP7" i="14"/>
  <c r="H12" i="14"/>
  <c r="H11" i="14" s="1"/>
  <c r="X12" i="14"/>
  <c r="X11" i="14" s="1"/>
  <c r="F12" i="11"/>
  <c r="F12" i="18"/>
  <c r="AT12" i="9"/>
  <c r="AC34" i="9"/>
  <c r="AC10" i="14"/>
  <c r="AG13" i="13" s="1"/>
  <c r="X17" i="9"/>
  <c r="F16" i="9"/>
  <c r="AN16" i="9"/>
  <c r="V16" i="9"/>
  <c r="R16" i="9"/>
  <c r="AR31" i="18"/>
  <c r="Q17" i="33"/>
  <c r="R17" i="33" s="1"/>
  <c r="L21" i="33"/>
  <c r="M21" i="33" s="1"/>
  <c r="Q42" i="33"/>
  <c r="R42" i="33" s="1"/>
  <c r="L17" i="33"/>
  <c r="M17" i="33" s="1"/>
  <c r="H21" i="33"/>
  <c r="Q21" i="33"/>
  <c r="R21" i="33" s="1"/>
  <c r="M42" i="33"/>
  <c r="H17" i="33"/>
  <c r="H42" i="33"/>
  <c r="Y29" i="21"/>
  <c r="Y31" i="21" s="1"/>
  <c r="J16" i="9"/>
  <c r="J17" i="9"/>
  <c r="AT16" i="9"/>
  <c r="P17" i="9"/>
  <c r="BA12" i="9"/>
  <c r="BA54" i="33" s="1"/>
  <c r="AN17" i="9"/>
  <c r="AN59" i="33" s="1"/>
  <c r="F17" i="9"/>
  <c r="F59" i="33" s="1"/>
  <c r="AD35" i="9"/>
  <c r="AD77" i="33" s="1"/>
  <c r="BN23" i="9"/>
  <c r="BN24" i="9"/>
  <c r="AY16" i="11"/>
  <c r="AY36" i="11" s="1"/>
  <c r="BC14" i="13" s="1"/>
  <c r="AD16" i="11"/>
  <c r="AD36" i="11" s="1"/>
  <c r="AH14" i="13" s="1"/>
  <c r="AX16" i="11"/>
  <c r="AX36" i="11" s="1"/>
  <c r="BB14" i="13" s="1"/>
  <c r="E15" i="11"/>
  <c r="K29" i="21"/>
  <c r="AE12" i="9"/>
  <c r="AK12" i="9"/>
  <c r="AK54" i="33" s="1"/>
  <c r="AO12" i="9"/>
  <c r="AO54" i="33" s="1"/>
  <c r="AQ16" i="9"/>
  <c r="AK16" i="11"/>
  <c r="AK36" i="11" s="1"/>
  <c r="AO14" i="13" s="1"/>
  <c r="AU29" i="21"/>
  <c r="W29" i="21"/>
  <c r="W31" i="21" s="1"/>
  <c r="AL29" i="21"/>
  <c r="AL31" i="21" s="1"/>
  <c r="AX29" i="21"/>
  <c r="AX31" i="21" s="1"/>
  <c r="K12" i="9"/>
  <c r="S12" i="9"/>
  <c r="S54" i="33" s="1"/>
  <c r="W12" i="9"/>
  <c r="AX12" i="9"/>
  <c r="BB12" i="9"/>
  <c r="BB54" i="33" s="1"/>
  <c r="K16" i="9"/>
  <c r="AM29" i="21"/>
  <c r="AM31" i="21" s="1"/>
  <c r="N12" i="9"/>
  <c r="N54" i="33" s="1"/>
  <c r="X12" i="9"/>
  <c r="X54" i="33" s="1"/>
  <c r="AY12" i="9"/>
  <c r="BC12" i="9"/>
  <c r="BC54" i="33" s="1"/>
  <c r="AC15" i="9"/>
  <c r="AC57" i="33" s="1"/>
  <c r="AH16" i="9"/>
  <c r="E34" i="9"/>
  <c r="Q29" i="21"/>
  <c r="T29" i="21"/>
  <c r="T31" i="21" s="1"/>
  <c r="AH11" i="13"/>
  <c r="O21" i="18"/>
  <c r="AA16" i="11"/>
  <c r="AR16" i="11"/>
  <c r="F16" i="11"/>
  <c r="AP15" i="9"/>
  <c r="AP57" i="33" s="1"/>
  <c r="E35" i="9"/>
  <c r="E77" i="33" s="1"/>
  <c r="Q19" i="9"/>
  <c r="Q61" i="33" s="1"/>
  <c r="M19" i="9"/>
  <c r="M61" i="33" s="1"/>
  <c r="Z17" i="9"/>
  <c r="L16" i="9"/>
  <c r="U17" i="9"/>
  <c r="AV17" i="9"/>
  <c r="BE16" i="9"/>
  <c r="BE17" i="9"/>
  <c r="BN22" i="9"/>
  <c r="AS17" i="9"/>
  <c r="G34" i="9"/>
  <c r="F15" i="9"/>
  <c r="F57" i="33" s="1"/>
  <c r="Z12" i="9"/>
  <c r="Z54" i="33" s="1"/>
  <c r="AV12" i="9"/>
  <c r="AV54" i="33" s="1"/>
  <c r="AG12" i="9"/>
  <c r="AG54" i="33" s="1"/>
  <c r="I12" i="9"/>
  <c r="I54" i="33" s="1"/>
  <c r="Q12" i="9"/>
  <c r="Q54" i="33" s="1"/>
  <c r="Y12" i="9"/>
  <c r="Y54" i="33" s="1"/>
  <c r="BG12" i="9"/>
  <c r="BG54" i="33" s="1"/>
  <c r="AD15" i="9"/>
  <c r="AD57" i="33" s="1"/>
  <c r="W16" i="9"/>
  <c r="AJ16" i="9"/>
  <c r="AU16" i="9"/>
  <c r="G35" i="9"/>
  <c r="G77" i="33" s="1"/>
  <c r="I16" i="9"/>
  <c r="M18" i="9"/>
  <c r="S18" i="9"/>
  <c r="AM16" i="9"/>
  <c r="AZ16" i="9"/>
  <c r="BN27" i="9"/>
  <c r="AP34" i="9"/>
  <c r="L12" i="9"/>
  <c r="L54" i="33" s="1"/>
  <c r="R12" i="9"/>
  <c r="R54" i="33" s="1"/>
  <c r="AA15" i="9"/>
  <c r="AA57" i="33" s="1"/>
  <c r="AJ12" i="9"/>
  <c r="AJ54" i="33" s="1"/>
  <c r="Z16" i="9"/>
  <c r="AE16" i="9"/>
  <c r="AV16" i="9"/>
  <c r="BG17" i="9"/>
  <c r="S19" i="9"/>
  <c r="AO17" i="9"/>
  <c r="AO16" i="9"/>
  <c r="BN20" i="9"/>
  <c r="V17" i="9"/>
  <c r="BB17" i="9"/>
  <c r="M17" i="9"/>
  <c r="Y16" i="9"/>
  <c r="M25" i="9"/>
  <c r="BN30" i="9"/>
  <c r="AA35" i="9"/>
  <c r="AA77" i="33" s="1"/>
  <c r="AB15" i="9"/>
  <c r="AB57" i="33" s="1"/>
  <c r="AS12" i="9"/>
  <c r="AS54" i="33" s="1"/>
  <c r="AW12" i="9"/>
  <c r="AW54" i="33" s="1"/>
  <c r="BE12" i="9"/>
  <c r="BE54" i="33" s="1"/>
  <c r="U16" i="9"/>
  <c r="AA34" i="9"/>
  <c r="AA76" i="33" s="1"/>
  <c r="BG16" i="9"/>
  <c r="O8" i="14"/>
  <c r="P16" i="9"/>
  <c r="AB35" i="9"/>
  <c r="AB77" i="33" s="1"/>
  <c r="Q18" i="9"/>
  <c r="N17" i="9"/>
  <c r="AG16" i="9"/>
  <c r="BA16" i="9"/>
  <c r="H16" i="9"/>
  <c r="X16" i="9"/>
  <c r="BN21" i="9"/>
  <c r="BN25" i="9"/>
  <c r="BR44" i="9"/>
  <c r="N16" i="9"/>
  <c r="AI16" i="9"/>
  <c r="BC16" i="9"/>
  <c r="BH16" i="9"/>
  <c r="AF35" i="9"/>
  <c r="AF77" i="33" s="1"/>
  <c r="AS16" i="9"/>
  <c r="AW16" i="9"/>
  <c r="T16" i="9"/>
  <c r="AP35" i="9"/>
  <c r="AP77" i="33" s="1"/>
  <c r="BN58" i="9"/>
  <c r="BR43" i="9"/>
  <c r="BR48" i="9"/>
  <c r="I58" i="9"/>
  <c r="BQ58" i="9"/>
  <c r="BK50" i="9"/>
  <c r="BK58" i="9" s="1"/>
  <c r="BL50" i="9"/>
  <c r="BL58" i="9" s="1"/>
  <c r="AK29" i="21"/>
  <c r="AK31" i="21" s="1"/>
  <c r="BO58" i="9"/>
  <c r="BR47" i="9"/>
  <c r="AZ29" i="21"/>
  <c r="AZ31" i="21" s="1"/>
  <c r="AZ60" i="33" s="1"/>
  <c r="BR46" i="9"/>
  <c r="BR51" i="9"/>
  <c r="BR52" i="9"/>
  <c r="BR53" i="9"/>
  <c r="BR54" i="9"/>
  <c r="BR55" i="9"/>
  <c r="BR56" i="9"/>
  <c r="BR57" i="9"/>
  <c r="BN29" i="9"/>
  <c r="AB34" i="9"/>
  <c r="BR45" i="9"/>
  <c r="BR49" i="9"/>
  <c r="AS29" i="21"/>
  <c r="M29" i="21"/>
  <c r="X29" i="21"/>
  <c r="N29" i="21"/>
  <c r="N31" i="21" s="1"/>
  <c r="AT29" i="21"/>
  <c r="BF29" i="21"/>
  <c r="AY29" i="21"/>
  <c r="AY31" i="21" s="1"/>
  <c r="BB29" i="21"/>
  <c r="U29" i="21"/>
  <c r="O67" i="33"/>
  <c r="BL25" i="18" l="1"/>
  <c r="BN25" i="18" s="1"/>
  <c r="BL31" i="18"/>
  <c r="BN31" i="18" s="1"/>
  <c r="BM25" i="18"/>
  <c r="BO25" i="18" s="1"/>
  <c r="BF12" i="18"/>
  <c r="BF15" i="9"/>
  <c r="BF57" i="33" s="1"/>
  <c r="BF12" i="11"/>
  <c r="AU31" i="21"/>
  <c r="M31" i="21"/>
  <c r="M64" i="33" s="1"/>
  <c r="U31" i="21"/>
  <c r="U65" i="33" s="1"/>
  <c r="L31" i="21"/>
  <c r="L68" i="33" s="1"/>
  <c r="BG31" i="21"/>
  <c r="BG68" i="33" s="1"/>
  <c r="BF31" i="21"/>
  <c r="BB64" i="33"/>
  <c r="BB31" i="21"/>
  <c r="N68" i="33"/>
  <c r="AS31" i="21"/>
  <c r="AS67" i="33" s="1"/>
  <c r="K31" i="21"/>
  <c r="K64" i="33" s="1"/>
  <c r="AZ65" i="33"/>
  <c r="L29" i="21"/>
  <c r="BG29" i="21"/>
  <c r="AT65" i="33"/>
  <c r="AT31" i="21"/>
  <c r="AY65" i="33"/>
  <c r="AY68" i="33"/>
  <c r="AY64" i="33"/>
  <c r="AY60" i="33"/>
  <c r="AY63" i="33"/>
  <c r="AY67" i="33"/>
  <c r="X68" i="33"/>
  <c r="Q31" i="21"/>
  <c r="Q63" i="33" s="1"/>
  <c r="R31" i="21"/>
  <c r="R65" i="33" s="1"/>
  <c r="AW29" i="21"/>
  <c r="AW31" i="21" s="1"/>
  <c r="BB60" i="33"/>
  <c r="BB63" i="33"/>
  <c r="BB67" i="33"/>
  <c r="BB68" i="33"/>
  <c r="AZ67" i="33"/>
  <c r="AZ68" i="33"/>
  <c r="BB65" i="33"/>
  <c r="BF67" i="33"/>
  <c r="AZ64" i="33"/>
  <c r="BF64" i="33"/>
  <c r="AZ63" i="33"/>
  <c r="AS64" i="33"/>
  <c r="AS60" i="33"/>
  <c r="AU67" i="33"/>
  <c r="AU68" i="33"/>
  <c r="AT67" i="33"/>
  <c r="AT68" i="33"/>
  <c r="AT60" i="33"/>
  <c r="AU65" i="33"/>
  <c r="AK63" i="33"/>
  <c r="AK64" i="33"/>
  <c r="AK67" i="33"/>
  <c r="AK68" i="33"/>
  <c r="AK60" i="33"/>
  <c r="AK65" i="33"/>
  <c r="AL60" i="33"/>
  <c r="AL63" i="33"/>
  <c r="AL67" i="33"/>
  <c r="AL68" i="33"/>
  <c r="AL64" i="33"/>
  <c r="AL65" i="33"/>
  <c r="AH68" i="33"/>
  <c r="AH64" i="33"/>
  <c r="AH63" i="33"/>
  <c r="AH60" i="33"/>
  <c r="AH67" i="33"/>
  <c r="AH65" i="33"/>
  <c r="X65" i="33"/>
  <c r="Y63" i="33"/>
  <c r="Y68" i="33"/>
  <c r="Y60" i="33"/>
  <c r="Y64" i="33"/>
  <c r="Y67" i="33"/>
  <c r="Y65" i="33"/>
  <c r="X64" i="33"/>
  <c r="Q64" i="33"/>
  <c r="Q67" i="33"/>
  <c r="Q68" i="33"/>
  <c r="L67" i="33"/>
  <c r="BG60" i="33"/>
  <c r="AX67" i="33"/>
  <c r="AX60" i="33"/>
  <c r="AX65" i="33"/>
  <c r="AX63" i="33"/>
  <c r="AX64" i="33"/>
  <c r="AX68" i="33"/>
  <c r="U64" i="33"/>
  <c r="U60" i="33"/>
  <c r="U68" i="33"/>
  <c r="U67" i="33"/>
  <c r="X63" i="33"/>
  <c r="X60" i="33"/>
  <c r="U63" i="33"/>
  <c r="W68" i="33"/>
  <c r="W67" i="33"/>
  <c r="W64" i="33"/>
  <c r="W60" i="33"/>
  <c r="W63" i="33"/>
  <c r="X67" i="33"/>
  <c r="W65" i="33"/>
  <c r="R67" i="33"/>
  <c r="R68" i="33"/>
  <c r="R64" i="33"/>
  <c r="R63" i="33"/>
  <c r="R60" i="33"/>
  <c r="O65" i="33"/>
  <c r="N65" i="33"/>
  <c r="O64" i="33"/>
  <c r="N63" i="33"/>
  <c r="N60" i="33"/>
  <c r="N67" i="33"/>
  <c r="O68" i="33"/>
  <c r="O60" i="33"/>
  <c r="O63" i="33"/>
  <c r="N64" i="33"/>
  <c r="L64" i="33"/>
  <c r="M63" i="33"/>
  <c r="L63" i="33"/>
  <c r="L60" i="33"/>
  <c r="L65" i="33"/>
  <c r="K68" i="33"/>
  <c r="K67" i="33"/>
  <c r="K65" i="33"/>
  <c r="K63" i="33"/>
  <c r="K60" i="33"/>
  <c r="AC35" i="11"/>
  <c r="BA11" i="14"/>
  <c r="AU11" i="14"/>
  <c r="J31" i="33" a="1"/>
  <c r="J31" i="33" s="1"/>
  <c r="N39" i="33"/>
  <c r="N37" i="33"/>
  <c r="E14" i="33" a="1"/>
  <c r="E14" i="33" s="1"/>
  <c r="F14" i="33" s="1"/>
  <c r="K22" i="33"/>
  <c r="E10" i="33" a="1"/>
  <c r="E10" i="33" s="1"/>
  <c r="F10" i="33" s="1"/>
  <c r="O10" i="33" a="1"/>
  <c r="O10" i="33" s="1"/>
  <c r="D10" i="33"/>
  <c r="N10" i="33"/>
  <c r="I10" i="33"/>
  <c r="G10" i="33"/>
  <c r="J10" i="33" a="1"/>
  <c r="J10" i="33" s="1"/>
  <c r="J39" i="33" a="1"/>
  <c r="J39" i="33" s="1"/>
  <c r="J37" i="33" a="1"/>
  <c r="J37" i="33" s="1"/>
  <c r="E37" i="33" a="1"/>
  <c r="E37" i="33" s="1"/>
  <c r="N14" i="33"/>
  <c r="E41" i="33" a="1"/>
  <c r="E41" i="33" s="1"/>
  <c r="J41" i="33" a="1"/>
  <c r="J41" i="33" s="1"/>
  <c r="I41" i="33"/>
  <c r="D41" i="33"/>
  <c r="N41" i="33"/>
  <c r="O41" i="33" a="1"/>
  <c r="O41" i="33" s="1"/>
  <c r="E39" i="33" a="1"/>
  <c r="E39" i="33" s="1"/>
  <c r="D37" i="33"/>
  <c r="O37" i="33" a="1"/>
  <c r="O37" i="33" s="1"/>
  <c r="J14" i="33" a="1"/>
  <c r="J14" i="33" s="1"/>
  <c r="O14" i="33" a="1"/>
  <c r="O14" i="33" s="1"/>
  <c r="I13" i="13"/>
  <c r="E38" i="33" a="1"/>
  <c r="E38" i="33" s="1"/>
  <c r="I38" i="33"/>
  <c r="J38" i="33" a="1"/>
  <c r="J38" i="33" s="1"/>
  <c r="D38" i="33"/>
  <c r="O38" i="33" a="1"/>
  <c r="O38" i="33" s="1"/>
  <c r="N38" i="33"/>
  <c r="O30" i="33" a="1"/>
  <c r="O30" i="33" s="1"/>
  <c r="J30" i="33" a="1"/>
  <c r="J30" i="33" s="1"/>
  <c r="E16" i="33" a="1"/>
  <c r="E16" i="33" s="1"/>
  <c r="F16" i="33" s="1"/>
  <c r="G16" i="33"/>
  <c r="H16" i="33" s="1"/>
  <c r="N16" i="33"/>
  <c r="I16" i="33"/>
  <c r="O16" i="33" a="1"/>
  <c r="O16" i="33" s="1"/>
  <c r="J16" i="33" a="1"/>
  <c r="J16" i="33" s="1"/>
  <c r="D16" i="33"/>
  <c r="J19" i="33" a="1"/>
  <c r="J19" i="33" s="1"/>
  <c r="N19" i="33"/>
  <c r="O19" i="33" a="1"/>
  <c r="O19" i="33" s="1"/>
  <c r="G19" i="33"/>
  <c r="E19" i="33" a="1"/>
  <c r="E19" i="33" s="1"/>
  <c r="F19" i="33" s="1"/>
  <c r="I19" i="33"/>
  <c r="D19" i="33"/>
  <c r="N20" i="33"/>
  <c r="D20" i="33"/>
  <c r="G20" i="33"/>
  <c r="H20" i="33" s="1"/>
  <c r="E20" i="33" a="1"/>
  <c r="E20" i="33" s="1"/>
  <c r="F20" i="33" s="1"/>
  <c r="J20" i="33" a="1"/>
  <c r="J20" i="33" s="1"/>
  <c r="O20" i="33" a="1"/>
  <c r="O20" i="33" s="1"/>
  <c r="I20" i="33"/>
  <c r="E18" i="33" a="1"/>
  <c r="E18" i="33" s="1"/>
  <c r="F18" i="33" s="1"/>
  <c r="G18" i="33"/>
  <c r="D18" i="33"/>
  <c r="O18" i="33" a="1"/>
  <c r="O18" i="33" s="1"/>
  <c r="N18" i="33"/>
  <c r="I18" i="33"/>
  <c r="J18" i="33" a="1"/>
  <c r="J18" i="33" s="1"/>
  <c r="G28" i="11" s="1"/>
  <c r="O35" i="33" a="1"/>
  <c r="O35" i="33" s="1"/>
  <c r="J35" i="33" a="1"/>
  <c r="J35" i="33" s="1"/>
  <c r="I39" i="33"/>
  <c r="O39" i="33" a="1"/>
  <c r="O39" i="33" s="1"/>
  <c r="I37" i="33"/>
  <c r="O31" i="33" a="1"/>
  <c r="O31" i="33" s="1"/>
  <c r="G14" i="33"/>
  <c r="D14" i="33"/>
  <c r="E43" i="33" a="1"/>
  <c r="E43" i="33" s="1"/>
  <c r="F43" i="33" s="1"/>
  <c r="O43" i="33" a="1"/>
  <c r="O43" i="33" s="1"/>
  <c r="J43" i="33" a="1"/>
  <c r="J43" i="33" s="1"/>
  <c r="D43" i="33"/>
  <c r="I43" i="33"/>
  <c r="N43" i="33"/>
  <c r="J40" i="33" a="1"/>
  <c r="J40" i="33" s="1"/>
  <c r="I40" i="33"/>
  <c r="E40" i="33" a="1"/>
  <c r="E40" i="33" s="1"/>
  <c r="O40" i="33" a="1"/>
  <c r="O40" i="33" s="1"/>
  <c r="D40" i="33"/>
  <c r="N40" i="33"/>
  <c r="D39" i="33"/>
  <c r="I14" i="33"/>
  <c r="L11" i="14"/>
  <c r="R11" i="14"/>
  <c r="AU8" i="14"/>
  <c r="AL10" i="13"/>
  <c r="G15" i="11"/>
  <c r="N16" i="11"/>
  <c r="N36" i="11" s="1"/>
  <c r="R14" i="13" s="1"/>
  <c r="BB16" i="11"/>
  <c r="BB36" i="11" s="1"/>
  <c r="BF14" i="13" s="1"/>
  <c r="U16" i="11"/>
  <c r="U36" i="11" s="1"/>
  <c r="Y14" i="13" s="1"/>
  <c r="G15" i="18"/>
  <c r="BH9" i="14"/>
  <c r="BH58" i="33"/>
  <c r="BG9" i="14"/>
  <c r="BG58" i="33"/>
  <c r="AV9" i="14"/>
  <c r="AV58" i="33"/>
  <c r="F9" i="14"/>
  <c r="F58" i="33"/>
  <c r="BC9" i="14"/>
  <c r="BC58" i="33"/>
  <c r="BB8" i="14"/>
  <c r="BB59" i="33"/>
  <c r="L9" i="14"/>
  <c r="L58" i="33"/>
  <c r="K15" i="9"/>
  <c r="K57" i="33" s="1"/>
  <c r="K54" i="33"/>
  <c r="AI8" i="14"/>
  <c r="AI59" i="33"/>
  <c r="BD15" i="9"/>
  <c r="BD57" i="33" s="1"/>
  <c r="BD54" i="33"/>
  <c r="X9" i="13"/>
  <c r="X11" i="13" s="1"/>
  <c r="T54" i="33"/>
  <c r="M8" i="14"/>
  <c r="M59" i="33"/>
  <c r="AP76" i="33"/>
  <c r="AT38" i="13" s="1"/>
  <c r="AU9" i="14"/>
  <c r="AU58" i="33"/>
  <c r="U8" i="14"/>
  <c r="U59" i="33"/>
  <c r="AH9" i="14"/>
  <c r="AH58" i="33"/>
  <c r="AT15" i="9"/>
  <c r="AT57" i="33" s="1"/>
  <c r="AT54" i="33"/>
  <c r="O9" i="14"/>
  <c r="O58" i="33"/>
  <c r="H15" i="9"/>
  <c r="H57" i="33" s="1"/>
  <c r="H54" i="33"/>
  <c r="BB9" i="14"/>
  <c r="BB58" i="33"/>
  <c r="AT8" i="14"/>
  <c r="AT59" i="33"/>
  <c r="AW9" i="14"/>
  <c r="AW58" i="33"/>
  <c r="BA9" i="14"/>
  <c r="BA58" i="33"/>
  <c r="AE9" i="14"/>
  <c r="AE58" i="33"/>
  <c r="V15" i="9"/>
  <c r="V57" i="33" s="1"/>
  <c r="AJ9" i="14"/>
  <c r="AJ58" i="33"/>
  <c r="G76" i="33"/>
  <c r="K38" i="13" s="1"/>
  <c r="R9" i="14"/>
  <c r="R58" i="33"/>
  <c r="AS9" i="14"/>
  <c r="AS58" i="33"/>
  <c r="P9" i="14"/>
  <c r="P58" i="33"/>
  <c r="U9" i="14"/>
  <c r="U58" i="33"/>
  <c r="V8" i="14"/>
  <c r="V59" i="33"/>
  <c r="BN19" i="9"/>
  <c r="S61" i="33"/>
  <c r="D9" i="33" s="1"/>
  <c r="Z9" i="14"/>
  <c r="Z58" i="33"/>
  <c r="AZ9" i="14"/>
  <c r="AZ58" i="33"/>
  <c r="I9" i="14"/>
  <c r="I58" i="33"/>
  <c r="W9" i="14"/>
  <c r="W58" i="33"/>
  <c r="BE9" i="14"/>
  <c r="BE58" i="33"/>
  <c r="Z8" i="14"/>
  <c r="Z59" i="33"/>
  <c r="AX34" i="9"/>
  <c r="AX54" i="33"/>
  <c r="P8" i="14"/>
  <c r="P59" i="33"/>
  <c r="V9" i="14"/>
  <c r="V58" i="33"/>
  <c r="AL9" i="14"/>
  <c r="AL58" i="33"/>
  <c r="AL35" i="9"/>
  <c r="AL77" i="33" s="1"/>
  <c r="AP39" i="13" s="1"/>
  <c r="AL54" i="33"/>
  <c r="AI15" i="9"/>
  <c r="AI57" i="33" s="1"/>
  <c r="AI54" i="33"/>
  <c r="AR15" i="9"/>
  <c r="AR57" i="33" s="1"/>
  <c r="AR54" i="33"/>
  <c r="AI10" i="13"/>
  <c r="AE59" i="33"/>
  <c r="P15" i="9"/>
  <c r="P57" i="33" s="1"/>
  <c r="P54" i="33"/>
  <c r="U12" i="18"/>
  <c r="U54" i="33"/>
  <c r="BD9" i="14"/>
  <c r="BD58" i="33"/>
  <c r="AN12" i="18"/>
  <c r="AN54" i="33"/>
  <c r="T9" i="14"/>
  <c r="T58" i="33"/>
  <c r="H9" i="14"/>
  <c r="H58" i="33"/>
  <c r="AO9" i="14"/>
  <c r="AO58" i="33"/>
  <c r="K9" i="14"/>
  <c r="K58" i="33"/>
  <c r="AQ9" i="14"/>
  <c r="AQ58" i="33"/>
  <c r="J8" i="14"/>
  <c r="J59" i="33"/>
  <c r="AQ8" i="14"/>
  <c r="AQ59" i="33"/>
  <c r="L8" i="14"/>
  <c r="L59" i="33"/>
  <c r="AB76" i="33"/>
  <c r="AF38" i="13" s="1"/>
  <c r="AO8" i="14"/>
  <c r="AO59" i="33"/>
  <c r="BE8" i="14"/>
  <c r="BE59" i="33"/>
  <c r="J9" i="14"/>
  <c r="J58" i="33"/>
  <c r="X8" i="14"/>
  <c r="X59" i="33"/>
  <c r="BH35" i="9"/>
  <c r="BH77" i="33" s="1"/>
  <c r="BL39" i="13" s="1"/>
  <c r="BH54" i="33"/>
  <c r="AI9" i="14"/>
  <c r="AI58" i="33"/>
  <c r="AG9" i="14"/>
  <c r="AG58" i="33"/>
  <c r="N9" i="14"/>
  <c r="N58" i="33"/>
  <c r="X9" i="14"/>
  <c r="X58" i="33"/>
  <c r="N8" i="14"/>
  <c r="N59" i="33"/>
  <c r="Y9" i="14"/>
  <c r="Y58" i="33"/>
  <c r="BG8" i="14"/>
  <c r="BG59" i="33"/>
  <c r="AM9" i="14"/>
  <c r="AM58" i="33"/>
  <c r="AS8" i="14"/>
  <c r="AS59" i="33"/>
  <c r="AV8" i="14"/>
  <c r="AV59" i="33"/>
  <c r="E76" i="33"/>
  <c r="I38" i="13" s="1"/>
  <c r="AY35" i="9"/>
  <c r="AY77" i="33" s="1"/>
  <c r="BC39" i="13" s="1"/>
  <c r="AY54" i="33"/>
  <c r="W35" i="9"/>
  <c r="W77" i="33" s="1"/>
  <c r="AA39" i="13" s="1"/>
  <c r="W54" i="33"/>
  <c r="AE15" i="9"/>
  <c r="AE57" i="33" s="1"/>
  <c r="AE54" i="33"/>
  <c r="AT9" i="14"/>
  <c r="AT58" i="33"/>
  <c r="AN9" i="14"/>
  <c r="AN58" i="33"/>
  <c r="AC76" i="33"/>
  <c r="AG38" i="13" s="1"/>
  <c r="AU15" i="9"/>
  <c r="AU57" i="33" s="1"/>
  <c r="AU54" i="33"/>
  <c r="M15" i="9"/>
  <c r="M57" i="33" s="1"/>
  <c r="M54" i="33"/>
  <c r="AG8" i="14"/>
  <c r="AG59" i="33"/>
  <c r="AZ8" i="14"/>
  <c r="AZ59" i="33"/>
  <c r="O15" i="9"/>
  <c r="O57" i="33" s="1"/>
  <c r="O54" i="33"/>
  <c r="AZ12" i="18"/>
  <c r="AZ54" i="33"/>
  <c r="AF15" i="18"/>
  <c r="AF57" i="33"/>
  <c r="AC35" i="18"/>
  <c r="BH10" i="13"/>
  <c r="BD59" i="33"/>
  <c r="BF8" i="14"/>
  <c r="BF59" i="33"/>
  <c r="AL34" i="9"/>
  <c r="AL76" i="33" s="1"/>
  <c r="BD35" i="9"/>
  <c r="BD77" i="33" s="1"/>
  <c r="BH39" i="13" s="1"/>
  <c r="R10" i="14"/>
  <c r="V13" i="13" s="1"/>
  <c r="BH9" i="13"/>
  <c r="F38" i="33"/>
  <c r="E30" i="33" a="1"/>
  <c r="E30" i="33" s="1"/>
  <c r="F30" i="33" s="1"/>
  <c r="E31" i="33" a="1"/>
  <c r="E31" i="33" s="1"/>
  <c r="F31" i="33" s="1"/>
  <c r="E35" i="33" a="1"/>
  <c r="E35" i="33" s="1"/>
  <c r="F35" i="33" s="1"/>
  <c r="F37" i="33"/>
  <c r="AQ34" i="9"/>
  <c r="K11" i="13"/>
  <c r="K29" i="13" s="1"/>
  <c r="I11" i="13"/>
  <c r="I29" i="13" s="1"/>
  <c r="AE11" i="13"/>
  <c r="AG11" i="13"/>
  <c r="AG29" i="13" s="1"/>
  <c r="AH29" i="13"/>
  <c r="AF11" i="13"/>
  <c r="AR9" i="13"/>
  <c r="I16" i="18"/>
  <c r="I39" i="18" s="1"/>
  <c r="AL15" i="9"/>
  <c r="BD34" i="9"/>
  <c r="AT11" i="13"/>
  <c r="AT29" i="13" s="1"/>
  <c r="AU10" i="13"/>
  <c r="AR35" i="9"/>
  <c r="AQ9" i="13"/>
  <c r="T15" i="9"/>
  <c r="T57" i="33" s="1"/>
  <c r="I16" i="11"/>
  <c r="I36" i="11" s="1"/>
  <c r="M14" i="13" s="1"/>
  <c r="AZ12" i="11"/>
  <c r="AJ11" i="13"/>
  <c r="AR34" i="9"/>
  <c r="AM15" i="9"/>
  <c r="AM57" i="33" s="1"/>
  <c r="AN12" i="11"/>
  <c r="AH15" i="9"/>
  <c r="AH57" i="33" s="1"/>
  <c r="AH35" i="9"/>
  <c r="AT34" i="9"/>
  <c r="W16" i="11"/>
  <c r="W36" i="11" s="1"/>
  <c r="AA14" i="13" s="1"/>
  <c r="AF15" i="11"/>
  <c r="AF34" i="9"/>
  <c r="AQ35" i="9"/>
  <c r="AN15" i="9"/>
  <c r="U15" i="9"/>
  <c r="T35" i="9"/>
  <c r="U12" i="11"/>
  <c r="AM35" i="9"/>
  <c r="AN35" i="9"/>
  <c r="BH16" i="11"/>
  <c r="BH36" i="11" s="1"/>
  <c r="BL14" i="13" s="1"/>
  <c r="AM10" i="13"/>
  <c r="Y9" i="13"/>
  <c r="T12" i="11"/>
  <c r="T12" i="18"/>
  <c r="AI35" i="9"/>
  <c r="AZ15" i="9"/>
  <c r="AZ57" i="33" s="1"/>
  <c r="BD16" i="11"/>
  <c r="BD36" i="11" s="1"/>
  <c r="BH14" i="13" s="1"/>
  <c r="BD9" i="13"/>
  <c r="L16" i="11"/>
  <c r="L36" i="11" s="1"/>
  <c r="P14" i="13" s="1"/>
  <c r="BD10" i="14"/>
  <c r="BH13" i="13" s="1"/>
  <c r="BB34" i="9"/>
  <c r="AQ15" i="9"/>
  <c r="AQ57" i="33" s="1"/>
  <c r="O34" i="9"/>
  <c r="X15" i="9"/>
  <c r="X57" i="33" s="1"/>
  <c r="L22" i="18"/>
  <c r="L16" i="18" s="1"/>
  <c r="AQ16" i="11"/>
  <c r="AQ36" i="11" s="1"/>
  <c r="AU14" i="13" s="1"/>
  <c r="F8" i="13"/>
  <c r="BM20" i="9"/>
  <c r="BD12" i="18"/>
  <c r="BD12" i="11"/>
  <c r="AM12" i="18"/>
  <c r="AM12" i="11"/>
  <c r="BM24" i="9"/>
  <c r="BM19" i="9"/>
  <c r="BM18" i="9"/>
  <c r="G8" i="13"/>
  <c r="BM22" i="9"/>
  <c r="BM27" i="9"/>
  <c r="BM33" i="9"/>
  <c r="BM21" i="9"/>
  <c r="BM28" i="9"/>
  <c r="BM25" i="9"/>
  <c r="BH15" i="9"/>
  <c r="AN34" i="9"/>
  <c r="BM26" i="9"/>
  <c r="BM23" i="9"/>
  <c r="BM30" i="9"/>
  <c r="BM29" i="9"/>
  <c r="AE8" i="14"/>
  <c r="BM32" i="9"/>
  <c r="P12" i="11"/>
  <c r="P12" i="18"/>
  <c r="T9" i="13"/>
  <c r="F8" i="14"/>
  <c r="F34" i="9"/>
  <c r="F76" i="33" s="1"/>
  <c r="N9" i="13"/>
  <c r="J12" i="18"/>
  <c r="J12" i="11"/>
  <c r="S9" i="13"/>
  <c r="O12" i="18"/>
  <c r="O12" i="11"/>
  <c r="X35" i="9"/>
  <c r="J15" i="9"/>
  <c r="O16" i="11"/>
  <c r="O36" i="11" s="1"/>
  <c r="S14" i="13" s="1"/>
  <c r="BA15" i="9"/>
  <c r="BA35" i="9"/>
  <c r="AB10" i="13"/>
  <c r="AK31" i="18"/>
  <c r="AX31" i="18"/>
  <c r="AN8" i="14"/>
  <c r="BH20" i="14"/>
  <c r="BG20" i="14"/>
  <c r="BG19" i="14"/>
  <c r="BE18" i="14"/>
  <c r="BH19" i="14"/>
  <c r="BF18" i="14"/>
  <c r="BE19" i="14"/>
  <c r="BH18" i="14"/>
  <c r="BG18" i="14"/>
  <c r="BF20" i="14"/>
  <c r="BE20" i="14"/>
  <c r="BF19" i="14"/>
  <c r="J34" i="9"/>
  <c r="R16" i="11"/>
  <c r="R36" i="11" s="1"/>
  <c r="V14" i="13" s="1"/>
  <c r="BL9" i="13"/>
  <c r="BH12" i="11"/>
  <c r="BH12" i="18"/>
  <c r="V12" i="18"/>
  <c r="Z9" i="13"/>
  <c r="V12" i="11"/>
  <c r="AX35" i="9"/>
  <c r="AI12" i="11"/>
  <c r="AM9" i="13"/>
  <c r="AI12" i="18"/>
  <c r="AV9" i="13"/>
  <c r="AR12" i="18"/>
  <c r="AR12" i="11"/>
  <c r="AR33" i="11" s="1"/>
  <c r="AU12" i="11"/>
  <c r="AU12" i="18"/>
  <c r="AY9" i="13"/>
  <c r="H12" i="11"/>
  <c r="H12" i="18"/>
  <c r="L9" i="13"/>
  <c r="H35" i="9"/>
  <c r="BB15" i="9"/>
  <c r="BB57" i="33" s="1"/>
  <c r="AE35" i="9"/>
  <c r="V34" i="9"/>
  <c r="AI15" i="11"/>
  <c r="AL10" i="14"/>
  <c r="AP13" i="13" s="1"/>
  <c r="AL12" i="11"/>
  <c r="AP9" i="13"/>
  <c r="AL12" i="18"/>
  <c r="M12" i="11"/>
  <c r="M12" i="18"/>
  <c r="Q9" i="13"/>
  <c r="AG16" i="11"/>
  <c r="AG36" i="11" s="1"/>
  <c r="AK14" i="13" s="1"/>
  <c r="AT12" i="11"/>
  <c r="AT12" i="18"/>
  <c r="AX9" i="13"/>
  <c r="AQ12" i="11"/>
  <c r="AU9" i="13"/>
  <c r="AQ12" i="18"/>
  <c r="X16" i="11"/>
  <c r="X36" i="11" s="1"/>
  <c r="AB14" i="13" s="1"/>
  <c r="P10" i="13"/>
  <c r="AH12" i="11"/>
  <c r="AH12" i="18"/>
  <c r="AL9" i="13"/>
  <c r="BD31" i="18"/>
  <c r="AY31" i="18"/>
  <c r="BA31" i="18"/>
  <c r="AD31" i="18"/>
  <c r="AQ31" i="18"/>
  <c r="AF31" i="18"/>
  <c r="BE35" i="9"/>
  <c r="BE77" i="33" s="1"/>
  <c r="AR10" i="13"/>
  <c r="BD15" i="18"/>
  <c r="BD15" i="11"/>
  <c r="AH39" i="13"/>
  <c r="AD35" i="18"/>
  <c r="AD35" i="11"/>
  <c r="BA12" i="18"/>
  <c r="BA12" i="11"/>
  <c r="BE9" i="13"/>
  <c r="AN10" i="14"/>
  <c r="AR13" i="13" s="1"/>
  <c r="X16" i="18"/>
  <c r="X39" i="18" s="1"/>
  <c r="AH10" i="14"/>
  <c r="AL13" i="13" s="1"/>
  <c r="AY12" i="11"/>
  <c r="AY33" i="11" s="1"/>
  <c r="BC9" i="13"/>
  <c r="AY12" i="18"/>
  <c r="K10" i="14"/>
  <c r="O13" i="13" s="1"/>
  <c r="S15" i="9"/>
  <c r="S57" i="33" s="1"/>
  <c r="S12" i="18"/>
  <c r="S12" i="11"/>
  <c r="W9" i="13"/>
  <c r="AQ10" i="14"/>
  <c r="AU13" i="13" s="1"/>
  <c r="AO15" i="9"/>
  <c r="AO57" i="33" s="1"/>
  <c r="AS9" i="13"/>
  <c r="AO12" i="11"/>
  <c r="AO12" i="18"/>
  <c r="BC12" i="11"/>
  <c r="BG9" i="13"/>
  <c r="BC12" i="18"/>
  <c r="W15" i="9"/>
  <c r="W57" i="33" s="1"/>
  <c r="W12" i="18"/>
  <c r="W12" i="11"/>
  <c r="AA9" i="13"/>
  <c r="AT15" i="18"/>
  <c r="AT15" i="11"/>
  <c r="V29" i="21"/>
  <c r="V31" i="21" s="1"/>
  <c r="BC15" i="9"/>
  <c r="BC57" i="33" s="1"/>
  <c r="H40" i="33"/>
  <c r="AY15" i="9"/>
  <c r="AY34" i="9"/>
  <c r="X12" i="11"/>
  <c r="AB9" i="13"/>
  <c r="X12" i="18"/>
  <c r="BB12" i="18"/>
  <c r="BB12" i="11"/>
  <c r="BB33" i="11" s="1"/>
  <c r="BF9" i="13"/>
  <c r="K35" i="9"/>
  <c r="K77" i="33" s="1"/>
  <c r="K12" i="11"/>
  <c r="K12" i="18"/>
  <c r="O9" i="13"/>
  <c r="AK35" i="9"/>
  <c r="AK77" i="33" s="1"/>
  <c r="AK34" i="9"/>
  <c r="AK76" i="33" s="1"/>
  <c r="AK15" i="9"/>
  <c r="AK57" i="33" s="1"/>
  <c r="AO9" i="13"/>
  <c r="AK12" i="11"/>
  <c r="AK33" i="11" s="1"/>
  <c r="AK12" i="18"/>
  <c r="H35" i="33"/>
  <c r="BC35" i="9"/>
  <c r="AQ29" i="21"/>
  <c r="AQ31" i="21" s="1"/>
  <c r="S29" i="21"/>
  <c r="S31" i="21" s="1"/>
  <c r="AH34" i="9"/>
  <c r="K34" i="9"/>
  <c r="K76" i="33" s="1"/>
  <c r="AC15" i="11"/>
  <c r="AC15" i="18"/>
  <c r="N15" i="9"/>
  <c r="N57" i="33" s="1"/>
  <c r="N12" i="11"/>
  <c r="R9" i="13"/>
  <c r="N12" i="18"/>
  <c r="AX15" i="9"/>
  <c r="AX57" i="33" s="1"/>
  <c r="AX12" i="11"/>
  <c r="AX33" i="11" s="1"/>
  <c r="AX12" i="18"/>
  <c r="BB9" i="13"/>
  <c r="AI9" i="13"/>
  <c r="AE12" i="11"/>
  <c r="AE12" i="18"/>
  <c r="M30" i="33"/>
  <c r="M16" i="9"/>
  <c r="M12" i="14"/>
  <c r="M11" i="14" s="1"/>
  <c r="M17" i="11"/>
  <c r="BC34" i="9"/>
  <c r="BC10" i="14"/>
  <c r="BG13" i="13" s="1"/>
  <c r="N35" i="9"/>
  <c r="N77" i="33" s="1"/>
  <c r="R10" i="13"/>
  <c r="AF39" i="13"/>
  <c r="AB35" i="11"/>
  <c r="AB35" i="18"/>
  <c r="AS15" i="9"/>
  <c r="AS57" i="33" s="1"/>
  <c r="AS12" i="11"/>
  <c r="AS12" i="18"/>
  <c r="AW9" i="13"/>
  <c r="BF13" i="14"/>
  <c r="BF11" i="14" s="1"/>
  <c r="BF28" i="11"/>
  <c r="S18" i="11"/>
  <c r="S18" i="18" s="1"/>
  <c r="AV34" i="9"/>
  <c r="AV10" i="14"/>
  <c r="AZ13" i="13" s="1"/>
  <c r="Z34" i="9"/>
  <c r="Z10" i="14"/>
  <c r="AD13" i="13" s="1"/>
  <c r="R35" i="9"/>
  <c r="R77" i="33" s="1"/>
  <c r="R15" i="9"/>
  <c r="R57" i="33" s="1"/>
  <c r="R34" i="9"/>
  <c r="R76" i="33" s="1"/>
  <c r="R12" i="11"/>
  <c r="R12" i="18"/>
  <c r="V9" i="13"/>
  <c r="BF15" i="11"/>
  <c r="BF15" i="18"/>
  <c r="AG15" i="9"/>
  <c r="AG57" i="33" s="1"/>
  <c r="AG12" i="11"/>
  <c r="AG12" i="18"/>
  <c r="AK9" i="13"/>
  <c r="P15" i="11"/>
  <c r="P15" i="18"/>
  <c r="F15" i="11"/>
  <c r="F15" i="18"/>
  <c r="O35" i="9"/>
  <c r="O77" i="33" s="1"/>
  <c r="O10" i="14"/>
  <c r="S13" i="13" s="1"/>
  <c r="S10" i="13"/>
  <c r="AU15" i="11"/>
  <c r="AB15" i="11"/>
  <c r="AB15" i="18"/>
  <c r="AA35" i="18"/>
  <c r="AA35" i="11"/>
  <c r="BF30" i="11"/>
  <c r="BF30" i="18" s="1"/>
  <c r="H19" i="33"/>
  <c r="Q19" i="33"/>
  <c r="R19" i="33" s="1"/>
  <c r="L19" i="33"/>
  <c r="M19" i="33" s="1"/>
  <c r="Y34" i="9"/>
  <c r="Y10" i="14"/>
  <c r="AC13" i="13" s="1"/>
  <c r="BB35" i="9"/>
  <c r="BB77" i="33" s="1"/>
  <c r="BB10" i="14"/>
  <c r="BF13" i="13" s="1"/>
  <c r="BF10" i="13"/>
  <c r="AO34" i="9"/>
  <c r="AO10" i="14"/>
  <c r="AS13" i="13" s="1"/>
  <c r="BG35" i="9"/>
  <c r="BG77" i="33" s="1"/>
  <c r="BK10" i="13"/>
  <c r="AA15" i="11"/>
  <c r="AA15" i="18"/>
  <c r="L15" i="9"/>
  <c r="L57" i="33" s="1"/>
  <c r="L12" i="11"/>
  <c r="L12" i="18"/>
  <c r="P9" i="13"/>
  <c r="AZ34" i="9"/>
  <c r="AZ10" i="14"/>
  <c r="BD13" i="13" s="1"/>
  <c r="I34" i="9"/>
  <c r="AU34" i="9"/>
  <c r="AU10" i="14"/>
  <c r="AY13" i="13" s="1"/>
  <c r="AY15" i="11"/>
  <c r="BG15" i="9"/>
  <c r="BG57" i="33" s="1"/>
  <c r="BG12" i="11"/>
  <c r="BG12" i="18"/>
  <c r="BK9" i="13"/>
  <c r="AV15" i="9"/>
  <c r="AV57" i="33" s="1"/>
  <c r="AV12" i="11"/>
  <c r="AV12" i="18"/>
  <c r="AZ9" i="13"/>
  <c r="K15" i="11"/>
  <c r="K15" i="18"/>
  <c r="BI10" i="13"/>
  <c r="P35" i="9"/>
  <c r="P77" i="33" s="1"/>
  <c r="T10" i="13"/>
  <c r="BF16" i="9"/>
  <c r="Q18" i="11"/>
  <c r="Q18" i="18" s="1"/>
  <c r="Q14" i="33"/>
  <c r="R14" i="33" s="1"/>
  <c r="H14" i="33"/>
  <c r="L14" i="33"/>
  <c r="M14" i="33" s="1"/>
  <c r="V15" i="11"/>
  <c r="V15" i="18"/>
  <c r="Q16" i="33"/>
  <c r="R16" i="33" s="1"/>
  <c r="L16" i="33"/>
  <c r="M16" i="33" s="1"/>
  <c r="AM34" i="9"/>
  <c r="AM10" i="14"/>
  <c r="AQ13" i="13" s="1"/>
  <c r="AD34" i="9"/>
  <c r="AD76" i="33" s="1"/>
  <c r="AD15" i="11"/>
  <c r="AD33" i="11" s="1"/>
  <c r="AD15" i="18"/>
  <c r="Z15" i="9"/>
  <c r="Z57" i="33" s="1"/>
  <c r="Z12" i="11"/>
  <c r="Z12" i="18"/>
  <c r="AD9" i="13"/>
  <c r="H22" i="33"/>
  <c r="Q22" i="33"/>
  <c r="R22" i="33" s="1"/>
  <c r="L22" i="33"/>
  <c r="M22" i="33" s="1"/>
  <c r="AS35" i="9"/>
  <c r="AS77" i="33" s="1"/>
  <c r="AW10" i="13"/>
  <c r="Z35" i="9"/>
  <c r="Z77" i="33" s="1"/>
  <c r="AD10" i="13"/>
  <c r="M18" i="11"/>
  <c r="M18" i="18" s="1"/>
  <c r="AR36" i="11"/>
  <c r="AV14" i="13" s="1"/>
  <c r="AJ39" i="13"/>
  <c r="AF35" i="11"/>
  <c r="AF35" i="18"/>
  <c r="M35" i="33"/>
  <c r="I35" i="33"/>
  <c r="Q35" i="33"/>
  <c r="R35" i="33" s="1"/>
  <c r="N35" i="33"/>
  <c r="D35" i="33"/>
  <c r="X34" i="9"/>
  <c r="X10" i="14"/>
  <c r="AB13" i="13" s="1"/>
  <c r="Q37" i="33"/>
  <c r="R37" i="33" s="1"/>
  <c r="M37" i="33"/>
  <c r="H37" i="33"/>
  <c r="AU35" i="9"/>
  <c r="AU77" i="33" s="1"/>
  <c r="AY10" i="13"/>
  <c r="BE15" i="9"/>
  <c r="BE57" i="33" s="1"/>
  <c r="BE12" i="11"/>
  <c r="BE12" i="18"/>
  <c r="BI9" i="13"/>
  <c r="H15" i="11"/>
  <c r="H15" i="18"/>
  <c r="AE15" i="11"/>
  <c r="AR15" i="11"/>
  <c r="AR15" i="18"/>
  <c r="Q38" i="33"/>
  <c r="R38" i="33" s="1"/>
  <c r="M38" i="33"/>
  <c r="BD35" i="11"/>
  <c r="W34" i="9"/>
  <c r="W10" i="14"/>
  <c r="AA13" i="13" s="1"/>
  <c r="Q15" i="9"/>
  <c r="Q57" i="33" s="1"/>
  <c r="Q35" i="9"/>
  <c r="Q77" i="33" s="1"/>
  <c r="Q12" i="11"/>
  <c r="Q12" i="18"/>
  <c r="U9" i="13"/>
  <c r="AP15" i="11"/>
  <c r="AP15" i="18"/>
  <c r="H38" i="33"/>
  <c r="AH30" i="13"/>
  <c r="BR50" i="9"/>
  <c r="BR58" i="9" s="1"/>
  <c r="AT39" i="13"/>
  <c r="AP35" i="11"/>
  <c r="AP35" i="18"/>
  <c r="Q16" i="9"/>
  <c r="Q17" i="11"/>
  <c r="Q12" i="14"/>
  <c r="Q11" i="14" s="1"/>
  <c r="AL35" i="11"/>
  <c r="AL35" i="18"/>
  <c r="P34" i="9"/>
  <c r="P10" i="14"/>
  <c r="T13" i="13" s="1"/>
  <c r="Z29" i="21"/>
  <c r="Z31" i="21" s="1"/>
  <c r="AO29" i="21"/>
  <c r="AO31" i="21" s="1"/>
  <c r="BM31" i="9"/>
  <c r="T34" i="9"/>
  <c r="T10" i="14"/>
  <c r="X13" i="13" s="1"/>
  <c r="J35" i="9"/>
  <c r="J77" i="33" s="1"/>
  <c r="J10" i="14"/>
  <c r="N13" i="13" s="1"/>
  <c r="N10" i="13"/>
  <c r="AI34" i="9"/>
  <c r="AI10" i="14"/>
  <c r="AM13" i="13" s="1"/>
  <c r="Q40" i="33"/>
  <c r="R40" i="33" s="1"/>
  <c r="M40" i="33"/>
  <c r="F40" i="33"/>
  <c r="BA34" i="9"/>
  <c r="BA10" i="14"/>
  <c r="BE13" i="13" s="1"/>
  <c r="AG34" i="9"/>
  <c r="AG10" i="14"/>
  <c r="AK13" i="13" s="1"/>
  <c r="BG34" i="9"/>
  <c r="BG10" i="14"/>
  <c r="BK13" i="13" s="1"/>
  <c r="AW15" i="9"/>
  <c r="AW57" i="33" s="1"/>
  <c r="AW35" i="9"/>
  <c r="AW77" i="33" s="1"/>
  <c r="AW12" i="11"/>
  <c r="AW12" i="18"/>
  <c r="BA9" i="13"/>
  <c r="W35" i="18"/>
  <c r="W35" i="11"/>
  <c r="M24" i="11"/>
  <c r="M24" i="18" s="1"/>
  <c r="AO35" i="9"/>
  <c r="AO77" i="33" s="1"/>
  <c r="AS10" i="13"/>
  <c r="N30" i="33"/>
  <c r="I30" i="33"/>
  <c r="D30" i="33"/>
  <c r="Q30" i="33"/>
  <c r="R30" i="33" s="1"/>
  <c r="L18" i="33"/>
  <c r="M18" i="33" s="1"/>
  <c r="H18" i="33"/>
  <c r="Q18" i="33"/>
  <c r="R18" i="33" s="1"/>
  <c r="BF35" i="9"/>
  <c r="BF77" i="33" s="1"/>
  <c r="BJ10" i="13"/>
  <c r="AW34" i="9"/>
  <c r="AW10" i="14"/>
  <c r="BA13" i="13" s="1"/>
  <c r="AS34" i="9"/>
  <c r="AS10" i="14"/>
  <c r="AW13" i="13" s="1"/>
  <c r="BH34" i="9"/>
  <c r="BH10" i="14"/>
  <c r="BL13" i="13" s="1"/>
  <c r="N34" i="9"/>
  <c r="N10" i="14"/>
  <c r="R13" i="13" s="1"/>
  <c r="L10" i="33"/>
  <c r="M10" i="33" s="1"/>
  <c r="Q10" i="33"/>
  <c r="R10" i="33" s="1"/>
  <c r="H10" i="33"/>
  <c r="H34" i="9"/>
  <c r="H10" i="14"/>
  <c r="L13" i="13" s="1"/>
  <c r="AG35" i="9"/>
  <c r="AG77" i="33" s="1"/>
  <c r="AK10" i="13"/>
  <c r="F35" i="9"/>
  <c r="F77" i="33" s="1"/>
  <c r="F10" i="14"/>
  <c r="J10" i="13"/>
  <c r="AP38" i="13"/>
  <c r="U34" i="9"/>
  <c r="U10" i="14"/>
  <c r="Y13" i="13" s="1"/>
  <c r="Q43" i="33"/>
  <c r="R43" i="33" s="1"/>
  <c r="H43" i="33"/>
  <c r="Q20" i="33"/>
  <c r="R20" i="33" s="1"/>
  <c r="L20" i="33"/>
  <c r="M20" i="33" s="1"/>
  <c r="M35" i="9"/>
  <c r="M77" i="33" s="1"/>
  <c r="Q10" i="13"/>
  <c r="V35" i="9"/>
  <c r="V77" i="33" s="1"/>
  <c r="V10" i="14"/>
  <c r="Z13" i="13" s="1"/>
  <c r="Z10" i="13"/>
  <c r="L35" i="9"/>
  <c r="L77" i="33" s="1"/>
  <c r="AE34" i="9"/>
  <c r="AE10" i="14"/>
  <c r="AJ35" i="9"/>
  <c r="AJ77" i="33" s="1"/>
  <c r="AJ15" i="9"/>
  <c r="AJ57" i="33" s="1"/>
  <c r="AJ12" i="11"/>
  <c r="AJ12" i="18"/>
  <c r="AN9" i="13"/>
  <c r="AZ35" i="9"/>
  <c r="AZ77" i="33" s="1"/>
  <c r="BD10" i="13"/>
  <c r="AT35" i="9"/>
  <c r="AT77" i="33" s="1"/>
  <c r="AT10" i="14"/>
  <c r="AX13" i="13" s="1"/>
  <c r="AX10" i="13"/>
  <c r="S16" i="9"/>
  <c r="S17" i="9"/>
  <c r="S59" i="33" s="1"/>
  <c r="S17" i="11"/>
  <c r="K39" i="13"/>
  <c r="G35" i="18"/>
  <c r="G35" i="11"/>
  <c r="AJ34" i="9"/>
  <c r="AJ10" i="14"/>
  <c r="AN13" i="13" s="1"/>
  <c r="Y15" i="9"/>
  <c r="Y57" i="33" s="1"/>
  <c r="Y35" i="9"/>
  <c r="Y77" i="33" s="1"/>
  <c r="Y12" i="11"/>
  <c r="Y12" i="18"/>
  <c r="AC9" i="13"/>
  <c r="I15" i="9"/>
  <c r="I12" i="11"/>
  <c r="I12" i="18"/>
  <c r="M9" i="13"/>
  <c r="BE34" i="9"/>
  <c r="BE10" i="14"/>
  <c r="BI13" i="13" s="1"/>
  <c r="AV35" i="9"/>
  <c r="AV77" i="33" s="1"/>
  <c r="AZ10" i="13"/>
  <c r="Q31" i="33"/>
  <c r="R31" i="33" s="1"/>
  <c r="N31" i="33"/>
  <c r="D31" i="33"/>
  <c r="H31" i="33"/>
  <c r="M31" i="33"/>
  <c r="I31" i="33"/>
  <c r="U35" i="9"/>
  <c r="U77" i="33" s="1"/>
  <c r="Y10" i="13"/>
  <c r="L34" i="9"/>
  <c r="L10" i="14"/>
  <c r="P13" i="13" s="1"/>
  <c r="E35" i="18"/>
  <c r="E35" i="11"/>
  <c r="T15" i="18"/>
  <c r="M43" i="33"/>
  <c r="F36" i="11"/>
  <c r="J14" i="13" s="1"/>
  <c r="F33" i="11"/>
  <c r="AA36" i="11"/>
  <c r="AE14" i="13" s="1"/>
  <c r="AA33" i="11"/>
  <c r="H30" i="33"/>
  <c r="BD35" i="18" l="1"/>
  <c r="BM31" i="18"/>
  <c r="BO31" i="18" s="1"/>
  <c r="BH35" i="11"/>
  <c r="P14" i="33"/>
  <c r="M15" i="18"/>
  <c r="N33" i="11"/>
  <c r="K16" i="33"/>
  <c r="M15" i="11"/>
  <c r="AW64" i="33"/>
  <c r="AW60" i="33"/>
  <c r="AW68" i="33"/>
  <c r="AW63" i="33"/>
  <c r="AW67" i="33"/>
  <c r="AW65" i="33"/>
  <c r="M67" i="33"/>
  <c r="BG67" i="33"/>
  <c r="AS63" i="33"/>
  <c r="AS68" i="33"/>
  <c r="Q65" i="33"/>
  <c r="AU60" i="33"/>
  <c r="AU64" i="33"/>
  <c r="K14" i="33"/>
  <c r="H23" i="11"/>
  <c r="BG64" i="33"/>
  <c r="AS65" i="33"/>
  <c r="BF65" i="33"/>
  <c r="BF60" i="33"/>
  <c r="BF63" i="33"/>
  <c r="AU63" i="33"/>
  <c r="M65" i="33"/>
  <c r="M68" i="33"/>
  <c r="BG65" i="33"/>
  <c r="BG63" i="33"/>
  <c r="Q60" i="33"/>
  <c r="AT63" i="33"/>
  <c r="AT64" i="33"/>
  <c r="M60" i="33"/>
  <c r="BF68" i="33"/>
  <c r="AQ60" i="33"/>
  <c r="AQ63" i="33"/>
  <c r="AQ64" i="33"/>
  <c r="AQ68" i="33"/>
  <c r="AQ67" i="33"/>
  <c r="AQ65" i="33"/>
  <c r="AM68" i="33"/>
  <c r="AM64" i="33"/>
  <c r="AM67" i="33"/>
  <c r="AM63" i="33"/>
  <c r="AM65" i="33"/>
  <c r="AM60" i="33"/>
  <c r="AO68" i="33"/>
  <c r="AO65" i="33"/>
  <c r="AO67" i="33"/>
  <c r="AO63" i="33"/>
  <c r="AO60" i="33"/>
  <c r="AO64" i="33"/>
  <c r="Z63" i="33"/>
  <c r="Z67" i="33"/>
  <c r="Z68" i="33"/>
  <c r="Z64" i="33"/>
  <c r="Z60" i="33"/>
  <c r="Z65" i="33"/>
  <c r="S63" i="33"/>
  <c r="S68" i="33"/>
  <c r="S65" i="33"/>
  <c r="S64" i="33"/>
  <c r="S67" i="33"/>
  <c r="S60" i="33"/>
  <c r="V67" i="33"/>
  <c r="V63" i="33"/>
  <c r="V68" i="33"/>
  <c r="V60" i="33"/>
  <c r="V65" i="33"/>
  <c r="V64" i="33"/>
  <c r="T64" i="33"/>
  <c r="T63" i="33"/>
  <c r="T60" i="33"/>
  <c r="T67" i="33"/>
  <c r="T68" i="33"/>
  <c r="T65" i="33"/>
  <c r="K10" i="33"/>
  <c r="G19" i="11"/>
  <c r="G19" i="18" s="1"/>
  <c r="P10" i="33"/>
  <c r="U33" i="11"/>
  <c r="BH11" i="13"/>
  <c r="BH30" i="13" s="1"/>
  <c r="P18" i="33"/>
  <c r="K18" i="33"/>
  <c r="G9" i="33"/>
  <c r="H9" i="33" s="1"/>
  <c r="I9" i="33"/>
  <c r="J9" i="33" a="1"/>
  <c r="J9" i="33" s="1"/>
  <c r="E9" i="33" a="1"/>
  <c r="E9" i="33" s="1"/>
  <c r="F9" i="33" s="1"/>
  <c r="K19" i="33"/>
  <c r="O9" i="33" a="1"/>
  <c r="O9" i="33" s="1"/>
  <c r="N9" i="33"/>
  <c r="K20" i="33"/>
  <c r="N76" i="33"/>
  <c r="R38" i="13" s="1"/>
  <c r="T76" i="33"/>
  <c r="X38" i="13" s="1"/>
  <c r="W76" i="33"/>
  <c r="AA38" i="13" s="1"/>
  <c r="AN76" i="33"/>
  <c r="AR38" i="13" s="1"/>
  <c r="AN35" i="18"/>
  <c r="AN77" i="33"/>
  <c r="AR39" i="13" s="1"/>
  <c r="T35" i="11"/>
  <c r="T77" i="33"/>
  <c r="X39" i="13" s="1"/>
  <c r="AF76" i="33"/>
  <c r="AJ38" i="13" s="1"/>
  <c r="AH35" i="11"/>
  <c r="AH77" i="33"/>
  <c r="AL39" i="13" s="1"/>
  <c r="AR76" i="33"/>
  <c r="AV38" i="13" s="1"/>
  <c r="AY35" i="11"/>
  <c r="O15" i="18"/>
  <c r="AG76" i="33"/>
  <c r="AK38" i="13" s="1"/>
  <c r="BK22" i="9"/>
  <c r="BF58" i="33"/>
  <c r="AU76" i="33"/>
  <c r="AY38" i="13" s="1"/>
  <c r="AO76" i="33"/>
  <c r="AS38" i="13" s="1"/>
  <c r="AY15" i="18"/>
  <c r="AY57" i="33"/>
  <c r="V76" i="33"/>
  <c r="Z38" i="13" s="1"/>
  <c r="AX35" i="18"/>
  <c r="AX77" i="33"/>
  <c r="BB39" i="13" s="1"/>
  <c r="J76" i="33"/>
  <c r="N38" i="13" s="1"/>
  <c r="J15" i="11"/>
  <c r="J57" i="33"/>
  <c r="BH15" i="11"/>
  <c r="BH57" i="33"/>
  <c r="O76" i="33"/>
  <c r="S38" i="13" s="1"/>
  <c r="AM35" i="18"/>
  <c r="AM77" i="33"/>
  <c r="AQ39" i="13" s="1"/>
  <c r="U15" i="11"/>
  <c r="U57" i="33"/>
  <c r="BD76" i="33"/>
  <c r="BH38" i="13" s="1"/>
  <c r="L76" i="33"/>
  <c r="P38" i="13" s="1"/>
  <c r="BE76" i="33"/>
  <c r="BI38" i="13" s="1"/>
  <c r="Q9" i="14"/>
  <c r="Q58" i="33"/>
  <c r="X76" i="33"/>
  <c r="AB38" i="13" s="1"/>
  <c r="AY76" i="33"/>
  <c r="BC38" i="13" s="1"/>
  <c r="H77" i="33"/>
  <c r="L39" i="13" s="1"/>
  <c r="AY35" i="18"/>
  <c r="O15" i="11"/>
  <c r="S9" i="14"/>
  <c r="S58" i="33"/>
  <c r="AE76" i="33"/>
  <c r="AI38" i="13" s="1"/>
  <c r="BH76" i="33"/>
  <c r="BL38" i="13" s="1"/>
  <c r="AW76" i="33"/>
  <c r="BA38" i="13" s="1"/>
  <c r="P76" i="33"/>
  <c r="T38" i="13" s="1"/>
  <c r="I76" i="33"/>
  <c r="M38" i="13" s="1"/>
  <c r="Y76" i="33"/>
  <c r="AC38" i="13" s="1"/>
  <c r="Z76" i="33"/>
  <c r="AD38" i="13" s="1"/>
  <c r="M9" i="14"/>
  <c r="M58" i="33"/>
  <c r="AH76" i="33"/>
  <c r="AL38" i="13" s="1"/>
  <c r="BC35" i="11"/>
  <c r="BC77" i="33"/>
  <c r="BG39" i="13" s="1"/>
  <c r="AE35" i="11"/>
  <c r="AE77" i="33"/>
  <c r="AI39" i="13" s="1"/>
  <c r="BA35" i="18"/>
  <c r="BA77" i="33"/>
  <c r="BE39" i="13" s="1"/>
  <c r="X35" i="18"/>
  <c r="X77" i="33"/>
  <c r="AB39" i="13" s="1"/>
  <c r="AI77" i="33"/>
  <c r="AM39" i="13" s="1"/>
  <c r="AN15" i="11"/>
  <c r="AN57" i="33"/>
  <c r="AR77" i="33"/>
  <c r="AV39" i="13" s="1"/>
  <c r="AL15" i="11"/>
  <c r="AL57" i="33"/>
  <c r="AX76" i="33"/>
  <c r="BB38" i="13" s="1"/>
  <c r="AJ76" i="33"/>
  <c r="AN38" i="13" s="1"/>
  <c r="U76" i="33"/>
  <c r="Y38" i="13" s="1"/>
  <c r="H76" i="33"/>
  <c r="L38" i="13" s="1"/>
  <c r="AS76" i="33"/>
  <c r="AW38" i="13" s="1"/>
  <c r="AZ76" i="33"/>
  <c r="BD38" i="13" s="1"/>
  <c r="AV76" i="33"/>
  <c r="AZ38" i="13" s="1"/>
  <c r="AQ76" i="33"/>
  <c r="AU38" i="13" s="1"/>
  <c r="I17" i="9"/>
  <c r="BN18" i="9" s="1"/>
  <c r="I57" i="33"/>
  <c r="BG76" i="33"/>
  <c r="BK38" i="13" s="1"/>
  <c r="BA76" i="33"/>
  <c r="BE38" i="13" s="1"/>
  <c r="AI76" i="33"/>
  <c r="AM38" i="13" s="1"/>
  <c r="AE15" i="18"/>
  <c r="AM76" i="33"/>
  <c r="AQ38" i="13" s="1"/>
  <c r="BH35" i="18"/>
  <c r="AU15" i="18"/>
  <c r="BC76" i="33"/>
  <c r="BG38" i="13" s="1"/>
  <c r="AI15" i="18"/>
  <c r="BA15" i="18"/>
  <c r="BA57" i="33"/>
  <c r="BB76" i="33"/>
  <c r="BF38" i="13" s="1"/>
  <c r="AQ77" i="33"/>
  <c r="AU39" i="13" s="1"/>
  <c r="AT76" i="33"/>
  <c r="AX38" i="13" s="1"/>
  <c r="BC35" i="18"/>
  <c r="AL15" i="18"/>
  <c r="AM15" i="18"/>
  <c r="AM15" i="11"/>
  <c r="BC15" i="18"/>
  <c r="F41" i="33"/>
  <c r="F39" i="33"/>
  <c r="K40" i="33"/>
  <c r="K38" i="33"/>
  <c r="P30" i="33"/>
  <c r="P37" i="33"/>
  <c r="K37" i="33"/>
  <c r="AM19" i="11"/>
  <c r="AM19" i="18" s="1"/>
  <c r="K31" i="33"/>
  <c r="K30" i="33"/>
  <c r="K35" i="33"/>
  <c r="P31" i="33"/>
  <c r="K43" i="33"/>
  <c r="P35" i="33"/>
  <c r="I33" i="18"/>
  <c r="M37" i="13" s="1"/>
  <c r="AR11" i="13"/>
  <c r="AR29" i="13" s="1"/>
  <c r="BB11" i="13"/>
  <c r="BB30" i="13" s="1"/>
  <c r="AO11" i="13"/>
  <c r="AO30" i="13" s="1"/>
  <c r="AL11" i="13"/>
  <c r="AL29" i="13" s="1"/>
  <c r="L11" i="13"/>
  <c r="L29" i="13" s="1"/>
  <c r="BL11" i="13"/>
  <c r="BL30" i="13" s="1"/>
  <c r="AF29" i="13"/>
  <c r="O11" i="13"/>
  <c r="O29" i="13" s="1"/>
  <c r="BG11" i="13"/>
  <c r="BG29" i="13" s="1"/>
  <c r="BE11" i="13"/>
  <c r="BE29" i="13" s="1"/>
  <c r="AV11" i="13"/>
  <c r="AV30" i="13" s="1"/>
  <c r="BH29" i="13"/>
  <c r="AQ11" i="13"/>
  <c r="AQ29" i="13" s="1"/>
  <c r="AA11" i="13"/>
  <c r="AA30" i="13" s="1"/>
  <c r="BC11" i="13"/>
  <c r="BC29" i="13" s="1"/>
  <c r="AJ29" i="13"/>
  <c r="AI11" i="13"/>
  <c r="AP11" i="13"/>
  <c r="AP29" i="13" s="1"/>
  <c r="AE29" i="13"/>
  <c r="AU11" i="13"/>
  <c r="AU30" i="13" s="1"/>
  <c r="BD33" i="11"/>
  <c r="I36" i="18"/>
  <c r="M15" i="13" s="1"/>
  <c r="I33" i="11"/>
  <c r="AR35" i="18"/>
  <c r="AR35" i="11"/>
  <c r="AB11" i="13"/>
  <c r="AB30" i="13" s="1"/>
  <c r="AN35" i="11"/>
  <c r="AI35" i="11"/>
  <c r="U15" i="18"/>
  <c r="AM11" i="13"/>
  <c r="AZ15" i="18"/>
  <c r="BC15" i="11"/>
  <c r="AH15" i="18"/>
  <c r="W33" i="11"/>
  <c r="T15" i="11"/>
  <c r="T35" i="18"/>
  <c r="AZ15" i="11"/>
  <c r="AH15" i="11"/>
  <c r="AX35" i="11"/>
  <c r="AI35" i="18"/>
  <c r="AQ35" i="11"/>
  <c r="AQ35" i="18"/>
  <c r="AQ33" i="11"/>
  <c r="AH35" i="18"/>
  <c r="AN15" i="18"/>
  <c r="J15" i="18"/>
  <c r="AM35" i="11"/>
  <c r="H8" i="13"/>
  <c r="X15" i="18"/>
  <c r="L33" i="11"/>
  <c r="BK27" i="9"/>
  <c r="BH15" i="18"/>
  <c r="BK21" i="9"/>
  <c r="X15" i="11"/>
  <c r="BK24" i="9"/>
  <c r="BH33" i="11"/>
  <c r="AQ15" i="18"/>
  <c r="X35" i="11"/>
  <c r="BA15" i="11"/>
  <c r="BB15" i="18"/>
  <c r="BB15" i="11"/>
  <c r="AQ15" i="11"/>
  <c r="AG33" i="11"/>
  <c r="R33" i="11"/>
  <c r="AE35" i="18"/>
  <c r="O33" i="11"/>
  <c r="BA35" i="11"/>
  <c r="BK28" i="9"/>
  <c r="BF9" i="14"/>
  <c r="BL28" i="9"/>
  <c r="S8" i="14"/>
  <c r="BK30" i="9"/>
  <c r="BK25" i="9"/>
  <c r="BK20" i="9"/>
  <c r="BK23" i="9"/>
  <c r="BK31" i="9"/>
  <c r="BK18" i="9"/>
  <c r="BM34" i="9"/>
  <c r="BJ30" i="9"/>
  <c r="BJ23" i="9"/>
  <c r="BJ24" i="9"/>
  <c r="H35" i="18"/>
  <c r="X33" i="11"/>
  <c r="BK26" i="9"/>
  <c r="H35" i="11"/>
  <c r="M41" i="33"/>
  <c r="Q41" i="33"/>
  <c r="R41" i="33" s="1"/>
  <c r="H41" i="33"/>
  <c r="X33" i="18"/>
  <c r="AB37" i="13" s="1"/>
  <c r="Q9" i="33"/>
  <c r="R9" i="33" s="1"/>
  <c r="X36" i="18"/>
  <c r="AB15" i="13" s="1"/>
  <c r="O38" i="13"/>
  <c r="AK15" i="11"/>
  <c r="AK15" i="18"/>
  <c r="S15" i="18"/>
  <c r="S15" i="11"/>
  <c r="AO39" i="13"/>
  <c r="AK35" i="18"/>
  <c r="AK35" i="11"/>
  <c r="O39" i="13"/>
  <c r="K35" i="11"/>
  <c r="K35" i="18"/>
  <c r="BJ19" i="9"/>
  <c r="BL24" i="9"/>
  <c r="M39" i="33"/>
  <c r="BL20" i="9"/>
  <c r="H39" i="33"/>
  <c r="N15" i="11"/>
  <c r="N15" i="18"/>
  <c r="AO38" i="13"/>
  <c r="W15" i="11"/>
  <c r="W15" i="18"/>
  <c r="BJ18" i="9"/>
  <c r="AX15" i="18"/>
  <c r="AX15" i="11"/>
  <c r="AO15" i="11"/>
  <c r="AO15" i="18"/>
  <c r="Y11" i="13"/>
  <c r="AZ39" i="13"/>
  <c r="AV35" i="11"/>
  <c r="AV35" i="18"/>
  <c r="Y15" i="11"/>
  <c r="Y15" i="18"/>
  <c r="S17" i="18"/>
  <c r="S16" i="11"/>
  <c r="AJ15" i="11"/>
  <c r="AJ15" i="18"/>
  <c r="P39" i="13"/>
  <c r="L35" i="11"/>
  <c r="L35" i="18"/>
  <c r="Z39" i="13"/>
  <c r="V35" i="11"/>
  <c r="V35" i="18"/>
  <c r="I39" i="13"/>
  <c r="BD39" i="13"/>
  <c r="AZ35" i="11"/>
  <c r="AZ35" i="18"/>
  <c r="Z11" i="13"/>
  <c r="Z30" i="18"/>
  <c r="R30" i="18"/>
  <c r="Y30" i="18"/>
  <c r="O30" i="18"/>
  <c r="AS11" i="13"/>
  <c r="N11" i="13"/>
  <c r="N39" i="13"/>
  <c r="J35" i="18"/>
  <c r="J35" i="11"/>
  <c r="Y39" i="13"/>
  <c r="U35" i="11"/>
  <c r="U35" i="18"/>
  <c r="F9" i="13"/>
  <c r="AK11" i="13"/>
  <c r="G9" i="13"/>
  <c r="AL19" i="18"/>
  <c r="AH19" i="18"/>
  <c r="BG19" i="18"/>
  <c r="BC19" i="18"/>
  <c r="AY19" i="18"/>
  <c r="AK19" i="18"/>
  <c r="AA19" i="18"/>
  <c r="AW19" i="18"/>
  <c r="AR19" i="18"/>
  <c r="AN19" i="18"/>
  <c r="BH19" i="18"/>
  <c r="BD19" i="18"/>
  <c r="AQ19" i="18"/>
  <c r="AC11" i="13"/>
  <c r="AX39" i="13"/>
  <c r="AT35" i="11"/>
  <c r="AT35" i="18"/>
  <c r="AI13" i="13"/>
  <c r="F19" i="18"/>
  <c r="W19" i="18"/>
  <c r="T19" i="18"/>
  <c r="AE30" i="13"/>
  <c r="S35" i="9"/>
  <c r="S77" i="33" s="1"/>
  <c r="W10" i="13"/>
  <c r="BL21" i="9"/>
  <c r="S34" i="9"/>
  <c r="S10" i="14"/>
  <c r="W13" i="13" s="1"/>
  <c r="AX11" i="13"/>
  <c r="BD11" i="13"/>
  <c r="AN39" i="13"/>
  <c r="AJ35" i="11"/>
  <c r="AJ35" i="18"/>
  <c r="J13" i="13"/>
  <c r="BJ11" i="13"/>
  <c r="G28" i="18"/>
  <c r="T28" i="18"/>
  <c r="H28" i="18"/>
  <c r="W28" i="18"/>
  <c r="V28" i="18"/>
  <c r="K28" i="18"/>
  <c r="U28" i="18"/>
  <c r="O28" i="18"/>
  <c r="Z28" i="11"/>
  <c r="N28" i="18"/>
  <c r="Y28" i="18"/>
  <c r="S28" i="18"/>
  <c r="BA39" i="13"/>
  <c r="AW35" i="18"/>
  <c r="AW35" i="11"/>
  <c r="BL31" i="9"/>
  <c r="I15" i="11"/>
  <c r="I15" i="18"/>
  <c r="BL18" i="9"/>
  <c r="BL27" i="9"/>
  <c r="Q39" i="13"/>
  <c r="M35" i="11"/>
  <c r="M35" i="18"/>
  <c r="J39" i="13"/>
  <c r="F35" i="11"/>
  <c r="F35" i="18"/>
  <c r="BL22" i="9"/>
  <c r="AK39" i="13"/>
  <c r="AG35" i="11"/>
  <c r="AG35" i="18"/>
  <c r="BA11" i="13"/>
  <c r="AW15" i="11"/>
  <c r="AW15" i="18"/>
  <c r="BL29" i="9"/>
  <c r="Q34" i="9"/>
  <c r="Q10" i="14"/>
  <c r="U13" i="13" s="1"/>
  <c r="U39" i="13"/>
  <c r="Q35" i="11"/>
  <c r="Q35" i="18"/>
  <c r="BH27" i="18"/>
  <c r="BD27" i="18"/>
  <c r="AR27" i="18"/>
  <c r="AJ27" i="18"/>
  <c r="AF27" i="18"/>
  <c r="BE27" i="18"/>
  <c r="AY27" i="18"/>
  <c r="AT27" i="18"/>
  <c r="AO27" i="18"/>
  <c r="AD27" i="18"/>
  <c r="AX27" i="18"/>
  <c r="AH27" i="18"/>
  <c r="BB27" i="18"/>
  <c r="AW27" i="18"/>
  <c r="AL27" i="18"/>
  <c r="BA27" i="18"/>
  <c r="AU27" i="18"/>
  <c r="AK27" i="18"/>
  <c r="BF27" i="18"/>
  <c r="BE15" i="11"/>
  <c r="BE15" i="18"/>
  <c r="AY11" i="13"/>
  <c r="AH38" i="13"/>
  <c r="AZ11" i="13"/>
  <c r="AV15" i="11"/>
  <c r="AV15" i="18"/>
  <c r="AE39" i="13"/>
  <c r="V38" i="13"/>
  <c r="BF28" i="18"/>
  <c r="BF16" i="11"/>
  <c r="AS15" i="11"/>
  <c r="AS15" i="18"/>
  <c r="BL19" i="9"/>
  <c r="M34" i="9"/>
  <c r="M10" i="14"/>
  <c r="Q13" i="13" s="1"/>
  <c r="BJ29" i="9"/>
  <c r="BJ26" i="9"/>
  <c r="BJ31" i="9"/>
  <c r="BJ32" i="9"/>
  <c r="BJ20" i="9"/>
  <c r="BJ22" i="9"/>
  <c r="BJ25" i="9"/>
  <c r="BJ27" i="9"/>
  <c r="BJ21" i="9"/>
  <c r="AC39" i="13"/>
  <c r="Y35" i="11"/>
  <c r="Y35" i="18"/>
  <c r="AN11" i="13"/>
  <c r="BJ28" i="9"/>
  <c r="BD32" i="18"/>
  <c r="AR32" i="18"/>
  <c r="AN32" i="18"/>
  <c r="AF32" i="18"/>
  <c r="AW32" i="18"/>
  <c r="AD32" i="18"/>
  <c r="BE32" i="18"/>
  <c r="AL32" i="18"/>
  <c r="AH32" i="18"/>
  <c r="BC32" i="18"/>
  <c r="AY32" i="18"/>
  <c r="AU32" i="18"/>
  <c r="AK32" i="18"/>
  <c r="AG32" i="18"/>
  <c r="BB32" i="18"/>
  <c r="AX32" i="18"/>
  <c r="AE38" i="13"/>
  <c r="J11" i="13"/>
  <c r="BJ39" i="13"/>
  <c r="BF35" i="18"/>
  <c r="BF35" i="11"/>
  <c r="AS39" i="13"/>
  <c r="AO35" i="11"/>
  <c r="AO35" i="18"/>
  <c r="BL30" i="9"/>
  <c r="BL32" i="9"/>
  <c r="X29" i="13"/>
  <c r="P29" i="21"/>
  <c r="P31" i="21" s="1"/>
  <c r="U11" i="13"/>
  <c r="Q15" i="11"/>
  <c r="Q15" i="18"/>
  <c r="BI11" i="13"/>
  <c r="J38" i="13"/>
  <c r="L33" i="18"/>
  <c r="P37" i="13" s="1"/>
  <c r="L36" i="18"/>
  <c r="P15" i="13" s="1"/>
  <c r="L39" i="18"/>
  <c r="AD11" i="13"/>
  <c r="Z15" i="11"/>
  <c r="Z15" i="18"/>
  <c r="U26" i="18"/>
  <c r="Y26" i="18"/>
  <c r="G26" i="18"/>
  <c r="Q39" i="33"/>
  <c r="R39" i="33" s="1"/>
  <c r="BF34" i="9"/>
  <c r="BF10" i="14"/>
  <c r="BJ13" i="13" s="1"/>
  <c r="BK33" i="9"/>
  <c r="BK11" i="13"/>
  <c r="BK39" i="13"/>
  <c r="BG35" i="18"/>
  <c r="BG35" i="11"/>
  <c r="BF39" i="13"/>
  <c r="BB35" i="18"/>
  <c r="BB35" i="11"/>
  <c r="H29" i="18"/>
  <c r="Y29" i="18"/>
  <c r="U29" i="18"/>
  <c r="G29" i="18"/>
  <c r="S11" i="13"/>
  <c r="S39" i="13"/>
  <c r="O35" i="18"/>
  <c r="O35" i="11"/>
  <c r="V11" i="13"/>
  <c r="R15" i="11"/>
  <c r="R15" i="18"/>
  <c r="AW11" i="13"/>
  <c r="R11" i="13"/>
  <c r="Q11" i="13"/>
  <c r="G10" i="13"/>
  <c r="AB18" i="11"/>
  <c r="AB18" i="18" s="1"/>
  <c r="BB18" i="18"/>
  <c r="AX18" i="18"/>
  <c r="AL18" i="18"/>
  <c r="AH18" i="18"/>
  <c r="AD18" i="18"/>
  <c r="BD18" i="18"/>
  <c r="AY18" i="18"/>
  <c r="BH18" i="18"/>
  <c r="AW18" i="18"/>
  <c r="AR18" i="18"/>
  <c r="AQ18" i="18"/>
  <c r="AK18" i="18"/>
  <c r="AF18" i="18"/>
  <c r="AA18" i="18"/>
  <c r="BE18" i="18"/>
  <c r="AZ18" i="18"/>
  <c r="AU18" i="18"/>
  <c r="BH29" i="18"/>
  <c r="BD29" i="18"/>
  <c r="AZ29" i="18"/>
  <c r="AR29" i="18"/>
  <c r="AN29" i="18"/>
  <c r="AF29" i="18"/>
  <c r="AX29" i="18"/>
  <c r="AT29" i="18"/>
  <c r="BB29" i="18"/>
  <c r="AW29" i="18"/>
  <c r="AD29" i="18"/>
  <c r="BA29" i="18"/>
  <c r="AQ29" i="18"/>
  <c r="AL29" i="18"/>
  <c r="AH29" i="18"/>
  <c r="AY29" i="18"/>
  <c r="AK29" i="18"/>
  <c r="BE29" i="18"/>
  <c r="BL25" i="9"/>
  <c r="BL33" i="9"/>
  <c r="BL23" i="9"/>
  <c r="AM26" i="11"/>
  <c r="AM26" i="18" s="1"/>
  <c r="BD26" i="18"/>
  <c r="AR26" i="18"/>
  <c r="AN26" i="18"/>
  <c r="AJ26" i="18"/>
  <c r="AF26" i="18"/>
  <c r="BF26" i="18"/>
  <c r="AU26" i="18"/>
  <c r="AP26" i="18"/>
  <c r="AK26" i="18"/>
  <c r="AY26" i="18"/>
  <c r="AT26" i="18"/>
  <c r="AD26" i="18"/>
  <c r="AX26" i="18"/>
  <c r="AH26" i="18"/>
  <c r="AQ26" i="18"/>
  <c r="BA26" i="11"/>
  <c r="BA26" i="18" s="1"/>
  <c r="AL26" i="18"/>
  <c r="BB26" i="18"/>
  <c r="AW26" i="18"/>
  <c r="AD39" i="13"/>
  <c r="Z35" i="11"/>
  <c r="Z35" i="18"/>
  <c r="AW39" i="13"/>
  <c r="AS35" i="18"/>
  <c r="AS35" i="11"/>
  <c r="Y23" i="18"/>
  <c r="W23" i="18"/>
  <c r="J23" i="18"/>
  <c r="T11" i="13"/>
  <c r="T39" i="13"/>
  <c r="P35" i="11"/>
  <c r="P35" i="18"/>
  <c r="BI39" i="13"/>
  <c r="BE35" i="11"/>
  <c r="BE35" i="18"/>
  <c r="BJ33" i="9"/>
  <c r="BG15" i="11"/>
  <c r="BG15" i="18"/>
  <c r="P11" i="13"/>
  <c r="L15" i="11"/>
  <c r="L15" i="18"/>
  <c r="BF11" i="13"/>
  <c r="BA29" i="21"/>
  <c r="BA31" i="21" s="1"/>
  <c r="L9" i="33"/>
  <c r="M9" i="33" s="1"/>
  <c r="V39" i="13"/>
  <c r="R35" i="11"/>
  <c r="R35" i="18"/>
  <c r="BK19" i="9"/>
  <c r="BK29" i="9"/>
  <c r="M16" i="11"/>
  <c r="M17" i="18"/>
  <c r="BK32" i="9"/>
  <c r="Q16" i="11"/>
  <c r="Q17" i="18"/>
  <c r="AY39" i="13"/>
  <c r="AU35" i="18"/>
  <c r="AU35" i="11"/>
  <c r="AT23" i="11"/>
  <c r="BE23" i="18"/>
  <c r="BA23" i="18"/>
  <c r="AW23" i="18"/>
  <c r="AK23" i="18"/>
  <c r="AB23" i="11"/>
  <c r="AB23" i="18" s="1"/>
  <c r="BB23" i="18"/>
  <c r="AL23" i="18"/>
  <c r="AF23" i="18"/>
  <c r="AZ23" i="11"/>
  <c r="AZ23" i="18" s="1"/>
  <c r="AM23" i="11"/>
  <c r="AM23" i="18" s="1"/>
  <c r="BH23" i="18"/>
  <c r="AU23" i="18"/>
  <c r="AY23" i="18"/>
  <c r="AH23" i="18"/>
  <c r="BD23" i="18"/>
  <c r="AX23" i="18"/>
  <c r="AR23" i="18"/>
  <c r="AD23" i="18"/>
  <c r="H32" i="18"/>
  <c r="R32" i="18"/>
  <c r="J32" i="18"/>
  <c r="E32" i="18"/>
  <c r="Y32" i="18"/>
  <c r="G32" i="18"/>
  <c r="W32" i="18"/>
  <c r="AJ29" i="21"/>
  <c r="AJ31" i="21" s="1"/>
  <c r="AG15" i="11"/>
  <c r="AG15" i="18"/>
  <c r="R39" i="13"/>
  <c r="N35" i="11"/>
  <c r="N35" i="18"/>
  <c r="BM32" i="18" l="1"/>
  <c r="BO32" i="18" s="1"/>
  <c r="BM29" i="18"/>
  <c r="BO29" i="18" s="1"/>
  <c r="BL29" i="18"/>
  <c r="BN29" i="18" s="1"/>
  <c r="BM27" i="18"/>
  <c r="BO27" i="18" s="1"/>
  <c r="BL26" i="18"/>
  <c r="BN26" i="18" s="1"/>
  <c r="BL32" i="18"/>
  <c r="BN32" i="18" s="1"/>
  <c r="BM26" i="18"/>
  <c r="BO26" i="18" s="1"/>
  <c r="BL30" i="18"/>
  <c r="BN30" i="18" s="1"/>
  <c r="BA68" i="33"/>
  <c r="BA67" i="33"/>
  <c r="BA65" i="33"/>
  <c r="BA64" i="33"/>
  <c r="BA63" i="33"/>
  <c r="BA60" i="33"/>
  <c r="AJ67" i="33"/>
  <c r="AJ68" i="33"/>
  <c r="AJ65" i="33"/>
  <c r="AJ64" i="33"/>
  <c r="AJ63" i="33"/>
  <c r="AJ60" i="33"/>
  <c r="P63" i="33"/>
  <c r="P67" i="33"/>
  <c r="P60" i="33"/>
  <c r="P64" i="33"/>
  <c r="P68" i="33"/>
  <c r="P65" i="33"/>
  <c r="U17" i="14"/>
  <c r="H17" i="14"/>
  <c r="M17" i="14"/>
  <c r="M18" i="14" s="1"/>
  <c r="Y17" i="14"/>
  <c r="L17" i="14"/>
  <c r="R17" i="14"/>
  <c r="I17" i="14"/>
  <c r="G17" i="14"/>
  <c r="O17" i="14"/>
  <c r="O20" i="14" s="1"/>
  <c r="W17" i="14"/>
  <c r="F17" i="14"/>
  <c r="F19" i="14" s="1"/>
  <c r="J17" i="14"/>
  <c r="K9" i="33"/>
  <c r="N17" i="14"/>
  <c r="N20" i="14" s="1"/>
  <c r="Q17" i="14"/>
  <c r="Q20" i="14" s="1"/>
  <c r="P17" i="14"/>
  <c r="V17" i="14"/>
  <c r="Z17" i="14"/>
  <c r="Z19" i="14" s="1"/>
  <c r="X17" i="14"/>
  <c r="X19" i="14" s="1"/>
  <c r="K17" i="14"/>
  <c r="S17" i="14"/>
  <c r="S20" i="14" s="1"/>
  <c r="E17" i="14"/>
  <c r="E20" i="14" s="1"/>
  <c r="T17" i="14"/>
  <c r="T20" i="14" s="1"/>
  <c r="Q76" i="33"/>
  <c r="U38" i="13" s="1"/>
  <c r="I8" i="14"/>
  <c r="I59" i="33"/>
  <c r="BF76" i="33"/>
  <c r="BJ38" i="13" s="1"/>
  <c r="M76" i="33"/>
  <c r="Q38" i="13" s="1"/>
  <c r="S76" i="33"/>
  <c r="W38" i="13" s="1"/>
  <c r="U18" i="18"/>
  <c r="K39" i="33"/>
  <c r="AR30" i="18"/>
  <c r="K41" i="33"/>
  <c r="P39" i="33"/>
  <c r="AU29" i="13"/>
  <c r="AA29" i="13"/>
  <c r="BL29" i="13"/>
  <c r="S29" i="13"/>
  <c r="BF30" i="13"/>
  <c r="P29" i="13"/>
  <c r="AW29" i="13"/>
  <c r="BK29" i="13"/>
  <c r="BI29" i="13"/>
  <c r="BD29" i="13"/>
  <c r="AK29" i="13"/>
  <c r="AB29" i="13"/>
  <c r="BC30" i="13"/>
  <c r="BB29" i="13"/>
  <c r="T29" i="13"/>
  <c r="R30" i="13"/>
  <c r="AC29" i="13"/>
  <c r="J30" i="13"/>
  <c r="AN29" i="13"/>
  <c r="AZ29" i="13"/>
  <c r="AY29" i="13"/>
  <c r="AX29" i="13"/>
  <c r="AS29" i="13"/>
  <c r="Y29" i="13"/>
  <c r="AD29" i="13"/>
  <c r="AB12" i="13"/>
  <c r="AB16" i="13" s="1"/>
  <c r="AM29" i="13"/>
  <c r="AV29" i="13"/>
  <c r="AO29" i="13"/>
  <c r="V30" i="13"/>
  <c r="V29" i="13"/>
  <c r="H9" i="13"/>
  <c r="AH30" i="18"/>
  <c r="BA30" i="18"/>
  <c r="BD30" i="18"/>
  <c r="AK30" i="18"/>
  <c r="BB30" i="18"/>
  <c r="AP30" i="18"/>
  <c r="AQ30" i="18"/>
  <c r="AF30" i="18"/>
  <c r="BH30" i="18"/>
  <c r="AE30" i="18"/>
  <c r="AU30" i="18"/>
  <c r="BE30" i="18"/>
  <c r="AN30" i="18"/>
  <c r="AX30" i="18"/>
  <c r="AY30" i="18"/>
  <c r="AD30" i="18"/>
  <c r="BJ34" i="9"/>
  <c r="J18" i="18"/>
  <c r="G18" i="18"/>
  <c r="W18" i="18"/>
  <c r="AB31" i="13"/>
  <c r="Y20" i="14"/>
  <c r="BA17" i="14"/>
  <c r="BA19" i="14" s="1"/>
  <c r="Y18" i="18"/>
  <c r="AK17" i="14"/>
  <c r="AK18" i="14" s="1"/>
  <c r="AR17" i="14"/>
  <c r="AR19" i="14" s="1"/>
  <c r="AZ17" i="14"/>
  <c r="AZ20" i="14" s="1"/>
  <c r="P18" i="18"/>
  <c r="R18" i="18"/>
  <c r="I20" i="14"/>
  <c r="U20" i="14"/>
  <c r="AP17" i="14"/>
  <c r="AP18" i="14" s="1"/>
  <c r="T18" i="18"/>
  <c r="BF29" i="13"/>
  <c r="P30" i="13"/>
  <c r="AX17" i="14"/>
  <c r="AX19" i="14" s="1"/>
  <c r="AG17" i="14"/>
  <c r="AG18" i="14" s="1"/>
  <c r="AE17" i="14"/>
  <c r="AE19" i="14" s="1"/>
  <c r="BC17" i="14"/>
  <c r="BC20" i="14" s="1"/>
  <c r="AH17" i="14"/>
  <c r="AH20" i="14" s="1"/>
  <c r="AC17" i="14"/>
  <c r="AC18" i="14" s="1"/>
  <c r="BK34" i="9"/>
  <c r="S30" i="13"/>
  <c r="G19" i="14"/>
  <c r="R29" i="13"/>
  <c r="AA17" i="14"/>
  <c r="AA18" i="14" s="1"/>
  <c r="AS17" i="14"/>
  <c r="AS20" i="14" s="1"/>
  <c r="AF17" i="14"/>
  <c r="AF20" i="14" s="1"/>
  <c r="BD17" i="14"/>
  <c r="BD20" i="14" s="1"/>
  <c r="AI17" i="14"/>
  <c r="AI20" i="14" s="1"/>
  <c r="AT17" i="14"/>
  <c r="AT20" i="14" s="1"/>
  <c r="L19" i="14"/>
  <c r="W19" i="14"/>
  <c r="AQ17" i="14"/>
  <c r="AQ20" i="14" s="1"/>
  <c r="AN17" i="14"/>
  <c r="AN19" i="14" s="1"/>
  <c r="AV17" i="14"/>
  <c r="AV19" i="14" s="1"/>
  <c r="AO17" i="14"/>
  <c r="AO18" i="14" s="1"/>
  <c r="AJ17" i="14"/>
  <c r="AJ18" i="14" s="1"/>
  <c r="AD17" i="14"/>
  <c r="AD19" i="14" s="1"/>
  <c r="P31" i="13"/>
  <c r="W11" i="13"/>
  <c r="Q36" i="11"/>
  <c r="U14" i="13" s="1"/>
  <c r="Q33" i="11"/>
  <c r="M16" i="18"/>
  <c r="BH28" i="18"/>
  <c r="BD28" i="18"/>
  <c r="AR28" i="18"/>
  <c r="AJ28" i="18"/>
  <c r="AX28" i="18"/>
  <c r="AM28" i="18"/>
  <c r="AH28" i="18"/>
  <c r="AZ28" i="11"/>
  <c r="AZ28" i="18" s="1"/>
  <c r="BB28" i="18"/>
  <c r="AW28" i="18"/>
  <c r="AL28" i="18"/>
  <c r="AK28" i="18"/>
  <c r="AY28" i="18"/>
  <c r="BE28" i="18"/>
  <c r="AD28" i="18"/>
  <c r="BF16" i="18"/>
  <c r="U29" i="13"/>
  <c r="AT23" i="18"/>
  <c r="BM23" i="18" s="1"/>
  <c r="BO23" i="18" s="1"/>
  <c r="AT16" i="11"/>
  <c r="M33" i="11"/>
  <c r="M36" i="11"/>
  <c r="Q14" i="13" s="1"/>
  <c r="P12" i="13"/>
  <c r="BF36" i="11"/>
  <c r="BJ14" i="13" s="1"/>
  <c r="BF33" i="11"/>
  <c r="I35" i="9"/>
  <c r="I77" i="33" s="1"/>
  <c r="I12" i="14"/>
  <c r="I11" i="14" s="1"/>
  <c r="M10" i="13"/>
  <c r="F10" i="13" s="1"/>
  <c r="I10" i="14"/>
  <c r="BK10" i="14" s="1"/>
  <c r="J29" i="13"/>
  <c r="BL10" i="14"/>
  <c r="G11" i="13"/>
  <c r="BJ29" i="13"/>
  <c r="Q29" i="13"/>
  <c r="BL12" i="14"/>
  <c r="S36" i="11"/>
  <c r="W14" i="13" s="1"/>
  <c r="S33" i="11"/>
  <c r="H23" i="18"/>
  <c r="H16" i="11"/>
  <c r="AK30" i="13"/>
  <c r="G39" i="13"/>
  <c r="N29" i="13"/>
  <c r="BL34" i="9"/>
  <c r="N16" i="18"/>
  <c r="BL9" i="14"/>
  <c r="AB17" i="14"/>
  <c r="AW17" i="14"/>
  <c r="AU17" i="14"/>
  <c r="AM17" i="14"/>
  <c r="BB17" i="14"/>
  <c r="AY17" i="14"/>
  <c r="AL17" i="14"/>
  <c r="S16" i="18"/>
  <c r="AG16" i="18"/>
  <c r="Z29" i="13"/>
  <c r="Z28" i="18"/>
  <c r="BL28" i="18" s="1"/>
  <c r="BN28" i="18" s="1"/>
  <c r="Z16" i="11"/>
  <c r="W39" i="13"/>
  <c r="S35" i="18"/>
  <c r="S35" i="11"/>
  <c r="BA29" i="13"/>
  <c r="AI29" i="13"/>
  <c r="Y30" i="13"/>
  <c r="G29" i="13" l="1" a="1"/>
  <c r="G29" i="13" s="1"/>
  <c r="BL23" i="18"/>
  <c r="BN23" i="18" s="1"/>
  <c r="BM28" i="18"/>
  <c r="BO28" i="18" s="1"/>
  <c r="BM30" i="18"/>
  <c r="BO30" i="18" s="1"/>
  <c r="BO36" i="18" s="1"/>
  <c r="BL18" i="18"/>
  <c r="BN18" i="18" s="1"/>
  <c r="BR27" i="18"/>
  <c r="BR31" i="18"/>
  <c r="BR28" i="18"/>
  <c r="BR26" i="18"/>
  <c r="BR29" i="18"/>
  <c r="BR30" i="18"/>
  <c r="BO12" i="14"/>
  <c r="BO10" i="14"/>
  <c r="J34" i="33" a="1"/>
  <c r="J34" i="33" s="1"/>
  <c r="O34" i="33" a="1"/>
  <c r="O34" i="33" s="1"/>
  <c r="O33" i="33" a="1"/>
  <c r="O33" i="33" s="1"/>
  <c r="J33" i="33" a="1"/>
  <c r="J33" i="33" s="1"/>
  <c r="O29" i="33" a="1"/>
  <c r="O29" i="33" s="1"/>
  <c r="J29" i="33" a="1"/>
  <c r="J29" i="33" s="1"/>
  <c r="J32" i="33" a="1"/>
  <c r="J32" i="33" s="1"/>
  <c r="O32" i="33" a="1"/>
  <c r="O32" i="33" s="1"/>
  <c r="E36" i="33" a="1"/>
  <c r="E36" i="33" s="1"/>
  <c r="J36" i="33" a="1"/>
  <c r="J36" i="33" s="1"/>
  <c r="O36" i="33" a="1"/>
  <c r="O36" i="33" s="1"/>
  <c r="E12" i="33" a="1"/>
  <c r="E12" i="33" s="1"/>
  <c r="F12" i="33" s="1"/>
  <c r="D12" i="33"/>
  <c r="N12" i="33"/>
  <c r="I12" i="33"/>
  <c r="G12" i="33"/>
  <c r="J12" i="33" a="1"/>
  <c r="J12" i="33" s="1"/>
  <c r="O12" i="33" a="1"/>
  <c r="O12" i="33" s="1"/>
  <c r="E8" i="33" a="1"/>
  <c r="E8" i="33" s="1"/>
  <c r="F8" i="33" s="1"/>
  <c r="D8" i="33"/>
  <c r="I8" i="33"/>
  <c r="J8" i="33" a="1"/>
  <c r="J8" i="33" s="1"/>
  <c r="O8" i="33" a="1"/>
  <c r="O8" i="33" s="1"/>
  <c r="G8" i="33"/>
  <c r="H8" i="33" s="1"/>
  <c r="N8" i="33"/>
  <c r="I13" i="33"/>
  <c r="E13" i="33" a="1"/>
  <c r="E13" i="33" s="1"/>
  <c r="F13" i="33" s="1"/>
  <c r="D13" i="33"/>
  <c r="O13" i="33" a="1"/>
  <c r="O13" i="33" s="1"/>
  <c r="G13" i="33"/>
  <c r="H13" i="33" s="1"/>
  <c r="N13" i="33"/>
  <c r="J13" i="33" a="1"/>
  <c r="J13" i="33" s="1"/>
  <c r="E15" i="33" a="1"/>
  <c r="E15" i="33" s="1"/>
  <c r="F15" i="33" s="1"/>
  <c r="J15" i="33" a="1"/>
  <c r="J15" i="33" s="1"/>
  <c r="N15" i="33"/>
  <c r="D15" i="33"/>
  <c r="I15" i="33"/>
  <c r="G15" i="33"/>
  <c r="H15" i="33" s="1"/>
  <c r="O15" i="33" a="1"/>
  <c r="O15" i="33" s="1"/>
  <c r="O11" i="33" a="1"/>
  <c r="O11" i="33" s="1"/>
  <c r="E11" i="33" a="1"/>
  <c r="E11" i="33" s="1"/>
  <c r="F11" i="33" s="1"/>
  <c r="J11" i="33" a="1"/>
  <c r="J11" i="33" s="1"/>
  <c r="I11" i="33"/>
  <c r="N11" i="33"/>
  <c r="G11" i="33"/>
  <c r="H11" i="33" s="1"/>
  <c r="D11" i="33"/>
  <c r="E18" i="14"/>
  <c r="E19" i="14"/>
  <c r="BL11" i="14"/>
  <c r="BO11" i="14" s="1"/>
  <c r="F38" i="13"/>
  <c r="AC19" i="14"/>
  <c r="AX20" i="14"/>
  <c r="E32" i="33" a="1"/>
  <c r="E32" i="33" s="1"/>
  <c r="E33" i="33" a="1"/>
  <c r="E33" i="33" s="1"/>
  <c r="F33" i="33" s="1"/>
  <c r="E29" i="33" a="1"/>
  <c r="E29" i="33" s="1"/>
  <c r="F29" i="33" s="1"/>
  <c r="E34" i="33" a="1"/>
  <c r="E34" i="33" s="1"/>
  <c r="AH18" i="14"/>
  <c r="AX18" i="14"/>
  <c r="Q19" i="14"/>
  <c r="Q18" i="14"/>
  <c r="AH19" i="14"/>
  <c r="AT19" i="14"/>
  <c r="AR18" i="14"/>
  <c r="AR20" i="14"/>
  <c r="I18" i="14"/>
  <c r="N19" i="14"/>
  <c r="N18" i="14"/>
  <c r="I19" i="14"/>
  <c r="BA20" i="14"/>
  <c r="AK19" i="14"/>
  <c r="U18" i="14"/>
  <c r="X18" i="14"/>
  <c r="S18" i="14"/>
  <c r="AO19" i="14"/>
  <c r="AZ18" i="14"/>
  <c r="X20" i="14"/>
  <c r="AI18" i="14"/>
  <c r="Y18" i="14"/>
  <c r="AG19" i="14"/>
  <c r="AA20" i="14"/>
  <c r="AA19" i="14"/>
  <c r="T18" i="14"/>
  <c r="Y19" i="14"/>
  <c r="AV20" i="14"/>
  <c r="T19" i="14"/>
  <c r="S19" i="14"/>
  <c r="AC20" i="14"/>
  <c r="AO20" i="14"/>
  <c r="AS18" i="14"/>
  <c r="AZ19" i="14"/>
  <c r="AG20" i="14"/>
  <c r="F18" i="14"/>
  <c r="U19" i="14"/>
  <c r="BA18" i="14"/>
  <c r="F20" i="14"/>
  <c r="AT18" i="14"/>
  <c r="AK20" i="14"/>
  <c r="AJ19" i="14"/>
  <c r="BD19" i="14"/>
  <c r="AD18" i="14"/>
  <c r="M19" i="14"/>
  <c r="AN20" i="14"/>
  <c r="Z20" i="14"/>
  <c r="BC18" i="14"/>
  <c r="M20" i="14"/>
  <c r="Z18" i="14"/>
  <c r="O18" i="14"/>
  <c r="BC19" i="14"/>
  <c r="W20" i="14"/>
  <c r="BD18" i="14"/>
  <c r="AP19" i="14"/>
  <c r="L20" i="14"/>
  <c r="AF18" i="14"/>
  <c r="AJ20" i="14"/>
  <c r="AF19" i="14"/>
  <c r="AQ18" i="14"/>
  <c r="AP20" i="14"/>
  <c r="AQ19" i="14"/>
  <c r="L18" i="14"/>
  <c r="AE20" i="14"/>
  <c r="AI19" i="14"/>
  <c r="AE18" i="14"/>
  <c r="AS19" i="14"/>
  <c r="W18" i="14"/>
  <c r="AD20" i="14"/>
  <c r="AV18" i="14"/>
  <c r="O19" i="14"/>
  <c r="AN18" i="14"/>
  <c r="N34" i="33"/>
  <c r="Q34" i="33"/>
  <c r="R34" i="33" s="1"/>
  <c r="M34" i="33"/>
  <c r="D34" i="33"/>
  <c r="I34" i="33"/>
  <c r="M36" i="33"/>
  <c r="Q36" i="33"/>
  <c r="R36" i="33" s="1"/>
  <c r="N36" i="33"/>
  <c r="H36" i="33"/>
  <c r="D36" i="33"/>
  <c r="F36" i="33"/>
  <c r="I36" i="33"/>
  <c r="AG36" i="18"/>
  <c r="AK15" i="13" s="1"/>
  <c r="AG33" i="18"/>
  <c r="AK37" i="13" s="1"/>
  <c r="AG39" i="18"/>
  <c r="AG38" i="18"/>
  <c r="AB20" i="14"/>
  <c r="AB19" i="14"/>
  <c r="AB18" i="14"/>
  <c r="AM20" i="14"/>
  <c r="AM19" i="14"/>
  <c r="AM18" i="14"/>
  <c r="P20" i="14"/>
  <c r="P19" i="14"/>
  <c r="P18" i="14"/>
  <c r="Q13" i="33"/>
  <c r="R13" i="33" s="1"/>
  <c r="L13" i="33"/>
  <c r="M13" i="33" s="1"/>
  <c r="G25" i="13"/>
  <c r="M11" i="13"/>
  <c r="G18" i="14"/>
  <c r="AT36" i="11"/>
  <c r="AX14" i="13" s="1"/>
  <c r="AT33" i="11"/>
  <c r="W29" i="13"/>
  <c r="M33" i="18"/>
  <c r="Q37" i="13" s="1"/>
  <c r="M36" i="18"/>
  <c r="Q15" i="13" s="1"/>
  <c r="M39" i="18"/>
  <c r="H29" i="33"/>
  <c r="H20" i="14"/>
  <c r="H19" i="14"/>
  <c r="H18" i="14"/>
  <c r="S36" i="18"/>
  <c r="W15" i="13" s="1"/>
  <c r="S33" i="18"/>
  <c r="W37" i="13" s="1"/>
  <c r="S39" i="18"/>
  <c r="AL19" i="14"/>
  <c r="AL20" i="14"/>
  <c r="AL18" i="14"/>
  <c r="AU20" i="14"/>
  <c r="AU19" i="14"/>
  <c r="AU18" i="14"/>
  <c r="V18" i="14"/>
  <c r="V19" i="14"/>
  <c r="V20" i="14"/>
  <c r="J20" i="14"/>
  <c r="J19" i="14"/>
  <c r="J18" i="14"/>
  <c r="H36" i="11"/>
  <c r="L14" i="13" s="1"/>
  <c r="H33" i="11"/>
  <c r="Q8" i="33"/>
  <c r="R8" i="33" s="1"/>
  <c r="L8" i="33"/>
  <c r="M8" i="33" s="1"/>
  <c r="L15" i="33"/>
  <c r="M15" i="33" s="1"/>
  <c r="Q15" i="33"/>
  <c r="R15" i="33" s="1"/>
  <c r="Q30" i="13"/>
  <c r="AT16" i="18"/>
  <c r="I29" i="33"/>
  <c r="M29" i="33"/>
  <c r="N29" i="33"/>
  <c r="D29" i="33"/>
  <c r="Q29" i="33"/>
  <c r="R29" i="33" s="1"/>
  <c r="H34" i="33"/>
  <c r="BB18" i="14"/>
  <c r="BB19" i="14"/>
  <c r="BB20" i="14"/>
  <c r="M13" i="13"/>
  <c r="BK12" i="14"/>
  <c r="BM10" i="14"/>
  <c r="BM12" i="14"/>
  <c r="BM9" i="14"/>
  <c r="BK9" i="14"/>
  <c r="BN10" i="14" s="1"/>
  <c r="I35" i="11"/>
  <c r="I35" i="18"/>
  <c r="BJ30" i="13"/>
  <c r="P16" i="13"/>
  <c r="U30" i="13"/>
  <c r="Z36" i="11"/>
  <c r="AD14" i="13" s="1"/>
  <c r="Z33" i="11"/>
  <c r="AY20" i="14"/>
  <c r="AY19" i="14"/>
  <c r="AY18" i="14"/>
  <c r="AW20" i="14"/>
  <c r="AW19" i="14"/>
  <c r="AW18" i="14"/>
  <c r="N36" i="18"/>
  <c r="R15" i="13" s="1"/>
  <c r="N33" i="18"/>
  <c r="R37" i="13" s="1"/>
  <c r="N39" i="18"/>
  <c r="K20" i="14"/>
  <c r="K19" i="14"/>
  <c r="K18" i="14"/>
  <c r="R20" i="14"/>
  <c r="R19" i="14"/>
  <c r="R18" i="14"/>
  <c r="H16" i="18"/>
  <c r="W30" i="13"/>
  <c r="H12" i="33"/>
  <c r="Q12" i="33"/>
  <c r="R12" i="33" s="1"/>
  <c r="L12" i="33"/>
  <c r="M12" i="33" s="1"/>
  <c r="Q11" i="33"/>
  <c r="R11" i="33" s="1"/>
  <c r="L11" i="33"/>
  <c r="M11" i="33" s="1"/>
  <c r="AB17" i="13"/>
  <c r="G20" i="14"/>
  <c r="BF39" i="18"/>
  <c r="BF36" i="18"/>
  <c r="BJ15" i="13" s="1"/>
  <c r="BF33" i="18"/>
  <c r="BJ37" i="13" s="1"/>
  <c r="BF38" i="18"/>
  <c r="N33" i="33"/>
  <c r="I33" i="33"/>
  <c r="M33" i="33"/>
  <c r="Q33" i="33"/>
  <c r="R33" i="33" s="1"/>
  <c r="H33" i="33"/>
  <c r="D33" i="33"/>
  <c r="I32" i="33"/>
  <c r="N32" i="33"/>
  <c r="F32" i="33"/>
  <c r="Q32" i="33"/>
  <c r="R32" i="33" s="1"/>
  <c r="D32" i="33"/>
  <c r="M32" i="33"/>
  <c r="H32" i="33"/>
  <c r="BP10" i="14" l="1"/>
  <c r="BT29" i="18"/>
  <c r="BS29" i="18"/>
  <c r="BS27" i="18"/>
  <c r="BT27" i="18"/>
  <c r="BS26" i="18"/>
  <c r="BT26" i="18"/>
  <c r="BS31" i="18"/>
  <c r="BT31" i="18"/>
  <c r="BS30" i="18"/>
  <c r="BT30" i="18"/>
  <c r="BT28" i="18"/>
  <c r="BS28" i="18"/>
  <c r="BN12" i="14"/>
  <c r="BP12" i="14"/>
  <c r="K12" i="33"/>
  <c r="P8" i="33"/>
  <c r="K11" i="33"/>
  <c r="K15" i="33"/>
  <c r="G17" i="11"/>
  <c r="K8" i="33"/>
  <c r="P13" i="33"/>
  <c r="E22" i="11"/>
  <c r="K13" i="33"/>
  <c r="BK11" i="14"/>
  <c r="BN11" i="14" s="1"/>
  <c r="BM11" i="14"/>
  <c r="BP11" i="14" s="1"/>
  <c r="P34" i="33"/>
  <c r="P36" i="33"/>
  <c r="P32" i="33"/>
  <c r="F34" i="33"/>
  <c r="K33" i="33"/>
  <c r="P29" i="33"/>
  <c r="K32" i="33"/>
  <c r="K29" i="33"/>
  <c r="K36" i="33"/>
  <c r="K34" i="33"/>
  <c r="P33" i="33"/>
  <c r="F13" i="13"/>
  <c r="F11" i="13"/>
  <c r="H10" i="13"/>
  <c r="Y20" i="18"/>
  <c r="W20" i="18"/>
  <c r="G20" i="18"/>
  <c r="P20" i="18"/>
  <c r="Z20" i="18"/>
  <c r="Y21" i="18"/>
  <c r="R21" i="18"/>
  <c r="J21" i="18"/>
  <c r="F21" i="18"/>
  <c r="Z21" i="18"/>
  <c r="G21" i="18"/>
  <c r="T21" i="18"/>
  <c r="W21" i="18"/>
  <c r="R31" i="13"/>
  <c r="R12" i="13"/>
  <c r="AP17" i="11"/>
  <c r="AC17" i="11"/>
  <c r="BB17" i="18"/>
  <c r="AX17" i="18"/>
  <c r="AL17" i="18"/>
  <c r="AH17" i="18"/>
  <c r="AD17" i="18"/>
  <c r="AN17" i="11"/>
  <c r="AF17" i="11"/>
  <c r="AB17" i="11"/>
  <c r="BH17" i="18"/>
  <c r="BD17" i="18"/>
  <c r="AY17" i="18"/>
  <c r="AV17" i="11"/>
  <c r="AR17" i="18"/>
  <c r="BE17" i="18"/>
  <c r="AQ17" i="18"/>
  <c r="AK17" i="18"/>
  <c r="AM17" i="11"/>
  <c r="AU17" i="11"/>
  <c r="AZ17" i="11"/>
  <c r="AW17" i="11"/>
  <c r="AT36" i="18"/>
  <c r="AX15" i="13" s="1"/>
  <c r="AT33" i="18"/>
  <c r="AX37" i="13" s="1"/>
  <c r="AT39" i="18"/>
  <c r="AT38" i="18"/>
  <c r="J17" i="11"/>
  <c r="U17" i="18"/>
  <c r="Y17" i="18"/>
  <c r="T17" i="18"/>
  <c r="O17" i="18"/>
  <c r="W17" i="18"/>
  <c r="K17" i="11"/>
  <c r="V17" i="11"/>
  <c r="P17" i="11"/>
  <c r="M31" i="13"/>
  <c r="M30" i="13"/>
  <c r="AW20" i="18"/>
  <c r="AK20" i="18"/>
  <c r="AI20" i="11"/>
  <c r="AX20" i="18"/>
  <c r="AR20" i="18"/>
  <c r="AM20" i="18"/>
  <c r="AH20" i="18"/>
  <c r="BB20" i="18"/>
  <c r="AF20" i="18"/>
  <c r="AL20" i="18"/>
  <c r="BD20" i="18"/>
  <c r="AY20" i="18"/>
  <c r="AQ20" i="18"/>
  <c r="AD20" i="18"/>
  <c r="AU20" i="11"/>
  <c r="AU20" i="18" s="1"/>
  <c r="AZ20" i="11"/>
  <c r="AZ20" i="18" s="1"/>
  <c r="BA20" i="11"/>
  <c r="BJ31" i="13"/>
  <c r="W31" i="13"/>
  <c r="W12" i="13"/>
  <c r="Q31" i="13"/>
  <c r="Q12" i="13"/>
  <c r="BE21" i="18"/>
  <c r="AW21" i="18"/>
  <c r="AK21" i="18"/>
  <c r="AR21" i="18"/>
  <c r="AN21" i="18"/>
  <c r="AE21" i="18"/>
  <c r="AA21" i="18"/>
  <c r="AQ21" i="18"/>
  <c r="AL21" i="18"/>
  <c r="AF21" i="18"/>
  <c r="BD21" i="18"/>
  <c r="AD21" i="18"/>
  <c r="AY21" i="18"/>
  <c r="AH21" i="18"/>
  <c r="AX21" i="18"/>
  <c r="AM21" i="18"/>
  <c r="AZ21" i="11"/>
  <c r="AZ21" i="18" s="1"/>
  <c r="M29" i="13"/>
  <c r="M12" i="13"/>
  <c r="Y24" i="18"/>
  <c r="Q24" i="18"/>
  <c r="W24" i="18"/>
  <c r="L30" i="13"/>
  <c r="AX30" i="13"/>
  <c r="BE24" i="18"/>
  <c r="AK24" i="18"/>
  <c r="AZ24" i="18"/>
  <c r="AJ24" i="18"/>
  <c r="AB24" i="11"/>
  <c r="AB24" i="18" s="1"/>
  <c r="BD24" i="18"/>
  <c r="AX24" i="18"/>
  <c r="AL24" i="18"/>
  <c r="AD24" i="18"/>
  <c r="BC24" i="18"/>
  <c r="BH24" i="18"/>
  <c r="AH24" i="18"/>
  <c r="AY24" i="18"/>
  <c r="AR24" i="18"/>
  <c r="AF24" i="18"/>
  <c r="BE22" i="11"/>
  <c r="AK22" i="18"/>
  <c r="BC22" i="11"/>
  <c r="AF22" i="11"/>
  <c r="AF22" i="18" s="1"/>
  <c r="BG22" i="11"/>
  <c r="AE22" i="11"/>
  <c r="AL22" i="11"/>
  <c r="AY22" i="18"/>
  <c r="AX22" i="18"/>
  <c r="AD22" i="18"/>
  <c r="AR22" i="18"/>
  <c r="AH22" i="11"/>
  <c r="AU22" i="11"/>
  <c r="AU22" i="18" s="1"/>
  <c r="AS22" i="11"/>
  <c r="AZ22" i="11"/>
  <c r="AZ22" i="18" s="1"/>
  <c r="AM22" i="11"/>
  <c r="AM22" i="18" s="1"/>
  <c r="AO22" i="11"/>
  <c r="BA22" i="11"/>
  <c r="BA22" i="18" s="1"/>
  <c r="AJ22" i="11"/>
  <c r="AK31" i="13"/>
  <c r="AK12" i="13"/>
  <c r="AB28" i="13"/>
  <c r="BJ12" i="13"/>
  <c r="H33" i="18"/>
  <c r="L37" i="13" s="1"/>
  <c r="H36" i="18"/>
  <c r="L15" i="13" s="1"/>
  <c r="H39" i="18"/>
  <c r="AD30" i="13"/>
  <c r="P17" i="13"/>
  <c r="M39" i="13"/>
  <c r="K22" i="11"/>
  <c r="K22" i="18" s="1"/>
  <c r="Y22" i="11"/>
  <c r="T22" i="11"/>
  <c r="V22" i="11"/>
  <c r="V22" i="18" s="1"/>
  <c r="F29" i="13" l="1" a="1"/>
  <c r="F29" i="13" s="1"/>
  <c r="H29" i="13" a="1"/>
  <c r="H29" i="13" s="1"/>
  <c r="BL20" i="18"/>
  <c r="BN20" i="18" s="1"/>
  <c r="BM21" i="18"/>
  <c r="BO21" i="18" s="1"/>
  <c r="BL21" i="18"/>
  <c r="BN21" i="18" s="1"/>
  <c r="BM24" i="18"/>
  <c r="BO24" i="18" s="1"/>
  <c r="BL24" i="18"/>
  <c r="BN24" i="18" s="1"/>
  <c r="F25" i="13"/>
  <c r="AX12" i="13"/>
  <c r="AL22" i="18"/>
  <c r="AL16" i="11"/>
  <c r="F39" i="13"/>
  <c r="AK16" i="13"/>
  <c r="AS22" i="18"/>
  <c r="AS16" i="11"/>
  <c r="AE22" i="18"/>
  <c r="AE16" i="18" s="1"/>
  <c r="AE16" i="11"/>
  <c r="M16" i="13"/>
  <c r="P16" i="11"/>
  <c r="P17" i="18"/>
  <c r="O16" i="18"/>
  <c r="G16" i="11"/>
  <c r="G17" i="18"/>
  <c r="AX31" i="13"/>
  <c r="AM16" i="11"/>
  <c r="AM17" i="18"/>
  <c r="AR16" i="18"/>
  <c r="AR39" i="18" s="1"/>
  <c r="BH16" i="18"/>
  <c r="BB16" i="18"/>
  <c r="F16" i="18"/>
  <c r="Y22" i="18"/>
  <c r="Y16" i="11"/>
  <c r="L31" i="13"/>
  <c r="BC22" i="18"/>
  <c r="BC16" i="11"/>
  <c r="Q16" i="18"/>
  <c r="AA16" i="18"/>
  <c r="Q16" i="13"/>
  <c r="P28" i="13"/>
  <c r="AO22" i="18"/>
  <c r="AO16" i="11"/>
  <c r="BG22" i="18"/>
  <c r="BG16" i="11"/>
  <c r="BE22" i="18"/>
  <c r="BE16" i="11"/>
  <c r="V16" i="11"/>
  <c r="V17" i="18"/>
  <c r="AW16" i="11"/>
  <c r="AW17" i="18"/>
  <c r="AK16" i="18"/>
  <c r="AV16" i="11"/>
  <c r="AV17" i="18"/>
  <c r="AB16" i="11"/>
  <c r="AB17" i="18"/>
  <c r="AC16" i="11"/>
  <c r="AC17" i="18"/>
  <c r="R16" i="13"/>
  <c r="Z16" i="18"/>
  <c r="AJ16" i="11"/>
  <c r="AJ22" i="18"/>
  <c r="L12" i="13"/>
  <c r="BA20" i="18"/>
  <c r="BA16" i="11"/>
  <c r="W16" i="18"/>
  <c r="U16" i="18"/>
  <c r="AU16" i="11"/>
  <c r="AU17" i="18"/>
  <c r="BD16" i="18"/>
  <c r="AN17" i="18"/>
  <c r="AN16" i="11"/>
  <c r="AP16" i="11"/>
  <c r="AP17" i="18"/>
  <c r="T22" i="18"/>
  <c r="T16" i="11"/>
  <c r="E22" i="18"/>
  <c r="E16" i="11"/>
  <c r="BJ16" i="13"/>
  <c r="AH22" i="18"/>
  <c r="AH16" i="11"/>
  <c r="W16" i="13"/>
  <c r="AI16" i="11"/>
  <c r="AI20" i="18"/>
  <c r="K16" i="11"/>
  <c r="K17" i="18"/>
  <c r="J16" i="11"/>
  <c r="J17" i="18"/>
  <c r="AZ16" i="11"/>
  <c r="AZ17" i="18"/>
  <c r="AQ16" i="18"/>
  <c r="AY16" i="18"/>
  <c r="AF16" i="11"/>
  <c r="AF17" i="18"/>
  <c r="R16" i="18"/>
  <c r="F20" i="13"/>
  <c r="H11" i="13"/>
  <c r="BL22" i="18" l="1"/>
  <c r="BN22" i="18" s="1"/>
  <c r="BL17" i="18"/>
  <c r="BM20" i="18"/>
  <c r="BO20" i="18" s="1"/>
  <c r="BM17" i="18"/>
  <c r="BM22" i="18"/>
  <c r="BO22" i="18" s="1"/>
  <c r="AX16" i="13"/>
  <c r="AX17" i="13" s="1"/>
  <c r="AL16" i="18"/>
  <c r="AL39" i="18" s="1"/>
  <c r="BH38" i="18"/>
  <c r="BH39" i="18"/>
  <c r="BE16" i="18"/>
  <c r="BE36" i="18" s="1"/>
  <c r="BI15" i="13" s="1"/>
  <c r="AY36" i="18"/>
  <c r="BC15" i="13" s="1"/>
  <c r="AY33" i="18"/>
  <c r="BC37" i="13" s="1"/>
  <c r="AY38" i="18"/>
  <c r="AY39" i="18"/>
  <c r="AI16" i="18"/>
  <c r="AN36" i="11"/>
  <c r="AR14" i="13" s="1"/>
  <c r="AN33" i="11"/>
  <c r="BA36" i="11"/>
  <c r="BE14" i="13" s="1"/>
  <c r="BA33" i="11"/>
  <c r="R17" i="13"/>
  <c r="AW36" i="11"/>
  <c r="BA14" i="13" s="1"/>
  <c r="AW33" i="11"/>
  <c r="E36" i="11"/>
  <c r="I14" i="13" s="1"/>
  <c r="E33" i="11"/>
  <c r="AP36" i="11"/>
  <c r="AT14" i="13" s="1"/>
  <c r="AP33" i="11"/>
  <c r="AN16" i="18"/>
  <c r="BA16" i="18"/>
  <c r="Z36" i="18"/>
  <c r="AD15" i="13" s="1"/>
  <c r="Z33" i="18"/>
  <c r="AD37" i="13" s="1"/>
  <c r="Z39" i="18"/>
  <c r="AC16" i="18"/>
  <c r="AB16" i="18"/>
  <c r="AK36" i="18"/>
  <c r="AO15" i="13" s="1"/>
  <c r="AK33" i="18"/>
  <c r="AO37" i="13" s="1"/>
  <c r="AK39" i="18"/>
  <c r="AK38" i="18"/>
  <c r="T16" i="18"/>
  <c r="BE36" i="11"/>
  <c r="BI14" i="13" s="1"/>
  <c r="BE33" i="11"/>
  <c r="AO36" i="11"/>
  <c r="AS14" i="13" s="1"/>
  <c r="AO33" i="11"/>
  <c r="Q17" i="13"/>
  <c r="AM36" i="11"/>
  <c r="AQ14" i="13" s="1"/>
  <c r="AM33" i="11"/>
  <c r="G36" i="11"/>
  <c r="K14" i="13" s="1"/>
  <c r="G33" i="11"/>
  <c r="P36" i="11"/>
  <c r="T14" i="13" s="1"/>
  <c r="P33" i="11"/>
  <c r="M17" i="13"/>
  <c r="AS36" i="11"/>
  <c r="AW14" i="13" s="1"/>
  <c r="AS33" i="11"/>
  <c r="AZ16" i="18"/>
  <c r="AP16" i="18"/>
  <c r="U36" i="18"/>
  <c r="Y15" i="13" s="1"/>
  <c r="U33" i="18"/>
  <c r="Y37" i="13" s="1"/>
  <c r="U39" i="18"/>
  <c r="AJ36" i="11"/>
  <c r="AN14" i="13" s="1"/>
  <c r="AJ33" i="11"/>
  <c r="F36" i="18"/>
  <c r="J15" i="13" s="1"/>
  <c r="F33" i="18"/>
  <c r="J37" i="13" s="1"/>
  <c r="F39" i="18"/>
  <c r="BH33" i="18"/>
  <c r="BL37" i="13" s="1"/>
  <c r="BH36" i="18"/>
  <c r="BL15" i="13" s="1"/>
  <c r="G16" i="18"/>
  <c r="AE36" i="11"/>
  <c r="AI14" i="13" s="1"/>
  <c r="AE33" i="11"/>
  <c r="AZ36" i="11"/>
  <c r="BD14" i="13" s="1"/>
  <c r="AZ33" i="11"/>
  <c r="AI36" i="11"/>
  <c r="AM14" i="13" s="1"/>
  <c r="AI33" i="11"/>
  <c r="R33" i="18"/>
  <c r="V37" i="13" s="1"/>
  <c r="R39" i="18"/>
  <c r="R36" i="18"/>
  <c r="V15" i="13" s="1"/>
  <c r="AF16" i="18"/>
  <c r="AQ36" i="18"/>
  <c r="AU15" i="13" s="1"/>
  <c r="AQ33" i="18"/>
  <c r="AU37" i="13" s="1"/>
  <c r="AQ38" i="18"/>
  <c r="AQ39" i="18"/>
  <c r="J16" i="18"/>
  <c r="K16" i="18"/>
  <c r="W17" i="13"/>
  <c r="BJ17" i="13"/>
  <c r="E16" i="18"/>
  <c r="BD33" i="18"/>
  <c r="BH37" i="13" s="1"/>
  <c r="BD36" i="18"/>
  <c r="BH15" i="13" s="1"/>
  <c r="BD39" i="18"/>
  <c r="BD38" i="18"/>
  <c r="AU16" i="18"/>
  <c r="W36" i="18"/>
  <c r="AA15" i="13" s="1"/>
  <c r="W33" i="18"/>
  <c r="AA37" i="13" s="1"/>
  <c r="W39" i="18"/>
  <c r="L16" i="13"/>
  <c r="AC36" i="11"/>
  <c r="AG14" i="13" s="1"/>
  <c r="AC33" i="11"/>
  <c r="AB36" i="11"/>
  <c r="AF14" i="13" s="1"/>
  <c r="AB33" i="11"/>
  <c r="AO16" i="18"/>
  <c r="Q36" i="18"/>
  <c r="U15" i="13" s="1"/>
  <c r="Q33" i="18"/>
  <c r="U37" i="13" s="1"/>
  <c r="Q39" i="18"/>
  <c r="BC33" i="11"/>
  <c r="BC36" i="11"/>
  <c r="BG14" i="13" s="1"/>
  <c r="Y36" i="11"/>
  <c r="AC14" i="13" s="1"/>
  <c r="Y33" i="11"/>
  <c r="AR33" i="18"/>
  <c r="AV37" i="13" s="1"/>
  <c r="AR36" i="18"/>
  <c r="AV15" i="13" s="1"/>
  <c r="AR38" i="18"/>
  <c r="O36" i="18"/>
  <c r="S15" i="13" s="1"/>
  <c r="O33" i="18"/>
  <c r="S37" i="13" s="1"/>
  <c r="O39" i="18"/>
  <c r="AE36" i="18"/>
  <c r="AI15" i="13" s="1"/>
  <c r="AE33" i="18"/>
  <c r="AI37" i="13" s="1"/>
  <c r="AE39" i="18"/>
  <c r="AE38" i="18"/>
  <c r="AS16" i="18"/>
  <c r="AL36" i="11"/>
  <c r="AP14" i="13" s="1"/>
  <c r="AL33" i="11"/>
  <c r="AV36" i="11"/>
  <c r="AZ14" i="13" s="1"/>
  <c r="AV33" i="11"/>
  <c r="V36" i="11"/>
  <c r="Z14" i="13" s="1"/>
  <c r="V33" i="11"/>
  <c r="BG16" i="18"/>
  <c r="BB36" i="18"/>
  <c r="BF15" i="13" s="1"/>
  <c r="BB33" i="18"/>
  <c r="BF37" i="13" s="1"/>
  <c r="BB39" i="18"/>
  <c r="BB38" i="18"/>
  <c r="P16" i="18"/>
  <c r="AF36" i="11"/>
  <c r="AJ14" i="13" s="1"/>
  <c r="AF33" i="11"/>
  <c r="J36" i="11"/>
  <c r="N14" i="13" s="1"/>
  <c r="J33" i="11"/>
  <c r="K36" i="11"/>
  <c r="O14" i="13" s="1"/>
  <c r="K33" i="11"/>
  <c r="AH33" i="11"/>
  <c r="AH36" i="11"/>
  <c r="AL14" i="13" s="1"/>
  <c r="T36" i="11"/>
  <c r="X14" i="13" s="1"/>
  <c r="T33" i="11"/>
  <c r="AU36" i="11"/>
  <c r="AY14" i="13" s="1"/>
  <c r="AU33" i="11"/>
  <c r="AJ16" i="18"/>
  <c r="AH16" i="18"/>
  <c r="AV16" i="18"/>
  <c r="AW16" i="18"/>
  <c r="V16" i="18"/>
  <c r="BG36" i="11"/>
  <c r="BK14" i="13" s="1"/>
  <c r="BG33" i="11"/>
  <c r="AA36" i="18"/>
  <c r="AE15" i="13" s="1"/>
  <c r="AA33" i="18"/>
  <c r="AE37" i="13" s="1"/>
  <c r="AA38" i="18"/>
  <c r="AA39" i="18"/>
  <c r="BC16" i="18"/>
  <c r="AK17" i="13"/>
  <c r="BN17" i="18" l="1"/>
  <c r="BO17" i="18"/>
  <c r="E39" i="18"/>
  <c r="AL33" i="18"/>
  <c r="AP37" i="13" s="1"/>
  <c r="AL36" i="18"/>
  <c r="AP15" i="13" s="1"/>
  <c r="AL38" i="18"/>
  <c r="BE38" i="18"/>
  <c r="BE33" i="18"/>
  <c r="BI37" i="13" s="1"/>
  <c r="AA31" i="13"/>
  <c r="AA12" i="13"/>
  <c r="E36" i="18"/>
  <c r="I15" i="13" s="1"/>
  <c r="E33" i="18"/>
  <c r="I37" i="13" s="1"/>
  <c r="AW36" i="18"/>
  <c r="BA15" i="13" s="1"/>
  <c r="AW33" i="18"/>
  <c r="BA37" i="13" s="1"/>
  <c r="AW38" i="18"/>
  <c r="AW39" i="18"/>
  <c r="AH33" i="18"/>
  <c r="AL37" i="13" s="1"/>
  <c r="AH36" i="18"/>
  <c r="AL15" i="13" s="1"/>
  <c r="AH38" i="18"/>
  <c r="AH39" i="18"/>
  <c r="AY30" i="13"/>
  <c r="AL30" i="13"/>
  <c r="O30" i="13"/>
  <c r="AJ30" i="13"/>
  <c r="AP30" i="13"/>
  <c r="AO36" i="18"/>
  <c r="AS15" i="13" s="1"/>
  <c r="AO39" i="18"/>
  <c r="AO33" i="18"/>
  <c r="AS37" i="13" s="1"/>
  <c r="AO38" i="18"/>
  <c r="AF30" i="13"/>
  <c r="G14" i="13"/>
  <c r="AU36" i="18"/>
  <c r="AY15" i="13" s="1"/>
  <c r="AU33" i="18"/>
  <c r="AY37" i="13" s="1"/>
  <c r="AU39" i="18"/>
  <c r="AU38" i="18"/>
  <c r="BH31" i="13"/>
  <c r="BH12" i="13"/>
  <c r="K36" i="18"/>
  <c r="O15" i="13" s="1"/>
  <c r="K33" i="18"/>
  <c r="O37" i="13" s="1"/>
  <c r="K39" i="18"/>
  <c r="AF33" i="18"/>
  <c r="AJ37" i="13" s="1"/>
  <c r="AF36" i="18"/>
  <c r="AJ15" i="13" s="1"/>
  <c r="AF39" i="18"/>
  <c r="AF38" i="18"/>
  <c r="BD30" i="13"/>
  <c r="AX28" i="13"/>
  <c r="M28" i="13"/>
  <c r="K30" i="13"/>
  <c r="AS30" i="13"/>
  <c r="AC33" i="18"/>
  <c r="AG37" i="13" s="1"/>
  <c r="AC36" i="18"/>
  <c r="AG15" i="13" s="1"/>
  <c r="AC39" i="18"/>
  <c r="AC38" i="18"/>
  <c r="AD31" i="13"/>
  <c r="AD12" i="13"/>
  <c r="I30" i="13"/>
  <c r="F14" i="13"/>
  <c r="R28" i="13"/>
  <c r="AR30" i="13"/>
  <c r="T33" i="18"/>
  <c r="X37" i="13" s="1"/>
  <c r="T36" i="18"/>
  <c r="X15" i="13" s="1"/>
  <c r="T39" i="18"/>
  <c r="BC36" i="18"/>
  <c r="BG15" i="13" s="1"/>
  <c r="BC33" i="18"/>
  <c r="BG37" i="13" s="1"/>
  <c r="BC38" i="18"/>
  <c r="BC39" i="18"/>
  <c r="BK30" i="13"/>
  <c r="AJ33" i="18"/>
  <c r="AN37" i="13" s="1"/>
  <c r="AJ36" i="18"/>
  <c r="AN15" i="13" s="1"/>
  <c r="AJ39" i="18"/>
  <c r="AJ38" i="18"/>
  <c r="BF31" i="13"/>
  <c r="BF12" i="13"/>
  <c r="Z30" i="13"/>
  <c r="AS33" i="18"/>
  <c r="AW37" i="13" s="1"/>
  <c r="AS36" i="18"/>
  <c r="AW15" i="13" s="1"/>
  <c r="AS39" i="18"/>
  <c r="AS38" i="18"/>
  <c r="AV31" i="13"/>
  <c r="AV12" i="13"/>
  <c r="AC30" i="13"/>
  <c r="Y31" i="13"/>
  <c r="Y12" i="13"/>
  <c r="AZ33" i="18"/>
  <c r="BD37" i="13" s="1"/>
  <c r="AZ36" i="18"/>
  <c r="BD15" i="13" s="1"/>
  <c r="AZ39" i="18"/>
  <c r="AZ38" i="18"/>
  <c r="BA36" i="18"/>
  <c r="BE15" i="13" s="1"/>
  <c r="BA33" i="18"/>
  <c r="BE37" i="13" s="1"/>
  <c r="BA39" i="18"/>
  <c r="BA38" i="18"/>
  <c r="AI36" i="18"/>
  <c r="AM15" i="13" s="1"/>
  <c r="AI33" i="18"/>
  <c r="AM37" i="13" s="1"/>
  <c r="AI39" i="18"/>
  <c r="AI38" i="18"/>
  <c r="AE31" i="13"/>
  <c r="AE12" i="13"/>
  <c r="X30" i="13"/>
  <c r="AZ30" i="13"/>
  <c r="AI31" i="13"/>
  <c r="L17" i="13"/>
  <c r="BJ28" i="13"/>
  <c r="AU31" i="13"/>
  <c r="AU12" i="13"/>
  <c r="AI30" i="13"/>
  <c r="AI12" i="13"/>
  <c r="AO31" i="13"/>
  <c r="AO12" i="13"/>
  <c r="AN33" i="18"/>
  <c r="AR37" i="13" s="1"/>
  <c r="AN36" i="18"/>
  <c r="AR15" i="13" s="1"/>
  <c r="AN38" i="18"/>
  <c r="AN39" i="18"/>
  <c r="AK28" i="13"/>
  <c r="V36" i="18"/>
  <c r="Z15" i="13" s="1"/>
  <c r="V33" i="18"/>
  <c r="Z37" i="13" s="1"/>
  <c r="V39" i="18"/>
  <c r="AV33" i="18"/>
  <c r="AZ37" i="13" s="1"/>
  <c r="AV36" i="18"/>
  <c r="AZ15" i="13" s="1"/>
  <c r="AV39" i="18"/>
  <c r="AV38" i="18"/>
  <c r="N30" i="13"/>
  <c r="P33" i="18"/>
  <c r="T37" i="13" s="1"/>
  <c r="P36" i="18"/>
  <c r="T15" i="13" s="1"/>
  <c r="P39" i="18"/>
  <c r="BG36" i="18"/>
  <c r="BK15" i="13" s="1"/>
  <c r="BG33" i="18"/>
  <c r="BK37" i="13" s="1"/>
  <c r="BG38" i="18"/>
  <c r="BG39" i="18"/>
  <c r="BI31" i="13"/>
  <c r="S31" i="13"/>
  <c r="S12" i="13"/>
  <c r="BG30" i="13"/>
  <c r="U31" i="13"/>
  <c r="U12" i="13"/>
  <c r="AG30" i="13"/>
  <c r="W28" i="13"/>
  <c r="J39" i="18"/>
  <c r="J36" i="18"/>
  <c r="N15" i="13" s="1"/>
  <c r="J33" i="18"/>
  <c r="N37" i="13" s="1"/>
  <c r="V31" i="13"/>
  <c r="V12" i="13"/>
  <c r="AM30" i="13"/>
  <c r="G36" i="18"/>
  <c r="K15" i="13" s="1"/>
  <c r="G33" i="18"/>
  <c r="K37" i="13" s="1"/>
  <c r="G39" i="18"/>
  <c r="BL31" i="13"/>
  <c r="BL12" i="13"/>
  <c r="J31" i="13"/>
  <c r="J12" i="13"/>
  <c r="AN30" i="13"/>
  <c r="AP36" i="18"/>
  <c r="AT15" i="13" s="1"/>
  <c r="AP33" i="18"/>
  <c r="AT37" i="13" s="1"/>
  <c r="AP39" i="18"/>
  <c r="AP38" i="18"/>
  <c r="AW30" i="13"/>
  <c r="T30" i="13"/>
  <c r="AQ30" i="13"/>
  <c r="Q28" i="13"/>
  <c r="BI30" i="13"/>
  <c r="BI12" i="13"/>
  <c r="AB33" i="18"/>
  <c r="AF37" i="13" s="1"/>
  <c r="AB36" i="18"/>
  <c r="AF15" i="13" s="1"/>
  <c r="AB39" i="18"/>
  <c r="AB38" i="18"/>
  <c r="AT30" i="13"/>
  <c r="BA30" i="13"/>
  <c r="BE30" i="13"/>
  <c r="BC31" i="13"/>
  <c r="BC12" i="13"/>
  <c r="F30" i="13" l="1" a="1"/>
  <c r="F30" i="13" s="1"/>
  <c r="H30" i="13" a="1"/>
  <c r="H30" i="13" s="1"/>
  <c r="G30" i="13" a="1"/>
  <c r="G30" i="13" s="1"/>
  <c r="Y19" i="18"/>
  <c r="AG12" i="13"/>
  <c r="AG16" i="13" s="1"/>
  <c r="I12" i="13"/>
  <c r="I16" i="13" s="1"/>
  <c r="AM12" i="13"/>
  <c r="AM16" i="13" s="1"/>
  <c r="N12" i="13"/>
  <c r="N16" i="13" s="1"/>
  <c r="AZ12" i="13"/>
  <c r="AZ16" i="13" s="1"/>
  <c r="Z12" i="13"/>
  <c r="Z16" i="13" s="1"/>
  <c r="AS12" i="13"/>
  <c r="AS16" i="13" s="1"/>
  <c r="AL12" i="13"/>
  <c r="AL16" i="13" s="1"/>
  <c r="BE12" i="13"/>
  <c r="BE16" i="13" s="1"/>
  <c r="AW12" i="13"/>
  <c r="AW16" i="13" s="1"/>
  <c r="AT12" i="13"/>
  <c r="AT16" i="13" s="1"/>
  <c r="BD12" i="13"/>
  <c r="BD16" i="13" s="1"/>
  <c r="AN12" i="13"/>
  <c r="X12" i="13"/>
  <c r="X16" i="13" s="1"/>
  <c r="AP12" i="13"/>
  <c r="AP16" i="13" s="1"/>
  <c r="AM18" i="18"/>
  <c r="AP31" i="13"/>
  <c r="AD19" i="18"/>
  <c r="AX19" i="18"/>
  <c r="V16" i="13"/>
  <c r="T31" i="13"/>
  <c r="BA31" i="13"/>
  <c r="T12" i="13"/>
  <c r="AR31" i="13"/>
  <c r="AU16" i="13"/>
  <c r="AV16" i="13"/>
  <c r="AJ31" i="13"/>
  <c r="O31" i="13"/>
  <c r="AY31" i="13"/>
  <c r="AS31" i="13"/>
  <c r="AJ12" i="13"/>
  <c r="O12" i="13"/>
  <c r="K31" i="13"/>
  <c r="Y16" i="13"/>
  <c r="BG31" i="13"/>
  <c r="BA12" i="13"/>
  <c r="BI16" i="13"/>
  <c r="S16" i="13"/>
  <c r="BK31" i="13"/>
  <c r="AI16" i="13"/>
  <c r="L28" i="13"/>
  <c r="BD31" i="13"/>
  <c r="AW31" i="13"/>
  <c r="BK12" i="13"/>
  <c r="X31" i="13"/>
  <c r="AR12" i="13"/>
  <c r="H14" i="13"/>
  <c r="H21" i="13" s="1"/>
  <c r="G21" i="13"/>
  <c r="AY12" i="13"/>
  <c r="I31" i="13"/>
  <c r="AT31" i="13"/>
  <c r="J16" i="13"/>
  <c r="N31" i="13"/>
  <c r="U16" i="13"/>
  <c r="AE16" i="13"/>
  <c r="AN31" i="13"/>
  <c r="AG31" i="13"/>
  <c r="BC16" i="13"/>
  <c r="AF31" i="13"/>
  <c r="BL16" i="13"/>
  <c r="BG12" i="13"/>
  <c r="AZ31" i="13"/>
  <c r="Z31" i="13"/>
  <c r="AO16" i="13"/>
  <c r="AM31" i="13"/>
  <c r="BE31" i="13"/>
  <c r="BF16" i="13"/>
  <c r="F21" i="13"/>
  <c r="AD16" i="13"/>
  <c r="K12" i="13"/>
  <c r="BH16" i="13"/>
  <c r="AF12" i="13"/>
  <c r="AL31" i="13"/>
  <c r="AA16" i="13"/>
  <c r="BM19" i="18" l="1"/>
  <c r="BO19" i="18" s="1"/>
  <c r="BM18" i="18"/>
  <c r="BL19" i="18"/>
  <c r="BJ19" i="18"/>
  <c r="AN16" i="13"/>
  <c r="AM16" i="18"/>
  <c r="AM36" i="18" s="1"/>
  <c r="AQ15" i="13" s="1"/>
  <c r="Y16" i="18"/>
  <c r="AD16" i="18"/>
  <c r="BK18" i="18" s="1"/>
  <c r="AX16" i="18"/>
  <c r="AV17" i="13"/>
  <c r="AU17" i="13"/>
  <c r="I17" i="13"/>
  <c r="AT17" i="13"/>
  <c r="AL17" i="13"/>
  <c r="BH17" i="13"/>
  <c r="U17" i="13"/>
  <c r="AJ16" i="13"/>
  <c r="BG16" i="13"/>
  <c r="BC17" i="13"/>
  <c r="AP17" i="13"/>
  <c r="BE17" i="13"/>
  <c r="BI17" i="13"/>
  <c r="Z17" i="13"/>
  <c r="AW17" i="13"/>
  <c r="AM17" i="13"/>
  <c r="AE17" i="13"/>
  <c r="AY16" i="13"/>
  <c r="AS17" i="13"/>
  <c r="X17" i="13"/>
  <c r="T16" i="13"/>
  <c r="V17" i="13"/>
  <c r="AG17" i="13"/>
  <c r="N17" i="13"/>
  <c r="J17" i="13"/>
  <c r="K16" i="13"/>
  <c r="BF17" i="13"/>
  <c r="AO17" i="13"/>
  <c r="BL17" i="13"/>
  <c r="BK16" i="13"/>
  <c r="AI17" i="13"/>
  <c r="S17" i="13"/>
  <c r="BA16" i="13"/>
  <c r="AA17" i="13"/>
  <c r="AF16" i="13"/>
  <c r="AD17" i="13"/>
  <c r="AR16" i="13"/>
  <c r="BD17" i="13"/>
  <c r="Y17" i="13"/>
  <c r="O16" i="13"/>
  <c r="AZ17" i="13"/>
  <c r="BK25" i="18" l="1"/>
  <c r="BK20" i="18"/>
  <c r="BK24" i="18"/>
  <c r="BK27" i="18"/>
  <c r="BK31" i="18"/>
  <c r="BK21" i="18"/>
  <c r="BK22" i="18"/>
  <c r="BK32" i="18"/>
  <c r="BK17" i="18"/>
  <c r="BK23" i="18"/>
  <c r="BK26" i="18"/>
  <c r="BK30" i="18"/>
  <c r="BK29" i="18"/>
  <c r="BK28" i="18"/>
  <c r="BK19" i="18"/>
  <c r="BO18" i="18"/>
  <c r="BO33" i="18" s="1"/>
  <c r="BM33" i="18"/>
  <c r="BJ17" i="18"/>
  <c r="BJ22" i="18"/>
  <c r="BJ30" i="18"/>
  <c r="BJ18" i="18"/>
  <c r="BJ20" i="18"/>
  <c r="BJ24" i="18"/>
  <c r="BJ27" i="18"/>
  <c r="BJ29" i="18"/>
  <c r="BJ28" i="18"/>
  <c r="BJ25" i="18"/>
  <c r="BJ26" i="18"/>
  <c r="BJ23" i="18"/>
  <c r="BJ31" i="18"/>
  <c r="BJ32" i="18"/>
  <c r="BJ21" i="18"/>
  <c r="BN19" i="18"/>
  <c r="BL33" i="18"/>
  <c r="AN17" i="13"/>
  <c r="AN28" i="13" s="1"/>
  <c r="AX33" i="18"/>
  <c r="BB37" i="13" s="1"/>
  <c r="Y33" i="18"/>
  <c r="AC37" i="13" s="1"/>
  <c r="F37" i="13" s="1"/>
  <c r="Y36" i="18"/>
  <c r="AC15" i="13" s="1"/>
  <c r="AM33" i="18"/>
  <c r="AQ37" i="13" s="1"/>
  <c r="AD33" i="18"/>
  <c r="AH37" i="13" s="1"/>
  <c r="G38" i="13" s="1"/>
  <c r="AD36" i="18"/>
  <c r="AH15" i="13" s="1"/>
  <c r="AH31" i="13" s="1"/>
  <c r="AX36" i="18"/>
  <c r="BB15" i="13" s="1"/>
  <c r="BL28" i="13"/>
  <c r="BF28" i="13"/>
  <c r="AG28" i="13"/>
  <c r="AS28" i="13"/>
  <c r="AY17" i="13"/>
  <c r="AW28" i="13"/>
  <c r="BE28" i="13"/>
  <c r="BG17" i="13"/>
  <c r="AL28" i="13"/>
  <c r="AT28" i="13"/>
  <c r="AU28" i="13"/>
  <c r="V28" i="13"/>
  <c r="AP28" i="13"/>
  <c r="U28" i="13"/>
  <c r="AE28" i="13"/>
  <c r="AM28" i="13"/>
  <c r="BI28" i="13"/>
  <c r="AJ17" i="13"/>
  <c r="BH28" i="13"/>
  <c r="AV28" i="13"/>
  <c r="Y28" i="13"/>
  <c r="AR17" i="13"/>
  <c r="AF17" i="13"/>
  <c r="BA17" i="13"/>
  <c r="AI28" i="13"/>
  <c r="J28" i="13"/>
  <c r="X28" i="13"/>
  <c r="BD28" i="13"/>
  <c r="AZ28" i="13"/>
  <c r="O17" i="13"/>
  <c r="AD28" i="13"/>
  <c r="AA28" i="13"/>
  <c r="S28" i="13"/>
  <c r="BK17" i="13"/>
  <c r="AO28" i="13"/>
  <c r="K17" i="13"/>
  <c r="N28" i="13"/>
  <c r="T17" i="13"/>
  <c r="AQ31" i="13"/>
  <c r="AQ12" i="13"/>
  <c r="Z28" i="13"/>
  <c r="BC28" i="13"/>
  <c r="I28" i="13"/>
  <c r="BR19" i="18" l="1"/>
  <c r="BO35" i="18"/>
  <c r="BR25" i="18"/>
  <c r="BR23" i="18"/>
  <c r="BR18" i="18"/>
  <c r="BR22" i="18"/>
  <c r="BR20" i="18"/>
  <c r="BR17" i="18"/>
  <c r="BN33" i="18"/>
  <c r="BR24" i="18"/>
  <c r="BR21" i="18"/>
  <c r="BB31" i="13"/>
  <c r="H31" i="13" s="1" a="1"/>
  <c r="H31" i="13" s="1"/>
  <c r="AH12" i="13"/>
  <c r="AC31" i="13"/>
  <c r="AC12" i="13"/>
  <c r="F15" i="13"/>
  <c r="G15" i="13"/>
  <c r="G37" i="13"/>
  <c r="BB12" i="13"/>
  <c r="BG28" i="13"/>
  <c r="AF28" i="13"/>
  <c r="AJ28" i="13"/>
  <c r="O28" i="13"/>
  <c r="AY28" i="13"/>
  <c r="T28" i="13"/>
  <c r="BA28" i="13"/>
  <c r="AQ16" i="13"/>
  <c r="K28" i="13"/>
  <c r="BK28" i="13"/>
  <c r="AR28" i="13"/>
  <c r="F31" i="13" l="1" a="1"/>
  <c r="F31" i="13" s="1"/>
  <c r="G31" i="13" a="1"/>
  <c r="G31" i="13" s="1"/>
  <c r="BS23" i="18"/>
  <c r="BT23" i="18"/>
  <c r="BT21" i="18"/>
  <c r="BS21" i="18"/>
  <c r="BT20" i="18"/>
  <c r="BS20" i="18"/>
  <c r="BT25" i="18"/>
  <c r="BS25" i="18"/>
  <c r="BT24" i="18"/>
  <c r="BS24" i="18"/>
  <c r="BS22" i="18"/>
  <c r="BT22" i="18"/>
  <c r="BT17" i="18"/>
  <c r="BS17" i="18"/>
  <c r="BS18" i="18"/>
  <c r="BT18" i="18"/>
  <c r="BS19" i="18"/>
  <c r="BT19" i="18"/>
  <c r="BB16" i="13"/>
  <c r="BB17" i="13" s="1"/>
  <c r="AC16" i="13"/>
  <c r="AC17" i="13" s="1"/>
  <c r="AH16" i="13"/>
  <c r="AH17" i="13" s="1"/>
  <c r="F12" i="13"/>
  <c r="G13" i="13"/>
  <c r="G22" i="13"/>
  <c r="F22" i="13"/>
  <c r="H15" i="13"/>
  <c r="H22" i="13" s="1"/>
  <c r="AQ17" i="13"/>
  <c r="K43" i="13" l="1"/>
  <c r="Z43" i="13"/>
  <c r="X43" i="13"/>
  <c r="R43" i="13"/>
  <c r="O43" i="13"/>
  <c r="P43" i="13"/>
  <c r="U43" i="13"/>
  <c r="J43" i="13"/>
  <c r="W43" i="13"/>
  <c r="Q43" i="13"/>
  <c r="Y43" i="13"/>
  <c r="AD43" i="13"/>
  <c r="AA43" i="13"/>
  <c r="I43" i="13"/>
  <c r="AB43" i="13"/>
  <c r="V43" i="13"/>
  <c r="S43" i="13"/>
  <c r="T43" i="13"/>
  <c r="N43" i="13"/>
  <c r="L43" i="13"/>
  <c r="AC43" i="13"/>
  <c r="M43" i="13"/>
  <c r="AH43" i="13"/>
  <c r="AU43" i="13"/>
  <c r="AT43" i="13"/>
  <c r="AQ43" i="13"/>
  <c r="AP43" i="13"/>
  <c r="BC43" i="13"/>
  <c r="BB43" i="13"/>
  <c r="AJ43" i="13"/>
  <c r="AF43" i="13"/>
  <c r="BA43" i="13"/>
  <c r="BI43" i="13"/>
  <c r="AS43" i="13"/>
  <c r="AW43" i="13"/>
  <c r="AE43" i="13"/>
  <c r="AM43" i="13"/>
  <c r="AL43" i="13"/>
  <c r="AY43" i="13"/>
  <c r="AX43" i="13"/>
  <c r="BD43" i="13"/>
  <c r="BH43" i="13"/>
  <c r="AV43" i="13"/>
  <c r="AZ43" i="13"/>
  <c r="AK43" i="13"/>
  <c r="AO43" i="13"/>
  <c r="BE43" i="13"/>
  <c r="AI43" i="13"/>
  <c r="BK43" i="13"/>
  <c r="BJ43" i="13"/>
  <c r="BG43" i="13"/>
  <c r="BF43" i="13"/>
  <c r="BF44" i="13" s="1"/>
  <c r="AN43" i="13"/>
  <c r="AR43" i="13"/>
  <c r="BL43" i="13"/>
  <c r="AG43" i="13"/>
  <c r="F16" i="13"/>
  <c r="F17" i="13" s="1"/>
  <c r="F19" i="13" s="1"/>
  <c r="G20" i="13"/>
  <c r="H13" i="13"/>
  <c r="H20" i="13" s="1"/>
  <c r="G12" i="13"/>
  <c r="BB28" i="13"/>
  <c r="AQ28" i="13"/>
  <c r="AC28" i="13"/>
  <c r="AH28" i="13"/>
  <c r="F35" i="13" l="1"/>
  <c r="F34" i="13"/>
  <c r="F33" i="13"/>
  <c r="G35" i="13"/>
  <c r="G33" i="13"/>
  <c r="H33" i="13"/>
  <c r="G34" i="13"/>
  <c r="H35" i="13"/>
  <c r="H34" i="13"/>
  <c r="G16" i="13"/>
  <c r="H12" i="13"/>
  <c r="F28" i="13"/>
  <c r="BB47" i="13"/>
  <c r="BB44" i="13"/>
  <c r="BB48" i="13"/>
  <c r="BB45" i="13"/>
  <c r="BB49" i="13"/>
  <c r="BB46" i="13"/>
  <c r="AZ45" i="13"/>
  <c r="AZ49" i="13"/>
  <c r="AZ46" i="13"/>
  <c r="AZ47" i="13"/>
  <c r="AZ44" i="13"/>
  <c r="AZ48" i="13"/>
  <c r="L47" i="13"/>
  <c r="L46" i="13"/>
  <c r="L45" i="13"/>
  <c r="L49" i="13"/>
  <c r="L48" i="13"/>
  <c r="L44" i="13"/>
  <c r="AB47" i="13"/>
  <c r="AB46" i="13"/>
  <c r="AB45" i="13"/>
  <c r="AB49" i="13"/>
  <c r="AB48" i="13"/>
  <c r="AB44" i="13"/>
  <c r="AS44" i="13"/>
  <c r="AS48" i="13"/>
  <c r="AS45" i="13"/>
  <c r="AS49" i="13"/>
  <c r="AS46" i="13"/>
  <c r="AS47" i="13"/>
  <c r="AK44" i="13"/>
  <c r="AK45" i="13"/>
  <c r="AK46" i="13"/>
  <c r="AK47" i="13"/>
  <c r="AK48" i="13"/>
  <c r="AK49" i="13"/>
  <c r="AX47" i="13"/>
  <c r="AX44" i="13"/>
  <c r="AX48" i="13"/>
  <c r="AX45" i="13"/>
  <c r="AX49" i="13"/>
  <c r="AX46" i="13"/>
  <c r="AV45" i="13"/>
  <c r="AV49" i="13"/>
  <c r="AV46" i="13"/>
  <c r="AV47" i="13"/>
  <c r="AV44" i="13"/>
  <c r="AV48" i="13"/>
  <c r="BK46" i="13"/>
  <c r="BK47" i="13"/>
  <c r="BK44" i="13"/>
  <c r="BK48" i="13"/>
  <c r="BK49" i="13"/>
  <c r="BK45" i="13"/>
  <c r="AL47" i="13"/>
  <c r="AL44" i="13"/>
  <c r="AL46" i="13"/>
  <c r="AL48" i="13"/>
  <c r="AL45" i="13"/>
  <c r="AL49" i="13"/>
  <c r="AW44" i="13"/>
  <c r="AW48" i="13"/>
  <c r="AW45" i="13"/>
  <c r="AW49" i="13"/>
  <c r="AW46" i="13"/>
  <c r="AW47" i="13"/>
  <c r="BJ47" i="13"/>
  <c r="BJ44" i="13"/>
  <c r="BJ48" i="13"/>
  <c r="BJ45" i="13"/>
  <c r="BJ49" i="13"/>
  <c r="BJ46" i="13"/>
  <c r="U44" i="13"/>
  <c r="U48" i="13"/>
  <c r="U47" i="13"/>
  <c r="U46" i="13"/>
  <c r="U45" i="13"/>
  <c r="U49" i="13"/>
  <c r="I49" i="13"/>
  <c r="I45" i="13"/>
  <c r="I48" i="13"/>
  <c r="I44" i="13"/>
  <c r="I46" i="13"/>
  <c r="I47" i="13"/>
  <c r="K44" i="13"/>
  <c r="K48" i="13"/>
  <c r="K45" i="13"/>
  <c r="K49" i="13"/>
  <c r="K46" i="13"/>
  <c r="K47" i="13"/>
  <c r="Z45" i="13"/>
  <c r="Z44" i="13"/>
  <c r="Z48" i="13"/>
  <c r="Z47" i="13"/>
  <c r="Z46" i="13"/>
  <c r="Z49" i="13"/>
  <c r="Q44" i="13"/>
  <c r="Q48" i="13"/>
  <c r="Q47" i="13"/>
  <c r="Q46" i="13"/>
  <c r="Q45" i="13"/>
  <c r="Q49" i="13"/>
  <c r="BE44" i="13"/>
  <c r="BE48" i="13"/>
  <c r="BE45" i="13"/>
  <c r="BE49" i="13"/>
  <c r="BE46" i="13"/>
  <c r="BE47" i="13"/>
  <c r="BF47" i="13"/>
  <c r="BF48" i="13"/>
  <c r="BF45" i="13"/>
  <c r="BF49" i="13"/>
  <c r="BF46" i="13"/>
  <c r="AO44" i="13"/>
  <c r="AO48" i="13"/>
  <c r="AO45" i="13"/>
  <c r="AO49" i="13"/>
  <c r="AO46" i="13"/>
  <c r="AO47" i="13"/>
  <c r="J46" i="13"/>
  <c r="J47" i="13"/>
  <c r="J45" i="13"/>
  <c r="J44" i="13"/>
  <c r="J48" i="13"/>
  <c r="J49" i="13"/>
  <c r="N45" i="13"/>
  <c r="N49" i="13"/>
  <c r="N44" i="13"/>
  <c r="N48" i="13"/>
  <c r="N47" i="13"/>
  <c r="N46" i="13"/>
  <c r="M44" i="13"/>
  <c r="M48" i="13"/>
  <c r="M47" i="13"/>
  <c r="M46" i="13"/>
  <c r="M49" i="13"/>
  <c r="M45" i="13"/>
  <c r="AJ44" i="13"/>
  <c r="AJ45" i="13"/>
  <c r="AJ46" i="13"/>
  <c r="AJ47" i="13"/>
  <c r="AJ48" i="13"/>
  <c r="AJ49" i="13"/>
  <c r="AI44" i="13"/>
  <c r="AI45" i="13"/>
  <c r="AI46" i="13"/>
  <c r="AI47" i="13"/>
  <c r="AI48" i="13"/>
  <c r="AI49" i="13"/>
  <c r="AN45" i="13"/>
  <c r="AN49" i="13"/>
  <c r="AN46" i="13"/>
  <c r="AN47" i="13"/>
  <c r="AN44" i="13"/>
  <c r="AN48" i="13"/>
  <c r="BA44" i="13"/>
  <c r="BA48" i="13"/>
  <c r="BA45" i="13"/>
  <c r="BA49" i="13"/>
  <c r="BA46" i="13"/>
  <c r="BA47" i="13"/>
  <c r="AG44" i="13"/>
  <c r="AG45" i="13"/>
  <c r="AG46" i="13"/>
  <c r="AG47" i="13"/>
  <c r="AG48" i="13"/>
  <c r="AG49" i="13"/>
  <c r="AF44" i="13"/>
  <c r="AF45" i="13"/>
  <c r="AF46" i="13"/>
  <c r="AF47" i="13"/>
  <c r="AF48" i="13"/>
  <c r="AF49" i="13"/>
  <c r="AP47" i="13"/>
  <c r="AP44" i="13"/>
  <c r="AP48" i="13"/>
  <c r="AP45" i="13"/>
  <c r="AP49" i="13"/>
  <c r="AP46" i="13"/>
  <c r="BI44" i="13"/>
  <c r="BI48" i="13"/>
  <c r="BI45" i="13"/>
  <c r="BI49" i="13"/>
  <c r="BI46" i="13"/>
  <c r="BI47" i="13"/>
  <c r="AM44" i="13"/>
  <c r="AM45" i="13"/>
  <c r="AM46" i="13"/>
  <c r="AM47" i="13"/>
  <c r="AM48" i="13"/>
  <c r="AM49" i="13"/>
  <c r="T47" i="13"/>
  <c r="T46" i="13"/>
  <c r="T45" i="13"/>
  <c r="T49" i="13"/>
  <c r="T44" i="13"/>
  <c r="T48" i="13"/>
  <c r="Y44" i="13"/>
  <c r="Y48" i="13"/>
  <c r="Y47" i="13"/>
  <c r="Y46" i="13"/>
  <c r="Y45" i="13"/>
  <c r="Y49" i="13"/>
  <c r="AC44" i="13"/>
  <c r="AC48" i="13"/>
  <c r="AC47" i="13"/>
  <c r="AC46" i="13"/>
  <c r="AC49" i="13"/>
  <c r="AC45" i="13"/>
  <c r="R45" i="13"/>
  <c r="R49" i="13"/>
  <c r="R44" i="13"/>
  <c r="R48" i="13"/>
  <c r="R47" i="13"/>
  <c r="R46" i="13"/>
  <c r="O46" i="13"/>
  <c r="O45" i="13"/>
  <c r="O49" i="13"/>
  <c r="O44" i="13"/>
  <c r="O48" i="13"/>
  <c r="O47" i="13"/>
  <c r="X47" i="13"/>
  <c r="X46" i="13"/>
  <c r="X45" i="13"/>
  <c r="X49" i="13"/>
  <c r="X44" i="13"/>
  <c r="X48" i="13"/>
  <c r="BG46" i="13"/>
  <c r="BG47" i="13"/>
  <c r="BG44" i="13"/>
  <c r="BG48" i="13"/>
  <c r="BG45" i="13"/>
  <c r="BG49" i="13"/>
  <c r="AQ46" i="13"/>
  <c r="AQ47" i="13"/>
  <c r="AQ44" i="13"/>
  <c r="AQ48" i="13"/>
  <c r="AQ45" i="13"/>
  <c r="AQ49" i="13"/>
  <c r="AE46" i="13"/>
  <c r="AE49" i="13"/>
  <c r="AE45" i="13"/>
  <c r="AE48" i="13"/>
  <c r="AE44" i="13"/>
  <c r="AE47" i="13"/>
  <c r="V45" i="13"/>
  <c r="V44" i="13"/>
  <c r="V48" i="13"/>
  <c r="V47" i="13"/>
  <c r="V49" i="13"/>
  <c r="V46" i="13"/>
  <c r="AU46" i="13"/>
  <c r="AU47" i="13"/>
  <c r="AU44" i="13"/>
  <c r="AU48" i="13"/>
  <c r="AU49" i="13"/>
  <c r="AU45" i="13"/>
  <c r="BC46" i="13"/>
  <c r="BC47" i="13"/>
  <c r="BC44" i="13"/>
  <c r="BC48" i="13"/>
  <c r="BC45" i="13"/>
  <c r="BC49" i="13"/>
  <c r="BL45" i="13"/>
  <c r="BL49" i="13"/>
  <c r="BL46" i="13"/>
  <c r="BL47" i="13"/>
  <c r="BL44" i="13"/>
  <c r="BL48" i="13"/>
  <c r="AY46" i="13"/>
  <c r="AY47" i="13"/>
  <c r="AY44" i="13"/>
  <c r="AY48" i="13"/>
  <c r="AY49" i="13"/>
  <c r="AY45" i="13"/>
  <c r="AH44" i="13"/>
  <c r="AH46" i="13"/>
  <c r="AH48" i="13"/>
  <c r="AH45" i="13"/>
  <c r="AH47" i="13"/>
  <c r="AH49" i="13"/>
  <c r="BD45" i="13"/>
  <c r="BD49" i="13"/>
  <c r="BD46" i="13"/>
  <c r="BD47" i="13"/>
  <c r="BD44" i="13"/>
  <c r="BD48" i="13"/>
  <c r="AT47" i="13"/>
  <c r="AT44" i="13"/>
  <c r="AT48" i="13"/>
  <c r="AT45" i="13"/>
  <c r="AT49" i="13"/>
  <c r="AT46" i="13"/>
  <c r="BH45" i="13"/>
  <c r="BH49" i="13"/>
  <c r="BH46" i="13"/>
  <c r="BH47" i="13"/>
  <c r="BH48" i="13"/>
  <c r="BH44" i="13"/>
  <c r="AR45" i="13"/>
  <c r="AR49" i="13"/>
  <c r="AR46" i="13"/>
  <c r="AR44" i="13"/>
  <c r="AR47" i="13"/>
  <c r="AR48" i="13"/>
  <c r="AA46" i="13"/>
  <c r="AA45" i="13"/>
  <c r="AA49" i="13"/>
  <c r="AA44" i="13"/>
  <c r="AA48" i="13"/>
  <c r="AA47" i="13"/>
  <c r="P47" i="13"/>
  <c r="P46" i="13"/>
  <c r="P45" i="13"/>
  <c r="P49" i="13"/>
  <c r="P48" i="13"/>
  <c r="P44" i="13"/>
  <c r="AD45" i="13"/>
  <c r="AD44" i="13"/>
  <c r="AD48" i="13"/>
  <c r="AD47" i="13"/>
  <c r="AD49" i="13"/>
  <c r="AD46" i="13"/>
  <c r="W46" i="13"/>
  <c r="W45" i="13"/>
  <c r="W49" i="13"/>
  <c r="W44" i="13"/>
  <c r="W48" i="13"/>
  <c r="W47" i="13"/>
  <c r="S46" i="13"/>
  <c r="S45" i="13"/>
  <c r="S49" i="13"/>
  <c r="S44" i="13"/>
  <c r="S48" i="13"/>
  <c r="S47" i="13"/>
  <c r="G28" i="13"/>
  <c r="F24" i="13"/>
  <c r="H28" i="13"/>
  <c r="G17" i="13" l="1"/>
  <c r="H16" i="13"/>
  <c r="G24" i="13" l="1"/>
  <c r="G19" i="13"/>
  <c r="H17" i="13"/>
  <c r="H19"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tc={E5AE093D-DB8C-40A8-9491-48C680409ADA}</author>
  </authors>
  <commentList>
    <comment ref="AH6" authorId="0" shapeId="0" xr:uid="{E5AE093D-DB8C-40A8-9491-48C680409AD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This report covers the period from January 1 to December 31, 2018 and SER initiatives by the as Hon Hai Precision Industry Co., Ltd (also known as Foxconn Technology Group) and its majority-owned subsidiary companies, controlled entities, and affiliates, hereinafter referred to as "Foxconn".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tc={452B7320-5BB3-4440-B45B-30CEA32A44CE}</author>
    <author>tc={D665709E-597E-4287-BE14-48F22AB6F8F6}</author>
    <author>tc={BF5538C6-3AE4-46F0-9794-73D3C8834B04}</author>
    <author>tc={8B910403-B8B4-4BED-8D3F-5028B5F4E74B}</author>
  </authors>
  <commentList>
    <comment ref="AM18" authorId="0" shapeId="0" xr:uid="{452B7320-5BB3-4440-B45B-30CEA32A44C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Special case: absence of emission predictor for "capital goods" for BOE Technology Group --&gt; calculation according to the harmonized distribution of scope 3 emissions of THE companies</t>
      </text>
    </comment>
    <comment ref="Y19" authorId="1" shapeId="0" xr:uid="{D665709E-597E-4287-BE14-48F22AB6F8F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Special case: absence of emission predictor for "fuel- and energy-related activities" for Shopify --&gt; calculation according to the harmonized distribution of scope 3 emissions of ITSS companies</t>
      </text>
    </comment>
    <comment ref="AD19" authorId="2" shapeId="0" xr:uid="{BF5538C6-3AE4-46F0-9794-73D3C8834B0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Special case: absence of emission predictor for "fuel- and energy-related activities" for Hon Hai Precision --&gt; calculation according to the harmonized distribution of scope 3 emissions of THE companies</t>
      </text>
    </comment>
    <comment ref="AX19" authorId="3" shapeId="0" xr:uid="{8B910403-B8B4-4BED-8D3F-5028B5F4E74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Special case: absence of emission predictor for "fuel- and energy-related activities" for Hoya --&gt; calculation according to the harmonized distribution of scope 3 emissions of THE companies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tc={CEB0E9A1-221A-46E1-B733-F5E7F6C523DA}</author>
  </authors>
  <commentList>
    <comment ref="AD7" authorId="0" shapeId="0" xr:uid="{CEB0E9A1-221A-46E1-B733-F5E7F6C523D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This report covers the period from January 1 to December 31, 2018 and SER initiatives by the as Hon Hai Precision Industry Co., Ltd (also known as Foxconn Technology Group) and its majority-owned subsidiary companies, controlled entities, and affiliates, hereinafter referred to as "Foxconn".</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tc={5B9D3AC7-E403-45DF-B3CD-EBB963E6D223}</author>
    <author>tc={9DF54667-E391-4350-AB0E-CA6371D33DE7}</author>
    <author>tc={7DD57A19-3D40-45F4-B59C-15219F28F173}</author>
    <author>tc={60BEDE19-7066-4D36-8DB9-F7DFCA058D75}</author>
    <author>tc={693DF40E-2DCE-49EE-84BA-F7BFDB8FAF35}</author>
    <author>tc={A590C7CA-98E5-4939-9B8A-C9AEF46D0BED}</author>
    <author>tc={EA518951-F301-4A2D-84C4-290939FEA2CF}</author>
    <author>tc={1665F11E-14E3-458B-9760-B74A733F2C42}</author>
    <author>tc={49E6934F-FACF-4E11-A43F-A1692CD07BB1}</author>
    <author>tc={8A8A8B88-DD72-4293-8F46-6D92853D9BC2}</author>
    <author>tc={C4271226-4F86-4163-B215-5BAB1EE4FC0B}</author>
    <author>tc={09016A6C-1AB6-4226-8362-050FDD0684E5}</author>
    <author>tc={F45ED5F7-7C06-4E93-9760-D27F692946AC}</author>
    <author>tc={9F40D0AE-2958-42DB-BBA6-A0906DD49BD0}</author>
    <author>tc={7D767079-3694-4A75-AC45-2B682A966C56}</author>
    <author>tc={93745160-2135-4497-B29F-71D43DC84252}</author>
    <author>tc={4E8B071A-FD72-4209-8CA6-F35C8EF7170F}</author>
    <author>tc={DABA6531-F774-4642-8B13-24F5040A8D41}</author>
    <author>tc={3100C252-E5BE-4D62-BCBE-320B18773D08}</author>
    <author>tc={61779EEE-8920-4ADC-B63C-96E02CEC0538}</author>
    <author>tc={B57CC88B-C821-44BB-9F92-FA53DECCDCF6}</author>
    <author>tc={177760C9-574B-47FD-8096-17FFD88129F9}</author>
    <author>tc={E5E7E145-BF5A-481F-9A0E-D911256C0884}</author>
    <author>tc={102B6032-E5DA-4D38-B536-BB4AE00D198A}</author>
    <author>tc={CBDDCC43-B027-41A5-94B7-2AF3B94B0F3D}</author>
    <author>tc={0BF1B46C-606D-4828-8E2E-639CED5E6204}</author>
  </authors>
  <commentList>
    <comment ref="AD7" authorId="0" shapeId="0" xr:uid="{5B9D3AC7-E403-45DF-B3CD-EBB963E6D22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This report covers the period from January 1 to December 31, 2018 and SER initiatives by the as Hon Hai Precision Industry Co., Ltd (also known as Foxconn Technology Group) and its majority-owned subsidiary companies, controlled entities, and affiliates, hereinafter referred to as "Foxconn".</t>
      </text>
    </comment>
    <comment ref="AA14" authorId="1" shapeId="0" xr:uid="{9DF54667-E391-4350-AB0E-CA6371D33DE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location-based figure only displayed in Asurance Statement (not in CDP or CR)</t>
      </text>
    </comment>
    <comment ref="AB17" authorId="2" shapeId="0" xr:uid="{7DD57A19-3D40-45F4-B59C-15219F28F17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Sustainability report indicates emissions from suppliers (7,952 kt), emissions from logistics (7,846 kt), and emissions from business trips (110 kt) --&gt; total deviation of 98 kt that is not compatible with CDP data</t>
      </text>
    </comment>
    <comment ref="AQ17" authorId="3" shapeId="0" xr:uid="{60BEDE19-7066-4D36-8DB9-F7DFCA058D7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Emissions in CR higher: Additional scope 3 emission from Product transportation (215kt)</t>
      </text>
    </comment>
    <comment ref="BD17" authorId="4" shapeId="0" xr:uid="{693DF40E-2DCE-49EE-84BA-F7BFDB8FAF3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Higher scope 3 emission in CSR because of sponsored buses for employee commuting (23,691)</t>
      </text>
    </comment>
    <comment ref="F18" authorId="5" shapeId="0" xr:uid="{A590C7CA-98E5-4939-9B8A-C9AEF46D0BE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10919000 t CO2e other emissions. Spread according to the distribution of Mircosoft.</t>
      </text>
    </comment>
    <comment ref="M18" authorId="6" shapeId="0" xr:uid="{EA518951-F301-4A2D-84C4-290939FEA2C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448051 t CO2e "purchased goods and services". Spread according to the distribution of WMware.</t>
      </text>
    </comment>
    <comment ref="Q18" authorId="7" shapeId="0" xr:uid="{1665F11E-14E3-458B-9760-B74A733F2C4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4070624 t CO2e "purchased goods and services". Spread according to the distribution of WMware.</t>
      </text>
    </comment>
    <comment ref="S18" authorId="8" shapeId="0" xr:uid="{49E6934F-FACF-4E11-A43F-A1692CD07BB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82246 t CO2e "purchased goods and services". Spread according to the distribution of WMware.</t>
      </text>
    </comment>
    <comment ref="M19" authorId="9" shapeId="0" xr:uid="{8A8A8B88-DD72-4293-8F46-6D92853D9BC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448051 t CO2e "purchased goods and services" include "capital goods". Spread according to the distribution of WMware.</t>
      </text>
    </comment>
    <comment ref="Q19" authorId="10" shapeId="0" xr:uid="{C4271226-4F86-4163-B215-5BAB1EE4FC0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4070624 t CO2e "purchased goods and services" include "capital goods". Spread according to the distribution of WMware.</t>
      </text>
    </comment>
    <comment ref="S19" authorId="11" shapeId="0" xr:uid="{09016A6C-1AB6-4226-8362-050FDD0684E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82246 t CO2e "purchased goods and services" include "capital goods". Spread according to the distribution of WMware.</t>
      </text>
    </comment>
    <comment ref="F21" authorId="12" shapeId="0" xr:uid="{F45ED5F7-7C06-4E93-9760-D27F692946A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475000 t CO2e for "upstream and downstream transportation". Spread equally on both categories.</t>
      </text>
    </comment>
    <comment ref="AE21" authorId="13" shapeId="0" xr:uid="{9F40D0AE-2958-42DB-BBA6-A0906DD49BD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1800000 tCO2 of "upstream transportation and distribution" include "downstream transportation and distribution". Split equally on both categories.</t>
      </text>
    </comment>
    <comment ref="M25" authorId="14" shapeId="0" xr:uid="{7D767079-3694-4A75-AC45-2B682A966C5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448051 t CO2e "purchased goods and services" include "upstream leased assets". Spread according to the distribution of WMware.</t>
      </text>
    </comment>
    <comment ref="F27" authorId="15" shapeId="0" xr:uid="{93745160-2135-4497-B29F-71D43DC8425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475000 t CO2e for "upstream and downstream transportation". Spread equally on both categories.</t>
      </text>
    </comment>
    <comment ref="AE27" authorId="16" shapeId="0" xr:uid="{4E8B071A-FD72-4209-8CA6-F35C8EF7170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1800000 tCO2 of "upstream transportation and distribution" include "downstream transportation and distribution". Split equally on both categories.</t>
      </text>
    </comment>
    <comment ref="AE28" authorId="17" shapeId="0" xr:uid="{DABA6531-F774-4642-8B13-24F5040A8D4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23300000 t CO2e "use of sold products" include "processing of sold products". Spread according to the distribution of Samsung Electronics.</t>
      </text>
    </comment>
    <comment ref="F29" authorId="18" shapeId="0" xr:uid="{3100C252-E5BE-4D62-BCBE-320B18773D0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10919000 t CO2e other emissions. Spread according to the distribution of Mircosoft.</t>
      </text>
    </comment>
    <comment ref="AE29" authorId="19" shapeId="0" xr:uid="{61779EEE-8920-4ADC-B63C-96E02CEC053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23300000 t CO2e "use of sold products" include "processing of sold products". Spread according to the distribution of Samsung Electronics.</t>
      </text>
    </comment>
    <comment ref="BF29" authorId="20" shapeId="0" xr:uid="{B57CC88B-C821-44BB-9F92-FA53DECCDCF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93400 t CO2e "use of sold products" include Downstream leased assets". Spread according to the distribution of NEC.</t>
      </text>
    </comment>
    <comment ref="F30" authorId="21" shapeId="0" xr:uid="{177760C9-574B-47FD-8096-17FFD88129F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10919000 t CO2e other emissions. Spread according to the distribution of Mircosoft.</t>
      </text>
    </comment>
    <comment ref="AV31" authorId="22" shapeId="0" xr:uid="{E5E7E145-BF5A-481F-9A0E-D911256C088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10,000 tCO2 of "investments" include "downstream leased assets". Split equally on both categories.</t>
      </text>
    </comment>
    <comment ref="BF31" authorId="23" shapeId="0" xr:uid="{102B6032-E5DA-4D38-B536-BB4AE00D198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93400 t CO2e "use of sold products" include Downstream leased assets". Spread according to the distribution of NEC.</t>
      </text>
    </comment>
    <comment ref="AQ33" authorId="24" shapeId="0" xr:uid="{CBDDCC43-B027-41A5-94B7-2AF3B94B0F3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Investment and acquisitions are integrated as part of other categories, as soon as the investments and acquisitions are operational and financially integrated in Ericsson business. For more information please see: Ericsson Annual Report 2018 (Page 183)</t>
      </text>
    </comment>
    <comment ref="AV33" authorId="25" shapeId="0" xr:uid="{0BF1B46C-606D-4828-8E2E-639CED5E620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10,000 tCO2 of "investments" include "downstream leased assets". Split equally on both categories.</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tc={E57A5454-D1BD-462E-9234-43768696E123}</author>
    <author>tc={160FD880-B877-4B9D-B383-4B02E3415777}</author>
    <author>tc={BE301501-5FBB-43FB-87C7-39B55DC001B6}</author>
    <author>tc={B1C31F29-E05B-4304-AE53-6E9490BC3D73}</author>
  </authors>
  <commentList>
    <comment ref="AD5" authorId="0" shapeId="0" xr:uid="{E57A5454-D1BD-462E-9234-43768696E12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This report covers the period from January 1 to December 31, 2018 and SER initiatives by the as Hon Hai Precision Industry Co., Ltd (also known as Foxconn Technology Group) and its majority-owned subsidiary companies, controlled entities, and affiliates, hereinafter referred to as "Foxconn".</t>
      </text>
    </comment>
    <comment ref="R12" authorId="1" shapeId="0" xr:uid="{160FD880-B877-4B9D-B383-4B02E341577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corrected according to From 10-K</t>
      </text>
    </comment>
    <comment ref="H18" authorId="2" shapeId="0" xr:uid="{BE301501-5FBB-43FB-87C7-39B55DC001B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3782M$: Cloud services and license support
2851M$: Services</t>
      </text>
    </comment>
    <comment ref="AP24" authorId="3" shapeId="0" xr:uid="{B1C31F29-E05B-4304-AE53-6E9490BC3D7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2658 M$: selling and distribution
2209 M$: administrative expenses
59 M$: other operating expenses</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tc={B820EBFD-F607-4966-84D8-90DB9BC1DE79}</author>
    <author>tc={EECD2B67-3BFB-4944-99B1-5358F9CF5973}</author>
    <author>tc={976E88D1-A231-4831-AADE-B5CAE856432A}</author>
    <author>tc={F5338F34-0CD9-4463-B2E3-269EEEC3B16D}</author>
    <author>tc={33C63203-20AF-4792-917D-4C4F4670E45B}</author>
    <author>tc={5DAAC300-1F85-4D8B-BD45-36B6CE1F1E3F}</author>
    <author>tc={91E97B8B-FE83-4566-97EC-870E0858A5CE}</author>
    <author>tc={B88214D8-1BB6-4EF9-9AA6-FA3001A04841}</author>
    <author>tc={FB274975-846A-4E76-8B5A-25C2760C9260}</author>
    <author>tc={110EBAA5-CA51-42C3-A0D8-38D81AD22014}</author>
    <author>tc={749FE68A-BB47-4867-8E35-CD883B93D246}</author>
    <author>tc={EDE39BBD-A8DB-440F-BED9-957ABC284236}</author>
    <author>tc={C8B37431-22C6-459A-80EF-EC2DB7BD2DA4}</author>
    <author>tc={2CCC3266-E36B-4FD7-9933-A6C993E4352E}</author>
    <author>tc={40810AE6-4999-407A-87D3-BCE5B8454FDD}</author>
    <author>tc={B3E9BB83-86D9-4C8F-8672-6D4E668515E5}</author>
    <author>tc={A89D9006-3D98-4355-96C9-291BB1A7AEF0}</author>
    <author>tc={0B8CA1F1-22C4-465B-8BC0-D61E5ACE32A9}</author>
    <author>tc={52B9A12F-FD56-4546-90B8-5BB2488944BC}</author>
    <author>tc={264C2094-DB06-4067-97D9-B64B58B7E4FE}</author>
    <author>tc={48A78658-09B4-4449-B2BE-EA5040F481D5}</author>
    <author>tc={6F8EC301-0EB1-4CC7-8733-E6FFA7911B3D}</author>
    <author>tc={EAB86593-17E9-4C0C-A04A-730881DF3643}</author>
    <author>tc={D575D822-4277-473A-88C4-A7F36683E273}</author>
    <author>tc={34CC1F5E-0FF8-48C6-AF88-6ED8C477F2FC}</author>
    <author>tc={43663C0F-DFD3-45F9-BC42-5E7CA488F9D7}</author>
    <author>tc={30C5CE46-1EC1-4C69-BB04-75BCEFC3CC4D}</author>
    <author>tc={9D5B6A1F-01F6-4511-A4AF-068F801A72A6}</author>
    <author>tc={FB096D98-C3B2-41C2-BECB-4832575D3FFB}</author>
    <author>tc={E0EFCFA0-9E34-43CD-8E72-234F0DCDC273}</author>
    <author>tc={51295422-4AD8-4266-AC26-900BBAD1C17E}</author>
    <author>tc={0B9AACAB-117D-494D-A42E-80F478FDFB3B}</author>
    <author>tc={89C33645-6855-4CB1-BDE5-FA2CB70F1E9B}</author>
    <author>tc={2E61E134-F777-44D8-B500-43C298F2A44B}</author>
    <author>tc={197CECF6-A92D-4DF1-975E-2E5EA652A2A1}</author>
    <author>tc={0AC3522F-F06C-4449-8045-2CD0CB6F7F94}</author>
    <author>tc={E86116C7-50D2-466B-BD08-26DA85C1CFD7}</author>
    <author>tc={85DCF76A-BD89-47BA-9367-B355936FBD36}</author>
    <author>tc={31D146F6-7219-47AC-94C4-587A055E666B}</author>
    <author>tc={C5789457-CDCB-44B9-94BA-DA4EC27D2623}</author>
    <author>tc={DB38087E-7A56-4482-A316-19B97641C05F}</author>
    <author>tc={34D0767C-D4B6-451C-8281-902BE3848526}</author>
  </authors>
  <commentList>
    <comment ref="Y149" authorId="0" shapeId="0" xr:uid="{B820EBFD-F607-4966-84D8-90DB9BC1DE7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This category includes subcontracting costs, mainly in system development, for the NRI Group . Of the NRI Group's operating expenses, subcontracting costs and equipment and machinery costs (maintenance and repair) are included in the NRI Group's operating expenses. (excluding software usage fees, etc.), multiplied by the unit emission rate. About 40% of the partners are resident in the NRI Group's offices and factories. As this is included in Scope 1 and 2, we are working with a resident partner to develop the system as an external The equivalent of commissioning costs are excluded from the Scope 3 Category 1 calculation. Emission factors are "emission intensity for the calculation of an organization's greenhouse gas emissions through the supply chain This report uses the emissions intensity based on the inter-industry relations table from the "Database" (Ministry of the Environment).</t>
      </text>
    </comment>
    <comment ref="AN149" authorId="1" shapeId="0" xr:uid="{EECD2B67-3BFB-4944-99B1-5358F9CF597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It is calculated by multiplying the value data of the products and services purchased or acquired by the unit of measure in the inter-industry relation table.</t>
      </text>
    </comment>
    <comment ref="AS149" authorId="2" shapeId="0" xr:uid="{976E88D1-A231-4831-AADE-B5CAE856432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Calculated by multiplying the emissions intensity by the purchase price of each product and service purchased in fiscal 2018 Formula: [Purchase price of each product and service purchased] x [Emission intensity] Formula: [Amount of purchased goods and services] x [Specific emission unit] - The specific emission unit is Environmental load intensity based on the inter-industry table published by the Center for Global Environmental Research, National Institute for Environmental Studies Data Book (3EID).</t>
      </text>
    </comment>
    <comment ref="Y166" authorId="3" shapeId="0" xr:uid="{F5338F34-0CD9-4463-B2E3-269EEEC3B16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In the case of the NRI Group, this category covers capital investment in the period covered by the calculation. Capital expenditures in the NRI Group that relate to property, plant and equipment such as buildings, machinery and equipment For capital investment in data centers and other facilities (construction in progress) that are expected to be built over a long period of time, the amount is multiplied by the unit of emission. For capital investments (construction in progress) in data centers and other facilities that will be built over a long period of time, the amount of the investment is multiplied by the amount of money that will be emitted when the project is completed. Emissions are calculated from total capital investment. In addition, the NRI Group's intangible assets, including software, are themselves greenhouse gas emissions. emissions are excluded from the calculation because they do not occur. emission factors are the "specific emissions unit for calculating an organization's greenhouse gas emissions throughout the supply chain". Database" (Ministry of the Environment), which is based on the "Emissions per unit price of capital goods".</t>
      </text>
    </comment>
    <comment ref="AN166" authorId="4" shapeId="0" xr:uid="{33C63203-20AF-4792-917D-4C4F4670E45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It is calculated by multiplying the amount of capital goods raised by the amount of capital goods procured by the unit of measure presented in the Input-Output table.</t>
      </text>
    </comment>
    <comment ref="AS166" authorId="5" shapeId="0" xr:uid="{5DAAC300-1F85-4D8B-BD45-36B6CE1F1E3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Calculated by multiplying the amount of capital goods such as equipment acquired in FY2018 by the emission intensity per investment amount. Formula: [Amount of capital goods acquired] x [Emission intensity] - Emission intensity is based on an independent administrative agency Data Book of Environmental Impact intensity based on the inter-industry relation table published by the Center for Global Environmental Research, National Institute for Environmental Studies (3) EID).</t>
      </text>
    </comment>
    <comment ref="AN183" authorId="6" shapeId="0" xr:uid="{91E97B8B-FE83-4566-97EC-870E0858A5C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The amount of fuel and energy used is calculated by multiplying the amount of fuel and energy used by the Carbon Footprint Communication Program's intensity.</t>
      </text>
    </comment>
    <comment ref="AS183" authorId="7" shapeId="0" xr:uid="{B88214D8-1BB6-4EF9-9AA6-FA3001A0484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Purchased fuels and the extraction, production, and transportation of fuels used to generate purchased electricity Calculated by multiplying the amount of fuel and electricity purchased in fiscal 2018 by the unit of emission. Calculated by multiplying the amount of fuel and electricity purchased in FY2018 by the emission intensity Formula: [ Amount of fuel and electricity purchased ] x [ Specific emissions intensity] - The specific emissions are calculated by an independent administrative agency Data Book of Environmental Impact intensity based on the inter-industry relation table published by the Center for Global Environmental Research, National Institute for Environmental Studies (3) EID).</t>
      </text>
    </comment>
    <comment ref="AN200" authorId="8" shapeId="0" xr:uid="{FB274975-846A-4E76-8B5A-25C2760C926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Calculated in accordance with the Joint Guidelines for Calculating CO2 Emissions in the Logistics Field (Ministry of Economy, Trade and Industry and Ministry of Land, Infrastructure, Transport and Tourism) (FY2017 values).</t>
      </text>
    </comment>
    <comment ref="AS200" authorId="9" shapeId="0" xr:uid="{110EBAA5-CA51-42C3-A0D8-38D81AD2201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Emissions from the procurement of purchased products and services, and emissions from the transportation of manufactured products Calculation. For purchased products, the same items as in category 1 are multiplied by the emissions intensity for procurement. Calculation. Formula: [Value of purchased products and services] x [Specific emissions intensity] -Emission intensity is calculated by an independent administrative unit. Data Book of environmental impact intensity based on the inter-industry relation table published by the Center for Global Environmental Research, National Institute for Environmental Studies (3EID).</t>
      </text>
    </comment>
    <comment ref="Y206" authorId="10" shapeId="0" xr:uid="{749FE68A-BB47-4867-8E35-CD883B93D24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For the NRI Group, this category includes the procurement of purchased goods. The majority of the NRI Group's purchased products are sent directly to customers from hardware vendors or wholesalers. As a result, it is considered to be included in Scope 3 for hardware vendors and others. Therefore, emissions from logistics of purchased goods are not considered to be material to the NRI Group and are not included in the scope of calculation. and.</t>
      </text>
    </comment>
    <comment ref="AN217" authorId="11" shapeId="0" xr:uid="{EDE39BBD-A8DB-440F-BED9-957ABC28423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Calculated based on the basic unit of waste treatment by waste type and the amount of waste generated by waste transportation (FY2017 value).</t>
      </text>
    </comment>
    <comment ref="AS217" authorId="12" shapeId="0" xr:uid="{C8B37431-22C6-459A-80EF-EC2DB7BD2DA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The amount of waste to be disposed of, excluding valuables, is multiplied by the amount of waste per unit of production. Formula: [Amount of money spent on disposal] x [Emission intensity] - Unit of emission is calculated by the National Institute for Environmental Studies. Formula: [Disposal cost] x [Emission intensity] - The emission intensity is calculated by the National Institute for Environmental Studies Using the environmental impact intensity data book (3EID) based on the inter-industry relation table published by the Global Environment Research Center.</t>
      </text>
    </comment>
    <comment ref="Y223" authorId="13" shapeId="0" xr:uid="{2CCC3266-E36B-4FD7-9933-A6C993E4352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In this category, the NRI Group has a wide range of waste generated from offices and data centers. Applicable. The estimated emissions in this category are less than 0.1% of the total Scope 3 emissions, and therefore the significance of The Company has determined that there is no such thing and it is excluded from the calculation.</t>
      </text>
    </comment>
    <comment ref="Y234" authorId="14" shapeId="0" xr:uid="{40810AE6-4999-407A-87D3-BCE5B8454FD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This category applies to emissions related to employee business travel for the NRI Group. For NRIs, by means of transportation purchased through designated travel agents (domestic and international flights) (e.g., railroads, etc.) Based on the cost of business travel, it is calculated by multiplying the emission factor by one of the NRIs. emissions per unit of production and multiplied by the number of employees. The emission factor is the emission intensity for calculating an organization's greenhouse gas emissions throughout the supply chain. The database is based on the "Emissions Per Unit Cost of Transportation" from the "Database" (Ministry of the Environment).</t>
      </text>
    </comment>
    <comment ref="AN234" authorId="15" shapeId="0" xr:uid="{B3E9BB83-86D9-4C8F-8672-6D4E668515E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It is calculated by multiplying the number of people by the intensity and the number of people presented in the inter-industry relation table.</t>
      </text>
    </comment>
    <comment ref="AS234" authorId="16" shapeId="0" xr:uid="{A89D9006-3D98-4355-96C9-291BB1A7AEF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The amount of emission is calculated by multiplying the amount of money spent on transportation of employees on business trip by the emission intensity. Formula: [Travel expense for business trip] x [Emission intensity] ・Emission intensity is calculated by the National Institute for Environmental Studies Using the environmental impact intensity data book (3EID) based on the inter-industry relation table published by the Global Environment Research Center.</t>
      </text>
    </comment>
    <comment ref="Y251" authorId="17" shapeId="0" xr:uid="{0B8CA1F1-22C4-465B-8BC0-D61E5ACE32A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For the NRI Group, this category covers emissions related to employee commuting. For NRIs, the category is calculated by multiplying the emission factor based on employee commuting costs by means of transportation (rail, bus, etc.) In the case of Group companies, the number of employees is multiplied by the number of employees based on NRI's per capita emissions. emission factors are used to calculate the organization's greenhouse gas emissions through its supply chain. The emission factor is the emission intensity for calculating an organization's greenhouse gas emissions throughout the supply chain. The database is based on the "Emissions Per Unit Cost of Transportation" from the "Database" (Ministry of the Environment).</t>
      </text>
    </comment>
    <comment ref="AN251" authorId="18" shapeId="0" xr:uid="{52B9A12F-FD56-4546-90B8-5BB2488944B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It is calculated by multiplying the number of people by the intensity of city classification presented in the inter-industry relations table.</t>
      </text>
    </comment>
    <comment ref="AS251" authorId="19" shapeId="0" xr:uid="{264C2094-DB06-4067-97D9-B64B58B7E4F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The amount of emission is calculated by multiplying the amount of money spent on employee's transportation to work by the emission intensity. Formula: [Commuting expenses] x [Emission intensity] - The emission intensity is calculated by the National Institute for Environmental Studies Using the environmental impact intensity data book (3EID) based on the inter-industry relation table published by the Global Environment Research Center.</t>
      </text>
    </comment>
    <comment ref="AN268" authorId="20" shapeId="0" xr:uid="{48A78658-09B4-4449-B2BE-EA5040F481D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The calculation is based on the fuel consumption of leased vehicles used primarily for commercial purposes.</t>
      </text>
    </comment>
    <comment ref="AS274" authorId="21" shapeId="0" xr:uid="{6F8EC301-0EB1-4CC7-8733-E6FFA7911B3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Regarding the use of leased equipment, emissions are reported in Scope 1 and 2</t>
      </text>
    </comment>
    <comment ref="AN285" authorId="22" shapeId="0" xr:uid="{EAB86593-17E9-4C0C-A04A-730881DF364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It is calculated using the transport tonne-kilometre method using a scenario setting.</t>
      </text>
    </comment>
    <comment ref="Y291" authorId="23" shapeId="0" xr:uid="{D575D822-4277-473A-88C4-A7F36683E27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The NRI Group has concluded that no emissions exist for this category as there are no sales logistics</t>
      </text>
    </comment>
    <comment ref="AS291" authorId="24" shapeId="0" xr:uid="{34CC1F5E-0FF8-48C6-AF88-6ED8C477F2F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TDK is a midstream company that manufactures electronic components, so it is not applicable.</t>
      </text>
    </comment>
    <comment ref="AN308" authorId="25" shapeId="0" xr:uid="{43663C0F-DFD3-45F9-BC42-5E7CA488F9D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Since sold intermediate products are processed into a wide variety of final products, it is difficult to ascertain the amount of emissions, and it is not possible to make a reasonable calculation.</t>
      </text>
    </comment>
    <comment ref="AS308" authorId="26" shapeId="0" xr:uid="{30C5CE46-1EC1-4C69-BB04-75BCEFC3CC4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Emissions from the processing of our products by our customers are small and therefore not applicable.</t>
      </text>
    </comment>
    <comment ref="Y319" authorId="27" shapeId="0" xr:uid="{9D5B6A1F-01F6-4511-A4AF-068F801A72A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For the NRI Group, this category covers emissions associated with the use of hardware for product sales. We will The breakdown of product sales and the number of units sold in the reporting year is multiplied by the standard scenario established by NRI. This is calculated as follows. Maintenance and software are excluded from the product sales breakdown, as they are defined as having no emissions. The standard scenario assumes eight hours of operation per day for PCs, etc., and 24 hours per day, 365 days per year for servers, etc. Operation of the plant is assumed. emission factors are based on the standard usage scenario, assumed service life, and power consumption by sales breakdown in the NRI Group. Based on the "Greenhouse Gas Emissions Calculation, Reporting and Publication System" (Ministry of the Environment), the "Greenhouse Gas Emissions Calculation, Reporting and Publication System" (Ministry of the Environment) is based on the following emissions coefficients of the Tokyo Electric Power Company are used.</t>
      </text>
    </comment>
    <comment ref="AN319" authorId="28" shapeId="0" xr:uid="{FB096D98-C3B2-41C2-BECB-4832575D3FF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Calculated based on the power consumption, product life cycle and number of units sold of consumer products.</t>
      </text>
    </comment>
    <comment ref="AS319" authorId="29" shapeId="0" xr:uid="{E0EFCFA0-9E34-43CD-8E72-234F0DCDC27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The power consumption of TDK's products (electronic components) plus lifetime operating hours and CO2 emissions of the products in which the electronic components are mounted. 2 conversion factor, and the sales volume of TDK products (electronic components). Formula: [Power consumption of components] x [Lifetime operating hours of the product] x [CO2 conversion factor] x [Product Sales volume] - Internal guidance is prepared based on IEC/IC111 TR62726, and Calculations are carried out based on that.</t>
      </text>
    </comment>
    <comment ref="Y336" authorId="30" shapeId="0" xr:uid="{51295422-4AD8-4266-AC26-900BBAD1C17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For the NRI Group, this category covers emissions from the disposal of hardware related to product sales. We will The breakdown of product sales and the number of units sold in the reporting year are calculated based on the standard scenario set up by NRI. We calculate the weight of the products that we buy and multiply it by an emission factor. The emission factor is the "emission intensity for calculating an organization's greenhouse gas emissions throughout the supply chain. This report adopts the "Unit Requirement for Waste Production by Type" from the "Database" (Ministry of the Environment).</t>
      </text>
    </comment>
    <comment ref="AN336" authorId="31" shapeId="0" xr:uid="{0B9AACAB-117D-494D-A42E-80F478FDFB3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Calculated based on the basic unit of waste treatment by product type and the amount of waste generated in transportation.</t>
      </text>
    </comment>
    <comment ref="AS342" authorId="32" shapeId="0" xr:uid="{89C33645-6855-4CB1-BDE5-FA2CB70F1E9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TDK is a midstream company that manufactures electronic components, so it is not applicable.</t>
      </text>
    </comment>
    <comment ref="Y359" authorId="33" shapeId="0" xr:uid="{2E61E134-F777-44D8-B500-43C298F2A44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The NRI Group subleases a portion of its leased assets to others, but the amounts are not material and are not included in the calculation.</t>
      </text>
    </comment>
    <comment ref="AN359" authorId="34" shapeId="0" xr:uid="{197CECF6-A92D-4DF1-975E-2E5EA652A2A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GHG emissions from tenants leased to affiliates are accounted for in Scope 1 and 2.</t>
      </text>
    </comment>
    <comment ref="AS359" authorId="35" shapeId="0" xr:uid="{0AC3522F-F06C-4449-8045-2CD0CB6F7F9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Not applicable as there are no relevant business activities</t>
      </text>
    </comment>
    <comment ref="Y376" authorId="36" shapeId="0" xr:uid="{E86116C7-50D2-466B-BD08-26DA85C1CFD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The NRI Group has come to the conclusion that no discharge exists for this category as there is no franchise in place.</t>
      </text>
    </comment>
    <comment ref="AN376" authorId="37" shapeId="0" xr:uid="{85DCF76A-BD89-47BA-9367-B355936FBD3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We do not have any franchised stores, so we do not include them.</t>
      </text>
    </comment>
    <comment ref="AS376" authorId="38" shapeId="0" xr:uid="{31D146F6-7219-47AC-94C4-587A055E666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Not applicable as there are no franchise stores</t>
      </text>
    </comment>
    <comment ref="Y393" authorId="39" shapeId="0" xr:uid="{C5789457-CDCB-44B9-94BA-DA4EC27D262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Since the NRI Group is not in the investment business, we have concluded that no emissions exist for this category.</t>
      </text>
    </comment>
    <comment ref="AN393" authorId="40" shapeId="0" xr:uid="{DB38087E-7A56-4482-A316-19B97641C05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The Company is not in the investment business or financial services business.</t>
      </text>
    </comment>
    <comment ref="AS393" authorId="41" shapeId="0" xr:uid="{34D0767C-D4B6-451C-8281-902BE384852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Not applicable, as there are no relevant investments</t>
      </text>
    </comment>
  </commentList>
</comments>
</file>

<file path=xl/sharedStrings.xml><?xml version="1.0" encoding="utf-8"?>
<sst xmlns="http://schemas.openxmlformats.org/spreadsheetml/2006/main" count="94730" uniqueCount="13057">
  <si>
    <t>Microsoft</t>
  </si>
  <si>
    <t>Apple</t>
  </si>
  <si>
    <t>Facebook</t>
  </si>
  <si>
    <t>Company</t>
  </si>
  <si>
    <t>Purchased goods and services</t>
  </si>
  <si>
    <t>Capital goods</t>
  </si>
  <si>
    <t>Upstream transportation and distribution</t>
  </si>
  <si>
    <t>Waste generated in operations</t>
  </si>
  <si>
    <t>Business travel</t>
  </si>
  <si>
    <t>Employee commuting</t>
  </si>
  <si>
    <t>Upstream leased assets</t>
  </si>
  <si>
    <t>Downstream transportation and distribution</t>
  </si>
  <si>
    <t>Processing of sold products</t>
  </si>
  <si>
    <t>Use of sold products</t>
  </si>
  <si>
    <t>End-of-life treatment of sold products</t>
  </si>
  <si>
    <t>Downstream leased assets</t>
  </si>
  <si>
    <t>Franchises</t>
  </si>
  <si>
    <t>Investments</t>
  </si>
  <si>
    <t>market-based</t>
  </si>
  <si>
    <t>location-based</t>
  </si>
  <si>
    <t>Upstream</t>
  </si>
  <si>
    <t xml:space="preserve">Downstream </t>
  </si>
  <si>
    <t>Microsoft Corporation</t>
  </si>
  <si>
    <t>incl. in scope 1+2 emissions</t>
  </si>
  <si>
    <t>Total Scope 1+2 emissions</t>
  </si>
  <si>
    <t>relevant, not calculated</t>
  </si>
  <si>
    <t>Other (upstream)</t>
  </si>
  <si>
    <t>Revenue</t>
  </si>
  <si>
    <t>CO2</t>
  </si>
  <si>
    <t>CH4</t>
  </si>
  <si>
    <t>N2O</t>
  </si>
  <si>
    <t>HFCs</t>
  </si>
  <si>
    <t>SF6</t>
  </si>
  <si>
    <t>SAP</t>
  </si>
  <si>
    <t>IBM</t>
  </si>
  <si>
    <t>-</t>
  </si>
  <si>
    <t>Other</t>
  </si>
  <si>
    <t>04/2018-03/2019</t>
  </si>
  <si>
    <t>Samsung Electronics</t>
  </si>
  <si>
    <t>CDP</t>
  </si>
  <si>
    <t>Hon Hai Precision Industry</t>
  </si>
  <si>
    <t>Alphabet</t>
  </si>
  <si>
    <t>Dell Technologies</t>
  </si>
  <si>
    <t>Intel</t>
  </si>
  <si>
    <t>HP</t>
  </si>
  <si>
    <t>Lenovo Group</t>
  </si>
  <si>
    <t>Cisco Systems</t>
  </si>
  <si>
    <t>Pegatron</t>
  </si>
  <si>
    <t>Accenture</t>
  </si>
  <si>
    <t>Micron Technology</t>
  </si>
  <si>
    <t>Wistron</t>
  </si>
  <si>
    <t>Nokia</t>
  </si>
  <si>
    <t>Xiaomi</t>
  </si>
  <si>
    <t xml:space="preserve">NEC </t>
  </si>
  <si>
    <t>Flex</t>
  </si>
  <si>
    <t>Oracle</t>
  </si>
  <si>
    <t>SK Hynix</t>
  </si>
  <si>
    <t>Fujistu</t>
  </si>
  <si>
    <t>Quanta Computer</t>
  </si>
  <si>
    <t>Compal Electronics</t>
  </si>
  <si>
    <t>Hewlett Packard Enterprise</t>
  </si>
  <si>
    <t>D</t>
  </si>
  <si>
    <t>A</t>
  </si>
  <si>
    <t>C</t>
  </si>
  <si>
    <t>B</t>
  </si>
  <si>
    <t>F</t>
  </si>
  <si>
    <t>A-</t>
  </si>
  <si>
    <t>B-</t>
  </si>
  <si>
    <t>Relevant, not yet calculated</t>
  </si>
  <si>
    <t>Country</t>
  </si>
  <si>
    <t>Industry</t>
  </si>
  <si>
    <t>Alphabet (Google)</t>
  </si>
  <si>
    <t>Scope 1</t>
  </si>
  <si>
    <t>Scope 2</t>
  </si>
  <si>
    <t>South Korea</t>
  </si>
  <si>
    <t>Taiwan</t>
  </si>
  <si>
    <t>China</t>
  </si>
  <si>
    <t>Japan</t>
  </si>
  <si>
    <t>Ireland</t>
  </si>
  <si>
    <t>Germany</t>
  </si>
  <si>
    <t>Finland</t>
  </si>
  <si>
    <t>Singapore</t>
  </si>
  <si>
    <t xml:space="preserve"> t CO2e</t>
  </si>
  <si>
    <t>g CO2e / USD</t>
  </si>
  <si>
    <t>t CO2e</t>
  </si>
  <si>
    <t>g CO2 e</t>
  </si>
  <si>
    <t>Downstream</t>
  </si>
  <si>
    <t>Emission factor</t>
  </si>
  <si>
    <t>incl. In scope 1+2</t>
  </si>
  <si>
    <t>C6. Emissions data</t>
  </si>
  <si>
    <t>C6.1</t>
  </si>
  <si>
    <t>(C6.1) What were your organization’s gross global Scope 1 emissions in metric tons CO2e?</t>
  </si>
  <si>
    <t>Reporting year</t>
  </si>
  <si>
    <t>Gross global Scope 1 emissions (metric tons CO2e)</t>
  </si>
  <si>
    <t>Start date</t>
  </si>
  <si>
    <t>January 1 2018</t>
  </si>
  <si>
    <t>End date</t>
  </si>
  <si>
    <t>December 31 2018</t>
  </si>
  <si>
    <t>Comment</t>
  </si>
  <si>
    <t>C6.2</t>
  </si>
  <si>
    <t>(C6.2) Describe your organization’s approach to reporting Scope 2 emissions.</t>
  </si>
  <si>
    <t>Row 1</t>
  </si>
  <si>
    <t>​Scope 2, location-based​</t>
  </si>
  <si>
    <t>We are reporting a Scope 2, location-based figure</t>
  </si>
  <si>
    <t>Scope 2, market-based</t>
  </si>
  <si>
    <t>We are reporting a Scope 2, market-based figure</t>
  </si>
  <si>
    <t>C6.3</t>
  </si>
  <si>
    <t>(C6.3) What were your organization’s gross global Scope 2 emissions in metric tons CO2e?</t>
  </si>
  <si>
    <t>Scope 2, location-based</t>
  </si>
  <si>
    <t>Scope 2, market-based (if applicable)</t>
  </si>
  <si>
    <t>C6.4</t>
  </si>
  <si>
    <t>(C6.4) Are there any sources (e.g. facilities, specific GHGs, activities, geographies, etc.) of Scope 1 and Scope 2 emissions that are within your selected reporting boundary which are not included in your disclosure?</t>
  </si>
  <si>
    <t>No</t>
  </si>
  <si>
    <t>C6.5</t>
  </si>
  <si>
    <t>(C6.5) Account for your organization’s Scope 3 emissions, disclosing and explaining any exclusions.</t>
  </si>
  <si>
    <t>Evaluation status</t>
  </si>
  <si>
    <t>Relevant, calculated</t>
  </si>
  <si>
    <t>Metric tonnes CO2e</t>
  </si>
  <si>
    <t>Emissions calculation methodology</t>
  </si>
  <si>
    <t>Percentage of emissions calculated using data obtained from suppliers or value chain partners</t>
  </si>
  <si>
    <t>Explanation</t>
  </si>
  <si>
    <t>Fuel-and-energy-related activities (not included in Scope 1 or 2)</t>
  </si>
  <si>
    <t>End of life treatment of sold products</t>
  </si>
  <si>
    <t>Not relevant, explanation provided</t>
  </si>
  <si>
    <t>&lt;Not Applicable&gt;</t>
  </si>
  <si>
    <t>Other (downstream)</t>
  </si>
  <si>
    <t>September 29 2017</t>
  </si>
  <si>
    <t>September 29 2018</t>
  </si>
  <si>
    <t>Apple’s global facilities, including our data centers, corporate offices, and our more than 500 retail stores were responsible for 54,590 metric tons CO2e in fiscal year 2018.</t>
  </si>
  <si>
    <t>We are not reporting a Scope 2, location-based figure</t>
  </si>
  <si>
    <t>We believe our market-based Scope 2 emissions figure most accurately represents our emissions profile since generating and sourcing renewable energy is a key aspect of our environmental strategy.</t>
  </si>
  <si>
    <t>We’ve updated our fiscal year 2016 colocation facilities footprint to reflect more accurately Apple’s operational boundaries. Per the WRI Greenhouse Gas Protocol, we’ve removed from our Scope 2 calculations those emissions associated with colocation facility cooling and building operations.</t>
  </si>
  <si>
    <t>Yes</t>
  </si>
  <si>
    <t>C6.4a</t>
  </si>
  <si>
    <t>(C6.4a) Provide details of the sources of Scope 1 and Scope 2 emissions that are within your selected reporting boundary which are not included in your disclosure.</t>
  </si>
  <si>
    <t>Source</t>
  </si>
  <si>
    <t>Fire suppressant systems &amp; refrigerant leakage</t>
  </si>
  <si>
    <t>Relevance of Scope 1 emissions from this source</t>
  </si>
  <si>
    <t>Emissions are not relevant</t>
  </si>
  <si>
    <t>Relevance of location-based Scope 2 emissions from this source</t>
  </si>
  <si>
    <t>No emissions excluded</t>
  </si>
  <si>
    <t>Relevance of market-based Scope 2 emissions from this source (if applicable)</t>
  </si>
  <si>
    <t>Explain why this source is excluded</t>
  </si>
  <si>
    <t>We have not included fire suppressant systems or refrigerant leakage in our Scope 1 emissions as it accounts for far less than 1 percent of our total CO2e emissions. Nevertheless, reducing emissions from these systems is of importance to us and we are deploying technologies and operational practices to reduce refrigerant leakage through improved maintenance and equipment replacement, combined with a program using refrigerants with low global warming potential.</t>
  </si>
  <si>
    <t>Fertilizer use</t>
  </si>
  <si>
    <t>We have not included fertilizer use from landscape applications in our Scope 1 emissions as it accounts for far less than 1 percent of our total CO2e emissions. Our landscape practices focus on composting our green waste trimmings collected onsite and reusing them as mulch, supplemented only as needed with additional organic fertilizers and a limited amount of slow-release fertilizer products. Apple also employs a robust integrated pest management system, which reduces the need for fertilizer application.</t>
  </si>
  <si>
    <t>We evaluate and publish the life cycle carbon footprint of all hardware products, including impacts farther up the value chain than our first-tier suppliers. The scope includes the extraction, production, and transportation of raw materials, as well as the manufacture, transport, and assembly of all parts and product packaging. We calculate this footprint using life cycle assessment (“LCA”) software whose inputs have been modified to reflect components used to manufacture our products, and reflect their location of manufacture, as well as the weights of each component and number purchased and sold. Calculated in accordance to ISO 14040 and ISO 14044. For more detail, refer to our “Five-Step LCA Process” in the Comments section.</t>
  </si>
  <si>
    <t>We compile primary data for components or materials we know to be carbon-intensive, regardless of their position in our value chain. Each year, we make adjustments in our model to better account for Apple’s specific value chain. Approximately 50 percent of our manufacturing emissions are calculated using primary data. We focus our attention on aspects of the product life cycle where our choices can have a material impact on emissions reduction, and use our LCAs to prioritize our work. We purchase third-party computing services, which we approximate to be less than 1 percent of total emissions from purchased goods and services. Five-Step LCA Process: https://www.apple.com/environment/answers/</t>
  </si>
  <si>
    <t>We have chosen not to report this metric, because data availability is limited—an exemption allowed for under the GHG Protocol guidance. To calculate emissions from capital goods, data on Apple’s capital expenditures are used along with Economic Input-Output (EIO) LCA models. This method relies upon emissions factors for each broad category of capital expenditures. While it provides an overall magnitude of CO2e emissions associated with capital goods, it is not specific, and therefore not up to the standard of data applicability used elsewhere in Apple carbon emissions calculations. The most-reputable, publicly available emissions factors for EIO LCA models are from the U.S. in 2007. More recent data, and data specific to the geographies in which many of these capital expenditures occur, are not available. We take climate change seriously and have undertaken real action to reduce our footprint. In fact, since 2011, our use of renewable energy has reduced our Scope 1 and Scope 2 emissions by 64 percent and prevented more than 2.1 million metric tons of CO2e from entering the atmosphere. We are also tackling Scope 3 emissions by committing to 100 percent renewable energy in our supply chain. This is to say that we focus on where our impacts are largest and where we can affect the most change.</t>
  </si>
  <si>
    <t>Line losses do not result in material Scope 3 emissions. We calculated this figure in a previous CDP submission (covering fiscal year 2013), and found that it represented less than 0.1 percent of our Scope 3 carbon footprint. This amount has not increased substantively and therefore is still not relevant.</t>
  </si>
  <si>
    <t>To calculate product transportation and distribution (both upstream and downstream), we used data provided by Worldwide Logistics at Apple based on fiscal year 2018 shipment data. The detailed dataset provides resolution to final destinations at the country level. Two shipment scenarios are created based on the operation of Worldwide Logistics: 1) Hub shipping refers to shipments that are from final assembly site to an Apple operated or affiliated logistics hub, and then delivered to retail stores. 2) Direct shipping refers to shipment sent from final assembly site directly to a customer. Before point of sale shipment includes shipments that are shipped from final assembly site to an Apple operated or affiliated logistics hub, and then delivered to retail stores. Representative hub locations are modeled using the location of major logistics hubs in use. Final truck shipment from distribution centers to final destination is estimated as 200 kilometers. [Calculated in accordance to ISO 14040 and ISO 14044.]</t>
  </si>
  <si>
    <t>We use actual data provided from worldwide logistics, though some assumptions are still made regarding average trip distances. From the data we collect for product logistics, we are not able to entirely align with the “post-sale” and “pre-sale” delimitations of this upstream/downstream transportation emissions calculation. As a result, this upstream figure incorporates a small portion of downstream transportation emissions associated with products that have been sold and shipped directly from a final assembly site or to third party retail stores (which technically occurs post sale to these third-party stores). However, the net total for downstream and upstream transportation and distribution emissions account for all emissions in the product transportation category.</t>
  </si>
  <si>
    <t>Waste generated does not result in material Scope 3 emissions. We calculated this figure in our CDP submission covering fiscal year 2013, and it represented less than 0.1 percent of our corporate carbon footprint. This amount has not increased substantively and therefore is still not relevant. That said, reducing waste and use of materials is a central element of our environmental strategy. We’ve created robust recycling and composting programs to minimize the environmental impact of the waste we produce in our corporate facilities: (i) A majority of the disposable tableware and containers in our Cupertino employee cafeterias are biodegradable or compostable, and our food and composting waste is made available to commercial farms. (ii) Further, our multiuse facility in Cork, Ireland achieved Zero Waste to Landfill validation through a number of efforts. In the factory, the same packaging in which we receive iMac components is reused to ship iMac to customers. And all cardboard, foam packaging, plastic trays, electrical cables, and pallets are recycled. Even the cooking oil from the campus cafeteria is recovered to produce biodiesel fuel. And in 2018, the final assembly facilities for iPhone, iPad, Mac, Apple Watch, AirPods and HomePod also became UL Zero Waste to Landfill certified. And we diverted 475,000 metric tonnes of waste in 2018. (iii) In fiscal year 2018, we generated 74,000 metric tons of waste and diverted about 74 percent from landfill through recycling and composting, up 3 percentage points from fiscal year 2017. We continue to look for ways to divert waste from landfill.</t>
  </si>
  <si>
    <t>Flight numbers and distances, and car rental numbers are collected from our global travel service provider. Emissions are estimated from these, using the guidance and emission factors provided by: (i) U.S. Environmental Protection Agency’s The Climate Leaders Greenhouse Gas Inventory Protocol - Direct Emissions from Mobile Combustion Sources; (ii) U.S. Environmental Protection Agency’s The Climate Leaders Greenhouse Gas Inventory Protocol - Direct Emissions from Stationary Combustion Sources; (iii) U.S. Environmental Protection Agency’s The Climate Leaders Greenhouse Gas Inventory Protocol - Optional Emissions from Commuting, Business Travel and Product Transport; (iv) 2011 Guidelines to Defra / DECC’s GHG Conversion Factors for Company Reporting: Methodology Paper for Emissions Factors; and (v) The Climate Registry’s 2013 Default Emissions Factors. We are constantly revisiting our methodology to hold ourselves to high accountability standards. So in fiscal year 2018, we changed how we calculate emissions from business travel in order to better account for classes of service in air travel. As a result of this change, our Scope 3 transportation emissions increased by 77 percent. Without the methodology change, these emissions would have increased by 14 percent, which reflects the growth in our business.</t>
  </si>
  <si>
    <t>Emissions from employee travel are calculated using trip distance data obtained from our travel partner that manages all travel for Apple employees. We consider the data we obtain from our travel partner to be real data that provides roughly 90 percent of the calculation. However, we do not use carrier-specific fuel consumption data (which we would also interpret as primary data).</t>
  </si>
  <si>
    <t>Our commute emissions are estimated based on particular commute methods and our commute programs, and account for emissions across our employee base. Emission factors for vehicles and other guidance is taken from: (i) U.S. Environmental Protection Agency’s The Climate Leaders Greenhouse Gas Inventory Protocol - Direct Emissions from Mobile Combustion Sources; (ii) U.S. Environmental Protection Agency’s The Climate Leaders Greenhouse Gas Inventory Protocol - Direct Emissions from Stationary Combustion Sources; (iii) U.S. Environmental Protection Agency’s The Climate Leaders Greenhouse Gas Inventory Protocol - Optional Emissions from Commuting, Business Travel and Product Transport; (iv) 2011 Guidelines to Defra / DECC’s GHG Conversion Factors for Company Reporting: Methodology Paper for Emissions Factors; and (v) The Climate Registry’s 2013 Default Emissions Factors.</t>
  </si>
  <si>
    <t>We do not ask employees to report commute mileage directly, nor do we track fuel receipts. We do use employee demographic data (e.g., zip codes) and survey results of commute habits to estimate the average commute distance and to distribute the commuters among single-occupancy cars, car pools, bicycles, transit, Apple Transit, work-from-home, and other commute modes.</t>
  </si>
  <si>
    <t>Any upstream leased asset is included in our Scope 1 and Scope 2 emissions. So 100% of the emissions from our leased assets are captured in Scope 1 and 2, leaving 0 emissions relevant to our Scope 3 calculations.</t>
  </si>
  <si>
    <t>To calculate product transportation and distribution (both upstream and downstream), we used data provided by the Worldwide Logistics team at Apple based on fiscal year 2018 shipment data. The detailed dataset provides resolution to final destinations at the country level. Two shipment scenarios are created base on the operation of Worldwide Logistics: 1) Hub shipping refers to shipments that are from final assembly site to an Apple operated or affiliated logistics hub, and then delivered to retail stores. 2) Direct shipping refers to shipment sent from final assembly site directly to a customer. “Downstream transportation and distribution” includes shipments from the final assembly site directly via air to a customer. Final truck shipment from the airport to customer is estimated as 100 kilometers. [Calculated in accordance to ISO 14040 and ISO 14044.]</t>
  </si>
  <si>
    <t>We use actual data provided from our Worldwide Logistics team, though some assumptions are still made regarding average trip distances. Due to differences in how we collect data for product logistics, we are not able to perfectly align with the “post-sale” and “pre-sale” delimitations of this upstream/downstream transportation emissions calculation. As a result, this downstream figure incorporates a small portion of upstream transportation emissions associated with products that travel from our final assembly sites to our own retail stores (therefore are not yet technically post-sale). However, the net total for downstream and upstream transportation and distribution emissions account for all emissions in the product transportation category. Transportation emissions associated with customer travel from their homes to Apple retail stores are not material to this calculation for two reasons: 1) This number is very small compared to the total downstream transportation and distribution emissions. 2) Many of our stores are located in dense urban environments and often accessible by public transportation.</t>
  </si>
  <si>
    <t>Not applicable as Apple does not produce intermediate goods, so we do not have activities that fall into this category.</t>
  </si>
  <si>
    <t>Use phase emissions are calculated based on the energy consumed by a product over a three- or four-year use period (depending on the product type). Energy consumption patterns are modeled according to European Commission and the U.S. Environmental Protection Agency’s computer eco-design studies that reflect aggressive assumptions on daily product usage. For example, for a computer, the calculation reflects the power consumed in off, sleep, idle and active-modes and the time in each mode of operation, over a four-year use period. The total power is then multiplied by the carbon coefficient appropriate for the geographic region and the number of products sold in that region in a given fiscal year. Carbon coefficients for each geographic region are based on published data and are reviewed by the Fraunhofer Institute on an annual basis to ensure consistency with best business practices. [Calculated in accordance to ISO 14040 and ISO 14044. For more detail, refer to our “Five-Step LCA Process” in the Further Information section below.]</t>
  </si>
  <si>
    <t>We use detailed primary data regarding the quantity of energy our products consume when in certain operational modes. Daily usage patterns are specific to each product and are based on historical customer use data.</t>
  </si>
  <si>
    <t>Includes transportation from collection hubs to recycling centers as well as the energy used in mechanical separation and shredding of parts. [Calculated in accordance to ISO 14040 and ISO 14044. For more detail, refer to our “Five-Step LCA Process” in the Further Information section below.] We use industry-average data regarding recycling processes to evaluate the impact of end-of-life treatment of sold products. When Apple-specific processes are used, for example, Apple’s automated disassembly robot Daisy, primary measured data from that equipment is used.</t>
  </si>
  <si>
    <t>We use industry-average data regarding recycling processes to evaluate the impact of end-of-life treatment of sold products. When Apple-specific processes are used, for example, Apple’s automated disassembly robot Daisy, primary measured data from that equipment is used.</t>
  </si>
  <si>
    <t>Downstream leased assets (such as Apple-operated product recycling facilities) are included in our Scope 1 and Scope 2 emissions; so there are no emissions in this category that fall under our Scope 3 emissions.</t>
  </si>
  <si>
    <t>Not applicable as we don’t own or sell franchises; so we have 0 emissions from this Scope 3 category.</t>
  </si>
  <si>
    <t>We do not have investments relevant to this category as defined by the GHG Protocol: “This category is applicable to investors (i.e., companies that make an investment with the objective of making a profit) and companies that provide financial services. This category also applies to investors that are not profit driven (e.g. multilateral development banks), and the same calculation methods should be used. Investments are categorized as a downstream scope 3 category because providing capital or financing is a service provided by the reporting company”.</t>
  </si>
  <si>
    <t>April 1 2018</t>
  </si>
  <si>
    <t>March 31 2019</t>
  </si>
  <si>
    <t>Emissions are relevant and calculated, but not disclosed</t>
  </si>
  <si>
    <t>Please select</t>
  </si>
  <si>
    <t>C6.7</t>
  </si>
  <si>
    <t>(C6.7) Are carbon dioxide emissions from biologically sequestered carbon relevant to your organization?</t>
  </si>
  <si>
    <t>C6.10</t>
  </si>
  <si>
    <t>(C6.10) Describe your gross global combined Scope 1 and 2 emissions for the reporting year in metric tons CO2e per unit currency total revenue and provide any additional intensity metrics that are appropriate to your business operations.</t>
  </si>
  <si>
    <t>Intensity figure</t>
  </si>
  <si>
    <t>Metric numerator (Gross global combined Scope 1 and 2 emissions)</t>
  </si>
  <si>
    <t>Metric denominator</t>
  </si>
  <si>
    <t>unit total revenue</t>
  </si>
  <si>
    <t>Metric denominator: Unit total</t>
  </si>
  <si>
    <t>Scope 2 figure used</t>
  </si>
  <si>
    <t>Location-based</t>
  </si>
  <si>
    <t>% change from previous year</t>
  </si>
  <si>
    <t>Direction of change</t>
  </si>
  <si>
    <t>Decreased</t>
  </si>
  <si>
    <t>Reason for change</t>
  </si>
  <si>
    <t>unit of production</t>
  </si>
  <si>
    <t>Amount includes the emissions associated with IBM’s use of fossil fuels for its operations and transportation, and releases of other greenhouse gases, such as chemicals used for refrigeration, and in manufacturing development and research activities.</t>
  </si>
  <si>
    <t>These emissions are calculated from the electricity and purchased commodities (steam, hot water and chilled water) IBM consumed, according to the methodologies provided by The Greenhouse Gas Protocol.</t>
  </si>
  <si>
    <t>These are the emissions associated with IBM data center operations in 3rd party operated data center space (i.e., co-location data centers), which are in scope of IBM’s fourth-generation CO2 emissions reduction goal. The emissions are calculated by multiplying the electricity consumed by these co-location data centers times the specific emissions factor for that location according to the Scope 2 (market-based) calculation methodologies.</t>
  </si>
  <si>
    <t>Some of IBM's data center operations are located in third party operated data center space (i.e., co-location data centers). IBM maintains an inventory of its electricity use in location data centers, and uses that inventory to calculate the CO2 emissions associated with electricity consumption for IBM operations at these locations. IBM considers purchased services under this scope 3 category supporting our operations in co-location data centers to be relevant for the following reasons: (a) reliable information is available for the space IBM is receiving services from the landlord; and (b) the space and services received support a core, strategic IBM business. IBM does not intend to attempt to quantify scope 3 emissions from other suppliers, as there are no effective, accurate methodologies to calculate or allocate those emissions and those emissions are more appropriately treated as the scope 1 and scope 2 emissions of IBM’s suppliers.</t>
  </si>
  <si>
    <t>There is no rational basis or reliable information on which to estimate or report the embedded emissions of our purchased capital equipment. Any estimation would require gross assumptions to arrive at the product level embedded GHG estimates for building materials, IT equipment, etc. without necessary validity or basis in reality</t>
  </si>
  <si>
    <t>Lease Vehicle Emission Calculation: IBM car fleet data related to vehicle make and model, term and mileage, fuel type and fuel consumption are collected through our lease vehicle suppliers. All reported vehicles have been active at least one day during the reporting year and only the reporting year's mileage is reported. In some cases, the CO2 emissions associated with the lease car use are supplied directly by our suppliers. In all other cases, we calculate the CO2 emissions based on the car and fuel type, dividing the mileage traveled by average mile per gallon for the car type and then calculating the CO2 emissions using the appropriate fuel emission factor.</t>
  </si>
  <si>
    <t>In some countries, certain IBM employees are provided vehicles through a lease program. These vehicles may be used for business purposes as well as for personal use. Reported mileage is apportioned 25% to business use (reported under our scope 1 emissions), 25% to work related commute, and 50% to personal use. The emissions reported here represent the 75% of the emissions from personal use and commuting. IBM continues its effort to move to more fuel-efficient lease vehicles by setting guidelines for smaller engines with lower emissions for vehicles that are offered to employees under this program. IBM does not intend to attempt to quantify scope 3 emissions from other suppliers, as there are no effective, accurate methodologies or reliable information to calculate or allocate those emissions which are more appropriately treated as the scope 1 and scope 2 emissions of IBM’s suppliers.</t>
  </si>
  <si>
    <t>IBM's upstream suppliers manage their own logistics / shipping operations. There is a large number of suppliers and locations from which IBM sources parts and components. It is appropriate that our suppliers managed transportation and packaging of components and parts to IBM as they are doing the same for multiple customers. We influence the reduction in this by focusing on working with our suppliers to reduce packaging volume and weight to make shipping more efficient, through the use of packaging specifications to drive suppliers toward improving their packaging, reducing the use of materials, fuel and costs. Please see the discussion under Purchased Goods and Services; and the Protective Product packaging sections of the IBM Environmental Report for further explanation of our methodology and position.</t>
  </si>
  <si>
    <t>There is no rational basis or reliable information that we could use to make credible assumptions, let alone generating an estimate for GHG emissions associated with waste disposal. IBM has and publishes goals for hazardous waste reduction and recycling of non- hazardous wastes generated in its operations. IBM focuses its efforts on making its operations more efficient to reduce waste generation and increase recycling. These efforts deliver demonstrable emissions reductions which are able to be understood by our audience, as opposed to an opaque “scope 3” number. Please see the discussion under the Pollution Prevention section of the IBM Environmental Report for further discussion.</t>
  </si>
  <si>
    <t>These are the emissions from business air travel on commercial carriers and car rentals. The CO2 emissions from rental cars are directly provided by our suppliers, who multiply mileage driven by CO2 emission factor from the vehicle manufacturers to estimate total emissions. The CO2 emissions calculation for air travel is based on European standards as outlined in UNECE/EMEP Emission Inventory Guidebook (SNAP/CORINAIR). Fuel burn (in kg) is per aircraft and total is a combination of LTO activities (taxi, take out, take off, climb out) and CCD activities (climb, cruise, descent, approach, landing, taxi in). Methodology used for airline combustion tables: 1. Total amount of fuel used (in kilo tonnes) 2. Total number of LTO activities per aircraft (for each aircraft type fuel use factor is used) 3. Total number of CCD (subtracting total amount of fuel for LTO from total amount of fuel used) 4. Calculating emissions from LTO activities per aircraft type (number of LTOs for each aircraft type is multiplied by the emission factor related to the particular aircraft type and pollutant) 5. Calculating emissions from CCD activities using the corresponding emission factor for the most common aircraft types used. 6. Calculating total emissions for LTO and CCD activities CO2 calculation: CO2 emissions / fuel burn ratio = 3.15 kg CO2/ kg fuel. Emissions are allocated per seat.</t>
  </si>
  <si>
    <t>This item reports CO2 emission associated with IBM's airline travel and use of rental cars.</t>
  </si>
  <si>
    <t>IBM estimates its CO2 emissions from employee commuters in the United States. This estimate was made using the following assumptions: traditional employees commuted 235 days a year; mobile employees commuted 141 days a year; and home office employees commuted 47 days a year; with an average round trip of 25.4 miles using total vehicle distance traveled in miles; CO2 emission factor of 0.392 MT CO2/1000 miles).</t>
  </si>
  <si>
    <t>Estimates of IBM commuter travel in the United States where the most common mode of transportation is driving and where we have a significant number of employees. This figure was calculating using IBM internal data on employee work type assignments and assumptions about the frequency with which the different work types drive to the office or a customer location. CO2 emissions were calculated by multiplying estimated commuter mileage times the appropriate emission factors.</t>
  </si>
  <si>
    <t>IBM does not have a meaningful inventory of upstream leased assets.</t>
  </si>
  <si>
    <t>Logistics and shipping activities directly supporting IBM's operations are managed by a 4PL (4th party logistics) provider. IBM's logistic operations are too widely dispersed across geographies, shippers and consolidated loads to allow credible estimates of CO2 emissions. For this reason, IBM does not presently have plans to try to determine the mileage, weight and GHG emissions associated with the transport of parts and components between suppliers and IBM's manufacturing and assembly locations. We do work to maximize the efficiency of our logistics operations for activities we can control. IBM has a packaging engineering organization which designs and/or improve the efficiencies of packaging for IBM products and packaging used to move components to IBM product assembly locations. These engineering efforts have reduced packaging volume and weight to make shipping more efficient by increasing shipping density. Efficient packaging also results from collaboration with the product design teams to increase product ruggedness and through the use of lighter, more environmentally preferable packaging materials. All these results effectively reduce the CO2 emissions associated with product shipment, in addition to the direct reductions in packaging materials. The IBM Worldwide Packaging Engineering organization boasts a decades-long record of continually improving packaging solutions to reduce shipping weight and packaging volume and sharing our knowledge with our supplier network. Descriptions of these projects can be found in the IBM Environmental report in the Protective Product Packaging section.</t>
  </si>
  <si>
    <t>IBM divested virtually all operations that produce products for subsequent processing during 2015 as the result of the sale of its semiconductor manufacturing operations.</t>
  </si>
  <si>
    <t>Reporting Annual Estimated Emissions Associated with Products SOLD in 2018: IMPORTANT: The reported number only estimates the annual quantity of power used by products sold by IBM in 2018 and only reflect the stated assumptions. It does NOT include emissions of the entirety of our product installed base. The total estimated emissions are Metric Tons of CO2. Assumptions: 1. Scope: server and storage systems sold by IBM in 2018. 2. Maximum name plate power an average maximum name plate power use is assigned to each machine type. 3. Actual power use estimate: The assigned maximum power is discounted, considering the many product configurations that are sold and the fact that systems do not operate in a fully loaded mode at all times. 4. Cooling requirements: a. It is assumed that for every watt of power required to run a server or storage system, 0.5 watts of power is required for cooling. 5. Operating requirements: Servers and storage systems run 24 hours per day, 7 days per week, 365 days per year. 6. The GHG emissions factor for electricity is 0.314 Metric Tons CO2 per MWH. Estimated annual CO2 emissions during use phase of servers and storage systems sold in 2018: multiply the following: Number of Units sold in 2017; 0.314 MT CO2/MWh consumed; Discount factor; assigned average maximum name plate power; 8,760 hours of operation in 2018, Power Use Effectiveness factor of 1.5.</t>
  </si>
  <si>
    <t>IBM does not believe there is meaningful value to estimating and reporting downstream emissions associated with product use. Installed base quantity, configuration differences, customer use patterns, differences in applications, and the very different electricity CO2 emissions factor depending on where the electricity is sourced make any calculation highly uncertain at best. Environmental impacts, including energy requirements during the use phase of a product should be evaluated in the design process. Careful evaluation of the use conditions and the power or fuel use will allow the designers to determine which hardware components and functions offer opportunities for reduced energy use and should be prioritized for improvements in energy efficiency. Moreover, the emission calculated for the products we sell become our client's scope 1 and scope 2 emissions. Since the ultimate goal for climate protection is for global societies to achieve demonstrable reductions in actual GHG emissions, we believe real results in GHG emissions reduction are directly achieved when each enterprise takes responsibility to address its own emissions and improve its energy efficiency.</t>
  </si>
  <si>
    <t>IBM does not attempt to estimate GHG emissions associated with disposal of its products at end of life. There is no accepted standard or practice for how to determine when a product (in particular non consumer products) will reach end of life or the ways it will be reused and recycled. There are too many variables and too much uncertainty in establishing assumptions and the analysis to generate credible scope 3 data associated with product disposal. IBM focuses its resources on its product design activities to make systems upgrade-able and easy for of disassembly, to allow components to be reused or recycled at end of life, to minimize energy use over the life of the product, and to enable product end of life recycling.</t>
  </si>
  <si>
    <t>IBM does lease equipment to clients. These emissions are included in the use of sold products.</t>
  </si>
  <si>
    <t>IBM does not operate franchises.</t>
  </si>
  <si>
    <t>IBM's scope 3 emissions result from supplier activities and purchases to support its direct operations. IBM does not make significant investment outside of its own operations.</t>
  </si>
  <si>
    <t>There are no other upstream scope 3 emissions categories associated with IBM operations.</t>
  </si>
  <si>
    <t>There are no other downstream scope 3 emissions categories associated with IBM operations.</t>
  </si>
  <si>
    <t>N/A</t>
  </si>
  <si>
    <t>Not evaluated</t>
  </si>
  <si>
    <t>Based on AR4 report, regarding the F-GHGs(PFC/HFC/NF3/HTF) emissions, 5,086 thousand tons of F-GHG and 1,317 thousand tons of F-HTF was emitted in 2018.</t>
  </si>
  <si>
    <t>We have no operations where we are able to access electricity supplier emission factors or residual emissions factors and are unable to report a Scope 2, market-based figure</t>
  </si>
  <si>
    <t>Non manufacturing sites</t>
  </si>
  <si>
    <t>Emissions are not evaluated</t>
  </si>
  <si>
    <t>GHG emissions from non-manufacturing sites in 2018 were excluded, because almost every site takes on leases, which makes them out of Samsung Electronics' operation control. For this reason, emissions from the sites were put in Upstream leased assets as Scope 3 emissions(Upstream leased assets: CC 6.5).</t>
  </si>
  <si>
    <t>▪ Methodology: Emissions from purchased goods and services were calculated with the same method that Samsung Electronics used for its Scope 1 &amp; 2 emissions calculation, based on international guidelines including IPCC Guideline, ISO 14064-1, and The Greenhouse Gas Protocol: A Corporate Accounting and Reporting Standard (Revised Edition). Emissions(ton) = ∑ [Energy consumption(Kg) × Emission factor by energy source (ton CO2/·kg) x Trading rate(%) ] ·Energy consumption: Partner Collaboration Group system · Emission factor: 2006 IPCC Guideline, Korea Act The research scope covers SE’s top 500 suppliers that consist 90% of purchasing. Suppliers are required to submit last year’s GHG emissions, renewable energy usage.</t>
  </si>
  <si>
    <t>▪ Methodology: Kg method GHG emissions (ton) = ∑ [Energy consumption by building (kg) × energy type related emission factors (ton CO2/kg)] · Energy consumption information is gathered from Infra group and Construction Technology Group • Emission factor: 2006 IPCC Guideline, Korea Act · Boundary is limited to Samsung Electronics construction sites</t>
  </si>
  <si>
    <t>▪ Methodology: energy (fuel &amp; electricity) consumption * emission factor in the upstream level of production, extraction and transportation of energy source produced by energy producers - Energy (fuel &amp; electricity) consumption: Activity data of fuel and electricity consumption are used and purchased by Samsung Electronics. - Emission factor: Korea Carbon Footprint Label guideline (National LCI DB factor) provides emission factors including the upstream level of production, extraction and transportation of energy source produced by energy producers for calculating life cycle carbon footprint.</t>
  </si>
  <si>
    <t>▪ Methodology: Ton·km method GHG emissions (ton) = ∑ [distance (km) × product weight (ton) × distance related emission factors by vehicle used (ton CO2/ton·km)] · Distance information on air and marine transportation are gathered from open sources, including www.distances.com · Weights of products in ERP and logistics system of Samsung Electronics are used. · Emission factor: 2006 IPCC Guideline, Korea Act</t>
  </si>
  <si>
    <t>▪ Methodology: Ton method GHG emissions (ton) = ∑ [Weight of waste (ton) × Waste related emission factors by recycling or incineration (ton CO2/ton)] · Weight information of waste is gathered from G-EHS (Samsung Electronics’ GHG management system). · Emission factors: Korea Carbon Footprint Label guideline (National LCI DB factor) provides emission factors · Boundary is limited to facilities which put waste data in GEHS</t>
  </si>
  <si>
    <t>▪ Methodology: Number (#) of passengers x Km method Oversea: Emissions (ton) = ∑ [# of passengers × distance (km) × emission factors by service class and flight distance (ton CO2/passenger·km)] Within Korea: Emissions (ton) = ∑ [# of passengers × cost (KRW) × conversion ratio of distance (km/KRW) × emission factors (ton CO2/passenger·km)] · Information on number of employees/areas/cost on business travels are gathered from Samsung Electronics’ business travel system and ERP · Travel distance information gathered from open sources, such as www.distances.com and other websites. · Correlation between distance and travel cost by vehicle was calculated for conversion ratio of distance by using public transportation tariff and distances between cities. · Emission factors: 2006 IPCC Guideline, Korea Act</t>
  </si>
  <si>
    <t>▪ Methodology: Kg method GHG emissions (ton) = ∑ [Energy consumption by each transportation (kg) × energy type related emission factors by vehicle used (ton CO2/kg)] · Commuting information of waste is gathered from G-EHS (Samsung Electronics’ GHG management system). · Emission factors: 2006 IPCC Guideline, Korea Act · Boundary is limited to Korea facilities which use GEHS</t>
  </si>
  <si>
    <t>▪ Methodology: Kg method GHG emissions (ton) = ∑ [Energy consumption by building (kg) × energy type related emission factors (ton CO2/kg)] · Energy consumption information is gathered from G-EHS (Samsung Electronics’ GHG management system). · Emission factors: 2006 IPCC Guideline, Korea Act · Boundary is limited to Korea facilities which use GEHS</t>
  </si>
  <si>
    <t>▪ Methodology: Ton·km method GHG emissions (ton) = ∑ [distance (km) × product weight (ton) × distance related emission factors by vehicle used (ton CO2/ton·km)] · Distance information on air and marine transportation are gathered from open sources, including www.distances.com · Weights of products in ERP and logistics system of Samsung Electronics are used. · Emission factors: 2006 IPCC Guideline, Korea Act</t>
  </si>
  <si>
    <t>▪ Methodology: Unit method GHG emissions (ton) = ∑ [Sold Products (unit) × emission factors for processing (ton CO2/unit)] · Number of sold product is gathered from Qings (Samsung Electronics’ quality management system). · Emission factors: GHG Protocol (Overseas), Guidelines on Carbon Footprint Labeling of Korea Ministry of Environment (Domestics)</t>
  </si>
  <si>
    <t>CO2 emissions in 2018 SE’s seven major product categories (refrigerator, AC, washing machine, TC, monitor, laptop, mobile phone) ▪ Methodology: Unit method GHG emissions (ton) = ∑ [Annual power consumption per product × number of sales × product life span x CO2 emission factor] “Annual power consumption per product” is based on the average power consumed of the registered previous model of the same year (weighted average considering sales) · Number of sold product is gathered from GSCM system · Emission factors: GHG Protocol (Overseas), Guidelines on Carbon Footprint Labeling of Korea Ministry of Environment (Domestics) · Scope of research: SE’s seven major product categories (refrigerator, AC, washing machine, TC, monitor, laptop, mobile phone)</t>
  </si>
  <si>
    <t>▪ Methodology: Unit method GHG emissions (ton) = ∑ [Sold Products (unit) × emission factors for end of life treatment (ton CO2/unit)] · Number of sold product is gathered from Qings (Samsung Electronics’ quality management system). · Emission factors: GHG Protocol (Overseas), Guidelines on Carbon Footprint Labeling of Korea Ministry of Environment (Domestics) · Boundary is limited to products which obtain Carbon Footprint Labeling of Korea Ministry of Environment.</t>
  </si>
  <si>
    <t>▪ Methodology: Kg method GHG emissions (ton) = ∑ [Energy consumption by building (kg) × energy type related emission factors (ton CO2/kg)] · Energy consumption information is gathered from G-EHS (Samsung Electronics’ GHG management system). · Emission factors: GHG Protocol (Overseas), Guidelines on Carbon Footprint Labeling of Korea Ministry of Environment (Domestics)</t>
  </si>
  <si>
    <t>Samsung Electronics does not practice in any franchise activity for the distribution of its products and other business activities since the company’s main business core activity is manufacturing finished electronics goods.</t>
  </si>
  <si>
    <t>▪ Methodology: Shares investment method GHG emissions (ton) = ∑ [Scope 1&amp;2 emissions from companies (which Samsung Electronics holds stocks of it) × ration of stocks holding (%)] · Scope 1&amp;2 emissions information is gathered from each company's annual report.</t>
  </si>
  <si>
    <t>Other, please specify (Unit semiconductor business sales)</t>
  </si>
  <si>
    <t>Samsung Electronics’ Global GHG emission intensity normalized by sales for 2017 and 2018 were 18.3 ton/100million KRW and 17.6 ton/100million KRW respectively. Financial intensity of semiconductor business in 2018 was increased by 16% from the one in 2017. There are several reasons for the increase in GHG emission intensity normalized by sales in 2018. Although greenhouse gases increased in 2018 compared to greenhouse gases in 2017, semiconductor market demands have grown rapidly. Accordingly, Plant in korea, china, USA have manufactured semiconductor more than previous year.. moreover, GHG emission in hwasung &amp; pyeongtaek plant , korea have been increased due to building up. sales were faster than that. Due to 3,767 reduction activities, Samsung can reduce 3,060 thousand tons which makes it possible to decrease the emission intensity. The reason we used 17.6 instead of 0.000000176 is that ORS only allows maximum 2 decimal for the column. When the currency of ‘per unit revenue’ is considered as 100 million KRW, instead of 1 KRW, 17.6 is the result. Calculation methodology of GHG emissions normalized by sales is as follows. Financial intensity calculation method = total GHG emissions produced from global facilities ÷ semiconductor business sales</t>
  </si>
  <si>
    <t>Increased</t>
  </si>
  <si>
    <t>Samsung Electronics’ Global GHG emission intensity normalized by revenue for 2017 and 2018 were 3.28 ton/100million KRW and 3.60 ton/100million KRW respectively. Financial intensity of 2018 was increased by 9.5% from the one in 2017. There are several reasons for the increase in GHG emission intensity normalized by revenue in 2018. Samsung implemented 3,727 GHG emissions reduction activities, such as installing PFCs and SF6 reduction equipment, improving operational efficiency at facilities, and reusing waste heat, and reduced 3,060 thousand tons. But semiconductor market has grown rapidly as massive global demands. Accordingly, large-scale semiconductor facilities have been installed in Pyeongtaek, Korea since 2016, and the operation rate has been increasing in earnest in 2017.. The reason we used 3.60 instead of 0.0000000360 is that ORS only allows maximum 2 decimal for the column. When the currency of ‘per unit revenue’ is considered as 100 million KRW, instead of 1 KRW, 3.60 is the result. Calculation methodology of GHG emissions normalized by revenue is as follows. Financial intensity calculation method = total GHG emissions produced from global facilities ÷ (Global consolidated revenue / producer price index of the Bank of Korea)</t>
  </si>
  <si>
    <t>Due to our particularity of manufacturing enterprise , Foxconn always reporting carbon emission by locations.</t>
  </si>
  <si>
    <t>Adopt many methods to improve procedures.</t>
  </si>
  <si>
    <t>Market-based</t>
  </si>
  <si>
    <t>We estimate that gross global combined effective Scope 1 and Scope 2 emissions intensity per unit total revenue decreased by 33 percent from fiscal years 2017 to 2018, though it’s key to note that both years’ intensity metrics were extremely small. Apple’s revenue did increase significantly from $229,234 million in 2017 to $265,595 million in fiscal year 2018, and global Scope 1 and 2 emissions decreased from 81,650 in fiscal year 2017 to 63,320 in fiscal year 2018 due to emissions reduction activities including use of renewable energy and energy efficiency improvements in facilities and data centers. Note that revenue is so much greater than our Scope 1 and 2 emissions as to render both years’ intensity factors essentially zero.</t>
  </si>
  <si>
    <t>full time equivalent (FTE) employee</t>
  </si>
  <si>
    <t>We estimate that gross global combined Scope 1 and Scope 2 emissions intensity per full time equivalent (FTE) employee decrease by 28% percent from fiscal years 2017 to 2018 primarily due to an increase in Apple’s FTE headcount and a decrease in Scope 1 and 2 emissions reduction activities including use of renewable energy and energy efficiency improvements in facilities and data centers. For fiscal year 2018, we had an FTE count of 132,000 and a combined Scope 1 and Scope 2 emissions of 63320 metric tons CO2e for an intensity figure of 0.48 metric tons CO2e per FTE. For fiscal year 2017, we had an average annual FTE count of 123,000 and a combined Scope 1 and Scope 2 emissions of 81,650 metric tons CO2e for an intensity figure of 0.66 metric tons CO2e per FTE.</t>
  </si>
  <si>
    <t>megawatt hour transmitted (MWh)</t>
  </si>
  <si>
    <t>We estimate that gross global combined Scope 1 and Scope 2 emissions intensity per megawatt hour (MWh) decreased by 34 percent between fiscal years 2017 and 2018 due to an increase in Apple’s electricity consumption and a decrease in Scope 2 emissions from emission reduction activities including Apple-owned renewable energy projects as well as other low-carbon energy purchases. For FY 2017, we used approximately 1,832,000 MWh of electricity and had combined Scope 1 and Scope 2 emissions of 81,650 metric tons CO2e for an intensity figure of 0.044 metric tons CO2e per MWh. For fiscal year 2018, we used approximately 2,182,000 MWh of electricity and had combined Scope 1 and Scope 2 emissions of 63,320 metric tons CO2e for an intensity figure of 0.029 metric tons CO2e per MWh.</t>
  </si>
  <si>
    <t>The reason for the change was a 9.5% decrease in Scope 1 and Scope 2 (market-based emissions), and an increase of 0.6% in total revenue. Key drivers for the decrease in emissions were our energy conservation actions, e.g., the use of smart building controls at IBM facilities for building energy efficiency, virtualization of IT workload and other energy conservation and efficiency projects, and use of renewable energy.</t>
  </si>
  <si>
    <t>February 1 2018</t>
  </si>
  <si>
    <t>January 31 2019</t>
  </si>
  <si>
    <t>VMWare, part of the Dell Technologies family of businesses. See explanation below.</t>
  </si>
  <si>
    <t>VMWare reports its GHG emissions and progress separately to CDP, therefore this information is not relevant to this report. All data estimates and calculations throughout this report exclude VMWare to avoid double counting.</t>
  </si>
  <si>
    <t>We leverage the data collected from our suppliers through CDP supply chain program to calculate this metric. As such, there is a lag period of six months, from the time the data is requested to the time it becomes available to us. To estimate emissions for the current year we are leveraging the emissions’ information collected during the FY18 reporting cycle, as well as our FY19 production spend and FY19 supplier’s revenue data for allocation purposes. This estimate will be firmed up the year after, when the most recent, best-available data becomes available to us. We extrapolate to cover for 100% of our spend. For FY18, our scope 3 emissions from purchased products and services were estimated to be 3,133,126 metric tons of CO2e.</t>
  </si>
  <si>
    <t>Scope 3 categories that represent less than 1% of Dell's total Scope 3 footprint are not currently considered relevant.</t>
  </si>
  <si>
    <t>Per GHG Protocol Technical Guidance for CATEGORY 3 Fuel- and Energy-Related Activities Not Included in Scope 1 or Scope 2. Applied emission factors for upstream emissions of purchased fuels, upstream emissions of purchased electricity and transmission and distribution (T&amp;D) losses from purchased electricity. Emissions associated with generation of purchased electricity that is sold to end users is not applicable to Dell Technologies.</t>
  </si>
  <si>
    <t>Emissions were calculated using UK (Defra), IEA and eGrid emissions factors specific to each source, for the 6 types of fuels used and 77 countries.</t>
  </si>
  <si>
    <t>We are developing the methodology to calculate these emissions.</t>
  </si>
  <si>
    <t>Not relevant, calculated</t>
  </si>
  <si>
    <t>Business air and rail travel only; does not include other types of activities such as rental vehicles or lodging during business travel and excludes data from the Pivotal business unit. Air travel emissions are calculated by multiplying the air miles for each segment by the appropriate Defra emissions factor according to class of travel and segment length. Rail travel emissions are similarly calculated, by multiplying the rail travel by the appropriate Defra emissions factor according to the distance traveled. This calculation has been third-party verified.</t>
  </si>
  <si>
    <t>Data used in these calculations were provided by Dell's travel management partner.</t>
  </si>
  <si>
    <t>All calculations use the International Energy Agency 2016 Worldwide Emissions Factor. The reported number is based on estimated lifetime energy use for individual products, multiplied by number of units sold of a given product type.</t>
  </si>
  <si>
    <t>n/a</t>
  </si>
  <si>
    <t>Scope 3 categories that represent less than 1% of Dell's total Scope 3 footprint are not currently considered relevant</t>
  </si>
  <si>
    <t>The combined Scope 1 and 2 emissions (market-based) decreased by 56,301 metric tons, or 13.1%, from the previous year. These reductions were due to a number of factors, including various energy and business efficiency improvement programs across the company, an increase in renewable energy purchases, and year over year changes in published electricity grid GHG factors, as delineated in section 7 of this report. Additionally, revenue increased by about 10.5 billion USD, or 14.8% from the previous year. Because the numerator decreased, and the denominator increased, there was a significant decrease in this intensity metric.</t>
  </si>
  <si>
    <t>square foot</t>
  </si>
  <si>
    <t>The combined Scope 1 and 2 emissions (market-based) decreased by 56,301 metric tons, or 13.1%, from the previous year. These reductions were due to a number of factors, including various energy and business efficiency improvement programs across the company, an increase in renewable energy purchases, and year over year changes in published electricity grid GHG factors, as delineated in section 7 of this report. The square footage decreased by about 850,000 square feet, or about 3.1% from the previous year. Because the numerator decreased, and the denominator increased, there was a significant decrease in this intensity metric.</t>
  </si>
  <si>
    <t>The combined Scope 1 and 2 emissions (market-based) decreased by 56,301 metric tons, or 13.1%, from the previous year. These reductions were due to a number of factors, including various energy and business efficiency improvement programs across the company, an increase in renewable energy purchases, and year over year changes in published electricity grid GHG factors, as delineated in section 7 of this report. The number of employees increased by about 7500, or about 6.2% from the previous year. Because the numerator decreased, and the denominator increased, there was a significant decrease in this intensity metric.</t>
  </si>
  <si>
    <t>Fujitsu Client Computing Limited (FCCL)</t>
  </si>
  <si>
    <t>Emissions excluded due to recent acquisition</t>
  </si>
  <si>
    <t>This source represents structural change (joint venture) that was finalized during a reporting year but was not operational for the entire fiscal year that is why they will be included next year. We assume that the exclusion related to this structural change will not exceed net +/- 5% of the total Lenovo's GHG emissions inventory that is why the baseline year emissions might not need to be adjusted.</t>
  </si>
  <si>
    <t>i. Activity data was gained from Lenovo's key Tier 1 direct suppliers’ Scope 1 and 2 GHG emissions reported via the RBA-On's carbon/water/waste reporting tool, 2018 CDP reports or suppliers' annual/sustainability/financial reports. It was estimated that Lenovo’s 57 key suppliers represented 90 percent of direct spend accounted for 1,795,000 MT CO2e allocated emissions. The emission factors and GWP values were embedded in suppliers' reports. ii. Lenovo believes that data quality of reported emissions falls in a range of reasonable materiality (+/- 5%). This Scope 3 category was externally verified by the third independent party. iii. The suppliers' emissions were allocated based on the economic factor - revenue - as follows - allocated supplier emissions = supplier scope 1 and scope 2 emissions * (Lenovo's spend with the supplier / supplier's revenue). The following assumptions and uncertainties were taken into account: combination of different reporting periods (always 12 months though), combination of different reporting sources, combination of GHG categorization, revenues vs. net sales, conversions of different currencies, companies' definition of corporate level vs. subsidiaries vs. individual facilities. The Greenhouse Gas Protocol: The Corporate Value Chain (Scope 3) Accounting and Reporting Standard was used for guidance and calculations of the purchased goods and services category.</t>
  </si>
  <si>
    <t>i. Emissions from capital goods were estimated based on capital goods purchased in FY 2018/19. All capital goods were converted to the common currency unit and categorized to align Lenovo asset classes with UNSPSC codes and SIC codes. ii. Lenovo believes that data quality of reported emissions falls in a range of reasonable materiality (+/- 5%). This Scope 3 category was externally verified by the third independent party. iii. The capital goods emissions were calculated as follows - capital good purchase in USD * emission factors for different type of capital goods taken from 2012 Guidelines to Defra GHG Conversion Factors for Company Reporting, Annex 13 adjusted for inflation rate and exchange rate. The following assumptions and uncertainties were taken into account: not exactly same description for Lenovo asset classes and industry codes, average inflation rate and average exchange rate. The Greenhouse Gas Protocol: The Corporate Value Chain (Scope 3) Accounting and Reporting Standard was used for guidance and calculations of the capital goods category.</t>
  </si>
  <si>
    <t>i. Except transmission and distribution (T and D) losses, all fuel and energy related activities are included in Lenovo's Scope 1 and Scope 2 emissions. Location-based Scope 2 total was used as the basis for calculating this Scope3 category. Lenovo's worldwide electricity and natural gas consumption was used as source data for calculating emissions from T and D losses. The embedded emissions factors and GWP in the GHG Protocol calculation tools (for electricity and stationary combustion), electricity T and D loss rates by country listed in a World Bank database (International Energy Agency, Energy Statistics and Balances for Non-OECD and OECD countries for 2010) and Energy Star Performance Rating (Table 1 - Source-Site Ratios for all Portfolio Manager Fuels) for natural gas were used for the following calculations: electricity - electricity consumed (kWh) x electricity life cycle emission factor ((kg CO2e)/kWh) x T and D loss rate (%) and natural gas - natural gas (kWh) x natural gas emission factor (kg CO2e/kWh) x T and D loss rate (%). ii. Lenovo believes that data quality of reported emissions falls in a range of reasonable materiality (+/- 5%). This Scope 3 category was externally verified by the third independent party. iii. The electricity T and D loss rates for manufacturing and research and development sites in Brazil, China, Germany, India, Japan, Mexico, Taiwan and United States were used. For the Lenovo's offices worldwide, the T and D loss rate was assumed to be an average of rates for used countries. The natural gas T and D loss rate from the Energy Star document (US-based average) was used for global natural gas usage, assuming the average applies to the rest of the countries. The Greenhouse Gas Protocol: The Corporate Value Chain (Scope 3) Accounting and Reporting Standard was used for guidance and calculations of T and D losses.</t>
  </si>
  <si>
    <t>i. Emissions from product transportation were estimated based on the shipment data received from key Lenovo's carriers which represented 62% of worldwide global logistics spend. The following calculation formula was used - chargeable weight (shipment weight and shipment volume) * distance (origin, destination, route information) * emission factor per transport mode (container size, container type, carrier if available). The emission factors were obtained from Network for Transport and Environment (air), BSR Clean Cargo Working Group (ocean), HBEFA - Handbook Emission Factors for Road Transport (road) and EcoTransit for energy consumption rail type in combination with direct emission factors for fuel combustion from International Energy Agency (rail). ii. Lenovo believes that data quality of reported emissions falls in a range of reasonable materiality (+/- 5%). This Scope 3 category was externally verified by the third independent party. iii. Lenovo used EcoTransIT carbon dashboard for calculating emissions from upstream transportation and distribution. International air and ocean transport were included along with domestic transport in China (road and rail).</t>
  </si>
  <si>
    <t>i. The generated waste included non-hazardous waste, hazardous waste and waste water from all Lenovo's manufacturing, research and development locations and some large offices. No product waste was included. The waste-type specific method described in The Greenhouse Gas Protocol: Technical Guidance for Calculating Scope 3 Emissions was used for estimating CO2e emissions - waste produced * waste type and waste treatment specific emission factor. The emission factors for non-hazardous waste were found in the EPA Report (2006): Solid Waste Management and Greenhouse Gases - A Life-Cycle Assessment of Emissions and Sinks and the emission factors for hazardous waste and waste water were found in the Ecoinvent Database. ii. Lenovo believes that data quality of reported emissions falls in a range of reasonable materiality (+/- 5%). This Scope 3 category was externally verified by the third independent party. iii. The Greenhouse Gas Protocol: Corporate Value Chain (Scope 3) Accounting and Reporting Standard and Technical Guidance for Calculating Scope 3 Emissions were used for guidance and calculating emissions from waste generated in operations.</t>
  </si>
  <si>
    <t>i. Lenovo's business travel consisted of two parts: (1) travel agencies CO2e emissions report for air travel of Lenovo's employees and (2) miles travelled by Lenovo's employees in rented cars and associated CO2e emissions provided by a car renting agency. ii. Lenovo believes that data quality of reported emissions falls in a range of reasonable materiality (+/- 5%). This Scope 3 category was externally verified by the third independent party. iii. Methodologies used by the travel agencies were based on DEFRA data source, CORINAR methodology and other proprietary accounting methods. Guidance from World Resource Institute, the GHG Protocol tool for mobile combustion was used for calculating emissions from miles travelled in rented cars (using published carbon emission factors).</t>
  </si>
  <si>
    <t>i. Lenovo conducted a worldwide employee survey in April/May 2019 and received 9.36% response rate. Based on employees' responses and their extrapolation, the CO2e emissions were estimated. The following data was collected through a survey: region in which employee worked, average distance travelled by employees per day, average number of days per week employee worked in the last fiscal year, average number of days per year employee worked in the last fiscal year, most frequent mode of transport used for commuting, second mode of transport if more than one mode used, fuel type and vehicle type if applicable. The employee commuting company-specific method described in The Greenhouse Gas Protocol: Technical Guidance for Calculating Scope 3 Emissions was used for estimating CO2e emissions --&gt; total distance travelled by vehicle type * vehicle specific emission factors. The GHG Protocol tool for mobile combustion. Version 2.6, was used for calculating emissions from miles travelled by vehicle type (emission factors embedded in the tool). ii. Lenovo believes that data quality of reported emissions falls in a range of reasonable materiality (+/-5%). This Scope 3 category was externally verified by the third independent party. iii. The Greenhouse Gas Protocol: Corporate Value Chain (Scope 3) Accounting and Reporting Standard and Technical Guidance for Calculating Scope 3 Emissions were used for guidance and calculating emissions from employee commuting.</t>
  </si>
  <si>
    <t>Lenovo believes that we captured emissions data for upstream leased assets in either Scope 1 or Scope 2 or in other Scope 3 categories.</t>
  </si>
  <si>
    <t>Lenovo evaluated downstream transportation and distribution and determined that it is not significant because most of transportation and distribution can be classified as upstream (paid by Lenovo).</t>
  </si>
  <si>
    <t>Lenovo’s products are not normally used for processing by other companies. Lenovo sells final products that are finished goods such as PC machines, servers or mobile devices.</t>
  </si>
  <si>
    <t>i, ii, iii. Lenovo is engaged with other members of the information and communication technology (ICT) industry and academia in the development of a tool to simplify and expedite determination of the PCF for ICT products through the Product Attribute Impact Algorithm (PAIA) project. Lenovo used the current PAIA notebook, desktop, monitor, tablet, all-in-one, ThinClient and server tool for calculating emissions of Lenovo's typical notebook, desktop, monitor, tablet, all-in-one, ThinClient and server. The calculated results show emissions distribution by different parts and also for use, packaging, transportation and end of life treatment categories. The emissions associated with use of sold products were estimated on a "narrow" baseline for the typical notebook, desktop, monitor, tablet, all-in-one, ThinClient and server multiplied by sold/shipped product volumes.</t>
  </si>
  <si>
    <t>i, ii, iii. Lenovo is engaged with other members of the information and communication technology (ICT) industry and academia in the development of a tool to simplify and expedite determination of the PCF for ICT products through the Product Attribute Impact Algorithm (PAIA) project. Lenovo used the current PAIA notebook, desktop, monitor, tablet, all-in-one, ThinClient and server tool for calculating emissions of Lenovo's typical notebook, desktop, monitor, tablet, all-in-one, ThinClient and server. The calculated results show emissions distribution by different parts and also for use, packaging, transportation and end of life treatment categories. The emissions associated with end of life treatment of sold products were estimated on a "narrow" baseline for the typical notebook, desktop, monitor, tablet, all-in-one,ThinClient and server multiplied by sold/shipped product volumes.</t>
  </si>
  <si>
    <t>Currently Lenovo doesn’t engage in the franchises model of operations.</t>
  </si>
  <si>
    <t>Lenovo doesn’t practice investment activities as financial investment firms.</t>
  </si>
  <si>
    <t>The overall intensity figure decreased due to emissions reduction activities such as implementation of energy efficiency projects, installation of solar panels and consolidation of operations.</t>
  </si>
  <si>
    <t>The overall intensity figure increased slightly even after implementation of emissions reduction activities such as energy efficiency projects, installation of solar panels and consolidation of operations.</t>
  </si>
  <si>
    <t>square meter</t>
  </si>
  <si>
    <t>August 1 2017</t>
  </si>
  <si>
    <t>July 31 2018</t>
  </si>
  <si>
    <t>We report market- and location-based Scope 2 emissions in accordance with the GHG Protocol’s Scope 2 guidance.</t>
  </si>
  <si>
    <t>Collect supplier GHG emissions data and annual revenue through the CDP supply chain program. Primary Approach: Allocate supplier emissions based upon annual spend and a manual intensity factor. Calculate the manual intensity factor by dividing the supplier's Scope 1 &amp; Scope 2 emissions data by the suppliers reported revenue figure (substitute public revenue figures as necessary). Alternate Approach: For suppliers that do not report to CDP or provide inaccurate primary data, we allocate supplier emissions based upon annual spend and an average intensity factor. Calculate the average intensity factors by grouping manual intensity factors into major commodity/category groups. We remove suppliers’ reported scope 3 data in these calculations because the data is inconsistent, not available from all suppliers and reporting boundaries often overlap due to our outsourced manufacturing environment. “Suppliers” includes manufacturing partners and component suppliers.</t>
  </si>
  <si>
    <t>Using guidance from the GHG Protocol, Scope 3 Standard, we estimate the GHG emissions associated with all capital equipment purchased during the previous fiscal year for our supply chain operations. To do this we multiply the total spend by the associated emission factor from the Open-IO methodology (BEA Code 334290). In an outsourced supply chain, the major capital equipment is test equipment leased to our manufacturing partners. Because of this, the impact from the ‘Consumer Use’ phase is likely double counted, as it is already captured in the scope 1 and scope 2 emissions from our manufacturing partners as part of Purchased Goods &amp; Services.</t>
  </si>
  <si>
    <t>The Energy Information Administration (EIA) estimates that approximately 6 percent of total electricity input in the US is lost to transmission and distribution (US Energy Information Administration, http://205.254.135.7/tools/faqs/faq.cfm?id=105&amp;t=3). Cisco used this figure to estimate emissions associated with energy-related activities that are not included in location based Scope 2 emissions reported in FY2018.</t>
  </si>
  <si>
    <t>Collect supplier GHG emissions data and annual revenue through the CDP supply chain program. Primary Approach: Allocate supplier emissions based upon annual spend and a manual intensity factor. Calculate the manual intensity factor by dividing scope 1 &amp; scope 2 emissions data by the reported revenue figure (substitute public revenue figures as necessary). Alternate Approach: For suppliers that do not report to CDP or provide inaccurate primary data, we allocate supplier emissions based upon annual spend and an average intensity factor. Calculate the average intensity factors by grouping manual intensity factors into major commodity/category groups. We remove suppliers’ reported scope 3 data in these calculations because the data is inconsistent, not available from all suppliers and reporting boundaries often overlap due to our outsourced manufacturing environment. “Suppliers” includes transportation and warehouse partners.</t>
  </si>
  <si>
    <t>Cisco’s Waste Reduction and Recycling Program is a key component of Cisco ISO 14001 certification and our global environmental policy. We routinely collect and recycle waste streams, including batteries, CDs and diskettes, beverage containers, trash, wood and pallets, cardboard, mixed paper, confidential waste, packaging materials, toner cartridges, compost, polyurethane foam, landscape waste, mobile phones, food waste, and construction waste. We are reporting emissions generated from operational waste sent to landfill only (1,096 tCO2e), per the GHG Protocol Corporate Value Chain (Scope 3) Standard. In FY2018, Cisco recycled approximately 73% of operational waste generated at its facilities, which using the EPA Waste Reduction Model would be equal to -24,073 tCO2e. Therefore these recycling efforts would make Cisco's net GHG emissions from waste and recycling in our operations less than zero. Cisco used emission factors published by the EPA Waste Reduction Model (WARM), Version 14 to convert waste to landfill metrics to GHG emissions. For mixed municipal solid waste (MSW), this factor is 0.35 tCO2e per short ton of waste generated and -2.82 tCO2e per short ton of recycled waste generated. The EPA WARM model is available at: https://www.epa.gov/warm/versions-waste-reduction-model-warm.</t>
  </si>
  <si>
    <t>While Cisco had an active travel goal, we measured travel using a rollup of individual flight segments for each employee worldwide. To this number we applied a correction factor, usually 98%, representing the flight segments for which we had primary data. (Previously, analysis of financial accounts indicated that employees were consistently using our global travel provider for 98% of our travel, so we only needed to boost calculated travel to account for the additional 2% from travel arranged outside our global travel provider. Cisco is no longer reporting business travel against a GHG emissions reduction goal, so we are using linear trending based on prior year travel emissions. Over the last 8 years, air travel has increased on a steady linear basis, likely driven by growth in company revenue and/or employee count. The strong correlation (R^2 = 0.93) suggests extrapolating year on year emissions is appropriate for the desired accuracy when there has been no significant change in business conditions that could disrupt travel spend.</t>
  </si>
  <si>
    <t>We are using year-on-year trending to estimate GHG emissions from business air travel. Prior year emissions have all been based on actual flight segment data. This CDP reporting year is the first year we have used trending to estimate emissions from business air travel.</t>
  </si>
  <si>
    <t>Cisco completed an employee commuting survey in FY2018 in order to estimate this figure. Our GHG emissions from employee commuting increased between FY17 and FY18 by 1.1%. Also, Cisco estimates that it avoided 55,317 tCO2e in incremental commuting emissions in FY2018 due to its flexible remote work policy.</t>
  </si>
  <si>
    <t>Any upstream leased assets are included in the boundary of our Scope 1+2 emissions.</t>
  </si>
  <si>
    <t>Collect supplier GHG emissions data and annual revenue through the CDP supply chain program. Primary Approach: Allocate supplier emissions based upon annual spend and a manual intensity factor. Calculate the manual intensity factor by dividing scope 1 &amp; scope 2 emissions data by the reported revenue figure (substitute public revenue figures as necessary). Alternate Approach: For suppliers that do not report to CDP or provide inaccurate primary data, we allocate supplier emissions based upon annual spend and an average intensity factor. Calculate the average intensity factors by grouping manual intensity factors into major commodity/category groups. We remove suppliers’ reported scope 3 data in these calculations because the data is inconsistent, not available from all suppliers and reporting boundaries often overlap due to our outsourced manufacturing environment. “Suppliers” includes transportation and warehouse partners. Split total supplier transportation and distribution emissions between upstream and downstream based upon an internal factor developed from various LCA analysis.</t>
  </si>
  <si>
    <t>Our products are in the final form when it is sold to the customer. It may be packaged up as a total solution with other equipment, but the product is not processed in a manner that changes the final good.</t>
  </si>
  <si>
    <t>Created a database of existing products and calculated the average energy used for one year for each product. Multiplied the energy used times the number of units that shipped for each product in FY18 to determine total energy from use of sold products for that year, followed by the carbon footprint to set a baseline value. Created a scaling factor by dividing the FY18 carbon footprint value by the FY18 hardware revenue. Total carbon footprint for use of sold products assumes an average life of 5 years for each product (despite the fact that lifetime values can be more or less). Additional 4 years of data was calculated by using the scaling factor and previous FY hardware revenue data.</t>
  </si>
  <si>
    <t>Collect supplier GHG emissions data and annual revenue through the CDP supply chain program. Primary Approach: Allocate supplier emissions based upon FY spend and a manual intensity factor. Calculate the manual intensity factor by dividing scope 1 &amp; scope 2 emissions data by the reported revenue figure (substitute public revenue figures as necessary). Alternate Approach: For suppliers that do not report to CDP or provide inaccurate primary data, we allocate supplier emissions based upon FY spend and an average intensity factor. Calculate the average intensity factors by grouping manual intensity factors into major commodity/category groups. We remove suppliers’ reported scope 3 data in these calculations because the data is inconsistent, not available from all suppliers and reporting boundaries often overlap due to our outsourced manufacturing environment. “Suppliers” include recycling partners.</t>
  </si>
  <si>
    <t>Any downstream leased assets are included in the boundary of our Scope 1+2 emissions.</t>
  </si>
  <si>
    <t>This category is not applicable to Cisco because we don't own or sell franchises.</t>
  </si>
  <si>
    <t>According to the GHG protocol, this category is applicable only to financial institutions which Cisco is not, and therefore this does not apply to Cisco. (http://www.ghgprotocol.org/feature/scope-3-calculation-guidance).</t>
  </si>
  <si>
    <t>This metric has decreased due to Cisco's emissions reduction activities in FY2018 as listed in our response to Question 4.3b, which includes our energy efficiency projects and our renewable energy purchasing. Cisco's revenue also decreased by approximately 2.5% in FY2018 compared to FY2017, while emissions decreased by 12.5% over the same period. As stated in Q4.3b, the various emission reduction activities implemented in FY2018 included: • Increasing lighting efficiency by updating lighting controls and using LED technologies • Installing variable frequency drives and premium efficiency motors and pumps in our HVAC systems • Installing solar window film to reduce heat gain and improve occupant comfort • Installing waterside economization and dry cooler technologies to improve free cooling utilization • Improving insulation of heating and cooling piping, valves, and pumps • Improving hot and cold aisle containment within our labs • Continuing an employee engagement campaign to promote, educate, and incentivize employees to conserve energy • Purchasing RECs and green power through various suppliers in the United States, Europe, and India</t>
  </si>
  <si>
    <t>Non-CO2 sources of emissions are excluded from the chemical boundary</t>
  </si>
  <si>
    <t>Other chemicals such as methane (CH4) and nitrous oxide (N2O) are considered negligible to our operations and were excluded from the chemical boundary.</t>
  </si>
  <si>
    <t>This year we are transitioning to using Life Cycle Assessment (LCA) to estimate full supply chain GHG emissions in this category for Google consumer devices and food consumed in our cafes and microkitchens. For Google consumer devices, GHG emissions were calculated for 99.9% of Google's flagship products sold in 2018. LCA models were developed for each product or similarly grouped products based on tear-down analysis, bill-of-materials, data on some part manufacturing processes and third-party LCA electronics and material databases. The quality of the estimate is likely moderate, given that upstream data from LCA databases might not be fully representative of the purchased technology and geography. In 2018, for the first time, we factored our food program into this category. We conducted the estimate using procurement data from Bay Area cafes and microkitchens as a proxy for our global operations. We used LCA emission factors sourced from publicly available datasets recommended by WRI and we combined them with annual Bay Area procurement volumes. We then extrapolated to our global operations using seated head count as a scaling factor. The quality of the estimate is likely moderate, as supplier-specific LCA figures were not collected and regional differences in procurement were not captured in the assessment. We are not breaking this data out specifically for business reasons. The total is included in the "Other (upstream)" category below.</t>
  </si>
  <si>
    <t>To calculate emissions from capital goods for hardware manufacturing, we collected supplier Scope 1 and 2 GHG emissions data directly from our hardware contract manufacturers and component suppliers through the CDP Supply Chain Program. GHG emissions were estimated by using facility and company level emissions allocated to Alphabet reported by suppliers or calculated based on GHG intensity and spend data, and scaled up with total spend to represent 100% of the spend. For fabless suppliers, company-level allocated emissions for their Scope 1, 2 and manufacturer’s data were used when reported. Data gaps were estimated with CDP's industry average intensities and spend. GHG emissions beyond our Tier 1 hardware manufacturing suppliers are included in the "Other (upstream)" category below. Data center construction emissions were estimated by using published construction emissions data and applying it to our construction activity data. Given the lack of high-quality data on embodied emissions of hardware, equipment and buildings, the estimates are of only moderate quality.</t>
  </si>
  <si>
    <t>For fuel and energy related Scope 3 emissions, we performed an analysis of our total energy consumed using life cycle inventory (LCI) and Environmentally Extended Input-Output (EEIO) datasets. The quality of this estimate is likely moderate to low, as the upstream fuel and energy activities’ LCI and EEIO data might not be fully representative of the specific and current energy generation technologies and geographies where we operate.</t>
  </si>
  <si>
    <t>We estimated that the emissions associated with fuel-and-energy-related activities not covered in our Scope 1 and 2 are de minimis relative to our overall footprint.</t>
  </si>
  <si>
    <t>We calculated GHG emissions from transportation and warehousing of our consumer products, data center equipment, and Google Shopping deliveries by third party logistics providers, both inbound and outbound, paid for by Alphabet. Some transportation providers reported customer-allocated GHG emissions that they calculated aligned with the GHG Protocol based on fuel use or weight-distance data and routing associated with a shipment. We used activity data to calculate GHG emissions from the other transportation providers, obtained directly from the providers or from our internal databases tracking weight and origin and destination of each shipment. Electricity and natural gas use in warehousing were estimated using average energy consumption per square foot from the 2012 Commercial Buildings Energy Consumption Survey (CBECS) and then multiplied by the square feet allocated from the warehouse to Alphabet. This excluded any refrigerants, and also likely overestimated natural gas use.</t>
  </si>
  <si>
    <t>For the emissions associated with waste generated in our operations, we performed an analysis using our annual spend and annual waste generation, and used life cycle inventories and EEIO datasets to estimate the total emissions. Overall, the data quality is estimated to be low, as the LCI and EEIO datasets might not be fully representative of the geographies and technologies used in the counties and municipalities where we operate. Emissions associated with waste from our operations were estimated to be de minimis relative to our overall footprint.</t>
  </si>
  <si>
    <t>We estimated business travel and candidate travel using data that includes the distance of each trip and the seating class for air travel and rail travel. We then applied the relevant emission factor provided in CDP’s guidance. We also included data from rental car companies on total fuel consumption from all rental car reservations. Given that our internal data collection for business travel is robust, the quality of the resulting emissions estimate is also likely high, assuming that the quality of the CDP-provided emissions factors is also high.</t>
  </si>
  <si>
    <t>We estimated employee commuting using internal data on employees and applying the average one-way commuting distance and average passenger vehicle fuel economy from U.S. government data sources. We excluded trips made by our shuttles, vanpools, and self-powered commuters (walking, biking, etc.) as these commuting emissions were captured in Scope 1 emissions or are 0. We also accounted for commuters using electric vehicles (as EV charging on Google campuses is part of our Scope 2). The quality of this estimate is probably moderate as we used a US-average commute distance given the lack of better data.</t>
  </si>
  <si>
    <t>Up until 2016, we included onsite fuel consumption in leased buildings as part of our Scope 3 emissions. In 2017, we moved this category into our Scope 2 emissions as per the requirements of WRI's GHG Protocol Scope 2 Guidance. Our estimation methodology for this category has not changed: we estimated our emissions from onsite fuel consumption by taking the square footage of our leased space and multiplying it by standard office fuel usage and emissions factors from CBECS, a government data source. Assuming that the CBECS emissions factor data is good, the quality of the estimate is likely moderate given that we have a robust internal real estate square footage tracking system.</t>
  </si>
  <si>
    <t>We estimated downstream transportation and distribution for those Alphabet activities that we estimated to be significant compared to our overall footprint. We used internal shipment data and emission estimates provided by transportation vendors. Overall, the quality of this data is estimated to be moderate.</t>
  </si>
  <si>
    <t>We included outbound transportation (paid by Alphabet) in the "upstream transportation and distribution" category.</t>
  </si>
  <si>
    <t>We do not sell intermediate goods that require further processing.</t>
  </si>
  <si>
    <t>The GHG emissions from use of sold products were calculated for 99.9% of Google's flagship products sold in 2018. Use impact was calculated through laboratory power draw measurements and common industry assumptions of use patterns. The quality of the estimate is likely moderate, given that assumptions of use patterns might not be fully representative of actual use patterns. We are not breaking this data out specifically for business reasons. The total is included in the "Other (upstream)" category below.</t>
  </si>
  <si>
    <t>In 2017 and 2018, we conducted life-cycle assessment (LCA) studies for our flagship products and produced product-level carbon footprints broken out by life cycle stages (including use phase). These were included in the product environmental reports published in 2018 on the Google Store Sustainability site (https://store.google.com/us/magazine/sustainability) and the Google Sustainability site (https://sustainability.google). Our teams have operational control over the energy efficiency of our products and this is where we have historically focused our efforts to measure and mitigate our emissions. We've done an initial assessment of emissions from use of sold products and are further developing our model.</t>
  </si>
  <si>
    <t>We calculated emissions associated with the end-of-life treatment of sold products through our life cycle assessment process and we will continue to expand this assessment over time. Our initial assessments identify this category to be one that does not have significant life cycle impact. We continue to develop programs to extend the life of our sold products and also to ensure efficient management of end-of-life materials. We are not breaking this data out specifically for business reasons. The total is included in the "Other (upstream)" category below.</t>
  </si>
  <si>
    <t>We do not have any significant activity leasing assets to other organizations.</t>
  </si>
  <si>
    <t>We do not have franchises.</t>
  </si>
  <si>
    <t>We have selected the "operational control" boundary method. We do not have any additional entities over which we exert operational control that are not already included in our inventory.</t>
  </si>
  <si>
    <t>This is the first year we are reporting estimated upstream emissions beyond our Tier 1 suppliers. The estimate was determined by applying a multiplier based on Alphabet’s past carbon footprints using Economic Input-Output LCA; there is a high degree of uncertainty with these estimates. The total shown here represents purchased goods and services, use of sold products, capital goods upstream emissions beyond Tier 1 suppliers, and end-of-life treatment of sold products as described in the respective category notes.</t>
  </si>
  <si>
    <t>We do not have other relevant downstream impacts. In previous years, we used this category for all Scope 3 emissions that were not broken out for business reasons, to protect competitive information. This year, we have aggregated these emissions under the "Other (upstream)" category as the majority of the aggregated emissions occur upstream.</t>
  </si>
  <si>
    <t>C6.7a</t>
  </si>
  <si>
    <t>(C6.7a) Provide the emissions from biologically sequestered carbon relevant to your organization in metric tons CO2.</t>
  </si>
  <si>
    <t>Emissions from biologically sequestered carbon (metric tons CO2)</t>
  </si>
  <si>
    <t>As a large and complex multi-national company, it's not possible to determine the exact cause of year-over-year changes in emissions or emissions intensity. In 2018, our wind and solar deals, together with the RE that comes from the grid, produced enough renewable energy to match 100% of the electricity consumption of our data centers and offices. In addition, we continue to deliver more and better services and products to more users using less energy and fewer emissions, as well as to operate our data centers and offices more efficiently (see: https://www.google.com/about/datacenters/efficiency/). Despite a significant increase in our total procurement of renewable energy in 2018 to match 100% of the electricity consumption of our operations, we have data centers in a few locations (i.e. Singapore) on grids where we are not able to source renewable electricity. Our operations at some of these sites grew last year, resulting in a slight increase in our total market-based Scope 2 emissions. This is the primary reason for this increase in emission intensity.</t>
  </si>
  <si>
    <t>As a large and complex multi-national company, it's not possible to determine the exact cause of year-over-year changes in emissions or emissions intensity. In 2018, our wind and solar deals, together with the RE that comes from the grid, produced enough renewable energy to match 100% of the electricity consumption of our data centers and offices. In addition, we continue to deliver more and better services and products to more users using less energy and fewer emissions, as well as to operate our data centers and offices more efficiently (see: https://www.google.com/about/datacenters/efficiency/). Despite a significant increase in our total procurement of renewable energy in 2018 to match 100% of the electricity consumption of our operations, we have data centers in a few locations (i.e. Singapore) on grids where we are not able to source renewable electricity. Our operations at some of these sites grew last year, resulting in a slight increase in our total market-based Scope 2 emissions. This is the primary reason for this increase in emission intensity. This FTE employee intensity figure was calculated by taking our combined 2018 Scope 1 and market-based Scope 2 emissions divided by our average 2018 headcount.</t>
  </si>
  <si>
    <t>Other, please specify (megawatt hour (MWh) consumed)</t>
  </si>
  <si>
    <t>As a large and complex multi-national company, it's not possible to determine the exact cause of year-over-year changes in emissions or emissions intensity. In 2018, our wind and solar deals, together with the RE that comes from the grid, produced enough renewable energy to match 100% of the electricity consumption of our data centers and offices. In addition, we continue to deliver more and better services and products to more users using less energy and fewer emissions, as well as to operate our data centers and offices more efficiently (see: https://www.google.com/about/datacenters/efficiency/). Despite a significant increase in our total procurement of renewable energy in 2018 to match 100% of the electricity consumption of our operations, we have data centers in a few locations (i.e. Singapore) on grids where we are not able to source renewable electricity. Our operations at some of these sites grew last year, resulting in a slight increase in our total market-based Scope 2 emissions. This is the primary reason for this increase in emission intensity. This MWh intensity figure was calculated by taking our 2018 market-based Scope 2 emissions of our data centers divided by the 2018 electricity consumption at our data centers. For confidentiality reasons, we are not disclosing the numerator and denominator.</t>
  </si>
  <si>
    <t>July 1 2017</t>
  </si>
  <si>
    <t>June 30 2018</t>
  </si>
  <si>
    <t>Microsoft is committed to global renewable electricity procurement through power purchase agreements (PPAs) and other contracting instruments and as a result has low-carbon operations in Scope 2 market-based emissions.</t>
  </si>
  <si>
    <t>Corporate-wide expense data for all company divisions was obtained from Finance. The spend was mapped to corresponding industry sectors and then multiplied by cradle-to-gate emission factors by sector from UK Defra’s "UK Defra, Table 13 – Indirect emissions from the supply chain. March 2014"—updated per the latest inflation and currency conversion rates. Sectors already included in Scope 1 and Scope 2 (such as electricity purchases) and other Scope 3 categories (such as capital goods) were removed to prevent double counting. Global warming potentials (GWPs) are from the IPCC Second Assessment Report, 100-year average.</t>
  </si>
  <si>
    <t>Corporate-wide expense data for all company divisions was obtained from Finance. The spend was mapped to corresponding industry sectors and then multiplied by cradle-to-gate emission factors by sector from UK Defra’s "UK Defra, Table 13 – Indirect emissions from the supply chain. March 2014"—updated per the latest inflation and currency conversion rates. Global warming potentials (GWPs) are from the IPCC Second Assessment Report, 100-year average.</t>
  </si>
  <si>
    <t>Fuel- and energy-related activities (not included in Scope 1 or 2) include three emission sources. First, upstream emissions of purchased electricity were calculated by multiplying electricity use by emission factors from lifecycle analysis tools for the US and UK Defra 2015 Guidelines for non-US countries. Second, fuel consumption was multiplied by emission factors from the GREET and Ecoinvent lifecycle analysis tools. And third, transmission and distribution (T&amp;D) losses (by energy use type) were multiplied by emission factors from the EPA’s eGRID2016 database for the United States and from UK Defra’s 2015 guidelines for other countries. Global warming potentials (GWPs) are from the IPCC Fourth Assessment Report, 100-year average.</t>
  </si>
  <si>
    <t>Upstream transportation and distribution emissions are derived from corporate-wide expense data for all company divisions obtained from Finance. The spend was mapped to corresponding industry sectors and then multiplied by cradle-to-gate emission factors by sector from UK Defra’s "UK Defra, Table 13 – Indirect emissions from the supply chain. March 2014"—updated per the latest inflation and currency conversion rates. Global warming potentials (GWPs) are from the IPCC Second Assessment Report, 100-year average.</t>
  </si>
  <si>
    <t>The waste figure represents emissions from waste disposed via landfilling or incineration and does not include waste from recycling or compost. This data includes the Microsoft Puget Sound headquarters campus, US field campuses, and many other sites, representing more than 50 percent of the Microsoft global real estate portfolio. Emissions from waste are calculated using methodologies and emission factors from the EPA’s Waste Reduction Model (WARM), version 14, 2016. This model bases its emissions calculations on a lifecycle analysis, including emissions from the long-term decomposition of waste in a landfill or from upstream sources/sinks. Global warming potentials (GWPs) are from the IPCC Fourth Assessment Report, 100-year average.</t>
  </si>
  <si>
    <t>Included in this category are emissions from commercial air travel. Microsoft Corporate Travel provides flight-level airport codes and cabin class data. The airport codes are used to calculate distances to determine whether the flights were short, medium, or long haul. The distance thresholds and cabin class are used with appropriate emission factors to calculate CO2e (CO2, CH4, and N2O emission factors source: 2018 Guidelines to Defra/DECC's GHG Conversion Factors for Company Reporting). Global warming potentials (GWPs) are from the IPCC Fourth Assessment Report, 100-year average.</t>
  </si>
  <si>
    <t>This category captures emissions from commuting by all employees and contractors that work in Microsoft buildings. It does not include commuting in shuttles and buses owned or operated by Microsoft because these emissions are already included in the Microsoft Scope 1 inventory. A survey was conducted in May 2017 to capture detailed commuting habits from employees and vendors at the Microsoft Puget Sound campus, representing roughly 30 percent of global Microsoft headcount. The results of this survey were scaled to estimate global commuting emissions for Microsoft. CO2 emission rates for passenger vehicles (single occupancy vehicle [SOV] and carpool) are based on fuel consumption and miles travelled. A weighted average fuel economy was derived using the 2012 EPA Fuel Economy Trends Report 1975–2012, which provides combined fuel economy for cars and trucks by year, and a set of car and truck age fractions provided by the Puget Sound Regional Council. This data was used to develop a weighted average fuel economy for the Puget Sound area. Emission factors are derived from the Inventory of U.S. Greenhouse Gas Emissions and Sinks: 1990–2010, Annex 2 (Methodology for estimating CO2 emissions from fossil fuel combustion). CO2 rates per passenger mile are based on Federal Transit Administration, 2010 (Public Transportation’s Role in Responding to Climate Change, US DOT, Federal Transit Administration, January, 2010). Global warming potentials (GWPs) are from the IPCC Fourth Assessment Report, 100-year average.</t>
  </si>
  <si>
    <t>Microsoft includes leased assets in its Scope 1 and Scope 2 emissions reporting boundary.</t>
  </si>
  <si>
    <t>Included in this category are the emissions from transporting and warehousing Microsoft devices sold in FY18 (including Xbox devices, Microsoft Surface devices, keyboards, mice, and other peripherals) from Microsoft manufacturing sites to retailers and customers. Calculations are based on standard assumptions of distance between retailers and their distribution centers and warehouse floorspace from an MWPVL analysis of Walmart's distribution center network. Assumptions about the energy intensity of warehouses come from the US Energy Information Administration (EIA)'s Commercial Buildings Energy Consumption Survey (2012). Emission factors for shipping come from the GaBi database. Global warming potentials (GWPs) are from the IPCC Fourth Assessment Report, 100-year average.</t>
  </si>
  <si>
    <t>Microsoft did not have any physical intermediate products in the reporting year.</t>
  </si>
  <si>
    <t>Included in this category is the lifetime electricity use of Microsoft devices sold in FY18 including Xbox devices, Surface devices, keyboards, mice, and other peripherals. Lifetime electricity use per device is calculated based on standard product-use assumptions as included in our ISO 14040– and ISO 14044–compliant lifecycle analyses. Sales geography is used to determine the electricity emission factor used to calculate emissions. Global warming potentials (GWPs) are from the IPCC Fourth Assessment Report, 100-year average.</t>
  </si>
  <si>
    <t>Included in this category is the end-of-life treatment of Microsoft devices sold in FY18 including Xbox devices, Surface devices, keyboards, mice, and other peripherals. End-of-life emissions for each product are based on modeling within our ISO 14040– and ISO 14044–compliant lifecycle analyses. To generate a conservative estimate for this category, it is assumed that all devices are sent to landfills at the end of their useful life. Global warming potentials (GWPs) are from the IPCC Fourth Assessment Report, 100-year average.</t>
  </si>
  <si>
    <t>Emissions associated with sublets are calculated using the intensities derived from data collected for the primary leased space (for example, kWh/SF) and prorated for the square footage of the sublet space. In this way, it is assumed that the emissions intensities of the leased spaces are the same as the overall buildings in which they reside. Estimated refrigerants are calculated using the same methodology and intensity as used to calculate refrigerant intensities for assets occupied by Microsoft. Electricity emission factors used are those appropriate to each location, as utilized in our Scope 1 and Scope 2 location-based inventory. Global warming potentials (GWPs) are from the IPCC Fourth Assessment Report, 100-year average.</t>
  </si>
  <si>
    <t>Microsoft did not operate franchises in the reporting year.</t>
  </si>
  <si>
    <t>Joint ventures, actively managed investments, and direct equity investments totaled less than 2 percent of Microsoft market capitalization at the end of the reporting period. Microsoft has not engaged in the long-term financing of projects and the proceeds for each debt issuance have been for general corporate purposes.</t>
  </si>
  <si>
    <t>Scope 1 + Scope 2 market-based emissions increased by 16 percent from FY17 to FY18, while revenue increased by 14 percent.</t>
  </si>
  <si>
    <t>Scope 1 + Scope 2 market-based emissions increased by 16 percent from FY17 to FY18, while FTEs increased by 6 percent.</t>
  </si>
  <si>
    <t>Basis: GHG Scope 3 Protocol. Globally available monetary information is used to assess the carbon emitted in the production of goods and services by different sectors in the economy. The financial data used covers about 90-95% of our purchased goods and services.</t>
  </si>
  <si>
    <t>Basis: GHG Scope 3 Protocol. Globally available monetary information is used to assess the carbon emitted in the production of capital goods by different sectors in the economy (financial data coverage: 100%).</t>
  </si>
  <si>
    <t>Basis: GHG Scope 3 Protocol. Upstream emissions of purchased fuels, upstream emissions of purchased electricity, and transmission and distribution losses. Emissions are calculated based on fuel and electricity consumption data and on regional emission factors for energy losses and fuel production in CO2 equivalents.</t>
  </si>
  <si>
    <t>We have excluded this source of scope 3 emissions from our inventory because leased cars and rented office space is already covered in Scope 1+2 as SAP follows the operational control approach.</t>
  </si>
  <si>
    <t>Basis: GHG Scope 3 Protocol. Includes all recyclable and non-recyclable waste (including e-waste) generated by offices and data centers from our global operations. Estimates are based on German totals and are extrapolated by FTE headcount. Emissions are calculated using Scope 1 and 2 emission factors for end-of-life treatment. Data on municipal waste was provided (estimated) for about 40% of the total space, e-waste data was provided for about 25% of the FTEs (for Germany).</t>
  </si>
  <si>
    <t>Basis: GHG Scope 3 Protocol. - Business Flights: Average emission factors for business flights are calculated based on short-, medium-, and long-haul flights; extrapolation of CO2 is based on the actual distance travelled and the net (excluding tax) costs (60% data coverage). - Rental Cars: Average emission factors from rental cars are calculated based on actual distance travelled and these factors are used for extrapolation based on the costs (95% data coverage). - Train Travel: Average emission factors from train travel are calculated based on an actual distance travelled and these factors are used for extrapolation based on costs (32% data coverage). - Business Trips with Private Cars: Carbon calculations based on distance traveled with a private car. Company car trips are excluded from this activity type (100% data coverage).</t>
  </si>
  <si>
    <t>Basis: GHG Scope 3 Protocol. A system-integrated commuting survey about the distance to work and the mode of transport is conducted annually for SAP globally. Approximately 30,000 employees responded to the survey in 2017. Commuting for non- responding employees and quarterly updates are extrapolated based on the number of FTEs excluding those employees who own a corporate car.</t>
  </si>
  <si>
    <t>Basis: GHG Scope 3 Protocol. Calculation is based on the actual number of parcels and mail sent from the German logistics center and is extrapolated globally.</t>
  </si>
  <si>
    <t>We have excluded this source of scope 3 emissions from our inventory because our products (software and services) do not need any further processing and because development is already covered in scope 1+2.</t>
  </si>
  <si>
    <t>Basis: GHG Scope 3 Protocol. Resource need per year is determined using a landscape simulation. It is extrapolated globally based on the number of productive installations and power usage effectiveness (PUE). We use a PUE factor of 1.61, which is the mean of all PUEs from our external data centers. Emissions are calculated using a global electricity emission factor. Due to the special characteristics of software products, an assessment of resource need per year was chosen. This deviates from the minimum boundaries as defined by the GHG Protocol’s Corporate Value Chain (Scope 3) Accounting and Reporting Standard, which requires assessment and disclosure of “direct use-phase emissions of sold products over their expected lifetime.” The calculation covers SAP’s on-premise product portfolio (including existing Sybase installations). The emissions of the Use of Sold Products category represent more than 90% of our product portfolio.</t>
  </si>
  <si>
    <t>We have excluded this source of scope 3 emissions from our inventory because software as a product does not have an end of life impact.</t>
  </si>
  <si>
    <t>We have excluded this source of scope 3 emissions from our inventory because SAP does not lease any significant assets.</t>
  </si>
  <si>
    <t>We have excluded this source of scope 3 emissions from our inventory because SAP does not follow any franchise business model.</t>
  </si>
  <si>
    <t>We have excluded this source of scope 3 emissions from our inventory as all investments are acquisitions that are already covered in other scope 1, 2 and 3 emissions.</t>
  </si>
  <si>
    <t>External Data Centers. Basis: GHG Scope 3 Protocol. Updated CO2 conversion factors and inclusion of CH4 and N2O based on country specific grid factors; electricity consumption for external data centers is extrapolated based on the data center capacity, a utilization and power usage effectiveness (PUE) factor. As the utilization and PUE factor is not available for all external data centers, the average of all provided factors is used as estimate for external data centers with missing information.</t>
  </si>
  <si>
    <t>All relevant scope 3 emissions have been covered.</t>
  </si>
  <si>
    <t>Reasons for the decrease are twofold: Through continuous energy efficiency measures (e.g. at buildings or through changes in our corporate car policy), we were able to limit the growth of emissions. In addition, we saw strong revenue growth.</t>
  </si>
  <si>
    <t>Reasons for the decrease are twofold: Through continuous energy efficiency measures (e.g. at buildings or through changes in our corporate car policy), we were able to limit the growth of emissions. In addition, the number of FTE increased.</t>
  </si>
  <si>
    <t>November 1 2017</t>
  </si>
  <si>
    <t>October 31 2018</t>
  </si>
  <si>
    <t>HP’s Inc.’s FY15 through FY18 water/energy/GHG emissions data were recalculated following the acquisition of Samsung Electronics Co., Ltd.’s printer business on Nov 1, 2017 (day 1 of HP’s FY18) in order to maintain our goals’ baseline year of 2015. This process also included an update of the intensity factors used to extrapolate energy use and water consumption data for sites where direct tracked data was not available. The new intensity factors, along with recently confirmed square footage data, more accurately reflect HP’s footprint since the previous 2015 baseline which used intensity factors based on pre-separation Hewlett Packard Company facilities. For more information, see p 92 of the HP 2018 Sustainable Impact Report online at https://www8.hp.com/h20195/v2/GetPDF.aspx/c06293935.pdf and the HP Carbon Accounting Manual and HP Water Accounting Manual at http://h20195.www2.hp.com/V2/GetDocument.aspx?docname=c05179524 .</t>
  </si>
  <si>
    <t>For 2018, HP reported Scope 2 emissions using both the Location-based and Market-based methods in accordance with WRI’s GHG Protocol inclusive of the January 2015 Scope 2 Guidance. HP’s overall electricity consumption reported in the Market-based method utilizes WRI’s hierarchy of emission factor assignment: applying contractual instruments, supplier specific emission factors where provided by vendors, residual mixes for markets where available and lastly using regional or national grid factors for the balance of the portfolio, where the aforementioned factors are not available. Under the Location-Based method, only regional and national grid mixes are utilized, and renewable energy has no effect or benefit to emission figures. Residual mix note, for countries where a residual mix was not available, emissions were calculated using grid averages, which may result in double counting of voluntary purchases of renewable energy between electricity consumers.</t>
  </si>
  <si>
    <t>HP uses separate LCAs to calculate GHG emissions that represent more than 99% of HP product units shipped each year associated with HP Personal Systems (including desktops, notebooks, workstations, displays, digital signage, thin clients, tablets, mobile computing devices, and all-in-one computers) and Printing (including LaserJets, Inkjet, PageWide, DesignJet, Indigo and Scitex printers, PageWide presses, scanners, and Jet Fusion 3D printers). Personal systems Product Carbon Footprints (PCFs) are generated using the Product Attribute to Impact Algorithm (PAIA) model created by the Massachusetts Institute of Technology (MIT) together with HP and other manufacturers. PAIA model inputs include such things as product and component attributes, product energy use and transport information, many of which can be found on product data sheets. To calculate its overall Personal Systems PCF, HP uses PAIA to conduct PCFs for over 95% of its commercial products by sales. Results are extrapolated to over 99% of HP commercial and consumer Personal System products shipped during the reporting year. Printer LCAs for Inkjet, PageWide and LaserJet products were prepared in conformance with ISO14040/14044 by thinkstep. LCAs for the HP Jet Fusion 3D printer were prepared by EarthShift Global. The LCA for printer products includes the GHG emissions associated with all consumables, including paper and cartridges, over the lifetime of the product. Adjustments are made to the printer LCA outputs to account for use patterns and duplexing rates as understood by HP. We prepare as many LCAs as possible to represent our product mix and apply the results across the shipped volume of Inkjet, LaserJet, PageWide, DesignJet, Indigo, Scitex printers, PageWide presses, scanners, and HP Jet Fusion 3D printers. These results represent 99% of HP printing products shipped during the reporting year Calculators, retail point-of-sale units, personal systems accessories, and printer accessories are not considered in the calculation due to the availability of lifecycle information and the estimated immateriality of associated emissions. The calculation methodology for all LCAs encompasses the following Scope 3 categories: 1 Purchased Goods and Services, 4 and 9 for Transportation; 11 for Use of Sold Products; 12 for End-of-Life Treatment of Sold Product.</t>
  </si>
  <si>
    <t>HP utilizes The GHG Protocol Corporate Value Chain (Scope 3) Accounting and Reporting Standard for Scope 3 emissions reporting. HP uses Lifecycle analysis (LCA) tools to calculate product-related impacts. An LCA evaluates all stages of a product’s life using an inventory of relevant energy and material inputs and environmental releases. LCAs are designed to provide the total product carbon footprint (PCF) and a percentage breakdown of where the emissions occurred based on the categories of manufacture, transport, use, and end-of-life. HP completed a wide range of LCAs for products across HP’s portfolio and which are representative of 99% of the product units that HP. ships each year. HP uses different methods or models to calculate LCAs for the various types of products HP sells. Separate models that use HP specific information have been created for the non-product related Scope 3 categories. HP also annually collects supplier CO2e emissions data directly from production suppliers through the CDP Supply Chain program and the Responsible Business Alliance’s RBA Online, and follows up with supplier personnel to enhance data accuracy. Our supplier emissions data covered 95% of our first-tier production suppliers (by spend), extrapolated to 100%, and 39% of our strategic non-production suppliers (by spend) in 2017, the most recent year that data is available. Total emissions of these suppliers during 2016 equaled 3,080,000 metric tonnes CO2e. These supplier emissions are allocated to HP based on suppliers' dollar volume of HP business compared with their total revenue. Primary data from suppliers is reported additionally in "Other: Upstream" below. Due to the nature of the LCA based analysis used to capture the complete supply chain from cradle-to-gate for this category, it is difficult to compare the primary data to the calculated total. The emissions are reported as separate line items, but should not be added together to avoid double counting. For more information, see HP Carbon Accounting Manual at http://h20195.www2.hp.com/V2/GetDocument.aspx?docname=c05179524</t>
  </si>
  <si>
    <t>Capital expenditures are identified on HP’s balance sheet; generally, the goods identified in Property, Plant, and Equipment (PP&amp;E) represents the annual investment in capital goods by HP. Leased furniture and equipment are included within this category. The upstream impact of these investments were estimated using the following category factors: Buildings: 414 mtCO2e/$1M; Mechanical Equipment: 529 mtCO e/$1M; Electronic Equipment: 256 mtCO e/$1M; Other: 358 mtCO e/$1M.</t>
  </si>
  <si>
    <t>For more information, see HP Carbon Accounting Manual at http://h20195.www2.hp.com/V2/GetDocument.aspx?docname=c05179524</t>
  </si>
  <si>
    <t>This category accounts for all of the upstream emissions associated with the energy purchased by HP (Scope 1) and electricity consumed by HP (Scope 2) for facilities under our operational control and as defined by the boundary for Scope 1 and 2 emissions. This category excludes emissions from the combustion of fuels or electricity consumed by the reporting company, since they are already included in Scope 1 or Scope 2. A total factor of 18% was applied to estimate the upstream impacts and is based on transportation and distribution losses, plant use losses and emissions associated with extraction and transportation of fuels. Location-based Scope 2 emissions were used to calculate this category value.</t>
  </si>
  <si>
    <t>This category is calculated using the methods described for Category 1 (Purchased Goods and Services) and is considered together with Category 9 for upstream transportation. HP uses separate LCAs to calculate GHG emissions that represent more than 99% of HP product units shipped each year associated with HP Personal Systems (incl. desktops, notebooks, workstations, displays, digital signage, thin clients, tablets, mobile computing devices, and all-in-one computers) and Printing (incl. LaserJets, Inkjet, PageWide, DesignJet, Indigo and Scitex printers, PageWide presses, scanners, and Jet Fusion 3D printers). Personal systems Product Carbon Footprints (PCFs) are generated using the Product Attribute to Impact Algorithm (PAIA) model created by MIT together with HP and other OEMs. PAIA model inputs include such things as product and component attributes, product energy use and transport information. To calculate its overall Personal Systems PCF, HP uses PAIA to conduct PCFs for over 95% of its commercial products by sales. Results are extrapolated to over 99% of HP commercial and consumer Personal System products shipped during the reporting year. Printer LCAs for Inkjet, PageWide and LaserJet products were prepared in conformance with ISO14040/14044 by thinkstep. The LCA for the HP Jet Fusion 3D printer was prepared by EarthShift Global. LCAs for printer products include the GHG emissions associated with all consumables, including paper and cartridges, over the products’ lifetime. Adjustments are made to the printer LCA outputs to account for use patterns and duplexing rates as understood by HP. We prepare as many LCAs as possible to represent our product mix and apply the results across the shipped volume of Inkjet, LaserJet, PageWide, DesignJet, Indigo, Scitex printers, PageWide presses, scanners, and HP Jet Fusion 3D printers. These results represent 99% of HP printing products shipped during the reporting year. Calculators, retail point-of-sale units, personal systems accessories, and printer accessories are not considered in the calculation due to the availability of lifecycle data and the estimated immateriality of associated emissions. The calculation methodology for all LCAs encompasses the following Scope 3 categories: 1 Purchased Goods and Services, 4 and 9 for Transportation; 11 for Use of Sold Products; 12 for End-of-Life Treatment of Sold Product.</t>
  </si>
  <si>
    <t>The calculation methodology for all LCAs encompasses the following Scope 3 categories: 1 Purchased Goods and Services, 4 and 9 for Transportation; 11 for Use of Sold Products; 12 for End-of-Life Treatment of Sold Products. HP also provides data reported by logistics service providers (LSP) that HP contracts to deliver our products. They differ from the larger product life cycle assessment-based estimate, which includes additional upstream and downstream transport related to our products, as well as retail and storage. Our global CO2e footprint from our logistic service providers for 2018 was approximately 1,3000,000 metric tonnes CO2e. This is reported additionally in "Other: Downstream" category below. Due to the nature of the LCA based analysis used to capture the complete transportation emissions for this category, it is difficult to compare the primary data to the calculated total. The emissions are reported as separate line items (see Other downstream emissions below), but should not be added together to avoid double counting.</t>
  </si>
  <si>
    <t>The total non-hazardous waste activity across HP is reported in the annual HP Sustainable Impact Report. An emissions factor determined by the US Environmental Protection Agency’s (EPA) Waste Reduction Model (WARM) is used to convert this to GHG emissions. A portion of non-hazardous waste is diverted from the waste stream and reused; emissions from this portion are not considered at this time, which is considered a conservative approach. The emission associated with processing hazardous waste is assumed to be negligible given the low relative volumes and comprehensive management practices HP has in place as described in HP’s Environment, Health and Safety Policy.</t>
  </si>
  <si>
    <t>Calculated figure is 1,109 which is considered de minis based on HP's reporting conventions and is rounded to zero. De minimis values are less than 0.25% of total Scope 3 emissions. Waste generated in operations is relevant category. For more information, see HP Carbon Accounting Manual at http://h20195.www2.hp.com/V2/GetDocument.aspx?docname=c05179524</t>
  </si>
  <si>
    <t>Using the UK Department of Energy, Food and Rural Affairs (DEFRA) methodology, for air travel, the estimation takes into account the type of aircraft, passenger load, cabin class and miles travelled for each ticketed purchase. For rail, the estimation takes into account the miles travelled and the rail supplier information, to apply the emissions factors for rail (Eurostar vs. everyone else). HP includes emissions from commercial air and rail travel but excludes emissions relating to car rental and hotel stays since the data is currently not available. Emissions from transportation in vehicles owned or controlled by HP are accounted for in Scope 1 (for fuel use).</t>
  </si>
  <si>
    <t>Assumptions for commute distance, vehicle type and number of working days for categories of employees (office, teleworkers and mobile sales) were based on a US transportation survey. Emission factors for the conversion of gasoline and other fuel types to carbon dioxide equivalents are obtained from the EPA’s Greenhouse Gas Equivalencies and the IPCC Mobile Consumption document. For teleworkers, the household emissions for an 8 hour work day are calculated by using the average US household energy per day times the IEA worldwide electricity conversion factor of 519 grams of CO2e per kWh.</t>
  </si>
  <si>
    <t>HP does not have any upstream leased assets. Leased furniture and equipment are included within Category 2. Capital Goods. All facilities under operational control that are leased by HP are accounted for in Scope 1 and 2. As indicated in the 2018 HP10-K (p. 26), HP owned or leased approximately 18.3 million square meters as of October 31, 2018 (end of our FY18). HP directly tracked data from invoices and other documents representing 91% of total electricity use, 81% of total natural gas use, 90% of total water consumption, 68% of total nonhazardous waste, and 100% of total hazardous waste.</t>
  </si>
  <si>
    <t>This category is calculated using the methods described for Category 1 (Purchased Goods and Services) and is considered together with Category 4 (Upstream transportation). It is included in the "Upstream Transportation and Distribution" number above.</t>
  </si>
  <si>
    <t>Products shipped is accounted for in the Lifecycle analysis of each Business group and HP does not currently have any major product lines that require additional processing. This category is calculated using the methods described for Category 1 (Purchased Goods and Services) and is considered together with Category 11 (Use of sold products). It is included in the "Use of sold products" number below.</t>
  </si>
  <si>
    <t>Products shipped are accounted for in the Lifecycle analysis of each Business group and HP does not currently have any major product lines that require additional processing. HP believes that the additional processing of sold products that is not already accounted for in the ship volumes would be negligible. Original equipment manufacturers that integrate products with their own hardware or software and sell as integrated products would show up in the business group ship volumes This category is calculated using the methods described for Category 1 (Purchased Goods and Services) and is considered together with Category 11 (Use of sold products). It is included in the "Use of sold products" number below.</t>
  </si>
  <si>
    <t>HP calculates this category using square footage from buildings leased to third parties as reported in the HP’s annual 10-K and assuming that these facilities are outside of its operational control. Only real estate assets are included in the calculation; product equipment leasing is accounted for in the shipped volume of each business group. The U.S. Department of Energy Commercial Building Energy Consumption Survey data for average office building emissions intensity and the worldwide average emissions factor intensity per the IEA are used. According to the survey, the average energy consumption of office buildings is 92,900 BTU per square foot, the emission factor of the worldwide average from IEA is 490 grams of CO2e per kwh and the conversion rate of BTU to kilowatt hours is 1BTU - .000293071 kwh.</t>
  </si>
  <si>
    <t>Calculated figure is 13,341 which is considered de minis based on HP's reporting conventions and is rounded to zero. De minimis values are less than 0.25% of total Scope 3 emissions. For more information, see HP Carbon Accounting Manual at http://h20195.www2.hp.com/V2/GetDocument.aspx?docname=c05179524</t>
  </si>
  <si>
    <t>HP does not operate franchises. This category is not relevant.</t>
  </si>
  <si>
    <t>From HP’s FY18 10K: Corporate Investments includes HP Labs and certain business incubation projects (p. 33) Total revenue from investments made by HP in 2018 was $5 million (p. 69 of FY18 10-K) . By using an estimated emissions factor of 565mtCO2/$1mil (per the EIOLCA), the calculated emissions are 2,825 which is considered de minis based on HP's reporting conventions and is rounded to zero. De minimis values are less than 0.25% of total Scope 3 emissions. The emissions associated with these investments is considered negligible compared to product manufacturing and use. For more information, see HP Carbon Accounting Manual at http://h20195.www2.hp.com/V2/GetDocument.aspx?docname=c05179524</t>
  </si>
  <si>
    <t>Together with the Responsible Business Alliance (formerly the Electronic Industry Citizenship Coalition or EICC)), HP developed the RBA Online environmental reporting system, a standard approach to measuring and reporting carbon emissions in the global electronics supply chain. It is based on global standards such as the WRI Greenhouse Gas Protocol and CDP. In 2016 HP joined the CDP Supply Chain Program to deepen our engagement with direct and indirect suppliers and to support cross-industry best reporting practices. HP asks suppliers to report and share emissions data with their customers in a standardized questionnaire including quantitative GHG emissions and energy data, as well as qualitative information on carbon and energy management practices. Our supplier emissions data covered 95% of our first-tier production suppliers (by spend), extrapolated to 100%, and 39% of our strategic non-production suppliers (by spend) in 2017, the most recent year that data is available. Total emissions of these suppliers during 2017 equalled 3,080,000 metric tonnes CO2e and together represent 94% of our direct and indirect suppliers (by spend). Supply chain emissions are allocated to HP based on suppliers' dollar volume of HP business compared with their total revenue. This methodology derives an estimated HP supply chain carbon footprint. The reported GHG emissions account for our first-tier final assembly, materials, and components (direct) suppliers as well as non-production (indirect) suppliers of goods and services HP uses for its own operations such as staffing, telecommunications, and travel.</t>
  </si>
  <si>
    <t>Together with the Responsible Business Alliance (RBA), HP developed the RBA Online environmental reporting system, a standard approach to measuring and reporting carbon emissions in the global electronics supply chain. It is based on global standards such as the WRI Greenhouse Gas Protocol and CDP. In 2016 HP joined the CDP Supply Chain Program to deepen our engagement with suppliers and to support cross-industry best reporting practices. HP asks suppliers to disclose actual emissions and suggests the GHG Protocol be used, however, some may use ISO 14064. Through CDP and RBA Online, companies can report and share emissions data with their customers in a standardized questionnaire including quantitative carbon emissions and energy data, as well as qualitative information on carbon and energy management practices and goals. Supply chain emissions are allocated to HP based on suppliers' dollar volume of HP business compared with their total revenue. This methodology derives an estimated HP supply chain carbon footprint. The reported GHG emissions account for our first-tier final assembly, materials, and components (direct) suppliers as well as non-production (indirect) suppliers of goods and services HP uses for its own operations such as staffing, telecommunications, and travel.. Data reported above in "Purchased goods and services" is calculated through LCA based analysis to capture the complete supply chain from cradle-to-gate. LCA-based data and primary supplier data reported here are difficult to compare. The emissions are reported as separate line items, but should not be added together to avoid double counting.</t>
  </si>
  <si>
    <t>These figures for transport GHG emissions are based on data reported by logistics service providers (LSP) that HP contracts to deliver our products. They differ from the larger product life cycle assessment-based estimate, which includes additional upstream and downstream transport related to our products, as well as retail and storage. These data do not include data from all recent HP Co. acquisitions. We partner with our LSPs to develop our global transportation CO2e footprint. Each of our LSPs calculates the CO2e emissions for all the freight they move on behalf of HP. These CO2e reports are consolidated to give us an “estimated” global CO2 footprint. The LSPs use methodologies from SmartWay, EcoTransit, Clean Cargo, WRI Greenhuse Gas (GHG) Protocol and the new Global Logistics Emissions Council (GLEC) Framework (recently adopted by CDP) to produce their individual reports. Our LSPs have their tools/methodologies validated by a third party company as well. HP also uses Ernst and Young to validate our own Scope 3 emissions (including Transport). We are one of few companies of our size to demonstrate transparency with our global CO2e transportation footprint (available since 2008).</t>
  </si>
  <si>
    <t>These figures for transport GHG emissions are based on data reported by logistics service providers (LSP) that HP contracts to deliver our products. They differ from the larger product life cycle assessment-based estimate, which includes additional upstream and downstream transport related to our products, as well as retail and storage. These data do not include data from all recent HP Co. acquisitions. We partner with our LSPs to develop our global transportation CO2e footprint. Each of our LSPs calculates the CO2e emissions for all the freight they move on behalf of HP Co. These CO2e reports are consolidated to give us an “estimated” global CO2 footprint. The LSPs use methodologies from SmartWay, EcoTransit, Clean Cargo, WRI Greenhouse Gas (GHG) Protocol and the new Global Logistics Emissions Council (GLEC) Framework to produce their individual reports. Our LSPs have their tools/methodologies validated by a third party company as well. We are one of few companies of our size to demonstrate transparency with our global CO2e transportation footprint (available since 2008). For FY18 and beyond, HP will be transitioning to the new Global Logistics Emissions Council (GLEC) Framework. This improved methodology will incorporate actual fuel usage to existing calculations to enhance the granularity of data for CO2 calculations. HP was one of the pioneers in this process, managed by the Smart Freight Centre. This methodology has been approved and accepted by the CDP and the World Resource Institutes Green House Gas Protocol as an additional industry wide calculation process.. Data reported above in "Purchased goods and services" is calculated through LCA based analysis to capture the complete supply chain from cradle-to-gate. LCA-based data and primary supplier data reported here are difficult to compare. The emissions are reported as separate line items, but should not be added together to avoid double counting.</t>
  </si>
  <si>
    <t>The main drivers for the 17.97% revenue intensity factor reduction were a 7.87% GHG emissions reduction resulting from the implementation of energy conservation projects, real estate consolidation, and the purchase of renewable energy and energy attribute certificates (RECs/IRECs) and a 12.3% revenue increase. For reference, the re-baselined 2017 intensity factor is (249,200 tonnes of CO2e / $52,056,000,000 =) 0.0000047872 tonnes of CO2e//$ revenue or 4.7871522975 tonnes of CO2e/$million revenue. Note that HP's 2018 Sustainable Impact Report indicates a 19% revenue intensity factor reduction based on rounded values ((4.8-3.9)/4.8)</t>
  </si>
  <si>
    <t>The main drivers for the 17.92% FTE intensity factor reduction were a 7.87% GHG emissions reduction resulting from the implementation of energy conservation projects, real estate consolidation, and the purchase of renewable energy and energy attribute certificates (RECs/IRECs) and a 12.3% FTE increase. For reference, the re-baselined 2017 intensity factor is (249,200 tonnes of CO2e / 49,000 FTE = ) 5.0857142857 tonnes of CO2e/FTE.</t>
  </si>
  <si>
    <t>Components purchased during the fiscal year × Emissions per unit of purchases (Source: Embodied Energy and Emission Intensity Data (3EID) published by the National Institute for Environmental Studies Center for Global Environmental Research)</t>
  </si>
  <si>
    <t>Monetary value of capital × Emissions value per unit of capital value (Source: Embodied Energy and Emission Intensity Data (3EID) published by the National Institute for Environmental Studies Center for Global Environmental Research)</t>
  </si>
  <si>
    <t>Annual amounts of fuel oil and gas, electricity and heat purchased (consumed) mainly at business sites owned by Fujitsu × Emissions per unit (Source: Basic Guidelines for Calculating Greenhouse Gas Emissions Via Supply Chains and the Carbon Footprint Communication Program Basic Database Ver. 1 published by the Ministry of the Environment and the Ministry of Economy, Trade and Industry)</t>
  </si>
  <si>
    <t>Transportation of goods within Japan: CO2 emissions related to the transportation of goods within Japan by the Fujitsu Group. CO2 emissions related to domestic transportation by the Fujitsu Group, based on the Act on the Rational Use, etc. of Energy. The fuel economy method (for some vehicles) or the improved ton-kilometer method (vehicle, rail, air, ship). International transport/overseas local transport: transportation ton-kilometers × emission per unit (source: GHG protocol emissions coefficient database)</t>
  </si>
  <si>
    <t>Annual amounts of waste (discharged mainly by business sites owned by Fujitsu) processed or recycled, by type and processing method × Emissions per unit of annual amount of waste processed or recycled (Source: Basic Guidelines for Calculating Greenhouse Gas Emissions Via Supply Chains published by the Ministry of the Environment and the Ministry of Economy, Trade and Industry)</t>
  </si>
  <si>
    <t>(By means of transport) Σ (Transportation expense payment × Emissions per unit) (Source: Basic Guidelines for Calculating Greenhouse Gas Emissions Via Supply Chains Ver. 2.3 and Emissions per Unit Database Ver. 2.6 published by the Ministry of the Environment and the Ministry of Economy, Trade and Industry)</t>
  </si>
  <si>
    <t>For portions of commute by public transportation: (By means of transport) Σ (Transportation expense payment x Emissions per unit) (Source: As above) For portions of commute by private automobile: Σ (Transported persons-kilometer × Emissions per unit) (Source: As above) Transported persons-kilometer is calculated from transportation expense payment, price of gasoline, and fuel efficiency.</t>
  </si>
  <si>
    <t>Annual amounts of fuel oil, gas, electricity, and heat consumed mainly at leased business sites × Emissions per unit of fuel oil, gas, electricity, and heat consumed (Sources - Japan: Act on Promotion of Global Warming Countermeasures - GHG Emissions Accounting, Reporting, and Disclosure System; Overseas: IEA CO2 Emissions from Fuel Combustion 2018)</t>
  </si>
  <si>
    <t>We set the scenario for the movement of consumers at the time of purchase, then calculated multiplying activity data (person-kilometers) by emission factor (source: GHG measurement, monitoring and reporting scheme in Law Concerning the Promotion of the Measures to Cope with Global Warming).</t>
  </si>
  <si>
    <t>In the Fujitsu Group, those that are less than 0.1% of the total amount of Scope 3 are regarded as irrelevant, and this category meets that threshold.</t>
  </si>
  <si>
    <t>Intermediate product sales volume x Emissions per unit of processing volume. Intermediate product sales volume is Fujitsu’s device solution sales. Emissions per unit of processing volume is calculated from Fujitsu’s FY2015 assembly plant data.</t>
  </si>
  <si>
    <t>Electricity consumption during product use × Emissions per unit of electricity (Source: Emission coefficient per electricity provider (FY2017 results) for general power transmission and distribution business operators) Electricity consumption during product use is calculated as electricity usage for the anticipated usage time per product unit × Units shipped for the subject fiscal year. Electricity usage for the anticipated usage time per product unit is calculated as electricity consumed (kW) × Time used (h) / Days × Number of days used / Year × Number of years used. Time used (h), number of days used per year, and number of years used are set according to Fujitsu’s internal scenarios.</t>
  </si>
  <si>
    <t>(Weight of all sold products / Weight of products processed at Fujitsu’s recycling centers during the year) × Electricity used at Fujitsu’s recycling centers during the year × Emissions per unit of electricity (Source: Actual emission factor for each electricity utility based on ministerial ordinances on calculation and adjusted emission factor for each electricity utility based on reporting orders, announced for each fiscal year from FY 2011 to FY 2015)</t>
  </si>
  <si>
    <t>The leasing business is classified as "Not relevant" given we have no accounting items pertaining to sales from leasing.</t>
  </si>
  <si>
    <t>The franchise business is classified as "Not relevant" given we have no accounting items pertaining to sales from franchises.</t>
  </si>
  <si>
    <t>The investment business is classified as "Not relevant" given we are not acquiring the stocks in which it aims at the investment business.</t>
  </si>
  <si>
    <t>Other, please specify (Unit total revenue : billion yen)</t>
  </si>
  <si>
    <t>Following emission reduction activities were implemented; - Adjustment of air conditioning temperature in the office, power saving with lights and OA equipment are now in progress. - Improvement of efficiency through review of the manufacturing process (production innovation activities) , proper operation and improved management of facilities with engines or motors. Switches to gases with a low global warming potential and installation of scrubbers in new or existing production lines will be continuously conducted in the field of semiconductors. - Power saving with facilities, especially those with motors or engines (introduction of free cooling, inverters and energy-saving facilities, and fuel change) The intensity metrics dropped (improved) by 5.4% (5.4%=255.0-241.2)/255.0*100) as a result of our efforts to achieve 2.4% GHG emissions reduction despite the 8.2% decrease in sales. (8.2% = (4313.5 billion yen – 3959.0 billion yen)/4313.5 billion yen*100). For the reference, the sales of FY2018, 3959.0 billion yen, is the combination of the Group's consolidated sales (3952.4 billion yen) and th Aizu Fujitsu Semiconductor Limited's sales from the first through second quarter of FY2018 (6.6 billion yen) until its exclusion from Fujitsu Group consolidation. It is appropriate to use 3959.0 billion yen, as our Scope 1&amp;2 emissions were calculated including the company’s footprint during the period.</t>
  </si>
  <si>
    <t>NA</t>
  </si>
  <si>
    <t>We will consider to identify the emission source of scope 3 emission, and to do some investigations about the applicable activity data.</t>
  </si>
  <si>
    <t>We implement energy monitoring and saving projects. Some of our facilities introduced ISO 50001 energy management system as well.</t>
  </si>
  <si>
    <t>September 1 2017</t>
  </si>
  <si>
    <t>August 31 2018</t>
  </si>
  <si>
    <t>Accenture’s fiscal 2018 Scope 1 GHG emissions resulted from: 1) leased car usage by our employees and 2) diesel fuel usage in locations where we have operational control of generators. In fiscal 2018, Scope 1 emissions accounted for 2 percent of our overall reported GHG emissions.</t>
  </si>
  <si>
    <t>Accenture calculates and reports both market-based and location-based Scope 2 figures in our CDP response.</t>
  </si>
  <si>
    <t>Accenture’s reported market-based Scope 2 emissions for fiscal 2018 are lower than our location-based Scope 2 emissions due to renewable energy purchases. CO2 emissions related to Scope 2 Office Electricity reflect a market-based accounting approach as defined by the updated GHG Protocol Scope 2 guidance. In line with the guidance, fiscal 2018 office electricity market-based emissions factor in renewable electricity impacts as well as 4,234 tons of residual non-renewable emissions in Europe. We are committed to pursuing a renewable energy strategy where practical. In fiscal 2018, approximately 24 percent of our office electricity was from renewable sources.</t>
  </si>
  <si>
    <t>Purchased goods and services-453828 metric tons CO2: As part of Accenture’s science-based emissions target, we now include Scope 3 emissions for fiscal 2016 onward resulting from procurement of other purchased goods and services as part of our total emissions inventory. We use a combination of three methods to calculate our emissions from Purchased Goods and Services (excluding purchased goods and services that relate to business travel and office utilities which are already calculated as relevant emissions in our reporting boundary). The first method obtains emissions data provided directly to Accenture by suppliers through CDP Supply Chain responses. The second method obtains emissions data from our large suppliers with publicly available sources. The third method estimates emissions for the remaining suppliers by extrapolating from known spend and emissions data from the first two methods. The combined total of the three methods calculates Accenture’s Scope 3 emissions for Purchased Goods and Services.</t>
  </si>
  <si>
    <t>Capital goods are not material for Accenture because Accenture is a global professional services company, providing a broad range of services and solutions in strategy, consulting, digital, technology and operations. Due to the nature of our business, we do not manufacture or produce goods. We also lease almost all of our office facilities.</t>
  </si>
  <si>
    <t>Accenture’s energy-related emissions are reported under Scope 1 and 2. These emissions relate to energy used to power our office facilities (almost all of which we lease). Nothing relevant under Scope 3. Our Scope 3 reported emissions are all related to business travel activities.</t>
  </si>
  <si>
    <t>Accenture is a global professional services company, providing a broad range of services and solutions in strategy, consulting, digital, technology and operations. Due to the nature of our business, we provide our clients with services and solutions rather than goods, and as such, transportation and distribution of goods are not relevant for us.</t>
  </si>
  <si>
    <t>Accenture is a global professional services company, providing a broad range of services and solutions in strategy, consulting, digital, technology and operations. Due to the nature of our business, waste generation is not a material source of GHG emissions. However, we do manage and track our e-waste as part of a broader environmental program. In fiscal 2018, more than 99 percent of our total disposed e-waste avoided landfill.</t>
  </si>
  <si>
    <t>Scope 3 air travel—351966 metric tons: Air travel activity data is collected from corporate travel providers. In a few countries, this is not available and we estimate travel patterns using average distances flown in the same geography. We also estimate a small amount of data not booked through corporate travel providers. We use the following emissions factors: -0.15 kg CO2/km Short haul air travel emissions factor from GHG Protocol (2005) website January 2009, found in the following document: Business_Travel_ServiceSector_v2.0_Final.xlsx -0.11 kg CO2/km Long haul air travel emissions factor from GHG Protocol (2005) website January 2009, found in the following document: Business_Travel_ServiceSector_v2.0_Final.xlsx Scope 3 business travel by rail, taxi and car—142962 metric tons: For taxi travel, we use cost data by country from our time and expense systems and convert it to distance using factors from www.priceoftravel.com in most countries, and a weighted average where this is not available. For rail travel, we receive a report from our corporate travel agency for certain countries that includes cost, distance, and CO2 data. Where we cannot get rail data from the supplier, we estimate rail travel using rail cost from our time and expense systems and convert it to CO2 using average emission factors from the travel agency. For car personal travel, we use cost data by country and convert it to distance using factors provided by our time and expense systems in most countries, and a weighted average where this is not available. For car rental, we receive reports from our main rental car suppliers (Avis, Hertz and Sixt) where available. Where unavailable, we estimate car rental travel using car rental cost from our time and expense systems. We use the following emissions factors: Car Personal: -0.34 kgs CO2/mile for UK cars, 0.39 kgs CO2/mile for US cars and 0.38 kgs CO2/mile for other countries from GHG Protocol Emission-Factors_from_Cross_Sector_Tools_March_2017, Transport Vehicle Distance tab; assumed average petrol car emission factor Taxi: - 0.15 kgs CO2/ km Taxi emissions factor from GHG Protocol Emission_Factors_from_Cross_Sector_Tools_March_2017, Reference - EF Public tab</t>
  </si>
  <si>
    <t>Employee-funded commuting is not within Accenture’s operational boundary/control and is not generally in scope for our environmental measurement program. In some instances where employee commuting is reimbursed by Accenture, it is included in our Scope 3 methodology.</t>
  </si>
  <si>
    <t>Accenture leases almost all its several hundred office facilities. We report emissions associated with energy usage in those facilities under Scope 1 and 2 emissions.</t>
  </si>
  <si>
    <t>Accenture is a global professional services company, providing a broad range of services and solutions in strategy, consulting, digital, technology and operations. We do not transport or distribute products.</t>
  </si>
  <si>
    <t>Accenture is a global professional services company, providing a broad range of services and solutions in strategy, consulting, digital, technology and operations. Our business is focused on services and solutions rather than goods—so we do not process sold goods.</t>
  </si>
  <si>
    <t>Accenture is a global professional services company, providing a broad range of services and solutions in strategy, consulting, digital, technology and operations. Our business is focused on services and solutions rather than goods. We do not sell products.</t>
  </si>
  <si>
    <t>Accenture does not sell products or dispose of products for other organizations.</t>
  </si>
  <si>
    <t>Accenture does not lease assets to other organizations in any material way and therefore this is not in our operational boundary for GHG emissions measurement.</t>
  </si>
  <si>
    <t>Accenture is a global professional services company, providing a broad range of services and solutions in strategy, consulting, digital, technology and operations. As such, Accenture does not have a franchise structure.</t>
  </si>
  <si>
    <t>Accenture’s environmental measurement program is limited to those activities in our operational boundary and therefore we do not measure GHG emissions associated with investments.</t>
  </si>
  <si>
    <t>Accenture’s calculated Scope 1 and 2 emissions per $ revenue decreased by 20.8 percent from fiscal 2017 to fiscal 2018. This decrease occurred primarily due to emissions reduction activities for our Scope 1 and 2 emissions, specifically our energy efficiency and renewable energy procurement programs. Our renewable energy initiative—part of our supply chain sustainability strategy—aims to reduce our greenhouse gas emissions, energy costs and per-person carbon footprint. In fiscal 2018, approximately 24 percent of our energy came from renewable sources, allowing us to avoid more than 67,400 metric tons of CO2 across our global operations. We continue to monitor and plan for renewable energy purchasing opportunities within our most energy-intensive delivery locations, and have developed a renewable energy road map that will bring us closer to achieving our 2025 goals of reducing our scope 1 and 2 emissions by 65 percent against our 2016 baseline. We continue to centralize our energy purchases and have placed a greater emphasis on the management and tracking of the quality of renewable energy purchases. Although we do not own our offices, where possible, we have put standards in place to allow us to purchase our own energy from renewable facilities or to influence the landlord to purchase renewable power as part of lease negotiations. We continue to make energy efficiency advances across our real estate portfolio. Since beginning our environmental journey in 2007, we have saved more than 1.57 million megawatt hours of electricity, more than 857,000 metric tons of CO2 and generated more than $207 million in energy savings.</t>
  </si>
  <si>
    <t>Other, please specify (Average number of Accenture employees for fiscal 2018 (calculated by summing headcount figures for each quarter end, then dividing by four to derive the mean))</t>
  </si>
  <si>
    <t>Accenture’s calculated Scope 1 and 2 carbon emissions per employee decreased by 17.8 percent from fiscal 2017 to fiscal 2018. This decrease was primarily due to emissions reduction activities for our Scope 1 and 2 emissions, specifically our energy efficiency and renewable energy procurement programs. Our renewable energy initiative—part of our supply chain sustainability strategy—aims to reduce our greenhouse gas emissions, energy costs and per-person carbon footprint. In fiscal 2018, approximately 24 percent of our energy came from renewable sources, allowing us to avoid more than 67,400 metric tons of CO2 across our global operations. We continue to centralize our energy purchases and have placed a greater emphasis on the management and tracking of the quality of renewable energy purchases. Although we do not own our offices, where possible, we have put standards in place to allow us to purchase our own energy from renewable facilities or to influence the landlord to purchase renewable power as part of lease negotiations. We continue to make energy efficiency advances across our real estate portfolio. Since beginning our environmental journey in 2007, we have saved more than 1.57 million megawatt hours of electricity, more than 857,000 metric tons of CO2 and generated more than $207 million in energy savings.</t>
  </si>
  <si>
    <t>This figure represents the estimated emissions associated with key categories of purchased goods and services, representing a significant portion of our total spend. The emissions reported cover our direct hardware suppliers, as well as material indirect procurement categories (e.g. furniture, telecommunications, and computers). The emissions were calculated by multiplying the spend data for each category of goods by the corresponding conversion factors as outlined in the DEFRA 2012 Conversion Factor Repository, Annex 13.</t>
  </si>
  <si>
    <t>Emissions from capital goods are calculated using spend analysis of Oracle's material capital expenditures. The emissions were calculated by multiplying the spend data for each category of goods by the corresponding conversion factors as outlined in the DEFRA 2012 Conversion Factor Repository, Annex 13.</t>
  </si>
  <si>
    <t>According to the Energy Information Administration (EIA), approximately 6 percent of total electricity input in the US is lost to transmission and distribution. Based on this assumption, we calculated 6 percent of our total Scope 2 emissions to estimate the Scope 3 emissions around fuel- and energy-related activities. The Scope 2 emissions figure was calculated using the following standards: EPA eGRID 2012 for U.S. Electricity; EPA GHG Emission Factors Hub for U.S. Natural Gas; National Greenhouse Accounts Factors for Australia Electricity and Natural Gas; DEFRA Greenhouse Gas Conversion Factor Repository (2016) for Electricity and Natural Gas in all other countries.</t>
  </si>
  <si>
    <t>This data is obtained from Oracle's transportation and distribution vendors on an annual basis. The emissions are calculated using an equation from the GLEC framework for logistics emissions: Distance Traveled x Total Weight x GLEC Protocol emissions factors per transport mode. One of our vendors has developed an internal tool leveraging the following information: 1) Actual customer shipment records for the period, listing origin and destination points, weight per shipment and primary shipment mode; 2) A proprietary distance table based largely on the Publication 151 – Distance Between Ports. National Imagery and Mapping Agency, 2001. Distances are calculated based on common vessel routings for ocean and using the “Great Circle Distance” method for air and ocean; Distances for road freight are calculated using the planned distance between the origin and destination points and a circuity factor to provide a more accurate distance and allow for deviations. 3) GLEC emissions factors per primary mode of transport.</t>
  </si>
  <si>
    <t>Our transportation and distribution vendors provide us with annual emissions data, including both upstream and downstream emissions. We estimate that upstream emissions account for approximately 20% of those emissions, whereas downstream emissions account for 80%.</t>
  </si>
  <si>
    <t>This data represents emissions produced in landfills from waste generated in the total area under our operational control at Oracle-owned buildings globally. The volume of waste was converted to lbs using an average density of 450 lbs per yd3. The emissions calculation was based on the EPA Waste Reduction Model (WARM) version 14 (updated March 2016) using the 0.35 National Average Emission Factor for Landfilling.</t>
  </si>
  <si>
    <t>This data is acquired from Oracle’s air travel reporting tool, as well as our car rental vendors. For air travel, Oracle uses an internal system that is part of the Oracle Business Intelligence Enterprise Edition (OBIEE) tool, leveraging the DEFRA Greenhouse Gas Conversion Factor Repository (2018).</t>
  </si>
  <si>
    <t>This number was calculated using annual mileage data from Oracle’s employee shuttle service providers. The emissions were estimated using the following emission factors: CO2: 0.107 (kg CO2/passenger-mile), CH4: 0.0006 (g CH4/passenger-mile), N2O: 0.0005 (g N2O/passenger-mile), as referenced in the EPA Climate Leaders Greenhouse Gas Inventory Protocol Core Module Guidance for Bus Business Travel. These emission factors are based on the assumption that the bus travel is conducted in buses mainly fueled by diesel, and were derived from statistical information on passenger-mile in Table VM-1 of the Federal Highway Administration’s Highway Statistics 2005, along with emissions data from Table 2-17 from the U.S. Greenhouse Gas Emissions and Sinks: 1990–2005.</t>
  </si>
  <si>
    <t>The figure represents emissions data from our employee shuttle providers for our offices in Redwood Shores and Santa Clara, California. This figure does not include emissions from individual employee commuting. With more than 137,000 employees globally, located in over 80 countries, flex working schedules and telecommuting, we are unable to provide a calculation for individual employees.</t>
  </si>
  <si>
    <t>Oracle leases a number of facilities and equipment such as copiers. All emissions related to these upstream leased assets are within our Scope 1 and 2 GHG inventory.</t>
  </si>
  <si>
    <t>Subsequent to manufacturing, Oracle hardware is not processed further.</t>
  </si>
  <si>
    <t>With Oracle's ongoing transition to the Cloud, we have determined that our key impact in this category lies in the delivery of Oracle Cloud products and services. To this end, we continue to work with our colocation data center providers to build a cloud infrastructure that is clean, efficient, and circular. All emissions resulting from the use of our cloud offerings are included in our Scope 2 emissions inventory, hence we have determined that this Scope 3 category is not relevant to us.</t>
  </si>
  <si>
    <t>Upon evaluating the estimated emissions associated with the disposal and treatment of Oracle-branded products, we determined that this source is not relevant and the emissions are not material to our Scope 3 emissions footprint. We offer product take-back to all of our customers to help ensure products are recycled or disposed of responsibly and in compliance with the law. Products that cannot be remanufactured by Oracle for reuse are sent to our contracted recyclers, who responsibly recycle, or resell the remaining material - sending only 0.5% to landfill. In FY18, Oracle took back more than 3 million lbs of product, of which 92.4% was recycled, 7.1% reused, and 0.5% sent to landfill. Oracle conducts audits to help ensure that our recyclers and their downstream processors have proper Health &amp; Safety controls in place and are compliant with local law. By expanding the number of sites in our recycling network and increasing the percentage of material reused vs. recycled, we reduce shipping miles and conserve raw materials, both of which have an environmental benefit. We assist our customers in their end-of-life planning and in many cases offer de-install, data destruction, transportation and recycling services at no charge. More information of Oracle's Take Back and Recycling programs can be found at; http://www.oracle.com/us/products/servers-storage/take-back-and-recycling/index.html</t>
  </si>
  <si>
    <t>This figure was calculated by multiplying the total square feet of subleased space by 15.9 kWH of electricity consumption per square feet (taken from the EIA CBECS survey) and the eGRID subregion US average emission factor of 1,136.53 lbs/MWH.</t>
  </si>
  <si>
    <t>Oracle does not have any franchises.</t>
  </si>
  <si>
    <t>Oracle is not a financial institution. Our "investments" are primarily debt investments without known use of proceeds.</t>
  </si>
  <si>
    <t>Emission reduction activities, such as increased operational efficiency.</t>
  </si>
  <si>
    <t>Emission reduction activities, such as increased operational efficiency and employee engagement.</t>
  </si>
  <si>
    <t>Emissions are relevant but not yet calculated</t>
  </si>
  <si>
    <t>Brazil</t>
  </si>
  <si>
    <t>The investigation began in 2018, but it should be unverified, so it will not be disclosed.</t>
  </si>
  <si>
    <t>ISO 14064-1, ISO 14067, PAS 2050</t>
  </si>
  <si>
    <t>Yield*Carbon Footprint Factor</t>
  </si>
  <si>
    <t>Greenhouse Gas Protocol’s Corporate Value Chain (Scope 3) Accounting and Reporting Standard</t>
  </si>
  <si>
    <t>ISO 14064-1</t>
  </si>
  <si>
    <t>ISO 14064-1,ISO 14067,PAS 2050</t>
  </si>
  <si>
    <t>Number of employees*Emission Factor</t>
  </si>
  <si>
    <t>Original Design Manufacturer not applicable</t>
  </si>
  <si>
    <t>HPE uses separate LCA methods to calculate GHG emissions from purchased goods and services that directly and indirectly support product development. Products can be classified in the following categories: - Servers, including all BLs, DLs, MLs, SLs, and MicroServers - Storage products - CPU - Memory - Hard drives (HDD &amp; SDD) - PCB cards HPE uses annual sales data to identify the highest quantity of sold products for each product category. We perform LCAs using the Product Attribute to Impact Algorithm (PAIA) for all product categories and use the sales data to identify products representing approximately 80% of all sales. PAIA was created by HPE and other manufacturers. The inputs to the PAIA model include component characteristics, product energy use and transport information. For purchased goods and services that are classified as indirect spend, HPE uses annual indirect procurement spend data and EIO-LCA model to quantify GHG emissions.</t>
  </si>
  <si>
    <t>HPE uses capital expenditures identified on HPE’s balance sheet and an EIO-LCA model to quantify GHG emissions associated with capital goods.</t>
  </si>
  <si>
    <t>HPE uses electricity grid specific T+D losses as well as fuel-mix specific energy supply chains to calculate GHG emissions. Location-based method Scope 2 emissions are used to calculate this category.</t>
  </si>
  <si>
    <t>Emissions from upstream transportation and subsequent distribution come directly from contracted suppliers. In cases where a supplier is unresponsive or unable to provide data, HPE estimates data for that supplier based on (1) historical data (if provided) or (2) emissions intensity based on spend and emissions data reported from other suppliers providing a similar transport scope for the same region of the world.</t>
  </si>
  <si>
    <t>Emissions were calculated using detailed data on recycling and landfilling activities by material type at HPE facilities. The total non-hazardous waste is reported in the annual Living Progress Report. GHG emissions are calculated using the United States Environmental Protection Agency (EPA) Waste Reduction Model (WARM). A portion of non-hazardous waste is diverted from the waste stream and recycled. Emissions from recycling are calculated using coefficients from DEFRA and only incorporate the recovery burdens associated with these activities, per the GHG Protocol Scope 3 Calculation Guidance document. Emissions from hazardous waste are assumed to be negligible given the low relative volumes and HPE’s comprehensive management practices.</t>
  </si>
  <si>
    <t>HPE calculates GHG emissions from air travel, rail travel, and rental cars. Air travel data are collected through our online booking system and organized according to type of aircraft, cabin class, and miles travelled. Likewise, rail travel data are collected through our online booking system. We use the most recent version of DEFRA emission factors to calculate GHG emissions from air and rail travel. Air and rail travel data is tracked for all countries in which HPE is deployed except for Belarus. Rental car emissions are calculated through our vendor, who electronically track rental car mile. The most recent DEFRA emission factors are used to calculate GHG emissions. Rental car data is tracked for all countries with more than 50 employees.</t>
  </si>
  <si>
    <t>Assumptions for commute distance, vehicle type, and number of working days for categories of employees (office, teleworkers, and mobile sales) are based on the U.S. Department of Transportation’s (DOT) 2009 National Household Travel Survey. HPE assumes there are 235 working days in the year and that on any given day 10% of standard employees are working from home. The calculation further assumes per the DOT Survey that of the employees commuting to offices each day, 89% drive, 8% take public transportation, and 3% walk (no emissions). Fuel efficiency factors are obtained from the Bureau of Transportation Statistics, published 2014. For teleworkers, the household emissions for an eight-hour workday are calculated by using the average U.S. household energy per day from EIA 2015. This value is then adjusted according to the U.S. Internal Revenue Service (IRS) home office deduction option so that only the portion of the house and energy used for work is included in the calculation. Size of average home comes from 2010 Census Bureau. HPE employee headcount is collected at the end of the fiscal year. Employee headcount includes all categories of employee type and employee class.</t>
  </si>
  <si>
    <t>All facilities under operational control that are leased by HPE are accounted for in Scope 1 and 2. For locations where we do not receive primary data through meter readings or a utility bill, HPE extrapolates energy intensity and calculates GHG emission according to HPE’s Carbon Accounting Manual. There are no emissions from upstream leased assets that are not already accounted for in our Scope 1 and 2 emissions.</t>
  </si>
  <si>
    <t>HPE calculates the GHG emissions from the downstream transportation and distribution of sold products using the Product Attribute to Impact Algorithm (PAIA) model. PAIA was created by HPE and other manufacturers. The inputs to the PAIA model include component characteristics, product energy use and transport information.</t>
  </si>
  <si>
    <t>HPE products do not require additional processing. Therefore, this category is not relevant.</t>
  </si>
  <si>
    <t>HPE calculates the GHG emissions from the use of products that can be classified in the following categories: • Servers, including all BLs, DLs, MLs, SLs, and MicroServers • Storage products • CPU • Memory • Hard drives (HDD &amp; SDD) • PCB cards Product LCAs are derived using a detailed energy analysis for use phase, the primary Scope 3 impact. The energy consumption is calculated using the publicly available HPE Power Advisor using the configurations (memory, processor, chassis, etc.) that represent 80% of products sold, by product category, as determined by annual sales data. Utilization is estimated between 15% and 30%, which differs by the server family, running 365 days by 24 hours per day. We assume products have a 5 year lifespan.</t>
  </si>
  <si>
    <t>HPE calculates the GHG emissions from the end-of-life treatment of sold products using the Product Attribute to Impact Algorithm (PAIA) model. PAIA was created by HPE and other manufacturers. The inputs to the PAIA model include component characteristics, product energy use and transport information.</t>
  </si>
  <si>
    <t>HPE calculates this category using square footage from buildings leased to third parties as reported in HPE’s annual report assuming that these facilities are outside of its operational control and not included in HPE’s Scope 1 or 2 emissions. Only real estate assets are included in the calculation; product equipment leasing is accounted for in the shipped volume of each business group. The U.S. Department of Energy Commercial Building Energy Consumption Survey data for average office building emission intensity and the worldwide average emission factor intensity per the IEA are used. According to the survey, the average energy consumption of office building is 92,660 BTU per square foot, the emission factor of the worldwide average form IEA is 506 grams of CO2e per kWh and the conversion rate of BTU to kilowatt-hours is 1 BTU to 0.00029307 kWh. In FY18, HPE leased 0 square feet downstream as reported in our 10K Annual Report.</t>
  </si>
  <si>
    <t>HPE does not operate franchises.</t>
  </si>
  <si>
    <t>It is assumed that this category is negligible. Investments in the reporting year are predominately in software-related businesses where the associated GHG emissions are relatively low. If the investments increase within HPE, the team will consider looking closer at each investment for possible inclusion in the Scope 3 GHG emission calculation.</t>
  </si>
  <si>
    <t>HPE increased our percent of electricity from renewable sources from 25% to 37% between FY17 and FY18, which has a large impact on Scope 1 + Scope 2 (market-based) emissions. Our emission reduction activities of lighting projects, building control upgrades, and downsizing of our real estate footprint contributed to our emission reductions. FY18 is the first year where we saw a downward trend in our emissions, while seeing an increase in our revenue. This increases the rate of decrease for our intensity figure since the numerator (environmental impact) is continuing to decrease while our denominator (revenue) is increasing.</t>
  </si>
  <si>
    <t>Not yet calculated</t>
  </si>
  <si>
    <t>All fuel-and-energy-related activities are considered in Scope 1 and 2 GHG emission calculation.</t>
  </si>
  <si>
    <t>Following Greenhouse Gas Protocol "Corporate Value Chain (Scope 3) Accounting and Reporting Standard", we establish a data collection and calculation methodology based on the 5 principles asked by the standard, which is Relevance, Completeness, Consistency, Transparency, and Accuracy. To calculation the Scope3 emission of upstream transportation and distribution, we use the actual/estimated distance traveled via aircraft, truck and ship with carrier-specific emission factors and the weight of cargo transported.</t>
  </si>
  <si>
    <t>Since 2015, Wistron has launched investigation projects on GHG emissions from transportation to ensure the completeness of its statistics on GHG emissions information. Transportation-related GHG emissions were included in a stage-based inventory to keep us informed of formation on GHG emissions from product transportation by land, sea, and air and from employees' business travel by air. 2015 project: Greenhouse gas inventory of employee business travel by air and product transportation by air and sea (offices and manufacturing plants in Taiwan)China: Work Plan for Greenhouse Gas Emission Control during the 13th Five-Year Plan Period, and Interim Measures for the Administration of Voluntary Greenhouse Gas Emission Reduction Transactions • 2016 project: Greenhouse gas inventory of employee business travel by air and product transportation by air and sea (offices and manufacturing plants in China) • 2017 project: Greenhouse gas inventory of land transportation of product</t>
  </si>
  <si>
    <t>Following Greenhouse Gas Protocol "Corporate Value Chain (Scope 3) Accounting and Reporting Standard", we establish a data collection and calculation methodology based on the 5 principles asked by the standard, which is Relevance, Completeness, Consistency, Transparency, and Accuracy. We use the flight distance and carrier-specific emission factors to calculate the Scope3 emission of business Travel in aircraft,</t>
  </si>
  <si>
    <t>Following Greenhouse Gas Protocol "Corporate Value Chain (Scope 3) Accounting and Reporting Standard", we establish a data collection and calculation methodology based on the 5 principles asked by the standard, which is Relevance, Completeness, Consistency, Transparency, and Accuracy. To calculation the Scope3 emission of downstream transportation and distribution, we use the actual/estimated distance traveled via aircraft, truck and ship with carrier-specific emission factors and the weight of cargo transported.</t>
  </si>
  <si>
    <t>Wistron is an ODM/OEM company with only has B to B business. Not applicable.</t>
  </si>
  <si>
    <t>Wistron implemented 76 energy-saving projects in 2018, saving a total of 10,834,600 kWh of power, which is a reduction of 8,957.74 tonnes of carbon emissions. Meanwhile, we have also determined the power-saving directions for 2019 as the highest guiding principles for the energy conservation of Wistron plants: 1. Changes to energy conservation practice: Replace old equipment with new equipment, improve the efficiency of equipment used in the plants, and introduce new energy-saving concepts 2. Collect more data by incorporating the existing concepts of Industry 4.0 and Internet of Everything, define power consumption standards, use systems for real-time monitoring and warning, and instantly prevent wasting of electricity. 3. Increase the operating efficiency of plant and production equipment for reasonable control of power consumption based on the concepts of Industry 4.0 and Internet of Everything 4. Promotion and assessment of daily power-saving management activities: Such as energy conservation idea contests and power-saving proposal assessments 5. Ensure reasonable regulation of production schedules, merge production lines, centralize production activities, centralize office activities, reschedule inspection of basic power consumption during weekends and holidays, and reduce use of power on non-working days.</t>
  </si>
  <si>
    <t>Emissions are reported based on data collected with CDP Climate Survey from Nokia’s biggest suppliers, representing 46% of total purchase spend in 2018 (53% in 2017). In 2018 we used a hybrid method, using emissions allocated for Nokia by the suppliers and also intensity based (GHG/€) allocation, where allocated emissions were not available or allocation was not reliable based on different internal quality measures. Collected data is then multiplied to cover 100% of spend. In 2018 calculation we included only suppliers’ Scope 1+2 emissions, not Scope 3 emissions, which were reported only by a small share of respondents. Suppliers providing transportation services for products are excluded as “emissions from transportation and distribution” are reported in a separate scope 3 category. 2018 disclosure is based on the latest CDP data representing suppliers’ year 2017 emissions. We recognize that this emission category includes a lot of uncertainty, as suppliers have different qualities in their own reporting and in allocating emissions to Nokia, and due to the extrapolation Nokia does for data to represent 100% of Nokia spend.</t>
  </si>
  <si>
    <t>The relevance of emissions from this category to be included in the Scope 3 inventory is assessed each year, as capital goods purchases vary from year to year. The threshold for inclusion is 0.5% of total Scope 1+2+3 emissions. Emissions from capital goods are based on financial data on property, plant, and equipment additions during the reporting year and estimated by using the GHG Protocol Scope 3 Evaluator tool.</t>
  </si>
  <si>
    <t>Capital goods emission are calculated based on Nokia's financial numbers by GHG Protocol Scope 3 Evaluator tool.</t>
  </si>
  <si>
    <t>Fuel-and-energy-related activities are not considered relevant, because emissions are by calculation less than 0.1% of total Scope 3 emissions.</t>
  </si>
  <si>
    <t>Data includes emissions from inbound and outbound logistics. Data is based on the top 19 (17 in 2017) logistics supply partners (LSP) delivery data (tonne-km) and transportation mode. Reporting is done with real weight, by using EPA’s CO2e emission factors. Upstream emissions include emissions from transportation paid by Nokia.</t>
  </si>
  <si>
    <t>Emissions from waste generated in operations are not considered relevant, since emissions are as per screening exercise less than 0.1% of total Scope 3 emissions.</t>
  </si>
  <si>
    <t>Emissions are reported for business air travel, which has the biggest impact out of business travel modes. Travel information is obtained from our assigned Travel Agencies. Supplied data includes distance travelled, delineated by flight distance ranges and cabin class. Data from travel agencies is consolidated in a system which is used to calculate emissions from air travel. Emissions factors are obtained from EPA.</t>
  </si>
  <si>
    <t>We conducted an employee commuting survey in 2018. Survey results are a representative sample from several countries. Those results are prorated to represent commuting of all employees.</t>
  </si>
  <si>
    <t>Upstream leased assets are not considered relevant as leased vehicles and facilities are presently assessed in Scope 1 emissions.</t>
  </si>
  <si>
    <t>Emissions from downstream transportation and distribution are not considered relevant as the share of transportation and distribution paid by the customers is so small that emissions of this category were below 0.5% of total Scope 3 emissions.</t>
  </si>
  <si>
    <t>Not considered relevant because processing is not required for sold Nokia products.</t>
  </si>
  <si>
    <t>The calculation formula is following: Σ [total lifetime expected uses of products (hours) X number of products sold in reporting period X products power consumption (kW) X emission factor for electricity (kg CO2e/kWh)]. Data covers products from Nokia’s Network business groups. Product use time varies between 6 and 15 years, depending on the products. Energy use calculations are based on product group specific standards, e.g. by ETSI, wherever standards have been published. The objective is to have a product coverage above 80%; in 2018 we are above 90%. Calculations are so far based on assumption that all products are powered by grid electricity. Since 2018 we use IEA’s latest world average CO2e -emission factor. Earlier IEA’s latest four-year world average CO2-emission factors were used.</t>
  </si>
  <si>
    <t>Not considered relevant. Based on an LCA done by Nokia for a typical Nokia mobile network product (urban base station site in Europe), the use- phase accounts for over 84% of global warming potential, production (supply chain and own operations) for 14%, logistics for 2% and end- of-life treatment rounds to 0%. End-of-life treatment emissions are not significant either in other Nokia product categories.</t>
  </si>
  <si>
    <t>Emissions from downstream leased assets are not considered relevant because emissions are by calculation less than 0.1% of total Scope 3 emissions.</t>
  </si>
  <si>
    <t>Not applicable, as Nokia does not have franchises.</t>
  </si>
  <si>
    <t>Investments category is designed primarily for private financial institutions. Not applicable, as Nokia is not a private financial institute.</t>
  </si>
  <si>
    <t>The change is due to emission reduction activities, including the increased purchase of renewable energy and reduced amount of total purchased electricity. 2017: 25.51 tCO2e/million euro 2018: 22.16 tCO2e/million euro ((22.16 tCO2e/million euro - 25.51 tCO2e/million euro)/25.51 tCO2e/million euro)*100 = -13.1%</t>
  </si>
  <si>
    <t>The change is due to emission reduction activities, including the increased purchase of renewable energy and reduced amount of total purchased electricity. 2017: 0.274 tCO2e/m2 2018: 0.240 tCO2e/m2 ((0.240 tCO2e/m2-0.274 tCO2e/m2)/0.274 tCO2e/m2)*100 = -12.2%</t>
  </si>
  <si>
    <t>The change is due to emission reduction activities, including the increased purchase of renewable energy and reduced amount of total purchased electricity. 2017: 5.75 tCO2e/employee 2018: 4.94 tCO2e/employee ((4.94 tCO2e/employee-5.75 tCO2e/employee)/5.75 tCO2e/employee)*100 = -14.0%</t>
  </si>
  <si>
    <t>We have calculated the sum in three categories in the following order. 1. Software services-related We have calculated the emission factor from the average of our business transactions with outside suppliers of software services and the Scope 1+2 of each company, and the transactions with software service companies within the NEC Group and their Scope 1+2. The emission factor is multiplied by the sum the procurement expenses for software services. 2. Hardware-related We have calculated the emission factor from our business transactions with outside suppliers of hardware and the Scope 1+2 of each company. The emission factor is multiplied by the sum the procurement expenses for hardware. 3. Other After various procurement expenses have been multiplied by the emission factor from the Embodied Energy and Emission Intensity Data (3EID), each sum is calculated.</t>
  </si>
  <si>
    <t>For the most part, the accounting data and environmental data that is used is from the NEC Group. However, some of the data used was obtained from suppliers.</t>
  </si>
  <si>
    <t>After multiplying the expense data related to depreciation by the emission factor referred by "Database on Emissions Intensities for Calculating Greenhouse Gas Emissions, etc. through a Supply Chain Ver. 2.1" provided by the Ministry of the Environment and the Ministry of Economy, Trade and Industry, each sum is calculated.</t>
  </si>
  <si>
    <t>All the data used is accounting data from the NEC Group.</t>
  </si>
  <si>
    <t>After multiplying the amount of energy consumed by the NEC Group by the emission factor referred by the "Basic Database of the Carbon Footprint Communication Program" provided by the Japan Environmental Management Association for Industry, we calculated the sum for each.</t>
  </si>
  <si>
    <t>The energy consumption data of the NEC Group is collected, and regarding areas from which data could not be collected, emissions calculated on the basis of the sales ratio are plugged in, and the result is treated as the total emissions of the NEC Group.</t>
  </si>
  <si>
    <t>With respect to products shipped by the NEC Group, we use the ton-kilometer calculation method (the shipped weight and transport distance are multiplied by the emission factor, including downstream sections) to multiply the product-related weight with the distance shipped and emission factor. As for procurement logistics conducted by parties not in the NEC Group, for both domestic and overseas calculations, we multiply by a value from established models related to the weights and distances for product-related procurement and the emission factor.</t>
  </si>
  <si>
    <t>We use the CO2 emissions data of transport companies that are NEC affiliates. The portion used by transport companies that are not NEC affiliates is calculated as a percentage of the CO2 emissions data of transport companies that are NEC affiliates, and the combined total is used as the CO2 emissions of the NEC Group as a whole.</t>
  </si>
  <si>
    <t>The waste weight data from the NEC Group is multiplied by the emission factor referred by “Database on Emissions Intensities for Calculating Greenhouse Gas Emissions, etc. through a Supply Chain (2012)” provided by the Ministry of the Environment and the Ministry of Economy, Trade and Industry.</t>
  </si>
  <si>
    <t>We are collecting data focusing mainly on the type and weight of waste generated by the NEC Group.</t>
  </si>
  <si>
    <t>The travel expenses by various types of transportation used by NEC is multiplied by the emission factor referred by “Database on Emissions Intensities for Calculating Greenhouse Gas Emissions, etc. through a Supply Chain Ver. 2.1” provided by the Ministry of the Environment and the Ministry of Economy, Trade and Industry, and then the sums are calculated.</t>
  </si>
  <si>
    <t>The relationship between the CO2 emissions associated with business trips of the NEC Group and business trip expenses is calculated, and regarding areas from which data could not be collected, emissions calculated on the basis of the sales ratio are plugged in, and the result is treated as the total emissions of the NEC Group.</t>
  </si>
  <si>
    <t>The commuting expenses by various types of transportation used by NEC are multiplied by the emission factor referred by “Database on Emissions Intensities for Calculating Greenhouse Gas Emissions, etc. through a Supply Chain Ver. 2.1” provided by the Ministry of the Environment and the Ministry of Economy, Trade and Industry, and then the sums are calculated.</t>
  </si>
  <si>
    <t>The relationship between the CO2 emissions associated with commuting of the NEC Group and business trip expenses is calculated, and regarding areas from which data could not be collected, emissions calculated on the basis of the sales ratio are plugged in, and the result is treated as the total emissions of the NEC Group.</t>
  </si>
  <si>
    <t>Because our leases are mainly for IT equipment, power consumption accounts for the source of CO2 so that Scope 2 was used for counting it.</t>
  </si>
  <si>
    <t>Product weight, shipment distance (using an established model), and emission factor are multiplied to calculate by using the ton-kilometer method.</t>
  </si>
  <si>
    <t>For product weight, the data of the NEC Group is used. For travel distance, the PCR values of mobile phones used in Japan are used.</t>
  </si>
  <si>
    <t>The emission factor per part sales is calculated from the part sales and energy consumption volume of the NEC Group. After multiplying the part sales of each corresponding affiliated company and Business Unit by the emission factor, the sum is calculated.</t>
  </si>
  <si>
    <t>The data used is data from the NEC Group.</t>
  </si>
  <si>
    <t>The CO2 emissions during operations are calculated from the NEC Group hardware product Life Cycle Assessment (LCA) data.</t>
  </si>
  <si>
    <t>For NEC brand products, the environmental data of the NEC Group is used, and for externally procured products, emissions calculated from the NEC Group's environmental data and accounting data are plugged in, and the result is treated as the total emissions of the NEC Group.</t>
  </si>
  <si>
    <t>We multiplied the gross weight of the hardware products produced by the NEC Group by the emission factor referred by the "Basic Database of the Carbon Footprint Communication Program" provided by the Japan Environmental Management Association for Industry to calculate the CO2 emissions from the energy used to process the products. In addition, we assumed that all of the NEC products (excluding reused and recycled items) that were incinerated were plastic (polypropylene), and calculated CO2 emissions from the weight of the incinerated products and the CO2 emissions produced by polypropylene during incineration.</t>
  </si>
  <si>
    <t>Because the lease companies within the NEC Group lease to companies other than NEC and also have businesses other than leasing, it is difficult to extract the data related to this category, so it has been included in the calculations for Category 15 (Investment).</t>
  </si>
  <si>
    <t>We do not conduct any franchise businesses.</t>
  </si>
  <si>
    <t>We have acquired the Scope 1+2 data for our shares of the corresponding companies and included them as NEC investment shares.</t>
  </si>
  <si>
    <t>The environmental data of NEC affiliates is used, and the total sum of the values pro-rated according to the shareholding ratio is used.</t>
  </si>
  <si>
    <t>There is no category other than categories 1 to 15.</t>
  </si>
  <si>
    <t>We reduced CO2 emissions through the implementation of energy-saving measures such as changing the lightning to LED, integration of cold heat source equipments, replacement of cold heat source ancillary equipment by more energy efficient one, reduction of air-conditioning operation time and introduction of Solar PV.</t>
  </si>
  <si>
    <t>Fujitsu</t>
  </si>
  <si>
    <t>Total cost of revenue</t>
  </si>
  <si>
    <t>Product</t>
  </si>
  <si>
    <t>Service and other</t>
  </si>
  <si>
    <t>Operating expenses</t>
  </si>
  <si>
    <t>Research and development</t>
  </si>
  <si>
    <t>Selling general and administrative</t>
  </si>
  <si>
    <t>Sales and marketing</t>
  </si>
  <si>
    <t>Financing</t>
  </si>
  <si>
    <t>Other operating expenses</t>
  </si>
  <si>
    <t xml:space="preserve"> </t>
  </si>
  <si>
    <t>Deviation due to boundary incompleteness</t>
  </si>
  <si>
    <t>Harmonized carbon footprint / Revenues</t>
  </si>
  <si>
    <t>Excluded and newly calculated categories</t>
  </si>
  <si>
    <t>Relevant, not calculated</t>
  </si>
  <si>
    <t>Boundary incompleteness</t>
  </si>
  <si>
    <t>NEC</t>
  </si>
  <si>
    <t>C7. Emissions breakdowns</t>
  </si>
  <si>
    <t>C7.1</t>
  </si>
  <si>
    <t>(C7.1) Does your organization break down its Scope 1 emissions by greenhouse gas type?</t>
  </si>
  <si>
    <t>C7.1a</t>
  </si>
  <si>
    <t>(C7.1a) Break down your total gross global Scope 1 emissions by greenhouse gas type and provide the source of each used greenhouse warming potential (GWP).</t>
  </si>
  <si>
    <t>Greenhouse gas</t>
  </si>
  <si>
    <t>Scope 1 emissions (metric tons of CO2e)</t>
  </si>
  <si>
    <t>GWP Reference</t>
  </si>
  <si>
    <t>IPCC Fourth Assessment Report (AR4 - 100 year)</t>
  </si>
  <si>
    <t>C7.2</t>
  </si>
  <si>
    <t>(C7.2) Break down your total gross global Scope 1 emissions by country/region.</t>
  </si>
  <si>
    <t>Country/Region</t>
  </si>
  <si>
    <t>Scope 1 emissions (metric tons CO2e)</t>
  </si>
  <si>
    <t>Malaysia</t>
  </si>
  <si>
    <t>Mexico</t>
  </si>
  <si>
    <t>United States of America</t>
  </si>
  <si>
    <t>C7.3</t>
  </si>
  <si>
    <t>(C7.3) Indicate which gross global Scope 1 emissions breakdowns you are able to provide.</t>
  </si>
  <si>
    <t>By activity</t>
  </si>
  <si>
    <t>C7.3c</t>
  </si>
  <si>
    <t>(C7.3c) Break down your total gross global Scope 1 emissions by business activity.</t>
  </si>
  <si>
    <t>Activity</t>
  </si>
  <si>
    <t>Stationary Combustion</t>
  </si>
  <si>
    <t>Mobile Combustion</t>
  </si>
  <si>
    <t>Fugitive Emissions</t>
  </si>
  <si>
    <t>C7.5</t>
  </si>
  <si>
    <t>(C7.5) Break down your total gross global Scope 2 emissions by country/region.</t>
  </si>
  <si>
    <t>Scope 2, location-based (metric tons CO2e)</t>
  </si>
  <si>
    <t>Scope 2, market-based (metric tons CO2e)</t>
  </si>
  <si>
    <t>Purchased and consumed electricity, heat, steam or cooling (MWh)</t>
  </si>
  <si>
    <t>Purchased and consumed low-carbon electricity, heat, steam or cooling accounted in market-based approach (MWh)</t>
  </si>
  <si>
    <t>C7.6</t>
  </si>
  <si>
    <t>(C7.6) Indicate which gross global Scope 2 emissions breakdowns you are able to provide.</t>
  </si>
  <si>
    <t>C7.6c</t>
  </si>
  <si>
    <t>(C7.6c) Break down your total gross global Scope 2 emissions by business activity.</t>
  </si>
  <si>
    <t>Scope 2, location-based emissions (metric tons CO2e)</t>
  </si>
  <si>
    <t>Scope 2, market-based emissions (metric tons CO2e)</t>
  </si>
  <si>
    <t>C7.9</t>
  </si>
  <si>
    <t>(C7.9) How do your gross global emissions (Scope 1 and 2 combined) for the reporting year compare to those of the previous reporting year?</t>
  </si>
  <si>
    <t>C7.9a</t>
  </si>
  <si>
    <t>(C7.9a) Identify the reasons for any change in your gross global emissions (Scope 1 and 2 combined) and for each of them specify how your emissions compare to the previous year.</t>
  </si>
  <si>
    <t>Change in emissions (metric tons CO2e)</t>
  </si>
  <si>
    <t>Emissions value (percentage)</t>
  </si>
  <si>
    <t>Please explain calculation</t>
  </si>
  <si>
    <t>Change in renewable energy consumption</t>
  </si>
  <si>
    <t>Other emissions reduction activities</t>
  </si>
  <si>
    <t>Divestment</t>
  </si>
  <si>
    <t>Acquisitions</t>
  </si>
  <si>
    <t>Mergers</t>
  </si>
  <si>
    <t>Change in output</t>
  </si>
  <si>
    <t>Change in methodology</t>
  </si>
  <si>
    <t>Change in boundary</t>
  </si>
  <si>
    <t>Change in physical operating conditions</t>
  </si>
  <si>
    <t>Unidentified</t>
  </si>
  <si>
    <t>C7.9b</t>
  </si>
  <si>
    <t>(C7.9b) Are your emissions performance calculations in C7.9 and C7.9a based on a location-based Scope 2 emissions figure or a market-based Scope 2 emissions figure?</t>
  </si>
  <si>
    <t>C8. Energy</t>
  </si>
  <si>
    <t>C8.1</t>
  </si>
  <si>
    <t>(C8.1) What percentage of your total operational spend in the reporting year was on energy?</t>
  </si>
  <si>
    <t>More than 0% but less than or equal to 5%</t>
  </si>
  <si>
    <t>C8.2</t>
  </si>
  <si>
    <t>(C8.2) Select which energy-related activities your organization has undertaken.</t>
  </si>
  <si>
    <t>Indicate whether your organization undertakes this energy-related activity</t>
  </si>
  <si>
    <t>Consumption of fuel (excluding feedstocks)</t>
  </si>
  <si>
    <t>Consumption of purchased or acquired electricity</t>
  </si>
  <si>
    <t>Consumption of purchased or acquired heat</t>
  </si>
  <si>
    <t>Consumption of purchased or acquired steam</t>
  </si>
  <si>
    <t>Consumption of purchased or acquired cooling</t>
  </si>
  <si>
    <t>Generation of electricity, heat, steam, or cooling</t>
  </si>
  <si>
    <t>C8.2a</t>
  </si>
  <si>
    <t>(C8.2a) Report your organization’s energy consumption totals (excluding feedstocks) in MWh.</t>
  </si>
  <si>
    <t>Heating value</t>
  </si>
  <si>
    <t>MWh from renewable sources</t>
  </si>
  <si>
    <t>MWh from non-renewable sources</t>
  </si>
  <si>
    <t>Total MWh</t>
  </si>
  <si>
    <t>Consumption of fuel (excluding feedstock)</t>
  </si>
  <si>
    <t>HHV (higher heating value)</t>
  </si>
  <si>
    <t>Consumption of self-generated non-fuel renewable energy</t>
  </si>
  <si>
    <t>Total energy consumption</t>
  </si>
  <si>
    <t>C8.2b</t>
  </si>
  <si>
    <t>(C8.2b) Select the applications of your organization’s consumption of fuel.</t>
  </si>
  <si>
    <t>Indicate whether your organization undertakes this fuel application</t>
  </si>
  <si>
    <t>Consumption of fuel for the generation of electricity</t>
  </si>
  <si>
    <t>Consumption of fuel for the generation of heat</t>
  </si>
  <si>
    <t>Consumption of fuel for the generation of steam</t>
  </si>
  <si>
    <t>Consumption of fuel for the generation of cooling</t>
  </si>
  <si>
    <t>Consumption of fuel for co-generation or tri-generation</t>
  </si>
  <si>
    <t>C8.2c</t>
  </si>
  <si>
    <t>(C8.2c) State how much fuel in MWh your organization has consumed (excluding feedstocks) by fuel type.</t>
  </si>
  <si>
    <t>Fuels (excluding feedstocks)</t>
  </si>
  <si>
    <t>Natural Gas</t>
  </si>
  <si>
    <t>Total fuel MWh consumed by the organization</t>
  </si>
  <si>
    <t>MWh fuel consumed for self-generation of electricity</t>
  </si>
  <si>
    <t>MWh fuel consumed for self-generation of heat</t>
  </si>
  <si>
    <t>MWh fuel consumed for self-generation of steam</t>
  </si>
  <si>
    <t>MWh fuel consumed for self-generation of cooling</t>
  </si>
  <si>
    <t>MWh fuel consumed for self-cogeneration or self-trigeneration</t>
  </si>
  <si>
    <t>Fuel Oil Number 2</t>
  </si>
  <si>
    <t>Liquefied Petroleum Gas (LPG)</t>
  </si>
  <si>
    <t>Jet Kerosene</t>
  </si>
  <si>
    <t>Motor Gasoline</t>
  </si>
  <si>
    <t>Diesel</t>
  </si>
  <si>
    <t>C8.2d</t>
  </si>
  <si>
    <t>(C8.2d) List the average emission factors of the fuels reported in C8.2c.</t>
  </si>
  <si>
    <t>Unit</t>
  </si>
  <si>
    <t>Emission factor source</t>
  </si>
  <si>
    <t>lb CO2e per million Btu</t>
  </si>
  <si>
    <t>C8.2e</t>
  </si>
  <si>
    <t>(C8.2e) Provide details on the electricity, heat, steam, and cooling your organization has generated and consumed in the reporting year.</t>
  </si>
  <si>
    <t>Total Gross generation (MWh)</t>
  </si>
  <si>
    <t>Generation that is consumed by the organization (MWh)</t>
  </si>
  <si>
    <t>Gross generation from renewable sources (MWh)</t>
  </si>
  <si>
    <t>Generation from renewable sources that is consumed by the organization (MWh)</t>
  </si>
  <si>
    <t>Electricity</t>
  </si>
  <si>
    <t>Heat</t>
  </si>
  <si>
    <t>Steam</t>
  </si>
  <si>
    <t>Cooling</t>
  </si>
  <si>
    <t>C8.2f</t>
  </si>
  <si>
    <t>(C8.2f) Provide details on the electricity, heat, steam and/or cooling amounts that were accounted for at a low-carbon emission factor in the market-based Scope 2 figure reported in C6.3.</t>
  </si>
  <si>
    <t>Basis for applying a low-carbon emission factor</t>
  </si>
  <si>
    <t>Power Purchase Agreement (PPA) with energy attribute certificates</t>
  </si>
  <si>
    <t>Low-carbon technology type</t>
  </si>
  <si>
    <t>Wind</t>
  </si>
  <si>
    <t>Region of consumption of low-carbon electricity, heat, steam or cooling</t>
  </si>
  <si>
    <t>North America</t>
  </si>
  <si>
    <t>MWh consumed associated with low-carbon electricity, heat, steam or cooling</t>
  </si>
  <si>
    <t>Emission factor (in units of metric tons CO2e per MWh)</t>
  </si>
  <si>
    <t>Contract with suppliers or utilities ( e.g. green tariff), supported by energy attribute certificates</t>
  </si>
  <si>
    <t>Hydropower</t>
  </si>
  <si>
    <t>Europe</t>
  </si>
  <si>
    <t>Off-grid energy consumption from an on-site installation or through a direct line to an off-site generator owned by another company</t>
  </si>
  <si>
    <t>Solar PV</t>
  </si>
  <si>
    <t>Asia Pacific</t>
  </si>
  <si>
    <t>C9. Additional metrics</t>
  </si>
  <si>
    <t>C9.1</t>
  </si>
  <si>
    <t>(C9.1) Provide any additional climate-related metrics relevant to your business.</t>
  </si>
  <si>
    <t>C10. Verification</t>
  </si>
  <si>
    <t>C10.1</t>
  </si>
  <si>
    <t>(C10.1) Indicate the verification/assurance status that applies to your reported emissions.</t>
  </si>
  <si>
    <t>Verification/assurance status</t>
  </si>
  <si>
    <t>Third-party verification or assurance process in place</t>
  </si>
  <si>
    <t>Scope 2 (location-based or market-based)</t>
  </si>
  <si>
    <t>Scope 3</t>
  </si>
  <si>
    <t>C10.1a</t>
  </si>
  <si>
    <t>(C10.1a) Provide further details of the verification/assurance undertaken for your Scope 1 and/or Scope 2 emissions and attach the relevant statements.</t>
  </si>
  <si>
    <t>Scope</t>
  </si>
  <si>
    <t>Verification or assurance cycle in place</t>
  </si>
  <si>
    <t>Annual process</t>
  </si>
  <si>
    <t>Status in the current reporting year</t>
  </si>
  <si>
    <t>Complete</t>
  </si>
  <si>
    <t>Type of verification or assurance</t>
  </si>
  <si>
    <t>Limited assurance</t>
  </si>
  <si>
    <t>Attach the statement</t>
  </si>
  <si>
    <t>Page/ section reference</t>
  </si>
  <si>
    <t>Relevant standard</t>
  </si>
  <si>
    <t>ISO14064-3</t>
  </si>
  <si>
    <t>Proportion of reported emissions verified (%)</t>
  </si>
  <si>
    <t>Scope 2 location-based</t>
  </si>
  <si>
    <t>Scope 2 market-based</t>
  </si>
  <si>
    <t>C10.1b</t>
  </si>
  <si>
    <t>(C10.1b) Provide further details of the verification/assurance undertaken for your Scope 3 emissions and attach the relevant statements.</t>
  </si>
  <si>
    <t>Scope 3- at least one applicable category</t>
  </si>
  <si>
    <t>Page/section reference</t>
  </si>
  <si>
    <t>C10.2</t>
  </si>
  <si>
    <t>(C10.2) Do you verify any climate-related information reported in your CDP disclosure other than the emissions figures reported in C6.1, C6.3, and C6.5?</t>
  </si>
  <si>
    <t>C10.2a</t>
  </si>
  <si>
    <t>(C10.2a) Which data points within your CDP disclosure have been verified, and which verification standards were used?</t>
  </si>
  <si>
    <t>Disclosure module verification relates to</t>
  </si>
  <si>
    <t>Data verified</t>
  </si>
  <si>
    <t>Verification standard</t>
  </si>
  <si>
    <t>Please explain</t>
  </si>
  <si>
    <t>Year on year change in emissions (Scope 1 and 2)</t>
  </si>
  <si>
    <t>Year on year change in emissions (Scope 3)</t>
  </si>
  <si>
    <t>C4. Targets and performance</t>
  </si>
  <si>
    <t>Progress against emissions reduction target</t>
  </si>
  <si>
    <t>C11. Carbon pricing</t>
  </si>
  <si>
    <t>C11.1</t>
  </si>
  <si>
    <t>(C11.1) Are any of your operations or activities regulated by a carbon pricing system (i.e. ETS, Cap &amp; Trade or Carbon Tax)?</t>
  </si>
  <si>
    <t>C11.1a</t>
  </si>
  <si>
    <t>(C11.1a) Select the carbon pricing regulation(s) which impacts your operations.</t>
  </si>
  <si>
    <t>Shenzhen pilot ETS</t>
  </si>
  <si>
    <t>C11.1b</t>
  </si>
  <si>
    <t>(C11.1b) Complete the following table for each of the emissions trading systems in which you participate.</t>
  </si>
  <si>
    <t>% of Scope 1 emissions covered by the ETS</t>
  </si>
  <si>
    <t>Period start date</t>
  </si>
  <si>
    <t>Period end date</t>
  </si>
  <si>
    <t>Allowances allocated</t>
  </si>
  <si>
    <t>Allowances purchased</t>
  </si>
  <si>
    <t>Verified emissions in metric tons CO2e</t>
  </si>
  <si>
    <t>Details of ownership</t>
  </si>
  <si>
    <t>Facilities we own and operate</t>
  </si>
  <si>
    <t>C11.1d</t>
  </si>
  <si>
    <t>(C11.1d) What is your strategy for complying with the systems in which you participate or anticipate participating?</t>
  </si>
  <si>
    <t>C11.2</t>
  </si>
  <si>
    <t>(C11.2) Has your organization originated or purchased any project-based carbon credits within the reporting period?</t>
  </si>
  <si>
    <t>C11.2a</t>
  </si>
  <si>
    <t>(C11.2a) Provide details of the project-based carbon credits originated or purchased by your organization in the reporting period.</t>
  </si>
  <si>
    <t>Credit origination or credit purchase</t>
  </si>
  <si>
    <t>Credit purchase</t>
  </si>
  <si>
    <t>Project type</t>
  </si>
  <si>
    <t>Hydro</t>
  </si>
  <si>
    <t>Project identification</t>
  </si>
  <si>
    <t>Verified to which standard</t>
  </si>
  <si>
    <t>CDM (Clean Development Mechanism)</t>
  </si>
  <si>
    <t>Number of credits (metric tonnes CO2e)</t>
  </si>
  <si>
    <t>Number of credits (metric tonnes CO2e): Risk adjusted volume</t>
  </si>
  <si>
    <t>Credits cancelled</t>
  </si>
  <si>
    <t>Purpose, e.g. compliance</t>
  </si>
  <si>
    <t>Voluntary Offsetting</t>
  </si>
  <si>
    <t>C11.3</t>
  </si>
  <si>
    <t>(C11.3) Does your organization use an internal price on carbon?</t>
  </si>
  <si>
    <t>No, and we do not currently anticipate doing so in the next two years</t>
  </si>
  <si>
    <t>C12. Engagement</t>
  </si>
  <si>
    <t>C12.1</t>
  </si>
  <si>
    <t>(C12.1) Do you engage with your value chain on climate-related issues?</t>
  </si>
  <si>
    <t>Yes, our suppliers</t>
  </si>
  <si>
    <t>Yes, our customers</t>
  </si>
  <si>
    <t>Yes, other partners in the value chain</t>
  </si>
  <si>
    <t>C12.1a</t>
  </si>
  <si>
    <t>(C12.1a) Provide details of your climate-related supplier engagement strategy.</t>
  </si>
  <si>
    <t>Type of engagement</t>
  </si>
  <si>
    <t>Compliance &amp; onboarding</t>
  </si>
  <si>
    <t>Details of engagement</t>
  </si>
  <si>
    <t>Code of conduct featuring climate change KPIs</t>
  </si>
  <si>
    <t>% of suppliers by number</t>
  </si>
  <si>
    <t>% total procurement spend (direct and indirect)</t>
  </si>
  <si>
    <t>% Scope 3 emissions as reported in C6.5</t>
  </si>
  <si>
    <t>Rationale for the coverage of your engagement</t>
  </si>
  <si>
    <t>Impact of engagement, including measures of success</t>
  </si>
  <si>
    <t>Innovation &amp; collaboration (changing markets)</t>
  </si>
  <si>
    <t>Run a campaign to encourage innovation to reduce climate impacts on products and services</t>
  </si>
  <si>
    <t>Included climate change in supplier selection / management mechanism</t>
  </si>
  <si>
    <t>Engagement &amp; incentivization (changing supplier behavior)</t>
  </si>
  <si>
    <t>Climate change performance is featured in supplier awards scheme</t>
  </si>
  <si>
    <t>Information collection (understanding supplier behavior)</t>
  </si>
  <si>
    <t>Collect climate change and carbon information at least annually from suppliers</t>
  </si>
  <si>
    <t>C12.1b</t>
  </si>
  <si>
    <t>(C12.1b) Give details of your climate-related engagement strategy with your customers.</t>
  </si>
  <si>
    <t>Collaboration &amp; innovation</t>
  </si>
  <si>
    <t>Run a campaign to encourage innovation to reduce climate change impacts</t>
  </si>
  <si>
    <t>% of customers by number</t>
  </si>
  <si>
    <t>Please explain the rationale for selecting this group of customers and scope of engagement</t>
  </si>
  <si>
    <t>C12.1c</t>
  </si>
  <si>
    <t>(C12.1c) Give details of your climate-related engagement strategy with other partners in the value chain.</t>
  </si>
  <si>
    <t>C12.3</t>
  </si>
  <si>
    <t>(C12.3) Do you engage in activities that could either directly or indirectly influence public policy on climate-related issues through any of the following?</t>
  </si>
  <si>
    <t>Direct engagement with policy makers</t>
  </si>
  <si>
    <t>Trade associations</t>
  </si>
  <si>
    <t>C12.3a</t>
  </si>
  <si>
    <t>(C12.3a) On what issues have you been engaging directly with policy makers?</t>
  </si>
  <si>
    <t>Focus of legislation</t>
  </si>
  <si>
    <t>Corporate position</t>
  </si>
  <si>
    <t>Proposed legislative solution</t>
  </si>
  <si>
    <t>Clean energy generation</t>
  </si>
  <si>
    <t>Support</t>
  </si>
  <si>
    <t>Oppose</t>
  </si>
  <si>
    <t>C12.3b</t>
  </si>
  <si>
    <t>(C12.3b) Are you on the board of any trade associations or do you provide funding beyond membership?</t>
  </si>
  <si>
    <t>C12.3c</t>
  </si>
  <si>
    <t>(C12.3c) Enter the details of those trade associations that are likely to take a position on climate change legislation.</t>
  </si>
  <si>
    <t>Trade association</t>
  </si>
  <si>
    <t>Is your position on climate change consistent with theirs?</t>
  </si>
  <si>
    <t>Consistent</t>
  </si>
  <si>
    <t>Please explain the trade association’s position</t>
  </si>
  <si>
    <t>How have you influenced, or are you attempting to influence their position?</t>
  </si>
  <si>
    <t>C12.3f</t>
  </si>
  <si>
    <t>(C12.3f) What processes do you have in place to ensure that all of your direct and indirect activities that influence policy are consistent with your overall climate change strategy?</t>
  </si>
  <si>
    <t>C12.4</t>
  </si>
  <si>
    <t>(C12.4) Have you published information about your organization’s response to climate change and GHG emissions performance for this reporting year in places other than in your CDP response? If so, please attach the publication(s).</t>
  </si>
  <si>
    <t>Publication</t>
  </si>
  <si>
    <t>In voluntary communications</t>
  </si>
  <si>
    <t>Status</t>
  </si>
  <si>
    <t>Underway – previous year attached</t>
  </si>
  <si>
    <t>Attach the document</t>
  </si>
  <si>
    <t>Page/Section reference</t>
  </si>
  <si>
    <t>Content elements</t>
  </si>
  <si>
    <t>Strategy</t>
  </si>
  <si>
    <t>Emissions figures</t>
  </si>
  <si>
    <t>Emission targets</t>
  </si>
  <si>
    <t>Other metrics</t>
  </si>
  <si>
    <t>Governance</t>
  </si>
  <si>
    <t>In mainstream reports</t>
  </si>
  <si>
    <t>Risks &amp; opportunities</t>
  </si>
  <si>
    <t>C14. Signoff</t>
  </si>
  <si>
    <t>C-FI</t>
  </si>
  <si>
    <t>(C-FI) Use this field to provide any additional information or context that you feel is relevant to your organization's response. Please note that this field is optional and is not scored.</t>
  </si>
  <si>
    <t>C14.1</t>
  </si>
  <si>
    <t>(C14.1) Provide details for the person that has signed off (approved) your CDP climate change response.</t>
  </si>
  <si>
    <t>Job title</t>
  </si>
  <si>
    <t>Corresponding job category</t>
  </si>
  <si>
    <t>President</t>
  </si>
  <si>
    <t>C0. Introduction</t>
  </si>
  <si>
    <t>C0.1</t>
  </si>
  <si>
    <t>(C0.1) Give a general description and introduction to your organization.</t>
  </si>
  <si>
    <t>C0.2</t>
  </si>
  <si>
    <t>(C0.2) State the start and end date of the year for which you are reporting data.</t>
  </si>
  <si>
    <t>Indicate if you are providing emissions data for past reporting years</t>
  </si>
  <si>
    <t>Select the number of past reporting years you will be providing emissions data for</t>
  </si>
  <si>
    <t>C0.3</t>
  </si>
  <si>
    <t>(C0.3) Select the countries/regions for which you will be supplying data.</t>
  </si>
  <si>
    <t>C0.4</t>
  </si>
  <si>
    <t>(C0.4) Select the currency used for all financial information disclosed throughout your response.</t>
  </si>
  <si>
    <t>USD</t>
  </si>
  <si>
    <t>C0.5</t>
  </si>
  <si>
    <t>(C0.5) Select the option that describes the reporting boundary for which climate-related impacts on your business are being reported. Note that this option should align with your consolidation approach to your Scope 1 and Scope 2 greenhouse gas inventory.</t>
  </si>
  <si>
    <t>Operational control</t>
  </si>
  <si>
    <t>C1. Governance</t>
  </si>
  <si>
    <t>C1.1</t>
  </si>
  <si>
    <t>(C1.1) Is there board-level oversight of climate-related issues within your organization?</t>
  </si>
  <si>
    <t>C1.1a</t>
  </si>
  <si>
    <t>(C1.1a) Identify the position(s) (do not include any names) of the individual(s) on the board with responsibility for climate-related issues.</t>
  </si>
  <si>
    <t>Position of individual(s)</t>
  </si>
  <si>
    <t>Board-level committee</t>
  </si>
  <si>
    <t>C1.1b</t>
  </si>
  <si>
    <t>(C1.1b) Provide further details on the board’s oversight of climate-related issues.</t>
  </si>
  <si>
    <t>Frequency with which climate-related issues are a scheduled agenda item</t>
  </si>
  <si>
    <t>Governance mechanisms into which climate-related issues are integrated</t>
  </si>
  <si>
    <t>Scheduled – some meetings</t>
  </si>
  <si>
    <t>Reviewing and guiding strategy</t>
  </si>
  <si>
    <t>Reviewing and guiding major plans of action</t>
  </si>
  <si>
    <t>Reviewing and guiding business plans</t>
  </si>
  <si>
    <t>Monitoring implementation and performance of objectives</t>
  </si>
  <si>
    <t>Overseeing major capital expenditures, acquisitions and divestitures</t>
  </si>
  <si>
    <t>Monitoring and overseeing progress against goals and targets for addressing climate-related issues</t>
  </si>
  <si>
    <t>C1.2</t>
  </si>
  <si>
    <t>(C1.2) Provide the highest management-level position(s) or committee(s) with responsibility for climate-related issues.</t>
  </si>
  <si>
    <t>Name of the position(s) and/or committee(s)</t>
  </si>
  <si>
    <t>Responsibility</t>
  </si>
  <si>
    <t>Frequency of reporting to the board on climate-related issues</t>
  </si>
  <si>
    <t>Chief Financial Officer (CFO)</t>
  </si>
  <si>
    <t>Both assessing and managing climate-related risks and opportunities</t>
  </si>
  <si>
    <t>Quarterly</t>
  </si>
  <si>
    <t>C1.2a</t>
  </si>
  <si>
    <t>(C1.2a) Describe where in the organizational structure this/these position(s) and/or committees lie, what their associated responsibilities are, and how climate-related issues are monitored (do not include the names of individuals).</t>
  </si>
  <si>
    <t>C1.3</t>
  </si>
  <si>
    <t>(C1.3) Do you provide incentives for the management of climate-related issues, including the attainment of targets?</t>
  </si>
  <si>
    <t>C1.3a</t>
  </si>
  <si>
    <t>(C1.3a) Provide further details on the incentives provided for the management of climate-related issues (do not include the names of individuals).</t>
  </si>
  <si>
    <t>Who is entitled to benefit from these incentives?</t>
  </si>
  <si>
    <t>Energy manager</t>
  </si>
  <si>
    <t>Types of incentives</t>
  </si>
  <si>
    <t>Recognition (non-monetary)</t>
  </si>
  <si>
    <t>Activity incentivized</t>
  </si>
  <si>
    <t>Emissions reduction project</t>
  </si>
  <si>
    <t>Facilities manager</t>
  </si>
  <si>
    <t>Energy reduction project</t>
  </si>
  <si>
    <t>All employees</t>
  </si>
  <si>
    <t>Other C-Suite Officer</t>
  </si>
  <si>
    <t>Monetary reward</t>
  </si>
  <si>
    <t>Energy reduction target</t>
  </si>
  <si>
    <t>C2. Risks and opportunities</t>
  </si>
  <si>
    <t>C2.1</t>
  </si>
  <si>
    <t>(C2.1) Describe what your organization considers to be short-, medium- and long-term horizons.</t>
  </si>
  <si>
    <t>From (years)</t>
  </si>
  <si>
    <t>To (years)</t>
  </si>
  <si>
    <t>Short-term</t>
  </si>
  <si>
    <t>Medium-term</t>
  </si>
  <si>
    <t>Long-term</t>
  </si>
  <si>
    <t>C2.2</t>
  </si>
  <si>
    <t>(C2.2) Select the option that best describes how your organization's processes for identifying, assessing, and managing climate-related issues are integrated into your overall risk management.</t>
  </si>
  <si>
    <t>Integrated into multi-disciplinary company-wide risk identification, assessment, and management processes</t>
  </si>
  <si>
    <t>C2.2a</t>
  </si>
  <si>
    <t>(C2.2a) Select the options that best describe your organization's frequency and time horizon for identifying and assessing climate-related risks.</t>
  </si>
  <si>
    <t>Frequency of monitoring</t>
  </si>
  <si>
    <t>How far into the future are risks considered?</t>
  </si>
  <si>
    <t>Six-monthly or more frequently</t>
  </si>
  <si>
    <t>&gt;6 years</t>
  </si>
  <si>
    <t>C2.2b</t>
  </si>
  <si>
    <t>(C2.2b) Provide further details on your organization’s process(es) for identifying and assessing climate-related risks.</t>
  </si>
  <si>
    <t>C2.2c</t>
  </si>
  <si>
    <t>(C2.2c) Which of the following risk types are considered in your organization's climate-related risk assessments?</t>
  </si>
  <si>
    <t>Relevance &amp; inclusion</t>
  </si>
  <si>
    <t>Current regulation</t>
  </si>
  <si>
    <t>Relevant, always included</t>
  </si>
  <si>
    <t>Emerging regulation</t>
  </si>
  <si>
    <t>Technology</t>
  </si>
  <si>
    <t>Legal</t>
  </si>
  <si>
    <t>Relevant, sometimes included</t>
  </si>
  <si>
    <t>Market</t>
  </si>
  <si>
    <t>Reputation</t>
  </si>
  <si>
    <t>Acute physical</t>
  </si>
  <si>
    <t>Chronic physical</t>
  </si>
  <si>
    <t>C2.2d</t>
  </si>
  <si>
    <t>(C2.2d) Describe your process(es) for managing climate-related risks and opportunities.</t>
  </si>
  <si>
    <t>C2.3</t>
  </si>
  <si>
    <t>(C2.3) Have you identified any inherent climate-related risks with the potential to have a substantive financial or strategic impact on your business?</t>
  </si>
  <si>
    <t>C2.3a</t>
  </si>
  <si>
    <t>(C2.3a) Provide details of risks identified with the potential to have a substantive financial or strategic impact on your business.</t>
  </si>
  <si>
    <t>Identifier</t>
  </si>
  <si>
    <t>Risk 1</t>
  </si>
  <si>
    <t>Where in the value chain does the risk driver occur?</t>
  </si>
  <si>
    <t>Direct operations</t>
  </si>
  <si>
    <t>Risk type</t>
  </si>
  <si>
    <t>Transition risk</t>
  </si>
  <si>
    <t>Primary climate-related risk driver</t>
  </si>
  <si>
    <t>Policy and legal: Other</t>
  </si>
  <si>
    <t>Type of financial impact</t>
  </si>
  <si>
    <t>Increased operating costs (e.g., higher compliance costs, increased insurance premiums)</t>
  </si>
  <si>
    <t>Company- specific description</t>
  </si>
  <si>
    <t>Time horizon</t>
  </si>
  <si>
    <t>Likelihood</t>
  </si>
  <si>
    <t>Virtually certain</t>
  </si>
  <si>
    <t>Magnitude of impact</t>
  </si>
  <si>
    <t>Low</t>
  </si>
  <si>
    <t>Are you able to provide a potential financial impact figure?</t>
  </si>
  <si>
    <t>Yes, an estimated range</t>
  </si>
  <si>
    <t>Potential financial impact figure (currency)</t>
  </si>
  <si>
    <t>Potential financial impact figure – minimum (currency)</t>
  </si>
  <si>
    <t>Potential financial impact figure – maximum (currency)</t>
  </si>
  <si>
    <t>Explanation of financial impact figure</t>
  </si>
  <si>
    <t>Management method</t>
  </si>
  <si>
    <t>Cost of management</t>
  </si>
  <si>
    <t>Risk 2</t>
  </si>
  <si>
    <t>Physical risk</t>
  </si>
  <si>
    <t>Acute: Increased severity of extreme weather events such as cyclones and floods</t>
  </si>
  <si>
    <t>Reduced revenue from decreased production capacity (e.g., transport difficulties, supply chain interruptions)</t>
  </si>
  <si>
    <t>More likely than not</t>
  </si>
  <si>
    <t>Medium</t>
  </si>
  <si>
    <t>Risk 3</t>
  </si>
  <si>
    <t>Supply chain</t>
  </si>
  <si>
    <t>C2.4</t>
  </si>
  <si>
    <t>(C2.4) Have you identified any climate-related opportunities with the potential to have a substantive financial or strategic impact on your business?</t>
  </si>
  <si>
    <t>C2.4a</t>
  </si>
  <si>
    <t>(C2.4a) Provide details of opportunities identified with the potential to have a substantive financial or strategic impact on your business.</t>
  </si>
  <si>
    <t>Opp1</t>
  </si>
  <si>
    <t>Where in the value chain does the opportunity occur?</t>
  </si>
  <si>
    <t>Customer</t>
  </si>
  <si>
    <t>Opportunity type</t>
  </si>
  <si>
    <t>Products and services</t>
  </si>
  <si>
    <t>Primary climate-related opportunity driver</t>
  </si>
  <si>
    <t>Development and/or expansion of low emission goods and services</t>
  </si>
  <si>
    <t>Increased revenue through demand for lower emissions products and services</t>
  </si>
  <si>
    <t>Company-specific description</t>
  </si>
  <si>
    <t>Current</t>
  </si>
  <si>
    <t>Very likely</t>
  </si>
  <si>
    <t>Yes, a single figure estimate</t>
  </si>
  <si>
    <t>Strategy to realize opportunity</t>
  </si>
  <si>
    <t>Cost to realize opportunity</t>
  </si>
  <si>
    <t>Opp2</t>
  </si>
  <si>
    <t>Resource efficiency</t>
  </si>
  <si>
    <t>Use of more efficient production and distribution processes</t>
  </si>
  <si>
    <t>Reduced operating costs (e.g., through efficiency gains and cost reductions)</t>
  </si>
  <si>
    <t>Likely</t>
  </si>
  <si>
    <t>Opp3</t>
  </si>
  <si>
    <t>Energy source</t>
  </si>
  <si>
    <t>Use of lower-emission sources of energy</t>
  </si>
  <si>
    <t>Reduced exposure to GHG emissions and therefore less sensitivity to changes in cost of carbon</t>
  </si>
  <si>
    <t>C2.5</t>
  </si>
  <si>
    <t>(C2.5) Describe where and how the identified risks and opportunities have impacted your business.</t>
  </si>
  <si>
    <t>Impact</t>
  </si>
  <si>
    <t>Description</t>
  </si>
  <si>
    <t>Impacted for some suppliers, facilities, or product lines</t>
  </si>
  <si>
    <t>Supply chain and/or value chain</t>
  </si>
  <si>
    <t>Adaptation and mitigation activities</t>
  </si>
  <si>
    <t>Investment in R&amp;D</t>
  </si>
  <si>
    <t>Operations</t>
  </si>
  <si>
    <t>Not yet impacted</t>
  </si>
  <si>
    <t>Other, please specify</t>
  </si>
  <si>
    <t>C2.6</t>
  </si>
  <si>
    <t>(C2.6) Describe where and how the identified risks and opportunities have been factored into your financial planning process.</t>
  </si>
  <si>
    <t>Relevance</t>
  </si>
  <si>
    <t>Revenues</t>
  </si>
  <si>
    <t>Operating costs</t>
  </si>
  <si>
    <t>Capital expenditures / capital allocation</t>
  </si>
  <si>
    <t>Acquisitions and divestments</t>
  </si>
  <si>
    <t>Access to capital</t>
  </si>
  <si>
    <t>Assets</t>
  </si>
  <si>
    <t>Liabilities</t>
  </si>
  <si>
    <t>Not impacted</t>
  </si>
  <si>
    <t>C3. Business Strategy</t>
  </si>
  <si>
    <t>C3.1</t>
  </si>
  <si>
    <t>(C3.1) Are climate-related issues integrated into your business strategy?</t>
  </si>
  <si>
    <t>C3.1a</t>
  </si>
  <si>
    <t>(C3.1a) Does your organization use climate-related scenario analysis to inform your business strategy?</t>
  </si>
  <si>
    <t>No, but we anticipate doing so in the next two years</t>
  </si>
  <si>
    <t>C3.1c</t>
  </si>
  <si>
    <t>(C3.1c) Explain how climate-related issues are integrated into your business objectives and strategy.</t>
  </si>
  <si>
    <t>C3.1g</t>
  </si>
  <si>
    <t>(C3.1g) Why does your organization not use climate-related scenario analysis to inform your business strategy?</t>
  </si>
  <si>
    <t>C4.1</t>
  </si>
  <si>
    <t>(C4.1) Did you have an emissions target that was active in the reporting year?</t>
  </si>
  <si>
    <t>Intensity target</t>
  </si>
  <si>
    <t>C4.1b</t>
  </si>
  <si>
    <t>(C4.1b) Provide details of your emissions intensity target(s) and progress made against those target(s).</t>
  </si>
  <si>
    <t>Target reference number</t>
  </si>
  <si>
    <t>Int 1</t>
  </si>
  <si>
    <t>Scope 1+2 (location-based)</t>
  </si>
  <si>
    <t>% emissions in Scope</t>
  </si>
  <si>
    <t>Targeted % reduction from base year</t>
  </si>
  <si>
    <t>Metric</t>
  </si>
  <si>
    <t>Metric tons CO2e per unit revenue</t>
  </si>
  <si>
    <t>Base year</t>
  </si>
  <si>
    <t>Start year</t>
  </si>
  <si>
    <t>Normalized base year emissions covered by target (metric tons CO2e)</t>
  </si>
  <si>
    <t>Target year</t>
  </si>
  <si>
    <t>Is this a science-based target?</t>
  </si>
  <si>
    <t>No, but we anticipate setting one in the next 2 years</t>
  </si>
  <si>
    <t>% of target achieved</t>
  </si>
  <si>
    <t>Target status</t>
  </si>
  <si>
    <t>Underway</t>
  </si>
  <si>
    <t>% change anticipated in absolute Scope 1+2 emissions</t>
  </si>
  <si>
    <t>% change anticipated in absolute Scope 3 emissions</t>
  </si>
  <si>
    <t>C4.2</t>
  </si>
  <si>
    <t>(C4.2) Provide details of other key climate-related targets not already reported in question C4.1/a/b.</t>
  </si>
  <si>
    <t>Target</t>
  </si>
  <si>
    <t>Renewable electricity consumption</t>
  </si>
  <si>
    <t>KPI – Metric numerator</t>
  </si>
  <si>
    <t>KPI – Metric denominator (intensity targets only)</t>
  </si>
  <si>
    <t>KPI in baseline year</t>
  </si>
  <si>
    <t>KPI in target year</t>
  </si>
  <si>
    <t>% achieved in reporting year</t>
  </si>
  <si>
    <t>Target Status</t>
  </si>
  <si>
    <t>Part of emissions target</t>
  </si>
  <si>
    <t>Is this target part of an overarching initiative?</t>
  </si>
  <si>
    <t>No, it's not part of an overarching initiative</t>
  </si>
  <si>
    <t>C4.3</t>
  </si>
  <si>
    <t>(C4.3) Did you have emissions reduction initiatives that were active within the reporting year? Note that this can include those in the planning and/or implementation phases.</t>
  </si>
  <si>
    <t>C4.3a</t>
  </si>
  <si>
    <t>(C4.3a) Identify the total number of initiatives at each stage of development, and for those in the implementation stages, the estimated CO2e savings.</t>
  </si>
  <si>
    <t>Number of initiatives</t>
  </si>
  <si>
    <t>Total estimated annual CO2e savings in metric tonnes CO2e (only for rows marked *)</t>
  </si>
  <si>
    <t>Under investigation</t>
  </si>
  <si>
    <t>To be implemented*</t>
  </si>
  <si>
    <t>Implementation commenced*</t>
  </si>
  <si>
    <t>Implemented*</t>
  </si>
  <si>
    <t>Not to be implemented</t>
  </si>
  <si>
    <t>C4.3b</t>
  </si>
  <si>
    <t>(C4.3b) Provide details on the initiatives implemented in the reporting year in the table below.</t>
  </si>
  <si>
    <t>Initiative type</t>
  </si>
  <si>
    <t>Energy efficiency: Building services</t>
  </si>
  <si>
    <t>Description of initiative</t>
  </si>
  <si>
    <t>Building controls</t>
  </si>
  <si>
    <t>Estimated annual CO2e savings (metric tonnes CO2e)</t>
  </si>
  <si>
    <t>Scope 2 (location-based)</t>
  </si>
  <si>
    <t>Voluntary/Mandatory</t>
  </si>
  <si>
    <t>Annual monetary savings (unit currency – as specified in C0.4)</t>
  </si>
  <si>
    <t>Investment required (unit currency – as specified in C0.4)</t>
  </si>
  <si>
    <t>Payback period</t>
  </si>
  <si>
    <t>1-3 years</t>
  </si>
  <si>
    <t>Estimated lifetime of the initiative</t>
  </si>
  <si>
    <t>6-10 years</t>
  </si>
  <si>
    <t>Voluntary</t>
  </si>
  <si>
    <t>&lt;1 year</t>
  </si>
  <si>
    <t>HVAC</t>
  </si>
  <si>
    <t>4 - 10 years</t>
  </si>
  <si>
    <t>11-15 years</t>
  </si>
  <si>
    <t>Lighting</t>
  </si>
  <si>
    <t>Motors and drives</t>
  </si>
  <si>
    <t>Energy efficiency: Processes</t>
  </si>
  <si>
    <t>Process optimization</t>
  </si>
  <si>
    <t>Ongoing</t>
  </si>
  <si>
    <t>Low-carbon energy installation</t>
  </si>
  <si>
    <t>Scope 2 (market-based)</t>
  </si>
  <si>
    <t>21-30 years</t>
  </si>
  <si>
    <t>Low-carbon energy purchase</t>
  </si>
  <si>
    <t>No payback</t>
  </si>
  <si>
    <t>Process emissions reductions</t>
  </si>
  <si>
    <t>New equipment</t>
  </si>
  <si>
    <t>3-5 years</t>
  </si>
  <si>
    <t>C4.3c</t>
  </si>
  <si>
    <t>(C4.3c) What methods do you use to drive investment in emissions reduction activities?</t>
  </si>
  <si>
    <t>Method</t>
  </si>
  <si>
    <t>Compliance with regulatory requirements/standards</t>
  </si>
  <si>
    <t>Dedicated budget for energy efficiency</t>
  </si>
  <si>
    <t>Employee engagement</t>
  </si>
  <si>
    <t>Lower return on investment (ROI) specification</t>
  </si>
  <si>
    <t>C4.5</t>
  </si>
  <si>
    <t>(C4.5) Do you classify any of your existing goods and/or services as low-carbon products or do they enable a third party to avoid GHG emissions?</t>
  </si>
  <si>
    <t>C4.5a</t>
  </si>
  <si>
    <t>(C4.5a) Provide details of your products and/or services that you classify as low-carbon products or that enable a third party to avoid GHG emissions.</t>
  </si>
  <si>
    <t>Level of aggregation</t>
  </si>
  <si>
    <t>Group of products</t>
  </si>
  <si>
    <t>Description of product/Group of products</t>
  </si>
  <si>
    <t>Are these low-carbon product(s) or do they enable avoided emissions?</t>
  </si>
  <si>
    <t>Low-carbon product and avoided emissions</t>
  </si>
  <si>
    <t>Taxonomy, project or methodology used to classify product(s) as low-carbon or to calculate avoided emissions</t>
  </si>
  <si>
    <t>Climate Bonds Taxonomy</t>
  </si>
  <si>
    <t>% revenue from low carbon product(s) in the reporting year</t>
  </si>
  <si>
    <t>C5. Emissions methodology</t>
  </si>
  <si>
    <t>C5.1</t>
  </si>
  <si>
    <t>(C5.1) Provide your base year and base year emissions (Scopes 1 and 2).</t>
  </si>
  <si>
    <t>Base year start</t>
  </si>
  <si>
    <t>January 1 2016</t>
  </si>
  <si>
    <t>Base year end</t>
  </si>
  <si>
    <t>December 31 2016</t>
  </si>
  <si>
    <t>Base year emissions (metric tons CO2e)</t>
  </si>
  <si>
    <t>C5.2</t>
  </si>
  <si>
    <t>(C5.2) Select the name of the standard, protocol, or methodology you have used to collect activity data and calculate Scope 1 and Scope 2 emissions.</t>
  </si>
  <si>
    <t>The Greenhouse Gas Protocol: A Corporate Accounting and Reporting Standard (Revised Edition)</t>
  </si>
  <si>
    <t>Apple Inc. and its wholly-owned subsidiaries (hereinafter, collectively, Apple or the Company) designs, manufactures and markets mobile communication and media devices and personal computers, and sells a variety of related software, services, accessories, and third-party digital content and applications. The Company’s products and services include iPhone®, iPad®, Mac®, Apple Watch®, AirPods®, Apple TV®, HomePod™, a portfolio of consumer and professional software applications, iOS, macOS®, watchOS® and tvOS® operating systems, iCloud®, Apple Pay® and a variety of accessory, service and support offerings. The Company sells and delivers digital content and applications through the iTunes Store®, App Store®, Mac App Store, TV App Store, Book Store and Apple Music®.</t>
  </si>
  <si>
    <t>The Company sells its products worldwide through its retail stores, online stores and direct sales force, as well as through third-party cellular network carriers, wholesalers, retailers and resellers. In addition, the Company sells a variety of third-party Apple-compatible products, including application software and various accessories, through its retail and online stores. The Company sells to consumers, small and mid-sized businesses and education, enterprise and government customers. The Company’s fiscal year is the 52 or 53-week period that ends on the last Saturday of September, with fiscal year 2018 ended onSeptember 29, 2018. The Company is a California corporation established in 1977.</t>
  </si>
  <si>
    <t>Apple has provided responses in this Questionnaire upon the request of the CDP signatory investors. All such responses are provided solely on a non-reliance basis. Apple’s responses may also contain forward-looking statements that involve risks and uncertainties. Forward-looking statements provide current expectations of future events based on certain assumptions and include any statement that does not directly relate to any historical or current fact. Forward-looking statements are not guarantees of future performance and the Company’s actual results may differ significantly from the results discussed in the forward-looking statements. Apple assumes no obligation to revise or update any information included in this Questionnaire.</t>
  </si>
  <si>
    <t>Director on board</t>
  </si>
  <si>
    <t>Apple’s Board of Directors (Board) receives briefings on a range of social and environmental topics, including climate-related issues. Apple values accessibility, education, environment, inclusion and diversity, privacy and supplier responsibility, and believes that oversight of these values, due to their importance to the Company, is best suited to the Board. Apple’s Board regularly meets with management to exercise oversight and provide guidance on strategic objectives of importance to the Company. Materials are generally distributed to the Board in advance and certain items may be brought for formal Board approval, while other items are presented to the Board for their analysis, debate and discussion amongst all members of the board. Given that the Board provides input on and exercises oversight of strategy, the Company’s environmental strategy, including climate-related issues, fall within this purview.</t>
  </si>
  <si>
    <t>Reviewing and guiding risk management policies</t>
  </si>
  <si>
    <t>The Vice President of Environment, Policy, and Social Initiatives briefs Apple’s Board on a range of social and environmental topics, including climate-related issues as a regularly scheduled agenda item. Regular communications from the VP ensure that the Board has insight into and oversight over the Company’s risks, strategy, and initiatives relating to Apple’s efforts to address climate change. These governance mechanisms ensure that climate risks, opportunities, and strategies reach the highest levels of governance within Apple for review and oversight.</t>
  </si>
  <si>
    <t>Chief Sustainability Officer (CSO)</t>
  </si>
  <si>
    <t>Annually</t>
  </si>
  <si>
    <t>i. Lisa Jackson is Apple’s Vice President of Environment, Policy and Social Initiatives. Her responsibilities include those of a Chief Sustainability Officer and she reports directly to Apple’s CEO, Tim Cook.</t>
  </si>
  <si>
    <t>ii. Lisa Jackson, who previously was the Administrator of the U.S. Environmental Protection Agency from 2009 to 2013, oversees Apple’s environmental program, including climate-related activities, as well as Apple’s global Government Affairs team. Reporting directly to Apple’s CEO, Tim Cook, Ms. Jackson is the most senior individual below the Board with direct oversight of climate-related activities.</t>
  </si>
  <si>
    <t>iii. In this capacity, Ms. Jackson briefs the Board on Apple’s climate change strategy and progress, while also addressing a variety of other environment and social issues. These briefings are scheduled annually and as important matters arise. Ms. Jackson established a centralized environment team that works with senior leaders and their teams across Apple (such as Industrial Design, Product Design, Operations, Energy, and Hardware Engineering, among others) to set climate strategy, monitor progress, engage external stakeholders, including non-governmental organizations (NGOs), and policymakers, and communicate progress on environmental issues. Strategy is set by leveraging Apple’s comprehensive carbon footprint (CCF), which is based on lifecycle carbon assessment (LCA) data that quantifies the lifecycle impacts of Apple’s products, as well as facilities. The CCF identifies hot spots and areas to focus Apple’s emissions reduction efforts. For example, the LCA revealed that product manufacturing represented 74 percent of Apple’s overall carbon footprint in fiscal year 2018. As a result, Ms. Jackson directed the creation of Apple’s Supplier Clean Energy Program to reduce manufacturing emissions, with a goal of generating or procuring 4 gigawatts of new clean energy for Apple production by 2020. Progress is tracked through annual LCAs as well as by monitoring growth in renewable energy capacity at our own facilities and in our supply chain. Progress is communicated internally to employees and externally to our customers by engaging with internal communications teams, such as the Marketing Communications, Corporate Communications, and Employee Communications teams.</t>
  </si>
  <si>
    <t>Lisa Jackson is Apple’s Vice President of Environment, Policy and Social Initiatives. In this capacity, her responsibilities include those of a Chief Sustainability Officer for Apple, reporting directly to Apple‘s CEO, Tim Cook. She is expected to advance Apple’s environmental and social initiatives. Her annual performance review and compensation components, including restricted stock units and annual salary adjustments, are tied to Apple’s success in these areas, including work to minimize Apple’s contribution to climate change.</t>
  </si>
  <si>
    <t>Our Data Center, Environment and Energy teams have specific reduction targets related to the efficiency and sustainability of their facilities, including green building goals for new facilities. Apple’s leadership has publicly stated the goal of powering every Apple facility entirely with energy from renewable sources. Implementing these goals falls on the facilities managers, and their performance directly influences their monetary compensation.</t>
  </si>
  <si>
    <t>All employees at Apple are expected to uphold the values of the Company in their work and everyday activities. Apple’s CEO Tim Cook has openly stated that we must leave the world better than we found it. Accordingly, Apple employees are expected to create products that benefit people as well as the environment. Significant achievements toward environmental goals that include using recycled or renewable materials, less packaging and reducing emissions from our facilities and supply chain are recognized in Apple’s annual environmental report, internal companywide communications, and individual performance reviews.</t>
  </si>
  <si>
    <t>Procurement manager</t>
  </si>
  <si>
    <t>Apple has a procurement team dedicated to the consideration of environmental criteria in purchasing decisions. These criteria include supplier commitments and progress toward using 100 percent renewable energy for Apple production, as well as the procurement of recycled or renewable materials for use in the production of Apple products. Both of these actions have the potential to significantly reduce the carbon footprint of Apple products. Factors in determining compensation for employees include performance and progress toward meeting their environmental procurement goals.</t>
  </si>
  <si>
    <t>Environment/Sustainability manager</t>
  </si>
  <si>
    <t>Efficiency project</t>
  </si>
  <si>
    <t>Our Environmental Technologies team in Hardware Engineering tracks compliance with energy efficiency programs for product use such as Energy Star and the California Energy Commission requirements. Energy efficiency is rewarded amongst other criteria for Apple products in accordance with product sustainability standards (IEEE 1680.1 and UL110). Implementing product energy efficiency goals in collaboration with product design teams is key to the success of the Environmental Technologies manager, whose performance directly influences monetary compensation.</t>
  </si>
  <si>
    <t>For environmental and climate-related initiatives, we consider short-term horizon to be between 0-1 years, medium-term between 2-6 years, and long term to be greater than 6 years. These timeframes help us best plan for risks and opportunities relating to climate change. These time horizons for assessing climate-related risks and opportunities align with our product development cycles.</t>
  </si>
  <si>
    <t>For environmental and climate-related initiatives, we consider medium-term horizon to be between 2-6 years.</t>
  </si>
  <si>
    <t>For example, some of Apple’s power purchase agreements are 25 -30 years.</t>
  </si>
  <si>
    <t>Short and medium-term risks associated with climate change are considered on a 0-6 year timeframe, which aligns with typical product development-release and refresh cycles. However, as Apple considers the longer-term risks associated with global climate change impacts, a time-horizon beyond 6 years is considered. Risks and opportunities are monitored on an ongoing basis, as described in our response to 2.2b.</t>
  </si>
  <si>
    <t>Climate-related risks for Apple are identified and assessed on an ongoing basis (more frequently than every 6 months) at the company level in various ways depending on the type of risk being considered. For regulatory risks, for example, Apple has global governmental affairs and environmental teams that monitor climate-related policies (like those relating to carbon pricing or renewable energy) at different stages of development. The significance of these policies is determined by their alignment to our strategic climate goals, such as whether a policy would enable or prevent market access to renewable energy. When teams consider that a proposed policy or regulation could affect our strategic goals and priorities, the proposed policy or regulation is escalated within the Company.In fiscal year 2018, as in previous years, Apple identified a number of potential policy or regulatory changes that raised concerns relating to advancing our climate strategy and prompted Apple to advocate accordingly. For example, Apple filed comments to the Federal Energy Regulatory Commission (FERC), urging it not to finalize a rule that would subsidize fossil fuels, and, consequently, limit the ability of renewables to compete in the electricity market. FERC chose not to finalize that rule. </t>
  </si>
  <si>
    <t>Climate-related risks are identified and assessed at an asset level on an ongoing basis. In the case of new facilities, for example we consider the potential impacts of climate change on the asset when first siting the facility and take action accordingly. Like when siting data centers, we consider the effects of 200- to 500-year flood events and floodplains, using best available data, instead of the 100-year flood events and floodplains typically used in planning.</t>
  </si>
  <si>
    <t>Apple has a full-time energy policy advisor who tracks and advises environmental, product and operations teams across Apple on risks and opportunities from proposed or recently enacted energy-related policies at the national and state level in regions where Apple has operations. These teams work together to assess if energy policy changes will: (i) have a significant impact on our market access to robust renewable energy options or to well-priced electric power, or (ii) create a financial impact by increasing/decreasing the cost of renewables or the tariff rate for electricity. Any action taken in response to energy policy changes is coordinated through the Vice President of Environment, Policy and Social Initiatives. An example of a time when Apple took action, after being advised by our energy policy advisory and considering assessments prepared by the relevant teams, occurred in opposition to a proposed energy policy in North Carolina. In this instance, the utility proposed new charges be added to the electric tariff rate that we believed were not related to normal electric services. Our analysis indicated the proposed change would result in more than a 3% increase in total cost, which is a target threshold we consider, so we engaged in the regulatory process. Additionally, for further impact, we coordinated our regulatory engagement with several other companies operating data centers in the utility’s service area.</t>
  </si>
  <si>
    <t>In determining a “substantive financial or strategic impact”, Apple considers whether the impact would be “material”, where “material” means that there is a substantial likelihood that a reasonable investor would attach importance to it in determining whether to buy or sell shares. We consider the impact of climate change to be a potential risk that could make it difficult or impossible for the Company to manufacture and deliver products, create delays and inefficiencies in the Company’s supply and manufacturing chain, and result in slowdowns and outages to the Company’s service offerings.In 2017, for example, Hurricane Harvey temporarily displaced Apple employees located in/around Houston, Texas and caused us to close several stores in the Houston area for a limited time. We responded to this crisis by helping our employees secure temporary housing, donating $5 million to the Hand in Hand relief effort, and creating a simple mechanism for our customers to donate to the cause through iTunes. While these events did not have a substantive financial or strategic impact on Apple, these kinds of acute physical risks are regularly assessed.</t>
  </si>
  <si>
    <t>Regardless of the significance of climate change’s potential financial impact on the Company, Apple strongly believes it has a responsibility to reduce its impact on climate change and consider climate change in how it plans for the future. Apple identifies the potential size and scope of climate risks relative to other business risks, considering the proportion of business units affected, the significance of those business units, and redundancies we’ve already built into our business to minimize impacts. </t>
  </si>
  <si>
    <t>We consider existing regulation and climate policies, as well as areas where regulations are lacking, when assessing climate-related risks for the Company, as both can impact Apple. For regulatory risks, Apple has a global governmental affairs and environmental teams monitor existing climate-related policies (such as those relating to carbon pricing or renewable energy) at different stages of implementation. The significance of these policies is determined based on their alignment to our strategic climate goals—for example, whether a renewable energy policy would enable or prevent market access to renewable energy. For example, in fiscal year 2017, Apple joined other tech companies in signing a statement backing the renewable energy policies that the current U.S. Administration had recently taken steps to reverse: “We believe that strong clean energy and climate policies, like the Clean Power Plan, can make renewable energy supplies more robust and address the serious threat of climate change while also supporting American competitiveness, innovation, and job growth.” The U.S. Administration’s action to reverse clean energy policy poses a risk to all organizations exposed to the negative impacts of climate change. Our response to this action was elevated within our risk assessment process and involved coordination between our governmental affairs and environmental teams. The fact that Apple signed on to a formal statement with other companies demonstrates how significant risks with respect to current climate-related policies are elevated within the Company.</t>
  </si>
  <si>
    <t>We consider emerging regulation, such as regulation that enables investments in renewable energy, as critical to our climate strategy, and therefore both monitor and support emerging regulation in this area. Apple’s global governmental affairs and environment teams monitor emerging climate-related policies at different stages of development. The significance of these policies is determined based on their alignment to our strategic climate goals—for example, whether a renewable energy policy would enable or prevent market access to renewable energy. For example, in January 2018, Apple filed comments to the Federal Energy Regulatory Commission (FERC), urging it not to finalize a rule that would subsidize fossil fuels, which would limit the ability of renewables to compete in the electricity market. FERC chose not to finalize that rule. Identifying relevant emerging regulations early in the process is important to advancing Apple’s climate-related goals, and opposing emerging regulations that make achieving such goals more difficult, such as where regulations may limit the financial competitiveness of renewable energy, is equally important.</t>
  </si>
  <si>
    <t>Technology creates both risks and opportunities in a number of ways. First, Apple is a technology company that delivers products to our customers. These products have a carbon footprint, which we calculate through a carbon life cycle assessment (LCA) process. While this carbon footprint, if not otherwise addressed, would constitute a risk to Apple, it also represents an opportunity for Apple. In particular, we leverage the LCA data in order to identify opportunities to reduce emissions associated with our products throughout their lifecycle. For example, aluminum makes up a large portion of our manufacturing carbon footprint, as it’s a key material in many of Apple’s products, and, for more than 130 years, it’s been produced through a carbon-intensive process. Through a partnership with aluminum manufacturers Alcoa Corporation and Rio Tinto Aluminum, announced in May 2018, that’s changing. The joint venture between Alcoa and Rio Tinto will commercialize patented technology that eliminates direct greenhouse gas emissions from the traditional smelting process, a key step in aluminum production. Apple believes that this is a revolutionary advancement in the manufacturing of one of the world’s most widely used metals.</t>
  </si>
  <si>
    <t>We consider legal risks as part of our climate strategy in so much as climate-related regulatory risks have a legal component, in terms of compliance as well as risk of litigation. Such legal risks are monitored by our environmental, governmental affairs, and legal teams. For example, the EU has in effect a directive requiring, in management reports for certain legal entities, non-financial disclosures addressing environmental matters (including climate change), social and employee matters, human rights, and bribery and corruption. This directive applies to Apple because of our subsidiary operations in various EU member states. Regulation and policies like the non-financial reporting directive in the EU represent a compliance risk and a potential for reputational effects or litigation for non-compliance.</t>
  </si>
  <si>
    <t>We assess and consider market risks as part of our climate strategy by identifying challenges to deploying renewable energy within our operational footprint and in our supply chain. The robustness of a renewable energy market is an essential element to implementing renewable energy solutions. In countries where the local market conditions create a challenging environment to implement renewable energy solutions, we work with local government and other stakeholders to promote active, market-driven renewable energy projects. Challenging markets include ones with limited renewable energy availability, a lack of established renewable energy markets, or changes in policy to subsidize fossil fuels. These challenges are addressed through our assessment process--first identified by environmental or governmental affairs teams, who then bring proposals for addressing the challenges to our VP of Environment, Policy and Social Initiatives, as needed. Following the assessment process and proposal determination, we then take action, with the ultimate goal of advancing renewable energy and our ability to access it. For example, in January 2018, Apple filed comments to the Federal Energy Regulatory Commission, urging it not to finalize a rule that would subsidize fossil fuels, and, consequently, limit the ability of renewables to compete in the electricity market. FERC chose not to finalize that rule.</t>
  </si>
  <si>
    <t>How our customers and stakeholders perceive Apple’s performance on climate-related issues could affect the demand for the Company’s products. We assess this risk by regularly conducting surveys to monitor customer perceptions. To manage this risk, we plan to continue to aggressively reduce emissions and communicate Apple’s emissions reduction activities. Apple also monitors the perceptions of respected NGOs. For example, in its most recently published Guide to Greener Electronics, Greenpeace rated Apple as one of the top scoring companies.</t>
  </si>
  <si>
    <t>Acute physical impacts of climate change have the potential to interrupt Apple’s operations. In fiscal year 2017, for example, Hurricane Harvey displaced Apple employees located in and around Houston, Texas and caused us to close several stores in the Houston area. We responded to this crisis by helping our employees secure temporary housing, donating $5 million to the Hand in Hand relief effort, and creating a simple mechanism for our customers to donate to hurricane recovery efforts through iTunes. While these events did not substantially affect Apple financially, these kinds of acute physical risks are regularly assessed through Apple’s risk assessment and planning processes described in our response to question C2.2d to understand and mitigate any potential financial impact. Teams across Apple are involved in assessing the impact of these acute physical risks, including Apple’s Travel team, global Giving team, and Facilities and Operations teams. Urgent risks are escalated through Apple’s Vice President of Environment, Policy and Social Initiatives, Lisa Jackson. An example of changes made directly into the planning process to account for heightened acute physical risks include the consideration of 200- to 500-year flood events / floodplains in planning for facilities, using best available data, beyond the typical 100-year flood events.</t>
  </si>
  <si>
    <t>We assess and respond to chronic physical impacts of climate change on our facilities. Northern California, for example, where our headquarters is located, has been subject to drought from time to time. This drought increases potential regulatory risk of water limits on Apple facilities and a perception risk if the local community believes Apple is not taking sufficient action to reduce water use. Most importantly, we believe it to be Apple’s responsibility to contribute to the wellbeing of its local community by significantly reducing its water use. We consider these risks on an ongoing basis by monitoring water use and regional demands on our municipal water system. While the most recent drought has been temporarily alleviated with increased precipitation, the broader drought risk persists and as such as we are implementing landscape water reduction activities at our headquarters in Santa Clara Valley, California. In addition to drought-related landscape concerns, there are also potential increased costs from operating our facilities in a sustained warmer climate, such as is the case with our data center in Newark, California. These impacts include costs associated with increased air conditioning use and potential increased capital costs to replace undersized air conditioning units and related supporting equipment.</t>
  </si>
  <si>
    <t>Apple’s upstream supply chain is critical to manufacturing and delivering products that are essential to our business. As a result, physical disruptions in our supply chain have the potential to negatively impact our business. Such disruptions in our supply chain are monitored by our global procurement teams utilizing internally developed software, along with on-the-ground team support to assess and mitigate physical impact. For example, were a specific metropolitan area or region to be significantly impacted by flooding (like those we saw in Houston, following Hurricane Harvey), suppliers located in that region would risk a temporary disruption of their operations. If Apple were sourcing a commodity or component from a sole supplier with its facilities in the impacted area, Apple would risk a delay in delivering products to its customers. Accordingly, Apple has created a robust supply chain that, in many instances, includes redundancies in the location and capabilities of our manufacturing partners, which in turn mitigates our exposure to a variety of supply chain risks, including the potential for drought, flooding, and extreme weather events.</t>
  </si>
  <si>
    <t>We consider customer use of our products as an element of downstream climate-related risks. Collectively, our customers’ use of products represent about 19 percent of our comprehensive carbon footprint, as calculated and monitored by our environmental teams. Driving the energy efficiency of our products to reduce this part of our footprint represents a process that begins to lessen our exposure to these downstream climate risks: All of our products exceed ENERGY STAR requirements, and we’ve reduced the average energy consumed by Apple products by 70 percent since 2008. We also consider emissions associated with end of life processing of our products as an element of downstream climate-related risks. Through Apple Trade In, a program managed by our retail and environmental teams, we encourage our customers to return purchased products that have reached the end of their life. Apple also has product recycling programs in 99 percent of the countries in which we sell our products. The recovery and reuse of materials contained in Apple products avoids greenhouse gas emissions resulting from extraction of raw materials.</t>
  </si>
  <si>
    <t>At the asset level, line employees from teams across the Company identify and assess on a continual basis (more frequently than every 6 months) risks and opportunities that could affect their area of responsibility. For climate change, teams like Environmental Initiatives, Facilities, Energy, Product, Government Affairs, and Operations all take part. They communicate relevant findings to their managers, who take needed actions and, if appropriate, pass the findings from the asset level to the company level. At the company level, team members from Environmental Initiatives, Facilities, Energy, Product, Government Affairs and Operations teams communicate climate change-related issues centrally to Lisa Jackson, Apple’s Vice President of Environment, Policy and Social Initiatives, who presents findings to Apple’s CEO on a regular basis, including recommendations for any shifts in strategy, and to Apple’s Board, annually and on an as-needed basis. Once a strategy shift is determined necessary, it is communicated back down to the asset level, where teams across Apple that are responsible for climate-related issues (such as Apple’s clean energy teams, environmental technologies team within hardware engineering, energy efficiency teams, as well as operations teams) execute agreed upon solutions. Climate change-related issues range from supply chain opportunities to renewable energy strategy, but are managed similarly as Ms. Jackson acts as a centralized clearing house for assessing risks escalated to her. One example of a company-wide transition risk that was addressed in this way was the U.S. Administration’s decision to withdraw from the 2015 Paris Agreement.The failure on the part of the U.S. Administration to engage in international efforts to address climate change exposes Apple to the risk of decelerating the transition to a low carbon economy. Members of our governmental affairs team identified the U.S. policy shift and brought this information to Ms. Jackson, who in turn considered the finding with Apple’s CEO. In response, Apple issued $1 billion in green bonds in June 2017, shortly after the U.S. Administration announced its intention to withdraw from the 2015 Paris Agreement. This was Apple’s second green bond, having issued a $1.5 billion green bond in February 2016 to demonstrate the importance of businesses taking leadership in reducing global emissions. These two green bonds reflect Apple’s unwavering commitment to take strong action on climate change, both in terms of publicly demonstrating leadership as well as committing substantial funds to reduce carbon emissions. An example of a physical risk that we managed as described above was at Apple Park, Apple’s headquarters in California. When developing the conceptual plans for Apple Park, Apple’s CEO hired a full time arborist to develop a robust tree landscape for Apple Park. The arborist considered long term climate impacts when selecting the trees to be planted at Apple Park. Specifically, he diversified the selection of trees, creating a drought-tolerant landscape, and installing natural berms designed to retain rain, in order to create a landscape resilient to a changing climate. These plans were raised to the executive level and considered as part of the overall plans for Apple Park.</t>
  </si>
  <si>
    <t>Prioritizing risks is not completed in isolation. Any risk or opportunity for the Company is assessed and prioritized in the context of other risks and opportunities that affect the same asset. At all critical stages of the risk discovery process, Apple has strong and empowered decision-makers who are responsible for an effort’s outcome. Final prioritization and decision-making regarding all risks and opportunities for a specific business decision lie with the relevant decision-maker for that business unit unless investment levels or other triggers require CFO, CEO or Board input for the decision. Several sources of information help the responsible decision-makers prioritize environmental and climate change information including carbon life cycle assessment (LCA) data, which is published for every Apple product, and facility-specific information such as water and energy use. The LCA and facility-specific information let decision-makers understand which processes, components or materials present the most impactful short and long-term climate change risks. For example, integrated circuits, or chips, make up a large portion of our manufacturing carbon footprint. That information prompted internal teams to prioritize the carbon emissions from integrated circuit production. Turning a silicon wafer into an integrated circuit is an energy-intensive process. So we sought out ways to reduce the amount of silicon used in chips, while maximizing their performance. The A11 and A12 chips used in iPhone 8, X, XS, XS Max, and XR allow more processing power to be packed into smaller silicon dies, which reduced Apple’s fiscal year 2018 carbon footprint by 160,000 metric tons.</t>
  </si>
  <si>
    <t>Policy and legal: Increased pricing of GHG emissions</t>
  </si>
  <si>
    <t>Carbon taxes, or any other regulatory scheme addressing climate change, may create upward pressure on energy prices, as low-cost but high-emission sources are replaced by lower-emitting sources. The effect of this risk is increased electricity prices, which could increase Apple’s cost of operations, most notably at operating U.S. data centers in California, Oregon, North Carolina, Arizona and Nevada. Our behind-the-meter renewable energy projects are insulated from this risk, and certain PPAs partially insulate us. Based upon an assessment completed in fiscal year 2017, we determined this climate risk was very low in the short term, considering the stance of the U.S. Administration, but still applicable to the medium term.</t>
  </si>
  <si>
    <t>Very unlikely</t>
  </si>
  <si>
    <t>Medium-low</t>
  </si>
  <si>
    <t>Climate change regulation may result in small energy price increases. Electricity spend represents about 0.5 percent of Apple’s annual operating expense, which in fiscal year 2018 was $30.9 billion. A hypothetical 10 percent rise in electricity prices across the board could raise Apple’s electricity spend by approximately $15.45 million annually; while this would have minimal effect on Apple’s overall financial positions, it is part of our business strategy to manage this exposure with renewables.</t>
  </si>
  <si>
    <t>Our management approach for this risk is two-fold. 1) Operationally, we are making substantial investments in Apple-created renewable energy projects, which in many cases provide a price hedge against rising retail energy rates. For example, in 2015 we announced a 130-megawatt solar PV array in Monterey County, California, which directly serves renewable energy to our California Direct Access facilities with energy cost price certainty. 2) We are also focusing on reducing our energy consumption through energy efficiency by investing in projects focused on operational efficiency, and investing in skilled energy management staff. For example, energy efficiency improvements we made at our facilities over the past six years saved about 113 million kilowatt-hours of electricity and 2.5 million therms of natural gas in fiscal year 2018, and avoided 43,199 metric tons of CO2e. With these efforts, we believe we are well-positioned should energy prices rise due to climate legislation. Our renewable energy projects require substantial capital investment. We have committed over $2.5 billion to renewable energy and energy efficiency projects since the inception of our renewable energy program. These renewable energy projects have long payback periods (5 to 15 years), but often reduce our overall cost of renewable energy while bringing us non-financial benefits. Our energy efficiency program is integrated into our facilities budget, and is generally handled within existing allocations.</t>
  </si>
  <si>
    <t>Chronic: Changes in precipitation patterns and extreme variability in weather patterns</t>
  </si>
  <si>
    <t>Reduced revenue from decreased production capacity (e.g., delayed planning approvals, supply chain interruptions)</t>
  </si>
  <si>
    <t>Change in precipitation patterns, including more frequent extreme weather events, strain the infrastructure systems (e.g., power, water, transportation, and communication) supporting our supply chain and our operations, as well as the human resources needed to maintain normal operations at Company facilities. Effects from severe weather events could cause a temporary disruption in production or the availability of component parts or finished products, in the availability of a data center, or in the availability or productivity of our workforce. For example, Hurricane Harvey caused record flooding beyond that for which impacted regions of Texas were prepared. Hence the region suffered significant damage to infrastructure with a significant impact on residents’ lives. Though direct Apple facilities were not significantly impacted by the hurricane, many Apple employees’ homes were damaged. This indirectly impacted the Company as employees had to relocate and recover. The likelihood of rain-heavy storms like Harvey in areas not typically exposed to such extreme weather increases due to climate change. Because Apple has dozens of retail locations across more than 40 U.S. states, our geographic exposure to changing extreme weather events is high. Though most of these impacts will not, by themselves, affect the Company in an immediate or significant way, there are some exceptions. For example, Apple has sales channels that depend on certain facilities and services being operational (e.g., retail stores, the iTunes Store, and the App Store). Disruptions to these facilities and services due to changes in precipitation patterns or extreme weather events such as flooding, hurricanes, etc. could create immediate lost-revenue effects. While we consider this risk to be medium-term, we experienced disruptions from hurricanes that occurred in the United States in fiscal year 2018.</t>
  </si>
  <si>
    <t>About as likely as not</t>
  </si>
  <si>
    <t>Severe weather events of an unusually long duration, or which affect an unusually widespread area, or of unusually intense force, could impact product or service availability, which may affect our financial positions. The magnitude would depend on the facilities affected and the duration of the disruption. Climate change could make it difficult or impossible for the Company to manufacture and deliver products, create delays and inefficiencies in the Company’s supply and manufacturing chain, and result in slowdowns and outages to the Company’s service offerings. As a hypothetical example, if a flooding event affected our ability to deliver 0.5% of product sales, based on fiscal year 2018 product sales number of $228.405 billion, this could potentially result in a net impact of $1.14 billion.</t>
  </si>
  <si>
    <t>Because natural disasters are long-recognized climate-related risk factors, Apple has policies, practices, and contingency plans in place to seek to minimize the effects of such events. Examples include sourcing, in many cases, component parts from multiple suppliers and facilities, building redundancy and resiliency into our data services by having data centers in California, North Carolina, Oregon, Nevada, and Arizona, deploying backup power supply sources at critical facilities. An example of changes made directly into the planning process to account for heightened physical risks include the consideration of 200- to 500-year flood events / floodplains in planning for facilities, using best available data, beyond the typical 100-year flood events. There is no incremental cost to our current approach of managing physical risks potentially brought on by climate change. Because our current approach is forward-looking, and because we already manage physical risks that may arise from a variety of causes, expanding the list of potential causes—and even broadening the geographic areas of interest—does not add significant cost. As an estimate, costs associated with managing these risks overall are currently less than 0.01% of Apple’s annual operating expenses in fiscal year 2018, or approximately $3.09 million.</t>
  </si>
  <si>
    <t>Reputation: Increased stakeholder concern or negative stakeholder feedback</t>
  </si>
  <si>
    <t>Reduced revenue from decreased demand for goods/services</t>
  </si>
  <si>
    <t>As one of the most valuable companies in the world, Apple is highly visible and attracts many diverse stakeholders—including people for whom the Company’s future is of direct importance (132,000 full time employee equivalents, customers, investors, partners, developers, suppliers, communities where we operate, etc.) and indirect stakeholders who are concerned with corporate behavior and action (non-governmental organizations, political participants, media outlets, etc.). This visibility and extensive stakeholder interest heightens the perceived impact of our operations and products. For example, on Earth Day 2019, Apple released on its YouTube channel a video entitled “Don’t Mess with Mother”, showing spectacular images of nature from around the world. The video was a reminder of the importance of protecting this planet we all share. It received over 37 million views, which is an indication of Apple’s reach and visibility. Because the threat of climate change is held as relevant and important by a portion of Apple’s direct and indirect stakeholders, Apple’s actions or lack thereof concerning climate change could create reputational risk. The 2015 Nielsen Global Corporate Sustainability Report found that a brand’s commitment to the environment has the power to sway the purchases of more than 45 percent of global customers surveyed. And 66 percent of global consumers surveyed stated they were willing to pay more for sustainable brands. Ever-evolving consumer data continues to show emphasis on environmental issues, including climate change, demonstrating the reputational risks to companies of poor environmental performance. For example, if Apple is not transparent and does not adequately explain its actions to its stakeholders, public misconception could create the perception that the Company is not environmentally responsible. This will limit Apple’s ability to communicate effectively with our stakeholders. Though any one incident is unlikely to affect the Company’s reputation, over time and cumulatively a perceived lack of transparency could detract from Apple’s brand value, and could reduce people’s inclination to purchase from, invest in, or work for Apple.</t>
  </si>
  <si>
    <t>Reputational risk related to a perceived lack of transparency surrounding our environmental initiatives is likely to be zero or near zero in the short term. Over the longer term reduced demand could occur if stakeholder misconceptions were to persist. Interbrand’s 2018 Best Global Brands report estimates Apple’s brand value at nearly $214.5 billion. A hypothetical 0.1 percent decrease in that value due to a perceived lack of transparency or a poor reputation related to climate change could represent an approximate $214 million loss of brand value.</t>
  </si>
  <si>
    <t>Apple manages this risk by taking visible actions that define and communicate our values as a Company, and by disseminating clear and factual information on an ongoing basis. Regarding climate change, Apple releases not only annual environmental reports, but also product environmental reports at every product release. Apple also creates additional opportunities to interact with stakeholders such as press interviews, conference appearances and presence on social media. For example, in June 2017, following the U.S. Administration’s decision to withdraw from the 2015 Paris Agreement, Apple’s CEO Tim Cook tweeted to his 10.9 million followers “Decision to withdraw from the #ParisAgreement was wrong for our planet. Apple is committed to fight climate change and we will never waver.” Investing in renewable energy makes good business sense for Apple. The cost of disseminating clear, accurate information about Apple’s climate change agenda is low—less than 0.01 percent of Apple’s annual operating expenses, or less than $3.09 million. However, executing the programs themselves—the actions that comprise Apple’s reputation—costs more. For example, Apple has committed over $2.5 billion to renewable energy and energy efficiency projects since the inception of our renewable energy program. As of the end of fiscal year 2018, Apple had allocated the entirety of its $2.5 billion of green bond funds, as reported in its most recent Annual Green Bond Impact Report.</t>
  </si>
  <si>
    <t>Jurisdictions seeking to address climate change may implement new or more stringent regulatory schemes aimed at reducing the energy consumed by electronic devices, and/or they may require energy use labeling to better inform consumer choices. For example, the California Energy Commission is developing energy efficiency standards for computers and monitors, an activity Apple is involved in, as described in 12.3a. Apple would be well positioned to benefit from such regulations, due to our ongoing focus on the energy efficiency of our products. For example, Apple’s entire product line exceeds ENERGY STAR standards for all products where ENERGY STAR standards exist (specifically, for Apple TV, Mac Pro, MacBook Air, MacBook Pro, MacBook, iPad, iMac and Mac Mini). Broader or more stringent standards would call upon a particular strength of Apple’s product design teams, enabling us to comply rapidly if changes were required, or to demonstrate best-in-class results. This may favor Apple in competitive procurements, or become more of a differentiator among consumers; both of these effects would increase demand for Apple’s products.</t>
  </si>
  <si>
    <t>If new efficiency laws are implemented, Apple should have a broader compliant product line than its competitors and hence be in a stronger position to sell more products, at least in the short term. For example, if a European regulation targeting portable and desk-based computers resulted in a hypothetical one to two year regulatory advantage for Apple and yielded a 1 percent increase in sales, Apple’s annual revenue could increase by approximately $2.1 billion in net sales (based on Apple’s fiscal year 2018 net sales figure for iPhone, iPad and Mac of approximately $210.988 billion per our Form 10-K filing with the U.S. Securities and Exchange Commission). This financial impact could vary widely from this estimate; therefore we included a range of financial return from 0 to this estimate.</t>
  </si>
  <si>
    <t>As energy consumed by Apple’s products during everyday use represents 19% of Apple’s carbon footprint, we work to reduce the energy use of Apple products by designing: 1) more efficient power supplies to bring electricity from the wall to the device, 2) more efficient hardware, and 3) smarter power management software. For example, Mac OS puts the hard drive to sleep and runs processors in an ultralow power mode when not in use. It can even save energy when the screen is static and between keystrokes. Apple sets energy targets early in the design process for every product. As a result, Apple products not only meet but exceed ENERGY STAR standards—like the 11-inch iPad Pro, which is over 69 percent more efficient than the ENERGY STAR standard. Thanks to these improvements, we’ve reduced the average energy consumed by Apple products by 70% since 2008. Our energy efficient product design work is embedded into product R&amp;D budgets, and therefore an exact cost estimate cannot be allocated to this work. In aggregate, total R&amp;D expense was approximately $14.2 billion in fiscal year 2018 per our Form 10-K filing with the U.S. Securities and Exchange Commission. The cost of tracking and participating in regulatory developments and testing our products against energy efficiency standards, in aggregate, could be estimated at less than 0.5% of Apple’s R&amp;D expenses in fiscal year 2018, or approximately $71 million.</t>
  </si>
  <si>
    <t>Reduced exposure to future fossil fuel price increases</t>
  </si>
  <si>
    <t>As international consideration of carbon regulations increases with the pressure to limit emissions and combat climate change, our corporate climate strategy represents a clear advantage and opportunity for the Company. We have extensive programs to enhance our energy efficiency, and have already transitioned our facilities to 100 percent renewable energy, with 66 percent of the renewable energy we used in 2018 coming from projects we’ve created. This is significant progress, and reflects early investment in renewable energy at a global scale—significantly reducing our exposure to the increased cost of carbon emissions. In fact, since 2011, Apple has reduced emissions from our offices, data centers, retail stores, and fleet vehicles by 64 percent—even while our energy use increased by more than 3 times in this same period. We’re also helping our suppliers transition to renewable energy; by 2020, Apple and our suppliers expect to generate or procure at least 4 gigawatts of clean energy in our supply chain. These actions will help both Apple and our supply chain thrive in a low-carbon economy.</t>
  </si>
  <si>
    <t>Unlikely</t>
  </si>
  <si>
    <t>Even if the Company does not take additional action to reduce our emissions, current reductions would save $14 million each year under a hypothetical global carbon tax or trade system similar to the current prices of the EU ETS. The financial impact may vary significantly from this estimate--higher as regulation has the potential to be far more significant, or lower given the low likelihood of a global scheme affecting 100 percent of our emissions. Regardless of this uncertainty, Apple’s initiatives have the potential to leave both our operations and those of our suppliers better adapted to low-emissions markets, in addition to other benefits like price certainty--locking in renewable pricing over a long-term while oil and gas markets may fluctuate.</t>
  </si>
  <si>
    <t>Since January 2018, 100% of the electricity used at our facilities has come from renewable sources. To secure renewable energy projects, we’ve taken on project ownership, made equity investments, sparked creative new partnerships with utilities, and entered into power purchase agreements. We’ve also deployed a variety of technologies like wind, solar PV, micro-hydro projects, and biogas fuel cells. For example, we’ve invested in an Illinois wind farm and a Virginia solar PV array, with a combined capacity of 245 megawatts. We’re also helping our manufacturing partners transition to 100% clean energy for Apple production. In fiscal year 2018, we partnered with suppliers across the globe to secure over 3.7 gigawatts of clean energy commitments, including 29 suppliers that have committed to powering their Apple production with 100 percent renewable energy. As of April 2019, 44 suppliers with operations in 16 countries have pledged to power their Apple production entirely with renewable energy by 2020. With these pledges, we are on track to far exceed our 2020 goal to bring at least 4 gigawatts of new clean energy into our supply chain. We have committed over $2.5 billion to renewable energy and energy efficiency projects since the inception of our renewable energy program. This includes funds allocated through our 2016 and 2017 green bonds, representing more than $1 billion allocated to renewable energy and energy efficiency programs across our direct operations.</t>
  </si>
  <si>
    <t>Shift in consumer preferences</t>
  </si>
  <si>
    <t>Growing awareness and evidence of climate change can drive changes in consumer behavior on multiple fronts: (1) consumers who believe the climate is changing and want to do what they can to mitigate this harm may increasingly view their spending as an area where they can and should exercise responsibility, and where their values come into play; and (2) climate change policies may create upward pressure on electricity prices, which could alter consumer behavior regardless of personal values relating to climate change. In both cases, consumer behavior changes would favor useful, energy efficient products. And beyond energy efficiency, consumers in the first category may seek products that overtly speak to their values and beliefs and perhaps even serve as a symbol of their belief system. For these consumers, purchasing from companies that adhere to values similar to their own may become increasingly important. In other words, companies acting responsibly by caring for the climate may be favored by people making similar efforts in their own lives. Apple regularly conducts consumer sentiment surveys that have validated this approach: a more recent survey found that consumers increasingly value action against climate change and want to purchase from companies that share this value. This creates an opportunity for Apple to offer products that not only satisfy the practical needs and requirements of consumers focused on price/performance, but also to be the company of choice for consumers who make conscious efforts to align their spending with their values. For example, the 11-inch iPad Pro is more than 69 percent more efficient than the ENERGY STAR standard. Thanks to improvements in energy efficiency, since 2008, we’ve reduced the average energy consumed by Apple products by 70 percent. Best-in-class innovations that are energy efficient and speak to the value propositions of conscious consumers could result in increased demand for Apple’s products, including iPhone, iPad, MacBook, Apple Watch, etc. Over the long term, it’s our hope that other companies will follow our lead and decarbonize their product offerings in similar ways. As such, this opportunity will hopefully lessen over time as companies transition to a 1.5 degree warming scenario.</t>
  </si>
  <si>
    <t>If Apple is successful in creating products attractive to people whose purchasing habits are changing due to concerns about climate change or rising electricity prices, it may result in a small competitive differentiator for our hardware products. Apple’s reported product sales in fiscal year 2018 were $228.405 billion per our Form 10-K filing with the U.S. Securities and Exchange Commission. If this competitive differentiator resulted in a hypothetical 1 percent increase in net sales, it could raise annual net sales by approximately $2.2 billion.</t>
  </si>
  <si>
    <t>We are making significant strides in reducing our impact on climate change by using renewable energy and driving energy efficiency in our products and in our supply chain. Apple’s success in meeting its goal to power all of its facilities worldwide with 100 percent renewable energy is just one example of our substantive, visible commitment to mitigating climate change. Apple has also launched ambitious programs to support our manufacturing partners’ transition to 100 percent renewable energy and to reduce energy consumption in manufacturing, in an effort to reduce our Scope 3 emissions from production.. In fiscal year 2018, we partnered with suppliers across the globe to secure over 3.7 gigawatts of clean energy commitments, including 29 suppliers that have committed to powering their Apple production with 100 percent renewable energy, which avoided 3.6 million metric tons of CO2e. These efforts have contributed to a 35 percent reduction of our comprehensive carbon footprint compared to 2015. Our energy efficient product design work is embedded into product R&amp;D budgets. In fiscal year 2018, R&amp;D operating expense was $14.236 billion, or 5% of total net sales, as reported in our Form 10-K filing with the U.S. Securities and Exchange Commission. Our renewable energy projects require substantial capital investment. Apple has committed over $2.5 billion to renewable energy and energy efficiency projects since the inception of our renewable energy program.</t>
  </si>
  <si>
    <t>We have yet to find evidence that climate change risks or opportunities have significantly affected our business through changes in demand for or regulation of our products and services. However, we do believe there are low to medium level opportunities for our emissions reduction activities and energy efficiency to differentiate Apple from competing product brands over the medium term as customers and regulators increasingly value companies that take strong action against climate change. For example, Apple’s transition to use 100 percent renewable energy takes advantage of the climate-related opportunity of creating increased customer loyalty and brand value. Apple’s data centers, which power services like customer text messages, FaceTime calls, Siri, are powered by 100 percent renewable electricity. While we understand from customer surveys that customers are increasingly valuing brands with strong environmental performance, we do not yet believe our renewable energy work has significantly impacted customer perception to date. In addition to changing customer perceptions, jurisdictions seeking to address climate change may implement new or more stringent regulatory schemes aimed at reducing the energy consumed by electronic devices. We have already taken action to move beyond current regulation: every Apple product not only meets, but exceeds ENERGY STAR standards--the strict guidelines set by the U.S. Environmental Protection Agency for energy efficiency. For example, our Mac mini exceeds ENERGY STAR standards by up to seven times. As a result of improvements in energy efficiency, since 2008, we’ve reduced the average energy consumed by Apple products by 70 percent.</t>
  </si>
  <si>
    <t>Our supply chain was not substantially impacted by climate-relate risks or opportunities in fiscal year 2018. We anticipate our supply chain will be exposed to increasing physical climate risks like flooding and extreme weather events over the long term, with a low to medium level of impact due to the forward-looking nature of efforts to manage physical risk. Our strategy to source component parts, in many cases, through multiple suppliers and facilities, mitigates our exposure to weather events of extended duration or heightened severity. Our management strategy is not limited to managing the physical risks of climate change but extends to preventing them. We have invested significantly to reduce our contribution to climate change, through our goal of generating or sourcing 100 percent renewable electricity for our own operations, our goal of generating or procuring at least 4 gigawatts of new clean energy in our supply chain, and our efforts to enhance product energy efficiency. As of the close of fiscal year 2018, Apple has allocated the entire $2.5 billion of its green bond funds in support of qualifying environmental projects. Through this work, we aim to help reduce the physical climate risks the Company and all people experience.</t>
  </si>
  <si>
    <t>Climate change has already impacted our business through necessitating adaptation and mitigation activities in the design and construction of new facilities. At Apple Park, Apple’s headquarters in California, we have invested in diversifying trees, creating a drought-tolerant landscape, and installing natural berms designed to retain rain, in order to create a landscape resilient to a changing climate. In fiscal year 2017, the impact of these investments—which can be viewed as an early impact of climate change—was low, representing approximately $60 million.</t>
  </si>
  <si>
    <t>To support our investments in renewable energy, we have invested in R&amp;D for clean energy as well as for energy storage solutions. These investments represent less than 0.1 percent of our overall R&amp;D expenses, which were approximately $14.2 billion in fiscal year 2018 per our Form 10-K filing with the U.S. Securities and Exchange Commission.</t>
  </si>
  <si>
    <t>Chan ges in climate have the potential to affect our operations at a potential low level of impact. While there have been some extreme weather events in the past (such as hurricanes Harvey and Irma) that are believed to have been exacerbated by climate change and that impacted our business, they did not have a significant impact. We anticipate our operations may be impacted by climate change on the medium and long-term, both in terms of reputational risks to our business if we do not continue to take strong action against climate change and in terms of physical risks that could cause service disruption to our data centers, offices, or retail stores, and potentially our product supply chain. As mentioned previously, failure to deliver even 1 percent of services to our customers could result in a financial impact of approximately $372 million (based on fiscal year 2018 Services net sales). To address these operational risks, we’ve built redundancy into our data services by having data centers in California, North Carolina, Oregon, Nevada, and Arizona, and deploying backup power supply sources at critical facilities. Should power supply to one data center become unavailable due to changes in precipitation patterns or extreme weather events such as flooding, hurricanes, etc., our back-up generator power supply and our other data center locations would be able to provide the same services to ensure our productive capacity is not diminished. Not only have we mitigated our risks through expanding geographically, we’ve also begun planning for larger flooding events than the 100-year flood events / floodplains typically used in planning: we now are considering the effects of 200- to 500-year flood events / floodplains, using best available data.</t>
  </si>
  <si>
    <t>We anticipate a shifting customer perception of environmental issues to affect purchasing decisions on the medium- to long-term, but have not yet observed a significant effect on our revenues of these shifting perceptions. We regularly conduct customer surveys to better understand whether communication about our environmental initiatives is influencing how customers perceive Apple’s brand. In addition, we use the results of these surveys to inform how we prioritize our environmental efforts.</t>
  </si>
  <si>
    <t>Apple has reached its goal of 100 percent renewable electricity for its global facilities as a way to reduce its contribution to climate change. As described in C2.4, this activity may also help minimize climate-related regulatory risks. To-date, we have made a substantial financial commitment of over $2.5 billion of operating and capital expenses to renewable energy and energy efficiency projects since the inception of our renewable energy program.</t>
  </si>
  <si>
    <t>Apple’s pursuit of 100 percent renewable energy for our global facilities could be perceived as expenditures made to both mitigate and adapt to climate change. As described in C2.4, this activity may help not only lessen our contribution to climate change, but also minimize climate-related regulatory risks. To-date, we have made a substantial financial commitment of over $2.5 billion of operating and capital expenses in clean energy and energy efficiency projects since the inception of our renewable energy program—an amount reflective of the financial impact of climate change on our capital expenditures.</t>
  </si>
  <si>
    <t>We have not identified climate-related risks or opportunities in our acquisitions and divestments.</t>
  </si>
  <si>
    <t>In February 2016, Apple issued a $1.5 billion green bond and in June 2017 an additional $1 billion green bond to support capital investments in environmental projects like those that reduce carbon emissions -- such as energy efficiency and renewable energy projects. The $2.5 billion in aggregate green bond proceeds represents a substantial financial commitment to address climate change, and demonstrates how our business strategy has been influenced by climate change. In fiscal year 2018, we fully allocated the $2.5 billion of green bond proceeds to a number of environmental projects, including renewable energy and energy efficiency projects.</t>
  </si>
  <si>
    <t>We want our commitment to the environment to show in everything we do—not just in our products, but also at the offices where our employees work, in the services that our customers use, and in the spaces where our customers shop. There is a potential reputational risk associated with not addressing the environmental impacts of our own assets. So we actively apply green building principles to all of our office, data center, and retail store projects. This means we’re creating these spaces to be environmentally responsible and use resources efficiently. For most projects, we are able to meet the U.S. Green Building Council’s LEED Gold requirements, and sometimes LEED Platinum—the highest level. These investments represent approximately less than 5 percent of the initial cost of these projects.</t>
  </si>
  <si>
    <t>We have not identified any risks or opportunities associated with Apple Liabilities.</t>
  </si>
  <si>
    <t>(i) Apple’s business strategy and objectives have been influenced by climate change factors in four broad areas: 1. Product efficiency: reducing our products’ energy consumption through more efficient energy supply, hardware, and software. 2. Facility energy use: designing new buildings and updating existing ones to reduce energy use and source renewable. 3. Facility water use: considering watershed risk in new site selection and installing technologies to lessen water use. And 4. Production emissions: increasing energy efficiency renewable energy within Apple’s manufacturing supply chain. As an example of our commitment to address climate change and how our business strategy has been influenced by climate change, Apple has issued and fully allocated $2.5 billion in its green bond funds for environmental projects like investments in renewable energy. </t>
  </si>
  <si>
    <t>(ii) Our business strategy is strongly linked to our goal to power our own facilities with 100 percent renewable energy – a goal we reached in January 2018. We have extended this goal to our supply chain, where we have a medium term goal of generating or procuring at least 4 gigawatts of new clean energy in our supply chain by 2020, and a long-term goal of reaching 100 percent. As of April 2019, 44 Apple suppliers have committed to power all of their Apple production with 100 percent renewable energy. With these pledges, we are on track to far exceed our 4-gigawatt goal.</t>
  </si>
  <si>
    <t>(iii) The most pervasive influences that climate change has on Apple’s business in the short term are energy availability, pricing, and regulation, as well as our customers’ changing perceptions of the consequences of energy use. Regarding energy availability and pricing, the availability of renewable energy both for our own facilities as well as for supplier facilities can significantly impact our ability to achieve the renewable energy strategy the Company has adopted. Where renewable energy markets are growing, we take action to promote these markets, such as our involvement in China's Green Electricity Consumption Cooperative, a group working with the Chinese government to promote the creation of a renewable energy credit market in China. We also recognize the importance of energy-related regulation on our products and business. For example, the California Energy Commission is working on energy efficiency standards for computers and monitors, an effort in which we have actively engaged. Regarding customer perceptions, our customers are increasingly aware of the energy required to make and power their devices, their online services and the broader ecosystem supporting the user experience. Our short-term business strategy has focused on climate-related energy risk, resulting in the aggressive progress toward our 100 percent renewable energy goal. In 2018, we reached our goal of producing or procuring renewable energy for 100 percent of the electricity used at our global facilities, which has reduced our Scope 1 and 2 market-based emissions by 64 percent since fiscal year 2011. </t>
  </si>
  <si>
    <t>(iv) Substantial business decisions relating to our climate change work in fiscal year 2018 include: (1) prioritizing recycled and renewable materials for our products, which often results in lower emissions. For example, last year, we announced the new 13-inch MacBook Air with Retina Display and Mac mini were made with 100 percent recycled aluminum, which helped to reduce the carbon footprint of each product by almost half from the previous model. (2) expand our supply chain engagement and investments, making significant progress toward our goal of generating or procuring 4 gigawatts of new clean energy in our supply chain by 2020. As part of our supply chain engagement, 44 suppliers with operations in 16 countries have pledged to power their Apple production entirely with renewable energy by 2020 (as of April 2019). With these pledges, we are on track to far exceed our 4-gigawatt goal. In large part due to these programs, in fiscal year 2018 we reduced our comprehensive carbon footprint (Scopes 1, 2, and 3) by 35 percent compared to 2015. </t>
  </si>
  <si>
    <t>(v) As noted above, the most pervasive influences that climate change has on Apple’s business in the short term are energy availability, pricing, regulation, and customer use. In particular, our customers are increasingly aware of the energy required to power their devices, their online services and the broader ecosystem supporting the user experience. Our short-term business strategy has been driven by the need to identify and act on energy-related climate change risks and opportunities at our own facilities. This includes achieving our 100 percent renewable energy goal: as of January 2018, we are producing or procuring renewable energy for 100 percent of the electricity used at our global facilities. </t>
  </si>
  <si>
    <t>(vi) Our long-term strategy focus is on our carbon emissions from the product lifecycle, including manufacturing, as informed by the product LCA data we collect. The data from the fiscal year 2018 LCA identified that 74 percent of our comprehensive carbon footprint was from manufacturing. Having reduced our own facilities emissions to 2 percent of our comprehensive carbon footprint due in large part to our investments in renewable energy, we’re now prioritizing emissions reductions within our supply chain. We’re working with suppliers to generate or procure more than 4 gigawatts of new clean energy worldwide by 2020. We’ve already taken significant steps toward this goal. By the end of fiscal year 2018, between our own clean energy projects to target emissions from upstream suppliers and those our suppliers have themselves implemented, we have reduced Scope 3 manufacturing carbon emissions by 3.5 million metric tons--roughly equivalent to the electricity needed to power over 600,000 homes in the U.S. for a year.</t>
  </si>
  <si>
    <t>(vii) Apple’s strategic competitive positioning is enhanced by our short- and long-term efforts to address climate change in a number of ways, including advantages gained from our investments in Apple-created renewable energy generation projects that result in anticipated stable and predictable energy prices over the long-term in some locations. While our actions are motivated by our desire to leave the world better than we found it, we believe they also attract and retain customers whose values align with ours.</t>
  </si>
  <si>
    <t>(viii) We believe that businesses have a responsibility to take aggressive action on climate change. Since the 2015 Paris Agreement on climate change, we have remained committed to reducing our own emissions and to supporting strong climate policies. We continue to speak out about the importance of strong climate action–for businesses as well as government. We issued $1 billion in green bonds in June 2017, demonstrating the importance of businesses taking leadership in reducing global emissions.</t>
  </si>
  <si>
    <t>(ix) Refer to C2.3, for a discussion of anticipated climate risks and how we are managing those risks.</t>
  </si>
  <si>
    <t>We have performed internal analyses on the physical impacts of climate change on our facilities, including data centers, and our global supply chain. We also perform ongoing assessments of transitional risks of climate change, such as increased government regulation on carbon emissions. This is highly relevant to us as manufacturing our products and maintaining our data centers are energy-intensive activities. These assessments inform our environmental strategy and goals, including the work to switch to 100 percent renewable energy in our facilities and generate or procure at least 4 gigawatts of renewable energy in our supply chain (reference answers to C2.4, 2.5, and 2.6). Examples of actions we’ve taken due to these analyses include our public support for the Clean Power Plan in the United States, our 4 gigawatts renewable energy goal for our supply chain, expansion in planning to consider the effects of 200- to 500-year flood events / floodplains (using best available data), and our corporate landscape efficiency program reducing water use by 500,000 gallons at our headquarters in the Santa Clara Valley, California. Because these risk assessments include extensive timescales, and the resulting strategies so ambitiously reduce our carbon footprint—already decreasing our Scope 1 and 2 emissions by more than 90 percent—we have not yet needed a scenario analysis tool to encourage further action on climate change internally. </t>
  </si>
  <si>
    <t>However, we are now in the process of conducting climate scenario analysis for potential external disclosure, because external stakeholders such as TCFD and CDP are requesting this specific analysis. The Environment, Policy, and Social Initiatives team has already initiated this work and is incorporating the recommendations from TCFD, such as the use of a 2-degree scenario and consideration of both transitional and physical risks across our business, from our supply chain to facilities and retail stores.</t>
  </si>
  <si>
    <t>Absolute target</t>
  </si>
  <si>
    <t>C4.1a</t>
  </si>
  <si>
    <t>(C4.1a) Provide details of your absolute emissions target(s) and progress made against those targets.</t>
  </si>
  <si>
    <t>Abs 1</t>
  </si>
  <si>
    <t>Scope 1 +2 (market-based)</t>
  </si>
  <si>
    <t>Base year emissions covered by target (metric tons CO2e)</t>
  </si>
  <si>
    <t>Yes, we consider this a science-based target, but this target has not been approved as science-based by the Science-Based Targets initiative</t>
  </si>
  <si>
    <t>Using the sectoral decarbonization approach (SDA) methodology, a medium term science-based reduction target would require Apple to reduce its Scope 1 and 2 emissions by 7 percent by 2020, relative to 2012 baseline emissions. We viewed a 7 percent reduction to not be aggressive enough, so we considered the long-term target as a medium-term target. We have reduced our Scope 1 and Scope 2 emissions by 61 percent since 2012 (64 percent since 2011), well surpassing what science-based targets call for. While we recognize we have already reached these science-based targets, we continue to drive down our emissions as we identify a new, even more ambitious target.</t>
  </si>
  <si>
    <t>Abs 2</t>
  </si>
  <si>
    <t>Using the sectoral decarbonization approach (SDA) methodology, a long-term science-based reduction target would require Apple to reduce its Scope 1 and 2 emissions by 52% by 2036, relative to 2012 baseline emissions. We have reduced our Scope 1 and Scope 2 emissions by 61 percent since 2012, (64 percent since 2011), surpassing the science-based target 17 years faster than what the approach dictates. While we recognize we have already reached these science-based targets, we continue to make yearly progress further reducing emissions within relevant boundaries. We are still in the process of identifying a new, even more ambitious target.</t>
  </si>
  <si>
    <t>Abs 3</t>
  </si>
  <si>
    <t>No, but we are reporting another target that is science-based</t>
  </si>
  <si>
    <t>This target of reducing 100 percent of Scope 2 emissions for all of our worldwide facilities (by powering our facilities worldwide with 100 percent renewable energy) applies to all Apple corporate facilities, data centers, and retail stores worldwide. All reductions to be achieved primarily by energy efficiency projects and new Apple-created renewable generation projects and the direct procurement of bundled renewable energy. We achieved our 100 percent Scope 2 emissions reduction target for all of our worldwide facilities in January 2018.</t>
  </si>
  <si>
    <t>Renewable electricity production</t>
  </si>
  <si>
    <t>Gigawatts</t>
  </si>
  <si>
    <t>We’ve committed to working with suppliers to source from or install more than 4 gigawatts of new renewable energy projects worldwide, by 2020. Once online, these 4 gigawatts of renewable energy will avoid over 6.5 million metric tons of CO2e every year for over 20 years. By the end of fiscal year 2018, we had partnered with suppliers across the globe to secure over 3.7 gigawatts of clean energy commitments, including 29 suppliers that had committed to powering their Apple production with 100 percent renewable energy. In addition, Apple has partnered to create hundreds of megawatts of wind and solar projects across six provinces of China to address upstream emissions and serve as a model for suppliers.</t>
  </si>
  <si>
    <t>This target addresses Scope 3 emissions and therefore does not address the emissions targets above</t>
  </si>
  <si>
    <t>RE100</t>
  </si>
  <si>
    <t>Other, please specify (HVAC, occupancy controlled efficient lighting, and more thoughtful design and selection of building envelope components)</t>
  </si>
  <si>
    <t>Initiatives address primarily Scope 2 emissions, but some Scope 1 emissions to a lesser extent as well. In fiscal year 2018, we continued to expand our energy efficiency programs to data centers, retail stores, offices, and R&amp;D facilities located around the world. This past year, we have opened new buildings on Apple campuses in Cork, Ireland; Hyderabad, India; and Shenzhen, China. Each of these buildings exemplifies Apple’s commitment to energy efficiency with measures such as efficient HVAC systems with optimized air distribution, heat recovery, and radiant cooling; rooftop solar thermal; and occupancy controlled efficient lighting throughout. We also implemented a program within the past year to significantly reduce the energy consumption of new retail stores worldwide. We’re creating energy models during the design process to benchmark energy use and using those models to evaluate specific efficiency measures. The result is energy savings of approximately 10 to 30 percent, in part due to more thoughtful design and selection of building envelope components, lighting, and HVAC systems, as well as controlling all of these systems as efficiently as possible. In fiscal year 2018, we reduced our energy use by an additional 42 million kilowatt-hours and 150,000 therms—a significant increase in energy savings compared to the prior year—due to the expansion of our program, equivalent to 14,980 metric tons of CO2e.</t>
  </si>
  <si>
    <t>Other, please specify (Solar PV, wind, and REC purchases)</t>
  </si>
  <si>
    <t>Facilities renewable energy projects: we'vre undertaking undertaken a number of renewable energy projects to meet our 100% renewable energy goal for our facilities, retail stores, and data centers. These projects include: **North Carolina (64 MW solar PV project) - Apple partnered with Cypress Creek Renewables who developed the Shoe Creek solar PV project that supports Apple's Maiden data center and other regional facilities. **Tamaulipas, Mexico (1 MW wind project) - To match with all of our energy use in Mexico, Apple contracted for one megawatt of wind generation capacity from a large wind project.**REC purchase - Apple made bundled renewable energy and market renewable energy credit purchases in various state markets in the United States and other national markets to augment the renewable generation from our Apple-created projects to ensure we meet our renewable goals. We also implemented additional projects in North Carolina, Arizona, Oregon, Nevada, California, Japan, Brazil, India, and Australia . These mostly small renewable energy projects are not structured as capital expenditures and therefore do not represent investments. Rather, they are structured as fixed-price operational expenses. Apple’s participation in these projects is for the first 10 to 15 years following the project’s commercial operation date. Initiatives address primarily Scope 2 emissions, but some Scope 1 emissions to a lesser extent as well.</t>
  </si>
  <si>
    <t>Other, please specify (We help suppliers uncover opportunities for energy efficiency—like replacing outdated or inefficient heating, cooling, and lighting systems; repairing compressed air leaks; and recovering waste heat. )</t>
  </si>
  <si>
    <t>In 2015, Apple started engaging directly with suppliers to help them reduce their energy use. Apple’s aims were to educate them about energy efficiency, identify energy efficiency project opportunities, and manage those projects to completion. We prioritize facilities with the highest energy use and potential for improvement. Then we conduct energy audits and train suppliers to uncover opportunities for energy efficiency—like replacing outdated or inefficient heating, cooling, and lighting systems; repairing compressed air leaks; and recovering waste heat. The assessments provide suppliers with a cost-benefit analysis for implementing energy efficiency improvements. Since the inception of this program in 2015, we have engaged 59 suppliers at 85 facilities. In 2018, our program implemented energy efficiency measures that prevented 466,000 metric tons of CO2e from entering the atmosphere. Relevant investments were made by our suppliers, not Apple, and so there is no Apple investment or cost savings to report and no payback period applies.</t>
  </si>
  <si>
    <t>Process materials selection</t>
  </si>
  <si>
    <t>In 2015, aluminum smelting was the single largest contributor to Apple’s carbon footprint. So we prioritized aluminum that was smelted using hydroelectricity rather than fossil fuels. This reduced emissions from a number of products launched since 2015. For example, every gram of aluminum used in iPhone XR generates 68 percent fewer emissions compared to conventionally sourced aluminum. And we reengineered our manufacturing process to reincorporate the scrap aluminum, further reducing its carbon impact. These projects are operating expenditures, not capital expenditures, so they do not require a capital investment. They also do not generate monetary savings and therefore the payback period does not apply.</t>
  </si>
  <si>
    <t>Other, please specify (Multiple renewable energy solutions including solar PV, wind, low impact hydro, biogas, and biomass.)</t>
  </si>
  <si>
    <t>We launched the Supplier Clean Energy Program in October 2015 to advance the use of clean energy in our supply chain. Through this program, Apple supports supplier transitions to clean energy. As of April 2019, 44 manufacturing partners in 16 different countries have committed to 100 percent renewable energy for Apple production. Additional suppliers have committed to generate or procure clean energy for portions of Apple production, and Apple itself has invested directly in renewable energy projects to cover upstream emissions. In 2018, Apple and our suppliers invested in, or procured, 1.9 gigawatts of operational clean energy that collectively generated 4.1 billion kilowatt-hours. This clean energy generation avoided about 3.5 million metric tons of CO₂e—roughly equivalent to the electricity needed to power over 600,000 homes in the U.S. for a year. Suppliers are responsible for the financial investments in clean energy projects and benefit from any monetary savings. In addition, Apple has directly invested in over 400 megawatts of renewable energy in China and Japan, to cover upstream supplier emissions. Because supplier investments and potential savings are unknown, we are unable to estimate the total investments and savings associated with the clean energy program. All emissions reductions from the Supplier Clean Energy Program are assured by a third party.</t>
  </si>
  <si>
    <t>We always use the state’s standards for determining eligibility of renewable resources; abide by Green-e requirements.</t>
  </si>
  <si>
    <t>Dedicated budget for low-carbon product R&amp;D</t>
  </si>
  <si>
    <t>Research and Development for new materials and processes with lower carbon emissions.</t>
  </si>
  <si>
    <t>Internal incentives/recognition programs</t>
  </si>
  <si>
    <t>In the form of company-wide publicly-stated goals, internal targets, and annual reporting.</t>
  </si>
  <si>
    <t>ROI is not the only criteria for selecting emissions reduction investments.</t>
  </si>
  <si>
    <t>We calculate a comprehensive carbon footprint using product life cycle analyses, which enables us to prioritize investments.</t>
  </si>
  <si>
    <t>Apple is targeting emissions reductions across all its product lines, including iPhone, iPad, Apple Watch, Mac, and HomePod.</t>
  </si>
  <si>
    <t>Avoided emissions</t>
  </si>
  <si>
    <t>Other, please specify (EPA's Energy Star)</t>
  </si>
  <si>
    <t>Apple looks at three ways to reduce a product’s energy consumption: more efficient power supplies to bring electricity from the wall to the device, more efficient hardware, and smarter power management software. From these improvements in energy efficiency, since 2008, we’ve reduced the average energy consumed by Apple products by 70 percent. We use U.S. Environmental Protection Agency’s ENERGY STAR standards to measure our progress. Every single product not only meets but exceeds the U.S. Environmental Protection Agency’s strict guidelines for efficiency, when applicable. For example, Apple’s recently launched HomePod uses power-efficient components and software that can intelligently power them down during periods of inactivity. HomePod outperforms ENERGY STAR Program Requirements for Audio/Video Version 3.0 by consuming 50 percent less energy than what’s required for low power mode. The 11-inch iPad Pro models introduced in fall 2018 are more than 69 percent more efficient than the ENERGY STAR standard. iMac Pro consumes 40 percent less power during sleep and off mode—the result of an innovation in power supply design. The 2018 MacBook Air with Retina display consumes three times less power in sleep than the previous-generation MacBook Air. We seek to increase energy efficiency across all of our products. It is therefore difficult to isolate R&amp;D spend on these efforts. In addition, due to the highly confidential nature of Apple’s R&amp;D projects, even within Apple, it is virtually impossible to estimate R&amp;D spend relating to energy efficiency on unannounced products.</t>
  </si>
  <si>
    <t>October 26 2010</t>
  </si>
  <si>
    <t>October 25 2011</t>
  </si>
  <si>
    <t>US EPA Climate Leaders: Direct Emissions from Stationary Combustion</t>
  </si>
  <si>
    <t>US EPA Climate Leaders: Direct Emissions from Mobile Combustion Sources</t>
  </si>
  <si>
    <t>IPCC Fifth Assessment Report (AR5 – 100 year)</t>
  </si>
  <si>
    <t>Other, please specify (All countries not including the US)</t>
  </si>
  <si>
    <t>By business division</t>
  </si>
  <si>
    <t>C7.3a</t>
  </si>
  <si>
    <t>(C7.3a) Break down your total gross global Scope 1 emissions by business division.</t>
  </si>
  <si>
    <t>Business division</t>
  </si>
  <si>
    <t>Scope 1 emissions (metric ton CO2e)</t>
  </si>
  <si>
    <t>Corporate</t>
  </si>
  <si>
    <t>Data Centers</t>
  </si>
  <si>
    <t>Retail Stores</t>
  </si>
  <si>
    <t>Other, please specify (Americas except for the US)</t>
  </si>
  <si>
    <t>Other, please specify (Europe, Middle East, Inda, Africa)</t>
  </si>
  <si>
    <t>Other, please specify (asia Pacific)</t>
  </si>
  <si>
    <t>C7.6a</t>
  </si>
  <si>
    <t>(C7.6a) Break down your total gross global Scope 2 emissions by business division.</t>
  </si>
  <si>
    <t>Corporate Facilities</t>
  </si>
  <si>
    <t>Data centers</t>
  </si>
  <si>
    <t>During fiscal year (“FY”) 2018 we generated and sourced renewable energy to achieve our renewable energy goal to supply all our facilities with 100 percent renewable energy. These actions considerably reduced our Scope 1 and Scope 2 emissions. We measured the amount of additional renewable energy added in FY 2018--beyond what was used in FY 2017--and multiplied that amount by the appropriate emissions factor to determine the amount of emissions reductions due to renewable energy. Our renewable energy use increased by 369 million kilowatt-hours between FY 2017 and FY 2018, saving an additional 100,000 metric tonnes of CO2e. Because Apple runs predominantly on renewable energy, using the small number of FY 2017 total emissions as a denominator makes for a very large percentage change: (Reduction in emissions due to additional renewable energy in FY 2018 / FY 2017 Scope 1&amp;2 emissions) (105,910/ 81,650 *100% = 130%)</t>
  </si>
  <si>
    <t>During FY 2018 we implemented additional energy efficiency projects which saved a total of 14,983 metric tonnes of CO2e in that year, calculated based on the energy savings multiplied by the appropriated emissions factor. To calculate the emissions value as a percentage, we divided the additional emissions saved due to energy efficiency by the total FY 2017 emissions: (14983 /81,650 *100% = 18%)</t>
  </si>
  <si>
    <t>To understand the change in output between FY 2018 and FY 2017, we subtracted FY 2017 total energy use from the FY 2018 total to calculate the increase in energy use due to growth—an increase of more than 300 million kilowatt-hours of additional electricity use alone. We multiplied this additional energy use by the appropriate emission factor to calculate the associated emissions: 102,579 tonnes CO2e. To understand this increase in emissions as a percentage, we divided the calculated increase in emissions in FY 2018 due to increased energy use by the total FY 2017 emissions (102,579 / 81,650 *100%= 126%) Again, Apple runs predominantly on renewable energy with low total emissions, making the denominator in this equation low, and Apple’s significant annual growth leads to large potential emissions, resulting in a very large percentage change.</t>
  </si>
  <si>
    <t>LHV (lower heating value)</t>
  </si>
  <si>
    <t>Biogas</t>
  </si>
  <si>
    <t>Propane Liquid</t>
  </si>
  <si>
    <t>Other, please specify (Gasoline)</t>
  </si>
  <si>
    <t>Other, please specify (Diesel (Mobile combustion))</t>
  </si>
  <si>
    <t>Other, please specify (Diesel (other))</t>
  </si>
  <si>
    <t>metric tons CO2e per MWh</t>
  </si>
  <si>
    <t>https://www.epa.gov/sites/production/files/2016-09/documents/emission-factors_nov_2015_v2.pdf</t>
  </si>
  <si>
    <t>This category covers diesel mobile combustion. For diesel generators we used a very similar emissions factor: 0.2721 metric tons CO2e per MWh. https://www.epa.gov/sites/production/files/2016-09/documents/emission-factors_nov_2015_v2.pdf</t>
  </si>
  <si>
    <t>Includes our Oregon Direct Access purchases of Oregon wind to support our Prineville, Oregon data center; our California Direct Access purchases of mostly California wind and solar PV to support our Newark, California data center and our Cupertino-area corporate offices including our Apple Campus 2. Low-carbon technology type includes both solar PV and wind sources.</t>
  </si>
  <si>
    <t>Contract with suppliers or utilities (e.g. green tariff), not supported by energy attribute certificates</t>
  </si>
  <si>
    <t>Other, please specify (Australia, Europe, and North America)</t>
  </si>
  <si>
    <t>Includes numerous robust utility green energy programs in Australia, Europe and the United States that create additionality and source certificates from local or nearby renewable projects. A portion of generation in this row has a small, non-zero emissions factor, but on average it is de minimis. Low-carbon technology type includes both solar PV, wind sources, hydropower, and biomass.</t>
  </si>
  <si>
    <t>Other, please specify (Multiple regions)</t>
  </si>
  <si>
    <t>Renewables provided by the operators of our co-location data centers. Low-carbon technology type includes both solar PV and wind sources.</t>
  </si>
  <si>
    <t>Energy attribute certificates, Renewable Energy Certificates (RECs)</t>
  </si>
  <si>
    <t>Used to cover (i) the initial start-up period while we develop and bring online new Apple-created grid-connected generation, (ii) annual true-up, as needed, and (iii) for facilities where the electric meter is not in Apple’s name. When Apple acquires RECs, we require that they are Green-e Energy certified and come from the same region—and preferably the same state—as the Apple facility they support, and we register and retire these RECs in certified tracking systems. Low-carbon technology type includes both solar PV and wind sources.</t>
  </si>
  <si>
    <t>Energy attribute certificates, Guarantees of Origin</t>
  </si>
  <si>
    <t>Used for European facilities where the electric meter is not in Apple’s name. Low-carbon technology type includes both solar PV and wind sources.</t>
  </si>
  <si>
    <t>Energy attribute certificates, I-RECs</t>
  </si>
  <si>
    <t>Other, please specify (Multiple regions--Asia, Europe, Latin America)</t>
  </si>
  <si>
    <t>Used in Brazil, Turkey, Taiwan and other countries globally to cover the initial start-up period while we develop and bring online new regional Apple-created grid-connected generation. Long-term renewable contracts with new wind and solar PV projects have been brought on line in a number of these countries. Low-carbon technology type includes solar PV, wind sources, and micro-hydro.</t>
  </si>
  <si>
    <t>Other, please specify (Australia LGCs)</t>
  </si>
  <si>
    <t>Australia LGCs used for Australian facilities where the electric meter is not in Apple’s name. Low-carbon technology type includes both solar PV and wind sources.</t>
  </si>
  <si>
    <t>Other, please specify (Biomass including biogas)</t>
  </si>
  <si>
    <t>Biomass (including biogas)</t>
  </si>
  <si>
    <t>Fuel cell base load (24*7) generation used to cover continuous operation at some of our facilities.</t>
  </si>
  <si>
    <t>Other, please specify (Solar PV)</t>
  </si>
  <si>
    <t>Other, please specify (North America, Asia, and Europe)</t>
  </si>
  <si>
    <t>Renewable projects Apple helped create, putting new renewable generation into the same grid that supplies our Apple facilities. Low-carbon technology types includes solar PV, wind sources, and micro-hydro. These projects span regions including North America, Asia, and Europe.</t>
  </si>
  <si>
    <t>Reasonable assurance</t>
  </si>
  <si>
    <t>Y</t>
  </si>
  <si>
    <t>Apple_FY2018_BV_Assurance_Statement.pdf</t>
  </si>
  <si>
    <t>Document page 2 shows the data assured. Document page 3 shows the degree of assurance.</t>
  </si>
  <si>
    <t>ISAE3000</t>
  </si>
  <si>
    <t>Scope 3 business travel and employee commute: Assurance statement from Bureau Veritas page 2 shows the data assured. Document page 3 shows the degree of assurance.</t>
  </si>
  <si>
    <t>Apple_CCF_Review_Statement_FY18.pdf</t>
  </si>
  <si>
    <t>Scope 3 carbon footprint of products: Assurance statement from Fraunhofer page 3 shows the data assured and 4 shows conclusions</t>
  </si>
  <si>
    <t>Renewable energy products</t>
  </si>
  <si>
    <t>ISAE 3000</t>
  </si>
  <si>
    <t>The verification document attached also includes verification of renewable energy consumption (pages 2 &amp; 3) both self-generated and purchased including certificates from: our Apple-created projects, renewable energy supplied to our facilities via utility green energy programs, renewable energy procured on Apple’s behalf from the wholesale market via Direct Access programs, and market purchases of renewable energy certificates. This number is referenced in 8.2a.</t>
  </si>
  <si>
    <t>Other, please specify (Natural Gas consumption)</t>
  </si>
  <si>
    <t>The verification document also includes verification of total Natural Gas consumption referenced in 8.2c (found on pages 2 &amp; 3 of attached document).</t>
  </si>
  <si>
    <t>Other, please specify (Electricity consumption)</t>
  </si>
  <si>
    <t>The verification document also includes verification of total electricity consumption for FY 2017 (pages 2 &amp; 3), referenced in 8.2a</t>
  </si>
  <si>
    <t>The attached assurance document shows verification of our progress towards our 4-gigawatt goal referenced in c4.2, 4.3b.</t>
  </si>
  <si>
    <t>Apple-CEP_FY2018_Assurance_Statement.pdf</t>
  </si>
  <si>
    <t>No, and we do not anticipate being regulated in the next three years</t>
  </si>
  <si>
    <t>Based on our corporate carbon footprint, we know that the manufacturing of our products—from mining to final assembly—represents the most significant source of our carbon emissions—74 percent in fiscal year 2018. That is why we’ve engaged deeply with our suppliers to reduce our footprint from manufacturing, with a focus on energy use and material selection. Through these programs we’ve engaged at least 24% of all of Apple's direct suppliers. We selected all direct suppliers as the denominator for our disclosure to reflect the extensive coverage of our carbon reduction engagement programs. To drive energy efficiency in our supply chain, in 2015, we started conducting surveys of all of our suppliers to collect annual energy consumption data. In 2016, our Supplier Energy Efficiency Program launched a supplier energy training program to increase the suppliers’ awareness of energy conservation and to stimulate energy efficiency improvement activities. As part of this engagement, Apple conducts energy audits to identify energy saving opportunities and offers technical assistance to drive energy improvements. For the energy that is needed, we launched our Supplier Clean Energy Program to help suppliers transition to renewable energy through a combination of direct engagement and through online resources. The Supplier Clean Energy Program’s SupplierCare portal is available to all our suppliers, and provides up-to-date market and regulatory analysis for most key manufacturing countries; it also is designed specifically to assist suppliers in identifying and executing the most viable renewable energy solutions available. Suppliers who commit to addressing 100 percent of their global manufacturing footprint for Apple become official Supplier Clean Energy Program participants, and are publicly championed as such. We also work with suppliers to innovate around the materials used in our products, which can reduce emissions even further up in our supply chain. For example, we’ve worked with suppliers across product lines to switch to aluminum smelted using hydroelectricity rather than fossil fuels. And we have identified 14 priority materials to transition to recycled and renewable sources, including tin, copper, and cobalt. By engaging with suppliers directly to switch to secondary materials, we reduce the carbon emissions associated with their manufacturing.</t>
  </si>
  <si>
    <t>To measure the success of the Supplier Clean Energy Program, participants are asked to update their annual renewable energy information and progress to date, and this information is then verified through third party assurances; this allows us to track suppliers’ progress towards powering 100 percent of their Apple production with renewable energy. The Supplier Clean Energy Program is targeting a total of 4 GW of operational renewable energy by 2020, which equates to roughly 6.5 million metric tons of CO2e—this target represents 26% of scope 3 emissions for fiscal year 2018 reported in C6.5 By the end of fiscal year 2018, we had partnered with suppliers across the globe to secure over 3.7 gigawatts of clean energy commitments, including 29 suppliers that had committed to powering their Apple production with 100 percent renewable energy. Once completed, these commitments will avoid over 5.2 million metric tons of CO2e annually. We also engage a far broader pool of suppliers through our supplier energy efficiency program and our work to use only renewable and recyclable materials. Regarding energy efficiency, we measure success based on level of engagement in our program and reduction in energy use. By the end of 2018, 272 facility management staff across 54 supplier sites received energy trainings and developed energy reduction action plans with 666,101 tons of carbon reduction potentially identified for implementation. To measure the success of our work to use recycled materials, we measure the use of recycled materials in each of our products, as well as the impact on the product’s carbon footprint, and release this information in our Product Environmental Reports. For example, we launched the 2018 13-inch MacBook Air with Retina display and 2018 Mac mini with 100 percent recycled aluminum enclosures, cutting the carbon footprint of each product nearly in half. This allows us to measure our progress across our priority materials, and towards our long-term goal to one day use only recycled and renewable materials.</t>
  </si>
  <si>
    <t>We engage with our customers to address emissions from use and end of life of our products. To address the impact from product use, we aim to reduce energy consumption associated with the use of products. We do so by designing more efficient power supplies to bring electricity from the wall to the device, more efficient hardware, and smarter power management software. We also encourage our customers to return purchased products that have reached the end of their life. The recovery and reuse of materials contained in Apple products offsets greenhouse gas emissions resulting from extraction of raw materials. We continue to expand and evolve our program to collect products for reuse or responsible recycling. This program, Apple Trade In, lets customers return their device at any Apple Store or online at https://www.apple.com/shop/trade-in/. Apple Trade In is a simple way to exchange an old device for credit so that it can be reused by a new owner. If it isn’t eligible for credit, we’ll recycle it free of charge. Either way, Apple Trade In helps reduce the amount of materials that need to be mined from the Earth. We also have product recycling programs in 99 percent of the countries in which we sell our products. These engagements target Scope 3 emissions attributable to customers as reported in C6.5, including emissions from product use and end of life processing, which represent 19% and &lt;1% of scope 3 emissions respectively. We selected this group of customers—all those who use our energy efficient products and/or have recycling programs available to them—in order to best address the emissions from product use and end of life.</t>
  </si>
  <si>
    <t>We use U.S. Environmental Protection Agency’s ENERGY STAR standards to measure our progress on product energy efficiency. Every single product not only meets but exceeds the U.S. Environmental Protection Agency’s strict guidelines for efficiency, when applicable. From improvements in energy efficiency, since 2008, we’ve reduced the average energy consumed by Apple products by 70%. Engagement success for end of life is initiatives is measured by tracking the quantity of products returned to us through our programs as well as the materials recovered. We created our own disassembly robot, Daisy, to take apart and sort components, so we can recover more materials at a higher quality than traditional recyclers. In the U.S. and the Netherlands, Daisy is now processing end-of-life iPhone models returned to us through Apple Trade In and AppleCare. Daisy has the potential to recover the following materials for every 100,000 iPhone devices*: Aluminum (1500 kg), Copper (1,000 kg), Gold (1.1 kg), Silver (6.3 kg), Tin (29 kg), Rare Earth Elements (32 kg), Cobalt (790 kg), and Tungsten (83 kg). Overall, the program aims to encourage higher rates of recycling of Apple products as well as improved material recovery rates once those products are recycled. During a two week period around Earth Day 2018, we launched a promotion to incentivize customers to participate in Apple Trade In: for every device received through Apple Trade In, Apple made a donation to Conservation International. We then partnered with the nonprofit to use the funds to protect and restore a 27,000-acre mangrove forest in Colombia, which is expected to sequester 1 million metric tons of CO2 over the project’s lifetime. We also donated to the SEE Foundation in China with funds raised from the Earth Day campaign. With this contribution, SEE Foundation supported 20 grassroots NGOs in China focused on enhancing waste management and pollution control. We also communicate to our customers about product energy efficiency and recycling options in the Product Environmental Reports that we publish for each product we launch. *These quantities are based on an estimated product mix for what Daisy is likely to disassemble in the upcoming year, including additional iPhone models. Recovery quantities do not reflect potential losses that may occur during the recycling process.</t>
  </si>
  <si>
    <t>Energy efficiency</t>
  </si>
  <si>
    <t>Support with minor exceptions</t>
  </si>
  <si>
    <t>We are engaged with the California Energy Commission to develop energy efficiency standards for computers and monitors. Our engagement centers on ensuring the energy efficiency standards that are being developed are strong, clear, and actionable. Apple has a long-standing commitment to the energy efficiency of our products. In 10 years, we’ve reduced average product energy use by 70%. Every Apple product not only meets but exceeds, ENERGY STAR standards, where applicable.</t>
  </si>
  <si>
    <t>Enhanced California energy efficiency standards for computers and monitors.</t>
  </si>
  <si>
    <t>We joined China's Green Electricity Consumption Cooperative, a group of business and NGOs working with the Chinese government, in June 2017 to promote renewable energy procurement in China.</t>
  </si>
  <si>
    <t>Provided feedback on China's renewable energy certificate market design following the launch of the voluntary green certificate market.</t>
  </si>
  <si>
    <t>Apple submitted formal comments to China’s National Development and Reform Commission in April 2018 on China’s draft RPS to communicate potential implications for corporate buyers.</t>
  </si>
  <si>
    <t>Encouraged long-term DPP arrangements between generators and voluntary buyers beyond the scope of RPS targets; Encouraged utilization of a tracking system to ensure transparency and avoid double counting.</t>
  </si>
  <si>
    <t>Apple filed comments with the Japanese government, calling for the development of a renewable energy credit trading system better designed for market involvement and offering more detailed project data to accompany credits</t>
  </si>
  <si>
    <t>Development of a renewable energy credit trading system</t>
  </si>
  <si>
    <t>In January of 2018, Apple urged the Federal Energy Regulatory Commission (FERC) to reject calls from the Department of Energy to subsidize coal and nuclear assets, which in effect would artificially render clean energy to be more expensive.</t>
  </si>
  <si>
    <t>Strengthen electricity markets</t>
  </si>
  <si>
    <t>Apple urged the United States Environmental Protection Agency (EPA) not to not withdraw the Clean Power Plan, which would have reduced greenhouse gas emissions from the electricity sector.</t>
  </si>
  <si>
    <t>Retain existing Clean Power Plan</t>
  </si>
  <si>
    <t>Information Technology Industry Council</t>
  </si>
  <si>
    <t>The Information Technology Industry Council (ITI) has a clear position supporting innovation leading to increased energy efficiency and the promotion of clean, renewable energy sources, as indicated on their website (https://www.itic.org/policy/energy): “ITI and our members seek to continuously improve the energy efficiency landscape in the U.S. and globally to leverage energy-efficient technologies. ITI works on behalf of our member companies to advocate for policies that advance both intelligent efficiency and product efficiency… On energy efficiency, ITI unites the tech sector and the NGO community to advance policies that drive sustainable economic growth through technology-enabled energy and product efficiency innovation. ITI works proactively with the Environmental Protection Agency as an active partner in and advisor to the ENERGY STAR program.”</t>
  </si>
  <si>
    <t>Our position and their positions are in alignment; we are not attempting to influence their position.</t>
  </si>
  <si>
    <t>Advanced Energy Economy (“AEE”)</t>
  </si>
  <si>
    <t>AEE is an association of businesses working to make energy secure, clean, and affordable. Its mission is to transform public policy to enable rapid growth of “advanced energy” companies. Advanced energy encompasses a broad range of products and services that constitute the best available technologies to meet energy needs today and tomorrow—these include energy efficiency, demand response, natural gas electric generation, solar, wind, hydro, nuclear, electric vehicles, biofuels, and smart grid. AEE's vision is of a prosperous world that runs on secure, clean, affordable energy. Apple is a Leadership Council Member and Lisa Jackson is on the leadership council. Additional information is available on AEE’s website: https://www.aee.net/about/aee</t>
  </si>
  <si>
    <t>We are supporting the activities of AEE, whose positions are in alignment with ours.</t>
  </si>
  <si>
    <t>Center for Climate and Energy Solutions (C2ES)</t>
  </si>
  <si>
    <t>As indicated on their website (https://www.c2es.org/), their mission is to is to advance strong policy and action to reduce greenhouse gas emissions, promote clean energy, and strengthen resilience to climate impacts. Apple is on their Business Environment Leadership Council.</t>
  </si>
  <si>
    <t>C2ES</t>
  </si>
  <si>
    <t>As indicated on their website (https://www.c2es.org/) , their mission is to is to advance strong policy and action to reduce greenhouse gas emissions, promote clean energy, and strengthen resilience to climate impacts</t>
  </si>
  <si>
    <t>C12.3e</t>
  </si>
  <si>
    <t>(C12.3e) Provide details of the other engagement activities that you undertake.</t>
  </si>
  <si>
    <t>We engage with industry, sustainability, and cross-sector organizations to share knowledge while learning from subject-matter experts in strategic areas. We prioritize associations that share our values, passion, and deeply held belief that companies can make a difference. </t>
  </si>
  <si>
    <t>Great relationships are built over time. So we have renewed our commitments to Ceres, Corporate Eco Forum, the World Business Council for Sustainable Development (WBCSD), the GreenBiz Executive Network, and the Paulson Institute, among others. More recently, we joined several new organizations, including the Business Environmental Leadership Council of the Center for Climate and Energy Solutions (C2ES), and the Japan Climate Leaders Partnership. We also joined the Green Electricity Consumption Cooperative as a Board Member Company to support the use of voluntary renewable energy certificates in China. We believe that sharing our vision and our commitment can make a difference well beyond Apple’s business. To increase our impact, our team presented at several notable conferences, meetings, and events throughout fiscal year 2018. At these events we demonstrated how business has the power to influence renewable energy markets. </t>
  </si>
  <si>
    <t>Apple’s Vice President of Environment, Policy and Social Initiatives, Lisa Jackson, oversees Apple’s worldwide governmental affairs team to ensure alignment of policy-influencing activities with our climate change strategy. Ms. Jackson reviews all significant legislative, public policy, and communications initiatives related to climate and environment, as well as all substantive participation requests for environmental advocacy. Apple believes that its clear and forceful position on climate action—through direct communications to employees and the broader public from both Ms. Jackson and Apple’s CEO Tim Cook—leaves no ambiguity among its policy teams about Apple’s stance on climate change. Apple works with various groups including those listed in C12.3c, to drive U.S. state, federal, and foreign-government policies that support climate action, such as increased access to renewable energy. When deciding whether to join or maintain membership in a trade association, that trade association’s position and activity on climate change is a factor Apple considers. If direct or indirect engagement activities become inconsistent with our overall climate change strategy, we may disengage. For example, in 2009, Apple resigned its membership at the U.S. Chamber of Commerce directly as a result of the Chamber's public statements opposing the regulation of GHG emissions and its opposition to climate change legislation.</t>
  </si>
  <si>
    <t>Definitive Proxy Statement 2019.pdf</t>
  </si>
  <si>
    <t>Page 5 (14 in the pdf)</t>
  </si>
  <si>
    <t>Apple Form 10-k 2018.pdf</t>
  </si>
  <si>
    <t>Page 15</t>
  </si>
  <si>
    <t>Apple_GreenBond_Report_2018_021219_FINAL.pdf</t>
  </si>
  <si>
    <t>Pages 4, 6, &amp; 7</t>
  </si>
  <si>
    <t>In voluntary sustainability report</t>
  </si>
  <si>
    <t>Apple_Environmental_Responsibility_Report_2019.pdf</t>
  </si>
  <si>
    <t>Pages 7-21</t>
  </si>
  <si>
    <t>Apple_SR_2019_Progress_Report-2.pdf</t>
  </si>
  <si>
    <t>Page 41</t>
  </si>
  <si>
    <t>13-inch_MacBookAir_w_Retina_PER_oct2018-5.pdf</t>
  </si>
  <si>
    <t>Page 1</t>
  </si>
  <si>
    <t>Vice President, Environment, Policy &amp; Social Initiatives</t>
  </si>
  <si>
    <t> Samsung Electronics was founded in 1969 and has grown to be one of the best companies in electronics sector for digital media, semiconductors, memory and systems. At Samsung, we follow a simple business philosophy “to devote our talent and technology to creating superior products and services that contribute to a better global society” and values “people, excellence, change, integrity and co-prosperity”. In 2009, we announced a new vision “Inspire the World, Create the Future” in order to enrich lives through providing new experience and value based on creative innovation. Further, we announced our environment vision “Creating new value through eco-innovation” to emphasize environmental issues on business activities. At the end of 2018, Samsung Electronics maintained over 216 worldwide operation hubs, including manufacturing subsidiaries, sales subsidiaries, design centers, and research centers with 15 regional headquarters in North America, Europe, Southeast Asia, and Africa, with its corporate HQ in Korea. Samsung Electronics generated profit of 59 trillion KRW with sales of 244 trillion KRW in 2018.</t>
  </si>
  <si>
    <t>Egypt</t>
  </si>
  <si>
    <t>Hungary</t>
  </si>
  <si>
    <t>India</t>
  </si>
  <si>
    <t>Indonesia</t>
  </si>
  <si>
    <t>Poland</t>
  </si>
  <si>
    <t>Republic of Korea</t>
  </si>
  <si>
    <t>Russian Federation</t>
  </si>
  <si>
    <t>Slovakia</t>
  </si>
  <si>
    <t>South Africa</t>
  </si>
  <si>
    <t>Thailand</t>
  </si>
  <si>
    <t>Viet Nam</t>
  </si>
  <si>
    <t>KRW</t>
  </si>
  <si>
    <t>Major sustainable management issues, including climate change will be reported to Global EHS Center, Global CS Center and ultimately the board of directors. The board makes final decisions—major agendas will be reported to the board, making it ultimately responsible for company decisions. Climate change is a major factor that influences company’s management and financial decisions. Hence, climate-related issues are reported and approved by the board. Business operations are constantly exposed to a variety of risks arising from business, financial, environmental safety, and labor conditions. While these risks are managed and addressed by the relevant departments, critical issues require the oversight of the Board. The Company's CSR Committee believes that issues related to CSR are critically important to the business and created the CSR Risk Management Committee in July 2016.</t>
  </si>
  <si>
    <t>Climate change-related issues have been selected as agenda items of regular board meetings. Global EHS Center under CFO and Global CS Center respond to climate change-related issues and report agendas to the board through their committee process. In particular, the status of eco-friendly product certification, greenhouse gas emissions and energy usage are included in the quarterly report because they are considered as important business issues. And the reports are disclosed to outside after approval by the board of directors with other financial statements. Samsung Electronics has reported its renewable energy expansion plan in June 2018. The renewable plan is an essential part to management set in motion to be chosen as an agenda through GHG Council and approved by CFO as a board meeting agenda. After the board’s approval, the company’s expansion plan for renewables for three areas was announced and is currently being implemented.</t>
  </si>
  <si>
    <t>More frequently than quarterly</t>
  </si>
  <si>
    <t>Global EHS center and Global CS center manage climate change and product business issues. CFO(president, Hee Chan Roh) is receiving reports on important climate change related issues from these two centers, and makes decisions.  Notably, the CFO also serves as the company-wide Chief Risk Officer(CRO) and operates the Risk Council in collaboration with the heads of various functions including Legal, Human Resources, Communications, Public Affairs, Global Environment, Health and Safety Center, Partner Collaboration Center, and Global Product Quality Innovation. </t>
  </si>
  <si>
    <t>To help mitigate risks to our business, we have established a set of systematic risk response policies and response procedures in respective sectors. Identified risk factors are reported to top management to ensure that we can respond to them effectively. Three key business divisions and the Corporate Management Office review various risks including non-financial risks such as corporate sustainability and financial risks such as market, liquidity and credit. These risks are reviewed through the Management Committee hosted by CEOs and the Risk Council hosted by CFO(Chief Financial Officer). </t>
  </si>
  <si>
    <t>CFO leads Environment and Safety Committee (three times a year), deliberated on green management and greenhouse gas issues. The head of Global CS Center(Senior Vice President, Kyungbin Chun) leads Eco-Product council to develop eco-friendly products and set target &amp; strategy (twice a year). The head of Global Environment &amp; Safety Center (Vice President, Chanhun Jeon) leads IM/CE Synergy Council (twice a year), Company-wide GHG Council (twice a year), and manages every energy and greenhouse gas related issues at facilities level with collaboration of Environment, Safety and Health (EHS), Utility/Energy teams, as well as eco-product development issues with product R&amp;D teams from each business division. Corporate level climate change strategy is determined by Company-wide GHG Council &amp; Eco-product council. Specific plans &amp; action items are managed by Global EHS Team with each business division. The results are reported to and shared with CEO and board. Also every climate change related issues are monitored regularly by Global EHS center. If an important matter occurs, it is selected as an agenda through each committee and report to the board.</t>
  </si>
  <si>
    <t>Efficiency target</t>
  </si>
  <si>
    <t>Monetary reward: All of Samsung Electronics’ executive officers, including CFO, managers and other employees are eligible to receive monetary rewards for their performance. The monetary rewards are obtained by achievement of MBO (Management by Objective) related to individual and team. MBOs of climate change mitigation tasks related executive officers and mangers consist of greenhouse gas reduction and energy efficiency improvement activities and targets. Recognition (non-monetary): Each year, deserved/respected employees and teams, who contributed the most into eco-innovation activities including reducing GHG and saving energy, are awarded with prizes and additional promotion points.</t>
  </si>
  <si>
    <t>Executive officer</t>
  </si>
  <si>
    <t>Environmental, health, and safety manager</t>
  </si>
  <si>
    <t>Emissions reduction target</t>
  </si>
  <si>
    <t>The current climate change short-term policy is seen as two years till 2020; Every three years, the company’s strategy will be evaluated for their materiality.</t>
  </si>
  <si>
    <t>Mid-term issues cover 2021 till 2025. This is three to ten years shorter than the materiality mid-term evaluation.</t>
  </si>
  <si>
    <t>Climate change long-term policies are set from 2026 till 2030. The materiality evaluation is set for longer than ten years.</t>
  </si>
  <si>
    <t>1. The frequency of monitoring Environment and Safety Committee(three times a year), Eco-Product council(twice a year) is held. semi-annually respectively and quarterly Company-wide GHG Council a year to review and monitor outcomes and strategies. 2. To whom are the result reported Urgent issues on climate change related risks are reported to CEO and the responsible executives immediately. Also, important climate change issues are shared with responsible executives and related personnel at all facilities through bi-monthly climate change report to seek solutions. 3. Risk Considered Period The Korean government has a three-step plan from 2015 to 2025, distributing emission permits to participating Korean companies. Samsung Electronics has established external reduction businesses and a long-term plan to purchase emissions permits. Samsung Electronics has also created a GHG emissions scenario until 2030 to set challenging reduction targets.</t>
  </si>
  <si>
    <t>  </t>
  </si>
  <si>
    <t>(1) How risks/opportunities are assessed at a company</t>
  </si>
  <si>
    <t>At Samsung Electronics, analysis on all potential risks, including EHS, energy, management, compliance, and climate change risks, at all facilities are conducted regularly based on the risk response processes and manuals of each division. Also, external information gathering and monitoring services (EIATRack, C2P, etc) are used for local and international regulatory and non-regulatory risks and opportunities, as well as active information sharing at associations in electronics industry as a member company, to better understand possible impacts and be prepared for them. Based on gathered information, all risks and opportunities, including local and international regulations and market changes that could affect the company’s business and reputation, are analyzed at company level at climate change related teams, such as EHS Planning Group, Compliance Team, and others. </t>
  </si>
  <si>
    <t>(2) How risks/opportunities are assessed at asset level</t>
  </si>
  <si>
    <t>For the asset level, each department, such as product development, quality assurance, EHS, Utility departments, at each Samsung facility around the world assess climate change related risks and opportunities for products, personal, building, and facility by related management process and manual. Also climate change mitigation activities are conducted by the process and manual. For example, environment and safety related risks for human resource, building, and equipment are regularly assessed by Environment and Safety management system including ISO 14001, 50001 and OHSAS 18001. </t>
  </si>
  <si>
    <t>(3) Criteria for materiality/priorities</t>
  </si>
  <si>
    <t>At Samsung Electronics, 5 criteria, as listed below, are multidimensionally considered when deciding the materiality and priority of issues. </t>
  </si>
  <si>
    <t> i) Significance to stakeholders</t>
  </si>
  <si>
    <t>    : Concerns of stakeholders such as customers, investors, evaluators, NGOs, etc.</t>
  </si>
  <si>
    <t> ii) Industry benchmarking </t>
  </si>
  <si>
    <t>    : Peers and competitors’ reaction to the issue</t>
  </si>
  <si>
    <t> iii) Significance to the company</t>
  </si>
  <si>
    <t>   : Impacts to the companywide policy, strategy, goal and others, as well as direct financial impacts (short/medium/long-term financial impacts)</t>
  </si>
  <si>
    <t>     Criteria of substantive financial or strategic impact :</t>
  </si>
  <si>
    <t>       • Revenues (Low) issues can lead to equity loss</t>
  </si>
  <si>
    <t>                                  (Medium) equity loss is not small, risk elements big enough to effect operations. </t>
  </si>
  <si>
    <t>                                  (High) long-term equity loss, risk elements effecting operations and cutting market share. </t>
  </si>
  <si>
    <t>                                  (Very High) severe equity loss, risk elements severely crippling operations and market share.</t>
  </si>
  <si>
    <t>        • Cost (Low) small accident by employee or 3rd party. No impact on employee’s morale. </t>
  </si>
  <si>
    <t>                        (Medium) accident requiring short-term treatment/compensation for employee or 3rd party, mid-level injury and human-related disaster. Short term cost/manpower needed to respond to issue. </t>
  </si>
  <si>
    <t>                        (High) accident requiring long-term treatment/compensation for employee or 3rd party, lost time injury, results in board member taking responsibility and stepping down. </t>
  </si>
  <si>
    <t>                         (Very High) severe accident for employee or 3rd party, leads to increased turn-over rate, long-term large amount cost/manpower needed to respond to issue.</t>
  </si>
  <si>
    <t> iv) Readiness (Professionalism)</t>
  </si>
  <si>
    <t>    : Whether having reasonable control over the issue or not / degree of readiness in capital (HR &amp; asset) to deal with related issues </t>
  </si>
  <si>
    <t> v) Likelihood </t>
  </si>
  <si>
    <t>    : Probability of events and amount of time left (for considered regulation to be enforced) </t>
  </si>
  <si>
    <t>Samsung Electronics is a company that sells home appliances and produces products including refrigerants. At this time, according to the Montreal Protocol, the refrigerant gases to be regulated are excluded from production stage, and the non-regulated refrigerants are used. We are continuing our management activities in compliance with the regulations of each country. Risks related to these regulations are assessed and managed as company-wide risk in the Corporate Risk Consultation Body after the first evaluation through the Environment and Safety Committee.</t>
  </si>
  <si>
    <t>After the Paris Climate Agreement, there are various regulations in action to tackle GHG emissions. As Samsung has sites/offices all around the world, it has been monitoring new regulations related to GHG, energy, environment. New regulatory risks have been recognized is whether NF3 will be included in the scope of emissions trading scheme; reduction of international GHG emissions according to 2DS; implementation of emission trade scheme on a national level in China, reinforced renewable energy regulations according to 3020 renewable energy policy in Korea.; China’s mandatory renewable energy portfolio standards. Currently, companies such as Samsung Electronics are not included in the regulation. However, since Samsung Electronics is a company that consumes a lot of electricity in China, Samsung may be subject to mandatory allocation in case of regulatory change, so we frequently monitor the regulation changes, establish scenarios and take countermeasures. Samsung Electronics has evaluated/managed the physical risks due to new and reinforced GHG, renewable energy regulations at the level of the company as a whole and of global offices. These risks are evaluated/managed ultimately at the company’s risk management council.</t>
  </si>
  <si>
    <t>As global consumers’ demand for eco-friendly products are growing stronger, Samsung Electronics has heavily invested in R&amp;D to create energy efficient products. However, as the landscape is hyper-competitive, even Samsung is not safe. Preventing revenue loss is also an essential part of risk management. Global CS Center has continued to monitor this with great vigilance. Developing/introducing F-gas alternatives and F-gas decomposition technology is one of the major options for GHG reduction of Samsung Electronics DS targets. If this fails, other sources to reduce GHG need to be secured, changing the whole strategy. This area is evaluated/managed at the company risk management council.</t>
  </si>
  <si>
    <t>Samsung Electronics produces and sells all around the world—regulations of various countries apply. Samsung has continued operations while also abiding by all these various regulations. The Korean government has implemented its emission trading scheme and production sites within Korea have received permits by the government. When emissions exceed the amount covered by the permit, Samsung Electronics must secure additional credit. If the emissions surpass the permit at the end of the phase, the company will be fined, increasing operational costs and a huge hit to the company’s reputation. Hence, meeting the target for emission trading scheme is managed as a major risk at IME/CE Synergy Council, DS EHS meeting, company-wide GHG Council, Environment and Safety Committee and other committees managing EHS risk on a company level. This risk is also finally evaluated/managed by a company-level risk management council. All products must be produced/sold by the related countries regulations.</t>
  </si>
  <si>
    <t>Samsung Electronics operates in B2C and B2B businesses. Consumers are conscious about energy efficient products more than ever, and clients’ demands to counter climate change are growing louder. If SE fails to meet these demands, there is high probable risk that revenue will suffer. For example, consumers want energy efficient products in categories that eat up a lot of energy, such as refrigerators, TVs, and air-conditioners—deciding to purchase based on sustainability and energy efficiency. Center’s Eco Council monitors these changes and quickly reflects them in management strategy. The prepared target and strategy are monitored/evaluated, reflected in corporate strategy, which will be approved by the final decision maker (like the CFO) and applied on a company-scale.</t>
  </si>
  <si>
    <t>Samsung Electronics’ status and brand power makes it too-big-to-miss in the eyes of consumer organizations. NGOs greatly influence public opinion, which can threaten the company’s baseline. Hence, the company has monitored demands of NGOs and diligently promoted the company’s effort to respond against climate change. As an example of this emissions reduction trend, Greenpeace has carried out various campaigns offline and online (on news platforms, blogs, etc.) to pressure Samsung Electronics to increase its consumption of renewables. As the company’s reputation was on the line, a TF was created, as a response, including members from the company, major partners, external experts. The TF reported to GHG Council and CFO. The company-wide renewable energy response strategy was officially announced after receiving the board’s approval.</t>
  </si>
  <si>
    <t>Physical damage and risk due to climate change is one of the most serious risks that the company is managing. South East Asia is susceptible to typhoons and floods and houses the majority of Samsung’s manufacturing facilities. EHS departments have monitored these areas carefully. According to the Korea Meteorological Administration, amongst the 29 typhoons in 2018, five affected Korean soil, and two were powerful enough to plow-through populated inland areas, causing 41.4 billion KRW in property damages. 2018 was a year of anomalies, with the Siberian winter vortex hitting Korea (the record lowest temperature since 1973) and long heat waves leading to surge of power demand to maintain production environmental conditions (ex. HVAC system operations, amicable working environment for employees) The Environment and Safety Committee has analyzed the risk and proposed responsive plans for each department through a company-wide Risk Management Council.</t>
  </si>
  <si>
    <t>Climate change caused abnormal weather events will continue to happen throughout the world. Samsung is not an exception to being vulnerable to such changes. The company considers the long-term physical risk, when choosing new sites and priority areas for operations. Increase of average temperature, draughts, floods can lead to hiked costs in quality control and damages to facilities. This is evaluated/managed by the risk management council, when creating company-level strategies, and departments respond it as the result.</t>
  </si>
  <si>
    <t>Samsung Electronics has continued its efforts to counter climate change, even within the supply chain. Requesting suppliers to submit energy reduction, GHG gas emissions data, the company supports governmental efforts to improve energy consumption of suppliers by various means, such as engagement activities. The reason is because of not only the responsibility the company holds in the supply chain, but also to prevent hurting the company’s reputation. When partners of Samsung violate climate change related regulations, this could lead to a huge accumulation of GHG emissions and hurt the reputation and sales of Samsung. After SE declared joining the CDP Supply Chain program in 2018, it has recommended and rallied its top 200 partners to join its effort to disclose their renewable energy status and set related targets These risks are regularly monitored by the Partner Collaboration Center and evaluated/managed ultimately at the risk management council.</t>
  </si>
  <si>
    <t>Clients and consumers have requested Samsung Electronics to actively respond to climate change. The revenue of the company is at risk, if it does not respond and meet these demands such as, mid-term GHG targets, renewable energy targets/status updates, higher preference for high efficiency products. These risks need to be considered as prioritized agendas via Environment and Safety Committee, Eco Council, and other management related councils; and reflected in mid and long term strategies. The renewable energy expansion plan announced on June 2018 was a great example of how downstream risk was carefully monitored and responded accordingly to its grave importance.</t>
  </si>
  <si>
    <t>(1) Scope of process: </t>
  </si>
  <si>
    <t>The scope of risk and opportunity analyzed and identified by Samsung Electronics is all about climate change, including regulations and policies of each countries related to greenhouse gases and energy, and physical changes(including trends of extreme weather events and other climate changes in where the company has and/or will have sites all over the world) caused by climate change.</t>
  </si>
  <si>
    <t>(2) Process for managing climate-related risks</t>
  </si>
  <si>
    <t>Samsung Electronics regularly monitors/reviews risks of category 2.2b and 2.2c. All sites and global offices are required to report to Global EHS center about EHS, energy, GHG, renewable-related issues. These issues are checked via regular conference call meetings. Risks are reported to Environment and Safety Committee or GHG Council and decisions are made/passed on to the related departments. The production site’s Infra or EHS departments will carry out risk management procedures according to the council’s decision.</t>
  </si>
  <si>
    <t>(3) Process for managing climate-related opportunities</t>
  </si>
  <si>
    <t>Climate change related opportunities/changes and respective corporate strategies are regularly monitored and managed by the council. Once the situation is assessed on a working-level, it is submitted as agendas to Environment and Safety Committee of Global EHS Center or Eco Council of Global CS Center. If the committee deems it important, communication to the related departments will be set into motion.</t>
  </si>
  <si>
    <t>(4) Physical risks and opportunities </t>
  </si>
  <si>
    <t>The fact that Samsung Electronics’ main product is electronics and semiconductors means that it must always be on guard for irregular weather conditions due to climate change. Many Samsung Electronics production sites are located in Korea, and Korea regularly experiences severe yellow dust and typhoons—production can be greatly stalled by this. These critical risks must be regularly reported/managed via the council. The company also covers these risks with insurance. The plan to purchase fire insurance was recommended by the Council, reported to the CFO and approved at the Board. As a result, Samsung Electronics is now insured for 100 billion KRW.</t>
  </si>
  <si>
    <t>(5) Transitional risks and opportunities </t>
  </si>
  <si>
    <t>The whole world is at a transitional phase of energy sources. Fossil fuels are being replaced by renewables; Samsung has to assess the risk and opportunity that lies in this transition and reflect that in strategy and management. If the company is too slow in transitioning, this will be a huge loss and hit to its long-withheld reputation. If the company uses it to its advantage and responds quickly, this can be a huge opportunity is energy security and emissions reduction. In that context, the renewable energy expansion plan was announced on June 2018, which was approved by the Board via the GHG Council.</t>
  </si>
  <si>
    <t>From 2012, Low Carbon Green Growth Law was enforced in Korea, where Samsung Electronics’ manufacturing facilities are mostly located. According to this regulation, Korean government put GHG emission cap and energy usage target to about hundreds of companies, including Samsung Electronics. Korean government finalized enforcement of the cap and trade scheme from 2015. Also, Samsung Electronics was assigned CERs from 2015. According to the law, if the total emissions exceed the assigned credits, company should purchase more credits to cover the shortage to avoid the penalty, which is three times more expensive than the emissions’ market price. Under the carbon emission trading scheme implemented from 2015, when a company surpasses its emission permit, it needs to purchase additional emission credits. Though Samsung Electronics’s emission amount in 2018 was 10.78 million tons, the free emission permit provided by the government only covered 6.6 million tons. Therefore, Samsung Electronics needs to cover its remaining emissions, not covered by its given quota. China is planning to implement a national emission trading scheme from 2020. Considering the 2.43 million tons that Samsung Electronics produced in China in 2018, this will be a huge risk for Samsung Electronics when China’s trading scheme is implemented and Samsung Electronics’s emissions will be accounted for.</t>
  </si>
  <si>
    <t>Medium-high</t>
  </si>
  <si>
    <t>Though Samsung Electronics’s emission amount of 2018 was 10.78 million tons, the emission permit provided by the government was only 6.6 million tons. If Samsung Electronics has to purchase all of its 4.18 million remaining emissions, this means Samsung Electronics needs to prepare an additional 116.8 billion KRW in costs per year. (KAU market price is 28,000 KRW as of July 2018) If we are unable to get CER and a penalty is imposed, we must pay KRW 350.4 billion.</t>
  </si>
  <si>
    <t>Samsung Electronics is carrying out a multi-faceted GHG emissions reduction plan to meet its emission trading related obligations. The production sites of Giheung, Hwaseong, and Pyeongtaek manufacture semiconductors. Semiconductor production uses high GWP F-gas, such as HFC and PFC during its etching and deposition processes. These gases took a large part of Scope 1 emissions, a total of 3.96 million tons for Samsung Electronics in 2018. The semiconductor process also is very energy-intensive, increasing Samsung Electronics’s burden to meet the obligations of the emissions trading scheme. To lower that burden, Samsung Electronics has introduced the F-GAS reduction facilities to cut emissions by 1.89 million tons and another 120 thousand tons through increasing the efficiency of operations, production and installing high-efficiency facilities. After these efforts, emission reduction amounts are verified and submitted to the government, Samsung Electronics will receive more emission trading credits. With this virtuous cycle in mind, Samsung Electronics has tirelessly continued its efforts to reduce GHG emissions and meet related targets.</t>
  </si>
  <si>
    <t>55.8 billion KRW was invested for energy reduction activities in 2018 addition to 108.8 billion KRW investments for PFCs/SF6 reduction equipment from 2009 to 2013. The financial amount is too large to be recorded accurately in the ORS system. The numbers have been rounded off as millions.</t>
  </si>
  <si>
    <t>Typhoons and cyclones occur frequently in Korea and Southeast Asia (6 sites in Thailand, Vietnam, Indonesia, etc.) where many facilities of Samsung Electronics are located (8 in Korea, 6 in Southeast Asia). Due to heavy rain and strong wind storms come with typhoons and cyclones, risks of destruction of facility, loose of human resource, and disruption in operations including production and service can occur to Samsung Electronics. According to the Korea Meteorological Administration, amongst the 29 typhoons in 2018, five actually reached Korean soil, and two were powerful enough to plow-through major inland areas, causing 41.4 billion KRW in property damages. Especially, Giheung, Hwaseong, and Pyeongtaek semiconductor production sites are sensitive to changing weather conditions, making them vulnerable to quality losses in production Within recent 5 years, there was no direct damages to Samsung Electronics from typhoons and cyclones, although 8 facilities in Korea are under influence of typhoons occurring 3~4 times yearly mainly in summer and fall.</t>
  </si>
  <si>
    <t>High</t>
  </si>
  <si>
    <t>Samsung Electronics has not been affected by any typhoons or cyclone damages during the recent five years, but it is undeniable that the eight production sites in Korea have a high risk in experiencing natural disaster damages, such as the regular typhoons that occur every summer and fall. Whenever there is damage caused by typhoons, cyclones, such as power-outages, system, hardware and operational failure, this will not only mean that products disrupted from their production cycle will have to disposed of, but revenue will suffer greatly until production is up and running as normal again. To highlight a recent case that occurred in March of 2018, the Pyeongtaek site experienced 30 minutes of power-outage and it is expected that the revenue loss due to that incident accumulates to 50 billion KRW. This amount covers not only the production output that was stalled, but also the costs needed to bring back the system to normal.</t>
  </si>
  <si>
    <t>Climate change related risks are defined at risk management manual and/or Business Continuity Plan (BCP) of Samsung Electronics, and regular training sessions are provided to minimize effects from each risk; Defined risk scenario caused by typhoons includes fire, explosion, blackout, utility supply failure, destruction of facility, information system failure, and others. Roles and responsibility for each risk scenario are set and emplaced at each facility. In order to prepare for the physical risks, the company has invested continuously in improvement of emergency operation center, outer walls of facilities, fire trucks, ambulances, fire equipment, fire/gas detectors, and others. After the power-outage of Pyeongtaek in March 2018, electrical equipment was replaced, new safety measures were introduced to prevent similar accidents from reoccurring and these safety measures were reflected in the safety installation guidelines for the whole company.</t>
  </si>
  <si>
    <t>917 billion KRW was invested companywide to reduce environment and safety related risks, including ones caused by typhoons, in 2018. Additionally, the company paid about 100 billion KRW for insurance premium to reduce financial risks against physical risks. Oversea facilities also have insurance with similarly coverage from local insurance providers in each country.</t>
  </si>
  <si>
    <t>Market: Changing customer behavior</t>
  </si>
  <si>
    <t>Reduced demand for goods and/or services due to shift in consumer preferences</t>
  </si>
  <si>
    <t>Samsung electronics produce/sell consumer electronics &amp; household products. Demands for high energy efficient and environmentally friendly products with no harmful substances are increasing due to increase of consumer awareness on climate change and environment pollution issues. Therefore, low energy efficient products are expected to be out of market due to changes in consumer preference and behavior. Consumers are interested in Samsung Electronics’ products’ energy efficiency and electricity consumption ratio for especially household products, such as refrigerator, washer and air conditioner, and consumer electronics, like TV and audio.</t>
  </si>
  <si>
    <t>Samsung Electronics’ sales of home appliance and consumer electronics products, which have close relationship with consumers’ energy usage, were 42 trillion KRW in 2018. According to an online research survey, more than 60% of consumers are willing to pay more for an eco-friendly product. 60% of sales, which is about 25.2 trillion KRW from CE division, in home appliance and consumer electronics products could be decreased if the company doesn’t satisfy such consumers’ needs.</t>
  </si>
  <si>
    <t>Samsung Electronics has been developing eco-friendly products that meet and surpass global eco mark/certification standards and have improved the energy efficiency of their products. Samsung Electronics has acquired the Carbon Footprint Label and Low Carbon Product Certification in Korea and Carbon Trust’s Carbon Footprint Label in the UK. In 2018, 81 of Samsung Electronics models are certified according to these standards. Especially, Samsung Electronics’s flagship mobile phone, Galaxy S9 and Note 9 were produced with 20% recyclable plastic and have high efficiency chargers. The audio jack and the wrapping materials of accessories are of bio degradable materials. As a result of these eco-friendly innovations, Galaxy S9 has acquired four eco marks: EPEAT Gold level, UL SPC, eco marks of Brazil and Russia. QTV by introducing its ground-breaking screwless design, has reduced production material, made disassembling/after-service easier. The Cadmium-free QD sheet is also effective in eliminating harmful substances.</t>
  </si>
  <si>
    <t>Costs associated with these actions: Acquisition costs for carbon labels were 1 billion KRW in 2018</t>
  </si>
  <si>
    <t>Risk 4</t>
  </si>
  <si>
    <t>Market: Increased cost of raw materials</t>
  </si>
  <si>
    <t>Increased production costs due to changing input prices (e.g., energy, water) and output requirements (e.g., waste treatement)</t>
  </si>
  <si>
    <t>Samsung Electronics’s 37 production sites from all around the world are manufacturing a wide array of products: From semiconductors, such as server D ram, Supercomputer SSD to mobile phones, computers, TVs, refrigerators, and washing machines. Amongst the various energy sources necessary for production, electricity is most heavily used to maintain operations of the production sites. Samsung Electronics has used 20.6 TWh during the past year of 2018. Samsung Electronics’s operation fees are highly vulnerable to increasing electricity prices, undermining Samsung Electronics’s bottom line.</t>
  </si>
  <si>
    <t>According to a 2018 IEA report, OECD countries electricity bills based on purchasing power parity have increased by 15% from 2009 to 2016, an average annual increase by 2.4%. Based on past data, electricity bills will continue to rise, hence, a huge risk to operational costs. When electricity prices rise, it is expected that operational cost will increase by 30~50 billion KRW a year.</t>
  </si>
  <si>
    <t>Samsung Electronics has carried out various projects to reduce energy consumption and to diversify its energy source portfolio. To elaborate its many efforts, the first notable effort is expanding its renewable energy plan. Samsung Electronics announced its commitment to expand renewable energy in its operations in June of 2018: installing solar arrays/geothermal power generators for various sites, entering a renewable energy supply contract, purchasing green pricing and renewable energy certifications. In December of 2018 as a domestic pilot project, solar panels were installed at Suwon HQ’s five research facilities and parking tower, generating 1.9MW of solar power. Geothermal power generation facilities were constructed for the Suwon, Hwaseong, and Pyeongtaek campuses. As a result, a total of 1,356GWh was generated by renewables in 2018. The second effort is energy conservation activities. Each site has researched and selected projects for saving energy and kept these efforts in check through annual programs. Some of the major projects include optimizing operations for HVAC/condensing/air compressor/pump units, installing automatic cleaning systems for condensers and controlling air supply to the clean room. As a result, 472GWh were saved from the expected energy amount of 2018.</t>
  </si>
  <si>
    <t>Investments for various projects to reduce energy consumption were 55.8 billion KRW in 2018.</t>
  </si>
  <si>
    <t>Risk 5</t>
  </si>
  <si>
    <t>The Paris Agreement signed in 2016 shed light on the importance of a united front on responding to climate change, holding companies responsible and creating a global trend of expanding the ratio of renewables in the energy mix. This trend also spread to supply chains and not only the B2C, but also the B2B sector. Global corporations are setting targets of expanding renewable energy usage in their supply chains, and Samsung Electronics’s clients are no exception. Samsung Electronics clients are requesting products that are produced 100 % by renewable energy only; If these demands are not met, they are a risk upon Samsung Electronics’s revenue.</t>
  </si>
  <si>
    <t>In 2018, Samsung Electronics recorded 243.7 trillion KRW in revenue, and 118.5 trillion KRW of that was from B2B businesses. B2B businesses due to being supply contracts have a short to mid-term effect on revenue, and assuming that these contracts have affected 10~20% decrease of sales, the whole revenue effect on the company can be expected to be around 18.5~29.6 trillion KRW.</t>
  </si>
  <si>
    <t>Samsung Electronics announced its commitment to expand renewable energy in its operations in June of 2018: installing solar arrays/geothermal power generators for various sites, entering a renewable energy supply contract, purchasing green pricing and renewable energy certifications. In December of 2018 as a domestic pilot project, solar panels are installed at Suwon HQ’s five research facilities and parking tower, generating 1.9MW of solar power. As a result, a total of 1,356GWh was generated by renewables in 2018.</t>
  </si>
  <si>
    <t>To cover its energy consumption, Samsung Electronics needs to buy enough RECs for the remaining 19,202,000 MWh that was not covered by renewables—1,356,000 MWh were generated from renewables from the total of 20,558,000 MWh of consumed energy. If we assume that one REC is worth 1100 KRW/MWh, a total of 21.1 billion KRW is needed to cover the electricity bill.</t>
  </si>
  <si>
    <t>Participation in carbon market</t>
  </si>
  <si>
    <t>Many public and private entities are involved in CDM (Clean Development Mechanism) to earn CERs (Certified Emissions Reduction) to offset their GHG emissions based on agreements, such as UNFCCC (United Nations Framework Convention on Climate Change) and Kyoto Protocol. CERs created from CDM can be traded at emissions trading system in many countries, including EU. Samsung Electronics earned the UN CDM approval of high energy efficient refrigerator project in India in January 2013, which is the first UN approval in the refrigerator industry. With this refrigerator CDM, the company is expected to earn CERs which could generate profit from 2018.</t>
  </si>
  <si>
    <t>Samsung Electronics is planning to secure 2.57 million tons of CERs, which is equivalent to 72 billion KRW based on the CER price of KOREA ETS. (KAU market price is 28,000 KRW as of July 2019)</t>
  </si>
  <si>
    <t>Samsung Electronics earned Indian government CDM approval regarding high energy efficient refrigerator production and sales in July 2011. Also, it earned the final CDM approval from UNFCCC for the method in January 2013. For this CDM, Samsung Electronics introduced several activities/projects, such as introduction of inverter compressor, increase of insulation ability, improvement in refrigerant, and development of high efficient fan-duct system in order to increase its refrigerator’s energy efficiency by more than 7%. The GHG reduction project has been conducted since 2011.</t>
  </si>
  <si>
    <t>Samsung Electronics invested 437.2 billion KRW for energy efficiency R&amp;D in 2018.</t>
  </si>
  <si>
    <t>Development of new products or services through R&amp;D and innovation</t>
  </si>
  <si>
    <t>Demands on air conditioners are expected to continuously grow due to temperature increase (especially during summer season) caused by climate change. Sales of house and commercial air conditioning units that Samsung Electronics produces and sells are expected grow accordingly. According to The National Oceanic and Atmospheric Administration in the US, the average temperature in 2018 is 14.69℃ and it is the fourth highest record since 1880. It is 0.79℃ higher than the 20century average, 13.9℃. According to an external research agency, the hike of average temperature due to global warming is a fundamental factor for market growth. Samsung Electronics is quickly adapting to the market trend and is developing/producing/selling air-conditioner units for home/industrial use. The latest air-conditioners are much more energy efficient, saving 30~40% of electricity bills. Especially the 2018 Wind-Free™ Cooling technology-based air conditioner can save up to 80% energy by efficiently maintaining desired temperatures. The 2019 AHR Expo Innovation Awards was given to Samsung Electronics in January of 2019—just a start of many recognitions leading to more revenue opportunities. The Building Energy Management System that centrally controls air-conditioning of buildings and factories is also gaining popularity, leading to promising revenue opportunities.</t>
  </si>
  <si>
    <t>According to an external marketing research agency, the global AC market is worth 149 trillion KRW and is growing at an average 11.7% per year, meaning the market can be expected to grow to 322 trillion KRW by 2025. If Samsung Electronics’s market share increases by 1%, this means an increase of 1.7 trillion KRW in revenue.</t>
  </si>
  <si>
    <t>Samsung electronics targets to be the global top tier in air-conditioner industry by providing comfortable air-solution based on our energy efficiency leadership. ACs for home use with the ultra-efficient Inverter Scroll Compressor and improved performance is dramatically saving energy. As AC units are connected to mobile devices, consumers can now monitor power usage in real-time. Samsung Electronics has heavily invested in R&amp;D to create these innovative high energy efficiency products. Due to heavy R&amp;D investment, Samsung Electronics released DVM S 30HP with the world’s most powerful and most compact DVM and hybrid heat exchanger, shrinking the unit’s space by 40%. The system’s energy efficiency is maximized by the Motion Detect Sensor that detects the location of the person, controlling the wind’s direction and operation mode. Recently, consumers are more and more interested in energy efficient products. Considering this consumer trend and the company’s timely R&amp;D efforts, there is much potential in increasing future revenue and brand value.</t>
  </si>
  <si>
    <t>Evaluation regarding climate change mitigation activities and performances from environment NGOs (CDP DSJI, Climate Counts, Greenpeace, etc.) can be an opportunity for companies to increase their reputation as well as a reputational risk. Samsung Electronics has actively participated in CDP every year by disclosing its climate change mitigation activities and performances. Samsung Electronics was once again awarded the CDP Korea Awards, an honorable recipient of this award for 10 consecutive years. Samsung Electronics’s green management efforts have been recognized by the governments of many countries and various organizations, manifesting into various eco-friendly awards. For example, SMM Electronics Challenge Champion Award, ENERGY STAR Award, Environmental Leader Award by the US EPA. The more Samsung Electronics builds a reputation as an eco-friendly company, the more this leads to a better image that consumers will be willing to pay for a premium price for.</t>
  </si>
  <si>
    <t>Samsung Electronics has received favorable evaluations on its climate change mitigation activities from external organizations. According to Interbrand, Samsung Electronics' brand value jumped from 23.4 billion dollars, 17th in the world, in 2011 to 59.9 billion dollars, 6th in the world in 2018. By these efforts, our brand value rose by 3.65 billion dollars, about 4 trillion KRW, in 2018 from 2017.</t>
  </si>
  <si>
    <t>In order to increase and maintain Samsung Electronics’ reputation, the company is strengthening its R&amp;D on environmentally friendly products (low carbon and energy efficient products) and reducing GHG from manufacturing processes at facilities. Also, we are trying active communications with stakeholders regarding our GHG reduction activities and efforts. To continue developing its eco-friendly products, Samsung Electronics has incorporated eco-friendly and energy efficiency standards in its design development process and applying the internal guidelines that are on par with external official institutes’ environment marks. Through its eco design process, the product developer sets eco-friendly targets, including energy efficient targets. And the production completed products are also evaluated based on the eco product standards. As a result of these continued efforts, Samsung Electronics was recognized by 9 countries, including Korea, the US, Europe based on 2018, with government approved eco marks/certifications from Underwriters Laboratory of the US and Canadian Standards Association . In conclusion, eco marks were given to 1,253 models of Samsung Electronics. Especially, Samsung Electronics’s flagship mobile phone Galaxy S9, Note9 has received EPEAT Gold grade, UL SPC, and eco marks from Brazil and Russia.</t>
  </si>
  <si>
    <t>The company paid 1 billion KRW in 2018 to obtain environment marks &amp; eco-certificatio newly. Please note that environment mark acquisition related fees and costs differ by product/model, ranging from about 300 thousand to 50 million KRW. And the company spends about 100 million KRW for publishing its sustainability report every year.</t>
  </si>
  <si>
    <t>Opp4</t>
  </si>
  <si>
    <t>Markets</t>
  </si>
  <si>
    <t>Access to new markets</t>
  </si>
  <si>
    <t>Increased revenues through access to new and emerging markets (e.g., partnerships with governments, development banks)</t>
  </si>
  <si>
    <t>Typhoons and cyclones occur frequently in Korea and Southeast Asia (6 sites in Thailand, Vietnam, Indonesia, etc.) where many facilities of Samsung Electronics are located (8 in Korea, 6 in Southeast Asia). Due to heavy rain and strong wind storms come with typhoons and cyclones, risks of destruction of facility, loose of human resource, and disruption in operations including production and service can occur to Samsung Electronics. According to the Korea Meteorological Administration, amongst the 29 typhoons in 2018, five actually reached Korean soil, and two were powerful enough to plow through major inland areas, causing 41.4 billion KRW in property damages. As wide-spread natural disasters are becoming more common and severe, there is a growing demand for reliable national disaster response network that can be used in these times of crisis. Samsung Electronics has cooperated with Korean telecommunication carriers to successfully present the world’s the first PS-LTE network in 2015, and succeeding to make with video calls based on 2017 standard MCPTT (Mission Critical Push to Talk) technology. Based on these projects, Samsung now has a supplier contract covering 75% of the National Disaster Response Network’s infrastructure, leading to new opportunities of generating revenue.</t>
  </si>
  <si>
    <t>Samsung Electronics is not only a strong player in semiconductor, mobile phone, home appliance and TV, but also in network infrastructure producing/selling base transceiver stations. The nation wants a reliable national emergency response system to communicate effectively and respond quickly. According to studies carried out in December of 2018, Korea spent 1.5 trillion KRW in the last 8 years in building/operating the disaster response system. Amongst that 1.5 trillion, Samsung Electronics can create 780 billion KRW in revenue in this market. If Samsung Electronics is successful in setting up Korea’s network, this can lead to other countries’ response networks worth 780 billion KRW each.</t>
  </si>
  <si>
    <t>Climate change affected national natural disasters can consist of earthquake, tsunamis, typhoons and various forms. A disaster response network must provide strong and effective coverage in rough conditions—high mountain terrains, data traffic surges, losing core infrastructure—so that people can communicate and share various information quickly. Especially, reliable communication to multiple users is crucial in emergency times. Samsung Electronics has focused investment in core technology R&amp;D, such as communications technology for first responders at the scene, Mission Critical Push-to-Talk, vehicles equipped with base transceiver stations (IOPS), and direct communication between devices for rescue activities in areas without cellphone coverage.</t>
  </si>
  <si>
    <t>Samsung Electronics invested about 40 billion KRW for Network technology R&amp;D in 2018.</t>
  </si>
  <si>
    <t>Impacted</t>
  </si>
  <si>
    <t>Samsung Electronics has analyzed high energy products through LCA, and hence, expanded its products that are energy efficient and have low carbon emissions levels. Samsung Electronics has also managed the percentage of eco products in its product pipeline by its own eco design process and continued to expand its collection of low carbon and eco mark/certifications. As a result, our seven products (refrigerators, washing machines, , Notebooks, and mobile phones), 66% of total sales came from low-carbon products. Continuous low carbon product development will have a positive impact on improving corporate brand image and increasing our sales.</t>
  </si>
  <si>
    <t>Samsung Electronics not only guides the supply chain to adapt according to climate change, but also recognizes its ethical responsibility. Samsung is carrying out engagement activities, so that suppliers can also contribute to stopping climate change too. If we do not engage in such activities and our suppliers fail to respond to energy and physical climate change risks, this will have a direct impact on our production. Located in Southeast Asia and East Asia, which are vulnerable to natural disasters, the number of our suppliers reaches about 1,400, accounting for 90% of our total purchase amount. If there are any complications in Samsung Electronics production lines in products, such as semiconductor, smart phone, TV and refrigerator, the loss is tremendous. Just one day of production stopping leads to a 670 billion KRW loss in revenue. Considering the huge impact, Samsung is collecting GHG data from suppliers and carrying out engagement activities to set energy conservation targets. Samsung Electronics has joined the CDP Supply Chain program recently, encouraging the engagement of its top 200 suppliers, providing regular training and additional support. Samsung Electronics will continue its effort to engage with its suppliers to create a reliable and sustainable global supply chain.</t>
  </si>
  <si>
    <t>Global warming is causing eccentric weather activities. Typhoons, extreme temperatures, and other irregular conditions are causing huge amounts of losses to human and financial resources. Samsung feels the weight of responsibility as a global company and believes responding correctly is crucial for its reputation and image. Although the effect might not seem instant, climate change definitely has a mid-long-term risk/opportunity for the company. Proactively responding and adapting to climate change will improve the brand image of the company, increasing more than 2~3% of its revenue. In that direction, Samsung has contributed climate change response activities for least-developed countries through the UN CDM project: Improved Cook Stove Programme. In order to carry out such climate change adaptation projects, we plan to invest about KRW 4.1 billion annually.</t>
  </si>
  <si>
    <t>As climate change has become more dominant, Samsung recognizes the increasing demand of heating and AC units and high efficiency products when making R&amp;D investment decisions. Climate change keeps raising average temperatures. Air conditioning units in home appliances are expected to have higher demand in response. In order to increase market share, Samsung needs to releases high energy efficient home appliances. This trend is expected to be crucial for the company’s sales—boosting 5% of CE sales or more. The company is well aware of the constant and strong need for R&amp;D in eco-friendly, energy efficient products, which can be reflected in the 437.2 billion KRW invested in 2018.</t>
  </si>
  <si>
    <t>Samsung Electronics puts its employees and facility safety above everything else: physical risk analysis is carried out regularly. Samsung’s production facilities cannot escape the aftermath of climate change and extreme weather conditions. Typhoons and yellow dust are crucial factors that need to be considered in building new production sites and lines. For example, semiconductor lines are put at physical risk due to the yellow dust storms every spring. If production stops for just 30 min in semiconductor production line, this translates to about 50 billion KRW in losses. In that regard, the site does yearly inspections and prevents such disasters. In 2018, the company paid about 100 billion KRW in liability insurance.</t>
  </si>
  <si>
    <t>Samsung Electronics’ major products are electronics devices and semiconductors. Global customers’ demand for environmentally-conscious, energy efficient products are only going up. If the company can meet those needs effectively will decide future sales. According to the company’s materiality standards, this would qualify as “revenue very high.” The semiconductor business constantly is demanded to receive carbon certifications or have high energy efficiency standards. Meeting these loud and clear needs is essential to survive in the current landscape.</t>
  </si>
  <si>
    <t>Irregular and extreme weather conditions are becoming more and more frequent, exposing production sites to such risks. Samsung Electronics has continued to invest in operation fees to hedge these physical risks surrounding their electronics and semiconductor facilities. For example, there are significant costs due to operations and risk management of semiconductor facilities to prevent yellow dust from stopping production. Liability insurance for all sites are covered by operational costs, because the risk ranked “revenue very high” in the materiality scale.</t>
  </si>
  <si>
    <t>Samsung Electronics is one of the top energy efficient companies in the world. It also uses a lot of energy and is highly effected by the emission trading scheme; Saving energy is one the deciding factors for cost reduction. On that note, internally, high efficiency equipment must be installed on production sites. Especially when new equipment/lines are installed, only the highest efficiency level is allowed. The budgets of each division are organized to reflect these standards. This qualifies as category “revenue high” and is applied to all equipment installation, leading to the inevitable rise in cost.</t>
  </si>
  <si>
    <t>Samsung Electronics is reviewed about environment regulation compliance when acquiring companies. If the acquired company is in a country that emission trading scheme or carbon tax applies, Samsung has to anticipate and take on that risk when merging. These risks are reflected in the total expected profit for mergers and acquisitions. On the other hand, acquiring external companies can also be considered as a vital opportunity to acquire low carbon technology and eco-friendly products/equipment. These factors might not be deciding factors but are important elements that must not be missed. According to the materiality standards, it is a “compliance high” risk.</t>
  </si>
  <si>
    <t>Samsung Electronics is constantly bombarded with questions and demands regarding climate change from various investors. The number and intensity of questions increase, as global funds regarding climate change become influential. Hence, if the company does not adapt to the current climate change trend and reputation suffers consequently, this will freeze financing. The questions are centered around GHG emission targets, renewable energy portfolio, environment-friendly product permits/certificates, and supply chain management. The company considers this as “reputation medium” on the materiality scale, actively responding to these issues from an IR and strategic stance.</t>
  </si>
  <si>
    <t>If a company’s assets tend to be old, there is a high possibility that it will not be energy efficient compared to new equipment. This relative deteriorating energy efficiency is reflected when assessing asset value. This can also affect operation costs, making it a “revenue medium” on the materiality scale. There are internal guidelines to replace older and depreciated assets with high efficiency ones.</t>
  </si>
  <si>
    <t>Costs related to emissions trading scheme and carbon tax is considered as debt on Samsung’s balance sheet. Amongst its numerous sites, production sites in Korea are within the scope of the trading scheme. The government has allocated 3 years’ worth of emission rights; this is seen as assets. However, the actual emission is larger than the permit allows, meaning the lacking emission rights can be seen as a debt in total. This is 50 billion KRW every year and qualifies as a “revenues medium” on the materiality scale.</t>
  </si>
  <si>
    <t>Yes, qualitative and quantitative</t>
  </si>
  <si>
    <t>① Process by which the strategy is influenced &amp; example: </t>
  </si>
  <si>
    <t>In September of each year, the EHS Planning Group develops a companywide global climate change mitigation strategy. Climate change related issues are reflected in each business division’s strategy through participation of senior executives of product R&amp;D, energy, environment, HR, and marketing teams at regularly held committee and council meetings.</t>
  </si>
  <si>
    <t>Samsung conducted a joint study on “Corporate Social Responsibility Activities for Climate Change Adaptation” with the Graduate School of Environmental Studies, Seoul National University in 2015. This study analyzed how climate change risks affect socially disadvantaged groups of people and the role of companies in climate change adaptation. It then ultimately chose three tasks to pursue after considering the utility of the tasks and the possibility of adequate implementation. Moving forward, we will actively carry out selected tasks through in-house preparation. The selected tasks were actively promoted through internal preparations of the company. Two of these tasks will continue to be implemented. </t>
  </si>
  <si>
    <t>②What aspects of climate change have influenced the strategy: </t>
  </si>
  <si>
    <t>The following climate change issues influence new product development, facility operation, and new business development strategies at Samsung Electronics: consumer behavior changes, regulations, standards, physical (weather and temperature) changes, interests of stakeholders, and strategies of peers and competitors.</t>
  </si>
  <si>
    <t>Samsung Electronics has implemented mid to long term environment strategies, reducing GHG effectively and mitigating climate changes, in order to strengthen its sustainable strategic advantages in the industry through closely linking environment strategies to companywide business strategies.</t>
  </si>
  <si>
    <t>③Short term strategy changes:</t>
  </si>
  <si>
    <t>At the beginning of each year, at Eco-Product Council, where executive officers of product R&amp;D, quality assurance, and marketing departments of every business division participate, GHG reduction target and strategies related to product use are developed, including plans for developing low energy consuming and high energy efficient products. At the end of year, performance and outcomes of each strategy are evaluated and shared to spread the best practice. Therefore, climate change mitigation strategies are incorporated into new product development strategies.</t>
  </si>
  <si>
    <t>At the Eco-Operational Council, energy reduction target and energy efficiency become major priorities when expanding and developing facilities, as well as introducing new equipment.</t>
  </si>
  <si>
    <t>④Long term strategy changes:</t>
  </si>
  <si>
    <t>Samsung Electronics’ environment midterm strategy ‘Eco-Management (EM) 2013’, set in 2009, consists of two targets which are managed as key performance indicators (KPI) to develop new green management value measures and turn into eco-friendly facilities and products. Through this roadmap, in 2013, all products from Samsung Electronics satisfied Good Eco level, self-developed standard. GHG emissions intensity is reduced by 53% based on the level of 2008. After success of first mid to long term strategy, in 2014, 'Eco-Management (EM) 2020' was set. First target is to reduce GHG emissions intensity normalized by sales from its facilities by 70% until 2020 based on the level of 2008. Second target is to reduce 250 million tons of GHG emissions generated by the use of its products.</t>
  </si>
  <si>
    <t>In addition, since emission trading scheme has introduced to Korea, Samsung operates within the scheme. We are preparing strategies for emission trading since the scheme is planned until 2025. We established mid/long term GHG reduction plan and emission permit purchase plan according to the strategy. We pursue outward direct investment strategy to fill the shortage of carbon credits through business diversification. </t>
  </si>
  <si>
    <t>⑤Strategic advantages: </t>
  </si>
  <si>
    <t>Integrating climate change mitigation strategies into companywide business and product development strategy helps Samsung Electronics secure short term product strategic advantages. The company sells products that meet environmental standards and qualifications according to the set climate change mitigation and GHG reduction targets in Korea and other countries. Samsung Electronics has developed internal environmental standards, which are stricter than requirements on regulations, and applied to its products. Integrating climate change strategy also helps the company build a good reputation, as an eco-friendly company, and influence the development of future growth engine.</t>
  </si>
  <si>
    <t>⑥Substantial business decisions: </t>
  </si>
  <si>
    <t>Due to Paris Agreement and Emission Trading scheme, Samsung Electronics tries to reduce GHG emissions. We are preparing ourselves for the emission trading, which is planned until 2025, and establishing mid/long term global plan based on the Paris Agreement scenario that is to keep global average temperatures from rising 2°C. In addition, we’ve been trying to find a way to connect our marketing plan with climate change strategy. As a part of the efforts, we are trying to reduce the use of cook stoves. We are planning to provide cook stoves that use bio-ethanol to Kenya from 2018 to 2022 to reduce GHG emission and improve indoor air quality. Approximately 5.5million Euro will be invested and we are planning to expand this project to other developing countries besides Kenya. In addition, we replace LED in Korea and other countries such as India to secure carbon credits for the future and support worldwide efforts to combat climate change. These CSV activities will increase our sales by improving Samsung’s green friendly image. </t>
  </si>
  <si>
    <t>C3.1d</t>
  </si>
  <si>
    <t>(C3.1d) Provide details of your organization’s use of climate-related scenario analysis.</t>
  </si>
  <si>
    <t>Climate-related scenarios</t>
  </si>
  <si>
    <t>Details</t>
  </si>
  <si>
    <t>Nationally determined contributions (NDCs)</t>
  </si>
  <si>
    <t>Samsung Electronics’ production sites in Korea abide by Korea’s NDCs emission target scenario. Samsung Electronics has officially submitted its NDCs, and continued its efforts to cut emissions based on the Green Growth Basic Act. Especially, when it comes to industrial emissions reduction, Samsung Electronics has followed the National Reduction Roadmap, received emissions rights, and kept to those regulated emissions, to prevent any increase in emissions. Hence, Korean sites are under high scrutiny and regulations. Samsung Electronics also plans to expand its renewable ratio in its energy mix according to the government’s 3020 targets. To manage risks/opportunities due to climate change, we’ve based its strategies on the National GHG reduction target scenario. The policies/guidelines are closely monitored and reflected into our business strategies. Samsung Electronics has created its mid-long-term emissions plan based on the Korea’s NDC’s roadmap to minimize losses early on, when emissions outweigh emissions permits. The mid-long-term emissions plan that responds to the government’s trading scheme covers until 2025, and is strategically carrying out CDM business and energy and emission cut targets. Due to the rapid growth of the semiconductor business, new production lines were created in Hwaseong, and new facilities were introduced to Pyeongtaek. These new facilities are expected to increase the amount of GHG emissions and based on the current trading permit, Samsung Electronics will not be able to cover its emissions from 2022.</t>
  </si>
  <si>
    <t>Samsung Electronics plans to reduce its GHG intensity (normalized by sales) by 70% from 5.17(unit: ton/100 million KRW) to 1.55(unit: ton/100 million KRW) until 2020.</t>
  </si>
  <si>
    <t>Machine replacement</t>
  </si>
  <si>
    <t>Nature of activity: When replacement of equipment occurs, the company pushes forward energy reduction activity by introducing high energy efficient equipment. Some examples are as below - High energy efficient refrigerators were introduced when replacing the old one. - Previous transformer was replaced by high efficient AMOLED transformer.</t>
  </si>
  <si>
    <t>Nature of activity: When operating utility equipment during manufacturing process, the company carries 200 items to reduce energy consumption level by optimizing the usage of equipment. Some examples are as below - Increase of energy efficiency by properly maintaining air pressure for the boiler - Increase of equipment operation rate by improving load factor through combining control of operations.</t>
  </si>
  <si>
    <t>Reuse of steam</t>
  </si>
  <si>
    <t>Nature of activity: The company has reduced energy consumption by recycling heat after using in boilers and other combustion equipment. There are total 7 items improved. Some examples are as below - Introduced heat recycling equipment at manufacturing sites - Introduced heat recycling equipment at boiler coolant</t>
  </si>
  <si>
    <t>1-2 years</t>
  </si>
  <si>
    <t>Nature of activity: Total of 42 items, such as improvement of control method for pressure and set method for dryer, were found and improved.</t>
  </si>
  <si>
    <t>Nature of activity: The company reduced electricity usage by installing high efficient LED lights at offices and manufacturing sites.</t>
  </si>
  <si>
    <t>Other, please specify (PFC Reudction)</t>
  </si>
  <si>
    <t>16-20 years</t>
  </si>
  <si>
    <t>To reduce emissions from PFCs, some of the greenhouse gases which is used for semiconductor manufacturing are replaced.</t>
  </si>
  <si>
    <t>Other, please specify (Renewable Energy Certificates )</t>
  </si>
  <si>
    <t>Our operations in USA have purchased RECs to cover part of the electricity consumption during the reporting period. All RECs are Green-e certified.</t>
  </si>
  <si>
    <t>Slovakia subsidiary purchases electricity that is bio-energy, especially hydroelectric power. But there is no monetary savings nor investment amounts</t>
  </si>
  <si>
    <t>By installing on-site photo-voltaic generation, the company has reduced Scope2 emissions. Since we just consider the investment amount in 2018 and the facilities are installed before, the investment is 0. But it can save electricity bill annually.</t>
  </si>
  <si>
    <t>Geothermal</t>
  </si>
  <si>
    <t>By installing geothermal generation, the company has reduced Scope2 emissions. Since we just consider the investment amount in 2018 and the facilities are installed before, the investment is 0. But it can save electricity bill annually.</t>
  </si>
  <si>
    <t>Nature of activity : the company has reduced energy consumption by using waste energy system.</t>
  </si>
  <si>
    <t>Samsung Electronics is regulated by the emission trading system in Korea. Therefore, there is an obligation to abide by the quota of the government. To this end, we are actively reducing greenhouse gas emissions internally.</t>
  </si>
  <si>
    <t>As one of the most energy efficient companies, we consider energy efficiency to be competitive. Therefore the budget is set to invest in projects that can increase energy efficiency each year.</t>
  </si>
  <si>
    <t>All personnel in charge of energy and GHGs are assessed for performance based on energy savings and greenhouse gas emissions reductions. To this end, each department is actively investing in reduction activities</t>
  </si>
  <si>
    <t>Company-wide</t>
  </si>
  <si>
    <t>Refrigerator, Washing machine, Air conditioner, TV , Monitor, Laptop, Cell phone</t>
  </si>
  <si>
    <t>Low-carbon product</t>
  </si>
  <si>
    <t>Low-Carbon Investment (LCI) Registry Taxonomy</t>
  </si>
  <si>
    <t>Low carbon product standard Refrigerator, Washing machine, Air conditioner, TV : As of the end of 2018, top 30% level products among the energy efficiency products. Monitor, Laptop : Products that can satisfied the standard of standby power as of the end of 2018 Cell phone : Based on international adapter efficiency rating US, VI, other countries V (International efficiency standard) Due to different standards for energy efficiency rating in each country, six products except cell phones were standardized based on Korea's energy efficiency rating and assume that sales ratio of low carbon products in Korea is equal to Global products.</t>
  </si>
  <si>
    <t>January 1 2008</t>
  </si>
  <si>
    <t>December 31 2008</t>
  </si>
  <si>
    <t>Korea GHG and Energy Target Management System Operating Guidelines</t>
  </si>
  <si>
    <t>IPCC Second Assessment Report (SAR - 100 year)</t>
  </si>
  <si>
    <t>PFCs</t>
  </si>
  <si>
    <t>Other, please specify (East South Asia)</t>
  </si>
  <si>
    <t>US, Latin America and Caribbean (USLAC)</t>
  </si>
  <si>
    <t>Africa and Middle East</t>
  </si>
  <si>
    <t>SET</t>
  </si>
  <si>
    <t>DS</t>
  </si>
  <si>
    <t>Other, please specify (Rest of World)</t>
  </si>
  <si>
    <t>Samsung Electronics consumed and purchased renewable energy in several manufacturing sites to reduce Greenhouse gases. In 2018, 664,000 tons of CO2e are reduced by renewable energy. It equates 5% reduction of total emission in 2017. Calculation methodology of GHG emissions normalized by sales is as follows. Emission value = total reduced GHG emission ÷ total 2017 GHG emission * 100 Total reduced GHG emissions: 664,000 tones CO2 Total 2017 Emissions: 13,585,000 tones CO2</t>
  </si>
  <si>
    <t>Samsung Electronics emitted total of 15,173,000 tons of CO2e in 2018 after reduction of 3,060,000 tons of CO2e which was result from active GHG reduction activities. It equates 22% reduction of total emission in 2017. GHG emissions reduction activities include 1) waste heat recycling, 2) elimination of unnecessary manufacturing processes, 3) air flow maximization, 4) introducing equipment with high efficiency, such as inverter and fuel economizer, 5) PFCs and SF6 reduction equipment installation, and etc. Calculation methodology of GHG emissions normalized by sales is as follows. Emission value = total reduced GHG emission ÷ total 2017 GHG emission * 100 Total reduced GHG emissions: 3,060,000 tones CO2 Total 2017 Emissions: 13,585,000 tones CO2</t>
  </si>
  <si>
    <t>No change</t>
  </si>
  <si>
    <t>The production output has increased in not only the new China semiconductor production site, but also the existing Korea sites, Giheung, Hwaseong Onyang, and Cheonan. The increased GHG emissions at these designated sites are a 6% YOY increase in 2018. Calculation methodology of GHG emissions normalized by sales is as follows. Emission value = total emissions difference by change in output ÷ total 2017 GHG emission * 100 Total emissions difference: 775,000 tones CO2 Total 2017 Emissions: 13,585,000 tones CO2</t>
  </si>
  <si>
    <t>The Pyeongtaek Semiconductor site is expanding its production site. Emissions are increasing at the new production site in South Carolina in the US. Calculation methodology of GHG emissions normalized by sales is as follows. Emission value = total emissions difference by change in boundary ÷ total 2017 GHG emission * 100 Total emissions difference: 2,276,000 tones CO2 Total 2017 Emissions: 13,585,000 tones CO2.</t>
  </si>
  <si>
    <t>Liquefied Natural Gas (LNG)</t>
  </si>
  <si>
    <t>Compressed Natural Gas (CNG)</t>
  </si>
  <si>
    <t>Kerosene</t>
  </si>
  <si>
    <t>metric tons CO2e per m3</t>
  </si>
  <si>
    <t>IPCC 2006 Guideline, Korea Act</t>
  </si>
  <si>
    <t>metric tons CO2e per liter</t>
  </si>
  <si>
    <t>metric tons CO2e per metric ton</t>
  </si>
  <si>
    <t>Other low-carbon technology, please specify (Geothermal)</t>
  </si>
  <si>
    <t>Our on-site photo-voltaic generation, geothermal systems and on-site waste-to-energy systems produced 45,200Wh during the reporting period.</t>
  </si>
  <si>
    <t>China subsidiaries purchase photo-voltaic power by on-site PPA.</t>
  </si>
  <si>
    <t>Our Samsung Austin Semiconductor (SAS) in USA is purchasing “Green Choice” from Austin Energy with 33,300MWh per month.</t>
  </si>
  <si>
    <t>Our operations in USA have purchased RECs to cover part of the electricity consumption during the reporting period. All RECs are Green-e certified. Please note that 26GWh amount of our sales sites, SEA is excluded from C7.5 energy usage data, due to the certificates didn’t replace energy.</t>
  </si>
  <si>
    <t>Slovakia subsidiary purchases electricity that is bio-energy, especially hydroelectric power.</t>
  </si>
  <si>
    <t>Latin America</t>
  </si>
  <si>
    <t>Part of electricity purchased by subsidiaries in Brazil is renewable energy (Solar, Wind, Hydroelectric)</t>
  </si>
  <si>
    <t>India subsidiary purchase biomass energy by open access system (kind of off-site PPA)</t>
  </si>
  <si>
    <t>Part of electricity purchased by subsidiaries in Poland is renewable energy</t>
  </si>
  <si>
    <t>Mexico Subsidiary purchases CELs(Mexico REC) as much as 5% of the electricity consumption by national law</t>
  </si>
  <si>
    <t>GHG third party verification 2018 Samsung Electronics.pdf</t>
  </si>
  <si>
    <t>1, 2</t>
  </si>
  <si>
    <t>삼성전자_CDP Climate Change 2019 검증보고서_Assurance Report_EN.pdf</t>
  </si>
  <si>
    <t>Other, please specify (overall contents)</t>
  </si>
  <si>
    <t>CDP Korea's guide and regulation, ISAE3000</t>
  </si>
  <si>
    <t>CDP Climate Change Response Verification. According to CDP Korea's guide and regulation, ans ISAE3000, Samsung has been recieved verification of 2018 Samsung Electronics' CDP Climate Change report by EY Hanyoung.</t>
  </si>
  <si>
    <t>C3. Business strategy</t>
  </si>
  <si>
    <t>Emissions reduction activities</t>
  </si>
  <si>
    <t>C5. Emissions performance</t>
  </si>
  <si>
    <t>C7. Emissions breakdown</t>
  </si>
  <si>
    <t>C14. Sign off</t>
  </si>
  <si>
    <t>Korea ETS</t>
  </si>
  <si>
    <t>Only the places in Korea among Samsung Electronics' operations are included in the Emission Trade Scheme. Scope1 emissions are 4,855 tons out of the total emissions of 15,173,000 tons in 2018. From this, Korea emissions are 3,962,000 tons, about 82 percent. However, because the Korean ETS includes both Scope1 and 2, the actual emissions which are regulated by Korea ETS are 10,759,000 tons. The allocated emission credits include only that allocated by the government in advance before the year begins. If there is a new or extended facility, government can give additional credits.</t>
  </si>
  <si>
    <t>Samsung Electronics was first introduced to Korea’s emission trading scheme in 2015 and was allocated with emission rights. ’18 emission permit was 6.6 million tons of GHG; The actual emissions were 10.78 million tons. Considering the fast growth rate of the company, it can be expected that the permit will continue to be too little to cover actual emissions: There are two strategies to lower costs of emission rights in the long term.</t>
  </si>
  <si>
    <t>First of all, Samsung has established a strategy for reducing emissions, by implementing emission reduction activities in all operations. However, because we are already the most efficient companies, we can't solve the lack of emission credits with the strategy alone. Therefore, for the lack of credits, we should buy CERs from the market or conduct outside reduction projects. Company conducts various GHG reduction activities to lighten burden of purchasing CER. In 2018 we carried out 3,727 activities, so that we could reduce total 2.93 million tons of CO2e. If there is a shortage of CER, it will be covered by more purchase or outside reduction projects. We also conducted Cook stove, UN CDM project in Kenya to cover the long-term lack of the credits. Through the project, 100,000 tons of CO2e can be achieved as CER. </t>
  </si>
  <si>
    <t>Biomass energy</t>
  </si>
  <si>
    <t>CERs allocated from Korean government are not enough since the reduction plan is considered. Therefore, we purchased CERs from firms outside, which acquire CERs through ‘0851 CDM’ and ‘6637 CDM’ registered in UNFCCC.</t>
  </si>
  <si>
    <t>Compliance</t>
  </si>
  <si>
    <t>C11.3a</t>
  </si>
  <si>
    <t>(C11.3a) Provide details of how your organization uses an internal price on carbon.</t>
  </si>
  <si>
    <t>Objective for implementing an internal carbon price</t>
  </si>
  <si>
    <t>Navigate GHG regulations</t>
  </si>
  <si>
    <t>Change internal behavior</t>
  </si>
  <si>
    <t>Drive energy efficiency</t>
  </si>
  <si>
    <t>Drive low-carbon investment</t>
  </si>
  <si>
    <t>Stress test investments</t>
  </si>
  <si>
    <t>Identify and seize low-carbon opportunities</t>
  </si>
  <si>
    <t>GHG Scope</t>
  </si>
  <si>
    <t>Application</t>
  </si>
  <si>
    <t>The Global EHS Center, which makes decisions related to GHGs and renewable energy, uses internal carbon prices as decision indicators. In addition, each business site uses this internally.</t>
  </si>
  <si>
    <t>Actual price(s) used (Currency /metric ton)</t>
  </si>
  <si>
    <t>Variance of price(s) used</t>
  </si>
  <si>
    <t>The internal carbon price will change periodically as it reflects the price of carbon credits traded in Korea ETS. This is determined by the Global EHS Center and the finance department</t>
  </si>
  <si>
    <t>Type of internal carbon price</t>
  </si>
  <si>
    <t>Shadow price</t>
  </si>
  <si>
    <t>Internal fee</t>
  </si>
  <si>
    <t>Internal trading</t>
  </si>
  <si>
    <t>Implicit price</t>
  </si>
  <si>
    <t>Impact &amp; implication</t>
  </si>
  <si>
    <t>Internal carbon prices are used in a variety of ways, including investment in energy facilities, energy reduction projects, settlement of in-house carbon credit, and renewable energy projects. If we introduce a renewable energy facility in our workplace, this will result in a reduction in greenhouse gas emissions. By reflecting our internal carbon prices here, we establish criteria to determine how much financial impact we have. For example, when reviewing the installation of on-site solar PV at the Suwon site, we have reviewed the internal carbon price in calculating the payback period. In this case, the payback period reflecting the internal carbon price was shorter than the calculation of the power saving cost, which had a positive effect on the policy decision.</t>
  </si>
  <si>
    <t>Samsung Electronics has researched the GHG emissions and energy consumption of its suppliers every year. In 2018, 500 suppliers were selected according to purchase amount, the top 500 that are 36% of all of suppliers, cover 90% or more in the total purchase cost. By collecting climate change related information, Samsung Electronics is setting a direction for engaging with its suppliers in response with climate change. It has selected the top 500 to include the major partners that have most purchase power, and the last research covered 90% of the purchases made by Samsung Electronics, meaning that the Scope 3 emissions results were relevant and credible. We believe the selected partners could bring meaningful changes in lessening the impact of climate change. Samsung Electronics believes that an organic and effective joint effort with suppliers is critical. To strengthen the partnership, accurate research about the emissions and energy consumption status should come first, and then setting reasonable targets that will be carried out incrementally, and whether low carbon energy is used. Samsung Electronics has been updated on the supplier’s status every year and has joined the CDP Supply Chain since 2019 to more effectively engage with Samsung Electronics partners about their climate change response. The collected information is to be used for future engagement activities towards Samsung Electronics partners</t>
  </si>
  <si>
    <t>Samsung Electronics’s Partner Collaboration Center is utilizing its system to promote engagement with its suppliers. GHG and energy consumption is being researched once a year. By requesting cooperation of supplier for this information, suppliers are able to keep up to date about their climate change response status. For those suppliers that are not interested in climate change or lack expertise about it, this will be a great opportunity to assess their current status and understand their situation. The collected data must be credible and reliable, because it will be used as the foundation is policy-building of Samsung Electronics partners . In order to fairly assess their effort, the data response rate is used as a KPI: when the response rate of over 90%, Samsung Electronics will deem our engagement activities successful. Various training and education programs are provided to ensure smooth communication between Samsung Electronics and Samsung Electronics partners. GHG calculation educational material and workshops/seminars are carried out to increase response rate. This year, through the CDP Supply Chain program, additional educational sessions are given to suppliers to answer their questions, share information and enhance their understanding about CDP.</t>
  </si>
  <si>
    <t>Samsung Electronics reviews emissions of all its partners’ production sites every year. Partner Collaboration Group carries out reviews every year covering all partners. Reports will cover energy usage related GHG emissions for the previous year. Electricity, LNG, gasoline like energy resources are included.</t>
  </si>
  <si>
    <t>Education/information sharing</t>
  </si>
  <si>
    <t>Share information about your products and relevant certification schemes (i.e. Energy STAR)</t>
  </si>
  <si>
    <t>Samsung Electronics shares its environmental information with our clients through media, our newsletters and our semiconductor homepage. Device solution division conducts environmental labeling of strategic products every year to inform customers that they are eco-certified products We select our semiconductor clients because most of them are global major companies. If they choose low-carbon product, it could largely and positively effect in global climate change. By sharing the product information, range of their choice can be widened. So we send the information to every semiconductor customer companies. Samsung Electronics will continue to strive to reduce the environmental impact of its products, including the carbon footprint of the product, and plan to expand it to inform customers that our products are environmentally friendly as well as technological.</t>
  </si>
  <si>
    <t>Samsung Electronics getting its products certified for eco, low carbon marks are a part of the company’s efforts to meet its internal targets. The success of these programs is based on how successfully they were communicated to the customer through various media outlets and Samsung Electronics’s website. Through engagement activities that share product certification and carbon footprints, Samsung Electronics expects that more and more clients will understand the trend of low-carbon and eco-friendly products and choose products that bring a difference to climate change. This trend has led to a jump from 37.5% to 42.6% in Samsung Electronics’s semiconductor revenue in 2018, accumulating to 12 trillion KRW in value.</t>
  </si>
  <si>
    <t>Cap and trade</t>
  </si>
  <si>
    <t>After the emission trading scheme has come to effect, Samsung Electronics has participated in management level meetings to promote the trading scheme, CER Exchange Committee hosted by CER Exchange and Ministry of Environment. Recently, Samsung has also played a vital role in creating an incorporated association under the MOE that will be operated by the exchange council’s steering committees. All these activities are done under the purpose to bridge the government and companies that fall under the emission trading scheme, communicating the company’s difficulties and areas of improvement for regulations. To guide the direction of how the scheme should develop and how trading can increase in volume and eventually cut carbon emissions, the ultimate purpose. Especially as a large amount of oversea reductions of 2030 targets are now covered by domestic reductions, the council’s role is more important than ever.</t>
  </si>
  <si>
    <t>Samsung Electronics not only wants to spread its advanced GHG reduction technology, but also wants to actively accept other company’s reduction technology, so that Korea can accomplish its GHG reduction target.</t>
  </si>
  <si>
    <t>Other, please specify (Green Economy)</t>
  </si>
  <si>
    <t>Samsung Electronics participates in G2A2 (Green Growth Action Alliance), which was established at G20 Business Summit held in Mexico in June 2012, with about 50 other organizations, such as international organizations, financial institutions, and business corporations of G20 nations. The G2A2 proposes policies to boost global green growth to G20 nations. The proposals include achieving robust pricing on carbon, ending inefficient fossil fuel subsidies, promoting free trade in green goods and services, accelerating low-carbon innovation, and dramatically increasing efforts to pool public funding to leverage private investments.</t>
  </si>
  <si>
    <t>Samsung Electronics supports legislation of these proposals in condition of not jeopardizing fair trade between global business organizations.</t>
  </si>
  <si>
    <t>KBCSD(Korea Business Council for Sustainable Development)</t>
  </si>
  <si>
    <t>KBCSD submitted opinions of business organizations, including Samsung Electronics, to Korean government. Some of the opinions are as below.- GHG emission reduction regulations, such as emission trading scheme, should be push forward in consideration of cost effectiveness of each activity. - New alternative energy sources, such as non-traditional energy sources, need to be deeply studied through public-private partnerships. Government needs to establish a cost effective energy master plan and new growth (business) opportunities for stable supply and demand with private sector. - There is a need to diversify emission reduction related derivatives to stimulate the market . Other than the existing commodities products, new schemes in the futures market and encouraging the participation of financial institutes should also be considered. - Develop emission reduction methodologies to expand the global emissions business and support finding new global projects.</t>
  </si>
  <si>
    <t>Advisor in Samsung Electronics, as an advisor of KBCSD, advances opinions, provides funds for policy development and comments/supports on outcomes. The advisor also attends to steering committee every year and presents opinions related to emission trading.</t>
  </si>
  <si>
    <t> EHS Planning Group, which is responsible for overall corporate climate change strategy at Samsung Electronics, works as a contact center for any climate change related issues and states opinions to government. For this, they decide action projects to respond climate change and manage the performance through twice Company-wide GHG Council a year. </t>
  </si>
  <si>
    <t>In mainstream reports, in line with the CDSB framework (as amended to incorporate the TCFD recommendations)</t>
  </si>
  <si>
    <t>2019 Samsung Electronics Business Report.pdf</t>
  </si>
  <si>
    <t>110, 112, 207, 329, 556</t>
  </si>
  <si>
    <t>Other, please specify (eco-products)</t>
  </si>
  <si>
    <t>sustainability_report_2019_en2.pdf</t>
  </si>
  <si>
    <t>22-41, 128</t>
  </si>
  <si>
    <t>CFO(president, Hee Chan Roh)</t>
  </si>
  <si>
    <t>As a leading global 3C (Computer, Communication and Consumer Electronics) manufacturing company, Foxconn( Hon Hai) invests heavily in delivering competitive products, technology and solutions to serve our global customers, employees and other stakeholders in a responsible and sustainable manner.</t>
  </si>
  <si>
    <t>Our business blueprint has guided Foxconn’s sustainable expansion and integration of key growth areas, and this is evident in the growth of our IIDM-SM platform (Integration-Innovation-Design-Manufacturing-Sales-Marketing).  The Group has extended our offerings to hardware innovation, cloud data management, software services, platform and infrastructure, such as 4G LTE wireless services, network transmission services and smart electric vehicles. Foxconn has continued to invest in R&amp;D and the application of energy efficient manufacturing technology.</t>
  </si>
  <si>
    <t>Since the Group was established in 1974 in Taiwan and since our initial investment in China in 1988, Foxconn has expanded rapidly to become the world’s largest provider of electronics manufacturing services (EMS) and a global leader in high technology services. Foxconn has a workforce of a million employees and our customers include many of the world's major companies and renowned consumer technology brands. In 2018, Foxconn achieved TWD 5.2 trillion</t>
  </si>
  <si>
    <t>in revenue and received an array of international accolades and recognitions: Foxconn was ranked 24th among Fortune Global 100, 105th among Forbes Global 2,000, 8th among Forbes Top Multinational Performers, and 215th among Forbes World's Best Employers,and 33rd among 50 Smartest Companies 2017 by MIT Technology Review.</t>
  </si>
  <si>
    <t>Foxconn adopts a proactive approach in understanding and addressing the issues surrounding climate change and we participate in international dialogue on how to tackle this important issue. Foxconn invests significant resources to analyze and develop solutions to climate change, and adopts international standards as the basis for our Group’s energy and carbon resource management, and in the development of strategies to adapt to and mitigate climate change challenges.</t>
  </si>
  <si>
    <t>Foxconn integrates and implements the ISO 14001 Environmental Management System in the operations of all of our campuses, and has received the ISO 14001 certification. We assess and consider the environmental impact of the company’s operations, activities and services, and conduct comprehensive assessment to identify and classify major environmental related factors based on their potential impact and severity, and use this data to inform mitigation plans and actions. Foxconn also adopts a “Plan, Deploy, Check and Action (P-D-C-A)” model to improve our environmental management capabilities.</t>
  </si>
  <si>
    <t>Czechia</t>
  </si>
  <si>
    <t>Taiwan, Greater China</t>
  </si>
  <si>
    <t>CNY</t>
  </si>
  <si>
    <t>1.Foxconn' s Climate Change and Energy Conservation policy and initiatives are reviewed by directors of board on annual board meeting . 2.Corporate Energy Conservation and Efficiency Technology Committee is directly responsible for formulating Corporate Climate and Energy policy , implementing a long-term comprehensive Climate Change Strategy, setting aggressive corporate-wide Objectives and Targets, and monitoring performances of every business group.</t>
  </si>
  <si>
    <t>Scheduled – all meetings</t>
  </si>
  <si>
    <t>Reviewing and guiding annual budgets</t>
  </si>
  <si>
    <t>Setting performance objectives</t>
  </si>
  <si>
    <t>1.At the end of every year, Corporate Energy Conservation and Efficiency Technology Committee hold a meeting to evaluating all performances of every business groups in Foxconn, and review on them. Also, the adjusted guiding strategy and plans for next year are discussed and approved. 2. The committee monitors implementations and performances monthly and review on it.</t>
  </si>
  <si>
    <t>Sporadic - as important matters arise</t>
  </si>
  <si>
    <t>Other, please specify (Climate Initiative Activity)</t>
  </si>
  <si>
    <t>1. Foxconn also has extra meetings to monitoring and overseeing some business groups with poor performance. 2.Foxconn sometime takes apart in climate -related activities or initiatives organized by government or associations.</t>
  </si>
  <si>
    <t>Other committee, please specify (E C&amp;E Technology Committee)</t>
  </si>
  <si>
    <t>Energy Conservation and Efficiency Technology Committee</t>
  </si>
  <si>
    <t>Corporate  Energy Conservation and Efficiency Technology Committee is  directly responsible  for  formulating  Corporate  Climate and Energy policy , implementing a long-term comprehensive Climate Change Strategy,  setting aggressive corporate-wide Objectives and Targets, and monitoring performances of every business group. </t>
  </si>
  <si>
    <t>At the end of every year, Corporate Energy Conservation and Efficiency Technology Committee  hold a meeting to evaluating all performances of every business groups in Foxconn, and  review on them. Also, the adjusted guiding strategy and  plans  for  next year are discussed and approved.</t>
  </si>
  <si>
    <t>The committee monitors  implementations and performances monthly. </t>
  </si>
  <si>
    <t>Management group</t>
  </si>
  <si>
    <t>Foxconn has the budget for award business group which practices well in energy saving and carbon emission reduction every year since 2012. For the top three business group , the first is rewarded 350,000RMB, the second is about 200,000RMB, and the third is 150,000 RMB. In addition, Foxconnn also provide monetary reward for intelligent personnel with 2,000 RMB and recognition.</t>
  </si>
  <si>
    <t>In accordance with China’s 13th Five-Year Plan, which requires the reduction of carbon dioxide emissions by 18%, Foxconn has set a carbon dioxide emission reduction target of 24%, based on the company’s 2020 carbon dioxide emission per unit of output against the average in 2015. Foxconn’s carbon dioxide emission output in 2018 was 68.6 kilograms of carbon dioxide per RMB 10,000, which is equivalent to an 14.70% reduction against the average in 2015.</t>
  </si>
  <si>
    <t>Foxconn adopts a proactive approach in understanding and addressing the issues surrounding climate change and we participate in international dialogue on how to tackle this important issue. Foxconn invests significant resources to analyze and develop solutions to climate change, and adopts international standards as the basis for our Group’s energy and carbon resource management, and in the development of strategies to adapt to and mitigate climate change challenges. In accordance with China’s medium term Plan, which requires the reduction of carbon dioxide emissions by 60%~65%, comparing to 2005, Foxconn has planned its targets and will try its best to gain this goal.</t>
  </si>
  <si>
    <t>Environmental sustainability is a top priority for Foxconn and we have put in place a systematic approach towards integrating green and sustainable practices in our operations, implementing measures in the areas of environmentally friendly product design, carbon emission reduction, process management, energy and resource management, and supply chain management, to minimize the negative impact of what we do on the environment.</t>
  </si>
  <si>
    <t>3 to 6 years</t>
  </si>
  <si>
    <t>Climate change risks are always identified, reviewed and evaluated in Foxconn's operation locations by Foxconn's Energy Conservation and Efficiency Technology Committee, and it has been considered within Foxconn's business management system. Foxconn also do environment management upon the risks which we have identified.</t>
  </si>
  <si>
    <t>At company level, Foxconn's Enterprise Risk Management is integrated with strategic planning across operating locations of the corporate, and it will be reviewed by the board. The ERM is identified at the beginning of the year and evaluated at the end of the year, and the ERM team collects risk information , including risk category, risk rating, owner and action plans. </t>
  </si>
  <si>
    <t>At asset level, all locations and functions should join the risk assessment process.  Responsible Functions   are required to submit their risk rating, risks owners and mitigation action plans to the ERM team. Every risk is assigned a risk owner, who is  responsible tracking the risk information , keeping management informed of status changes relative the risk, and ensuring that adequate attention and resources are applied to the risk.</t>
  </si>
  <si>
    <t>Climate change risks are included in ERM, and are  always identified, reviewed and evaluated in Foxconn's operation locations  by Foxconn's  Energy Conservation and Efficiency Technology Committee, and it has been considered within Foxconn's  business management system. </t>
  </si>
  <si>
    <t>For current regulation , all functions should assess current regulations, and review whether there is any regulation risk, which means whether we have any actions against the regulation. And then report it to the ERM team.</t>
  </si>
  <si>
    <t>For emerging regulation , all functions should assess and identified the emerging regulations, when it carries out, and review on our plans and actions, is there any unreasonable plans , and take CA as soon as possible, if it has. At the same time , report it to ERM team .</t>
  </si>
  <si>
    <t>As technologies develop, there may need more energy resources and it may cause climate- related risks ,so the company should pay more attention to the technology development and assess on it and clarify it's risk rating, , owner and possible action plans.</t>
  </si>
  <si>
    <t>As Markets develop, there may need more energy resources and it may cause climate- related risks ,so the company should pay more attention to the market technology development and assess on it and clarify it's risk rating, , owner and possible action plans.</t>
  </si>
  <si>
    <t>Reputation means stakeholders' confidence and expectation to the company. If the company identifies most risk related to climate change , develop low-carbon economy, stakeholders may pay more attention to the company and increase its reputation, and vice versa.</t>
  </si>
  <si>
    <t>Foxconn has subsidiaries around the world and the weather of them has a lot of difference, some of it may encounter earthquake, flood, typhoon, and so on. So, Foxoconn also need to do assessment for these risks.</t>
  </si>
  <si>
    <t>As climate changes, the resources may also increase or decrease, and for this kind of risk, the company should prepare action plans, such as develop green energy , improve energy deficiency.</t>
  </si>
  <si>
    <t>As the economy develops, customers' request for energy resource using are different year-on-year, and the company need to identify the customers' request and to do risk assessment, then do action plans, such as improve energy efficiency and reduce carbon emission.</t>
  </si>
  <si>
    <t>Suppliers' carbon emission is the company Scope 3 emission and it affects the product value. some suppliers may do well on low- carbon emission, some may be not. The company evaluates all major suppliers and their risks, and provide help for who does not well in carbon emission and energy using.</t>
  </si>
  <si>
    <t> Climate change risks and opportunities  are  always identified, reviewed and evaluated in Foxconn's operation locations  by Foxconn's  Energy Conservation and Efficiency Technology Committee at company level, and it has been considered within Foxconn's  business management system.  </t>
  </si>
  <si>
    <t> At asset level, the department are required to submit their risk rating, risks owners and mitigation action plans to the committee. Every risk is assigned a risk owner, who is  responsible tracking the risk information , keeping management informed of status changes relative the risk, and ensuring that adequate attention and resources are applied to the risk. </t>
  </si>
  <si>
    <t>For example, when the committee does risk assessment, then it will provide action plans and objectives  to different locations and functions, according to their comprehensive situations.Every month, the functions report its process to the committee, and at the end of the year, the committee will do a evaluation and review.   </t>
  </si>
  <si>
    <t>Foxconn identifies financial risks which are related to impacts of carbon tax on carbon based fuel / carbon offset prices and operating costs. The pilot carbon programs in China affected Foxconn's operating locations, especially in Shenzhen.</t>
  </si>
  <si>
    <t>No, we do not have this figure</t>
  </si>
  <si>
    <t>Due to increasing operations in Foxconn, the carbon emission and energy using may be grown, and the emission reduction commitment also drive the company expense more on low- carbon technology. These will cost more operation fees directly.</t>
  </si>
  <si>
    <t>Foxconn has established a energy management center in China and is committed to do GHG emissions reductions. In addition, Foxconn expertises in designing and setting up photo-voltaic power generators according to location-specific and campus-specific requirements of solar energy plans for each site. We currently have photo-voltaic power generators in Guangdong, Guangxi, Hainan, Hubei, Henan, Jiangsu, and Tianjin, with a total installed photo-voltaic power generation capacity of 33.3MW. Also, Foxconn has optimized the production process and leveraged green and low-carbon technologies to construct and improve production facilities and reduce land use.</t>
  </si>
  <si>
    <t>Policy and legal: Enhanced emissions-reporting obligations</t>
  </si>
  <si>
    <t>The enhanced emission -reporting obligations is identified by Foxconn as a risk driver. Nowadays, the uncertainty around environmental regulations and customers' requires , which is related to managing, tracking, reporting and verifying GHG emissions is becoming more and more frequent. The cost of implementing new requires, reporting, especially verifying the report will drive to additional fees , due to increasing operation in Foxconn.</t>
  </si>
  <si>
    <t>Administrative fees to support Foxconn's compliance with all regulation and requires are substantial and expense to grow, with increasing operations and regulations in environment management, especially in energy using and carbon emission in Foxconn.</t>
  </si>
  <si>
    <t>This risk is managed by internal personnel, especially risk owners in every business group to monitoring the emerging regulation. To ensure meeting reporting regulations and stakeholders' requires, the quality and correctness, Foxconn's carbon emission data is verified by the third party every year.</t>
  </si>
  <si>
    <t>Write-offs and early retirement of existing assets (e.g., damage to property and assets in "high-risk" locations)</t>
  </si>
  <si>
    <t>Foxconn identifies risks associated with an increase in the intensity of cyclones and floods. some sites of Foxconn in coastal area and some of suppliers location are exposed to these potential risks. It may cause transportation, utilities and workforce interruptions due to cyclones and floods.</t>
  </si>
  <si>
    <t>An potential and estimated financial impacts of an increase in the number or intensity of cyclones has not been calculated.However,we believe that this risk has a potential to have high financial implications and we expect it will increase over time.</t>
  </si>
  <si>
    <t>Foxconn's managing this risk through a emergency preparedness and response planning program. After identifying the risk rating , the owners do mitigating plans to respond to the potential evens and the system is on regular monitoring and testing, in case the event occurs.</t>
  </si>
  <si>
    <t>Better competitive position to reflect shifting consumer preferences, resulting in increased revenues</t>
  </si>
  <si>
    <t>External stakeholders monitor and evaluate corporate sustainability efforts, including environment management and climate-related programs. Foxconn think it is an opportunity for Foxconn to establish a positive impact of mass and proactive reduce carbon emission and energy using programs . Such positive images can potentially catch existing and potential customers' attention, and increase orders and revenues.</t>
  </si>
  <si>
    <t>It estimated that the climate change programs including energy efficiency has the potential financial influence for increasing orders and creating a sell advantage.</t>
  </si>
  <si>
    <t>Foxconn believes that we have a responsibility to protect the environment and the planet. We have formulated an energy-efficiency and emissions reduction strategy and plan, and this is implemented by an energy resource management committee in every campus. Also, Foxconn implements climate-change problems with suppliers among products.</t>
  </si>
  <si>
    <t>Use of recycling</t>
  </si>
  <si>
    <t>Foxconn aims to reduce water consumption and optimize water usage by actively implementing wastewater recycling projects. We adopt the use of reclaimed water throughout our production lines to reduce the impact of our manufacturing operations on the environment. In 2017, Foxconn continued to invest in wastewater recycling projects and reused 3.65 million tons water, which represents 3.34% of overall water consumption.</t>
  </si>
  <si>
    <t>As the recycling programs implemented, Foxconn has reduce resources use and the operation cost also decreased.</t>
  </si>
  <si>
    <t>Foxconn use its expertise to do recycling projects, including updating equipment, improving process, optimizing resources efficiency and so on .</t>
  </si>
  <si>
    <t>Returns on investment in low-emission technology</t>
  </si>
  <si>
    <t>Foxconn actively advocates the development and use of renewable and green energy. In 2012, Foxconn built a 2MW building integrated photovoltaic (BIPV) system, which is connected to the electricity grid, in our Longhua campus. Solar energy systems have been installed on the roof tops of three multi-story industrial buildings, each with a roof-top area of 8,760 m2, and a total installed area of 13,914 m2. As of December 31, 2017, the 2M W BIPV system has generated a cumulative total of 10.7 million kWh, saving 3,830 tons of coal , and realizing up to 9,586 tons of carbon dioxide reduction. Foxconn applies our global experience and expertise in designing and setting up photovoltaic power generators according to location-specific and campus-specific requirements of solar energy plans for each site. We currently have photovol taic power generators in Guangdong, Guangxi, Hainan, Hubei, Henan, Jiangsu, and Tianjin, with a total installed photovoltaic power generation capacity of 33.3MW. In 2016, the company signed an agreement with the city government of Nanyang to build a 100MW ground-mounted photovoltaic power plant. Completed in 2017, the plant has a total installed photovoltaic power generation capacity of 30MW, producing 13.338 million kWh of electricity, and reducing carbon dioxide by 11,949 tons.</t>
  </si>
  <si>
    <t>At the beginning of program, it increases operation cost, bu the long term , it will reduce operation cost and carbon emission.</t>
  </si>
  <si>
    <t>Foxconn is effectively leveraging our competitive advantage in information technology and Internet-based development to expand and integrate our Internet of Things-oriented and energy management capabilities. We invest in cultivating new technology, innovation and business models to boost energy efficiency, reduce emissions and support Foxconn’s strategy of transforming and enhancing energy management across our operations.</t>
  </si>
  <si>
    <t>Adaption and mitigating actions can increase operation cost at the beginning, but from the long term, it will reduce carbon emission and cost.</t>
  </si>
  <si>
    <t>Foxconn places priority and attention on the product sourcing process to ensure that products are environmentally friendly. We adopt a product life cycle approach to optimize our green design development process for all units through four aspects: energy saving, non-harmful, resource and waste reduction and recyclability. Through this mechanism, we endeavor to minimize any negative impact of our operations on the environment.</t>
  </si>
  <si>
    <t>The operation is going good or well, which influences company's business directly.</t>
  </si>
  <si>
    <t>In the long term, the opportunities we countered will increase our revenue. So, in our financial plans, we have budgets for responding to these risks and opportunities.</t>
  </si>
  <si>
    <t>In the long term, the opportunities we countered will decrease our operation cost. So, in our financial plans, we have budgets for responding to these risks and opportunities.</t>
  </si>
  <si>
    <t>About this part, we don't evaluate.</t>
  </si>
  <si>
    <t> Since the company’s inception, Foxconn has made environmental conservation a key operating principle to ensure that waste and pollutant emission levels meet the requirements of local laws and regulations and that the environment is not compromised by our operations.  </t>
  </si>
  <si>
    <t> Foxconn integrates and implements the ISO 14001 Environmental Management System in the operations of all of our campuses, and has received the ISO 14001 certification.  </t>
  </si>
  <si>
    <t>Foxconn has set mid to long-term energy-efficiency targets for our significant operations with a goal to achieve 22% in energy consumption reduction, and a carbon dioxide emission reduction target of 24%, by 2022 against the base year of 2015. </t>
  </si>
  <si>
    <t> As Foxconn actively engages in the building of integrated photovoltaic (BIPV) systems, we also introduce global leading design solutions for photovoltaic power generators according to specific local and campus- requirements of solar energy plans for each site. In 2018, Foxconn has built on-the-ground or rooftop photovoltaic power generators across China, with a total capacity of 215.20 MW, producing 110.29 million kWh of electricity. With the purchasing of 400 million kWh renewable energy (wind power), Foxconn’s usage of renewable energy reaches 510.29 million kWh, allowing renewable energy to amount for 5.71% of the total energy usage of the Group .</t>
  </si>
  <si>
    <t>Foxconn builds green capabilities and facilities in every campus. Foxconn has optimized the production process and leveraged green and low-carbon technologies to construct and improve production facilities and reduce land use. Foxconn applied advanced clean production technologies and efficient control equipment to create a positive and clean working environment and reduce resource consumption during the production process. In addition, Foxconn has systemically integrated green and energy efficient practices in our manufacturing facilities.  </t>
  </si>
  <si>
    <t>Foxconn  is always devoting to climate  initiatives , including improving  energy using and carbon  emission  reduction, but Foxconn doesn't use  Scenarios  analysis, due to its business uncertainty. </t>
  </si>
  <si>
    <t>Other, please specify (kgCO2/10000RMB)</t>
  </si>
  <si>
    <t>Due to increasing of Foxconn's operations , the absolute emission data is not always going down , and the intensity data is much more reasonable. Foxconn has set a carbon dioxide emission reduction target of 24%, based on the company’s 2020 carbon dioxide emission per unit of output against the average in 2015. In 2018, a total of 7,543,459 tons of scope 2 greenhouse gas emissions were emitted from Foxconn’s campuses, with the output value per unit of carbon emission being 68.63 kg of carbon dioxide/ ten thousand RMB, equivalent to a 14.7% reduction against the average in 2015.</t>
  </si>
  <si>
    <t>Energy efficiency: Building fabric</t>
  </si>
  <si>
    <t>Insulation</t>
  </si>
  <si>
    <t>Due to so many different programs, it is hard to calculate their expense and value by the types. In 2018, Foxconn completes 1859 programs, invests 363873057 RMB and save 363597640 RMB.</t>
  </si>
  <si>
    <t>Heat recovery</t>
  </si>
  <si>
    <t>Compliance with regulatory requirements/standards is the biggest driver for Foxconn to invest in emissions reduction activities. Foxconn has made environmental conservation a key operating principle to ensure that carbon emission levels meets regulation and laws.Every year, the Committee will assess the new law or regulation, and make budget for implementing relevant action plans.</t>
  </si>
  <si>
    <t>Foxconn places priority and attention on the product sourcing process to ensure that products are environmentally friendly. We adopt a product life cycle approach to optimize our green design development process for all units through four aspects: energy saving, non-harmful, resource and waste reduction and recyclability. Through this mechanism, we endeavor to minimize any negative impact of our operations on the environment. • Energy Saving: Improve energy efficiency in product design and adoption of new technology • Non-harmful: Ensure products comply with regulations and proactively limit the use of toxic materials that are not currently regulated • Resource and Waste Reduction: Reduce material consumption and adopt biodegradable and recyclable materials • Easily Recyclable: Circular economy product design approach, green packaging and use of recycled materials</t>
  </si>
  <si>
    <t>Dedicated budget for other emissions reduction activities</t>
  </si>
  <si>
    <t>Foxconn have the budget for other reduction activities, such as purchase of renewable energy.</t>
  </si>
  <si>
    <t>Foxconn has the budget for holding activities,which aim to training and engagement for employee on climate change and energy efficiency in 2017.</t>
  </si>
  <si>
    <t>January 1 2015</t>
  </si>
  <si>
    <t>December 31 2015</t>
  </si>
  <si>
    <t>Due to different collecting boundary and operation increase, the data publicized in 2017 is much bigger.</t>
  </si>
  <si>
    <t>Due to different collecting boundary and operation increase, the data publicized in 2018 is much bigger.</t>
  </si>
  <si>
    <t>IPCC Guidelines for National Greenhouse Gas Inventories, 2006</t>
  </si>
  <si>
    <t>Taiwan - GHG Reduction Act</t>
  </si>
  <si>
    <t>IPCC Fourth Assessment Report (AR4 - 50 year)</t>
  </si>
  <si>
    <t>Asia Middle East (AME)</t>
  </si>
  <si>
    <t>Latin America (LATAM)</t>
  </si>
  <si>
    <t>Eastern Europe</t>
  </si>
  <si>
    <t>By facility</t>
  </si>
  <si>
    <t>C7.3b</t>
  </si>
  <si>
    <t>(C7.3b) Break down your total gross global Scope 1 emissions by business facility.</t>
  </si>
  <si>
    <t>Facility</t>
  </si>
  <si>
    <t>Latitude</t>
  </si>
  <si>
    <t>Longitude</t>
  </si>
  <si>
    <t>Southern of China</t>
  </si>
  <si>
    <t>Czech</t>
  </si>
  <si>
    <t>USA</t>
  </si>
  <si>
    <t>Eastern Area of China</t>
  </si>
  <si>
    <t>Northern Area of China</t>
  </si>
  <si>
    <t>Southwest China</t>
  </si>
  <si>
    <t>Central Area of China</t>
  </si>
  <si>
    <t>C7.6b</t>
  </si>
  <si>
    <t>(C7.6b) Break down your total gross global Scope 2 emissions by business facility.</t>
  </si>
  <si>
    <t>Scope 2 location-based emissions (metric tons CO2e)</t>
  </si>
  <si>
    <t>Southern Area of China</t>
  </si>
  <si>
    <t>Northeast China</t>
  </si>
  <si>
    <t>In fact, it is a PPA with Energy Attribute Ownership</t>
  </si>
  <si>
    <t>No emissions data provided</t>
  </si>
  <si>
    <t>三赢科技（深圳）有限公司-碳核查报告.pdf</t>
  </si>
  <si>
    <t>PAGE 4; This is only one example of verification ,and we have done or under doning verification of most facilities</t>
  </si>
  <si>
    <t>Other, please specify (SZDB/Z 69-2018)</t>
  </si>
  <si>
    <t>page 4 ; This is only one example of verification ,and we have done or under doning verification of most facilities</t>
  </si>
  <si>
    <t>No, but we are actively considering verifying within the next two years</t>
  </si>
  <si>
    <t>Foxconn obeys all re gulations and laws which the government pulishes.</t>
  </si>
  <si>
    <t>Climate change is integrated into supplier evaluation processes</t>
  </si>
  <si>
    <t>Run an engagement campaign to education customers about your climate change performance and strategy</t>
  </si>
  <si>
    <t>Other, please specify (RBA)</t>
  </si>
  <si>
    <t>Foxconn is committed to demonstrate support for actions on climate change, support regulations of climate change in RBA Code of Conduct.</t>
  </si>
  <si>
    <t>Our commitment is as follows: (1) reduce our global Scope 1 and 2 GHG emissions by 24% by 2020, comparing to 2015 (2) increase our renewable energy, (3) drive reductions in our products' energy use and carbon emission by improving energy efficiency.</t>
  </si>
  <si>
    <t>Foxoconn's corporate communication procedures require engagement of communication external association or organization on environmental initiatives, including  carbon emission and energy using policy  and strategy.</t>
  </si>
  <si>
    <t>2018 Foxconn CSER Annual Report.pdf</t>
  </si>
  <si>
    <t>For reference of Chapter 5 in 2018 Foxconn CSR Report</t>
  </si>
  <si>
    <t>The  Scope 1 of Funing Site in Nanning  for AMD is 0.525 tons, and The Scope 2 of  Funing Site in Nanning  for AMD is 225.75 tons.</t>
  </si>
  <si>
    <t>The  Scope 1 of  CESBG bg in Longhua for NVIDIA is 107 tons,and The Scope 2 of  CESBG bg in Longhua for NVIDIA is 26430 tons.</t>
  </si>
  <si>
    <t>The Scope 1 of   Funing Site in Nanning  for Intel is 1.923  tons, and The Scope 2 of  Funing Site in Nanning  for Intel is 827.747 tons. </t>
  </si>
  <si>
    <t>Foxconn Global SER Committee Executive Director</t>
  </si>
  <si>
    <t>As our founders Larry and Sergey wrote in the original founders' letter, "Google is not a conventional company. We do not intend to become one." That unconventional spirit has been a driving force throughout our history -- inspiring us to do things like rethink the mobile device ecosystem with Android and map the world with Google Maps. As part of that, our founders also explained that you could expect us to make "smaller bets in areas that might seem very speculative or even strange when compared to our current businesses." From the start, the company has always strived to do more, and to do important and meaningful things with the resources we have.</t>
  </si>
  <si>
    <t>Alphabet is a collection of businesses -- the largest of which is Google. It also includes businesses that are generally pretty far afield of our main internet products in areas such as self-driving cars, life sciences, internet access and TV services. We report all non-Google businesses collectively as Other Bets. Our Alphabet structure is about helping each of our businesses prosper through strong leaders and independence.</t>
  </si>
  <si>
    <t>We have always been a company committed to building products that have the potential to improve the lives of millions of people. Our product innovations have made our services widely used, and our brand one of the most recognized in the world. Google's core products and platforms such as Android, Chrome, Gmail, Google Drive, Google Maps, Google Play, Search, and YouTube each have over one billion monthly active users. But most important, we believe  we are just beginning to scratch the surface. Our vision is to remain a place of incredible creativity and innovation that uses our technical expertise to tackle big problems. As the majority of Alphabet’s big bets continue to reside within Google, an important benefit of the shift to Alphabet has been the tremendous focus that we’re able to have on Google’s many extraordinary opportunities.</t>
  </si>
  <si>
    <t>We generate revenues primarily by delivering both performance advertising and brand advertising. Beyond our advertising business, we also generate revenues in other areas. For instance, we generate revenue when users purchase digital content like apps, movies and music through Google Play or when they purchase our Made by Google hardware devices. Businesses also pay for the use of our cloud services like Google Cloud Platform and G Suite.</t>
  </si>
  <si>
    <t>Google’s mission to organize the world’s information and make it universally accessible and useful has always been our North Star, and our products have come a long way since the company was founded two decades ago.</t>
  </si>
  <si>
    <t>Google was incorporated in California in September 1998 and re-incorporated in the State of Delaware in August 2003. In 2015, we implemented a holding company reorganization, and as a result, Alphabet Inc. (Alphabet) became the successor issuer to Google.</t>
  </si>
  <si>
    <t>Our Class A common stock has been listed on the Nasdaq Global Select Market under the symbol “GOOG” since August 19, 2004 and under the symbol "GOOGL" since April 3, 2014. Our Class C capital stock has been listed on the Nasdaq Global Select Market under the symbol “GOOG” since April 3, 2014.</t>
  </si>
  <si>
    <t>Our headquarters are located in Mountain View, California. We also own and lease office and building space in the surrounding areas near our headquarters, which in the aggregate (including our headquarters) represent approximately 11.2 million square feet of office/building space and approximately fifty-nine acres of developable land to accommodate anticipated future growth. In addition, we own and lease office/building space and research and development sites around the world, primarily in North America, Europe, South America, and Asia. We own and operate data centers in North America, Europe, South America, and Asia.</t>
  </si>
  <si>
    <t>As of December 31, 2018, we had more than $136 billion in total revenues and 98,771 full-time employees.</t>
  </si>
  <si>
    <t>As used herein, "Alphabet," "the company," "we," "us," "our," and similar terms include Alphabet Inc. and its subsidiaries, unless the context indicates otherwise.</t>
  </si>
  <si>
    <t>Alphabet's responses to this Questionnaire contain projections, future estimates, plans, expectations, and other forward-looking statements that are subject to risks and uncertainties. Readers are cautioned not to place undue reliance on these forward-looking statements. Forward-looking statements are not guarantees of future performance and actual results may differ materially from those reflected in the forward-looking statements for a number of reasons, including, but not limited to, risks discussed in Alphabet’s Annual Report on Form 10-K and other documents it files with the Securities and Exchange Commission. Alphabet undertakes no obligation to correct, revise or update any information included in this Questionnaire.</t>
  </si>
  <si>
    <t>Argentina</t>
  </si>
  <si>
    <t>Australia</t>
  </si>
  <si>
    <t>Austria</t>
  </si>
  <si>
    <t>Belgium</t>
  </si>
  <si>
    <t>Canada</t>
  </si>
  <si>
    <t>Chile</t>
  </si>
  <si>
    <t>China, Hong Kong Special Administrative Region</t>
  </si>
  <si>
    <t>Colombia</t>
  </si>
  <si>
    <t>Croatia</t>
  </si>
  <si>
    <t>Democratic People's Republic of Korea</t>
  </si>
  <si>
    <t>Denmark</t>
  </si>
  <si>
    <t>France</t>
  </si>
  <si>
    <t>Ghana</t>
  </si>
  <si>
    <t>Greece</t>
  </si>
  <si>
    <t>Israel</t>
  </si>
  <si>
    <t>Italy</t>
  </si>
  <si>
    <t>Kenya</t>
  </si>
  <si>
    <t>Lithuania</t>
  </si>
  <si>
    <t>Netherlands</t>
  </si>
  <si>
    <t>New Zealand</t>
  </si>
  <si>
    <t>Nigeria</t>
  </si>
  <si>
    <t>Norway</t>
  </si>
  <si>
    <t>Peru</t>
  </si>
  <si>
    <t>Philippines</t>
  </si>
  <si>
    <t>Portugal</t>
  </si>
  <si>
    <t>Romania</t>
  </si>
  <si>
    <t>Spain</t>
  </si>
  <si>
    <t>Sweden</t>
  </si>
  <si>
    <t>Switzerland</t>
  </si>
  <si>
    <t>Turkey</t>
  </si>
  <si>
    <t>Ukraine</t>
  </si>
  <si>
    <t>United Arab Emirates</t>
  </si>
  <si>
    <t>United Kingdom of Great Britain and Northern Ireland</t>
  </si>
  <si>
    <t>Our CFO is responsible for overseeing climate-related issues, including signing our CDP report, as she has visibility across all company operations. Our CFO meets with Alphabet's board of directors regularly and brings up climate-related issues on an as-needed basis. Primary responsibility for managing climate-related issues is delegated to Google's Sustainability Officer (GSO), who reports up to our CFO. We also have an internal Sustainability Board focused on scaling sustainability impact through strategic alignment. It includes senior executives from across the company with diverse skills, from teams including operations, products, ethics and compliance, investor relations, treasury, marketing, legal, PR/Comms, and policy. This group is chaired by a Finance VP and meets on a quarterly basis to discuss, review and approve climate-related initiatives, and to provide recommendations and guidance. Our GSO leads engagement with the Sustainability Board and reports to them quarterly.</t>
  </si>
  <si>
    <t>Climate-related issues may be added to the agenda for meetings of Alphabet's board of directors on an as-needed basis. Google's Sustainability Officer provides an annual update, which includes climate-related issues, to the audit committee of Alphabet's board of directors. Climate-related issues are integrated into our risk management process and goals/targets. We also have a non-independent internal Sustainability Board focused on scaling sustainability impact through strategic alignment. It includes senior executives from operations (i.e. Cloud; Development, Real Estate and Security), products (i.e. Hardware and Google Earth), ethics and compliance, investor relations, treasury, marketing, legal, communications/PR, and policy. This group is chaired by a Vice President, Finance, and meets on a quarterly basis to discuss, review and approve climate-related initiatives, and to provide recommendations and guidance. Our GSO leads engagement with the Sustainability Board and reports to them quarterly. Climate-related issues are a scheduled agenda item for all meetings of our Sustainability Board, which meets on a quarterly basis. Through the Sustainability Board, climate-related risks are integrated into our organizational strategy, plans of action, management policies, performance objectives; and how we monitor progress against targets and goals.</t>
  </si>
  <si>
    <t>The highest level of direct responsibility for climate change rests with the Senior Vice President and Chief Financial Officer of Alphabet and Google, who is responsible for overseeing climate-related issues as she has visibility across all of the company's operations. Our CFO is the final sign-off for Alphabet's CDP climate change report, which summarizes our assessment and management of climate-related risks and opportunities.</t>
  </si>
  <si>
    <t>The Audit Committee of the Board of Directors oversees and monitors the risks and exposures associated with our operational infrastructure, particularly reliability, business continuity, capacity and security, among other matters. Our CFO meets with Alphabet's Audit Committee and Board of Directors regularly and can raise climate-related issues on an as-needed basis. Other people may also be requested to present climate-related information to the board. For example, Google's Sustainability Officer (GSO) provides an annual update to the audit committee on our sustainability and climate change strategy.</t>
  </si>
  <si>
    <t>We also have an internal Sustainability Board focused on scaling sustainability impact through strategic alignment. It includes senior executives from operations (i.e. Cloud; Development, Real Estate and Security), products (i.e. Hardware and Google Earth), ethics and compliance, investor relations, treasury, marketing, legal, communications/PR, and policy. This group is chaired by a Vice President, Finance, and meets on a quarterly basis to discuss, review and approve climate-related initiatives, and to provide recommendations and guidance. Our GSO leads engagement with the Sustainability Board and reports to them quarterly.</t>
  </si>
  <si>
    <t>Climate-related issues are a scheduled agenda item for all meetings of our Sustainability Board, which meets on a quarterly basis. Through the Sustainability Board, climate-related risks are integrated into our organizational strategy, plans of action, management policies, performance objectives; and how we monitor progress against targets and goals.</t>
  </si>
  <si>
    <t>Primary responsibility for managing climate-related issues is delegated to our GSO, who reports up to our CFO and updates her as needed. Our GSO’s team leads much of Alphabet's work on assessing and managing climate-related risks and opportunities, including programs such as carbon accounting and reporting, carbon offsets, our 10+ year commitment to carbon neutrality, our climate resilience strategy (including our climate scenario analysis), and engagement with employees on sustainability issues (i.e. our annual Google Green Awards, which includes a category for employees that have reduced Google’s energy use and/or carbon footprint).</t>
  </si>
  <si>
    <t>Our GSO leads cross-functional strategy and collaboration of sustainability teams across the company, including teams such as real estate sustainability, data center sustainability, and consumer hardware sustainability, and the leads for these teams have a dotted line report to her. Our GSO facilitates a monthly meeting of 15+ employees with key sustainability leadership roles across various departments, including designated sustainability representatives from groups such as Google Earth Outreach, policy, and Cloud marketing. She also coordinates development and monitoring of company-wide sustainability objectives and targets. Lastly, our GSO engages with government policy-makers at a local, federal, and international level on sustainability topics as needed to support efforts led by our policy team. For example, she has engaged with the European Commission and various federal agencies about Google’s sustainability initiatives, as well as with municipal officials in the San Francisco Bay Area and other cities about climate resilience. For all of the reasons listed above, our GSO is well positioned to assess and manage climate-related issues.</t>
  </si>
  <si>
    <t>Our GSO also has a dotted line report to Google's Senior Vice President of Technical Infrastructure. Google's Senior VP of Technical Infrastructure is responsible for data center operations, in addition to many other responsibilities. As data center power consumption is responsible for a significant component of Alphabet's carbon footprint and our energy bills, Google’s Senior VP of Technical Infrastructure has a strong interest in measuring and offsetting our carbon footprint, as well as in leading Google’s work to purchase renewable energy for our operations.</t>
  </si>
  <si>
    <t>Other, please specify (Data center engineer)</t>
  </si>
  <si>
    <t>Through quarterly individual- and team-level target-setting, regular performance reviews, and bonus programs, performance for many employees is tied to meeting targets related to energy efficiency, reduced energy use, and increased renewable energy procurement.</t>
  </si>
  <si>
    <t>Public affairs manager</t>
  </si>
  <si>
    <t>Behavior change related indicator</t>
  </si>
  <si>
    <t>This encompasses communications/ marketing/ public affairs managers. Through quarterly individual- and team-level target-setting, regular performance reviews, and bonus programs, performance for many employees is tied to meeting targets related to raising internal/external awareness about energy efficiency, reduced energy use, and increased renewable energy procurement.</t>
  </si>
  <si>
    <t>Corporate executive team</t>
  </si>
  <si>
    <t>For Google's Senior VP of Technical Infrastructure, a member of the Corporate Executive Team, performance bonuses are tied to meeting quarterly targets for improving the sustainability / energy efficiency of our operations.</t>
  </si>
  <si>
    <t>Google runs an annual employee recognition program to recognize Googler individuals and teams around the world who are driving sustainability across the company and in the communities where we operate. Several VPs and Senior VPs are involved in the final selection process and finalists are celebrated at an internal awards ceremony hosted at our Bay Area headquarters.</t>
  </si>
  <si>
    <t>In 2017, we conducted a Phase 2 assessment of Google's exposure to climate risk, which incorporated near-term climate projections (2020/2025). This represented a 1 to 8 year short-term time horizon.</t>
  </si>
  <si>
    <t>In 2016, we conducted a Phase 1 assessment of Google's exposure to climate risk in the mid-term (2050) and long-term (2100). This represented a 9 to 34 year medium-term time horizon.</t>
  </si>
  <si>
    <t>In 2016, we conducted a Phase 1 assessment of Google's exposure to climate risk in the mid-term (2050) and long-term (2100). This represented a 35 to 84 year long-term time horizon.</t>
  </si>
  <si>
    <t>The scope of the process considers regulatory risks due to climate change that could increase energy costs, across all of Alphabet's operations globally. Results are reported to an individual appointed by the Board (the Chief Financial Officer for Alphabet and Google).</t>
  </si>
  <si>
    <t>On behalf of Alphabet and Google’s CFO and Google’s Senior VP of Technical Infrastructure, Google’s Sustainability Officer (GSO) collaborates with risk management, operations, and finance teams to ensure risks and opportunities are evaluated across the company for climate change mitigation and adaptation. Geographical areas considered in risk and opportunities management include Google’s Bay Area headquarters, major global office operations, and 15 global data center sites. Results of risk and opportunity assessments are reported to a cross-functional group of key internal stakeholders and executives.</t>
  </si>
  <si>
    <t>These risks and opportunities are primarily assessed at a company level by modeling likely future energy cost scenarios under climate change regulation, and applying these scenarios to estimate the cost impact to our overall operations. To mitigate these risks, we look for opportunities to procure wholesale renewable energy via long-term contracts with stable prices, such as through power purchase agreements (PPAs).</t>
  </si>
  <si>
    <t>Risks and opportunities are also assessed at an asset level using the same models. For example, the risk and opportunity assessments at individual data centers include using a shadow price for carbon to estimate expected future energy costs. For our global office locations, Google assesses risk and opportunity based on specific climate risk factors, detailed below. </t>
  </si>
  <si>
    <t>The scope of the process considers regulatory risks due to climate change that could increase energy costs, across all of Alphabet's operations globally. Results are reported to the CFO for Alphabet and Google, who can bring up climate-related issues to the Board as needed.</t>
  </si>
  <si>
    <t>In collaboration with external consultants and other key stakeholders, our GSO led development of a climate resilience strategy in 2017, including a global assessment of the impacts of sea level rise, precipitation, temperature, and water stress on our major real estate operations (defined as our top 23 sites by headcount) and 15 data center sites and a deep dive on the impacts of climate change on our Bay Area headquarters. This included climate scenario analysis.</t>
  </si>
  <si>
    <t>We determined climate exposure by assessing future changes to sea level rise, precipitation, temperature, and water stress, as a result of climate change. In collaboration with the World Resources Institute, Google completed a water risk analysis of the current and future water stress at each of its data centers and top headcount offices.</t>
  </si>
  <si>
    <t>The process for assessing potential size and scope of identified climate risks, and their relative significance, is a focus globally and in particular for real estate development in the Bay Area, where our headquarters is located. For example, Google is engaged in a large scale master plan effort in our Mountain View and Sunnyvale locations. Sea level rise, flooding and urban heat island have emerged as critical climate risks that have a material impact to physical assets and occupants, and have been considered as part of the overall development strategy for Google’s expanding footprint. To determine the relative significance of climate-related risks in relation to other risks, we developed a methodology for evaluating risk from a triple bottom line perspective, including environment, financial and social impacts. </t>
  </si>
  <si>
    <t>In 2015, Google developed a set of Principles of Climate Resilience, which support our definition of climate risk and resilience. To define the Principles, we looked at two frameworks: the San Francisco Estuary Institute’s Vision for a Resilient Silicon Valley Landscape and the Rockefeller Foundation’s City Resilience Index. We then convened a cross-functional team that represented three different parts of the business and arrived at the following principles, which will guide future decision-making on climate resilience:</t>
  </si>
  <si>
    <t>Setting and Context: The unique aspects of geographic location determine opportunities and constraints for addressing resilience.</t>
  </si>
  <si>
    <t>Scale: Resilience should be optimized at all scales (building, campus, district, region).</t>
  </si>
  <si>
    <t>Robust: Well-conceived, constructed, and managed systems improve climate resilience at different scales.</t>
  </si>
  <si>
    <t>Integrated: Linkages between distinct systems and infrastructure optimize outcomes for resilience.</t>
  </si>
  <si>
    <t>Redundant: Spare capacity promotes diversity and complexity, and accommodates disruption.</t>
  </si>
  <si>
    <t>Diverse and Complex: Richness and variety in the network of systems and infrastructure are critical for Google to thrive.</t>
  </si>
  <si>
    <t>People: The people who support, shape, and sustain Google are central to resilience strategy.</t>
  </si>
  <si>
    <t>Among other considerations, we reference the framework established in SEC guidance to help assess substantive financial impact on our business. We consider quantitative and qualitative factors when determining significance and materiality with respect to financial reporting and matters related to financial reporting.</t>
  </si>
  <si>
    <t>For more information, see: https://ssir.org/articles/entry/connecting_climate_resilience_to_the_bottom_line</t>
  </si>
  <si>
    <t>We are closely monitoring state renewable portfolio standards in the United States. We see these policies as critical to help drive low-carbon power sources in states where we have offices and data centers. Recently, there have been efforts to weaken or roll back these standards in some states. If they are weakened, it will make it more difficult for Google to meet its renewable energy goals. We also filed comments opposing the proposed repeal of the Clean Power Plan (CPP), which we consider an important policy to bring renewable energy onto the grid, particularly in markets where we have a data center presence but have limited access to purchase renewables. A rollback in state renewable portfolio standards or the EPA Clean Power Plan would make it more difficult for Google to meet its renewable energy goals by decreasing access to renewable energy in states where we operate. This would mean we would have to find other alternatives to procure renewable power, which are likely to be more expensive than taking it directly from the grid. The scope of our risk assessment process considers regulatory risks due to climate change that could increase energy costs, across all of Alphabet's operations globally. Our GSO reports these results to our CFO, who can bring up any climate-related issues to the Board as needed.</t>
  </si>
  <si>
    <t>We have very few direct emissions of greenhouse gases, therefore we do not expect our operations to be directly impacted by climate policy in the US, nor do we expect to participate in any current or future compliance markets for carbon trading in the US. Google does, however, face the risk of increased costs of energy if a price on carbon is applied through legislation such as cap and trade (or other mechanisms such as taxation). To the extent that this price is passed on to us from a regulated entity, the cost of running our operations will increase. However, we already operate some of the most efficient data centers in the world, procure renewable power for our data centers, and generate onsite renewable energy at several of our offices, all of which reduce our exposure to this risk. In addition, we already include a shadow price for carbon in our data center siting analysis so we take this risk into account even before we build a data center. Finally, we are carbon-neutral through the purchase of high-quality carbon offsets, so in effect, we already include a carbon price in our operations. If a carbon price of e.g. $14/metric tonne were established through regulation (price of carbon/tonne at AB32 Auction in May 2014), this could increase our costs by ~$10.5M [= (2018 Scope 1 + market-based Scope 2) * $14], assuming these costs were passed through to electricity consumers and we were not further able to reduce our carbon footprint. The financial impact would likely be less as we already voluntarily purchase carbon offsets.</t>
  </si>
  <si>
    <t>We monitor and consider the ongoing environmental performance of our various technologies. As of Dec. 31, 2018, Google owned and operated 15 large data centers, which host our Cloud-based technology products and services. In 2017, we conducted an assessment of Google's exposure to climate risk, which included our facilities and operations. We assess the climate-related risks of our hardware products through conducting life cycle assessments for each device, which enable us to assess and respond to opportunities to reduce emissions.</t>
  </si>
  <si>
    <t>Alphabet is a collection of businesses -- the largest of which is Google. It also includes businesses that are generally pretty far afield of our main internet products in areas such as self-driving cars, life sciences, internet access and TV services. Based on current climate-related litigation, we don't believe that Alphabet's industry—internet services—is one with significant risk.</t>
  </si>
  <si>
    <t>Google's revenue is largely based on advertising. Advertisers advertise to users because they believe the users are in a position to become customers via an economic transaction as a result of the advertisement. Advertisers pay Google for the ability to advertise via our online properties. Fluctuating socio-economic conditions due to climate change could have a negative impact on Google's revenue if they cause users to reduce the rate of economic transactions and thus causes advertisers to demand less online advertising. It is difficult to predict the magnitude of this risk, given the indirect nature of the relationship between climate change and online consumer economic activity. That said, we generated 85% ($116,318,000,000) of total Google segment revenues from advertising in 2018. If, for example, all online economic activity decreased by 1%, it is hypothetically possible that we could experience a similar reduction in our share of this activity. In collaboration with external consultants and other key stakeholders, Google’s Sustainability Officer led development of a climate resilience strategy in 2017, including a global assessment of the impacts of sea level rise, precipitation, temperature, and water stress on our major real estate operations (defined as our top 23 sites by headcount) and 15 data center sites and a deep dive on the impacts of climate change on our Bay Area headquarters.</t>
  </si>
  <si>
    <t>Disclosing and properly addressing climate change risks and impacts associated with the IT industry and proliferation of the cloud is becoming more and more important. Not only does a company need to speak to the efforts they're making, they also need to show through their actions that they are making improvements or taking mitigation measures. Not addressing climate change risks and impacts head on could result in a reduced demand for our goods and services because of negative reputation impact. The 2018 Best Global Brands report, produced independently by Interbrand, ranks Google as the second most valuable global brand. Negative reputation could result in a decrease in brand value and in a loss of future brand equity. This risk driver could have a negative impact on our brands. For example, Interbrand’s 2018 Best Global Brands report estimates Google's brand value at approximately $156 billion. Using Interbrand's estimated brand value, a hypothetical reputational risk resulting in a 0.1% decrease in brand value could result in a loss of future brand equity of approximately $156 million. It is very difficult to predict the magnitude or potential occurrence of this risk, given the indirect nature of the relationship between climate change and online consumer economic activity.</t>
  </si>
  <si>
    <t>In 2017, we conducted an assessment of Google's exposure to climate risk in the near-term (2020-2025), mid-term (2050), and long-term (2100). This included a global assessment of the impact of sea level rise, precipitation (flooding), precipitation (drought), temperature and water stress on our real estate operations. Based on this assessment, we found our biggest risk to be flooding at our Bay Area headquarters.</t>
  </si>
  <si>
    <t>We must cool our data centers to keep them in operation, and the amount of energy needed to cool them is related to the outside air temperature. If global temperatures increase, this will increase the amount of energy required to cool our data centers and increase the cost of running our operations. Given that climate change is expected to increase average temperatures globally and we have facilities and operations around the world, this is a risk we face at all of our facilities globally. In particular, this may impact our data centers located in warm climates, such as our data center in Singapore. As of Dec.31, 2018, Google owned and operated 15 large data centers across North America, South America, Europe, and Asia. To learn more about our data centers and their locations, see: https://www.google.com/about/datacenters/inside/locations/index.html In general, we expect that our cooling costs will go up proportionately to the increase in cooling-degree-days due to increasing average temperatures. We are not able to predict the exact temperature increase, but if, for example, the number of cooling-degree-days increased by 10%, we would expect a 10% rise in our cooling costs, assuming we were not further able to improve our energy efficiency. This would have a low-medium negative financial impact. In collaboration with external consultants and other key stakeholders, Google’s Sustainability Officer led development of a climate resilience strategy in 2017, including a global assessment of the impacts of sea level rise, precipitation, temperature, and water stress on our major real estate operations (defined as our top 23 sites by headcount) and 15 data center sites and a deep dive on the impacts of climate change on our Bay Area headquarters.</t>
  </si>
  <si>
    <t>In our supply chain, Google employs a Supplier Code of Conduct and evaluates the risk of doing business with individual suppliers, which includes considerations of climate risk and conducting sustainable supply chain audits. The Supplier Code of Conduct stipulates that our suppliers require their suppliers to follow the same requirements, which flows our requirements up the supply chain.</t>
  </si>
  <si>
    <t>Google faces the risk of increased costs of energy if a price on carbon is applied through legislation such as cap and trade (or other mechanisms such as taxation). While the regulatory risk to our business is small, we are minimizing our exposure to this risk by working to run the most efficient computer infrastructure in the world. Through efficiency innovations, we have managed to cut energy usage in our data centers so that we're using significantly less energy than the industry average. For example, in 2018, Google’s data centers that reached our operational thresholds for reporting achieved an average PUE (power usage effectiveness) of 1.11, compared with the industry average of 1.67. By making our products and services more efficient and matching electricity use with renewable energy, Google is creating an alternative solution for business that will be beneficial should regulation come forth, allowing our customers to hedge against future energy costs. Our risk assessments at individual data centers includes using a shadow price for carbon to estimate expected future energy costs.</t>
  </si>
  <si>
    <t>On behalf of Alphabet and Google’s Chief Financial Officer and Google’s Senior VP of Technical Infrastructure, Google’s Sustainability Officer collaborates with risk management and operations teams to ensure risks and opportunities are evaluated across the company for mitigation of and adaptation to climate change. Geographical areas considered in risk and opportunities management include Google’s Bay Area headquarters, its major global office operations, and its 15 sites with operating data centers. Results of risk and opportunity assessments are reported to a cross-functional group of key internal stakeholders, including executives in operations and finance.</t>
  </si>
  <si>
    <t>These risks and opportunities are primarily assessed at a company level by modeling likely future energy cost scenarios under climate change regulation, and applying these scenarios to estimate the cost impact to our overall operations. To mitigate these risks, we look for opportunities to procure wholesale renewable energy via long-term contracts with stable prices, such as the power purchase agreements (PPA) we work hard to procure.  </t>
  </si>
  <si>
    <t>In 2018, Google entered into 8 more long-term renewable energy agreements which, together with our existing long-term contracts, provide 3.75 GW of clean, renewable energy that is new to the grid. This makes Google the largest cumulative corporate purchaser of renewable energy on the planet.</t>
  </si>
  <si>
    <t>Risks and opportunities are also assessed at an asset level by using the same models applied to both transition risks and physical risks. For example, from a transition risk perspective, the risk and opportunity assessments at individual data centers also includes using a shadow price for carbon to estimate expected future energy costs.</t>
  </si>
  <si>
    <t>From a physical risk perspective, when we launched Google’s Ecology Program in 2014, our goal was ecological resilience. We incorporated cutting-edge science and data from the onset, sponsoring the San Francisco Estuary Institute (SFEI) to create the Landscape Resilience Framework for ecological planning in the region. We also engaged with outside ecologists, landscape architects, planners, and local nongovernmental organizations to ensure that our outdoor environments would enhance the region’s existing ecology over time. Together, we focused on the following objectives: expanding wildlife habitat, creating diverse landscapes that can withstand the stresses of climate change, and restoring many of the ecological functions lost with the development of office parks across the Valley.</t>
  </si>
  <si>
    <t>Beyond this, we're working across the company to integrate sustainability values and culture into day-to-day operations. We’ve pushed Google data centers to make them some of the most efficient in the world, improving their environmental performance even as demand for our products has dramatically risen. Google's global offices take action to mitigate climate change by leveraging our Sustainable Operations Program. In our supply chain, Google employs a Supplier Code of Conduct and evaluates the risk of doing business with individual suppliers, which includes considerations of climate risk and conducting sustainable supply chain audits.</t>
  </si>
  <si>
    <t>To prioritize each risk and opportunity identified, we consider three key factors: its potential impact on our financial bottom line, its potential impact to our company's reputation, and progress towards our renewable energy and greenhouse gas emissions reduction targets. We weigh these and other factors on a case by case basis, depending on the risk/opportunity being prioritized.</t>
  </si>
  <si>
    <t>For example, there are many elements we consider in deciding where and how to pursue renewable energy supply contracts, including the emissions reduction potential of sourcing renewable energy by avoiding electricity with a high carbon intensity and whether renewable energy can be economical in the long term. Regarding energy costs specifically, we evaluate the net present value of entering into a renewable energy supply contract by comparing the business-as-usual scenario to energy costs under the long-term renewable energy scenario. If we find that renewable energy will significantly reduce the carbon intensity of our electricity supply and be more economical, these are very important inputs to identify a project as an opportunity as well as to decide whether or not to enter into a long-term contract. Long-term renewable energy contracts are one of the most important tools we have in mitigating risk and providing opportunity with respect to climate change, because they can reduce emissions while keeping energy costs known and manageable.</t>
  </si>
  <si>
    <t>We have very few direct emissions of greenhouse gases, therefore we do not expect our operations to be directly impacted by climate policy in the US, nor do we expect to participate in any current or future compliance markets for carbon trading in the US. Running our business requires us to use a lot of electricity to power our data centers, offices, and other infrastructure. In 2018, our total energy consumption was 10,572,485 MWh. Therefore, Google does face the risk of increased costs of energy if a price on carbon is applied through legislation such as cap and trade (or other mechanisms such as taxation). To the extent that this price is passed on to us from a regulated entity, the cost of running our operations will increase. However, we already operate some of the most efficient data centers in the world, procure renewable power for our data centers, and generate onsite renewable energy at several of our offices, all of which reduce our exposure to this risk. In addition, we already include a shadow price for carbon in our data center siting analysis so we take this risk into account even before we build a data center. Finally, we are carbon-neutral through the purchase of high-quality carbon offsets, so in effect, we already include a carbon price in our operations.</t>
  </si>
  <si>
    <t>If a carbon price of e.g. $14/metric tonne were established through regulation (price of carbon/tonne at AB32 Auction in May 2014), this could increase our costs by ~$10.5 million [= (2018 Scope 1 + market-based Scope 2) * $14], assuming these costs were passed through to electricity consumers and we were not further able to reduce our carbon footprint. The financial impact would likely be less as we already voluntarily purchase carbon offsets. Note that this is a hypothetical example and not our actual internal carbon price.</t>
  </si>
  <si>
    <t>While the regulatory risk to our business is small, we are minimizing our exposure to this risk by working to run the most efficient computer infrastructure in the world. Through efficiency innovations, we have managed to cut energy usage in our data centers so that we're using significantly less energy than the industry average. For example, in 2018, we achieved PUEs (power usage effectiveness ratios) as low as 1.09, compared with the industry average of 1.67. We achieved this through the use of increasingly efficient power supplies, evaporative cooling technology, machine learning and other innovations. An additional risk mitigation activity is our work to procure wholesale renewable energy for our operations via long-term contracts with stable prices. In 2018, we announced 8 more renewable energy commitments to procure 780 additional MW of wind and solar power in Alabama, Georgia, Tennessee, and Finland. Though there is an up-front capital cost associated with our data center efficiency improvements, these projects have financial paybacks because they improve our energy efficiency and thus reduce our operational costs. So from a net point of view, these improvements come at zero net cost, so our cost of management is $0.</t>
  </si>
  <si>
    <t>Insufficiently addressing climate change risks and impacts could result in reduced demand for our goods and services because of negative reputation impact. The 2018 Best Global Brands report, produced independently by Interbrand, ranks Google as the second most valuable global brand, valued at approximately $156 billion. Negative reputation could result in a decrease in brand value and in a loss of future brand equity.</t>
  </si>
  <si>
    <t>An elimination of policies that enable corporate end users to purchase clean energy, a rollback in state renewable portfolio standards, or a rollback of the EPA Clean Power Plan would make it more difficult for Google to meet its renewable energy goals by decreasing access to renewable energy in states where we operate. This would mean we would have to find other alternatives to procure renewable power, which are likely to be more expensive than taking it directly from the grid. We are unable to make precise estimates for this risk, so we have put $0 for potential financial impact.</t>
  </si>
  <si>
    <t>We have been working directly with federal and state policymakers, NGOs, and others in industry to provide support for these policies. The costs of this engagement are headcount on our public policy team, travel costs for trips to states where renewable portfolio standards are under attack, and dues paid to national trade organizations. We estimate this to be a $1-2 million/year recurring operating expense.</t>
  </si>
  <si>
    <t>Chronic: Rising mean temperatures</t>
  </si>
  <si>
    <t>Increased operating costs (e.g., inadequate water supply for hydroelectric plants or to cool nuclear and fossil fuel plants)</t>
  </si>
  <si>
    <t>We must cool our data centers to keep them in operation, and the amount of energy needed to cool them is related to the outside air temperature. If global temperatures increase, this will increase the amount of energy required to cool our data centers and increase the cost of running our operations. Given that climate change is expected to increase average temperatures globally and we have facilities and operations around the world, this is a risk we face at all of our facilities globally. In particular, this may impact our data centers located in warm climates, such as our data center in Singapore. As of Dec.31, 2018, Google owned and operated 15 large data centers across North America, South America, Europe, and Asia. To learn more about our data centers and their locations, see: https://www.google.com/about/datacenters/inside/locations/index.html</t>
  </si>
  <si>
    <t>In general, we expect that our cooling costs will go up proportionately to the increase in cooling-degree-days due to increasing average temperatures. We are not able to predict the exact temperature increase, but if, for example, the number of cooling-degree-days increased by 10%, we would expect a 10% rise in our cooling costs, assuming we were not further able to improve our energy efficiency. This would have a low-medium negative financial impact. We are unable to make precise estimates for this risk, so we have put $0 for potential financial impact.</t>
  </si>
  <si>
    <t>While the risk to our business is low-medium, we are minimizing our exposure to this risk (as well as regulatory risk) by working to run the most efficient computer infrastructure in the world. Through efficiency innovations, we've cut energy usage in our data centers so that we're using significantly less energy than the industry average. For example, in 2018, we achieved PUEs (power usage effectiveness ratios) as low as 1.09, compared with the industry average of 1.67. We achieved this through the use of increasingly efficient power supplies, evaporative cooling technology, machine learning and other innovations. In addition, because our data centers are located around the world, we minimize the risk that an unusually large increase in a particular region's temperature would force us to increase energy use and emissions in the most vulnerable locations or increase our costs disproportionately compared to the average global temperature increase. Though there is an upfront capital cost associated with our data center efficiency (and specifically cooling efficiency) improvements, these projects have financial paybacks because they improve our energy efficiency, reduce our emissions, and reduce our operational costs.</t>
  </si>
  <si>
    <t>This risk driver could have a negative impact on our brands. For example, the 2018 Best Global Brands report, produced independently by Interbrand, estimates Google's brand value at approximately $156 billion. Using Interbrand's estimated brand value, a hypothetical reputational risk resulting in a 0.1% decrease in brand value could result in a loss of future brand equity of approximately $156 million. It is very difficult to predict the magnitude or potential occurrence of this risk, given the indirect nature of the relationship between climate change and online consumer economic activity.</t>
  </si>
  <si>
    <t>We continually strive to make our processes more efficient and reduce our impact on the environment, thereby helping our customers reduce their footprint as well by choosing our products and services. For example, every day, people are saving time and money with Google Maps - and getting where they need to be - all while minimizing their impact on the environment. Google also works to accelerate the development of renewable energy, not only by procuring renewable energy for our operations, but also through renewable energy investments. On the data center side, for over 10 years, we've been building and running some of the most efficient data centers in the world. Through white papers and blog posts on sustainability.google we work to establish transparency to help others do the same. For example, in 2014, we published a white paper on machine learning and data center optimization: http://static.googleusercontent.com/media/www.google.com/en/us/about/datacenters/efficiency/internal/assets/machine-learning-applicationsfor-datacenter-optimization-finalv2.pdf In 2018, we entered into 8 more long-term renewable energy agreements which, together with our existing long-term contracts, provide 3.75 GW of clean, renewable energy. The costs associated with properly addressing climate change risks and impacts are the staff time to create and manage the associated projects. These costs are confidential, so we have put $0 for cost of management.</t>
  </si>
  <si>
    <t>Google's revenue is largely based on advertising. Advertisers advertise to users because they believe the users are in a position to become customers via an economic transaction as a result of the advertisement. Advertisers pay Google for the ability to advertise via our online properties. Fluctuating socio-economic conditions due to climate change could have a negative impact on Google's revenue if it causes users to reduce the rate of economic transactions and thus causes advertisers to demand less online advertising.</t>
  </si>
  <si>
    <t>Fluctuating socio-economic conditions could have a negative impact on Google's revenue if they cause users to reduce the rate of economic transactions and thus cause advertisers to demand less online advertising. It is difficult to predict the magnitude of this risk, given the indirect nature of the relationship between climate change and online consumer economic activity. That said, we generated 85% ($116,318,000,000) of total Google segment revenues from advertising in 2018. If, for example, all online economic activity decreased by 1%, it is hypothetically possible that we could experience a similar reduction in our share of this activity (i.e. $1,163,180,000).</t>
  </si>
  <si>
    <t>Since avoiding or minimizing climate change would reduce this risk, activities to promote &amp; advocate for clean energy help to minimize this risk. We actively engage with policy makers to support local, regional, national, and international policies to reduce dependence on carbon intensive power and support clean energy deployment. For example, Google engaged in a number of activities to advocate for a strong agreement at the United Nations Framework Convention on Climate Change (UNFCCC) twenty-first annual Conference of the Parties (COP21), which took place from November 30th to December 11th, 2015 in Paris. We continued to engage on clean energy policy in 2018. The costs associated with our risk management described here are staff time to conduct these advocacy activities, industry memberships, grants and research analysis. We estimate this to be a $1-2 million/year recurring operating expense.</t>
  </si>
  <si>
    <t>Risk 6</t>
  </si>
  <si>
    <t>Increased capital costs (e.g., damage to facilities)</t>
  </si>
  <si>
    <t>In 2017, we conducted an assessment of Google's exposure to climate risk in the near-term (2020-2025), mid-term (2050), and long-term (2100). Based on RCP 4.5 and 8.5, the San Francisco Bay Area is projected to experience sea level rise between 18.5-26.0 inches by the end of the century. Even though the location of Google’s Bay Area headquarters is not projected to experience the highest level of sea level rise when compared to the other Google sites assessed as part of this study, the location of our buildings in Mountain View, Sunnyvale, and Palo Alto and the importance of these sites as Google’s global headquarters places those facilities at a particularly high risk when mapped against anticipated sea level rise. Many of Google’s buildings in these locations are located in the current 100-year floodplain and, therefore, are at risk to impacts from coastal flooding in the present day. Those risks will only be further exacerbated by sea level rise throughout the century. Coastal flooding caused by rising sea levels could have the following impacts on Google's facilities and operations: 1) Flood impacts to Google’s buildings could result in damage to the structure, building equipment, and contents, as well as potential risks to employee safety, 2) Flood impacts to major roadways and other transportation routes may impact the ability of employees to get to work, 3) On a more global scale, sea level rise and coastal flooding could impact Google’s global supply chains and business operations.</t>
  </si>
  <si>
    <t>We are still analyzing the financial impact of this risk. Among other considerations, we reference the framework established in SEC guidance to help assess substantive financial impact on our business. We consider quantitative and qualitative factors when determining significance and materiality with respect to financial reporting and matters related to financial reporting. We are unable to make precise estimates for this risk, so we have put $0 for potential financial impact.</t>
  </si>
  <si>
    <t>We are actively evaluating climate risk over multiple time horizons. While we are still developing a method of managing climate risk across our global footprint, we have developed a process for our Bay Area headquarters. For example, Google is engaged in a large-scale master plan effort for our Mountain View and Sunnyvale locations, which are both in California. Sea level rise and flooding have emerged as critical climate risks that can have a material impact on physical assets, and have been considered as part of the overall development strategy for Google’s expanding footprint in the area. To determine and manage the relative significance of climate-related risks in relation to other risks, we have evaluated risk from a triple bottom line perspective, including environment, financial and social impacts.</t>
  </si>
  <si>
    <t>Carbon regulation as an efficiency driver: Any regulation that imposes a price on carbon or regulates carbon emissions may incentivize customers to switch their technology infrastructure to G Suite enterprise solutions and take advantage of Google’s cloud, which is highly energy efficient and is carbon neutral. This could create additional demand for Google’s existing products and/or services.</t>
  </si>
  <si>
    <t>If new carbon regulations are implemented, Google is in a position to grow its products and services as its data centers use 50% less energy than a typical data center. For illustrative purposes, if a new energy efficiency regulation resulted in a hypothetical regulatory advantage for Google and yielded an unpredictable 0.1% increase in revenue, it is hypothetically possible that we could experience a similar increase in annual revenue. Based on our FY 2018 revenue of approximately $136 billion, 0.1% would equate to approximately $136 million.</t>
  </si>
  <si>
    <t>We've worked hard to minimize the environmental impact of our products and services and we continue to find new ways to reduce our impacts even further. Our data centers are some of the most efficient in the world—they use 50% less energy than typical data centers. Providing an active user one month of Google services creates about the same amount of GHG emissions as driving a car one mile. We were the first major Internet company to achieve a multi-site energy management system certification to ISO 50001. We're working to support transition of the world’s power to more renewables like wind and solar by buying electricity directly from wind farms near our data centers. In 2018, we entered into 8 more long-term renewable energy agreements which, together with our existing long-term contracts, provide 3.75 GW of clean, renewable energy. We're also working with our utility partners to find solutions that will make more renewable energy available for us and for others. Making our products and services more efficient and matching our electricity use with renewable energy enables our customers to hedge against future energy costs, should regulations come forth. The main costs associated with our sustainability efforts are the headcount of engineers, program managers, and partner managers working on these initiatives, as well as software development costs. These costs are confidential, so we have put $0 for cost of management.</t>
  </si>
  <si>
    <t>Carbon regulation as a renewable energy driver: Future regulatory systems that put a price on carbon could increase the amount of renewable power that states are incentivized or required to procure. Both of these are likely to provide great economic opportunity for efforts to develop and invest in renewable power, as well as to draw more attention to this important issue. Since 2010, Google has made commitments to invest nearly $2.5 billion in innovative, large-scale renewable energy projects with a total combined capacity of 3.7 GW (separate from the PPAs we use to purchase renewable energy for our own operations). We view this as an opportunity to help deploy renewable energy at larger scale while at the same time making investments that have an attractive risk-adjusted return. We continue to look for opportunities for further investments around the globe.</t>
  </si>
  <si>
    <t>The International Energy Agency (IEA) estimates that the world will spend $26 trillion over the next two decades to build the energy infrastructure necessary to meet global demand. Bloomberg New Energy Finance (BNEF) estimates that $7 trillion will be spent through 2020 for renewable energy. This presents a tremendous business opportunity for the private sector to help pave the path towards a clean energy future while making attractive risk adjusted returns. In pursuing this opportunity, Google has already committed nearly $2.5 billion of investments in large scale renewable energy projects and residential solar rooftop funds with a total capacity of 3.7GW. For example, in 2014, we signed an agreement to invest $84M in an 80MW solar power plant in Red Hills, UT. In 2015 alone, Google made commitments to invest over $700m into renewable energy projects in both the US and overseas. Our returns on investment are confidential, so we have put $0 for potential financial impact.</t>
  </si>
  <si>
    <t>Google employs renewable energy investment professionals to source, review, and execute investments in utility-scale renewable energy projects. We also engage external consultants for financial and technical diligence. For each investment, we obtain approval from an internal investment committee as well as from senior executives. We also have an asset management team for ongoing management of these investments. As of the end of 2018, Google has committed to invest nearly $2.5 billion in large-scale renewable energy projects and residential solar rooftop funds around the world with a combined capacity of 3.7 GW. These targeted investments go beyond our own operational footprint, enabling renewable energy deployment at a larger scale while generating attractive risk-adjusted returns. Other costs include the staff time to source, analyze, and execute the deals. We also have an internal asset management team for ongoing management of these investments. These costs are confidential, so we have put $0 for cost of management.</t>
  </si>
  <si>
    <t>Our products help drive carbon mitigation efforts and inform climate science. We see an opportunity to help raise awareness about the physical changes to the Earth's natural resources and climate through Google Earth and other products, resulting in wide social benefits. Google has developed Google Earth Engine (earthengine.google.com), a planetary scale platform for geospatial data analysis that brings together the world's environmental and Earth observation satellite imagery, and makes it available for analysis online globally. Also, Google created the Earth Outreach program, which gives non profits and organizations the knowledge and resources they need to visualize their causes and share their story with hundreds of millions of users. As a global platform, Earth Engine can help to analyze data and information from around the world. The wider social benefits created by Google Earth may result in increased brand loyalty for Google.</t>
  </si>
  <si>
    <t>To date, Google Earth Engine has primarily been a philanthropic project that has not made money, but this could change as the product evolves. If customers value Google Earth Engine as a tool to examine the physical changes to the Earth's natural resources and climate, this could result in increased customer loyalty or brand value. This opportunity driver could have a positive impact on our brands. For example, the 2018 Best Global Brands report, produced independently by Interbrand, estimates Google's brand value at approximately $156 billion. Using Interbrand's estimated brand value, a hypothetical increase in brand value of 0.1% could result in a gain of future brand equity of approximately $156 million via brand loyalty created by wider social benefits.</t>
  </si>
  <si>
    <t>Earth Engine was developed to bring together the world's satellite imagery and make it available online with tools for scientists, independent researchers, and nations to mine this massive warehouse of data about Earth's natural resources to detect changes, map trends and quantify differences on the earth's surface. Using this technology platform, we're helping scientists develop applications for detecting deforestation and mapping land use trends, and have started working with individual countries to develop their own applications. For example, the Global Surface Water Explorer was launched at the UN World Data Forum in 2018. Developed by Google in conjunction with the European Commission's Joint Research Centre, it maps the location and temporal distribution of water surfaces at the global scale over the past 3.5 decades and provides statistics on the extent and change of those water surfaces. The dataset, produced from Landsat imagery, will support applications including water resource management, climate modeling, biodiversity conservation and food security (see https://global-surface-water.appspot.com/). For more information on other similar engagements, see our response to question 12.3e. The main costs associated with our Earth Engine efforts are headcount, software development, petabytes of data storage and the processing of this data (i.e. running scientific algorithms) in our data centers. These costs are confidential, so we have put $0 for cost of management.</t>
  </si>
  <si>
    <t>Reputation: Disclosing and properly addressing climate change risks and impacts associated with the IT industry and proliferation of the cloud is becoming more and more important. Not only does a company need to speak to the efforts they're making, they also need to show through their actions that they are making improvements or taking mitigation measures. Google’s core products such as Search, Android, Maps, Chrome, YouTube, Google Play, and Gmail each have over 1 billion monthly active users. Addressing climate change opportunities head on could result in an increased demand for our goods and services by positively impacting our reputation. We own and lease additional office and building space, research and development labs, and sales and support offices across more than 150 cities primarily in North America, Europe, South America, and Asia, and we own and operate 15 data centers across four continents. We matched 100% of the 2018 electricity consumption of our global operations with renewable energy purchases, which could positively impact our reputation in regions where we operate.</t>
  </si>
  <si>
    <t>This opportunity driver could have a positive impact on our brands. For example, the 2018 Best Global Brands report, produced independently by Interbrand, estimates Google's brand value at approximately $156 billion. Using Interbrand's estimated brand value, a hypothetical increase in brand value of 0.1% could result in a gain of future brand equity of approximately $156 million. It is very difficult to predict the magnitude or potential occurrence of this opportunity, given the indirect nature of the relationship between climate change and online consumer economic activity.</t>
  </si>
  <si>
    <t>We strive to make our processes more efficient and reduce our impact on the environment, thereby helping our customers reduce their footprints as well by choosing our products and services. For example, people can save time and money with Google Maps—getting where they need to be, while minimizing their impact on the environment—because Google Maps provides over 1 billion km worth of transit results every day. Google Maps has transit information for nearly 10,000 agencies, running through more than 4 million transit stations, in over 100 countries. Google also works to accelerate the development of renewable energy by procuring renewable energy for our operations and through renewable energy investments. We also build and run some of the most efficient data centers in the world. Through white papers and posts on our Sustainability blog we work to establish transparency to help others do the same. For example, in 2014, we published a white paper on machine learning and data center optimization. All these efforts can have positive impacts on our reputation and potentially increase demand for Google's products and services. The costs associated with properly addressing climate change opportunities and impacts are the staff time to create and manage the associated projects. These costs are confidential, so we have put $0 for cost of management.</t>
  </si>
  <si>
    <t>Opp5</t>
  </si>
  <si>
    <t>Shift toward decentralized energy generation</t>
  </si>
  <si>
    <t>Growing demand for energy: With the rising need for energy, we expect renewable energy to play an integral part in the world's energy infrastructure. By being an early investor and deploying smart capital to fund utility-scale projects, we believe we have helped accelerate the deployment of the latest clean energy technologies while providing attractive returns to Google as well as more capital for developers to build additional projects. This is a global opportunity as there are renewable energy opportunities worldwide, across different geographies and technology types. We've not only invested in large scale renewable energy projects, but also in funds that help to deploy solar PV panels on residential homes, where the falling costs of solar PV have made distributed generation much more economic and in some regions already competitive with retail rates. We believe this growth in distributed generation, accelerated by the drop in PV prices, has helped accelerate the deployment of clean energy technologies while providing attractive returns to Google. In 2014, we signed an agreement to invest $84M in an 80MW solar power plant in Red Hills, UT, which at the time was the largest solar energy generation facility in the state.</t>
  </si>
  <si>
    <t>IEA estimates the world will spend $26 trillion over the next two decades to build the energy infrastructure necessary to meet global demand. BNEF states that 2015 was the first time that renewable energy (excluding large hydro) made up over half of all the energy capacity additions worldwide and estimates that $7 trillion will be spent through 2020 for renewable energy. This presents a tremendous business opportunity for the private sector to help build a clean energy future while making attractive risk adjusted returns. In pursuing this opportunity, Google has made commitments to invest nearly $2.5 billion of investments since 2010 in large scale renewable energy projects and residential solar rooftop funds with a total capacity of 3.7GW. In 2015 alone, Google made commitments to invest over $700 million into renewable energy projects in both the US and overseas. We will continue to manage our existing investments. Our ROI is confidential, so we have put $0 for financial impact.</t>
  </si>
  <si>
    <t>Google employs renewable energy investment professionals to source, review, and execute investments in utility-scale renewable energy projects. We also engage external consultants for financial and technical diligence. For each investment, we obtain approval from an internal investment committee as well as from senior executives. We also have an asset management team for ongoing management of these investments. In 2015, Google made a $300 million investment commitment to a fund with SolarCity. By participating in this program, homeowners help the environment and benefit from a compelling value proposition, typically recognizing savings off their past electricity bills immediately upon connection. As of the end of 2018, Google has committed to invest nearly $2.5 billion in large-scale renewable energy projects and residential solar rooftop funds around the world with a combined capacity of 3.7 GW. These targeted investments go beyond our own operational footprint, enabling renewable energy deployment at a larger scale while generating attractive risk-adjusted returns. Other costs include the staff time to source, analyze, and execute the deals. These costs are confidential, so we have put $0 for cost of management.</t>
  </si>
  <si>
    <t>Opp6</t>
  </si>
  <si>
    <t>As climate change occurs, we expect that energy prices will increase and hence, more consumers will use public and alternative transportation rather than private vehicles. We therefore see an opportunity for increased use of Google Maps Transit, which provides public transit directions and walking and biking routes in Google Maps. As can be seen at www.google.com/transit, Google Maps Transit provides maps &amp; schedules for public transit systems in cities worldwide. Currently, Google Maps serves one billion active monthly users with mapping tools. Google Maps has transit information for nearly 10,000 agencies, running through more than 4 million transit stations, in over 100 countries. It provides over 1 billion km worth of transit results every day. For more information about how Google Maps helps users minimize their impact on the environment, see: http://googleblog.blogspot.com/2014/05/hop-on-boardand-go-almost-anywherewith.html.</t>
  </si>
  <si>
    <t>Google Transit and biking/walking routes are a feature of Google Maps, a free online tool that helps people as they navigate, explore and get things done in the world. As demand increases for information about alternative transportation options, we expect that there will be more users of Google Maps. This opportunity driver could have a positive impact on our brands. For example, the 2018 Best Global Brands report, produced independently by Interbrand, estimates Google's brand value at approximately $156 billion. Using Interbrand's estimated brand value, a hypothetical increase in brand value of 0.1% could result in a gain of future brand equity of approximately $156 million via brand loyalty created by access to helpful tools.</t>
  </si>
  <si>
    <t>Transit on Google Maps is a public transportation planning tool that combines the latest agency data with the power of Google Maps, and we are continually improving this tool, with many new features and cities added in 2018. For agencies around the world, Google Maps is a cost-effective solution targeted at transit novices and seasoned travelers alike. We make Google Maps available in 69 different languages and it is compatible with screen readers for the visually impaired. We have made the Transit and Biking Directions on Google Maps feature available on selected mobile devices through Google Maps for mobile, and we have also included public transportation information in Google Earth. Google has a team of employees that manage Google Maps and Google Transit. The main costs associated with our Google Transit efforts and Google Maps features are the team's headcount of engineers, product managers, and partner managers, as well as software development costs. These costs are confidential, so we have put $0 for cost of management.</t>
  </si>
  <si>
    <t>Any regulation that imposes a price on carbon or regulates carbon emissions may incentivize customers to switch their technology infrastructure to G Suite enterprise solutions and take advantage of Google’s cloud, which is highly energy efficient and is carbon neutral. This could create additional demand for Google’s existing products and/or services. If new carbon regulations are implemented, Google is in a position to grow its products and services as its data centers use 50% less energy than a typical data center. The potential time horizon for this impact is predicted to be short-term.</t>
  </si>
  <si>
    <t>We have very few direct emissions of greenhouse gases, therefore we do not expect our operations to be directly impacted by climate policy in the US, nor do we expect to participate in any current or future compliance markets for carbon trading in the US. Google does, however, face the risk of increased costs of energy if a price on carbon is applied through legislation such as cap and trade (or other mechanisms such as taxation). To the extent that this price is passed on to us from a regulated entity, the cost of running our operations will increase. However, we already operate some of the most efficient data centers in the world, procure renewable power for our data centers, and generate onsite renewable energy at several of our offices, all of which reduce our exposure to this risk. For example, in 2018, the average annual Power Usage Effectiveness (PUE) for our global fleet of data centers was 1.11, compared with the industry average of 1.67. Google is also the world’s largest corporate purchaser of renewable energy; since 2010, we’ve signed 34 agreements totaling 3.75 gigawatts of renewable energy. In addition, we already include a shadow price for carbon in our data center siting analysis so we take this risk into account even before we build a data center. Finally, we are carbon-neutral through the purchase of high-quality carbon offsets, so in effect, we already include a carbon price in our operations. The potential time horizon for this impact is predicted to be short-term.</t>
  </si>
  <si>
    <t>Based on RCP 4.5 and 8.5, the San Francisco Bay Area is projected to experience sea level rise between 18.5-26.0 inches by the end of the century. The location of our buildings in Mountain View, Sunnyvale, and Palo Alto and the importance of these sites as Google’s global headquarters places those facilities at a particularly high risk when mapped against anticipated sea level rise. Many of Google’s buildings in these locations are located in the current 100-year floodplain and, therefore, are at risk to impacts from coastal flooding in the present day. Those risks will only be further exacerbated by sea level rise throughout the century. Coastal flooding caused by rising sea levels could have the following impacts on Google's facilities and operations: 1) Flood impacts to Google’s buildings could result in damage to the structure, building equipment, and contents, as well as potential risks to employee safety. 2) Flood impacts to major roadways and other transportation routes may impact the ability of employees to get to work. 3) On a more global scale, sea level rise and coastal flooding could impact Google’s global supply chains and business operations. The potential time horizon for this impact is predicted to be long-term.</t>
  </si>
  <si>
    <t>Our products help drive carbon mitigation efforts and inform climate science. We see an opportunity to help raise awareness about the physical changes to the Earth's natural resources and climate through Google Earth and other products. Google has developed Google Earth Engine (EarthEngine.Google.com), a planetary scale platform for environmental data &amp; analysis that brings together the world's satellite imagery and makes it available online. Also, Google created the Earth Outreach program, which gives non profits and organizations the knowledge and resources they need to visualize their causes and share their story with hundreds of millions of users. As a global platform, Earth Engine can help to analyze data and information from around the world. The wider social benefits created by Google Earth may result in increased brand loyalty for Google, and thus, increased brand value. The potential time horizon for this impact is predicted to be short-term.</t>
  </si>
  <si>
    <t>We must cool our data centers to keep them in operation, and the amount of energy needed to cool them is related to the outside air temperature. If global temperatures increase, this will increase the amount of energy required to cool our data centers and increase the cost of running our operations. Given that climate change is expected to increase average temperatures globally and we have facilities and operations around the world, this is a risk we face at all of our facilities globally. In particular, this may impact our data centers located in warm climates, such as our data center in Singapore. In general, we expect that our cooling costs will go up proportionately to the increase in cooling-degree-days due to increasing average temperatures. We are not able to predict the exact temperature increase, but if, for example, the number of cooling-degree-days increased by 10%, we would expect a 10% rise in our cooling costs, assuming we were not further able to improve our energy efficiency. This would have a low-medium negative financial impact. The potential time horizon for this impact is predicted to be medium-term.</t>
  </si>
  <si>
    <t>Any regulation that imposes a price on carbon or regulates carbon emissions may incentivize customers to switch their technology infrastructure to G Suite enterprise solutions and take advantage of Google Cloud, which is highly energy efficient and is carbon neutral. This could create additional demand for Google’s existing products and/or services, and therefore increase revenues. If new carbon regulations are implemented, Google is in a position to grow its products and services, and therefore its revenues, as its data centers use 50% less energy than a typical data center. The potential time horizon for this impact is predicted to be short-term.</t>
  </si>
  <si>
    <t>Running our business requires us to use a lot of electricity to power our data centers, offices, and other infrastructure. Google owns and operates 15 data centers. In 2018, our total energy consumption was 10,572,485 MWh. We must cool our data centers to keep them in operation, and the amount of energy needed to cool them is related to the outside air temperature. If global temperatures increase, this will increase the amount of energy required to cool our data centers and increase the cost of running our operations. Given that climate change is expected to increase average temperatures globally and we have facilities and operations around the world, this is a risk we face at all of our facilities globally. In particular, this may impact our data centers located in warm climates, such as our data center in Singapore. In general, we expect that our cooling costs will go up proportionately to the increase in cooling-degree-days due to increasing average temperatures. We are not able to predict the exact temperature increase, but if, for example, the number of cooling-degree-days increased by 10%, we would expect a 10% rise in our cooling costs, assuming we were not further able to improve our energy efficiency. This would have a low-medium negative financial impact. The potential time horizon for this impact is predicted to be medium-term.</t>
  </si>
  <si>
    <t>Google owns and operates 15 data centers. As Google requires a lot of energy to run our operations, we face the risk of increased costs of energy if a price on carbon is applied through legislation such as cap and trade (or other mechanisms such as taxation). We are assessing the potential impacts of carbon taxes and legislation. For example, we filed comments opposing the proposed repeal of the Clean Power Plan (CPP). We already include a shadow price for carbon in our data center siting analysis so we take this risk into account even before we build a data center. We are also carbon-neutral through the purchase of high-quality carbon offsets, so in effect, we already include a carbon price in our operations. The potential time horizon for this impact is predicted to be short-term.</t>
  </si>
  <si>
    <t>Acquisitions, joint ventures, investments and divestitures are important elements of our overall corporate strategy and use of capital. For example, in January 2018, we completed the acquisition of a team of engineers and a non-exclusive license of intellectual property from HTC for $1.1 billion in cash. Any regulation that imposes a price on carbon or regulates carbon emissions may impact the types of companies we consider acquiring or the segments of the business we consider divesting, depending on how carbon intensive they are, as it may impact their valuation. The potential time horizon for this impact is predicted to be short-term.</t>
  </si>
  <si>
    <t>As a technology company and due to the nature of our business, we do not believe that climate change will impact our access to capital.</t>
  </si>
  <si>
    <t>Since 2010, we’ve committed to invest nearly $2.5 billion in large-scale renewable energy projects and residential solar rooftop funds with a combined capacity of 3.7 GW. These targeted investments go beyond our own operational footprint, enabling renewable energy deployment at a larger scale while generating attractive risk-adjusted returns. The potential time horizon for this impact is predicted to be medium-term.</t>
  </si>
  <si>
    <t>The availability of our products and services depends on the continuing operation of our information technology and communications systems. Our systems are vulnerable to damage, interference or interruption from natural disasters, the effects of climate change (such as sea level rise, drought, flooding, wildfires, and increased storm severity), or other factors. Our headquarters are located in Mountain View, California. We also own and lease office and building space in the surrounding areas near our headquarters, which in the aggregate (including our headquarters) represent approximately 11.2 million square feet of office/building space and approximately fifty-nine acres of developable land to accommodate anticipated future growth. In 2017, we conducted an assessment of Google's exposure to climate risk in the near-term (2020-2025), mid-term (2050), and long-term (2100). This included a global assessment of the impact of flooding on our real estate operations. Based on RCP 4.5 and 8.5, the San Francisco Bay Area is projected to experience sea level rise between 18.5-26.0 inches by the end of the century. Even though the location of Google’s Bay Area headquarters is not projected to experience the highest level of sea level rise when compared to the other Google sites assessed as part of this study, the location of the buildings in Mountain View, Sunnyvale, and Palo Alto and the importance of these sites as Google’s global headquarters places those facilities at a particularly high risk when mapped against anticipated sea level rise. Many of Google’s buildings in these locations are located in the current 100-year floodplain and, therefore, are at risk to impacts from coastal flooding in the present day. Those risks will only be further exacerbated by sea level rise throughout the century. The potential time horizon for this impact is predicted to be medium-term.</t>
  </si>
  <si>
    <t>Since our founding, we’ve focused on providing the best user experience possible and taken great care to ensure the products and services we provide serve our customers. We value efficiency in everything we do, from creating products and building data centers to managing our supply chain and office space. We continually strive to make our processes more efficient and to reduce our impact on the environment, thereby helping our customers reduce their footprint, too. Our products and services like Google Cloud Platform and G Suite enable millions of businesses to shift to our highly efficient, renewable energy–based computing infrastructure.</t>
  </si>
  <si>
    <t>i. Because we believe climate change and environmental regulation may result in higher energy prices, our strategy has been influenced in two ways: (1) we purchase renewable electricity for our operations, and (2) we design and operate our facilities to be as energy efficient as possible. Specifically, to mitigate future price rises in electricity costs (including due to environmental regulation), we seek long-term contracts for renewable electricity and work to improve energy efficiency in all our data centers and office spaces.</t>
  </si>
  <si>
    <t>Our internal reporting process enables us to track progress toward our goals and influence future strategies. Both the Technical Infrastructure and Real Estate teams develop strategies to reach our goals. These are then translated into programs and projects whose results are reported to the SVP of Technical Infrastructure and the VP of Real Estate quarterly. This process is embedded across the company and the feedback mechanism of quarterly reporting helps further influence future strategies.</t>
  </si>
  <si>
    <t>For example, our Real Estate team runs an internal Sustainable Operations Program, which requires each participating office to comply with a set of annual and ongoing sustainability best practices, in addition to completing at least one data driven project each year to reduce their local environmental impact.</t>
  </si>
  <si>
    <t>As we become more efficient, customers using our products and services inevitably do too, which also decreases their carbon footprint. For example, by moving its 17,000 employees to Google Apps and Gmail, the US General Services Administration reduced server energy consumption by nearly 90%. (see: https://static.googleusercontent.com/media/www.google.com/en//green/pdf/google-apps.pdf)</t>
  </si>
  <si>
    <t>ii. Physical and regulatory risks also influence our strategy. Specifically, the potential increase in electricity prices due to the physical impacts of climate change and any resulting regulations have increased our push to source long-term contracts for renewable electricity to avoid exposure to electricity price volatility and/or increases. Additionally, regulatory opportunity also influenced our strategy; by adopting long-term contracts for renewable electricity now, we stay ahead of potential future regulations.</t>
  </si>
  <si>
    <t>As we’ve noticed new opportunities resulting from climate change, we’ve also adopted several new product lines. For example, in 2015 we launched Project Sunroof, an online tool that helps users estimate potential solar energy production and cost savings if they were to install rooftop solar. In 2018, this tool expanded coverage beyond the United States into Germany, France and the UK—in partnership with leading utilities—and has to date mapped over 107 million rooftops across 21,500 cities.</t>
  </si>
  <si>
    <t>iii. Energy risk management remains the most important component of our short-term strategy influenced by climate change. This includes our desire to maximize energy efficiency in order to increase the utilization of each kWh we purchase. For example, compared with five years ago, our data centers now deliver around seven times as much computing power with the same amount of electrical power. We focus on reducing the energy we use by designing and building energy- and resource-efficient data centers and office buildings, as well as supporting energy efficient operations.</t>
  </si>
  <si>
    <t>iv. In 2007, we announced our goal to become carbon neutral, which we achieved that year, and we’ve maintained carbon neutrality for twelve consecutive years. In 2012, we set a long-term goal to purchase enough renewable energy to match all the electricity we consume globally on an annual basis. In 2017 and again in 2018, we achieved it: Google’s total purchase of energy from sources like wind and solar exceeded the amount of electricity used by our operations around the world, including offices and data centers.</t>
  </si>
  <si>
    <t>Our long-term goals to build a cleaner energy future will result in our products and services, and therefore ultimately our users, reducing their environmental footprint. The most important component of this strategy is our commitment to seek out long-term contracts for the purchase of renewable electricity. To meet that goal, we continue to pursue such contracts, which, over the long term, will reduce our carbon footprint and help protect us from the aforementioned risks. Another part of our long-term strategy is to encourage the development and deployment of more renewable energy through policy advocacy.</t>
  </si>
  <si>
    <t>v. Google data centers use 50% less energy than a typical data center and we are the largest corporate purchaser of renewable energy in the world. We believe this helps us achieve strategic advantage over our competitors by ensuring stable electricity prices over the long term, lowering our operational costs, and helping protect us from the aforementioned sourcing and potential regulatory risks. Companies and users that choose our products and services can be confident that we’re helping them minimize their environmental impact—even as their needs and services scale.</t>
  </si>
  <si>
    <t>vi. In 2018, the most substantial business decisions we made that were influenced by climate change include signing new renewable energy deals, regulatory work, and ongoing data center efficiency efforts, as follows:</t>
  </si>
  <si>
    <t>- We entered into 8 more long-term renewable energy agreements which, together with our existing long-term contracts, provide 3.75 GW of clean, renewable energy. For example, on August 9, 2018, we announced that we’d signed contracts through a program with Georgia Power to purchase the output of 78.8 MW of solar energy from two solar farms in Georgia, in partnership with other Georgia Power customers Walmart, Target, and Johnson &amp; Johnson. </t>
  </si>
  <si>
    <t>- We engaged directly with policymakers to call for policies that promote renewable energy and/or reduce carbon emissions. For example, in April 2018, Google filed comments in response to the EPA’s proposed rulemaking to repeal the Clean Power Plan</t>
  </si>
  <si>
    <t>- In 2018, we maintained a comprehensive energy management system for our data centers and a corporate, multi-site ISO 50001 certification</t>
  </si>
  <si>
    <t>The aspect of climate change that influenced these business decisions is the potential physical and regulatory impacts of climate change, as explained in (i).</t>
  </si>
  <si>
    <t>Other, please specify (RCP4.5 and RCP8.5)</t>
  </si>
  <si>
    <t>In 2017, we established Google's climate baseline by assessing future changes to the following climate factors as a result of climate change: sea level rise, precipitation, temperature, and water stress. We used WRI’s definitions of water stress and high-stress/extremely high-stress areas. Each of these climate factors were assessed against two emissions pathways and across three time horizons. As a means to capture a short-term, mid-term, and long-term understanding of Google’s future climate exposure, three time horizons were identified and considered: 2020/2025, 2050, and 2100. These time horizons were chosen as they correlate with Google’s intentions to plan for resilience of its data centers and office buildings, while also providing information about immediate actions needed to improve resilience of its business operations. For each of these time horizons, we conducted an analysis of the Paris compliant scenario and the business as usual scenario to understand the range of possible future climate impacts. The emissions scenarios were based on the representative concentration pathways (RCPs) developed by the Intergovernmental Panel on Climate Change as part of its Fifth Assessment Report. The RCPs describe four possible climate futures, based on a wide range of possible changes to GHG emissions as a result of human activity. RCP8.5, the high-emissions pathway, approximates a “business as usual” scenario if there is no significant global action toward GHG emissions reduction and mitigation. The low-emissions scenario, RCP4.5, was chosen because it takes into account significant mitigation efforts and aligns with the Paris climate accord that went into effect in November 2016. Based on this climate baseline data, the research team identified the climate exposure for each of Google’s sites included in this assessment and developed high-level recommendations and priorities to help shape Google’s next steps toward developing a climate resilience strategy. In collaboration with external consultants and other key stakeholders, our GSO led development of a climate resilience strategy for Google, including a global assessment of the impacts of sea level rise, precipitation, temperature, and water stress on our major real estate operations (our top 23 sites by headcount) and 15 data center sites. The two key results of the scenario analysis are: exposure to increased temperatures is likely to impact many of our global sites and combined effects of sea level rise and flooding could be significant in our San Francisco Bay Area headquarters, both as early as 2050. The results of the scenario analysis has primarily informed our real estate development objectives and strategy in the Bay Area. Climate resilience has become a central theme that has influenced our large-scale district and master planning. In terms of business objectives, the results of the scenario analysis encouraged Google to take a longer term view on how risks will impact real estate strategy beyond the 2050 time horizon. In terms of strategy, Google is exploring specific ways to invest in mitigation measures today that will reduce future risk, such as expanding creek channels and raising finished floor elevation of new buildings. We’re also engaging in public/private partnerships to advance climate resilience solutions at the regional scale. For example, we’re engaged in a large-scale master plan effort for our Mountain View and Sunnyvale locations, both in California. Sea level rise, flooding and urban heat island have emerged as critical climate risks that can have a material impact on physical assets and occupants, and have been considered as part of the overall development strategy for Google’s expanding footprint in the area. To determine the relative significance of climate-related risks in relation to other risks, we developed a methodology for evaluating risk from a triple bottom line perspective, including environment, financial and social impacts.</t>
  </si>
  <si>
    <t>Both absolute and intensity targets</t>
  </si>
  <si>
    <t>Scope 1+2 (market-based) +3 (upstream)</t>
  </si>
  <si>
    <t>No, and we do not anticipate setting one in the next 2 years</t>
  </si>
  <si>
    <t>Expired</t>
  </si>
  <si>
    <t>Every year, we have a goal of being carbon neutral. As of December 31, 2018, we reached carbon neutrality for 100% of our FY2018 operational emissions, which represent Scope 1 + Scope 2 (market-based) + Scope 3 (business travel, candidate travel, and employee commuting). Abs1 covers Scope 1 + Scope 2 (market-based) + Scope 3 (business travel, candidate travel, and employee commuting). We committed to being carbon neutral in 2007 and we have achieved this goal each year since then. We maintain our commitment to carbon neutrality of our operational footprint first through energy efficiency, second, by signing long-term contracts for renewable energy directly from our utility providers and from green energy facilities in the same grid regions as our data centers, and lastly, by investing in high-quality carbon offset projects. We understand that CDP does not acknowledge carbon offsets as a way to reduce emissions, however, we do recognize offsets as a viable and important approach for mitigating our carbon emissions impact, as well as a critical component of our three-tiered carbon neutrality strategy.</t>
  </si>
  <si>
    <t>Achieved</t>
  </si>
  <si>
    <t>Abs2 includes RE2, as well as Scope 1 emissions, and is our interim target for Abs3. On July 27, 2015, Google committed to tripling our purchases of renewables (then 1.1GW) by 2025 (see: https://www.whitehouse.gov/the-press-office/2015/07/27/fact-sheet-white-house-launches-american-business-act-climate-pledge). This was expected to result in installed production capacity of 3.4GW of renewable power and an annual GHG emissions reduction of approximately 2.7 million tCO2 by 2025, of which an increase of 1.8 million tCO2 in our annual GHG emissions reduction (from 0.9 million tCO2/year to 2.7 million tCO2/year) will be achieved by 2025. As of December 31, 2018, we exceeded this target seven years early: since 2010, we’ve signed 34 agreements totaling 3.75 gigawatts of renewable energy (see target RE2). As of the end of 2018, our annual greenhouse gas emissions reductions from our renewable energy projects were 3.6 million metric tons, which puts us 202% of the way towards this goal from an emissions reduction perspective, and 115% of the way towards this goal from a renewable energy perspective. Our calculations assume that the grid emissions factors in the target year remain the same. Our overall energy usage from base year to target year is expected to increase, so this target is expected to result in an equivalent annual reduction of emissions from base year to target year of 124% by 2025, though we have written 100% as that is the maximum value possible for this field. Our % reduction from base year represents annual emissions reductions in our target year due to additional purchases of renewables (1.8 million tCO2), as compared to our annual base year emissions covered by this target (1.5 million tCO2). [(1.8 million tCO2/1.5 million tCO2)*100 = 124%]. Our market-based Scope 2 emissions represented 91.5% of our combined Scope 1 and market-based Scope 2 emissions in 2018.</t>
  </si>
  <si>
    <t>Abs3 includes RE1, as well as Scope 1 emissions. In 2012, we set a longterm goal to purchase enough renewable energy to match all the electricity we consume globally on an annual basis. In 2017, and again in 2018, we achieved it: Google’s total purchase of energy from sources like wind and solar exceeded the amount of electricity used by our operations around the world, including offices and data centers. While we’re still drawing power from the grid, some of which is from fossil fuel resources, we’re purchasing enough wind and solar energy to match every MWh of electricity our data center and office operations consume annually. In 2018, our annual GHG reductions from our renewable energy projects were 3.6 million metric tons. This puts us 202% of the way towards this goal from an emissions reduction perspective. Google is the largest cumulative corporate purchaser of renewable energy in the world. Since 2010, we’ve signed 34 agreements totaling 3.75 gigawatts of renewable energy. Reaching our 100% renewable purchasing goal means that Google buys on an annual basis the same amount of megawatt-hours (MWh) of renewable energy—both the physical energy and its corresponding renewable energy certificates (RECs)—as the amount of MWh of electricity that we consume for our operations around the world. Where possible, we buy this energy directly from our utility providers and from green energy facilities in the same grid regions as our data centers. Since we're using Abs2 as our interim target for Abs3 and it would be difficult to predict our emissions in 2040, we used most of the same data here for Abs3 as we did for Abs2. We know we will increase our annual GHG emissions reduction by at least 1.8 million tCO2 of emissions (our Abs2 target) sometime before 2040. The actual reduction in tCO2 will likely be greater as we believe our Scope 2 emissions will grow between our base year and 2040. Matching 100% renewable energy is just the beginning. We’re building new data centers and offices, and as demand for Google products grows, so does our electricity load. We need to be constantly adding renewables to our portfolio to keep up. So we’ll keep signing contracts to buy more renewable energy. And in those regions where we can’t yet buy renewables, we’ll keep working on ways to help open the market. As such, while we achieved our target this year, our efforts are ongoing.</t>
  </si>
  <si>
    <t>Metric tons CO2e per unit FTE employee</t>
  </si>
  <si>
    <t>We have many emission reduction activities, and this is one we chose to highlight here. Google's NYC office has chosen to participate in the NYC Carbon Challenge. We have volunteered to go beyond the 30% greenhouse gas reduction per full-time equivalent employee (FTE) by 2030 and instead work to a 50% reduction in metric tons CO2e per FTE employee by 2025 from 2011 baselines for Scope 1 and 2 emissions. This target applies to our Google-occupied building spaces in NYC. Google is committed to reducing our Scope 1 and 2 emissions per FTE by 50% in our New York City office by 2025. As of Dec.31, 2018, we have achieved a 54% reduction of Scope 1 and 2 emissions per FTE through various energy efficiency and emissions reductions projects, therefore we have exceeded this goal seven years early. This target is related to Scope 1 and 2 emissions, therefore, we don't expect any change in Scope 3 emissions from this target specifically.</t>
  </si>
  <si>
    <t>Total renewable energy purchased annually</t>
  </si>
  <si>
    <t>Total annual global electricity consumption</t>
  </si>
  <si>
    <t>RE1 is the Scope 2 portion of Ab3. In 2012, we set a long-term goal to purchase enough renewable energy to match all the electricity we consume globally on an annual basis. In 2018, we achieved it for the second year in a row: Google’s total purchase of energy from sources like wind and solar exceeded the amount of electricity used by our operations around the world, including offices and data centers. While we’re still drawing power from the grid, some of which is from fossil fuel resources, we’re purchasing enough wind and solar energy to match every megawatt-hour (MWh) of electricity our data center and office operations consume annually. Google is the largest corporate purchaser of renewable energy in the world. Since 2010, we’ve signed 34 agreements totaling 3.75 gigawatts of renewable energy. Reaching our 100% renewable purchasing goal means that Google buys on an annual basis the same amount of megawatt-hours (MWh) of renewable energy—both the physical energy and its corresponding renewable energy certificates (RECs)—as the amount of MWh of electricity that we consume for our operations around the world. Where possible, we buy this energy directly from our utility providers and from green energy facilities in the same grid regions as our data centers. Matching 100% renewable energy is just the beginning. We’re building new data centers and offices, and as demand for Google products grows, so does our electricity load. We need to be constantly adding renewables to our portfolio to keep up. So we’ll keep signing contracts to buy more renewable energy. And in those regions where we can’t yet buy renewables, we’ll keep working on ways to help open the market. In 2018, we announced a longer-term ambition to power all of our data centers with carbon-free energy on a 24x7 basis (every hour of every day). We also published a paper tracking our progress toward that goal (see https://storage.googleapis.com/gweb-sustainability.appspot.com/pdf/24x7-carbon-free-energy-data-centers.pdf). In 2015, Google joined the RE100 initiative—an initiative led by the Climate Group and CDP—as well as the We Mean Business coalition, committing to procure 100% of our electricity from renewable sources (see https://www.whitehouse.gov/the-press-office/2015/07/27/fact-sheet-white-house-launches-american-business-act-climate-pledge).</t>
  </si>
  <si>
    <t>Abs3</t>
  </si>
  <si>
    <t>Total renewable energy production capacity installed, minus 1.1GW (installed capacity during base year)</t>
  </si>
  <si>
    <t>2.3 GW of renewable energy production capacity installed. This represents our target of 3.4 GW minus 1.1GW (installed capacity during base year)</t>
  </si>
  <si>
    <t>RE2 is the Scope 2 portion of Abs2 and is our interim target for RE1. On July 27, 2015, as part of the White House American Business Act on Climate Pledge, Google committed to tripling our purchases of renewables (then 1.1GW) by 2025 (see: https://www.whitehouse.gov/the-press-office/2015/07/27/fact-sheet-white-house-launches-american-business-act-climate-pledge and https://www.theclimategroup.org/news/google-joins-re100-target-triple-renewable-energy-purchases-2025). This is expected to result in installed production capacity of 3.4GW of renewable power by 2025. As of December 31, 2018, we had entered into 34 long-term renewable energy agreements which, together, total 3.75 GW of installed production capacity, putting us 115% of the way towards this goal.</t>
  </si>
  <si>
    <t>Abs2</t>
  </si>
  <si>
    <t>Small pilot to upgrade fluorescent fixtures to LEDs with smart controls at our Iowa data center. This represents progress made on this project in 2018. Google has many emissions reduction initiatives and we've chosen only a small subset to detail out here as examples of the activities we've implemented in the reporting year. Amounts for investment required are pre-incentive (they do not incorporate any potential rebates earned). Payback periods are post-incentive (they do incorporate any potential rebates earned).</t>
  </si>
  <si>
    <t>Replace two-stage filtration with single-stage filtration for rooftop HVAC units at our Iowa data center. This represents progress made on this project in 2018. New units already have single-stage filtration so the annual cost savings represented here is actually a cost avoidance for new buildings. Google has many emissions reduction initiatives and we've chosen only a small subset to detail out here as examples of the activities we've implemented in the reporting year. Amounts for investment required are pre-incentive (they do not incorporate any potential rebates earned). Payback periods are post-incentive (they do incorporate any potential rebates earned).</t>
  </si>
  <si>
    <t>Other, please specify (Various energy efficiency projects)</t>
  </si>
  <si>
    <t>Ongoing implementation of multi-year energy efficiency projects in our New York office as part of the NYC Carbon Challenge. In 2018, significant progress was made on 5 projects. In 2011, Google committed to the NYC Carbon Challenge. It asked companies to strive for a 30% GHG reduction per FTE by 2030, but we volunteered to go beyond this and committed to a 50% reduction by 2025. As of Dec.31, 2018, we achieved a 54% reduction, exceeding our target seven years early. See Question 4.1b for more details. Google has many emissions reduction initiatives and we've chosen only a small subset to detail out here as examples of the activities we've implemented in the reporting year. Amounts for investment required are pre-incentive (they do not incorporate any potential rebates earned). Payback periods are post-incentive (they do incorporate any potential rebates earned).</t>
  </si>
  <si>
    <t>Energy efficiency projects in our San Francisco Bay area offices. In 2018, 17 individual projects were implemented. Google has many emissions reduction initiatives and we've chosen only a small subset to detail out here as examples of the activities we've implemented in the reporting year. Amounts for investment required are pre-incentive (they do not incorporate any potential rebates earned). Payback periods are post-incentive (they do incorporate any potential rebates earned).</t>
  </si>
  <si>
    <t>Pursuit of LEED EB:O&amp;M Gold certification for our office in Hyderabad, India, which includes 6 energy efficiency projects implemented in 2018. Google has many emissions reduction initiatives and we've chosen only a small subset to detail out here as examples of the activities we've implemented in the reporting year. Amounts for investment required are pre-incentive (they do not incorporate any potential rebates earned). Payback periods are post-incentive (they do incorporate any potential rebates earned).</t>
  </si>
  <si>
    <t>Implementation of 40 fine-tuning initiatives to improve energy management at our office in Kirkland, Washington in 2018. Google has many emissions reduction initiatives and we've chosen only a small subset to detail out here as examples of the activities we've implemented in the reporting year. Amounts for investment required are pre-incentive (they do not incorporate any potential rebates earned). Payback periods are post-incentive (they do incorporate any potential rebates earned).</t>
  </si>
  <si>
    <t>Implementation of 11 fine-tuning initiatives to improve energy management at our office in Dublin, Ireland in 2018. Google has many emissions reduction initiatives and we've chosen only a small subset to detail out here as examples of the activities we've implemented in the reporting year. Amounts for investment required are pre-incentive (they do not incorporate any potential rebates earned). Payback periods are post-incentive (they do incorporate any potential rebates earned).</t>
  </si>
  <si>
    <t>Implementation of 7 fine-tuning initiatives to improve energy management at our office in Sydney, Australia in 2018. Google has many emissions reduction initiatives and we've chosen only a small subset to detail out here as examples of the activities we've implemented in the reporting year. Amounts for investment required are pre-incentive (they do not incorporate any potential rebates earned). Payback periods are post-incentive (they do incorporate any potential rebates earned).</t>
  </si>
  <si>
    <t>Implementation of 10 fine-tuning initiatives to improve energy management at our office in Krakow, Poland in 2018. Google has many emissions reduction initiatives and we've chosen only a small subset to detail out here as examples of the activities we've implemented in the reporting year. Amounts for investment required are pre-incentive (they do not incorporate any potential rebates earned). Payback periods are post-incentive (they do incorporate any potential rebates earned).</t>
  </si>
  <si>
    <t>Financial optimization calculations</t>
  </si>
  <si>
    <t>We conduct payback calculations to decide which emissions reduction activities will best help us meet our carbon neutral goal and deliver the best financial returns to the company.</t>
  </si>
  <si>
    <t>G Suite: G Suite (including G Suite for Education and G Suite for Nonprofits) is a set of cloud-based intelligent apps designed with real-time collaboration and machine intelligence to bring people together and help them work smarter. There are 4 million paying businesses that use G Suite. G Suite includes: Gmail, Drive, Docs, Sheets, Slides, Calendar, Hangouts, Keep, Sites and Cloud Search. G Suite for Education is the same set of apps as G Suite, but includes Classroom, and is designed with features that make work easier and bring teachers and students together. There are more than 80 million G Suite for Education users worldwide. G Suite for Nonprofits is equivalent to G Suite Basic but includes Shared Drives. More than 100,000 nonprofits and more than 1.6 million nonprofit users actively use G Suite for Nonprofits every month to collaborate, communicate, and streamline their operations.</t>
  </si>
  <si>
    <t>Other, please specify (Our own methodology)</t>
  </si>
  <si>
    <t>A number of Google's products and services directly help users avoid Scope 2 GHG emissions. Emissions are avoided due to our data center energy efficiency efforts as well as our carbon neutrality. This means businesses that use our cloud-based products are greener too. We studied the energy efficiency benefits of our products by looking at the use of Google Apps at large. By switching to Google Apps, companies have reduced office computing costs, energy use, and carbon emissions by 65% to 90%. Since our cloud is carbon neutral, we help further mitigate the carbon impact for businesses that use Google Apps. The experience of one of our large Google Apps clients, the U.S. General Services Administration (GSA), supports these findings. By switching to Google Apps for its approximately 17,000 users, the GSA reduced server energy consumption by nearly 90% and carbon emissions by 85%. This represents an annual emissions reduction of 1,570 tonnes of CO2. For more information, see our white paper "Google Apps: Energy Efficiency in the Cloud": http://static.googleusercontent.com/external_content/untrusted_dlcp/www.google.com/en/us/green/pdf/google-apps.pdf</t>
  </si>
  <si>
    <t>Gmail: Gmail is advanced email with a huge inbox, lightning-fast search, built-in instant messaging, voice calling and video chat. There are 1.5 billion monthly Gmail users.</t>
  </si>
  <si>
    <t>A number of Google's products and services directly help users avoid Scope 2 GHG emissions. For example, Gmail, Google's cloud-based email service, is more energy efficient than email hosted locally. Because the cloud supports many products at a time, it can more efficiently distribute resources among many users. That means we can do more with less energy—and other businesses can too. In addition, we've engineered our cloud-based services to run on efficient custom-designed servers that live in data centers that we’ve built to be as efficient as possible. Lawrence Berkeley National Laboratory published research indicating that moving all office workers in the United States to the cloud could reduce the energy used by information technology by up to 87%. To learn more about the energy efficiency potential of cloud-based software, see the paper: http://crd.lbl.gov/assets/pubs_presos/ACS/cloud_efficiency_study.pdf Businesses that use Gmail have decreased the environmental impact of their email service by up to 98% compared to those that run email on local servers. Google can provide Gmail service to 80 companies for the same amount of energy that a single company would typically use to run email services locally. Small businesses with fewer than 50 people can save up to 172.8 kWh of energy and 101.6 kg of carbon per user per year by using Gmail, resulting in 1,490,925 tonnes of CO2 net savings over one year. Further details and methodology can be found in our published white paper "Google's Green Computing: Efficiency at Scale". (See: http://static.googleusercontent.com/external_content/untrusted_dlcp/www.google.com/en/us/green/pdfs/google-green-computing.pdf)</t>
  </si>
  <si>
    <t>Google Cloud Platform: Google Cloud Platform enables developers to build, test, and deploy applications on Google’s highly-scalable and reliable infrastructure. Key products include: Compute Engine, App Engine, Container Engine, BigQuery, Cloud Storage, Cloud Bigtable, Cloud Networking, and Cloud Machine Learning For more information on Google Cloud Platform, see: https://cloud.google.com/products/</t>
  </si>
  <si>
    <t>A number of Google's products and services directly help users avoid scope 2 GHG emissions. When developers and businesses work in the cloud with Google Cloud Platform, they're using an infrastructure that uses 50% less energy than the average data center, is carbon neutral, and adheres to the highest certified environmental, health and safety standards. In fact, compared with five years ago, we now deliver around seven times as much computing power with the same amount of electrical power. For more information on Google Cloud Products &amp; Services, see: https://cloud.google.com/products/ See also our response above specific to Gmail, which is one of our Cloud-based services.</t>
  </si>
  <si>
    <t>Google Maps: Google Maps assists people as they navigate, explore and get things done in the world.</t>
  </si>
  <si>
    <t>Avoided emissions represent the third party's Scope 1 emissions. Several features in Google Maps help people reduce their personal carbon footprint by facilitating use of alternate forms of transportation. With Google Maps you can pinpoint the places and information you need quickly, whether it's how many minutes until the next bus arrives, or how long it will take to walk or bike from work to home. Google Maps provides over 1 billion km worth of transit results every day. Google Maps has transit information for nearly 10,000 agencies, running through more than 4 million transit stations, in over 100 countries. In 2018, Google Maps launched a new feature to enable users to search for information about electric vehicle charging stations around the world. For more information, see our blog post on Google Maps and transit: http://googleblog.blogspot.com/2014/05/hop-on-boardand-go-almost-anywherewith.html</t>
  </si>
  <si>
    <t>Project Sunroof</t>
  </si>
  <si>
    <t>Avoided emissions represent the third party's Scope 1 and/or Scope 2 emissions. Project Sunroof is a Google product that helps its users decide whether or not to go solar. If a user enters their address on the Project Sunroof site, Google will use 3D mapping of rooftops and nearby obstructions to estimate potential solar energy production if they were to install a rooftop solar system. Project Sunroof combines this production estimate with detailed, localized information about weather, utility rates, solar costs, and incentives to generate an accurate estimate of the financial benefits of going solar. The product also makes it easy for users to connect with solar installers and take the next step towards going solar. As an example of helping users avoid emissions, Google’s Project Sunroof data was used by the City of San José, CA for their city-wide solar assessment to achieve a proposed 1GW target and global partners like E.On have deployed Sunroof to help over 10,000 customers understand their roof's solar potential. By the end of 2018, Project Sunroof has mapped more than 107 million rooftops globally, and we've made this information available on www.google.com/get/sunroof, insights.sustainability.google, and on partner sites around the world. For more information, see: https://www.google.com/get/sunroof</t>
  </si>
  <si>
    <t>Project Air View</t>
  </si>
  <si>
    <t>Avoided emissions represent the third party's Scope 1 and/or Scope 2 emissions. For the past few years, Google Earth Outreach has worked with the Environmental Defense Fund (EDF) to map thousands of methane leaks from natural gas lines under select U.S. city streets using Street View cars equipped with methane analyzers. In 2018, we announced that we were expanding to the new Street View fleet -- starting with 50 cars in 2019. This is the next step in Project Air View’s efforts to make air quality information more accessible and useful -- essentially making the invisible visible. We also launched our first projects in Europe -- first, in Copenhagen, and then in London, where we are part of a coalition with EDF and C40.org to map air pollution in London at a hyperlocal level.</t>
  </si>
  <si>
    <t>Nest thermostat</t>
  </si>
  <si>
    <t>Avoided emissions represent the third party's Scope 1 and/or Scope 2 emissions. Nest thermostats give owners the power to save energy. In fact, as of December 31, 2018, Nest thermostats had saved over 29 billion kWh -- that’s enough energy to drive every electric vehicle (EV) ever made around the planet. Independent studies showed that Nest saved people an average of 10% to 12% on heating and 15% on cooling. Based on typical energy costs, we've estimated average savings of $131 to $145 a year. That means a Nest thermostat can pay for itself in under two years. Nest thermostats control residential heating and cooling systems, reduce home energy consumption, and help achieve collective savings. They use learning algorithms and smart control of the heating and cooling systems to reduce home energy consumption and the associated Scope 1 and Scope 2 emissions. Most people leave their thermostat at one temperature and forget to change it, while the Nest thermostat learns your schedule, programs itself, and can be controlled from your phone. Nest is also working with energy companies, nonprofits and original equipment manufacturers (OEMs) to bring 1 million energy- and money-saving Nest Thermostats to families in need by 2023 through the Nest Power Project. Saving energy is core to Nest’s mission of creating a home that cares for the people inside it and the world around it, and we believe everyone deserves access to energy-saving technology. For more information on how Nest helps users save energy, see: - Nest Power Project: https://nestpowerproject.withgoogle.com - Impact: https://nest.com/downloads/press/documents/nest-corporate-fact-sheet.pdf - Rush Hour Rewards (helps reduce the load on the electrical grid during times when demand for energy is high): https://nest.com/support/article/What-is-Rush-Hour-Rewards - Seasonal Savings: https://nest.com/support/article/What-is-Seasonal-Savings</t>
  </si>
  <si>
    <t>Makani Energy Kites</t>
  </si>
  <si>
    <t>Avoided emissions represent the third party's Scope 1 and/or Scope 2 emissions. Makani is an independent company within Alphabet. Makani is developing energy kites that use a wing tethered to a ground station to efficiently harness energy from the wind, generating electricity at utility-scale. As the kite flies autonomously in loops, rotors on the wing spin as the wind moves through them, generating electricity that is sent down the tether to the grid. The Makani energy kite system integrates advances in aerospace engineering, materials science, and autonomous controls to create a lightweight design that is easy to transport and install. The low mass of Makani’s system unlocks wind energy resources in areas like deepwater offshore that are not economically viable for existing technologies. Harnessing energy from the wind in new places means more people around the world will have access to clean, affordable wind power. For more information, see https://makanipower.com/</t>
  </si>
  <si>
    <t>Other: Alphabet and Google offer many products and services in addition to those mentioned above, including Search, Chrome, Android, Play, Travel, Translate, Payments, Fiber, Photos, and YouTube. Google's core products and platforms such as Android, Chrome, Gmail, Google Drive, Google Maps, Google Play, Search, and YouTube each have over one billion monthly active users.</t>
  </si>
  <si>
    <t>Many of Alphabet's and Google's products and services directly help users avoid Scope 2 GHG emissions, since Google data centers use 50% less energy than typical data centers, we are carbon neutral, and we adhere to the highest certified environmental, health and safety standards. Compared with five years ago, we now deliver around seven times as much computing power with the same amount of electrical power.</t>
  </si>
  <si>
    <t>Environmental Insights Explorer: In 2018, we launched the Environmental Insights Explorer (EIE), a new online tool created in collaboration with the Global Covenant of Mayors for Climate &amp; Energy (GCoM), which is designed to make it easier for cities to access, and act upon, new climate-relevant datasets. By analyzing Google’s comprehensive global mapping data together with standard greenhouse gas (GHG) emission factors, EIE estimates city-scale building and transportation carbon emissions data, as well as renewable energy potential, leading to more globally-consistent baselines from which to build policies, guide solutions, and measure progress.</t>
  </si>
  <si>
    <t>Avoided emissions represent the third party's Scope 1 and 2 emissions. The Environmental Insights Explorer was launched in 2018 as a public Beta for 5 cities, with the goal to bring this level of information to more cities in the future. As of the end of 2018, more than 9,000 cities have made commitments to comply with the Paris Agreement, which presents a formal plan and timeline to phase out reliance on fossil fuels. But less than 20% have been able to complete, submit or monitor greenhouse gas inventories. The potential of the commitments made by Global Covenant of Mayors cities is equivalent to reducing nearly 1.4 billion tons of CO2e emissions per year by 2030. For more information, see insights.sustainability.google and https://www.blog.google/products/earth/more-you-know-turning-environmental-insights-action/</t>
  </si>
  <si>
    <t>January 1 2009</t>
  </si>
  <si>
    <t>December 31 2009</t>
  </si>
  <si>
    <t>Other, please specify (Rest of world)</t>
  </si>
  <si>
    <t>The impact of emission reduction activities in 2018 is a 151% reduction compared to the emissions we reported last year. In 2018, emissions reduction activities accounted for a large share of our emission reductions, primarily from two activities -- (1) In 2018, our green power purchases (in excess of our 2017 green power purchases) resulted in significant emissions reductions in our total footprint (2) In addition to emission reductions from green power purchases, our emissions also declined due to emission reduction programs and activities at our data centers, such as machine learning, improved hardware utilization, improved optimization of data center operations, and more efficient data center designs. In addition to these two primary emissions reduction activities, we continued to expand our portfolio of LEED-certified office space as well as to implement other efficiency and emission reduction initiatives, such as making operational improvements to office buildings, improving transportation programs, and encouraging our employees to operate IT equipment more efficiently. We continue to look for ways to increase our use of clean energy, including trying new, innovative technologies at our offices. In 2018, our additional renewable power purchases (in excess of our 2017 renewable power purchases) (868,392 tCO2e) and our energy efficiency efforts (1,054 tCO2e) together resulted in an additional reduction of 869,446 tCO2e beyond our 2017 emissions reduction activities. In 2018, our total Scope 1 and market-based Scope 2 emissions were 747,757 tCO2e. Therefore we arrived at this percentage decrease as follows: [(868,392+1,054)/747,757]*100 = 151%. While the savings generated by our energy efficiency initiatives cannot be directly accounted for in this number, we believe that our emissions reduction activities are much larger than we are able to quantify. We have done our best to estimate the contribution from our emissions reduction activities, but the actual numbers could be different due to changes in other factors, such as emissions factors and weather. This estimate should be considered a lower bound as it does not include the many small emission reductions projects we've undertaken that are difficult to quantify.</t>
  </si>
  <si>
    <t>As a large and complex multi-national company, there are many factors impacting our emissions and it's not possible to isolate any one particular factor and quantify it exactly. Based upon the comparison of 2017 to 2018 reported data, growth of our business created a 30% increase in our emissions compared to the emissions we reported last year. This change in output was calculated by taking our 2018 Scope 1 and market-based Scope 2 emissions minus the 2017 Scope 1 and market-based Scope 2 emissions, divided by the 2017 Scope 1 and market-based Scope 2 emissions, then multiplied by 100. This percent change would also be a 30% increase if it were calculated using our location-based Scope 2 emissions. Despite a significant increase in our total procurement of renewable energy in 2018 to match 100% of the electricity consumption of our operations, we have data centers in a few locations (i.e. Singapore) on grids where we are not able to source renewable electricity. Our operations at some of these sites grew last year, resulting in a slight increase in our total market-based Scope 2 emissions. This is one contributor to this increase in emissions.</t>
  </si>
  <si>
    <t>Other, please specify (Renewable Diesel)</t>
  </si>
  <si>
    <t>This was previously reported as Biodiesel, but it has been corrected to reflect our use of Renewable Diesel.</t>
  </si>
  <si>
    <t>Other, please specify (Diesel / Gas Oil)</t>
  </si>
  <si>
    <t>Landfill Gas</t>
  </si>
  <si>
    <t>In prior years, we consumed some landfill gas (LFG). We ceased generating electricity from LFG in 2017.</t>
  </si>
  <si>
    <t>kg CO2 per gallon</t>
  </si>
  <si>
    <t>kg CO2 per m3</t>
  </si>
  <si>
    <t>Biogenic emissions.</t>
  </si>
  <si>
    <t>kg CO2 per million Btu</t>
  </si>
  <si>
    <t>Biogenic emissions. Emission factor for 100% renewable diesel (i.e. biofuel 100% renewable with no fossil fuels).</t>
  </si>
  <si>
    <t>Other, please specify (Europe, Latin America, North America)</t>
  </si>
  <si>
    <t>Direct procurement contract with a grid-connected generator or Power Purchase Agreement (PPA), supported by energy attribute certificates. Because 'MWh consumed associated with low-carbon electricity' specifies 'consumption', this was calculated using WRI's GHG Scope 2 Protocol rather than Alphabet/Google's accounting method for 100% renewable energy. In 2018, we matched 100% of the electricity consumption of our operations with renewable energy purchases for the second consecutive year. The RE purchases come both from PPAs and from the residual renewables already present in the grids we consume electricity from.</t>
  </si>
  <si>
    <t>Energy usage</t>
  </si>
  <si>
    <t>Metric value</t>
  </si>
  <si>
    <t>Metric numerator</t>
  </si>
  <si>
    <t>Noncomputing overhead data center energy use</t>
  </si>
  <si>
    <t>Metric denominator (intensity metric only)</t>
  </si>
  <si>
    <t>Energy used to power IT equipment</t>
  </si>
  <si>
    <t>Google’s data center energy metric is the ratio of noncomputing overhead energy use divided by IT equipment energy use. This ratio was 0.11 in both 2017 and 2018. That’s a 0% decrease, indicating roughly constant efficiency year-over-year. This metric is closely related to power usage effectiveness (PUE), which is a standard data center industry ratio. PUE compares total data center energy (IT + noncomputing overhead like cooling and power distribution) to IT energy. A PUE of 2.0 means that for every watt of IT power, an additional watt is consumed to cool and distribute power to the IT equipment. A PUE closer to 1.0 means nearly all the energy is used for computing. We measure and monitor PUE vigilantly and Google's data center staff have access to real-time data. Each quarter, we publish PUE data on our public website. For more information, see: https://www.google.com/about/datacenters/efficiency/internal/ In 2018, the average annual PUE for our global fleet of data centers was 1.11, compared with the industry average of 1.67—meaning that our data centers use about six times less overhead energy.</t>
  </si>
  <si>
    <t>google_fy2018_ghg-inventory-verification-letter (CDP).pdf</t>
  </si>
  <si>
    <t>Pages 1 to 3</t>
  </si>
  <si>
    <t>Product footprint verification</t>
  </si>
  <si>
    <t>ISO 14040:2006 and ISO 14044:2006</t>
  </si>
  <si>
    <t>We produced product environmental reports for 10 of our flagship products released in 2018 (Chromecast, Google Nest Hub, Pixel 3, Pixel 3XL, Pixel Slate, Nest Cam IQ Outdoor, Nest Hello, Nest Learning Thermostat, Nest Protect, Nest Thermostat E). These are in addition to previously published product environmental reports for Daydream View, Google Home, Google Home Mini, Google Pixel 2, Google Pixel 2 XL, and Google Pixelbook. The reports include carbon footprints based on product life-cycle assessment (LCA) studies, which detail the environmental performance of each product over its full life cycle, from design and manufacturing through usage and recycling. The product environmental reports can be found at https://sustainability.google/reports/. The LCA reports underwent and successfully passed critical review by an external individual expert. The critical review checked that: - Methods used to carry out the LCA were consistent with standards ISO 14040 and 14044; - Methods used to carry out the LCA were scientifically and technically valid; - Data used were appropriate and reasonable in relation to the goal of the study; - Interpretations reflected the limitations identified and the goal of the study; - Study documentation was transparent and consistent. Critical review statements can be made available upon request.</t>
  </si>
  <si>
    <t>Our carbon footprint is externally verified. Our verifier does not verify the renewable energy credits (RECs) and GOOs (Guarantees of Origin) that we use towards our market-based Scope 2 emissions, they only verify how we apply them against our Scope 2 emissions.</t>
  </si>
  <si>
    <t>Other, please specify (Total electricity consumption)</t>
  </si>
  <si>
    <t>We verify our emissions data, emissions breakdown, and energy. Total electricity consumption is verified as part of our GHG inventory verification.</t>
  </si>
  <si>
    <t>EU ETS</t>
  </si>
  <si>
    <t>Members of Google's data center Environmental Health and Safety, Energy, and Public Policy teams monitor current and emerging energy- and emissions-related regulations.  </t>
  </si>
  <si>
    <t>The scope of the revised EU ETS legislations covered small emitters and, as a result, our EU data centers were required to apply for ETS Permits. The EU ETS directive requires operators of installations, which are included in the scope to hold a valid GHG emission monitoring plan issued by the relevant Competent Authority, to monitor and report their emissions, to have the reports verified by an independent and accredited verifier, and to purchase and surrender the equivalent number of allowances on an annual basis through approved operators holding accounts on the Union Registry. Our strategy for compliance is to continue to follow these directives of the EU ETS.  </t>
  </si>
  <si>
    <t>Landfill gas</t>
  </si>
  <si>
    <t>Oneida Herkimer Landfill Ava, NY (CAR674)</t>
  </si>
  <si>
    <t>CAR (The Climate Action Reserve)</t>
  </si>
  <si>
    <t>Other, please specify (Risk assessment)</t>
  </si>
  <si>
    <t>We use carbon prices as part of our risk assessment model, to support strategic decision-making related to future capital investments. For example, the risk assessment at individual data center facilities also includes using a shadow price for carbon to estimate expected future energy costs.</t>
  </si>
  <si>
    <t>We do not disclose the exact carbon price we use, how we determine it, or its variance as we consider this to be competitive information.</t>
  </si>
  <si>
    <t>Google faces the risk of increased costs of energy if a price on carbon is applied through legislation such as cap and trade (or other mechanisms such as taxation). To the extent that this price is passed on to us from a regulated entity, the cost of running our operations will increase. However, we already operate some of the most efficient data centers in the world, procure renewable power for our data centers, and generate onsite renewable energy at several of our offices, all of which reduce our exposure to this risk. In addition, we already include a shadow price for carbon in our data center siting analysis so we take this risk into account even before we build a data center. Finally, we are carbon-neutral through the purchase of high-quality carbon offsets, so in effect, we already include a carbon price in our operations. If a carbon price of e.g. $14/metric tonne were established through regulation (price of carbon/tonne at AB32 Auction in May 2014), this could increase our costs by ~$10.5 million [= (2018 Scope 1 + market-based Scope 2) * $14], assuming these costs were passed through to electricity consumers and we were not further able to reduce our carbon footprint. The financial impact would likely be less as we already voluntarily purchase carbon offsets. Note that this is a hypothetical example and not our actual internal carbon price.</t>
  </si>
  <si>
    <t>Run an engagement campaign to educate suppliers about climate change</t>
  </si>
  <si>
    <t>In 2018, our Responsible Supply Chain program was directly engaged with 450 active suppliers supporting hardware manufacturing and related services. Of those, 413 (92%), have signed our Supplier Code of Conduct (SCOC), which forms the basis of our supplier sustainability profile survey and our supplier onsite audits and articulates our overall requirements for resource efficiency, including energy and emissions. All suppliers are required to sign our SCOC (included in our contracts) and we’re working to complete the remaining signatures as we select and onboard new suppliers. In 2018, our active hardware suppliers who signed our SCOC covered 88% of our total spend and 90% of manufacturing emissions from our direct hardware suppliers. Spend is calculated based on our purchase orders with suppliers providing manufacturing services or products. The % Scope 3 emissions metric was estimated for manufacturing emissions based on Tier 1 supplier data and excludes full upstream emissions for which we do not have direct supplier relationships. In 2018, we used the CDP Supply Chain platform and custom surveys to request climate and water data from 122 suppliers and provided individualized feedback on their performance for key KPIs (e.g. emission reduction targets). We've integrated sustainability criteria into our supplier sourcing and performance management processes, which include assessments about a supplier's practices to report, manage and reduce their emissions. The data is also used to help set goals and priorities for our sustainability program by supplier, commodity and region and to verify data, refine allocations and continually improve our analyses of supply chain GHG emissions. In 2018, our Energy Efficiency and Renewable Energy program engaged our suppliers to baseline their energy performance and energy management practices in their manufacturing locations, implement energy conservation measures to maximize energy savings and payback, and develop a comprehensive energy efficiency and renewable energy plan. We also collaborated with suppliers and other stakeholders in our value chain on innovative projects for circular economy pathways. Together with project partners, we successfully developed proof-of-concept disk drives built with recovered rare-earth magnets and quantified the life cycle environmental impacts of this and other value recovery options.</t>
  </si>
  <si>
    <t>Our measures of success from engaging our suppliers in GHG emissions reporting and reduction include: response rate, proportion of suppliers reporting GHG emissions and proportion of suppliers with GHG emissions reduction targets. We consider a response rate of at least 90%, 80% of our suppliers reporting GHG emissions, and 50% of suppliers having a GHG emissions reduction target to be successful. Impact of engagement: In 2018, we achieved a response rate of 93% to our climate change survey requests, 88% of our suppliers reported at least one source of GHG emissions (Scope 1 and/or Scope 2 emissions) and 66% of our suppliers had set a GHG emissions reduction target.</t>
  </si>
  <si>
    <t>Our Supplier Code of Conduct can be found at: http://www.google.com/about/company/responsible-manufacturing.html</t>
  </si>
  <si>
    <t>Run an engagement campaign to educate customers about the climate change impacts of (using) your products, goods, and/or services</t>
  </si>
  <si>
    <t>Alphabet reports to CDP’s Supply Chain program, to make our carbon footprint data available to our customers. 12 customers requested this data from Alphabet for FY2018. We believe that environmental impact should be an important consideration—alongside factors such as price, security, openness and reliability—when it comes to data storage, processing and development. Therefore, we have produced and promoted content to our Cloud customers about our sustainability and climate change strategy and performance. For example, we launched a microsite to help businesses understand the environmental impact of their operations and how switching to Google Cloud can help reduce it (see https://cloud.google.com/renewable-energy/). We continue to publish content on the importance of taking sustainability into account with regards to infrastructure and application development (see https://www.blog.google/products/google-cloud/why-building-environmentally-responsible-cloud-matters/, which was promoted on Twitter by the Google Cloud Platform account), and hosted a Cloud OnAir webinar about why building on an environmentally responsible Cloud matters. We included information on our carbon footprint in the Google Cloud newsletter, and provided a subset of our customers with a module for their carbon emissions in their Monthly Operations Report. We also include information on our climate change strategy and performance at events such as Google Cloud Next, our annual event for current and prospective Google Cloud customers. For Earth Day 2018 we created a multi-channel campaign, sharing our work across customers, Google Cloud, energy and data center teams, which included webinars, a blog (https://cloud.google.com/blog/topics/google-cloud-next/our-heads-in-the-cloud-but-were-keeping-the-earth-in-mind) and social promotion. We offer a sustainability presentation to customers who come to our Executive Briefing Center and we have also trained our sales team to communicate these key messages to prospective and existing customers.</t>
  </si>
  <si>
    <t>Our measures of success include: unique views for our Google Cloud sustainability microsite (https://cloud.google.com/sustainability/) and blogs, message pull-through by media and press, social media impressions from tweets related to this content, attendees at climate-focused Cloud-on-Air webinars, and the number of prospective and new customers asking about or mentioning the environmental performance of Google Cloud. This engagement has impacted the decision of customers to use Google Cloud products, including National Geographic, Etsy, Spotify, and Lush. For example, we published a blog post in which Etsy's CTO talks about how Google's commitment to sustainability factored into their decision to use Google Cloud Platform (see https://www.blog.google/products/google-cloud/engineered-renewal-google-cloud-etsy-and-sustainability/).</t>
  </si>
  <si>
    <t>In addition to engagement with suppliers and customers, we also engage with partners on climate-related issues in various capacities.</t>
  </si>
  <si>
    <t>We engage with organizations that are performing research and disseminating public work related to climate change and energy. The Google Earth Outreach (Geo) and Earth Engine teams have helped organizations accelerate climate research. Google created the Earth Outreach program, which works directly with nonprofits and public benefit groups to help them get the mapping resources needed to create knowledge about the environment and communicate it effectively to decision makers.</t>
  </si>
  <si>
    <t>Since 2011, Geo has partnered with the Environmental Defense Fund (EDF) to measure and map methane leaks under city streets. We’ve deployed methane analyzers mounted on Google Street View cars to build insights that have helped community groups, utilities, and regulators get a better understanding of methane leaks and identify opportunities for improvements. For example, based on this data, New Jersey’s PSE&amp;G approved a plan to replace up to 510 miles of old pipe. For more details, see:</t>
  </si>
  <si>
    <t>https://www.edf.org/methanemaps</t>
  </si>
  <si>
    <t>http://googleforwork.blogspot.com/2016/04/Environmental-Defense-Fund-finds-methane-leaks-and-helps-slow-climate-change-using-Google-Maps-APIs.html</t>
  </si>
  <si>
    <t>We’ve also mapped other air pollutants with our partners, including carbon dioxide, particulate matter, ozone, nitrogen dioxide, nitrous oxide, and more. In 2017, Geo worked with EDF and Aclima to release heat maps with hyper-local air quality information for three regions in California that contained hundreds of millions of ambient air quality data points measured by the Google Street View cars equipped with air quality sensors. Over three peer-reviewed science articles have been published around this work.</t>
  </si>
  <si>
    <r>
      <t>With the World Resources Institute, the Global Energy Observatory, KTH Royal Institute of Technology in Stockholm, and the University of Groningen, we released a global database of power plants (see </t>
    </r>
    <r>
      <rPr>
        <u/>
        <sz val="8"/>
        <color rgb="FF82246F"/>
        <rFont val="Inherit"/>
      </rPr>
      <t>http://powerexplorer.org/</t>
    </r>
    <r>
      <rPr>
        <sz val="8"/>
        <color theme="1"/>
        <rFont val="Inherit"/>
      </rPr>
      <t> and </t>
    </r>
    <r>
      <rPr>
        <u/>
        <sz val="8"/>
        <color rgb="FF82246F"/>
        <rFont val="Inherit"/>
      </rPr>
      <t>https://developers.google.com/earth-engine/datasets/catalog/WRI_GPPD_power_plants</t>
    </r>
    <r>
      <rPr>
        <sz val="8"/>
        <color theme="1"/>
        <rFont val="Inherit"/>
      </rPr>
      <t>). This database standardizes power sector information and makes it easily accessible to everyone, helping to bring transparency and accountability to the global power sector to accelerate the shift to a clean energy future. For more information, see </t>
    </r>
    <r>
      <rPr>
        <u/>
        <sz val="8"/>
        <color rgb="FF82246F"/>
        <rFont val="Inherit"/>
      </rPr>
      <t>https://www.blog.google/products/earth/new-public-energy-tool-reduce-emissions/</t>
    </r>
  </si>
  <si>
    <t>In 2018, Google partnered with the Global Covenant of Mayors (GCoM) and Bloomberg Philanthropies through the Innovate4Cities Accelerator to empower cities by launching the Environmental Insights Explorer (insights.sustainability.google) tool. The partnership entails working collaboratively with GCoM’s network partners and committed cities to accelerate climate action planning. For more information, see https://www.blog.google/products/earth/more-you-know-turning-environmental-insights-action/</t>
  </si>
  <si>
    <t>Google’s products help drive carbon mitigation efforts and inform climate science. Our Google Earth Engine geospatial analysis platform makes more than 40 years of satellite imagery available online so scientists and researchers can analyze real-time changes to the Earth’s surface. Through the Climate Data Initiative, we provided one petabyte of cloud storage for data and climate/weather models, plus 50 million hours of high-performance cloud computing. We commit to continuing to develop products and platforms that can help reduce emissions and bring the power of cloud computing to climate science.</t>
  </si>
  <si>
    <t>Additionally, Google’s tools help further the dissemination of climate information through the Google for Nonprofits program. This program offers eligible nonprofit organizations access to Google tools like Gmail, Google Calendar, Google Drive, Google Ad Grants, YouTube for Nonprofits and more -- all at no charge. This effort aims to support the social impact of nonprofits through easy access to Google's highly efficient products and services. Nonprofits can use Google's free tools to find new donors and volunteers, work efficiently and get supporters to take action on topics like climate change.</t>
  </si>
  <si>
    <r>
      <t>These efforts align with our climate change strategy because many of the nonprofits, such as the Natural Resources Defense Council (NRDC), engage in research and disseminate public work related to climate change. For example, NRDC uses G Suite to communicate effectively and Ad Grants to drive more traffic to their website. They also use Google Maps and Google Earth to make vivid their environmental concerns and to share the data they've collected publicly in a visual, understandable way. For more information, see: </t>
    </r>
    <r>
      <rPr>
        <u/>
        <sz val="8"/>
        <color rgb="FF82246F"/>
        <rFont val="Inherit"/>
      </rPr>
      <t>https://www.google.com/nonprofits</t>
    </r>
    <r>
      <rPr>
        <sz val="8"/>
        <color theme="1"/>
        <rFont val="Inherit"/>
      </rPr>
      <t> and </t>
    </r>
    <r>
      <rPr>
        <u/>
        <sz val="8"/>
        <color rgb="FF82246F"/>
        <rFont val="Inherit"/>
      </rPr>
      <t>https://www.google.com/nonprofits/casestudies/defense-council.html</t>
    </r>
    <r>
      <rPr>
        <sz val="8"/>
        <color theme="1"/>
        <rFont val="Inherit"/>
      </rPr>
      <t>.</t>
    </r>
  </si>
  <si>
    <t>Lastly, Google is an active member of a number of coalitions working to address climate change and provide greater access to renewables. This includes the organizations listed in our response to question 12.3c as well as many others.</t>
  </si>
  <si>
    <t>Google has served as a catalyst for policy change through targeted advocacy at the international, national and state levels. Members of Google's energy and public policy teams have engaged directly with policymakers from the U.S. (including the White House, the U.S. Congress and Governors) and other countries to call for policies that promote renewable energy and/or reduce carbon emissions. In 2018, this included: European Union renewables policy: - In 2018, the European Parliament and European Council negotiated legislative proposals of key importance to the growth of the renewable energy sector. To help ensure a favorable outcome for renewable energy in Europe, Google organized and signed multiple letters to the European Parliament and European Council that called for ambitious renewable energy targets in the new directives and urged EU policymakers to remove barriers to corporate renewable energy PPAs. - Google also helped launched the RE-Source Platform (http://resource-platform.eu/), a new association bringing together corporate renewable energy buyers and developers to raise awareness about and remove policy barriers to corporate renewable energy PPAs throughout Europe. Google is a founding Strategic Partner of the platform and a member of the Steering Group. Google also sponsored the second annual RE-Source conference in Amsterdam, which brought together over 800 government officials and business leaders dedicated to accelerating corporate purchasing of renewable energy in Europe. Taiwan energy policy: - In 2018, Google met with Taiwanese stakeholders in the Ministry of Economic Affairs, Bureau of Energy, and Bureau of Standards, Metrology, and Inspection to advocate for the effective design of regulatory and contractual structures that allow end-users to purchase renewable energy for their operations. With effective structures in place, this allowed Google to sign the first corporate PPA in Taiwan and Google’s inaugural PPA in Asia. We will purchase the output of a 10 MW solar PV array in Tainan City to boost the carbon-free profile of Google’s data center in Changhua County.</t>
  </si>
  <si>
    <t>More local, regional, national and international policies to reduce dependence on carbon intensive power and support clean energy deployment. Details of engagement continued: U.S. federal climate policy: - We have continued to be vocal proponents of the EPA Clean Power Plan (CPP). In April 2018, Google filed comments in response to the EPA’s proposed rulemaking to repeal the Clean Power Plan (see: https://www.theverge.com/2018/4/25/17282818/google-clean-power-plan-repeal-public-comment-apple-epa-pruitt) - Google was a vocal participant at the Global Climate Action Summit in San Francisco, California in September 2018. Google was a key sponsor of the event, and launched a new tool at the Summit called the Environmental Insights Explorer (https://blog.google/products/earth/more-you-know-turning-environmental-insights-action/) designed to help city policy makers develop climate action plans, and had senior Googlers join discussions on pathways for climate action. - We supported trade groups of which we are a member, namely the American Council on Renewable Energy (ACORE), the American Wind Energy Association (AWEA), and the Advanced Energy Buyers Group (AEBG), promoting the growth of renewable energy installations and jobs in the United States. -We led the establishment of the Renewable Energy Buyers Alliance (REBA), the world’s largest organization of corporate renewable energy buyers. REBA’s mission is to create a resilient zero-carbon energy system where every company has a viable, speedy, and cost-effective pathway to renewable energy, to grow the market from 50 buyers today to 50,000 buyers in the years to come. In 2018, a Google representative was elected as Chair of the Interim Board of Directors. U.S. state climate and energy policy: We have engaged U.S. states to preserve and promote renewable energy policies and establish first-of-their-kind state utility renewable energy purchase programs. For example: - Google worked with the Tennessee Valley Authority (TVA) to design and execute an agreement to purchase the output of 413 MW of new solar energy for our data centers in Alabama and Tennessee.</t>
  </si>
  <si>
    <t>U.S. Partnership for Renewable Energy Finance (Founding Member) (US PREF)</t>
  </si>
  <si>
    <t>US PREF is a coalition of senior level financiers who invest in all sectors of the energy industry, including renewable energy. PREF members meet with policymakers to provide their perspectives on how renewable energy finance policies affect the market, and how proposed policies could affect the market. US PREF is not a lobbying organization or an advisory committee to government, rather it is an educational program that provides expert input on how the renewable energy finance market works. For more information about US PREF, see https://acore.org/pref/</t>
  </si>
  <si>
    <t>Google is a founding member of US PREF. We are not on the Board of this trade association and do not provide funding beyond membership. However, we maintain regular engagement with top leadership of the key trade associations in which we are members.</t>
  </si>
  <si>
    <t>American Council on Renewable Energy (ACORE)</t>
  </si>
  <si>
    <t>ACORE, a 501(c)(3) non-profit membership organization, is dedicated to building a more secure and prosperous America with clean, renewable energy. ACORE provides a common educational platform for a wide range of interests in the renewable energy community, focusing on technology, finance and policy. It convenes thought leadership forums and creates energy industry partnerships to communicate the economic, security and environmental benefits of renewable energy. For more information about ACORE, see http://www.acore.org/</t>
  </si>
  <si>
    <t>We are not on the Board of this trade association and do not provide funding beyond membership. However, we maintain regular engagement with top leadership of the key trade associations in which we are members.</t>
  </si>
  <si>
    <t>WRI/WWF Corporate Renewable Energy Buyer's Principles</t>
  </si>
  <si>
    <t>The Buyers’ Principles represent large customers’ renewable energy needs and help them streamline solutions for buying cost-effective renewable energy. With facilitation by WWF and WRI, a group of large energy buyers developed the Buyers’ Principles to spur progress on renewable energy and to add their perspective to the future of the U.S. energy and electricity system. For more information about the Buyer's Principles, see http://buyersprinciples.org/</t>
  </si>
  <si>
    <t>Convened by The Climate Group in partnership with CDP, RE100 is a collaborative, global initiative of influential businesses committed to 100% renewable electricity, working to massively increase demand for—and delivery of—renewable energy. For more information about RE100, see http://there100.org/</t>
  </si>
  <si>
    <t>Google joined RE100 in December 2015 (see: http://www.theclimategroup.org/what-we-do/news-and-blogs/google-joins-re100-with-target-to-triple-renewable-energy-by-2025/). We are not on the Board of this trade association and do not provide funding beyond membership. However, we maintain regular engagement with top leadership of the key trade associations in which we are members.</t>
  </si>
  <si>
    <t>North Carolina Sustainable Energy Association (NCSEA)</t>
  </si>
  <si>
    <t>NCSEA drives public policy &amp; market development to create clean energy jobs, business opportunities, and affordable energy to benefit North Carolina. For more information about NCSEA, see http://www.energync.org/</t>
  </si>
  <si>
    <t>South Carolina Clean Energy Business Alliance (SCCEBA)</t>
  </si>
  <si>
    <t>SCCEBA promotes the success of the clean energy industry in South Carolina, representing the needs and interests of this growing industry through policy development, educational outreach to decision makers and strategic economic development. SCEEBA was instrumental in getting enactment of S.1189 in 2014 (a third party solar bill). For more information about SCCEBA, see http://www.scceba.org/</t>
  </si>
  <si>
    <t>Advanced Power Alliance</t>
  </si>
  <si>
    <t>The Advanced Power Alliance is the industry trade association created to promote the development of wind and solar energy resources as clean, reliable, affordable, and infinite sources of power. The Alliance is the advanced power industry’s voice within the fourteen states of the Electric Reliability Council of Texas (ERCOT) and Southwest Power Pool (SPP) systems: Arkansas, Iowa, Kansas, Louisiana, Minnesota, Missouri, Montana, Nebraska, New Mexico, North Dakota, Oklahoma, South Dakota, Texas and Wyoming. For more information about the Advanced Power Alliance, see https://poweralliance.org/</t>
  </si>
  <si>
    <t>Advanced Energy Buyers Group</t>
  </si>
  <si>
    <t>The Advanced Energy Buyers Group (AE Buyers Group) is a coalition of leading advanced energy purchasers who have come together to engage on the energy policy issues that will help them achieve their ambitious clean energy targets. For more information, see https://www.advancedenergybuyersgroup.org/</t>
  </si>
  <si>
    <t>Google joined this group in 2017, when it was formed. We are not on the Board of this trade association and do not provide funding beyond membership. However, we maintain regular engagement with top leadership of the key trade associations in which we are members.</t>
  </si>
  <si>
    <t>Wind Europe</t>
  </si>
  <si>
    <t>WindEurope is the voice of the wind industry in Europe, actively promoting wind power in Europe and worldwide. They have over 400 members, active in over 35 countries. Their membership comprises wind turbine manufacturers, component suppliers, research institutes, national wind and renewables associations, developers, contractors, electricity providers, finance companies, and buyers of renewable electricity. For more information, see https://windeurope.org/</t>
  </si>
  <si>
    <t>Google joined this group in 2018. We are not on the Board of this trade association and do not provide funding beyond membership. However, we maintain regular engagement with top leadership of the key trade associations in which we are members.</t>
  </si>
  <si>
    <t>Solar Power Europe</t>
  </si>
  <si>
    <t>SolarPower Europe is Europe's solar energy trade association. They represent over 200 upstream and downstream across the solar energy industry, as well as buyers of solar electricity like Google. For more information, see http://www.solarpowereurope.org/</t>
  </si>
  <si>
    <t>RE-Source</t>
  </si>
  <si>
    <t>The RE-Source Platform is a European alliance of stakeholders representing clean energy buyers and suppliers working to expand corporate renewable energy sourcing in Europe. This platform pools resources and coordinates activities to promote a better framework for corporate renewable energy sourcing at EU and national level. For more information, see http://resource-platform.eu/</t>
  </si>
  <si>
    <t>Google was actively involved in the creation of the RE-Source Platform and is one of its founding Strategic Partners and a member of the Steering Group. Google also sponsored the annual RE-Source conference in Amsterdam in 2018, which brought together over 800 government officials and business leaders dedicated to accelerating corporate purchasing of renewable energy in Europe.</t>
  </si>
  <si>
    <t>Renewable Energy Buyers Alliance (REBA)</t>
  </si>
  <si>
    <t>The Renewable Energy Buyers Alliance is a newly formed national trade organization dedicated to unlocking the marketplace for all non-residential energy buyers to create a resilient zero-carbon energy system where every organization has a viable, expedient, and cost-effective pathway to renewable energy. It includes over 300 renewable energy buyers, developers, and service providers dedicated to scaling up corporate purchasing of clean energy. For more information, see https://rebuyers.org/</t>
  </si>
  <si>
    <t>Google was actively involved in the creation of this national trade organization in 2018, serving as the chair of the Interim Board of Directors during the transition from an NGO-led effort into a corporate-led trade organization. Google also provided financial support for the development of the organization.</t>
  </si>
  <si>
    <t>In addition to engagement with policy-makers and trade associations, we also engage with organizations that are performing research and disseminating public work related to climate change and energy. </t>
  </si>
  <si>
    <t>Google was born in Stanford's Computer Science department, so strong relationships with universities and research institutions are in our DNA. To cultivate these collaborations, we administer a variety of programs that provide resources and support to the academic and external research communities. For more information, see https://ai.google/research/outreach.</t>
  </si>
  <si>
    <t>The Google Earth Outreach and Earth Engine teams have helped organizations accelerate climate research. Google created the Earth Outreach program, which works directly with nonprofits and public benefit groups to help them get the mapping resources needed to create knowledge about the environment and communicate it effectively to decision makers.</t>
  </si>
  <si>
    <t>As an example, Google’s Project Sunroof is a product that helps users decide whether or not to go solar. The product estimates potential rooftop solar energy production and makes it easy for users to connect with solar installers and take the next step towards going solar. Project Sunroof data was used by the City of San José, CA for their city-wide solar assessment to achieve a proposed 1GW target. For more information, see: https://www.google.com/get/sunroof.</t>
  </si>
  <si>
    <t>In 2018, Google launched the Environmental Insights Explorer (EIE), a new online tool we created in collaboration with the Global Covenant of Mayors for Climate &amp; Energy (GCoM), which is designed to make it easier for cities to access, and act upon, new climate-relevant datasets. By analyzing Google’s comprehensive global mapping data together with standard greenhouse gas emission factors,  EIE estimates city-scale building and transportation carbon emissions data, as well as renewable energy potential, leading to more globally-consistent baselines from which to build policies, guide solutions, and measure progress.</t>
  </si>
  <si>
    <t>There have been over 2,700+ publications to date from researchers using Earth Engine on cutting edge geospatial data analysis and in some cases also producing scientifically published work on climate change.</t>
  </si>
  <si>
    <t>Google employees were also co-authors on a number of public research papers, including one that quantifies global forest change and recognizes the importance of forest ecosystem services using Google Earth Engine. As of the end of 2018, this paper has received over 3,200 citations. (See: http://www.sciencemag.org/content/342/6160/850).</t>
  </si>
  <si>
    <t>We also support organizations working on climate change issues. For example, we work closely with the World Resources Institute to bring technology and expertise to many of their climate and energy programs, including decarbonization scenarios and energy planning tools. Google is also a global partner of the Ellen MacArthur Foundation, which is working to accelerate the transition to a circular economy.</t>
  </si>
  <si>
    <t>All activities related to engagement on climate policy are coordinated and managed by designated members of our operations team who handle policy, our public policy team, and members of our communications team. These employees coordinate the drafting and review of all public-facing content related to our overall energy, sustainability and climate change strategy. Material is tracked centrally for reference and use by other employees and to further ensure consistency. These employees ultimately report to our Chief Legal Officer, who oversees our policy and communications organizations. Sustainability teams throughout the organization use this team for review to ensure consistency with our overall climate change strategy. An opt-in organization-wide sustainability e-mail list also exists to update those interested on happenings with our overall climate change strategy and actions taken to support it.</t>
  </si>
  <si>
    <t>20180204_alphabet_10K (CDP).pdf</t>
  </si>
  <si>
    <t>Pages 6, 15, 16</t>
  </si>
  <si>
    <t>See Pages 6, 15-16 of Alphabet's FY2018 10-K</t>
  </si>
  <si>
    <t>Google_2018-Environmental-Report (CDP).pdf</t>
  </si>
  <si>
    <t>Pages 2 to 53</t>
  </si>
  <si>
    <t>See Google's FY2017 Environmental Report</t>
  </si>
  <si>
    <t>Google_2018-RSC-Report (CDP).pdf</t>
  </si>
  <si>
    <t>Pages 2 to 28</t>
  </si>
  <si>
    <t>See Google's FY2017 Responsible Supply Chain Report</t>
  </si>
  <si>
    <t>Google's Sustainability Website</t>
  </si>
  <si>
    <t>For more information, please visit https://sustainability.google</t>
  </si>
  <si>
    <t>24x7-carbon-free-energy-data-centers (CDP).pdf</t>
  </si>
  <si>
    <t>Pages 1 to 27</t>
  </si>
  <si>
    <t>See Google's case study on "Moving toward 24x7 Carbon-Free Energy at Google Data Centers: Progress and Insights"</t>
  </si>
  <si>
    <t>2018-Ecology-Book (CDP).pdf</t>
  </si>
  <si>
    <t>Pages 1 to 17</t>
  </si>
  <si>
    <t>See Google's case study on "Seeding Resilience with Ecology"</t>
  </si>
  <si>
    <t>Website</t>
  </si>
  <si>
    <t>For more information, please see Google's official blog, The Keyword, for updates on sustainability topics: https://www.blog.google/outreach-initiatives/sustainability/</t>
  </si>
  <si>
    <t>10-years-carbon-neutrality (CDP).pdf</t>
  </si>
  <si>
    <t>See Google's case study on "10 Years of Carbon Neutrality"</t>
  </si>
  <si>
    <t>achieving-100-renewable-energy-purchasing-goal (CDP).pdf</t>
  </si>
  <si>
    <t>Pages 1-13</t>
  </si>
  <si>
    <t>See Google's Renewable Energy White Paper</t>
  </si>
  <si>
    <t>For more information on how climate change is integrated into our business strategy, see the resources below, as well as the attachments in section 12.4 ‘Communication’:  </t>
  </si>
  <si>
    <t>OVERALL SUSTAINABILITY STRATEGY </t>
  </si>
  <si>
    <t>Google Sustainability website </t>
  </si>
  <si>
    <t>https://sustainability.google </t>
  </si>
  <si>
    <t>Google Environmental Report </t>
  </si>
  <si>
    <t>https://sustainability.google/reports/environmental-report-2018  </t>
  </si>
  <si>
    <t>ENERGY EFFICIENCY </t>
  </si>
  <si>
    <t>Google Data Centers website: Efficiency: How We Do It </t>
  </si>
  <si>
    <t>https://www.google.com/about/datacenters/efficiency/internal/ </t>
  </si>
  <si>
    <t>2016 spotlight: Machine Learning Finds New Ways for Our Data Centers to Save  Energy </t>
  </si>
  <si>
    <t>https://sustainability.google/projects/machine-learning/  </t>
  </si>
  <si>
    <t>RENEWABLE ENERGY </t>
  </si>
  <si>
    <t>2016 white paper: Achieving Our 100% Renewable Energy Purchasing Goal and Going Beyond </t>
  </si>
  <si>
    <t>https://static.googleusercontent.com/media/www.google.com/en//green/pdf/achieving-100-renewable-energy-purchasing-goal.pdf </t>
  </si>
  <si>
    <t>2016 spotlight: Greening the Grid: How Google Buys Renewable Energy </t>
  </si>
  <si>
    <t>https://sustainability.google/projects/ppa/ </t>
  </si>
  <si>
    <t>2017 spotlight: Northern Exposure: How Our Nordic Renewable Deals Are Reaping Rewards </t>
  </si>
  <si>
    <t>https://sustainability.google/projects/northern-exposure/ </t>
  </si>
  <si>
    <t>2018 blog post: Meeting Our Match: Buying 100 Percent Renewable Energy </t>
  </si>
  <si>
    <t>https://www.blog.google/outreach-initiatives/environment/meeting-our-match-buying-100-percent-renewable-energy/ </t>
  </si>
  <si>
    <t>2018 blog post: The Internet is 24x7. Carbon-free energy should be too. </t>
  </si>
  <si>
    <t>https://www.blog.google/outreach-initiatives/sustainability/internet-24x7-carbon-free-energy-should-be-too/ </t>
  </si>
  <si>
    <t>2018 white paper: Moving toward 24x7 Carbon-Free Energy at Google Data Centers: Progress and Insights </t>
  </si>
  <si>
    <t>https://storage.googleapis.com/gweb-sustainability.appspot.com/pdf/24x7-carbon-free-energy-data-centers.pdf  </t>
  </si>
  <si>
    <t>OUR CARBON FOOTPRINT </t>
  </si>
  <si>
    <t>2011 white paper: Google’s Carbon Offsets: Collaboration and Due Diligence </t>
  </si>
  <si>
    <t>https://static.googleusercontent.com/media/www.google.com/en//green/pdfs/google-carbon-offsets.pdf </t>
  </si>
  <si>
    <t>2017 white paper: 10 Years of Carbon Neutrality </t>
  </si>
  <si>
    <t>https://storage.googleapis.com/gweb-environment.appspot.com/pdf/10-years-carbon-neutrality.pdf </t>
  </si>
  <si>
    <t>2017 spotlight: Capturing Value from Waste in Upstate New York </t>
  </si>
  <si>
    <t>https://sustainability.google/projects/landfill-NewYork/  </t>
  </si>
  <si>
    <t>CLIMATE RESILIENCE </t>
  </si>
  <si>
    <t>2018 case study: Seeding Resilience with Ecology </t>
  </si>
  <si>
    <t>https://storage.googleapis.com/gweb-sustainability.appspot.com/pdf/2018-Ecology-Book.pdf  </t>
  </si>
  <si>
    <t>HOW WE HELP USERS &amp; CUSTOMERS BECOME MORE EFFICIENT </t>
  </si>
  <si>
    <t>Google Cloud Sustainability website </t>
  </si>
  <si>
    <t>https://cloud.google.com/sustainability/ </t>
  </si>
  <si>
    <t>Google Cloud Renewable Energy website </t>
  </si>
  <si>
    <t>https://cloud.google.com/renewable-energy/ </t>
  </si>
  <si>
    <t>2011 white paper 'Google's Green Computing: Efficiency at Scale' </t>
  </si>
  <si>
    <t>http://static.googleusercontent.com/external_content/untrusted_dlcp/www.google.com/en/us/green/pdfs/google-green-computing.pdf </t>
  </si>
  <si>
    <t>2012 white paper 'Google Apps: Energy Efficiency in the Cloud' </t>
  </si>
  <si>
    <t>http://static.googleusercontent.com/external_content/untrusted_dlcp/www.google.com/en/us/green/pdf/google-apps.pdf </t>
  </si>
  <si>
    <t>Google Maps Transit Information </t>
  </si>
  <si>
    <t>http://googleblog.blogspot.com/2014/05/hop-on-boardand-go-almost-anywherewith.html  </t>
  </si>
  <si>
    <t>SUPPLY CHAIN </t>
  </si>
  <si>
    <t>Responsible Supply Chain website </t>
  </si>
  <si>
    <t>https://sustainability.google/responsible-supply-chain/ </t>
  </si>
  <si>
    <t>Google's Supplier Code of Conduct </t>
  </si>
  <si>
    <t>https://about.google/supplier-code-of-conduct/  </t>
  </si>
  <si>
    <r>
      <t>PRODUCTS</t>
    </r>
    <r>
      <rPr>
        <sz val="8"/>
        <color theme="1"/>
        <rFont val="Inherit"/>
      </rPr>
      <t> </t>
    </r>
  </si>
  <si>
    <t>Product Environmental reports </t>
  </si>
  <si>
    <t>https://store.google.com/magazine/sustainability</t>
  </si>
  <si>
    <t>Senior Vice President and Chief Financial Officer, Alphabet Inc. and Google LLC.</t>
  </si>
  <si>
    <t>At Microsoft, our mission is to empower every person and every organization on the planet to achieve more. We strive to create local opportunity, growth, and impact in communities around the globe. Our strategy is to build best-in-class platforms and productivity services for an intelligent cloud and an intelligent edge infused with artificial intelligence (AI). </t>
  </si>
  <si>
    <t>Climate change is a serious challenge that requires a comprehensive and global response from all sectors of society. We have a longstanding commitment to sustainability and work to drive change at a global scale through our operations, with our technology, and with our customers and partners using this technology around the world. Within our operations, we are committed to measuring, reporting, and reducing the carbon footprint of our own operations, supply chain, and products and services as well as increasing the percentage of renewable energy that we purchase. We strive to minimize our environmental impact, reduce waste, and conserve water and other raw materials. In pursuing these goals, we have policies in place to help our company be compliant with applicable environmental regulations and the specific environmental requirements of each country/region where we do business. Outside of our operations, we’re helping empower our customers and partners with new technology to help them drive efficiencies, transform their businesses, and develop their own solutions to create a more sustainable planet. Our vision for a sustainable, more resilient future is one in which everyone everywhere is experiencing and deploying the power of technology to help address climate change.</t>
  </si>
  <si>
    <t>The charter for the Regulatory and Public Policy Committee of our Board of Directors includes the responsibility to “review and provide guidance to the board and management about the company’s policies and programs that relate to corporate social responsibility, including human rights, environmental sustainability, responsible sourcing, and philanthropy.” Climate change is included under the umbrella of “environmental sustainability,” and therefore this committee is responsible for reviewing and providing guidance on the company’s climate-related policies and programs. Each year, our President and Chief Legal Officer (CLO) presents to this committee on these topics, including climate change, as appropriate. The membership of the committee consists of at least two directors of the board and currently includes five directors.</t>
  </si>
  <si>
    <t>The Regulatory and Public Policy Committee meets three times a year with a varied agenda covering a breadth of corporate social responsibility (CSR) issues including updates on the company’s commitments to environmental sustainability, climate, and renewable energy procurement. During at least one meeting each year, our President and Chief Legal Officer (CLO) and our Chief Environmental Officer present to this committee on our overall sustainability agenda, including climate change, and solicit high-level input on new and emerging initiatives. In FY18 (the reporting period), for example, the committee received a briefing on our AI for Good programs, including AI for Earth.</t>
  </si>
  <si>
    <t>Other, please specify (General Manager, Technology and Corporate Responsibility)</t>
  </si>
  <si>
    <t>Other C-Suite Officer, please specify (Chief Environmental Officer)</t>
  </si>
  <si>
    <t>At Microsoft, we work to conduct our business in ways that are principled, transparent, and accountable to key stakeholders. We believe doing so generates long-term value. We focus our efforts where we can have the most positive impact on our business and society, including issues related to environmental sustainability, trust, and culture and human capital. As a reflection of the importance of these matters, we assign oversight responsibility for corporate social responsibility to the Regulatory and Public Policy Committee of the Board, who works with management to review our policies, programs, and performance. </t>
  </si>
  <si>
    <t>The President and Chief Legal Officer (CLO) is responsible for our Corporate, External, and Legal Affairs (CELA) group. The CELA group is the company’s legal, public policy, and social responsibility arm of the company, focused on building and maintaining trust with customers, investors, and stakeholders that Microsoft operates responsibly including in, but not limited to, the areas of environmental sustainability and climate change. The President and CLO presents to the Regulatory and Public Policy Committee of the Board on the company’s policies and programs that relate to corporate social responsibility, including environmental sustainability and climate change as appropriate. In FY18 (the reporting period), our Chief Environmental Strategist led our corporate Environmental Sustainability team, reporting into the CELA Technology and Corporate Responsibility group. The General Manager for Technology and Corporate Responsibility also had executive-level oversight of the Chief Environmental Strategist role and corporate Environmental Sustainability team, including the company’s climate change actions. The President and CLO monitored climate-related issues and the company’s progress toward climate objectives through regular business reviews and in more frequent individual meetings as appropriate. (Note: In FY19, Microsoft appointed a Chief Environmental Officer to lead our overall environmental sustainability vision, strategy, and program execution.)</t>
  </si>
  <si>
    <t>The charter of the corporate Environmental Sustainability team includes assessment and management of issues related to climate change. By focusing on operations, products, partners, and policy, the team strives to reduce our company’s environmental footprint while empowering societal change through technology. The Environmental Sustainability team assesses progress on our environmental sustainability programs and supports our overall environmental sustainability goals, including our commitment to operate carbon neutral from fiscal year 2013 (FY13, which started July 1, 2012) onward. It also brings leaders from across the corporation together to identify risks and opportunities and align on management measures, including energy efficiency, renewable energy procurement, and water stewardship. For guidance on globally changing dynamics, this team engages with experts around the world, including internal finance, regulatory/policy, technology, and environmental professionals, as well as external subject matter experts. Where applicable, it transitions identified risks and opportunities to local operating units for further evaluation and mitigation. The Environmental Sustainability team participates in the Microsoft Enterprise Risk Management (ERM) program, which anticipates, identifies, assesses, and prioritizes risks and, through regular reporting and discussion, assists our directors with governance of risk. The Environmental Sustainability team solicits input from subject matter experts across the company to support this reporting.</t>
  </si>
  <si>
    <t>Annual commitments—The Chief Environmental Strategist role had accountability for our target to be carbon neutral for FY18, the reporting period for this response. This role’s annual bonus and performance ratings are directly connected with performance against these commitments as part of the annual review process.</t>
  </si>
  <si>
    <t>Annual commitments—The LinkedIn Environmental Sustainability Program and Project Manager roles have commitments related to reporting energy use and carbon emissions, driving energy efficiency, procuring more renewable energy, and achieving carbon neutrality. Their performance against these commitments and other sustainability initiatives is evaluated annually, with compensation decisions made accordingly.</t>
  </si>
  <si>
    <t>Business unit manager</t>
  </si>
  <si>
    <t>Other, please specify (Renewable energy target)</t>
  </si>
  <si>
    <t>Annual commitments—The Cloud Operations + Innovation (CO+I) organization, which in FY18 was responsible for the datacenters that support our cloud computing services, has set renewable energy targets. The General Manager of Energy and Sustainability, Director of Datacenter Environmental Sustainability, and senior project managers for CO+I have specific commitments that are tied to renewable energy targets for the datacenter portfolio. Annual compensation is directly connected with performance against these commitments as part of the annual review process.</t>
  </si>
  <si>
    <t>Energy conservation measures—Within our Real Estate &amp; Security (RE&amp;S) group, our facility managers are encouraged to submit ideas for energy conservation measures (ECMs). Their ideas are vetted by engineering and implemented if viable. For implemented projects, facility managers receive a portion of the realized savings as well as team recognition.</t>
  </si>
  <si>
    <t>Supply chain engagement</t>
  </si>
  <si>
    <t>Annual commitments—Within Microsoft Procurement, the Responsible Sourcing team has commitments connected with the percentage of Microsoft indirect supplier spend with suppliers that disclose emissions and set targets through the CDP Supply Chain program. Annual compensation is connected to performance against these commitments as part of the annual review process.</t>
  </si>
  <si>
    <t>Sustainability funding—In FY18, individuals in our business groups and local operating units who identified opportunities for emissions or energy reduction projects could apply for funding for those projects through our sustainability funding program.</t>
  </si>
  <si>
    <t>Other, please specify (Business groups)</t>
  </si>
  <si>
    <t>Carbon fee—The corporate-wide carbon fee provides a financial incentive for Microsoft business groups to reduce carbon by reducing the costs charged to compensate for carbon emissions associated with their operations. (The funds collected through the fee are used to attain our carbon neutral target.)</t>
  </si>
  <si>
    <t>Other, please specify (Technology for environmental challenges)</t>
  </si>
  <si>
    <t>Hackathon—Each year, employees have the opportunity to participate in the Microsoft Hackathon, a company-wide, multiday, multilocation event that brings employees and interns from all over the organization together to create, innovate, and hack on ideas that inspire them. The Hackathon includes a sponsored executive challenge to “demonstrate new ways for technology to help solve the world’s greatest societal and environmental problems.” The first-place project receives recognition from the sponsoring executive. In FY18, one Hackathon team worked on a project to simplify energy monitoring using a simple open source Arduino energy monitor coupled with Azure, to enable any consumer around the world to easily monitor and hence optimize their energy consumption.</t>
  </si>
  <si>
    <t>Other, please specify (All LinkedIn employees)</t>
  </si>
  <si>
    <t>Other, please specify (Employee engagement)</t>
  </si>
  <si>
    <t>LinkedIn provides incentives in the form of raffle prizes for employees that participate in climate-related events, such as competitions and field trips.</t>
  </si>
  <si>
    <t>Microsoft’s physical climate risk assessments look out to 2030, which we call medium term. We have begun to look at climate-related transition risks out to 2050, which we call long term.</t>
  </si>
  <si>
    <t>As updated global climate risk models emerge, our corporate Environmental Sustainability team works with subject matter experts across the company to identify climate-related risks for the purposes of business continuity and risk mitigation. In FY18, the team expanded our physical climate risk assessment to include key supplier and LinkedIn facilities (to 2030); we are working toward defining an ongoing cadence for revising and updating our risk assessments. We are also currently in the process of assessing transition risks through 2050. In addition, Microsoft Treasury assesses property risks annually for the purpose of valuing the global property insurance program (1- to 3-year time horizon). The results of these assessments inform an executive review process led by the Enterprise Risk Management (ERM) group, which anticipates, identifies, assesses and prioritizes risks and, through regular reporting and discussion, assists our directors with governance of risk.</t>
  </si>
  <si>
    <t>At a company level, the corporate Environmental Sustainability (ES) team brings leaders from across the business together to identify risks and opportunities. For guidance on globally changing dynamics, this team engages on an ongoing basis with experts around the world, including internal finance, regulatory/policy, technology and environmental professionals, as well as external subject matter experts. Where applicable, it transitions identified risks to subsidiaries for further evaluation. This is complemented by formal risk identification and assessment processes: (1) The ES team participates in our Enterprise Risk Management (ERM) program, which anticipates, identifies, assesses and prioritizes risks and, through regular reporting and discussion, assists our directors with governance of risk. (2) In FY18, the ES team expanded Microsoft’s comprehensive physical climate risk assessment focused on critical facilities to include key supplier and LinkedIn facilities. We are currently working to define an ongoing cadence for revision and updating of these assessments. We have also initiated transition risk assessments for key Microsoft regions. (3) Each year, the ES team works with subject matter experts from across the company (including datacenter, facility, device and supplier teams) to identify climate-related risks for the purposes of reporting in our CDP climate response. (4) Microsoft Treasury assesses property risks annually to value the global property insurance program using industry-standard risk models to estimate the probable impact from hazards like hurricanes, floods and fires, each of which may be subject to increasing frequency and severity due to climate change. This annual assessment also includes supplier mapping (to assess our exposure to supply chain disruptions) and a subjective assessment of political risks, which may be amplified by stresses on populations arising from climate change (including shifts in weather patterns).</t>
  </si>
  <si>
    <t>At an asset level, individual divisions within Microsoft each have their own processes. For example, Cloud Operations + Innovation (CO+I, responsible for Microsoft datacenters) has a defined process for how it identifies and assesses risk in the design and siting of new datacenters, including availability of renewable energy and water. Experiences + Devices Group (E+D) has a Safety, Compliance, and Sustainability team that evaluates risks and opportunities pursuant to the ISO 14001 framework in the context of energy efficiency and other regulatory and voluntary environmental requirements at the global, regional, national and local level for existing and planned Microsoft-branded hardware and related devices and packaging supply chain operations. Subsidiaries manage their processes based on regional and geographical factors that affect them individually (such as local regulations). </t>
  </si>
  <si>
    <t>Subject matter leadership on climate change risk resides with our ES team, led by our Chief Environmental Officer. This team assesses comparative risk and impact through consultation with subject matter experts across the company using formal risk assessments (as described above). The results of these assessments are shared with the ERM program, which has a formal process for assessing the size, scope and relative significance of the various risks that Microsoft faces, including those related to climate change. The process involves categorizing risks according to their inherent impact on a scale of 1 (minimal) to 5 (critical) in four categories: trust or reputational; operational scope; legal, compliance or environmental; and enterprise value. Risks are then rated according to their inherent likelihood on a scale of 1 (remote) to 5 (expected). These two ratings are used to produce an inherent risk score, and any risk for which the inherent risk score exceeds a defined threshold is considered material for reporting to senior management. The two ratings are also aggregated with a management action/control effectiveness rating for a residual risk calculation.</t>
  </si>
  <si>
    <t>In the above contexts, Microsoft defines substantive strategic or financial impact from climate change as follows: </t>
  </si>
  <si>
    <t>For offices/labs, an impact that would require significantly altering or relocating the operations of a facility/group of facilities that would affect our ability to deliver continuous customer services.</t>
  </si>
  <si>
    <t>For datacenters, an impact that would entail the need to significantly alter or migrate a datacenter that would affect our ability to deliver continuous customer services.</t>
  </si>
  <si>
    <t>For our suppliers, an impact that would block or delay the delivery of goods or services to the extent that it would affect our ability to deliver continuous customer services or force a change in our business strategy.</t>
  </si>
  <si>
    <t>For our business overall, an impact that would lead us to alter our business strategy as a result of changes in return on investment, capital expenditures or the cost of key supplies (for example, electricity). </t>
  </si>
  <si>
    <t>Any current regulation that imposes restrictions on how we operate or manufacture our devices has the potential to affect our business. In FY18, our corporate Environmental Sustainability governance model included company experts in policy, energy, water, regulation, technology, law, marketing/branding, and value chain. Expert groups meet monthly to discuss the latest environmental issues and review business implications. The Microsoft Enterprise Risk Management (ERM) group uses the results of risk assessments performed by the corporate Environmental Sustainability team to inform its own program; the ERM group anticipates, identifies, assesses, and prioritizes risks and, through regular reporting and discussion, assists our directors with governance of risk. The Environmental Sustainability team solicits input from subject matter experts across the company to support this reporting. The impact of current regulations is considered through both mechanisms. One example considered in the company’s risk assessments is the risk of increased device energy efficiency regulations in the European Union (EU) and the United States. We have been proactive in addressing this risk through our participation in voluntary best-in-class energy efficiency programs including ENERGY STAR, and the EU Games Console Self-Regulatory Initiative. We also participate in voluntary eco-labeling programs such as EPEAT for our Surface devices, demonstrating commitment to energy efficiency and other aspects that reduce the product carbon footprint.</t>
  </si>
  <si>
    <t>Although future regulations are uncertain and will likely vary across the geographies in which we operate and do business, any regulation that increases business costs or imposes restrictions on how we design, operate, construct, and/or manufacture our datacenters, devices, and/or technology could affect our business. In FY18, our corporate Environmental Sustainability governance model included company experts in policy, energy, water, regulation, technology, law, marketing/branding, and value chain. Expert groups meet monthly to discuss the latest environmental issues and review business implications. The Microsoft Enterprise Risk Management (ERM) group uses the results of risk assessments performed by the corporate Environmental Sustainability team to inform its own program; the ERM group anticipates, identifies, assesses, and prioritizes risks and, through regular reporting and discussion, assists our directors with governance of risk. The Environmental Sustainability team solicits input from subject matter experts across the company to support this reporting. The potential future impact of emerging regulations is considered through both mechanisms. Examples considered during our risk assessments are the risks of datacenter energy rules in various markets and carbon tax proposals around the world. We have been proactive in addressing emerging regulatory risk related to climate change since 2012 when we achieved carbon neutrality. We are also continuing to invest in the infrastructure efficiency of our datacenters, applying our learning in deployed and new datacenter designs. These designs take advantage of artificial intelligence and machine learning and will result in further improvements over time. In addition, since 2012 we have operated a carbon-neutral cloud—our datacenter emissions are matched with the direct purchase of renewable energy or in-region energy attribute certificates (EACs). In FY19, we committed to powering our datacenters with 70 percent wind, solar, or hydropower energy by 2023.</t>
  </si>
  <si>
    <t>As a technology company, Microsoft is continually assessing technology risks and opportunities. In FY18, our corporate Environmental Sustainability governance model included company experts in policy, energy, water, regulation, technology, law, marketing/branding, and value chain. Expert groups meet monthly to discuss the latest environmental issues and review business implications. The Microsoft Enterprise Risk Management (ERM) group uses the results of risk assessments performed by the corporate Environmental Sustainability team to inform its own program; the ERM group anticipates, identifies, assesses, and prioritizes risks and, through regular reporting and discussion, assists our directors with governance of risk. The Environmental Sustainability team solicits input from subject matter experts across the company to support this reporting. Technology risks are considered through both mechanisms. One example considered during our risk assessments is the environmental performance of Microsoft technologies in comparison with those of our main competitors.</t>
  </si>
  <si>
    <t>As governments increase their expectations of corporate climate performance, we constantly update our practice to align with the most current regulatory environment or risk facing substantial costs for noncompliance as well as potential reputational impacts. In FY18, our corporate Environmental Sustainability governance model included company experts in policy, energy, water, regulation, technology, law, marketing/branding, and value chain. Expert groups meet monthly to discuss the latest environmental issues and review business implications. The Microsoft Enterprise Risk Management (ERM) group uses the results of risk assessments performed by the corporate Environmental Sustainability team to inform its own program; the ERM group anticipates, identifies, assesses, and prioritizes risks and, through regular reporting and discussion, assists our directors with governance of risk. The Environmental Sustainability team solicits input from subject matter experts across the company to support this reporting. Legal risks are considered through both mechanisms. One example considered during our risk assessments is whether the company is exposing itself to the risk of litigation for misrepresenting the environmental attributes of our products or services; our product groups, marketing teams, legal teams, and corporate Environmental Sustainability team work together rigorously to help ensure that our product information and communications are accurate and transparent.</t>
  </si>
  <si>
    <t>Whether in response to environmental commitments, regulatory requirements, rising energy costs, or reputational risk, businesses are increasingly looking to reduce their carbon footprint. This includes the emissions associated with both their information and communications technology (ICT) (which, according to some estimates, accounts for 2 percent of global carbon emissions) and their broader operations. If Microsoft products and services do not quantifiably help our customers to reduce emissions, we could lose business to competitor products and services that do. For Microsoft, the risk (and opportunity) is to ensure that our strategic direction aligns with shifting customer preferences in the transition to a low-carbon future. In FY18, our corporate Environmental Sustainability governance model included company experts in policy, energy, water, regulation, technology, law, marketing/branding, and value chain. Expert groups meet monthly to discuss the latest environmental issues and review business implications. The Microsoft Enterprise Risk Management (ERM) group uses the results of risk assessments performed by the corporate Environmental Sustainability team to inform its own program; the ERM group anticipates, identifies, assesses, and prioritizes risks and, through regular reporting and discussion, assists our directors with governance of risk. The Environmental Sustainability team solicits input from subject matter experts across the company to support this reporting. Market risks are considered through both mechanisms. One example considered during our risk assessments is the environmental performance of Microsoft technologies in comparison with those of our main competitors. Another risk that we consider is loss of competitive edge related to recruitment and retention of talented employees who want to work for environmentally responsible companies.</t>
  </si>
  <si>
    <t>Reputation amplifies all enterprise risks. ICT energy/water use is drawing increased attention for its impact on the environment and climate change. Consumers, businesses and institutional investors are increasingly making investment decisions based on a company’s environmental responsibility. We are one of the largest ICT companies in the world, and the perceived environmental impact of our products and services is heightened. If our approach is not seen to be as strong or stronger than our competitors, we could potentially lose business. In FY18, our corporate Environmental Sustainability (ES) governance model included company experts in policy, energy, water, regulation, technology, law, marketing/branding and value chain. Expert groups meet monthly to discuss the latest environmental issues and review business implications. Our Enterprise Risk Management (ERM) group uses the results of risk assessments performed by the corporate ES team to inform its own program; the ERM group anticipates, identifies, assesses and prioritizes risks and, through regular reporting and discussion, assists our directors with governance of risk. The ES team solicits input from subject matter experts across the company to support this reporting. Reputational risk—related to our environmental impact/stewardship and our service reliability—is considered through both mechanisms. One example is the potential for damage to our reputation from any impact on the reliability of our cloud services. Microsoft has a reputation for reliable cloud services, increasingly powered by clean energy. A physical impact from climate change that compromised our reliability would be unacceptable to Microsoft and adversely impact services to our customers and our reputation. Therefore, we prioritize ongoing global business continuity, monitoring risks and implementing business continuity measures to help ensure continued reliability. Central to Microsoft cloud services design is geographic redundancy, which reduces our vulnerability to climate change. Our Enterprise Business Continuity Management program conducts annual testing of Microsoft’s critical services and business processes; scenarios vary but can involve loss of facilities, loss of systems, loss of workforce, loss of critical third-party suppliers of goods/services, cybersecurity events or a combination of two or more of those scenarios.</t>
  </si>
  <si>
    <t>As the physical impacts of climate change become more extreme, facilities that we operate in affected areas have the potential to experience damage. Depending on the extent of damage, this could lead to increased costs (for example, to repair or relocate the facilities). If one of the datacenters that power our cloud services were damaged sufficiently to prevent operations, this could potentially affect our ability to deliver continuous cloud services. This could lead to a loss of revenue, both in the short term (failure to meet our contractual commitments to customers) and long term (loss of customers’ confidence in our ability to deliver world-class cloud services). Therefore, we prioritize ongoing global business continuity, monitoring risks and implementing business continuity measures to help ensure continued reliability. Our Enterprise Business Continuity Management (EBCM) program conducts annual testing of Microsoft’s critical services and business processes; scenarios vary but can involve loss of facilities, loss of systems, loss of workforce, loss of critical third-party suppliers of goods/services, cybersecurity events, or a combination of two or more of those scenarios. Acute physical risks (including flooding, extreme weather, drought, sea level rise/storm surges) were included in our FY17 climate-related physical risk assessment, which we expanded to include key suppliers and LinkedIn facilities in FY18.</t>
  </si>
  <si>
    <t>Changes in precipitation patterns—including intense precipitation events that lead to flooding and extended or extreme drought—have the potential to affect the facilities that we use to provide cloud services and develop technology. Facilities in flood-affected areas have the potential to experience damage. Depending on the cooling technology used, for some datacenters access to freshwater for cooling is vital for the continuous delivery of customer services—a risk during drought. Depending on the extent of flood damage or the severity of drought, this could lead to increased costs (e.g. to repair or relocate the facilities or source an alternative water supply). If one of our cloud services datacenters were damaged sufficiently to prevent operations or we could not source sufficient water to cool the facility so that it could run at capacity, this could affect our ability to deliver continuous cloud services. This could lead to a loss of revenue, both in the short term (failure to meet our contractual commitments to customers) and long term (loss of customers’ confidence in our ability to deliver world-class customer services). Therefore, we prioritize ongoing global business continuity, monitoring risks and implementing business continuity measures to help ensure continued reliability. Our Enterprise Business Continuity Management program conducts annual testing of our critical services and business processes; scenarios vary but can involve loss of facilities, loss of systems, loss of workforce, loss of critical third-party suppliers of goods/services, cybersecurity events, or a combination of two or more scenarios. In another example, an increase in the average temperature where we operate datacenters and development labs could lead to a corresponding increase in the cost to cool our facilities. We conducted energy, water, and waste audits at three campuses (offices, labs) in water-stressed regions in FY18; these uncovered recommendations to invest in water reduction/reuse initiatives, which are under review for implementation in FY19. Chronic physical risks (water shortages, average temperature changes, increased demand for energy, saltwater intrusion from sea level rise) were included in our FY17 climate-related physical risk assessment, which we expanded in FY18 to include key suppliers and LinkedIn facilities.</t>
  </si>
  <si>
    <t>Risks associated with climate change will not only affect Microsoft directly but will also affect our suppliers. A disruption to our supply chain could incur significant costs for our business. Microsoft Treasury assesses property risks annually to value the global property insurance program; this annual assessment includes supplier mapping (to assess our exposure to supply chain disruptions). Through these property risk assessments, the risk models identify the natural hazard risks that are relevant for any locations of identified vendors that support Microsoft (to the extent possible given the fluid nature with which suppliers assign workloads to any of multiple available production locations) and then model their probabilities. In addition, in FY18, our corporate Environmental Sustainability governance model included company experts in policy, energy, water, regulation, technology, law, marketing/branding, and value chain. Expert groups meet monthly to discuss the latest environmental issues and review business implications. In FY18, we also requested that 256 key suppliers complete the CDP Supply Chain questionnaire, and we received 172 responses, reporting more than 15 million mtCO2e in emission reductions (in FY18, our CDP Supply Chain program represented our key direct/manufacturing suppliers, indirect/nonmanufacturing suppliers, and tier 1 datacenter server suppliers). In FY18, our Experiences + Devices Group (E+D) performed a climate change vulnerability assessment of our tier 1 manufacturing suppliers. In addition, climate change risks are considered in our manufacturing supplier audit program, including energy consumption and greenhouse gas emissions; 100 percent of our directly contracted hardware suppliers are required to track and document energy consumption and all relevant Scope 1 and 2 emissions and to look for methods to minimize their energy consumption and emissions. Our procurement processes consider supplier risks and take appropriate measures to mitigate issues related to the supply of key services and products.</t>
  </si>
  <si>
    <t>Downstream risks associated with climate change include effects on our customer base and the logistics of our ability to deliver products through our distribution chain. Risks related to our customer base are assessed by Microsoft Treasury Business Risk Management in cooperation with the Corporate, External, and Legal Affairs (CELA) team in terms of legal liability exposure. We also consider the downstream impacts of our hardware devices once they have served their useful life. Our hardware products are designed for longevity and repairability, to extend their length of use. Furthermore, our Surface and Xbox devices are 95 to 99 percent recyclable, and we participate in recycling programs for electronic products (we have also banned the landfilling of used electronics by our recycling suppliers). An example of a risk to our distribution chain is in the shipping sector, which is responsible for a significant amount of global greenhouse gas emissions and is subject to regulations that will require switching to low-carbon fuels and technologies. Shipping sector action to reduce emissions will simultaneously increase costs for Microsoft product distribution and mitigate potential reputational risk associated with product provision (in 2018, Microsoft was awarded a SmartWay Excellence Award, which honors top shipping [retailers and manufacturers] and logistics company partners for superior environmental performance). In addition, the electricity consumption of our retail stores is a visible symbol to our customers of our environmental footprint. In FY18, we started to mitigate through a smart energy retail pilot project across 38 retail stores, achieving a 3 percent reduction in kilowatt-hours (kWh) compared with FY17. In FY18, our corporate Environmental Sustainability governance model included company experts in policy, energy, water, regulation, technology, law, marketing/branding, and value chain (including downstream). Expert groups meet monthly to discuss the latest environmental issues and review business implications.</t>
  </si>
  <si>
    <t>The corporate Environmental Sustainability team brings leaders from across the company together to align on management measures for identified risks and opportunities. Prioritization criteria include the scope of impact (for example, reputational, regulatory, and cost), potential return on investment, and time and resources required to implement changes. The results of these assessments inform an executive review process led by the Microsoft Enterprise Risk Management (ERM) group, which anticipates, identifies, assesses, and prioritizes risks and, through regular reporting and discussion, assists our directors with governance of risks. An example of a physical risk managed through this process is the risk of facility damage from an acute weather event, such as flooding. To mitigate this risk, Microsoft has an established Enterprise Business Continuity Management (EBCM) program to help ensure the existence of effective, reliable, well-tested plans, systems, and processes that can be counted on during a disruptive event to support continuity of business operations and minimize adverse impacts. The EBCM program works with the ERM team to ensure consistent alignment among risks and risk ratings. (Note that this risk is not substantive; central to Microsoft cloud services design is geographic redundancy, which reduces our vulnerability to climate change and offers customers the option of a climate-resilient alternative to on-premises datacenters.) An example of a transition opportunity managed through this process is the opportunity to enhance our reputation by using renewable energy to reduce the carbon footprint of our datacenters. To capitalize on this opportunity, the corporate Environmental Sustainability team has collaborated with the Datacenter and Cloud Environmental Sustainability team to develop and execute a renewable energy purchasing strategy, as a result of which in FY19 Microsoft committed to powering our datacenters with 70 percent wind, solar, or hydropower energy by 2023.</t>
  </si>
  <si>
    <t>C2.3b</t>
  </si>
  <si>
    <t>(C2.3b) Why do you not consider your organization to be exposed to climate-related risks with the potential to have a substantive financial or strategic impact on your business?</t>
  </si>
  <si>
    <t>Primary reason</t>
  </si>
  <si>
    <t>Risks exist, but none with potential to have a substantive financial or strategic impact on business</t>
  </si>
  <si>
    <t>Through risk assessments and consultation with internal experts, we believe that while Microsoft, like all global organizations, faces transition risks—including increasing pricing of GHG emissions, changing customer behavior, shifts in consumer preferences, and stigmatization of the IT sector—none has the potential for substantive financial or strategic impact (i.e. would alter our business strategy or force a substantial closure of any facilities in a way that would disrupt business operations and our ability to deliver continuous customer services). Our most significant transition risk is reputational (the general perception that the IT sector increases demand for energy and water); however, we do not believe this poses undue risk to Microsoft at this time, given our existing business practices to be carbon neutral, purchase renewable electricity, and steward water resources. In addition, we have a longstanding commitment to environmentally sustainable operations, work actively to reduce the impact of our products/services, and drive ongoing climate action through our carbon fee. In fact, we view this dynamic as more of an opportunity (reputational benefits of sourcing clean energy and delivering low-emission products/services) than a risk. Likewise, based on our FY17 assessment of physical climate risks, we have identified no substantive physical risk to our operations. The physical risks that all global companies face—including increasing severity of extreme weather events such as cyclones and floods, changes in precipitation patterns, extreme variability in weather patterns, and rising mean temperatures—are not substantive to our business. Central to Microsoft cloud services design is geographic redundancy, which not only reduces our own vulnerability but also offers our customers a climate-resilient alternative to on-premises datacenters. In FY18 we extended our physical climate risk assessment to include key supplier and LinkedIn facilities and began to formalize our existing review of transition risk. We will continue to update our assessments as data sources and methodologies improve. The results of our assessments inform an executive review process led by our Enterprise Risk Management group, which anticipates, identifies, assesses and prioritizes risks and, through regular reporting and discussion, assists our directors with governance of risk.</t>
  </si>
  <si>
    <t>Move to more efficient buildings</t>
  </si>
  <si>
    <t>Microsoft has a significant physical presence globally, with Microsoft-owned and leased facilities (including datacenters, offices, and labs) covering 50 million square feet in FY18. The accompanying energy demands associated with operating these facilities, in particular for datacenters and development labs, are high. Any measures taken to improve the energy efficiency of our facilities directly reduce our operating costs. Location of effect: Microsoft has facilities throughout the world and thus this opportunity is global.</t>
  </si>
  <si>
    <t>It is difficult to estimate the potential financial impact given the wide variety of activities that we will perform to achieve our building energy targets.</t>
  </si>
  <si>
    <t>We are investing to design more efficient datacenters, such as with artificial intelligence and machine learning. We are committed to LEED Gold for new datacenters. We have completed third-party energy and water assessments at several datacenters to identify optimization opportunities that we can extend to the fleet. We are innovating with fuel cells to reduce carbon and other emissions; energy storage and distributed generation to help the grid balance renewables; and advanced cooling systems to reduce water consumed/discharged and refrigerant emissions. For our offices/labs, our Energy Smart Buildings program expanded in FY18 to include our Fargo, Charlotte, and Dublin campuses beyond our Puget Sound, Silicon Valley, Las Colinas, Beijing, and Shanghai campuses; this program helps identify and address equipment faults that compromise efficiency and has reduced energy costs by 6–10%. Our lab consolidation and energy conservation measure (ECM) programs continue to drive efficiency. In FY18, LinkedIn used data insights to reduce operational energy use by 8.3% at California sites, and an employee energy competition at &gt;50% of LinkedIn spaces saved an annualized 109 MWh. LinkedIn also earned EPA ENERGY STAR Charter Tenant Space certification in New York and the Acterra Built Environment Award in Sunnyvale for driving efficiency through employee engagement. It is difficult to estimate the cost to realize this opportunity given the wide variety of activities we are performing.</t>
  </si>
  <si>
    <t>Reputational benefits resulting in increased demand for goods/services</t>
  </si>
  <si>
    <t>Microsoft believes that buying more clean energy, especially near our operations, helps us operate more sustainably and makes good business sense. We have ambitious goals to increase our use of clean energy over the next decade and now have projects in three continents—North America, Europe, and Asia—providing approximately 1.4 gigawatts of energy. We are also committed to driving change beyond our operations by creating new models and investing in new energy technologies that can bring the benefit of renewable energy to companies and communities of all sizes. For example, our investments in new renewable energy projects (such as our recent commitment to purchase 315 megawatts of solar power in Virginia) enable other buyers to access cost-competitive renewable energy from those same projects. Furthermore, our work to develop a “volume firming agreement (VFA)” contract model helps mitigate the risks for corporate buyers of renewable energy associated with weather impacts on power production and pricing, thereby driving growth in the renewable energy industry. The business and societal value for our renewable energy investments are our primary drivers; however, reputation is another. The IT industry is drawing increased attention for its impact on the environment and climate change, and consumers, businesses, and institutional investors are increasingly making investment decisions based on how environmentally responsible companies are. This includes choices in energy procurement. Microsoft is one of the largest IT organizations in the world, and so the impacts of our operations, products, and services on the environment garner heightened attention. Microsoft’s environmental leadership (including in our energy choices and investments) helps improve our reputation and make it more likely for companies and consumers that prioritize environmental criteria to invest in our products and services. Location of effect: Microsoft is a global corporation and so this opportunity is not restricted to a specific geography or region.</t>
  </si>
  <si>
    <t>It is difficult to quantify the potential financial implications. Theoretically if we were to win—for example—up to 3 percent additional business from our competitors because we were perceived to be better environmental stewards and to actively contribute to climate change mitigation by committing to using lower-emission sources of energy, the impact based on FY18 (the reporting period) revenue would have been an increase of up to $3.3 billion. Note that the likelihood rating of “very likely” applies to the opportunity itself and not the financial impact.</t>
  </si>
  <si>
    <t>We have been committed to renewable energy since July 2012 when we introduced an internal carbon fee. We charge business groups a fee for emissions associated with energy consumption from their use of Microsoft datacenters, labs and offices; this fee is used in part to cover the costs to offset those emissions through renewable energy investments. Our renewable energy strategy includes the use of direct sourcing, power purchase agreements (PPAs) and energy attribute certificates (EACs). In FY18, we increased our purchase of renewable energy to 7,564,271 MWh (100% of electricity consumption). We also announced the signing of additional agreements—the Tullahennel wind project (Ireland), the Sunseap Solar project (Singapore), the Pleinmont solar projects (Virginia) and the Wieringermeer Wind project (the Netherlands)—for nearly 600 MW of additional renewable energy (for total direct renewable energy capacity of 1.7 GW). In April 2019, we committed to surpassing 70% wind, solar and hydropower energy to power our datacenters by 2023 as our next milestone on the path to 100%. LinkedIn is also working towards 100% direct renewable energy—achieved for its EMEA headquarters in Dublin in FY18 with a wind power tariff (a cost-neutral change). In FY18 we signed a contract to buy 100% carbon-free energy on the open market to power most of our Puget Sound operations. The annual cost listed reflects a dedicated sustainability budget across the company.</t>
  </si>
  <si>
    <t>Whether in response to environmental commitments, regulatory requirements, rising energy costs, or reputational risk, our customers are increasingly looking to reduce the carbon footprint of their businesses. This includes the emissions associated with their information and communications technology (ICT) (which, according to some estimates, accounts for 2 percent of global carbon emissions). For Microsoft, the primary opportunity is to deliver low-emission cloud services, which enable enterprises to directly reduce their own carbon emissions and take advantage of the higher efficiency that large cloud service providers like Microsoft can achieve (according to an FY18 report by Microsoft, in partnership with WSP, the Microsoft Cloud is between 22 and 93 percent more energy efficient than traditional enterprise datacenters, depending on the services and deployment scenario). A secondary opportunity is to offer energy-efficient devices and hardware to help customers reduce the emissions associated with their computing. Location of effect: Microsoft customers are global. We believe this opportunity is greatest with customers in regions where environmental criteria are more strongly weighted in purchasing decisions (such as Europe) and where government regulations impose a financial incentive to reduce emissions (such as through carbon taxes or emission trading schemes, such as in California or the European Union).</t>
  </si>
  <si>
    <t>It is difficult to quantify the potential financial implications. Theoretically if we were to win—for example—up to 3 percent additional business from our competitors because we offered low-emissions products and services to help customers reduce their carbon footprint, the impact based on FY18 (the reporting period) revenue would have been an increase of up to $3.3 billion. Note that the likelihood rating of “very likely” applies to the opportunity itself and not the financial impact.</t>
  </si>
  <si>
    <t>Our strategy is 2-fold: 1) Focus on energy efficiency with our datacenters. We have pilot programs to advance energy storage at our datacenters globally, including PJM’s Advanced Technology program to provide grid services from backup batteries in Virginia, which won the Datacenter Dynamics 2018 Innovation Award. Three LinkedIn datacenters have earned the Uptime Institute Efficient IT Stamp of Approval for two years. We use outside air and adiabatic cooling where possible. Our LEED commitment for new datacenter design accrues to our energy efficiency metrics. 2) Build hardware that meets or exceeds efficiency standards. Surface Pro 4, Surface Pro, Surface Book 2, Surface Book, Surface Studio, and Surface Laptop are ENERGY STAR certified and are listed on the EPEAT (2009) registry at the Gold level. We have made significant investments in building innovative global cloud computing infrastructure; we do not disclose these specific costs. The annual cost listed is a dedicated sustainability budget across the company and does not include core infrastructure investments such as this.</t>
  </si>
  <si>
    <t>Whether in response to environmental commitments, regulatory requirements, rising energy costs, or reputational risk, our customers are increasingly looking to reduce the carbon footprint of their business operations. For Microsoft, this presents an opportunity to develop solutions that help customers reduce their operational emissions, such as by reducing operational energy consumption or by displacing traditional business activities with lower-emission technology alternatives. Location of effect: Microsoft customers are global. We believe this opportunity is greatest with customers in regions where environmental criteria are more strongly weighted in purchasing decisions (such as Europe) and where government regulations impose a financial incentive to reduce emissions (such as through carbon taxes or emission trading schemes, such as in California or the European Union).</t>
  </si>
  <si>
    <t>Our strategy is 2-fold: 1) Develop solutions to help others reduce emissions/energy consumption. We are innovating through a Smart Energy Azure IoT stack: Energy Smart Buildings technology to automatically identify energy-draining faults in real time and a carbon emissions data solution to let customers see the carbon intensity of their energy mix from the grid in real time. We are the first large corporate user of the Embodied Carbon Calculator for Construction to track embodied carbon emissions of raw building materials (to be piloted in 17 new buildings and 2.5M square feet of new workspace in Redmond). Microsoft CityNext and our partners can help cities reduce emissions with solutions that span energy and water, building energy management, transportation, resource efficiency and ecosystem services. In FY18 LinkedIn added a sustainability and green building learning path to its online learning platform. 2) Offer low-carbon technology alternatives for business activities. Skype for Business and Microsoft Teams help reduce the need for travel with online meetings. The annual cost listed is a dedicated sustainability budget across the company.</t>
  </si>
  <si>
    <t>As businesses become more conscious of the environmental impact of their computing and as regulations and taxes related to climate change lead to rising energy costs, our customers are becoming increasingly interested in improving the efficiency of their IT infrastructures. Cloud computing enables companies to eliminate the greenhouse gas (GHG) emissions associated with running on-premises datacenters and take advantage of the efficiencies that public cloud service providers can achieve through the massive scale of their datacenters—while reducing their direct energy consumption. All businesses have the potential to reduce their emissions, energy consumption, and costs with the public cloud, though the greatest efficiency gains will be realized by smaller businesses (according to an FY18 report by Microsoft, in partnership with WSP, the Microsoft Cloud is between 22 and 93 percent more energy efficient than traditional enterprise datacenters, depending on the services and deployment scenario). Since Microsoft has shifted the strategic focus of our business to the cloud, we are well positioned to benefit from this change in customer preferences. Location of effect: Interest in cloud computing is global, though business adoption will be predominantly in regions with reliable, high-speed access to the Internet, such as the United States and Europe.</t>
  </si>
  <si>
    <t>We believe that a service provider’s commitment to minimizing its impact on the environment will be among the criteria that customers use when they select a cloud service. Theoretically if we were to win—for example—up to 3 percent additional business from our competitors because we have demonstrated our commitment to energy efficiency in the construction and running of our datacenters, the impact based on FY18 (the reporting period) revenue would have been an increase of up to $3.3 billion. Note that the likelihood rating of “very likely” applies to the opportunity itself and not the financial impact.</t>
  </si>
  <si>
    <t>Microsoft is investing to deliver cloud solutions across our product lines; two of our most significant cloud services for businesses are Microsoft Office 365 and Microsoft Azure. Our global cloud service operations are supported by one of the largest physical networks in the world, with several industry certifications including ISO/IEC 27001:2005 and SAS70 Type II. We use geo-replicated customer workloads (keeping multiple copies of workloads in multiple locations) to improve reliability. We have &gt;3,000 employees and 4,500 vendors working on cloud infrastructure and &gt;10,000 software engineers involved in cloud-based activities. To support our cloud services, we are designing our datacenters to be more efficient. Three of LinkedIn’s largest datacenters have earned the Uptime Institute Efficient IT Stamp of Approval for the past two years. We continue researching fuel cell systems. We are testing dual-purpose energy storage solutions for backup power and renewables integration onto the grid, and we use outside air and adiabatic cooling (which reduces energy costs by ~30%) where possible. Our LEED commitment for new datacenter design accrues to our energy efficiency metrics. We have made significant investments in building innovative global cloud computing infrastructure; we do not disclose these specific costs. The annual cost listed is a dedicated sustainability budget across the company and does not include core infrastructure investments such as this.</t>
  </si>
  <si>
    <t>Resilience</t>
  </si>
  <si>
    <t>Resource substitutes/diversification</t>
  </si>
  <si>
    <t>Increased revenue through new products and services related to ensuring resiliency</t>
  </si>
  <si>
    <t>As the physical impacts of climate change become more extreme (for example, flooding caused by rises in sea level or increased precipitation and more severe weather events), our customers are increasingly looking to ensure that their businesses are climate resilient. Any disruption to business and government resulting from the physical impacts of climate change will be costly, particularly where technology infrastructure is damaged and/or operations cannot continue from an alternative site. Microsoft’s opportunity is twofold. (1) We have an opportunity to provide technology and IT services that are resilient to the physical impacts of climate change, such as local disruptions from weather events. When an organization gets its technical infrastructure and software as a service through a cloud provider with georedundant datacenters, the likelihood of a significant weather-related disaster shutting down the services is low. Affected organizations can resume operations as soon as they are able to restore Internet access (or even continue operations without disruption from an alternative site with Internet access). (2) Microsoft AI for Earth enables organizations to develop artificial intelligence (AI) computing resources that help people, organizations, and governments to anticipate, predict, and manage climate change impacts. Some examples of organizations that have received funding through AI for Earth include Deltares in the Netherlands, working on a climatology-based approach for landslide identification and generation of hazard maps; ICDDRB in Bangladesh, working on a climate change–driven cholera early warning system; and McGill University in Canada, working on climate change mitigation for smart cities. Location of effect: Microsoft technology and cloud services are offered globally. The resilience of our cloud services may be of greater benefit to those most at risk for business disruption from a climate-related weather event, such as coastal areas at increased risk from flooding and severe storms.</t>
  </si>
  <si>
    <t>It is difficult to quantify the potential financial implications. Theoretically if we were to win—for example—up to 3 percent additional business from our competitors because we offered technology to help organizations and governments manage the impacts of climate change (through resilient cloud services and AI computing resources), the impact based on FY18 (the reporting period) revenue would have been an increase of up to $3.3 billion. Note that the likelihood rating of “likely” applies to the opportunity itself and not the financial impact.</t>
  </si>
  <si>
    <t>1) Microsoft is delivering cloud solutions across our product lines; two of our most significant business services are Office 365 and Azure. Our global cloud service operations are supported by one of the largest physical networks in the world with several industry certifications including ISO/IEC 27001:2005 and SAS70 Type II. We use geo-replicated customer workloads (keeping multiple copies of workloads in multiple locations) to improve reliability. We have &gt;3,000 employees and 4,500 vendors working on cloud infrastructure and &gt;10,000 software engineers involved in cloud-based activities. To support our cloud services, we are designing our datacenters to be more efficient. 2) Microsoft AI for Earth empowers people and organizations to solve global environmental challenges by increasing access to AI tools and educational opportunities while accelerating innovation. Funded with $50 million over a 5-year commitment in December 2017, the program focuses on deploying Microsoft’s investments in AI research and technology to enable people and organizations to sustain and manage earth’s life support systems. We have made significant investments in building innovative global cloud computing infrastructure; we do not disclose these specific costs. The annual cost listed is a dedicated sustainability budget across the company and does not include core infrastructure investments such as this (it does, however, cover the $50 million commitment, over five years, to AI for Earth).</t>
  </si>
  <si>
    <t>Microsoft has an opportunity to develop new products and services and expand our investment in existing products and services to help our customers reduce their carbon footprint, reduce their energy consumption, and plan for business continuity/resiliency with regard to climate change (Opp3, Opp4, Opp6). Our commitment to minimizing the impact of our products and services on the environment will also help us meet shifting consumer demand for technology with a smaller carbon footprint (Opp5). Our response to these opportunities reflects our cloud-based business strategy. Microsoft cloud services provide a favorable environmental alternative on the basis of energy efficiency and carbon savings relative to on-premises datacenters (as we have outlined in a 2018 study). We have made public commitments regarding the use of renewable energy in our business, including for the datacenters that power our cloud services. Furthermore, we use geo-replicated customer workloads (keeping multiple copies of workloads in multiple locations) to improve reliability and provide resiliency assurance (complemented by an ongoing global continuity program to monitor risks and having in place business continuity measures to help ensure continued reliability). We have developed a real-time carbon monitoring solution that enables customers to easily and quickly shift energy load to reduce carbon emissions. We build hardware that meets or exceeds efficiency standards; Surface Pro 4, Surface Pro, Surface Book 2, Surface Book, Surface Studio, and Surface Laptop are ENERGY STAR certified and are listed on the EPEAT (2009) registry at the Gold level. And we provide low-carbon alternatives for business activities, such as through Skype for Business and Microsoft Teams. In addition, AI for Earth is a Microsoft program aimed at empowering people and organizations to address global environmental challenges—specifically in climate, water, agriculture, and biodiversity—by increasing access to AI tools and educational opportunities, while accelerating innovation. The magnitude of impact on our products and services from our climate-related opportunities is low to medium.</t>
  </si>
  <si>
    <t>The impact of our climate-related opportunities on our supply chain is primarily in our prioritization of suppliers that can provide more energy-efficient and lower-emission components, products, and services. For example, Microsoft has an opportunity to reduce the energy consumption associated with our facilities (moving to more efficient building design and operation) and related material procurement (Opp1). We also have an opportunity to deliver low-emission goods and services for our customers (Opp3, Opp5), which relies on our ability to source efficient components for our hardware and reduce the footprint of the datacenters that power our cloud services for our customers versus on-premises computing. We are prioritizing investment with suppliers that (1) meet our requirements for lower-emission components, goods, and services and (2) demonstrate a commitment to climate change performance, such as through emissions reporting and target setting (for example, engaging our top suppliers through the CDP Supply Chain program). In some cases, we are investing directly in reducing the carbon footprint of select suppliers; for example, in FY17 we invested more than $1 million with one manufacturing supplier to install solar arrays and complete an energy-smart building retrofit (the supplier saved $90,000 using this sensor technology and data analytics tools to reduce energy consumption in FY18). The magnitude of impact on our supply chain from our climate-related opportunities is medium to high.</t>
  </si>
  <si>
    <t>The impact of our climate-related opportunities is inseparable from our adaptation and mitigation activities. Every investment we make related to these opportunities is to support adaptation and mitigation on some level, whether for Microsoft (Opp1, Opp2), our customers (Opp3, Opp4, Opp5, Opp6), or society more broadly (Opp6). Our investments in operational efficiency, renewable energy procurement, and carbon reduction across our business help reduce operating costs, increase revenue (from increasing demand for lower-emission products and services), and bolster our competitive position (as our customers increasingly shift their spending to environmentally responsible technology providers with mature climate strategies) while concurrently easing our transition to a low-carbon economy. For our customers, we deliver cloud services that represent a lower-carbon alternative to running on-premises IT solutions while offering resiliency from the physical impacts of climate change; according to a recently released study by WSP, the Microsoft Cloud is between 22 and 93 percent more energy efficient than traditional enterprise datacenters, depending on the services and deployment scenario. We are also developing solutions to help organizations reduce and manage emissions and energy consumption, such as through our Smart Energy Azure IoT (Internet of Things) stack. And societally, our investments in AI for Earth are specifically designed to empower people and organizations to address global environmental challenges—including those related to climate change—by increasing access to AI tools and educational opportunities, while accelerating innovation. In FY18, we also piloted an Embodied Carbon Calculator for Construction (EC3) tool that is supported by Azure and will allow users to track the embodied carbon emissions of raw building materials. The magnitude of impact on adaptation and mitigation activities from our climate-related opportunities is medium-high.</t>
  </si>
  <si>
    <t>Microsoft is investing in research and development in both datacenter design and new technology solutions that will help us (1) increase our operating efficiency (Opp1), (2) meet growing demand for lower-emission products and services (Opp3, Opp4), (3) establish a stronger competitive position as consumers increasingly prioritize environmental criteria in their purchasing decisions (Opp5), and (4) contribute to climate resilience through technology innovation (Opp6). We are constantly researching and developing more efficient datacenter designs. In some cases, this includes investing in external partnerships, such as our work with uninterrupted power supply (UPS) integrators and battery manufacturers to advance energy storage at our datacenters globally. We are also developing solutions to help organizations reduce and manage emissions and energy consumption, such as through our Smart Energy Azure IoT (Internet of Things) stack. These investments also support our competitive position as an environmentally responsible technology provider. And through AI for Earth, we are developing artificial intelligence (AI) computing resources to help organizations and governments anticipate, predict, and manage climate change impacts. Funded with $50 million and a 5-year commitment from Microsoft President Brad Smith in December 2017, the AI for Earth program is focused on deploying Microsoft’s deep investments in AI research and technology to enable people and organizations to sustain and manage earth’s life support systems. The magnitude of impact on our research and development investments from our climate-related opportunities is medium.</t>
  </si>
  <si>
    <t>Our operations are the area impacted the most significantly by our climate-related opportunities. We have opportunities to reduce our operating costs and increase our revenue by moving to more efficient building designs (Opp1) and running our datacenters more efficiently (Opp2, Opp3) (which will save us money, provide reputational benefits, and help us meet growing demand for lower-emission computing alternatives). This has meant investments, for example, in our growing Energy Smart Buildings (ESB) program for our offices and labs (which in FY18 expanded to our Fargo, Charlotte, and Dublin campuses in addition to our Puget Sound, Silicon Valley, Las Colinas, Beijing, and Shanghai campuses) and a commitment to design all new datacenters to LEED Gold. In FY18, we realized additional efficiency gains through a smart energy pilot at our retail locations and new construction projects that are pursuing LEED certifications (including at office and lab facilities on our Israel, Puget Sound, Silicon Valley, and Hyderabad campuses); these have been complemented by water efficiency measures, including implementing grey water and rainwater harvesting at offices located in water-stressed regions (Johannesburg) and pursuing net-zero water (Silicon Valley campus). To support our cloud services, we are designing our datacenters to be more efficient. Another key impact is our commitment to use lower-emission sources of energy (Opp2) (which will help us meet rising customer expectations and realize reputational benefits). We achieve this commitment through a combination of direct sourcing, power purchase agreements (PPAs), and purchases of energy attribute certificates (EACs). In FY18, we announced the signing of additional agreements—the Tullahennel wind project in Ireland, the Sunseap Solar project in Singapore, the Pleinmont solar projects in Virginia, and the Wieringermeer Wind project in the Netherlands—for 600 MW of additional renewable energy. In FY19 we committed to surpassing 70 percent wind, solar, or hydropower energy to power our datacenters by 2023, as our next milestone on the path to 100 percent. The magnitude of impact on our operations from our climate-related opportunities is high.</t>
  </si>
  <si>
    <t>Microsoft has opportunities to gain a better competitive position and increase revenue by meeting (1) shifting consumer preferences for more environmentally responsible suppliers (Opp5), (2) increasing demand for lower-emission products and services (Opp3, Opp4), and (3) increasing demand for climate-resilient services (Opp6). Cloud, artificial intelligence (AI), and Azure Internet of Things (IoT) investments are key to realizing these opportunities, and associated revenue projections are central to Microsoft financial planning. Our investments in these areas drive adoption of Microsoft Azure, position us as an environmentally preferred technology provider, and have a projected net increase on our revenue. The magnitude of impact on our financial planning process for revenues is low.</t>
  </si>
  <si>
    <t>Microsoft has opportunities to move to more efficient building and datacenter designs and operation (both to reduce our operating costs and to deliver cloud services that enable our customers to reduce their own carbon footprints) (Opp1, Opp3) and to use lower-emission sources of energy (to gain reputational benefits) (Opp2). These opportunities have implications for our operating costs and associated financial planning. For example, we increasingly use innovative business models such as volume firming agreements with long-term power purchase agreements (PPAs), which can help buyers gain more stability in long-term energy pricing and expand opportunities for other market actors to access renewable energy and increase grid penetration. We implemented an internal carbon fee in July 2012, in part to cover the costs of offsetting emissions associated with energy consumption by investing in renewable energy; this fee is administered through the finance department and charged to each business group based on their emissions. Our datacenter and real estate operating budgets include both the costs and savings associated with energy efficiency and the costs associated with renewable electricity procurement. The magnitude of impact on our financial planning process for operating costs is medium to high.</t>
  </si>
  <si>
    <t>Microsoft has an opportunity to move to more efficient building and datacenter designs/operation, both to reduce our operating costs and to deliver cloud services that enable our customers to reduce their own carbon footprints (Opp1, Opp3). This has implications for our capital expenses and associated financial planning. Our datacenter and real estate capital budgets reflect investments in energy-efficient infrastructure and design to support cost-effective service delivery. We are now committed to LEED Gold for new datacenters. The magnitude of impact on our financial planning process for capital costs is low, because investments in energy-efficient design have been part of our planning process for many years.</t>
  </si>
  <si>
    <t>Microsoft has opportunities to increase revenue and gain a better competitive position by meeting shifting consumer preferences for more environmentally responsible suppliers and the growing demand for lower-emission products and services (Opp3, Opp4, Opp5). Therefore, the associated impact of acquisitions on our financial planning processes has been focused on how we integrate new acquisitions into the Microsoft business in such a way as to maximize environmental performance and maintain our focus on providing low-emission goods and services. For example, we have fully integrated LinkedIn into our corporate Environmental Sustainability governance model, including, but not limited to, our fulfillment of our carbon neutrality commitment. The magnitude of impact on our financial planning process for acquisitions and divestments is low.</t>
  </si>
  <si>
    <t>Microsoft has opportunities to gain reputational benefits, a better competitive position, and increased revenue by meeting shifting consumer preferences for more environmentally responsible suppliers and the growing demand for lower-emission and climate-resilient products and services (Opp2, Opp3, Opp4, Opp5, Opp6). We view our sustainability performance, carbon neutrality commitment, and strategy to realize these climate-related opportunities as an advantage when engaging with our investment community, and we integrate information on our sustainability performance in meetings with our large institutional investors. In FY19, we have begun the process of aligning disclosure with the Task Force on Climate-related Financial Disclosures (TCFD) per the desires of the investment community. The magnitude of impact on our financial planning process for access to capital is low to medium.</t>
  </si>
  <si>
    <t>Microsoft has opportunities to reduce operating costs by moving to more efficient buildings (Opp1) and to meet growing demand for lower-emission services through cloud computing versus on-premises computing (Opp3). For example, our Real Estate &amp; Security (RE&amp;S) group has decreased energy use in offices and labs by more than 20 percent since FY12 by investing in efficiency upgrades, resulting in a reduction in operating costs. We believe these two opportunities have contributed to the increase in the value of our assets in two primary areas in the past year: (1) property and equipment and (2) goodwill. Our investments to retrofit existing offices, to build new smart buildings and new efficient datacenters, and to expand responsible cloud computing (including operating more efficiently than on-premises computing and with lower-emission energy sources) may have contributed to these increases, although we have not directly substantiated the connection. The magnitude of impact on our financial planning process for assets is low, because investments in energy-efficient design have been part of our planning process for many years.</t>
  </si>
  <si>
    <t>Microsoft has an opportunity to gain reputational benefits from using lower-emission sources of energy (Opp2). Over the past several years, our financial planning process has evolved given our commitment to the use of renewable energy, the development of innovative business models to support the purchase of renewable energy, and budgeting for on-site renewable power generation. Microsoft also has opportunities to gain a better competitive position and increase revenue through our cloud business by meeting (1) shifting consumer preferences for more environmentally responsible suppliers (Opp5), (2) increasing demand for lower-emission products and services (Opp3), and (3) increasing demand for climate-resilient services (Opp6). As we have expanded our cloud business, our financial planning process for liabilities has evolved to reflect growing lease obligations for our expanding network of datacenters. Our efforts to reduce energy consumption, water consumption, and carbon emissions reduce possible future legal liabilities in resource-constrained or climate-impacted jurisdictions. The magnitude of impact on our financial planning process for liabilities is low to medium.</t>
  </si>
  <si>
    <t>i. Our corporate Environmental Sustainability (ES) team leads cross-organizational integration of climate change/sustainability into our business strategy through cross-company communications and sustainability programs, principles, and policies. The team:</t>
  </si>
  <si>
    <t>Works with our facilities, datacenter, device, and travel groups to influence and execute internal strategy and track progress against goals.</t>
  </si>
  <si>
    <t>Shares operational best practices with customers and partners.</t>
  </si>
  <si>
    <t>As an example of how our business strategy was influenced in FY18 (the reporting period), we formalized a server asset disposition program focused on minimizing waste streams through disposition, resulting in the reuse of datacenter servers and equipment as they are retired from our datacenters.</t>
  </si>
  <si>
    <t>ii. In support of our business strategy, we have had a carbon neutral target since FY13. In addition, in 2017, we committed to reducing our Scope 1 and market-based Scope 2 emissions by 75 percent by 2030, against a 2013 baseline.</t>
  </si>
  <si>
    <t>iii. Examples of substantial climate-related business decisions in FY18:</t>
  </si>
  <si>
    <r>
      <t>Renewable energy:</t>
    </r>
    <r>
      <rPr>
        <sz val="8"/>
        <color theme="1"/>
        <rFont val="Inherit"/>
      </rPr>
      <t> Announced the procurement of nearly 600 MW of additional renewable energy (bringing our total direct renewable energy capacity to 1.7 GW) to power datacenters across the globe, including the Tullahennel hybrid wind and battery project in Ireland (37 MW), the Pleinmont I &amp; II solar projects in Virginia (315 MW), the Sunseap solar project in Singapore (60 MW), and the Wieringemeer wind project in the Netherlands (180 MW). Pursued a first-of-its-kind contract called a volume firming agreement (VFA) to help manage the risks related to weather that are inherent in traditional power purchase agreements (PPAs). Transitioned the LinkedIn EMEA headquarters in Dublin to a 100 percent renewable wind tariff. Signed a contract to buy 100 percent carbon-free energy on the open market to power most of our Puget Sound operations.</t>
    </r>
  </si>
  <si>
    <r>
      <t>R&amp;D:</t>
    </r>
    <r>
      <rPr>
        <sz val="8"/>
        <color theme="1"/>
        <rFont val="Inherit"/>
      </rPr>
      <t> Partnered with University of California Irvine to research fuel cells.</t>
    </r>
  </si>
  <si>
    <r>
      <t>Embodied Carbon Calculator for Construction (EC3): </t>
    </r>
    <r>
      <rPr>
        <sz val="8"/>
        <color theme="1"/>
        <rFont val="Inherit"/>
      </rPr>
      <t>Became the first large corporate user of the EC3 tool to track the embodied carbon emissions of building materials (to be piloted on the new Redmond campus, including 17 new buildings and 2.5 million square feet of new office space).</t>
    </r>
  </si>
  <si>
    <r>
      <t>Energy, water, and waste reduction targets for our global real estate portfolio:</t>
    </r>
    <r>
      <rPr>
        <sz val="8"/>
        <color theme="1"/>
        <rFont val="Inherit"/>
      </rPr>
      <t> Established long-term, quantitative, absolute reduction targets for energy, water, and waste categories across the global portfolio of labs and offices within the Real Estate &amp; Security (RE&amp;S) group (totaling more than 30 million square feet). Conducted audits at five major campuses representing 20 percent of RE&amp;S energy usage to identify opportunities for energy, water, and waste reductions in support of these targets. </t>
    </r>
  </si>
  <si>
    <t>New campus developments:</t>
  </si>
  <si>
    <r>
      <t>New Herzliya campus: </t>
    </r>
    <r>
      <rPr>
        <sz val="8"/>
        <color theme="1"/>
        <rFont val="Inherit"/>
      </rPr>
      <t>Committed to pursuing LEED and FitWel certifications for the 460,000-square-foot campus. Designed for cooling tower optimization (where condensate water will be collected and treated onsite to meet non-potable water irrigation needs), given location in a water-stressed region. Committed to installing onsite solar panels to power a portion of its energy use as well as optimizing daylighting. </t>
    </r>
  </si>
  <si>
    <r>
      <t>New Silicon Valley campus:</t>
    </r>
    <r>
      <rPr>
        <sz val="8"/>
        <color theme="1"/>
        <rFont val="Inherit"/>
      </rPr>
      <t> Committed to pursuing LEED Platinum, WELL Gold, and Living Building Challenge Petal certifications. Committed to installing onsite solar panels, operable windows, and ceiling fans to reduce the need for mechanical conditioning and thermal energy storage to optimize system usage during non-peak hours. Designing a net-zero non-potable water campus with onsite black, gray, and rainwater treatment.</t>
    </r>
  </si>
  <si>
    <r>
      <t>New Hyderabad building:</t>
    </r>
    <r>
      <rPr>
        <sz val="8"/>
        <color theme="1"/>
        <rFont val="Inherit"/>
      </rPr>
      <t> Committed to pursuing LEED certification for the newest building being constructed for our Hyderabad campus. Using dual piping to supply flush fixtures with non-potable water from an onsite rainwater reservoir (given location in a water-stressed region). </t>
    </r>
  </si>
  <si>
    <r>
      <t>Facilities (offices, retail, labs) management:</t>
    </r>
    <r>
      <rPr>
        <sz val="8"/>
        <color theme="1"/>
        <rFont val="Inherit"/>
      </rPr>
      <t> Revised tier 1 facilities management service provider contracts to incorporate monetary incentives and key performance indicators (KPIs) for sustainability.</t>
    </r>
  </si>
  <si>
    <r>
      <t>Supply chain:</t>
    </r>
    <r>
      <rPr>
        <sz val="8"/>
        <color theme="1"/>
        <rFont val="Inherit"/>
      </rPr>
      <t> Established a supply chain engagement plan to measure and reduce emissions. Committed to conduct a climate vulnerability assessment of our tier 1 direct/manufacturing suppliers. Initiated a deep analysis of Scope 3 purchased goods and services emissions accounting. </t>
    </r>
  </si>
  <si>
    <t>The aspects of climate change that influenced these decisions are the international negotiations agenda (Paris Agreement), increasing cost of electricity, rising customer expectations for energy efficiency and the use of renewable energy from Microsoft as a supplier, increasing employee scrutiny, and the increasing urgency, severity, and frequency of climate change impacts. As updated global climate risk models emerge, the Microsoft corporate Environmental Sustainability team works with subject matter experts from across the company to identify climate-related risks for the purposes of business continuity and risk mitigation. In FY18, the team expanded our physical climate risk assessment to include key supplier facilities and key facilities from our LinkedIn acquisition and is currently in the process of assessing transition risks through 2050. These assessments influence climate-related decision making within our organization.</t>
  </si>
  <si>
    <t>Other, please specify (RCP 8.5)</t>
  </si>
  <si>
    <t>In FY16, the corporate Environmental Sustainability (ES) team initiated a climate change vulnerability assessment, including a forward-looking quantitative and qualitative scenario analysis of the physical impacts of climate change based on the IPCC RCP 8.5 scenario. We used a select ensemble of global models, drawn from the Coupled Model Intercomparison Project Phase 5, designed to limit the uncertainties associated with the high and low end of the range of outcomes for any individual model. Global models from the US, the UK, Norway and Germany as well as regional climate models were applied as appropriate. Our primary source of downscaled data was the NASA Earth Exchange Global Daily Downscaled Projections (which downscales existing industry-standard global climate models). The data is statistically downscaled to a spatial resolution of 0.25 degrees, allowing for forecasts that cover an area as small as ~25km by 25km. We selected RCP 8.5 because it most closely represents a business-as-usual scenario and, in our view, is a worst case for the physical impacts through 2030. We selected this worst case to create a boundary condition, knowing that under more climate-favorable scenarios the physical risks to our assets would be diminished. We looked at seven possible stressors: increased energy demand, extreme temperature changes, extreme heat days, drought length, drought frequency, flood intensity, and sea level rise. We ran scenarios for 2030 and 2060. For each stressor, we assessed the magnitude of change in 2030 compared with the baseline climate conditions found in 1975–2005. We selected the 2030 horizon because it balanced a time period sufficient for variation in the models attributable to climate change to appear with a time period sufficiently imminent to be actionable within our current risk management and business planning processes. We looked at our most critical facilities based on maximum feasible loss calculations, insurance values, and business judgment. These facilities spanned multiple business areas, covering offices, retail, labs, datacenters, and critical manufacturers in our supply chain. These facilities covered all business geographies across the globe. While this scenario analysis identified some risks, Microsoft is well capitalized and geographically diverse in customer markets and location of product/service delivery; we determined none of these risks to be material or substantive at this time and identified mitigation measures that are a normal part of our business. These measures included adjusting the schedule of backup fuel deliveries to accommodate potential shifts in timing, location, and intensity of hurricanes, developing alternative sourcing strategies in water-stressed locations, and diversifying electric supply options in locations prone to severe storms and outages. We will continue to monitor these and similar risks in future years to confirm that these conclusions remain valid. In FY17, the corporate ES team began integrating the results of this scenario analysis in the Microsoft Enterprise Risk Management (ERM) program, which anticipates, identifies, assesses, and prioritizes risks and, through regular reporting and discussion, assists our directors with governance of risk. This analysis did not directly change the overall Microsoft business strategy but has been incorporated into our due diligence processes for supplier selection and datacenter site selection and helped mainstream climate considerations in a wide range of regularly scheduled internal stakeholder discussions. By sharing the results of this assessment with the ERM program, we raised awareness in the company’s senior leadership team about datacenter consumption of electricity and water. Our awareness of these risks contributed to our Puget Sound Energy direct access agreement on renewable electricity as well as the expansion and acceleration of our program for assessing water-related risks and improving water management.</t>
  </si>
  <si>
    <t>In FY18, our Experiences + Devices Group (E+D) conducted a cross-company analysis of Microsoft Scope 3 emissions, the largest contributor to overall Microsoft emissions. The goal was to understand the product lifecycle/supply chain “hotspots” and establish a meaningful emissions reduction target. An action plan has been developed outlining specific projects, the implementation of which will reduce emissions sufficiently to meet the chosen target.</t>
  </si>
  <si>
    <t>Other, please specify (Company-specific scenarios)</t>
  </si>
  <si>
    <t>Microsoft Cloud Operations + Innovation (CO+I) regularly assesses the requirements to meet its renewable energy procurement goals by review of scenarios including variables of capacity requirements, policy, and cost. The scenarios used to guide these risk analyses are developed in house and tailored to Microsoft business needs.</t>
  </si>
  <si>
    <t>Other, please specify (Scope 1 + Scope 2 (market-based) + Scope 3 (upstream business air travel only))</t>
  </si>
  <si>
    <t>Microsoft has a target to be carbon neutral every year from fiscal year (FY) 2013 onward (beginning July 1, 2012). We achieved carbon neutrality in FY18 (the reporting period) through a combination of onsite renewable electricity generation, internal energy efficiency projects, and purchases of renewable electricity and carbon offsets. We understand that CDP guidance requests that companies not consider carbon offsets when reporting targets in C4.1. However, we have elected to report offsets in order to communicate these GHG emissions management activities; we have also reported additional targets that do not use offsets (see Abs2 and Abs3). Note that the start, base, and target years reported are based on the Microsoft fiscal year. Our start year for this commitment is FY13—the first year in which we achieved carbon neutrality—and we have committed to achieving carbon neutrality in all subsequent years. Because our commitment is ongoing and achieved annually, the base year (FY17) is the year prior to the target year (FY18, the reporting year). The FY17 base year emissions reported here are zero because we achieved our carbon neutral target in FY17.</t>
  </si>
  <si>
    <t>In 2017, Microsoft committed to reducing absolute Scope 1 + Scope 2 (market-based) emissions by 75 percent by 2030, against a 2013 baseline. We’ll achieve this through continued progress against our carbon neutrality and renewable electricity commitments, as well as investments in energy efficiency. This puts Microsoft on a path, as a company, to meet the goals set in the Paris climate agreement, which is a level of decarbonization that many scientists believe is necessary to keep global temperature increase below 2 degrees Celsius. We estimate this will help avoid more than 10 million metric tons of carbon emissions by 2030.</t>
  </si>
  <si>
    <t>Abs3 is not a standalone target but rather the outcome of our carbon neutral (Abs1) and renewable electricity commitments; it is an extension of Abs2. As a result of our indefinite commitments to carbon neutrality and renewable electricity, we will maintain a 75 percent Scope 1 and Scope 2 (market-based) decrease from our FY13 base year beyond the 2030 target year in Abs2.</t>
  </si>
  <si>
    <t>%</t>
  </si>
  <si>
    <t>Our FY18 percentage of renewable electricity was 100 percent. This indicates that we are 100 percent complete on this target from a 2014 baseline of 70 percent. The scope of this target is electricity consumption, which represents 99.9 percent of our global Scope 2 (location-based) emissions and 95 percent of our global Scope 1 and Scope 2 (market-based) emissions. As part of our carbon neutral target and 100 percent renewable electricity commitment through the RE100 program, Microsoft plans to achieve 100 percent renewable energy each year, therefore the target needs to be continually “achieved” each year.</t>
  </si>
  <si>
    <t>Abs1, Abs2, Abs3</t>
  </si>
  <si>
    <t>In addition to our overall renewable energy target, Microsoft has set a target to grow the percentage of wind, solar, and hydropower energy that we purchase directly and through the grid for our datacenters to 50 percent by 2018, and at the end of FY18 we had achieved 50 percent direct renewable energy purchasing. In FY19, we committed to powering our datacenters with 70 percent wind, solar, or hydropower energy by 2023.</t>
  </si>
  <si>
    <t>Other, please specify (Wind and solar)</t>
  </si>
  <si>
    <t>Renewable electricity (1 project). We continue to make a significant investment in low-carbon energy purchases through the market-based tracking instruments energy attribute certificates (EACs) (renewable energy certificates [RECs; USA and Canada], guarantees of origin [GOs; EU], international RECs [I-RECs; Brazil, Central America, Chile, China, East Africa, Israel, Malaysia, Mexico, Philippines, Singapore, South Africa, Taiwan, Thailand, Turkey, the UAE, and Vietnam], Powerplus [India, Indonesia, Pakistan, South Korea], J-Credits [Japan], renewable energy guarantees of origin [REGOs: UK], and Goldpower [Taiwan]). These low-carbon energy purchases were voluntary and not in response to external regulation. The purchases resulted in the avoidance of the Scope 2 market-based emissions included within our carbon neutral (Abs1) and 75 percent GHG reduction (Abs2) targets. The expected lifetime of the purchase is one year and occurs in the year the renewable electricity was generated and accounted for by Microsoft (FY18, the reporting period for this response). Microsoft has only reported incremental EAC purchases here per CDP guidance; however, this figure does not represent the full scale of the commitment that we have made to use renewable electricity, which for the reporting period avoided market-based Scope 2 emissions by more than 2.1 million mtCO2e.</t>
  </si>
  <si>
    <t>Power purchase agreements (PPAs) (5 projects). In FY18 we started receiving renewable energy from the Bloom Wind project, named 2017 North American Wind Deal of the Year by infrastructure and project finance journal IJGlobal. This project is the first to use an innovative Proxy Generation PPA designed to re-allocate the operational risks of a project away from the buyer and back onto the party that controls the project. In FY18 we also began receiving renewable energy from the Remington solar project, which Microsoft helped to build in joint partnership with Dominion Virginia Power and the Commonwealth of Virginia. These low-carbon energy purchases were voluntary and not in response to external regulation. The purchases reduced the Scope 2 market-based emissions included within our carbon neutral (Abs1) and 75 percent GHG reduction (Abs2) targets. The expected lifetime of the power purchased in FY18 is one year and occurs in the year the green power was generated and accounted for by Microsoft (FY18, the reporting period for this response), though all PPAs are long-term (10- to 20-year) agreements. Microsoft has only reported incremental energy attribute certificates (EACs) from PPAs here per CDP guidance; however, this figure does not represent the full scale of the commitment that we have made to using green power derived from long-term commitments such as PPAs, which for the reporting period avoided market-based Scope 2 emissions by more than 650,000 mtCO2e.</t>
  </si>
  <si>
    <t>Real Estate &amp; Security (RE&amp;S) Energy Smart Buildings (ESB) projects (1,790 projects). Using ESB efficiency optimization software on our Puget Sound, Silicon Valley, Las Colinas, Beijing, Shanghai, Fargo, Charlotte, and Dublin campuses (offices, labs), we identified energy inefficiencies due to broken equipment and suboptimal control settings. The 1,790 projects listed include repairs to equipment and updates to controls. This initiative reduces Scope 2 emissions included in our carbon neutral (Abs1) and 75 percent GHG reduction (Abs2) targets.</t>
  </si>
  <si>
    <t>Real Estate &amp; Security (RE&amp;S) switch automation (SMART Retail pilot) and remaining building control projects (40 projects). In FY18, we began mitigating energy consumption from our retail portfolio of properties by implementing a SMART Retail pilot project across 38 stores, achieving a 3 percent reduction in kilowatt-hours (kWh) compared with FY17. Building management systems (BMS) were also implemented at our UK campus and Cambridge research sites in the Europe, Middle East, and Africa (EMEA) region. This initiative reduces Scope 2 emissions included in our carbon neutral (Abs1) and 75 percent GHG reduction (Abs2) targets.</t>
  </si>
  <si>
    <t>Real Estate &amp; Security (RE&amp;S) heating, ventilation, and air conditioning (HVAC) projects (18 projects). Investments at our Beijing, Hyderabad, and Charlotte campuses included optimizing the runtime and setpoint temperature for computer room air conditioning (CRAC) in server rooms and HVAC terminal equipment at our Hyderabad campus, eliminating energy waste during non-working hours and low-temperature seasons for our Beijing campus by replacing a chiller with a split air conditioner, and replacing 16 rooftop units on our Charlotte campus with high-efficiency ENERGY STAR–rated equipment. This initiative reduces Scope 2 emissions included in our carbon neutral (Abs1) and 75 percent GHG reduction (Abs2) targets.</t>
  </si>
  <si>
    <t>Real Estate &amp; Security (RE&amp;S) lighting projects (4 projects). This initiative included investments at our Beijing, Hyderabad, and Fargo campuses to replace current T5 fluorescent lighting in parking areas and company store lighting with light-emitting diode (LED) lighting. This initiative reduces Scope 2 emissions included in our carbon neutral (Abs1) and 75 percent GHG reduction (Abs2) targets.</t>
  </si>
  <si>
    <t>Real Estate &amp; Security (RE&amp;S) motor and drive projects (9 projects). Investments at our Hyderabad and Puget Sound campuses included adding variable frequency drives (VFDs) to filter pumps and cooling towers, restroom exhaust fans, fountain pumps, and server room fan coils as well as a plate frame heat exchanger. This initiative reduces Scope 2 emissions included in our carbon neutral (Abs1) and 75 percent GHG reduction (Abs2) targets.</t>
  </si>
  <si>
    <t>Waste recovery</t>
  </si>
  <si>
    <t>Real Estate &amp; Security (RE&amp;S) waste recovery project (1 project). This initiative involved an investment at our Puget Sound campus to install a biodigester to process our food waste from catering kitchens to generate and store onsite renewable energy. This initiative reduces Scope 2 emissions included in our carbon neutral (Abs1) and 75 percent GHG reduction (Abs2) targets.</t>
  </si>
  <si>
    <t>Other, please specify (Company car fleet emissions policies)</t>
  </si>
  <si>
    <t>Company car fleet emissions policies (1 project). Since FY13, the Microsoft Fleet Team has been working to reduce the levels of GHG emissions (mainly CO2) produced by Microsoft company cars by implementing upper CO2 limits in global and local car policies. These limits are lowered each year. In FY13 Q1, our company car fleet had an average of 142.26 g/km. At the end of FY17, the average was 119.03 g/km, and over the FY18 reporting year this was reduced to 116.03 g/km. The emissions savings reported here are specific to the reductions made during FY18. The cost savings are approximate savings based on the emissions reductions. In parallel, we are supporting the transition into electric mobility in all markets, where this is feasible. This initiative reduces Scope 1 emissions included in our carbon neutral (Abs1) and 75 percent GHG reduction (Abs2) targets.</t>
  </si>
  <si>
    <t>Other, please specify (Employee commuting)</t>
  </si>
  <si>
    <t>Microsoft Scoop employee commute application (1 project). Real Estate &amp; Security (RE&amp;S) launched the Scoop car-sharing app for employees commuting to the Puget Sound campus in early May 2018. By the end of Q4 FY18 (June 2018), it had already saved over 20 mtCO2e by avoiding over 10,000 one-way vehicle trips and over 50,000 miles of driving. It is also now in use at our Silicon Valley campus and by LinkedIn. There is no capital investment cost as this service is provided to employees (who receive subsidized per-ride pricing). There are no cost savings to Microsoft as the fuel savings are realized by employees.</t>
  </si>
  <si>
    <t>Other, please specify (E-waste recycling and reuse)</t>
  </si>
  <si>
    <t>E-waste recycling program expansion (1 project). The Microsoft Responsible Recycle program was set up to support the recycling and reuse of our internal operational e-waste, helping reduce energy consumption, greenhouse gases, and hazardous waste. In FY18, we expanded this program to include collections in an additional seven countries (Mauritius, Croatia, Oman, Serbia, Turkey, Lebanon, and Bosnia and Herzegovina). The data provided here reflects the program expansion only and not the existing savings or costs of the program.</t>
  </si>
  <si>
    <t>Other, please specify (Packaging improvements)</t>
  </si>
  <si>
    <t>Packaging emissions reductions (1 project). As part of our ISO 14001 environmental management system (EMS), we have set targets on significant impacts, including a packaging target for CO2e reductions. In FY18 (the reporting period), our goals to achieve this target included increasing the overall product-to-package size ratio from 29 percent to greater than 50 percent; achieving a 5 percent average year-over-year improvement in product-to-package size ratio for individual programs; reducing overall package weight by more than 10 percent; increasing recycled paper content from 70 percent to more than 90 percent; using a minimum of 25 percent recycled content for all plastics and/or using bio-based alternatives for a minimum of 20 percent of plastics; achieving an average year-over-year increase of 10 percent in recycled content for individual programs; and eliminating elemental chlorine in the paper-bleaching process. These efforts led to a measured reduction of 1.44 kilograms of CO2e per package, for a total annual reduction of 41,900 mtCO2e.</t>
  </si>
  <si>
    <t>Our datacenter operations team has dedicated headcount and budget for designing more efficient datacenter designs, optimizing existing datacenters, and tracking energy use and efficiency. Our Real Estate &amp; Security (RE&amp;S) group also has dedicated budget for headcount and addressing energy efficiency in global office spaces, retail stores, and research labs.</t>
  </si>
  <si>
    <t>A component of our carbon fee is a dedicated fund focused on investments that reduce Microsoft energy use and carbon emissions. We select the initiatives funded through the carbon fee using a formal funding application process. In addition, across Microsoft, various business units have dedicated budget for emissions reduction activities. The Real Estate &amp; Security (RE&amp;S) group continues to use an energy management program in our Puget Sound, Silicon Valley, Las Colinas, Beijing, and Shanghai campuses and in FY18 fulfilled plans to expand to our Fargo, Charlotte, and Dublin campuses to gain better insight into and management of energy use. Our travel organization has dedicated headcount and budget for analyzing travel patterns and practices to identify trends and recommend new reduction initiatives. Our Responsible Sourcing program within Microsoft Procurement has dedicated headcount and budget to engage and require suppliers to reduce their carbon emissions. A component of our Responsible Recycle (e-waste) program budget is focused on activities to evangelize hardware recycling internally, increasing employee awareness of how to recycle their electronic equipment securely and compliantly to help reduce energy consumption, greenhouse gases, and hazardous waste; activities include digital signage globally, holiday campaigns, and management of Responsible Recycle Earth Day events in Puget Sound, Singapore, Dubai, Ireland, Portugal, and the United Kingdom.</t>
  </si>
  <si>
    <t>Microsoft has several green employee communities that provide opportunities for employees who want to be more directly involved in our sustainability work. These communities play a critical role in our engagement strategy because they allow us to create local relevance on the sustainability issues that matter most to people and groups within the company. For example, MS Green is a grassroots community group that focuses on increasing the environmental awareness of employees and educating them about programs such as mass transit, energy conservation, organic farming and other local resources. Other voluntary green communities—sponsored by our Digital, Services, and Success group but with membership from across the company—focus on customer engagements calling for sustainability, energy savings or efficiency around the world; a few examples are the Worldwide Smart Buildings, Worldwide Smart Cities and Worldwide Power, and Utilities communities. Microsoft has one of the largest living laboratories for sustainability in the form of our expansive worldwide campuses that use our Energy Smart Buildings (ESB) program. Within our Real Estate &amp; Security (RE&amp;S) group, our facility managers are encouraged to submit ideas for energy conservation measures; their ideas are vetted by engineering teams and implemented if viable (for implemented projects, facility managers receive a portion of the savings realized as a monetary incentive and team recognition). Our travel tool shows the carbon emissions generated for each trip to help employees make more responsible travel choices. LinkedIn’s Go Green team receives a monthly update on the company’s sustainability programs and goals and supports energy efficiency and waste diversion activities in their workplaces; there are 1,300 members worldwide, who drive awareness of climate change by hosting events in their workplaces, such as film screenings and speakers (including the 24 Hours of Reality global initiative). LinkedIn had a month-long workplace energy competition in our largest LinkedIn sites in America and Europe in April 2018, generating interest and awareness. It has also created a carbon calculator for employees, who can purchase the same high-quality offsets that the company uses. And it invests in employee green leaders through a leadership training program each spring.</t>
  </si>
  <si>
    <t>Our Real Estate &amp; Security (RE&amp;S) organization leads the design of new buildings, including cost/benefit analysis of more efficient designs and equipment. Our Cloud Operations + Innovation (CO+I) organization analyzes the cost/benefit of datacenter designs and hardware and is investing for greater efficiencies, reduced energy and water use, and more renewable energy to power its operations. With the corporate Environmental Sustainability team, our travel organization analyzes flight miles and class to help stakeholders from across the company identify potential areas of additional efficiency that can result in budget reductions.</t>
  </si>
  <si>
    <t>Internal finance mechanisms</t>
  </si>
  <si>
    <t>A component of our carbon fee is a dedicated fund focused on investments that reduce Microsoft energy use and carbon emissions. We select the initiatives funded through the carbon fee using a formal grant application process. Our travel organization sets employee policies around air travel, including class of travel, and is involved in annual budget setting. Furthermore, the team has deployed business intelligence (BI) tools that provide managers with much greater visibility into their teams’ traveling patterns. Business unit managers have the authority to balance the level of travel/entertainment budget within their overall operational budget and, using the BI tools, they can now easily identify opportunities to reduce travel for internal meetings as well as the use of business class, the main drivers for travel-related emissions. Product groups in the Puget Sound region are charged directly for their actual energy usage in research and development labs.</t>
  </si>
  <si>
    <t>Internal price on carbon</t>
  </si>
  <si>
    <t>From July 2012 (the start of Microsoft FY13), we introduced an internal carbon fee chargeback model, administered through the finance group: business groups responsible for carbon emissions associated with their use of Microsoft datacenters, labs, and offices as well as business air travel are charged an internal fee to cover the cost to offset those emissions through investments in renewable energy, carbon offset community projects, sustainability funding (to drive climate-related energy and technology innovation), and track-and-report projects (to ensure transparency and accountability). A carbon fee program was also introduced in the LinkedIn organization in January 2018 following the Microsoft acquisition of the organization. Starting in 2019, our internal carbon fee price is set at $15 per metric ton.</t>
  </si>
  <si>
    <t>Cloud computing services: All Microsoft services hosted in Microsoft datacenters—including Microsoft Azure, Microsoft Office 365, and Skype for Business—are low-carbon options because of the efficiency of our datacenters versus on-premises computing and our use of renewable energy. Microsoft purchases renewable energy, and therefore emissions from our datacenters are far below industry averages and most customers’ on-premises situations. In addition, by outsourcing IT services to the Microsoft cloud instead of running those same services in their own datacenters, our customers can reduce their Scope 2 emissions, assuming that they currently have either (1) no in-house equipment and decide to use the Microsoft cloud instead of purchasing new equipment or (2) in-house equipment and decide to downsize equipment and outsource the services to the Microsoft cloud. With the massive scale and multitenancy of our datacenters, we can run these services at greater efficiencies than a typical enterprise, so the energy use and emissions are not merely transferred to another source but reduced as well.</t>
  </si>
  <si>
    <t>Evaluating the carbon-reducing impacts of ICT</t>
  </si>
  <si>
    <t>An FY18 report by Microsoft, in partnership with WSP, shows significant energy and carbon emissions reduction potential from the Microsoft Cloud when compared with on-premises datacenters. Specifically, the study compared four applications in the Microsoft Cloud with their on-premises equivalents: Microsoft Azure Compute, Microsoft Azure Storage, Microsoft Exchange Online, and Microsoft SharePoint Online. The results show that the Microsoft Cloud is between 22 and 93 percent more energy efficient than traditional enterprise datacenters, depending on the specific comparison being made. When taking into account Microsoft renewable energy purchases, the Microsoft Cloud is between 72 and 98 percent more carbon efficient. These savings are attributable to four key features of the Microsoft Cloud: IT operational efficiency, IT equipment efficiency, datacenter infrastructure efficiency, and renewable electricity. To conduct this study, we engaged WSP, a global consultancy with expertise in environmental and sustainability issues, to model the environmental impact of using Microsoft Cloud services instead of on-premises deployments. Stanford University IT sustainability and compute energy expert Dr. Jonathan Koomey served as an in-depth technical reviewer. Note that Microsoft revenue is reported at the business group level and so the specific revenue attributable to cloud computing services is not available.</t>
  </si>
  <si>
    <t>Skype for Business: Skype for Business helps to reduce the need for travel by providing the means for individuals and companies to host online meetings for up to 250 people. By using the audio, high-definition video, and web conferencing options to host meetings, people can avoid travel by car or even plane. Furthermore, people can use Skype for Business to broadcast meetings online to up to 10,000 people, for even greater travel avoidance. The upcoming transition from Skype for Business to Microsoft Teams adds file collaboration and task tracking to enhance existing remote meeting options.</t>
  </si>
  <si>
    <t>Skype for Business is included on the basis of the IT Solutions | Connectivity category in the ICT section of the Climate Bonds Taxonomy, covering teleconferencing and telecommuting software and service. Note that Microsoft revenue is reported at the business group level and so the specific revenue attributable to Skype for Business is not available.</t>
  </si>
  <si>
    <t>Microsoft CityNext: The Microsoft CityNext initiative and our partners can help cities improve sustainability (including reducing carbon emissions) with solutions that span energy and water, building energy management, varied transportation options (such as scooters, ride sharing, and electric vehicle charging stations), resource efficiency, and ecosystem services. • Energy management and analytics solutions: Microsoft and our partners create scalable energy management solutions that can involve cloud computing, big data, mobile, and social technologies. These solutions enable officials to collect and integrate data from virtually any data source, including renewable energy systems, sensors, and applications. Civic leaders can analyze real-time data to gain valuable insights on how to detect impending equipment failures and prevent them through timely maintenance. The data also points the way to balancing the supply and demand of power and to operating more cost efficiently. • Carbon management: CityNext carbon management solutions can help governments tap into data sources to better understand their energy consumption and emission patterns. To create an “Internet of Things,” we connect infrastructure such as sensors and video cameras as well as applications such as weather reporting sites, social media, and cloud services. This interconnected digital network can offer accurate insights into a city’s carbon footprint. For example, our solution can collect data in real time from air quality sensors in the city that measure emissions from cars, planes, trains, buildings, and streetlights. Specialists can analyze this data to find and eliminate wasted energy. Through Microsoft CityNext, cities can harness the power of real-time intelligence for monitoring, anticipating, and managing urban events, from traffic congestion and flooding, to utility optimization and construction.</t>
  </si>
  <si>
    <t>CityNext is included on the basis of the Transmission &amp; Distribution | ICT/smart grid applications category in the Energy section of the Climate Bonds Taxonomy. Note that Microsoft revenue is reported at the business group level and so the specific revenue attributable to CityNext is not available.</t>
  </si>
  <si>
    <t>LinkedIn offers a learning platform with online courses and skills training available to all of our 600 million members. This enables businesses and individuals to reduce their travel-related emissions by undertaking online learning alternatives. In addition, in FY18 LinkedIn launched our first sustainability and green building learning path. This path includes courses on sustainable business, green building fundamentals, and eco-friendly design that together have achieved over 70,000 views. This product is enabling people around the world to learn crucial skills to implement sustainable practices in their roles to help reduce the emissions associated with their building design and construction.</t>
  </si>
  <si>
    <t>LinkedIn is included on the basis of the IT Solutions | Connectivity category in the ICT section of the Climate Bonds Taxonomy, covering teleconferencing and telecommuting software and service. Note that Microsoft revenue is reported at the business group level and so the specific revenue attributable to the LinkedIn online learning platform is not available.</t>
  </si>
  <si>
    <t>We are innovating through a Smart Energy Azure IoT stack, including both Energy Smart Buildings technology to automatically identify energy-draining faults in real time and a carbon emissions data solution to let customers see the carbon intensity of their energy mix from the grid in real time. We are continuing to build out solutions to allow customers to easily measure their own energy use and match this to the carbon emissions of the grid at that time, to get an accurate picture of the carbon emissions either released or prevented resulting from their energy consumption or generation.</t>
  </si>
  <si>
    <t>Microsoft’s carbon emissions data partner, WattTime (https://api.watttime.org), has continued to expand the regions across the world for which they provide emissions data. As soon as new regions are added, they become available in the Microsoft Carbon Emissions Data solution, enabling customers in those regions to see the emissions of their grids in real time and optimize their energy use to reduce the resultant emissions.</t>
  </si>
  <si>
    <t>Microsoft is an EPEAT Participating Manufacturer for personal computers. Surface Pro, Surface Book, Surface Book 2, Surface Studio, and Surface Laptop have received EPEAT Gold level ratings under the EPEAT (2009) ecolabel criteria. The EPEAT ratings are used by and available online to our customers to enable purchasing decisions based on product sustainability. We publish additional information on GHG emissions in our product Eco Profiles, which can be downloaded by the public. We also measure and communicate the sustainability of our products through other environmental leadership standards and eco-certification programs, such as ENERGY STAR, and a voluntary agreement (Self-regulatory Initiative to Further Improve the Energy Efficiency of Games Consoles, Version 2.5). All our Surface computers are ENERGY STAR certified in the US.</t>
  </si>
  <si>
    <t>Our device work is included on the basis of the IT Solutions | Supporting infrastructure category in the ICT section of the Climate Bonds Taxonomy, covering hardware and manufacture of hardware. Note that Microsoft revenue is reported at the business group level and so the specific revenue attributable to Microsoft hardware devices is not available.</t>
  </si>
  <si>
    <t>July 1 2012</t>
  </si>
  <si>
    <t>June 30 2013</t>
  </si>
  <si>
    <t>Asia Pacific (or JAPA)</t>
  </si>
  <si>
    <t>Europe, Middle East and Africa (EMEA)</t>
  </si>
  <si>
    <t>Datacenter</t>
  </si>
  <si>
    <t>Ground transportation</t>
  </si>
  <si>
    <t>Manufacturing</t>
  </si>
  <si>
    <t>Office</t>
  </si>
  <si>
    <t>Travel</t>
  </si>
  <si>
    <t>In FY18, because of datacenter growth and our 100 percent renewable electricity commitment, we made a substantial incremental investment in energy attribute certificates (EACs) and power purchase agreements (PPAs), resulting in the increased avoidance of 264,430 mtCO2e in Scope 2 emissions over the previous year. This incremental emission avoidance is larger than last year’s Scope 1 + Scope 2 market-based emissions, leading to a high reduction percentage. FY17 Scope 1 + Scope 2 market-based emissions were 236,747 mtCO2e. We arrived at 112 percent reduction by dividing the reductions due to renewable energy purchases by the FY17 gross emissions [(264,430/236,747)*100%=112%].</t>
  </si>
  <si>
    <t>We have decreased our Scope 1 and Scope 2 emissions related to our operations—including offices, datacenters, and development labs—through emissions reduction activities. For our office campuses, these activities range from energy efficiency investments—such as running an Energy Smart Buildings (ESB) program and investing in efficient building systems, including HVAC (heating, ventilation, and air conditioning) systems and lighting—to waste recovery (using a biodigester to generate and store renewable energy), to reducing the emissions associated with our company vehicles. In our retail stores, we also implemented a SMART energy retail pilot project. We are working to make our datacenters energy efficient, such as with artificial intelligence and machine learning in our deployed and new datacenter designs, and we have committed to LEED Gold for new datacenters. We are innovating in fuel cells to reduce carbon and other emissions; energy storage and distributed generation to help the grid balance renewables; and advanced cooling systems to reduce water consumed/discharged and refrigerant emissions. We also use outside air and adiabatic cooling where possible. In FY18 we reduced our Scope 1 and 2 emissions by 7,330 mtCO2e through these internal energy efficiency projects. FY17 Scope 1 + Scope 2 market-based emissions were 236,747 mtCO2e. We arrived at 3 percent reduction by dividing the reductions due to other emissions reduction activities by the FY17 gross emissions [(7,330/236,747)*100%=3%].</t>
  </si>
  <si>
    <t>Because of significant datacenter growth in FY18, our overall Scope 1 + Scope 2 emissions increased relative to FY17 emissions. We arrived at 16 percent by dividing the increase by the FY17 gross emissions [(37,305/236,747)*100%=16%].</t>
  </si>
  <si>
    <t>Fuel Oil Number 6</t>
  </si>
  <si>
    <t>CO2 &amp; Heat Content: Federal Register (2009) EPA; 40 CFR Parts 86, 87, 89 et al; Mandatory Reporting of Greenhouse Gases; Final Rule, 30Oct09, 261 pp. Tables C-1 and C-2 at FR pp. 56409-56410 </t>
  </si>
  <si>
    <t>. CH4 &amp; N2O: US EPA (2015); Inventory of U.S. Greenhouse Gas Emissions and Sinks: 1990-2013. All values are calculated from Tables A-105 through A-107.</t>
  </si>
  <si>
    <t>Solid, gaseous, liquid and biomass fuels: Federal Register (2009) EPA; 40 CFR Parts 86, 87, 89 et al; Mandatory Reporting of Greenhouse Gases; Final Rule, 30Oct09, 261 pp. Tables C-1 and C-2 at FR pp. 56409-56410 </t>
  </si>
  <si>
    <t>. Revised emission factors for selected fuels: Federal Register (2010) EPA; 40 CFR Part 98; Mandatory Reporting of Greenhouse Gases; Final Rule, 17Dec10, 81 pp.</t>
  </si>
  <si>
    <t>metric tons CO2 per MWh</t>
  </si>
  <si>
    <t>. CH4 &amp; N2O: US EPA (2015); Inventory of U.S. Greenhouse Gas Emissions and Sinks: 1990-2013. All values are calculated from Table A-108.</t>
  </si>
  <si>
    <t>. CH4 &amp; N2O: US EPA (20015); Inventory of U.S. Greenhouse Gas Emissions and Sinks: 1990-2013. All values are calculated from Table A-108.</t>
  </si>
  <si>
    <t>. CH4 &amp; N2O: US EPA (2015); Inventory of U.S. Greenhouse Gas Emissions and Sinks: 1990-2013. All values are calculated from Tables A-102 through A-106.</t>
  </si>
  <si>
    <t>Microsoft owns and operates a bank of solar panels at our Silicon Valley campus in Mountain View, CA. Our solar array helps us reduce energy demand, costs, and greenhouse gas emissions while we conserve energy.</t>
  </si>
  <si>
    <t>Starting in FY15, Microsoft entered into a virtual PPA with Enbridge LLC to procure 100 percent wind energy in the state of Texas. In FY16, an additional PPA, signed with EDF Renewable Energy, came online to deliver 100 percent wind energy in the state of Illinois. In FY17, an additional APPA, signed with Black Hills, came online to deliver 100 percent wind energy in the state of Wyoming. In FY18 we started receiving renewable energy certificates from the Bloom Wind project in Kansas and the Remington solar project in Virginia. Securing PPAs in this way is part of the comprehensive Microsoft strategy to procure 100 percent green power, and Microsoft is currently developing additional, similar PPAs.</t>
  </si>
  <si>
    <t>In the United States and Canada, we are supplied with 100 percent renewable green power through the purchase of RECs. All RECs are Green-e certified.</t>
  </si>
  <si>
    <t>In the European Union (EU), we are supplied with 100 percent renewable green power through the purchase of guarantees of origin.</t>
  </si>
  <si>
    <t>Other, please specify (Asia Pacific, Africa, Latin America, and Middle East)</t>
  </si>
  <si>
    <t>In Brazil, Central America, Chile, China, East Africa, Israel, Malaysia, Mexico, the Philippines, Singapore, South Africa, Taiwan, Thailand, Turkey, the United Arab Emirates (UAE), and Vietnam, we are supplied with 100 percent renewable green power through the purchase of I-RECs instruments.</t>
  </si>
  <si>
    <t>Other, please specify (PowerPlus instruments)</t>
  </si>
  <si>
    <t>In India, Indonesia, Pakistan, and South Korea, we are supplied with 100 percent renewable green power through the purchase of PowerPlus instruments.</t>
  </si>
  <si>
    <t>Other, please specify (GECs)</t>
  </si>
  <si>
    <t>In Japan, we are supplied with renewable green power through the purchase of Japanese compliance instruments (GECs).</t>
  </si>
  <si>
    <t>Other, please specify (J-credits)</t>
  </si>
  <si>
    <t>In Japan, we are supplied with renewable green power through the purchase of Japanese J-credits.</t>
  </si>
  <si>
    <t>Other, please specify (REGOs)</t>
  </si>
  <si>
    <t>In the United Kingdom, we are supplied with 100 percent renewable green power through the purchase of renewable energy guarantees of origin (REGOs).</t>
  </si>
  <si>
    <t>Other, please specify (GoldPower instruments)</t>
  </si>
  <si>
    <t>In Taiwan, we are supplied with renewable green power through the purchase of GoldPower instruments.</t>
  </si>
  <si>
    <t>Microsoft 2018 CDP (GHG Offsets) Verification Statement.pdf</t>
  </si>
  <si>
    <t>Verification of carbon neutral commitment, which includes verification of emissions reductions from carbon offset purchases in the reporting year as outlined in question C4.1a (Abs1).</t>
  </si>
  <si>
    <t>Other, please specify (Progress against renewable energy target)</t>
  </si>
  <si>
    <t>Verification of global electricity consumption and renewable energy purchases equivalent to global electricity consumption, in support of the Microsoft 100 percent renewable electricity target, as outlined in question C4.2 (RE1).</t>
  </si>
  <si>
    <t>Other, please specify (Environmental management system (EMS) for the Experiences + Devices Group (E+D) )</t>
  </si>
  <si>
    <t>ISO 14001</t>
  </si>
  <si>
    <t>Third-party verification of the EMS for E+D Devices through ISO 14001 certification. The EMS includes targets that impact GHG emissions.</t>
  </si>
  <si>
    <t>Beijing pilot ETS</t>
  </si>
  <si>
    <t>Other ETS, please specify (UK Carbon Reduction Commitment (CRC) Energy Efficiency Scheme)</t>
  </si>
  <si>
    <t>The verified emissions provided include both the Scope 1 and the Scope 2 emissions taxed under this scheme. Ninety-nine percent of the 19,198 mtCO2e of emissions covered under this trading scheme result from electricity consumption and are based on Scope 2 location-based accounting.</t>
  </si>
  <si>
    <t>Other ETS, please specify</t>
  </si>
  <si>
    <t>Other, please specify (Participation is based on direct payment of utility bills, not building ownership. This applies to multiple UK sites.)</t>
  </si>
  <si>
    <t>UK Carbon Reduction Commitment (CRC) Energy Efficiency Scheme. The verified emissions provided include both the Scope 1 and the Scope 2 emissions taxed under this scheme. Seventy percent of the 4,545 mtCO2e of emissions covered under this trading scheme result from electricity consumption and are based on Scope 2 location-based accounting.</t>
  </si>
  <si>
    <t>Microsoft’s strategy for complying with the Beijing pilot ETS is to stay under the cap by optimizing operations and pursuing progressive energy conservation measures. For example, in FY18 we applied this strategy by actively improving the efficiency of our operations by retrofitting lighting in parking lot areas with light-emitting diodes (LEDs), eliminating energy waste by installing a split air conditioner to replace an on-campus chiller, adding variable frequency drives (VFDs) to filter pumps, and connecting building management systems (BMSs) to the Energy Smart Buildings (ESB) program to further monitor building systems. We measure and monitor our emissions to ensure that we have not exceeded the limit. Our strategy for complying with the UK Carbon Reduction Commitment (CRC) Energy Efficiency Scheme is to actively work to reduce carbon emissions from our UK operations as well as to inventory all carbon emissions from those operations for the purposes of reporting (both in compliance with the scheme and in support of companywide emissions disclosure). For example, in FY18 we applied this strategy at the Reading, UK campus by continuing to add to the BMS’s metering infrastructure, optimizing BMS controls to minimize demand rate charges to the property, and adjusting controls on boilers and vending machines. We tracked and reported 4,545 mtCO2e and paid the corresponding costs. Microsoft has an internal carbon fee that we use to reduce carbon emissions and fund initiatives that contribute to our carbon neutrality commitment. </t>
  </si>
  <si>
    <t>Agriculture</t>
  </si>
  <si>
    <t>Colorado Grasslands</t>
  </si>
  <si>
    <t>Energy efficiency: households</t>
  </si>
  <si>
    <t>Guatemala Water Treatment and Cookstoves</t>
  </si>
  <si>
    <t>Gold Standard</t>
  </si>
  <si>
    <t>Forests</t>
  </si>
  <si>
    <t>Hawk Mountain Improved Forest Management</t>
  </si>
  <si>
    <t>ACR (American Carbon Registry)</t>
  </si>
  <si>
    <t>Solar</t>
  </si>
  <si>
    <t>India Solar Water Heating</t>
  </si>
  <si>
    <t>Kulera Landscape REDD+ and Cookstoves</t>
  </si>
  <si>
    <t>Other, please specify (VCS &amp; CCB)</t>
  </si>
  <si>
    <t>Makira REDD+</t>
  </si>
  <si>
    <t>Mississippi Valley Restored Ecosystem</t>
  </si>
  <si>
    <t>M-KOPA Solar</t>
  </si>
  <si>
    <t>Restored Water Infrastructure Uganda and Eritrea</t>
  </si>
  <si>
    <t>Rimba Raya REDD+</t>
  </si>
  <si>
    <t>Rwanda Solar</t>
  </si>
  <si>
    <t>Sichuan Household Biodigesters</t>
  </si>
  <si>
    <t>Virginia Improved Forest Management</t>
  </si>
  <si>
    <t>Western Grasslands</t>
  </si>
  <si>
    <t>Supplier engagement</t>
  </si>
  <si>
    <t>Business units</t>
  </si>
  <si>
    <t>We reevaluate the carbon price annually. The carbon price reflects our total investment strategy to reduce our emissions, achieve our commitments and targets (including carbon neutrality), and drive innovation. The same price is used companywide, including 12 divisions that operate across more than 100 countries. It is set and administered through our corporate Environmental Sustainability team in partnership with the corporate Finance department. In FY20, our internal carbon fee will be $15 per metric ton on Scope 1 and 2 carbon emissions and partial Scope 3 emissions (business air travel).</t>
  </si>
  <si>
    <t>From July 2012, the start of our FY13, we began charging an incremental fee based on the emissions associated with our operations. The carbon fee applies a carbon price to Scope 1, Scope 2, and Scope 3 business air travel emissions across the company. The fee is charged to individual business groups based on the emissions they incur through their use of offices, labs, datacenters, and business air travel. The funds collected go into a central fund that is invested in four categories to enable Microsoft to reduce emissions, achieve our commitments/targets (including carbon neutrality), and drive innovation: (1) renewable energy, helping expand the renewable energy market worldwide; (2) carbon offset community projects, supporting sustainable development globally, in particular in the areas of our datacenter operations; (3) sustainability funding that drives climate-related energy and technology innovation, both for internal operations and to contribute to global climate action; and (4) track-and-report projects, helping to ensure transparency/accountability of our global carbon program. By charging business groups based on the emissions that they generate, we help to drive efficiency initiatives and innovation across our business. The carbon fee affects investment decisions by providing an incentive, the financial justification, and in some cases the funds for climate-related energy and technology innovation and development of carbon reduction projects. With our carbon neutral commitment, the fee also helps drive culture change by raising internal awareness of the environmental implications of our business and establishing an expectation for environmental and climate responsibility within the company. In FY18, the carbon fee fund was used to support investments in: a. 7,564,271 MWh in renewable electricity globally (the United States portion of which earned Microsoft the US EPA Green Power Partnership as the number two US purchaser). b. 14 carbon offset projects in 10 countries to reduce more than 650,000 mtCO2e and support the development of a low-carbon economy in emerging nations. c. Technology innovation projects that formed the basis of our newly announced (FY18) AI for Earth program. d. Nine internal efficiency initiatives that otherwise likely would not have taken place, for a project lifetime reduction of 113 mtCO2e.</t>
  </si>
  <si>
    <t>In FY18 (the reporting period for this response), we requested 256 of our top suppliers to participate in the CDP Supply Chain program (including those representing 90 percent of our direct/manufacturing supplier spend, as well as our top indirect/nonmanufacturing suppliers and tier 1 datacenter server suppliers). 172 suppliers (including 100 percent of those contractually required to) responded. We selected these suppliers as they represent the majority of our spend and carbon impact from our supply chain.</t>
  </si>
  <si>
    <t>We measure the success of our CDP Supply Chain program based on number and percentage of our suppliers that disclose emissions and set emissions reduction targets. In FY18 (the reporting period), our suppliers reported emissions reduction activities totaling about 15 million metric tons. Of these suppliers 136 report their GHG footprint and 119 report some type of GHG target. In addition to participating in the CDP Supply Chain program, in FY17 we worked with CDP and the US White House Council on Environmental Quality (CEQ) to develop an aligned Greenhouse Gas Management scorecard; we used this scorecard in FY18 to manage our indirect supplier spend and direct it towards the highest performers on this issue. As soon as most of our spend with indirect/nonmanufacturing suppliers is tracked by CDP, we plan to evolve our decision criteria to move beyond transparency to rewarding supplier performance. Requesting suppliers to respond to CDP Supply Chain has enabled us to more accurately assess our Scope 3 footprint and understand supplier behavior to lay the foundation to set Scope 3 targets in the future.</t>
  </si>
  <si>
    <t>One of our goals is to improve the capabilities of our most strategic indirect/nonmanufacturing suppliers. To do this, we engage the CDP Supply Chain program to provide webinar training to our suppliers on a variety of topics. This program provides the richest training that we have been able to identify to address the needs of suppliers of various sizes, industries, and geographies.</t>
  </si>
  <si>
    <t>We monitor the energy consumption and carbon emissions from major sources at our top six tier 1 direct/manufacturing suppliers in China (and have done so since approximately 2016). We collect information on energy consumption and carbon emissions from these suppliers on a monthly basis. We then compile and analyze the information to identify any signs of significant shifts in energy consumption, which may require our attention (based on our understanding of the operations at these supplier sites). We selected these suppliers as they represent the majority of our spend and carbon impact in our manufacturing supply chain. This monitoring is conducted by our Experiences + Devices Group (E+D) and so is specific to direct/manufacturing suppliers.</t>
  </si>
  <si>
    <t>These suppliers represent the most significant business and carbon impacts in our manufacturing supply chain and, therefore, it is important that we track and understand the climate change impacts of their operations. We measure the success of this work in two ways: (1) whether the suppliers have established and work to continually improve the methods and systems that they use to track energy consumption and carbon emission information; and (2) whether the information provided by the suppliers is accurate and sufficient. This monitoring gives us a clear understanding of the current situation at our top manufacturing supplier sites and enables us to identify potential opportunities to minimize energy consumption and carbon emissions in our supply chain.</t>
  </si>
  <si>
    <t>Microsoft requires our key suppliers with a Microsoft Services Agreement (MSA) to uphold the ethical environmental practices outlined in our Supplier Code of Conduct. Beyond this, we focus the majority of our supplier compliance and onboarding efforts on our top suppliers, which represent the majority of our spend and carbon impact from our supply chain. In FY18 we engaged suppliers representing ~50% of our indirect/nonmanufacturing supplier spend and suppliers representing 90% of our direct/manufacturing supplier spend. We required top indirect suppliers to have a corporate social responsibility (CSR) program in place that aligns with global standards and industry-recognized frameworks and certifications; they are required to submit a publicly available CSR report based on the Global Reporting Initiative (GRI), report on GHG emissions through the CDP reporting platform, and assess their CSR performance. Those not meeting performance thresholds must improve their assessment by the next assessment cycle. In addition, RFPs for strategic indirect/nonmanufacturing procurements request information on climate emissions disclosures and performance. For our top direct/manufacturing suppliers (including all directly contracted hardware suppliers), we track supplier energy consumption and carbon emissions through an audit program and look for opportunities to improve energy efficiency. We include CDP climate reporting as a contractual requirement for all tier 1 datacenter server suppliers and request the same from tier 2 suppliers. In FY18, LinkedIn added a Sustainability Questionnaire to its Global RFP Template that asks whether suppliers report to CDP for carbon and water, have carbon emission reduction targets, and have won any recent environmental awards; all new LinkedIn RFPs include this questionnaire. For ongoing supplier management, we systematically and proactively engage with our top suppliers to communicate sustainability requirements. Our processes include (1) onboarding requirements (including the Supplier Code of Conduct); (2) assessments, audits, and scorecards; (3) corrective action and validation (to resolve issues identified during the audits and assessments); and (4) continuous improvement (by routinely sharing experiences and best practices to help suppliers enhance their long-term sustainability capabilities).</t>
  </si>
  <si>
    <t>Requiring suppliers to comply with the environmental standards in our Supplier Code of Conduct ensures that we have a global baseline for our suppliers’ environmental performance. The Code of Conduct allows us to ask our suppliers to provide assurance regarding this compliance on an ongoing basis. We measure the success of our RFP and ongoing management processes with regard to climate change in a variety of ways, including the number of suppliers that disclose emissions and set emissions reduction targets. For example, in FY18, nearly 50 percent of our indirect/nonmanufacturing supplier spend was with suppliers who disclose their emissions through the CDP Supply Chain program. In FY19, we have increased the number of indirect suppliers we are inviting to the CDP Supply Chain Program three-fold, with a goal to have 60–70 percent of spend with our indirect suppliers covered under the CDP Supply Chain program. Overall, we help ensure that our top indirect suppliers meet sustainability requirements by actively engaging with them through capability-building training, consultations, systematic program implementation and improvement, and monitoring. For our direct/manufacturing suppliers, we measure the climate-related success of the audit program by reduction in energy consumption and carbon emissions for our supplier sites; we review this semi-annually with selected top suppliers. For LinkedIn, the preliminary goal in adding the Sustainability Questionnaire to the RFP template was to signal to the market that environmental disclosure and performance are important; the next step will be to include supplier responses in the scoring for RFPs under evaluation. The ultimate measure of success will be the percentage of successful RFPs from suppliers that report to CDP.</t>
  </si>
  <si>
    <t>Offer financial incentives for suppliers who reduce your operational emissions (Scopes 1 &amp;2)</t>
  </si>
  <si>
    <t>Initiated in FY18, the Microsoft Real Estate &amp; Security (RE&amp;S) business unit revised tier 1 facilities management (FM) service provider contracts to incorporate monetary incentives and key performance indicators (KPIs) for sustainability. We have focused on these service providers because together these contracts dictate operations for the global portfolio of RE&amp;S facilities (offices and labs), systematically ensuring sustainability is incorporated. Tier 1 FM service providers are required to input utility data for every site in assigned portfolios in a timely manner. Starting in FY19, they will also have to produce site-specific sustainability plans, including establishing qualitative project goals focused on energy, water, and waste and quantitative reduction targets where possible.</t>
  </si>
  <si>
    <t>This is an ongoing effort that will enable Microsoft to continually track and monitor progress towards RE&amp;S’s global sustainability goals. These contracts help ensure that facility service providers report all utility data quarterly for each site they manage, that each site has initiated a sustainability plan, and that mechanisms are in place to track progress against the projects listed within those plans. We measure the success of this effort by scoring 1–5, 5 being the highest score possible and achieved by entering utility data, establishing a plan, performing against the plan, and identifying net-new initiatives. In future reporting periods, achieving a high score will require demonstrated and measurable outcomes against the projects and reduction targets stated in these plans.</t>
  </si>
  <si>
    <t>Offer financial incentives for suppliers who reduce your upstream emissions (Scopes 3)</t>
  </si>
  <si>
    <t>In FY17 we invested more than $1 million with one manufacturing supplier to install solar arrays and complete an energy-smart building retrofit. We selected this supplier because it was one of our largest suppliers in the region. In FY18, we continued this engagement by providing training to the supplier’s heating ventilation, and air conditioning (HVAC) engineers and technicians to use the energy-smart building system.</t>
  </si>
  <si>
    <t>The impact of this engagement has been greater energy efficiency for the supplier, which ultimately reduces our upstream emissions. We measure the success of this program based on the energy savings compared with previous years.</t>
  </si>
  <si>
    <t>We view climate performance as a key selling point of our technology products and services, and so we aim to share related stories as widely as possible to reach all of our current and potential future customers globally through our website, events, outreach, and public relations (PR) activities. We also include information on the carbon savings of our cloud services and other sustainability qualifications in some of our direct business-to-business marketing materials for our cloud services and artificial intelligence (AI) offerings.</t>
  </si>
  <si>
    <t>The impact of these engagements includes enhanced reputation, increased customer education, and direct feedback to Microsoft on our climate change strategy. We measure the success of these engagements in a variety of ways: We conduct regular media analyses and benchmarking reviews to determine the impact of our marketing and communications engagements. We track customer and stakeholder inquiries on climate-related issues to shape our policies and performance. We also track the inclusion of sustainability-related topics in our executive briefing conferences with existing and prospective customers, to assess how many customers we’ve reached over the course of the year on a quarterly basis. For all other PR engagements, including earned stories in external outlets, owned stories on our own blog properties and social media platforms, and value of events, we use standard metrics, including reach, impressions, and engagements with the posts. We also directly share key earned and owned stories with our sales teams and customers. For example, to affirm our commitment for the Paris Agreement, President Brad Smith tweeted, posted on LinkedIn, and communicated directly with key customers and employees; much of this was picked up in earned media leading to 7 million Twitter impressions and 189 articles—many of which were shared directly with customers by our sales representatives.</t>
  </si>
  <si>
    <t>We publish the environmental labels and certifications for our devices both on our website and through Eco Profiles for our leading products. All customers have access to this information. Our rationale is to provide transparency regarding the environmental footprint of the products that our customers purchase and use.</t>
  </si>
  <si>
    <t>The greatest impact of sharing information on the environmental footprint of our products with our customers is in informing our design teams about our customer use habits. The Eco Profiles help us assess where improvements can occur in the next generation of projects. Given the resource intensity of product lifecycle analyses (LCAs), we set a target to identify and procure a tool that would allow us to complete the LCAs on our remaining products. In April 2019, we purchased a simplified version of the tool from the developer of our GaBi tool. The LCAs enable us to identify our product carbon emission “hot spots,” so we can address them in design and production with the goal of continuing to reduce the carbon footprint related to production and product energy use, the major contributors.</t>
  </si>
  <si>
    <t>We engage with partners across our value chain, including technology partners, non-governmental organizations (NGOs), governments, scientists, and universities, through one-on-one meetings, consortiums, events, and industry associations, to develop sustainability solutions in energy, carbon, water, waste, agriculture, biodiversity, buildings, infrastructure, planning, and transportation. </t>
  </si>
  <si>
    <t>Guiding our engagement process are our overarching carbon and energy commitments, which focus on:</t>
  </si>
  <si>
    <t>Reducing our absolute greenhouse gas emissions 75 percent by 2030, relative to 2013 base year, and offsetting the remainder.</t>
  </si>
  <si>
    <t>Enabling the measurement and management of global carbon and climate change impacts through technology solutions. </t>
  </si>
  <si>
    <t> Powering our datacenters with 70 percent wind, solar, or hydropower energy by 2023 (commitment established in FY19).  </t>
  </si>
  <si>
    <t>Helping green the grid and accelerate the transition to a zero-carbon energy future.</t>
  </si>
  <si>
    <t>Enabling energy efficiency with and through technology that enables a transition to a cleaner, more energy-efficient economy. </t>
  </si>
  <si>
    <t>Accelerating research breakthroughs by working with leading scientists to expand the boundaries of our knowledge of the planet. </t>
  </si>
  <si>
    <t>We further prioritize opportunities according to the following investment principles: </t>
  </si>
  <si>
    <t>Ambition—using the broadest area of influence available to Microsoft to make deepening investments in carbon neutrality. </t>
  </si>
  <si>
    <t>Measurable impact—making verified volumetric reductions in scoped carbon emissions that directly accrue to our quantitative commitments. </t>
  </si>
  <si>
    <t>Benefit—creating benefit for Microsoft business and communities of operation. </t>
  </si>
  <si>
    <t>Leadership—establishing best practices in carbon neutrality that other entities can adopt. </t>
  </si>
  <si>
    <t>Innovation—unlocking more efficient, scalable approaches to carbon reduction. </t>
  </si>
  <si>
    <t>We communicate our progress externally through third-party organizations like CDP and the Dow Jones Sustainability Indices (DJSI) as well as our own Corporate Social Responsibility (CSR) Annual Report. Our relative transparency and performance are evaluated by those organizations and the public, influencing perceptions and the company’s overall brand value. To measure the success of direct engagements focused on driving sustainability through technology, we look at customer satisfaction surveys, revenue, and whether we have sufficient technology partners offering sustainability solutions to meet demand. </t>
  </si>
  <si>
    <t>An example of our climate-related engagement strategy with our technology partners is AI for Earth, a Microsoft program aimed at empowering people and organizations to address global environmental challenges by increasing access to artificial intelligence (AI) tools and educational opportunities while accelerating innovation. AI for Earth enables organizations to develop AI computing resources that help people, organizations, and governments to anticipate, predict, and manage climate change impacts. Some examples of organizations that have received funding through AI for Earth include Deltares in the Netherlands, working on a climatology-based approach for landslide identification and generation of hazard maps; ICDDRB in Bangladesh, working on a climate change–driven cholera early warning system; and McGill University in Canada, working on climate change mitigation for smart cities. Microsoft has committed $50 million over 5 years (from December 2017) to fund the AI for Earth program.</t>
  </si>
  <si>
    <t>Another example is our Microsoft CityNext initiative. With our partners, Microsoft is working with cities to engage their citizens, empower city employees, optimize city operations and infrastructure, and transform to accelerate innovation and opportunity. The CityNext initiative and our partners can help cities reduce carbon emissions with solutions that span energy and water, building energy management, transportation, resource efficiency, and ecosystem services. The portfolio organizes solution categories across five broad functional areas, including Sustainable Cities. Through CityNext we have more than 370 partners delivering more than 1,100 solutions across 50 industry scenarios globally.</t>
  </si>
  <si>
    <t>Funding research organizations</t>
  </si>
  <si>
    <t>Other, please specify (Climate action)</t>
  </si>
  <si>
    <t>US participation in the Paris Agreement. In FY18, Microsoft actively engaged the Trump administration on the business case for remaining in the Paris Agreement. We sent letters to and held meetings on this topic with senior officials in the US State Department and the White House. To advance continued US participation in the Paris Agreement, Microsoft participated in the UN international climate conference (COP23) in Bonn, Germany in November 2017, including a booth to demonstrate Microsoft technology and more than 20 panel presentations and meetings with state, federal, and international government officials. Microsoft has been and remains a staunch supporter of the Paris Agreement. We are proud to have joined more than 3,000 American business leaders, mayors, and university presidents in issuing the “We Are Still In” pledge to support climate action under the Paris Agreement and participate in a leadership role as part of the Leaders Circle. Geography: United States.</t>
  </si>
  <si>
    <t>We support the Paris Agreement as it provides assurance and clear direction for not only national governments but also corporations around the world. It will help companies to move forward in accelerating their low-carbon investments and helping to build a low-carbon global economy.</t>
  </si>
  <si>
    <t>Other, please specify (Regulation of the use of HFCs)</t>
  </si>
  <si>
    <t>Montreal Protocol Amendment to phase out hydrofluorocarbons (HFCs). In FY18, Microsoft continued to support efforts to phase out HFCs, a powerful pollutant and greenhouse gas not covered by the Paris Agreement. Since October 2016, Microsoft has joined a group of more than 500 countries, cities, and companies to call for an amendment to the Montreal Protocol to phase out HFCs at the annual treaty meeting in October. Geography: global.</t>
  </si>
  <si>
    <t>We support the Montreal Protocol Amendment, as this action could avoid up to 0.5° Celsius of warming by the end of the century, making the Montreal Protocol an important step in implementing the goals in the Paris Agreement to limit global temperature rise.</t>
  </si>
  <si>
    <t>Proposed Federal Energy Regulatory Commission (FERC) Grid Reliability Rule. In FY18, we continued to engage heavily with FERC and the Department of Energy (DOE) to reject the proposed rule on grid resilience pricing through various channels—submitting individual comments, meetings with key policymakers, and pushing our various associations to weigh in. Geography: United States.</t>
  </si>
  <si>
    <t>We are deeply concerned that the proposed Grid Reliability Rule, as drafted, would distort energy markets in ways that increase energy prices for all consumers, reduce competition, impede innovation, and stand in the way of continued progress toward a more resilient and environmentally sustainable grid. We believe the matter is best handled by existing reliability mechanisms at regulatory proceedings at the regional transmission authority. No legislative solution has yet been proposed.</t>
  </si>
  <si>
    <t>Proposed Federal Energy Regulatory Commission (FERC) Storage and Distributed Energy Resources Rules. In FY18, we continued to support efforts to advance FERC’s proposed rules to allow storage and distributed energy resources to participate in the wholesale market. We provided comments to the various versions of the rule, testified at the FERC technical conference on distributed energy resources in April 2018, and met with several of the commissioners to voice our support for the distributed energy rule and demonstrate proof points of how Microsoft is developing storage at its datacenters. Geography: United States.</t>
  </si>
  <si>
    <t>We support the proposed FERC Storage and Distributed Energy Resources Rule.</t>
  </si>
  <si>
    <t>US solar tariffs. In FY18, Microsoft worked with a number of associations to oppose and ultimately moderate the severity of the solar tariffs President Trump imposed in January 2018. The tariffs were in response to a ruling by the US International Trade Commission that imports adversely impact domestic manufacturers. Geography: United States.</t>
  </si>
  <si>
    <t>We do not support the imposition of undue solar tariffs on solar imports in the United States. We believe there are more effective non-tariff measures to address domestic manufacturers’ concerns. No legislative solution has yet been proposed.</t>
  </si>
  <si>
    <t>Renewable energy market access in Virginia. In Virginia, we are actively working to support renewable energy market access and expand the ability of customers to choose renewables. In FY18, we mobilized a coalition of large businesses to support a bill to provide greater energy choice, bring down energy costs, and supply more renewables, asking for an explicit legal framework to give companies choices to procure, lease, and access renewable energy resources from the state’s utilities and from private third-party sellers. While the bill was not successful this session, it softened the ground for advancement in future sessions and put pressure on our utility to propose more options. In FY18, we also worked to block state legislation that would have imposed excessive decommissioning bond requirements on utility-scale solar projects. Geography: Virginia, United States.</t>
  </si>
  <si>
    <t>We support expanded and opened access to renewable energy in Virginia. We believe that increasing the supply of renewable energy available through utilities and from third parties will not only enable companies like Microsoft to meet their greenhouse gas reduction and renewable energy commitments but also benefit all Virginians through new investments, tax revenue, jobs, and infrastructure upgrades that will accompany the resulting advanced energy growth.</t>
  </si>
  <si>
    <t>Other, please specify (Restrictive renewable energy project siting regulations)</t>
  </si>
  <si>
    <t>Renewable energy market access in Ohio. In FY18, Microsoft met with state officials to block approval of new siting and wind setback regulations as part of the Ohio Power Siting Board five-year rule review process that would prevent the development of new wind projects in Ohio. Geography: Ohio, United States.</t>
  </si>
  <si>
    <t>We support expanded and opened access to renewable energy in Ohio and oppose efforts to slow down development through unnecessary and burdensome siting restrictions.</t>
  </si>
  <si>
    <t>Neutral</t>
  </si>
  <si>
    <t>Renewable energy market access in Iowa. In FY18, we actively met and engaged lawmakers and mobilized a coalition of other technology companies to successfully block proposed sections of the omnibus energy legislation (initially SSB3093 and became S5256) that would have stripped rate-making authority and oversight from the state utility board and penalized renewables. Geography: Iowa, United States.</t>
  </si>
  <si>
    <t>We support both expanded and opened access to renewable energy and cost-effective mechanisms for purchasing renewable energy in Iowa.</t>
  </si>
  <si>
    <t>Carbon tax</t>
  </si>
  <si>
    <t>Carbon tax in Washington state. In FY18, Microsoft actively advocated for carbon tax legislation (SB 6302) through statements from Brad Smith (Microsoft President and Chief Legal Officer), Senate testimony, and formal endorsement in the Senate committee proceedings. The bill would have set a carbon tax at $12 per metric ton. Geography: Washington state, United States.</t>
  </si>
  <si>
    <t>We support carbon pricing. Every step that has the potential to make significant carbon emissions reductions deserves serious consideration. The Washington state carbon fee proposal represents an important first step on carbon policy. We believe it offers several opportunities: for businesses of all kinds to come together to find workable solutions that lower emissions while keeping our economy strong, for Washington state to take the lead on this important issue, and for citizens to take an active role in supporting the state’s clean energy economy and a better future.</t>
  </si>
  <si>
    <t>Zero-carbon market access in Washington state. In July 2017, Microsoft secured approval from the Washington Utilities and Transportation Commission (WUTC) for a groundbreaking contract to bypass the utility and directly access 100 percent carbon-free electricity for our Puget Sound operations. The contract is the result of many years of collaborative work between Microsoft and the utility provider and was achieved following a formal application process, meetings with policymakers to provide testimony, and attendance at hearings to respond to questions. Geography: Washington state, United States.</t>
  </si>
  <si>
    <t>We support both expanded and opened access to renewable energy and cost-effective mechanisms to purchase renewable energy in Washington.</t>
  </si>
  <si>
    <t>Renewable energy access across the world. In FY18, we continued to support the Corporate Sourcing of Renewables Campaign and are actively working through the Renewable Energy Buyers Alliance (REBA) to deliver on our renewable energy goals. In FY18, we also formed the Advanced Energy Buyers Group to advocate policies that provide more renewable and zero carbon purchasing options. Geography: global.</t>
  </si>
  <si>
    <t>We supported the Corporate Sourcing of Renewables Campaign, which led to the signing of over 900 corporate power purchase agreements globally for a total of approximately 20 gigawatts (GW).</t>
  </si>
  <si>
    <t>Renewable energy market design consultation in Ireland. In FY18, we continued to participate in the Irish Department of Communications, Climate Action and Environment’s public consultation process regarding their future renewable electricity support scheme. Geography: Ireland.</t>
  </si>
  <si>
    <t>We support a competitive renewable energy market.</t>
  </si>
  <si>
    <t>Renewable energy market access in the European Union (EU). In FY18, we continued to engage the EU Parliament, EU Commission, and Council of Europe through the Energy Solutions Network and other advocacy groups (including meetings and coalition letters) on the EU clean energy package, including reforms to make it easier and cheaper for corporates to invest in renewables. Geography: EU.</t>
  </si>
  <si>
    <t>We support the EU clean energy package. We believe that policies that encourage greater corporate involvement in the production, distribution, and consumption of renewable energy will help accelerate Europe’s clean energy transition.</t>
  </si>
  <si>
    <t>Ceres BICEP</t>
  </si>
  <si>
    <t>The Ceres Business for Innovative Climate and Energy Policy (BICEP) Network comprises influential companies advocating for stronger climate and clean energy policies at the state and federal level in the United States. As powerful champions of the accelerated transition to a low-carbon economy, Ceres BICEP Network members have weighed in when it has mattered most. CERES BICEP NETWORK PRINCIPLES: Increase investment in a clean energy economy; promote energy efficiency, renewable energy, and clean transportation; and support climate change adaptation and resilience. For more information, see ceres.org/networks/ceres-policy-network.</t>
  </si>
  <si>
    <t>We regularly engage with BICEP members to advocate for stronger climate and energy policies at the state and federal level in the United States.</t>
  </si>
  <si>
    <t>The C2ES mission is to advance strong policy and action to reduce greenhouse gas emissions, promote clean energy, and strengthen resilience to climate impacts. C2ES believes a sound climate strategy is essential to ensure a strong, sustainable economy. C2ES is widely recognized as an influential and pragmatic voice on climate issues. It ranks regularly among the top environmental think tanks in the world, providing timely, impartial information and analysis on our pressing climate and energy challenges. It brings city, state, and national policymakers together with businesses and other stakeholders to achieve common understanding and consensus solutions. It develops market-based solutions and other practical policy approaches that deliver real and lasting climate progress. And it works with Fortune 500 companies to strengthen business action and business support for effective climate policy. For more information, see C2ES.org.</t>
  </si>
  <si>
    <t>Through C2ES, we collaborate with members to review and propose policy and corporate approaches to reduce carbon emissions, including voluntary carbon programs.</t>
  </si>
  <si>
    <t>Advanced Energy Economy (AEE)</t>
  </si>
  <si>
    <t>AEE is a national association of business leaders who are making the global energy system more secure, clean, and affordable. Its mission is to transform public policy to enable rapid growth of advanced energy companies. Its efforts in support of EPA regulation of electricity sector carbon emissions are an example of its stance on climate change: “EPA’s regulation of carbon emissions from the electric power sector under Section 111(d) of the Clean Air Act represents an opportunity to modernize the electric power system, making it higher performing and more consumer-focused while reducing emissions. Advanced energy technologies and services make it possible to cut emissions while improving reliability, reducing costs, increasing competition, and creating new services for consumers.” For more information, see www.aee.net/initiatives.</t>
  </si>
  <si>
    <t>We are on the board for AEE. We regularly engage with AEE and its members on the creation of research reports and policy recommendations focused on advancing the adoption of alternative energy.</t>
  </si>
  <si>
    <t>AEE Advanced Energy (AE) Buyers Group</t>
  </si>
  <si>
    <t>The AE Buyers Group is a coalition of leading advanced energy purchasers who have come together to engage on the energy policy issues that will help them achieve their ambitious clean energy targets. By tapping into AEE’s existing energy policy expertise and state engagement network, and by working collaboratively with other companies, corporate purchasers participating in the AE Buyers Group will maximize the impact of their policy engagement. For more information, see www.aee.net/contact/ae-buyers.</t>
  </si>
  <si>
    <t>We collaborate with other AEE members to advance policies and engage policymakers in support of advanced energy procurement.</t>
  </si>
  <si>
    <t>REBA is helping grow corporate demand for renewable power and helping utilities and others meet it. REBA exists to make the transition to renewable energy easier by helping companies understand the benefits of moving to renewables, connecting corporate demand to renewable energy supply, and helping utilities better understand and serve the needs of corporations. REBA is led by four nonprofit organizations that have brought together their deep expertise in transforming energy markets. Collectively they work with more than 60 iconic, multinational companies that represent enormous demand for renewable power and, as part of that, coordinate with the We Mean Business’ RE100 campaign, supporting companies who have signed onto their 100 percent renewable energy commitment. Their goal is to help corporations purchase 60 gigawatts (GW) of additional renewable energy in the United States by 2025. For more information, see Rebuyers.org.</t>
  </si>
  <si>
    <t>As a founding member, we collaborate with other REBA members to share best practices and formulate new approaches to corporate procurement of renewable energy.</t>
  </si>
  <si>
    <t>Alliance to Save Energy</t>
  </si>
  <si>
    <t>The Alliance to Save Energy is a nonprofit, bipartisan alliance of business, government, environmental, and consumer leaders advocating for enhanced energy productivity to achieve economic growth, a cleaner environment, and greater energy security, affordability and reliability. Its mission is to improve energy productivity by: leading bipartisan initiatives that drive technological innovation and energy efficiency across all sectors of the economy, through policy advocacy, education, communications, and research; and convening and engaging in diverse public private partnerships, collaborative efforts, and strategic alliances to optimize resources and expand its sphere of influence. For more information, see Ase.org.</t>
  </si>
  <si>
    <t>We are on the board for the Alliance. We regularly engage with the Alliance and its members on policy recommendations focused on improving energy productivity.</t>
  </si>
  <si>
    <t>The RE-Source Platform is a European alliance of stakeholders representing clean energy buyers and suppliers for corporate renewable energy sourcing. This platform pools resources and coordinates activities to promote a better framework for corporate renewable energy sourcing at European Union (EU) and national levels. The potential for corporate sourcing of renewable energy in Europe is significant and largely untapped. This is the first and only multi-stakeholder platform in Europe bringing together the interests of both buyers and sellers to unlock the potential of a new and promising financing stream for renewable energies. For more information, see resource-platform.eu.</t>
  </si>
  <si>
    <t>We regularly engage with other RE-Source members to influence EU and national renewable energy and energy market legislation, and to coordinate and align advocacy strategies.</t>
  </si>
  <si>
    <t>smartEn</t>
  </si>
  <si>
    <t>smartEn is the European association of market players driving digital and decentralised energy solutions. A successful European energy transition requires intelligent cooperation between consumption, distribution, transmission, and generation, acting as equal partners in an integrated energy system. The vision of smartEn is that digitally enabled interaction of demand and supply is an integral part of an increasingly decentralised, decarbonised energy system. For more information, see smarten.eu.</t>
  </si>
  <si>
    <t>We regularly engage with smartEn members to advocate for policies that advance a decentralised, decarbonized energy system in European member states and the EU.</t>
  </si>
  <si>
    <t>World Business Council on Sustainable Development (WBCSD)</t>
  </si>
  <si>
    <t>WBCSD is a global, CEO-led organization of over 200 leading businesses working together to accelerate the transition to a sustainable world. It helps make member companies more successful and sustainable by focusing on the maximum positive impact for shareholders, the environment, and societies. Member companies come from all business sectors and all major economies, representing a combined revenue of more than US$8.5 trillion and with 19 million employees. WBCSD’s global network of almost 70 national business councils gives its members unparalleled reach across the globe. WBCSD is uniquely positioned to work with member companies along and across value chains to deliver high-impact business solutions to the most challenging sustainability issues. For more information, see wbcsd.org.</t>
  </si>
  <si>
    <t>We participate in meetings and regularly engage with WBCSD members on climate change and other environmental policies around the world.</t>
  </si>
  <si>
    <t>Breakthrough Energy Coalition</t>
  </si>
  <si>
    <t>The Breakthrough Energy Coalition is a unique group that includes private investors who are patient and risk tolerant, global corporations that produce or consume energy in vast quantities, and financial institutions with the capital necessary to finance the world’s largest infrastructure projects. Its network extends into every sector of the global economy, allowing the coalition to tap into additional expertise as needed. The Breakthrough Energy Coalition is committed to building new technologies that change the way people live, eat, work, travel, and make things to stop the devastating impacts of climate change. The coalition believes that forging deep partnerships between governments and its members will lead to more investment earlier and more energy solutions for more people faster. For more information, see b-t.energy.</t>
  </si>
  <si>
    <t>We engage with other Breakthrough Energy Coalition members to develop climate change solutions and advocate policies that encourage new climate change solutions across sectors in North America and Europe.</t>
  </si>
  <si>
    <t>American Wind Energy Association (AWEA)</t>
  </si>
  <si>
    <t>AWEA is the national trade association for the US wind industry. With thousands of wind industry members and wind policy advocates, AWEA promotes wind energy as a clean source of electricity for American consumers. As the premier organization representing the interests of America’s wind energy industry, AWEA counts hundreds of organizations in its membership program. Members are wind power project developers and parts manufacturers, utilities, and researchers—organizations at the forefront of the wind energy industry.</t>
  </si>
  <si>
    <t>We are on the board for AWEA. We regularly engage with the AWEA and its members on policy recommendations focused on advancing wind energy development.</t>
  </si>
  <si>
    <t>Information Technology Council (ITI)</t>
  </si>
  <si>
    <t>ITI believes and advocates that innovative technologies are at the heart of the world’s ability to develop clean, renewable energy sources and to use less energy where we live and work. Whether through the development of next-generation batteries or high-end computers that rely on less power to operate, through new approaches to recycling e-waste or by creating more effective ways to reduce our energy footprint, technology holds the key to energy independence. Smart grids, smart logistics, intelligent transportation systems, telework, and other information communications technology (ICT) can make a huge difference as we seek to broaden access to sustainable energy. ITI is committed to advancing policies that will strengthen energy security and global competitiveness while fostering long-term sustainable economic growth. It believes that ICT innovations will be essential to achieving the sustainability and growth targets that governments have established for themselves, and yet there remain barriers to realizing the full potential of ICT. ITI is determined to help governments identify and remove these barriers. For more information, see www.itic.org/policy/energy.</t>
  </si>
  <si>
    <t>We engage with the White House, federal agencies, and Congress to ensure that together we can successfully tap the potential of ICT to contribute to future security, sustainability, and competitiveness. We also work proactively with the US Environmental Protection Agency (EPA) through ITI as an active partner in and advisor to the ENERGY STAR program (the ITI Energy Efficiency Working Group [EEWG] helps coordinate meetings between the computer industry and the Department of Energy, which runs the ENERGY STAR program).</t>
  </si>
  <si>
    <t>Consumer Technology Association (CTA)</t>
  </si>
  <si>
    <t>CTA, formerly the Consumer Electronics Association (CEA), represents the $287 billion US consumer technology industry. More than 2,200 companies are CTA members. CTA benefits include policy advocacy, market research, technical education, industry promotion, standards development, and the fostering of business and strategic relationships. CTA is also engaged in consumer education and collaborative partnerships to help meet the challenge of building a more sustainable economy. CTA’s position is that “we all have a stake in finding solutions for climate change and diminishing natural resources. Our global economy is also a global eco-system, and it’s never been more important to share the responsibility of preserving our planet.” The CTA 2015 Sustainability Report illustrates the industry’s progress in pushing green initiatives. The report also provides transparency on the consumer electronics industry’s sustainability practices. For more information, see www.cta.tech/Government-Affairs/Issues-Pages/Furthering-Industry-Sustainability-and-Green-Initi.aspx.</t>
  </si>
  <si>
    <t>Through CTA, we collaborate with the membership toward finding common ground on the progress of energy efficiency measures.</t>
  </si>
  <si>
    <t>Center for Environmental Health (CEH)</t>
  </si>
  <si>
    <t>CEH conducts research and spearheads policy advocacy promoting the use of healthy, non-toxic materials in the construction and furnishing of commercial buildings. For more information, see Ceh.org.</t>
  </si>
  <si>
    <t>LinkedIn has been engaged with CEH since FY17. In FY18, CEH provided expert guidance to LinkedIn on standards for responsible purchase of workplace supplies, and we continue to engage with CEH on issues relating to toxins and carbon.</t>
  </si>
  <si>
    <t>TechNet</t>
  </si>
  <si>
    <t>TechNet is committed to advancing public policies and private sector initiatives that make the United States the most innovative nation in the world. TechNet champions policies that foster a climate for innovation, allowing technology companies to create, thrive, and compete. TechNet members work together to identify key policy priorities and execute successful legislative strategies at the federal, state, and local levels. For more information, see Technet.org.</t>
  </si>
  <si>
    <t>We regularly engage with TechNet and its members on policy recommendations focused on advancing the adoption of alternative energy.</t>
  </si>
  <si>
    <t>C12.3d</t>
  </si>
  <si>
    <t>(C12.3d) Do you publicly disclose a list of all research organizations that you fund?</t>
  </si>
  <si>
    <t>We strive to ensure that our participation in the political process is open, transparent, and based on reasons that are clear and justifiable to our shareholders and the public. We are pleased that Microsoft gained the second highest rating given by the CPA-Zicklin Index of Corporate Political Accountability and Disclosure for our policies that ensure the accountability and transparency of our public policy engagement. (Full guidelines governing our policy engagement and details of campaign contributions and advocacy spending are available through the corporate social responsibility section of the Microsoft website.) </t>
  </si>
  <si>
    <t>Our Director of Sustainability Policy role at Microsoft leads the company’s policy efforts on sustainability and energy issues and ensures that our advocacy work is consistent with our climate change and sustainability strategy.</t>
  </si>
  <si>
    <t>The Regulatory and Public Policy Committee of the Microsoft Board of Directors is responsible for providing oversight of the company’s public policy work and addresses potential environmental and social risks. The charter for this committee includes the responsibility to “review and provide guidance to the board and management about the company’s policies and programs that relate to corporate social responsibility, including accessibility, environmental sustainability, ethical business practices, human rights, philanthropy, privacy and cybersecurity, and responsible sourcing.”</t>
  </si>
  <si>
    <t>We articulate our public policy position on climate change in both (1) our A Cloud for Global Good cloud policy roadmap and (2) a direct statement: </t>
  </si>
  <si>
    <t>A Cloud for Global Good states: “Policies that promote sustainable practices and support renewable and clean energy are necessary to help address our environmental challenges.” Among our recommendations, we call on governments to “facilitate the development of new renewable energy sources by setting targets and providing incentives,” “accelerate clean energy development by allowing direct energy investment by large consumers either on-site or through third parties and by facilitating partnerships between consumers and utilities,” “encourage [efficiency] gains through policies and regulations that encourage migration to the cloud,” “encourage investment in research and development and support public-private partnerships, particularly in new battery technologies that can store clean energy at scale and smart-grid technology that can use real-time information to balance power distribution,” and “increase transparency on pricing and consumption of energy and resource use.”</t>
  </si>
  <si>
    <t>Our Climate Change Policy Statement states: “Climate change is a serious challenge that requires a comprehensive and global response from all sectors of society. We see an important role for governments to provide the frameworks that spur the transition to a low-carbon economy, including: </t>
  </si>
  <si>
    <t>Direct funding for accelerating research into renewable and sustainable low-carbon energy sources; </t>
  </si>
  <si>
    <t>Market-based mechanisms that are stable and predictable over the long-term which incent the private sector to invest in the transition to sustainable low-carbon and carbon-free energy sources and technologies; </t>
  </si>
  <si>
    <t>Regulatory systems that support innovation and eliminate barriers to the adoption of sustainable low-carbon and carbon-free technologies; </t>
  </si>
  <si>
    <t>Policies that promote the accurate measurement and transparent reporting of energy use and carbon footprints; and </t>
  </si>
  <si>
    <t>Ensuring that smart grids and other energy and environmental IT applications promote security, privacy, and interoperability without mandating the use of specific technologies.”</t>
  </si>
  <si>
    <t>Microsoft’s “Principles and Policies for Guiding Participation in the Public Policy Process” in the United States includes principles on oversight of trade association memberships. Those policies note, “Like all major corporations, Microsoft is a member of trade associations (organized under section 501(c)(6) of the Internal Revenue Code) in the United States to help advance our public policy agenda and related business goals. We review these memberships annually to assess their business value and alignment with Microsoft’s overall public policy agenda. We work with many of these groups on narrowly-tailored technology policy issues relevant to specific business objectives and it is unrealistic to expect any group’s agenda to align with ours in all policy areas. Therefore our engagement with a particular group does not and should not imply our endorsement of all the policy positions those groups have taken. However, we will not support groups that spend an abundance of their time working against our direct business interests and public policy agenda.” In a few instances where we have felt clarification is needed about the public policy position taken by an industry association we belong to, we have issued statements that they are not representing Microsoft on that policy (for example, climate change and renewable energy).</t>
  </si>
  <si>
    <t>MSFT_FY18Q4_10K.docx</t>
  </si>
  <si>
    <t>Pages 25-26</t>
  </si>
  <si>
    <t>Microsoft FY18 10K</t>
  </si>
  <si>
    <t>Microsoft-2018-CSR-Annual-Report.pdf</t>
  </si>
  <si>
    <t>Pages 48-52</t>
  </si>
  <si>
    <t>Microsoft 2018 Corporate Social Responsibility Report</t>
  </si>
  <si>
    <t>FY18 Factsheet 6-7-19.pdf</t>
  </si>
  <si>
    <t>All</t>
  </si>
  <si>
    <t>Microsoft 2018 Data Factsheet: Environmental Indicators</t>
  </si>
  <si>
    <t>FY18 Microsoft Green blog extracts.pdf</t>
  </si>
  <si>
    <t>Other, please specify (Environmental action)</t>
  </si>
  <si>
    <t>FY18 extracts from the Microsoft Green blog</t>
  </si>
  <si>
    <t>FY18 Microsoft on the Issues blog extracts.pdf</t>
  </si>
  <si>
    <t>FY18 extracts from the Microsoft on the Issues blog</t>
  </si>
  <si>
    <t>Microsoft_Cloud_Carbon_Study_2018.pdf</t>
  </si>
  <si>
    <t>The carbon benefits of cloud computing: A study on the Microsoft Cloud</t>
  </si>
  <si>
    <t>Reflections on #GoGreen at LinkedIn.pdf</t>
  </si>
  <si>
    <t>Reflections on #GoGreen at LinkedIn</t>
  </si>
  <si>
    <t>Devices-Sustainability-at-Microsoft-Fiscal-Year-2018.pdf</t>
  </si>
  <si>
    <t>Other, please specify (Supplier engagement)</t>
  </si>
  <si>
    <t>Devices Sustainability at Microsoft: Fiscal Year 2018</t>
  </si>
  <si>
    <t>President, Chief Legal Officer</t>
  </si>
  <si>
    <t> Dell Technologies is a leading global end-to-end technology provider, with a comprehensive portfolio of IT hardware, software and service solutions spanning both traditional infrastructure and emerging, multi-cloud technologies that enable our customers to build their digital future and transform how they work and live. We operate eight complementary businesses: our Infrastructure Solutions Group and our Client Solutions Group, as well as VMware, Inc., Pivotal Software, Inc. (“Pivotal”), SecureWorks Corp. (“Secureworks”), RSA Security LLC (“RSA Security”), Virtustream Group Holdings, Inc. (“Virtustream”), and Boomi, Inc. (“Boomi”). Together, our strategically-aligned family of businesses collaborate across key functional areas such as technology and product development, marketing, go-to-market and global services, and are supported by Dell Financial Services. We believe this operational philosophy enables our platform to seamlessly deliver differentiated and holistic IT solutions to our customers, which has driven significant revenue growth and share gains.</t>
  </si>
  <si>
    <t>At Dell Technologies, we are committed to driving human progress. Through our reach, technology and people we strive to create a positive, lasting impact on humankind and the planet. This commitment shapes our culture, policies and business practices. We know a responsible and inclusive business unleashes innovation, makes our team members proud, and builds trust with our customers and partners. Positive social impact is a business imperative, essential to our success.</t>
  </si>
  <si>
    <t>Dell Technologies operates with significant scale and an unmatched breadth of unique and complementary offerings. Digital transformation has become essential to all businesses, and we have expanded our portfolio to include holistic solutions that enable our customers to drive their ongoing digital transformation initiatives. Dell Technologies’ integrated solutions help customers modernize their IT infrastructure, address workforce transformation, and provide critical security solutions to protect against the ever-increasing and evolving security threats. With our extensive portfolio and our commitment to innovation, we have the ability to offer secure, integrated solutions that extend from edge to core to cloud, and we are at the forefront of the software-defined and cloud native infrastructure era. Our end-to-end portfolio is supported by a differentiated go-to-market engine, which includes a 40,000-person sales force, a global network of channel partners, and a world-class supply chain that together drive revenue growth and operating efficiency. Our go-to-market strategy includes a direct business model, as well as channel distribution. Our direct business model emphasizes direct communication with customers, thereby allowing us to refine our products and marketing programs for specific customers groups. This direct model also enables us to stay closely attuned to our customers' environmental and social responsibility related priorities, goals and requirements.</t>
  </si>
  <si>
    <t>Traditionally, the environmental impact of customers’ use of our products has accounted for most of our footprint. A smaller portion comes from our operations and our supply chain. As our product energy efficiency improvements continue, how a product is made is becoming more important. That’s why we have focused on reducing our impact across the value chain through a number of 2020 long-term goals, including reductions in our portfolio energy intensity and operational carbon emissions and driving sustainability across the business.</t>
  </si>
  <si>
    <t>During FY19, we kicked-off our social impact 2030 goal planning process to identify the material issues that affect Dell Technologies in the immediate term and inform our plans to drive the progress we intend to achieve by 2030. An outcome of this process was the opportunity to retire our 2020 goal program ahead of schedule, due to the accomplishment of most of our long-term goals. As a result, through the second half of FY20 we will be rolling out Progress Made Real: Our Vision for 2030, which describes our approach and a new set of 2030 commitments that will drive our actions over the next decade. As such, this is the last time we will report on our 2020 Plan. We are on track to meet our climate-related goals by 2020, except for our reduction in energy intensity of our product portfolio, where we are estimating to reach a 73% reduction in our product portfolio energy intensity by end of 2020, instead of the targeted 80%. We have committed to maintaining our 2020 climate-related goals active until the new set of tangible commitments are publicly announced. </t>
  </si>
  <si>
    <t>In December 2018, Dell Technologies became a privately controlled public reporting company. Dell Technologies has privately held Class A and Class B Common Stock as well as publicly-traded Class C Common Stock. </t>
  </si>
  <si>
    <t>Please note that VMware Inc. reports directly to CDP; as such they are not included within the scope of this report.    </t>
  </si>
  <si>
    <t>Algeria</t>
  </si>
  <si>
    <t>Bahrain</t>
  </si>
  <si>
    <t>Bangladesh</t>
  </si>
  <si>
    <t>Bulgaria</t>
  </si>
  <si>
    <t>Estonia</t>
  </si>
  <si>
    <t>Jordan</t>
  </si>
  <si>
    <t>Kazakhstan</t>
  </si>
  <si>
    <t>Kuwait</t>
  </si>
  <si>
    <t>Lebanon</t>
  </si>
  <si>
    <t>Luxembourg</t>
  </si>
  <si>
    <t>Morocco</t>
  </si>
  <si>
    <t>Oman</t>
  </si>
  <si>
    <t>Pakistan</t>
  </si>
  <si>
    <t>Panama</t>
  </si>
  <si>
    <t>Qatar</t>
  </si>
  <si>
    <t>Saudi Arabia</t>
  </si>
  <si>
    <t>Serbia</t>
  </si>
  <si>
    <t>Slovenia</t>
  </si>
  <si>
    <t>Sri Lanka</t>
  </si>
  <si>
    <t>Tunisia</t>
  </si>
  <si>
    <t>Dell Technologies Board of Directors’ Audit Committee is responsible for meeting periodically with management to review and assess the Company’s major risk exposures and the way such risks are being communicated, monitored and controlled. When climate-related risks fall under the substantive category, they are overseen by this committee. In addition, the Corporate Social Responsibility (CSR) functional area—where climate change issues are managed—is in scope for our global internal audit program. The purpose of the CSR internal audit is to assess the reliability and efficiency of our CSR governance framework, policies and procedures. Results of the internal audit program are reviewed by this committee to ensure identified risks and opportunities are managed appropriately.</t>
  </si>
  <si>
    <t>Other, please specify (Global Risk and Compliance Council (GRCC))</t>
  </si>
  <si>
    <t>The Global Risk and Compliance Council (GRCC) is a Dell Technologies governing body to provide assurance that the Company, among other chartered responsibilities, includes the establishment and effective operation to determine enterprise-level risk. Climate-related risks that fall under the substantive category are overseen by this committee.</t>
  </si>
  <si>
    <t>As part of our annual enterprise risk management process, the Board's Audit Committee, is responsible for meeting periodically with management to review and assess the Company’s major risk exposures and the manner in which such risks are being monitored and controlled. When climate-related risks fall under the substantive category they are overseen by this committee. Dell Technologies’ work on climate change is governed by Dell’s Global Climate Change Policy Principles (https://i.dell.com/sites/content/corporate/corp-comm/en/Documents/DellClimatePolicyPrinciples.pdf). These principles include the enablement of a low-carbon economy, creation of jobs and economic opportunity, and promotion of energy efficiency. Our 2020 Plan has included specific goals related to climate change in support of the principles outlined in this document, including reductions in our portfolio energy intensity and operational carbon emissions.</t>
  </si>
  <si>
    <t>At Dell Technologies the Chief Responsibility Officer role encompasses the role of Chief Sustainability Officer.</t>
  </si>
  <si>
    <t>Other, please specify (Reviews and guides major action plans)</t>
  </si>
  <si>
    <t>As important matters arise</t>
  </si>
  <si>
    <t>Sustainability committee</t>
  </si>
  <si>
    <t>The Global Sustainability Council (GSC) has replaced our formerly established Sustainability Operations Council.</t>
  </si>
  <si>
    <t>Other, please specify (Reviews + approves CC policy principles and strategy Oversees climate change strategy)</t>
  </si>
  <si>
    <t>Not reported to the board</t>
  </si>
  <si>
    <t>Risk committee</t>
  </si>
  <si>
    <t>Other, please specify (Enterprise risk management oversight)</t>
  </si>
  <si>
    <t>The Enterprise Risk Steering Committee (ERSC) has delegated authority from the Global Risk and Compliance Council (GRCC) a governing body to provide assurance that the Company, among other chartered responsibilities, includes the establishment and effective operation to determine enterprise-level risk, on all areas including oversight of progress on enterprise risks and coordination with all organizations and functions.</t>
  </si>
  <si>
    <t>Our Chief Responsibility Officer (CRO) reports directly to the Chief Customer Officer (CCO). The CRO leads Dell Technologies Corporate Social Responsibility (CSR) team—where the Dell 2020 Plan is managed, including climate-related issues. This plan identifies key environmental and social risks and strategic priorities. The plan is reviewed, and progress updates are performed annually. This role leads the team of subject matter experts that assess and manage climate-related issues, secures buy-in from the Executive Leadership Team and other senior executives across the organization on the proposed strategy, and reviews and guides major action plans related to Dell’s CSR strategy. Our CRO is also responsible for overseeing progress toward our 2020 goals and targets inclusive of the climate-related ones. Our 2020 climate-related goals include the reduction of our scope 1 + 2 emissions by 40% using FY11 as a baseline, our commitment to 50% renewable energy and the reduction of our product portfolio energy intensity by 80%. As established in our climate change policy principles, our most important role with respect to climate change is in the use of our technology to support and enable climate change research and solutions. As a customer-centric organization, having top executive support from our CRO and CCO supports this engagement. The CRO serves as the sponsoring executive of the Global Sustainability Council (GSC). The GSC is comprised of senior executive vice presidents and subject matter experts representing relevant areas of their operations and is led by the VP of Sustainability—who reports up to the CRO. The GSC meets quarterly to provide oversight of our work related to the environment and our supply chain. It is directly responsible for defining Dell’s sustainability strategy, reviewing the closure of our 2020 Plan and setting 2030 goals, including new sustainability initiatives that will drive business impact. The Enterprise Risk Steering Committee (ERSC) provides enterprise risks management oversight including the operation of the Company’s annual enterprise risk assessment and the ongoing monitoring and update of enterprise related risks across all business and functions. </t>
  </si>
  <si>
    <t>Our Chief Responsibility Officer is responsible for overseeing the development and implementation of our social impact strategy as well as its communication and reporting. This role sponsors the Global Sustainability Council where goals and targets are set and progress toward them monitored. Our VP of Sustainability is responsible from driving the uptake of the strategy and execution of the plans through collaboration across the organization. Compensation packages for these roles include base salary and bonus structure that may factor performance against the goals/indicators listed below, as well as many other factors. - Reduce global absolute greenhouse gas (GHG) emissions, Scopes 1 and 2 (MTCO2e) market-based, by 40% as compared to a FY11 baseline - Source 50% of our total electricity from renewables - Reduce the energy intensity of our product portfolio by 80% Please note that as we continue to transition to our 2030 Progress Made Real strategy, we will be re-evaluating these mechanisms.</t>
  </si>
  <si>
    <t>Sustainability and environmental managers are responsible for the implementation of the plans and initiatives that drive progress toward our goals and targets across our operations. Compensation packages for these roles include base salary and bonus structure that may factor performance against the goals/indicators listed below, as well as many other factors. Dell's 2020 goals and targets related to climate change include: - Reduce global absolute greenhouse gas (GHG) emissions, Scopes 1 and 2 (MTCO2e) market-based, by 40% as compared to a FY11 baseline - Source 50% of our total electricity from renewables - Reduce the energy intensity of our product portfolio by 80% Other activities incentivized for this category include: Emissions reduction project; Emissions reduction target; Energy reduction project; Energy reduction target; Efficiency project; Efficiency target.</t>
  </si>
  <si>
    <t>Business unit managers across our organization are responsible for the implementation of the plans and initiatives that drive progress toward our goals and targets across our supply chain. Among others, business units include Supply Chain, Supply Chain Sustainability, Product Engineering, and others. Compensation packages for these roles include base salary and bonus structure that may factor performance against the goals/indicators listed below, as well as many other factors. Dell's 2020 goals and targets related to climate change include: - Dell’s suppliers representing 95% of direct materials spend, along with key logistics suppliers, will set specific greenhouse gas (GHG) emissions reduction targets and report on their emissions inventory. - Reduce the energy intensity of our product portfolio by 80% - Reduce disk drive energy intensity (as a function of capacity) by 80% - Use 100 million pounds of recycled-content plastic and other sustainable materials in our products, - Recover 2 billion pounds of used electronics In addition to supply chain engagement other activities incentivized for this category include: Emissions reduction project; Emissions reduction target; Energy reduction project; Energy reduction target; Efficiency project; Efficiency target.</t>
  </si>
  <si>
    <t>Other non-monetary reward</t>
  </si>
  <si>
    <t>Dell Technologies "Planet" Employee Resource Group is focused on driving a culture of corporate sustainability that engages our team members in educational opportunities, volunteer activities and best business practices. Group members partner with colleagues and Dell business groups to implement relevant environmental solutions. Employee satisfaction surveys confirm that our team members value Dell's support of such programs and enjoy contributing to their company, campus, local communities and planet as sustainability stewards. In addition, other non-monetary incentives, include career development opportunities as well as internal awards and recognition. These mechanisms are providing the opportunity to increase awareness internally vital to support changes in behavior and a better understanding of the issues and impact pathways.</t>
  </si>
  <si>
    <t>Short term involves less or up to one year, and it is part of the regular cycle for our annual risk assessment process.</t>
  </si>
  <si>
    <t>Medium term involves a time horizon beyond one year and up-to three years. This time horizon enables us to look at long term plans to re-assess their relevance and adjust as needed.</t>
  </si>
  <si>
    <t>Long term involves more than three years and up-to-10 or more. For example, during FY19 we officially kicked-off our 2030 goal planning process to identify the set of commitments that will drive our work over the next decade.</t>
  </si>
  <si>
    <t>At the enterprise level, the Board’s Audit Committee meets with the Management Team to review and assess the Company’s major risk exposures and the way such risks are being monitored and controlled. When climate-related risks have been identified under this category, they are covered as part of this process. At the regional and business unit level, risks are monitored on a quarterly basis. Dell also conducts/updates our sustainability materiality assessment annually, where priorities, risks and opportunities are also identified. These priorities are encapsulated in Dell’s 2020 Plan.</t>
  </si>
  <si>
    <t>Dell Technologies has taken a cross-functional and collaborative approach to its enterprise risk management (ERM) framework. In addition to our Audit Committee, we have established various Governance, Risk and Compliance (GRC) committees at various levels of the business to assist with risk assessment, communication, strategy alignment and reporting. These Committees meet on a regular basis and the Committee members include representatives from functional, business and/or geographic areas depending on the reporting level. This structure enables a timely and consistent risk reporting process from business units up through the Committees, including our Board of Directors if needed.  </t>
  </si>
  <si>
    <t>To ensure risk management consistency, we created a common risk taxonomy and risk analysis tools to assist the business with risk prioritization. The standardized toolset allows the business to define, analyze, organize and prioritize risks according to both enterprise and individual business risk tolerances.  Risks are linked in a hierarchy that represents the relationships between the largest risk categories (Enterprise Risks) and the more granular risks. This hierarchy is used to normalize risks across the enterprise and obtain a consolidated view of the most critical risks in the company. By engaging our risk practitioners on a common risk framework, we use resources more efficiently, avoid duplicating processes and tools, encourage more open discussion, highlight interdependencies, prioritize mitigation investment, balance mitigation against crisis management, and provide increased visibility into risk mitigation.  </t>
  </si>
  <si>
    <t>At the enterprise level, Dell Technologies conducts annual risk assessments covering both identified and emerging risks, inclusive of climate-related ones. The annual process begins with our ERM team, initiating an interview process with top and senior executives (including our Chief Responsibility Officer) across all business units of the organization to gather information on all types of risks. In addition, the different business units, functional or geographic area GRC committees have a quarterly risk assessment process that also get rolled up using the structure, process and tools described above. The Corporate Social Responsibility (CSR) functional area, is in scope for our internal audit program. </t>
  </si>
  <si>
    <t>The purpose of the CSR internal audit is to assess the reliability and efficiency of our CSR governance framework, policies and procedures. Audit results are reviewed by the Audit committee to ensure identified risks are managed appropriately.</t>
  </si>
  <si>
    <t>Different functions look at risk from a more granular climate change perspective. In the case of the CSR functional area, climate risks and opportunities are identified through our annual sustainability materiality assessment process. This process involves business introspection, industry trends analysis, environmental and community impact review, and stakeholder engagement. Through this process CSR (inclusive or climate) risks and opportunities are assessed based on several factors including likelihood, impact significance, management cost and potential financial benefits. </t>
  </si>
  <si>
    <t>In our direct operations, our Enterprise Resiliency program, covers among others our Business Continuity and Crisis Management programs. The former focuses on mitigating impacts of business disruption through criticality assessments in our operations, risk evaluation and continuity planning, while the latter focuses on establishing situational awareness of events that may have the potential to impact Dell Technologies and proactively managing those events. </t>
  </si>
  <si>
    <t>Upstream, we review climate-related risks in our supply chain. Our Supply Chain Business Continuity program evaluates potential weather and natural-disaster risks in locations where our suppliers have operations. Dell Global Operations Business Continuity plans are designed to ensure we have redundancy built into the supply of our critical parts and products regardless of the risk type, to safeguard our ability to continue as effectively as possible during a disruption. Our Supply Chain Sustainability team works with our suppliers to mitigate climate-related risks including access to water and water usage by surveying and reviewing our supplier facilities on their water risk. To date, Dell has worked with 201 supplier facilities to create and submit water risk mitigation plans.</t>
  </si>
  <si>
    <t>Our substantive financial and strategic thresholds vary depending on the business unit, geographic region, the likelihood and magnitude of an impact at the enterprise and the individual business units’ levels of tolerance. Something that may be highly important at a regional or local level may not be so at the enterprise level. Each business unit has its own strategic objectives and to the extent that an event may impact the achievement of a business objective or impedes that strategy from being completed at the BU, Regional or Corporate level, we will see that as substantive.   </t>
  </si>
  <si>
    <t>Current regulation is always considered as part of our risk assessment. As a transitional risk, regulatory compliance affects both our operations and our products and services offering and is critical to maintain market access in all geographies where we do business. Dell Technologies' operations are subject to environmental regulations including those governing fuel consumption, emissions controls, use of refrigerants and related matters, in all areas in areas where we conduct business. For example, local, state and national air pollution control regulations in many countries typically specify burner designs, type of fuel permissible, and limitations on operating hours for fuel-burning equipment such as gas boilers and emergency generators, and regulations throughout the EU have mandated facility energy audits in many commercial and industrial buildings. Similarly, product design and procurement operations must comply with requirements relating to climate change laws and regulations, materials composition, sourcing, energy efficiency and collection, recycling, treatment, transportation, and disposal of electronics products, including restrictions on mercury, lead, cadmium, lithium metal, lithium ion, and other substances. Legislation in some countries require IT products including our notebooks, desktops, monitors and servers, to meet certain product energy efficiency targets, or the latest requirements of relevant ecolabels. For example, the EU EcoDesign Directive is legislation that affects all products which consume energy in some form or another. Specific Implementing Measures (Lots) are aimed at controlling and reducing energy consumption of specific products or across multiple product types. If Dell Technologies fails to comply with applicable rules and regulations, we could be subject to liability and potentially loose ability to compete. Considering that Dell Technologies emissions related to our customers’ use of our products (Scope 3 category 11) account for the bulk of our scope 3 emissions footprint, regulations addressing energy efficiency are relevant to Dell Technologies climate change risk and opportunity assessment.</t>
  </si>
  <si>
    <t>Emerging regulations are always considered as part of our risk assessment. As a transitional risk, emerging regulations affect both our operations and our products and services offering. As such, they are critical to gain market access in all geographies where we do or intend to do business. We track emerging government policy changes closely, in collaboration with relevant business subject matter experts across different geographies depending of the type of change, to gauge their implications and develop appropriate plans to engage and respond to its effects, if enacted. Dell Technologies' operations may be subject to new and future environmental regulations governing energy consumption, emissions controls, use of refrigerants and related matters in all areas where we conduct business. Product design and procurement operations must comply with new and future requirements relating to climate change laws and regulations, materials composition, sourcing, energy efficiency and collection, recycling, treatment, transportation, and disposal of electronics products, including restrictions on mercury, lead, cadmium, lithium metal, lithium ion, and other substances. For example, the California Energy Commission (CEC) Computers and Displays Tier II, will require even more efficient Computer Displays by January 1, 2021 and Computers on July 1, 2021. Considering that Dell Technologies emissions related to our customers’ use of our products (Scope 3 category 11) account for the bulk of our scope 3 emissions footprint, regulations addressing product energy efficiency requirements are relevant to Dell Technologies risk assessment.</t>
  </si>
  <si>
    <t>As a transitional risk, technology aspects are always considered in our risk and opportunity assessment process. Our purpose is to create technology that drive human progress and as leaders in the technology industry, we keenly recognize how technology changes can affect our own operations, as well as those of our customers and our supply chain; and how technology enables innovative and effective approaches to climate change. An example of changes in technology that could have an impact on emissions at our own operations, and/or in upstream and downstream activities, are the growth in community / local energy generation, and the growing reliance on data and the IT infrastructure necessary to support this growth. For example, if the demand for IT resources such as compute capability, storage capacity and networking capability exceeds our ability to improve the technology with respect to energy efficiency, then the energy and emissions footprint of the ICT industry will increase. Due to our position in the market, we would expect to see the same increase in downstream footprint as well. Another example comes from a study we commissioned in FY19, to understand the role of technology, and in particular, the role of ICT in reducing global emissions. The study is an important milestone for estimating the impact of information and communications technology (ICT) on global greenhouse gas emissions across entire industries. We used two sectors (passenger air service and commercial buildings) as demonstration cases. There was one unexpected benefit of this approach: In addition to measuring positive impact, it enabled measurement of negative, or “rebound,” effects. For example, while ICT has helped the aviation industry reduce carbon emissions on a per-passenger-kilometer basis, it has also helped make air travel more affordable. This has increased the number of travelers and the industry’s overall emissions output.</t>
  </si>
  <si>
    <t>As a transitional risk, legal requirements are always considered as part of our risk assessment process. For example, the earthquake and tsunami in Japan and severe flooding in Thailand which occurred during fiscal year 2012 caused damage to infrastructure and factories that disrupted the supply chain for a variety of components used in Dell’s products. Any such future events could cause a decrease in demand for Dell Technologies’ products, make it difficult or impossible to deliver products or for suppliers to deliver components, and create delays and inefficiencies in Dell Technologies’ supply chain.</t>
  </si>
  <si>
    <t>As a transitional risk, market access and our ability to enter or compete in new or existing markets is a top priority. Environmental responsibility commitments are increasingly factored into customers’ IT RFPs and purchase decisions. As such, understanding our customer preferences for energy efficient and low-carbon products, and our ability to meet those, is very important, as some of our customers may require products and services to directly or indirectly assist them in attaining their own GHG emissions reductions goals. Failure to meet customer specific requirements could potentially lead to loss of revenue. Energy efficiency is an attribute that is very important to our customers, as it helps them reduce energy costs and/or process more information using less or the same amount of energy. Energy efficiency is a requirement embedded in different eco-labels, including ENERGY STAR, EPEAT, TCO and others. For example, ENERGY STAR revises their standards every 2 to 3 years. EPA’s stated goal is to only represent the top quartile (25%) most efficient models on the market. ENERGY STAR covers all computer types (Desktops, AIO’s, Fixed &amp; Mobile Workstations &amp; Thin Clients, Notebooks and Tablets). EPA also covers Displays, Enterprise Servers, Data Center Storage, and Large Networking Equipment. As such, market aspects are relevant to Dell Technologies climate change risk and opportunity assessment.</t>
  </si>
  <si>
    <t>As a transitional risk, reputation is always considered in our risk assessment. We understand that reputation may be associated with adverse events related to ethics, safety, security, sustainability — inclusive of climate-related — quality and innovation. Many of our customers favorably see the maturity of our programs and the specificity of our climate-related goals. As such, identifying and mitigating potential reputational risks arising from climate change, whether physical or transitional and how they may affect reputation is highly important to us. While we can’t give specifics as to individual customer engagements, we have seen an increase in customers’ interests in climate related issues. For example, currently, over 40 customers require us to report on our climate related progress through the CDP supply chain program.</t>
  </si>
  <si>
    <t>As a physical risk, acute impacts are always included in our risk assessment. The risks of increasing frequency and/or severity of extreme weather events may affect our own operations –such as the need for more frequent repairs and/or for more resilient infrastructure. These risks are magnified within in our supply chain and in upstream and downstream transportation activities. For example, the earthquake and tsunami in Japan and severe flooding in Thailand which occurred during fiscal year 2012 caused damage to infrastructure and factories that disrupted the supply chain for a variety of components used in Dell’s products. Our direct operations and supply chain business continuity programs focus on gaining operational resiliency and mitigating potential disruptions that may result in reputational damage and high costs of business disruptions among other factors.</t>
  </si>
  <si>
    <t>As a physical risk, chronic impacts are always included in our risk assessment. Chronic risks are part of the operations and supply chain risk assessment. Dell conducts risk assessments of all suppliers considering a variety of factors including exposure to natural hazards. We then proactively work with our suppliers to assess the impact of and mitigate risks that could occur if their operations were disrupted due to issues such as unexpected environmental events. In addition, Dell has implemented programs to address specific environmental risks faced by our suppliers in certain geographies. Our Supply Chain Sustainability team conducts reviews of water risks with suppliers located in water-stressed regions and then works with suppliers to prioritize those sites for water risk mitigation plans. Dell also engages with suppliers on topics such as energy management, the Institute of Public and Environmental Affairs (IPE), and environmental health and safety, based on their perceived risk.</t>
  </si>
  <si>
    <t>Dell conducts risk assessments of all suppliers considering a variety of factors including exposure to natural hazards. We then proactively work with our suppliers to assess the impact of and mitigate risks that could occur if their operations were disrupted due to issues such as unexpected environmental events. In addition, Dell has implemented programs to address specific environmental risks faced by our suppliers in certain geographies. Our Supply Chain Sustainability team conducts reviews of water risks with suppliers located in water-stressed regions and then works with suppliers to prioritize those sites for water risk mitigation plans. Dell also engages with suppliers on topics such as energy management, IPE, and environmental health and safety, based on their perceived risk.</t>
  </si>
  <si>
    <t>Dell Technologies' customers may require products and services to directly or indirectly assist them to attain their own GHG emissions reductions goals, failure to meet such requirements may represent loss of revenue. Examples include energy efficient products, products designed for upgradeability and recyclability, and product take-back and other end-of-life solutions, as well as using our products in industries that drive energy efficiency and emissions mitigation efforts. Reducing energy consumption can yield major benefits in both overall costs and customer’s environmental impact.</t>
  </si>
  <si>
    <t> At a corporate level climate related risks and opportunities are managed by Dell Technologies’ Principal Environmental Strategist in collaboration with Dell’s Global Sustainability Council, which meets quarterly, and in coordination with the business units responsible for executing the work (supply chain, environmental affairs, EHS, etc). When emerging risks and opportunities are identified, these get reported through our enterprise risk management process, leveraging the Governance, Risk and Compliance (GRC) structure that has been established to assist with the assessment, communication, strategy alignment and reporting. </t>
  </si>
  <si>
    <t>Our FY18 materiality review identified climate change as one of our most relevant aspects. Our work on materiality enables us to identify risks and opportunities in the sustainability space, inclusive of climate change. These topics form the basis of what we focus our social impact efforts on, and subsequently report on. As part of our materiality, we engage with external organizations such as Ceres, the Responsible Business Alliance (RBA), and BSR among others. These engagements allow for collaboration across industries in identifying and prioritizing risks relating to climate change. We also receive insight into climate change risks through services such as Verisk Maplecroft and from the World Economic Forum's annual global risk report.  </t>
  </si>
  <si>
    <t>As a member of the RBA, Dell requires suppliers abide by the RBA Code of Conduct and audits all original design manufacturers and high-risk first-tier suppliers to this Code. We also require suppliers representing 97% of our direct material spend and key logistics partners report to CDP Climate Change and Water. The information we collect through this process informs our approach to manage suppliers’ climate-related risks and allows us to develop tools to support suppliers’ capability building and to design innovative solutions to address identified suppliers’ risks.</t>
  </si>
  <si>
    <t>At the asset level, 1,865 facilities in our supply chain were included in our risk assessment last year, and 97% of facilities identified as high risk have been audited in the last two years. Both audited supplier facilities and Dell’s own facilities complete the initial RBA Self-Assessment Questionnaire. Anything that appears as a potentially unmanaged risk is flagged for further review.</t>
  </si>
  <si>
    <t>In our direct operations, climate-related risks are managed through our Business Continuity and Crisis Management programs. These programs have global coverage in all lines of business and count with the support of executive sponsors. In this way the programs leverage strategic partnerships across the organization to support its execution. Our business continuity program helps us understand the business impact, align with business risk tolerances, define recovery objectives, determine operational resource dependencies and develop our contingency plans and respective communications mechanisms. The plans for high-risk facilities are reviewed, approved, exercised and maintained on an annual basis. This process helps us re-assess risk and mitigation strategies. </t>
  </si>
  <si>
    <t>Upstream, we consider risks and opportunities related to our supply chain, both through our work on supply chain business continuity and our supply chain environmental programs. For example, our business continuity program considers the likelihood of a major weather event or natural disaster, like flooding, in areas where our supplier facilities are located. Based on the risk assessment, Dell works with our suppliers to mitigate high risks through techniques like multi-sourcing and business continuity plan reviews, to ensure a resilient supply chain. </t>
  </si>
  <si>
    <t>Downstream, our product groups in collaboration with environmental affairs consider risks and opportunities relevant to market access, customer preferences for environmentally preferable products, with special focus on energy efficiency, resource efficiency and adequate end of life management, as well as opportunities to enable customers to attain their own GHG emissions reductions goals. Through our direct communication with customers, we collect information on environmentally-preferable attributes that enables us to refine our products to address specific market needs.</t>
  </si>
  <si>
    <t>As part of this risk and opportunity assessment, we also recognize the nexus between climate change and circular economy, considering that the management of materials through our economies is estimated to account for as much as two thirds of global emissions. Our circular design approach aims to eliminate the concept of waste by continually reusing resources. We design our products for long life and ease of upgrade and repair. For example, we use minimal glues and adhesives, modular designs and consistent screw sizes. This design approach with clear labeling of recyclable materials and restrictions on coatings makes our products easier to recycle. We, in turn, make recycling easy for our customers, with simple, global takeback options.</t>
  </si>
  <si>
    <t>Increased costs and/or reduced demand for products and services resulting from fines and judgments</t>
  </si>
  <si>
    <t>Dell Technologies has operations and conducts business in many countries located in the Americas, Europe, the Middle East, Asia, and other geographic regions. As of the end of FY19, we employed approximately 133,000 full-time employees (not including 24,000 VMware employees). Approximately 37% of our full-time employees were based in the US, and 63% in other countries. Dell Technologies’ operations are subject to environmental and safety regulations in all areas in which Dell Technologies conducts business. Product design and procurement operations must comply with new and future requirements relating to climate change laws and regulations, materials composition, sourcing, energy efficiency and collection, recycling, treatment, transportation, and disposal of electronics products, including restrictions on mercury, lead, cadmium, lithium metal, lithium ion and other substances. If Dell Technologies fails to comply with applicable rules and regulations regarding the transportation, source, use and sale of such regulated substances, Dell Technologies could be subject to liability. The costs and timing of costs under environmental and safety laws are difficult to predict but could have an adverse impact on Dell Technologies’ business. For example, the EU EcoDesign Directive is a legislation that affects all products which consume energy in some form or another. Specific Implementing Measures (Lots) are aimed at controlling and reducing energy consumption of specific products or across multiple product types. Failure to comply with the EU EcoDesign Directive could result in restricted market access, which could have a negative impact on our business.</t>
  </si>
  <si>
    <t>Impact not quantified financially. Financial implications resulting from changes in regulation have the potential to be very large. Environmental and safety regulations apply to many areas of our business including, but not limited to material composition, sourcing, energy efficiency, transportation, product disposal, and recycling.</t>
  </si>
  <si>
    <t>Dell Technologies is committed to compliance with the laws and regulations in each country into which we ship our products. Dell products are designed and tested to meet worldwide standards for Product Safety, Electromagnetic Compatibility, Ergonomics and other regulatory compulsory requirements, when used for their intended purpose. We are committed to leading the market in helping customers achieve energy efficiency in their IT environment. Dell has partnered with the U.S. Environmental Protection Agency for over two decades in support of the ENERGY STAR program. While the list of products we have qualified to ENERGY STAR is constantly changing, about 90% of our portfolio is qualified. We work in partnership with regulatory bodies and standards organizations to drive innovation around energy efficient products. Through these efforts, Dell reduces risks associated with potential regulatory changes and often gains competitive advantages. As of July 25, 2019, Dell has qualified 178 Computers, 99 Displays, 78 Data Center Storage, and 25 Enterprise Servers. Thus far Dell EMC is the only participating manufacturer qualifying Large Networking Equipment at 21 models. In total that is 401 unique models available from Dell EMC with new models being added as they are brought to the market. In compliance with the EU EcoDesign Directive, Dell has provided product information to the public covering test parameters, measurement techniques and power management features, among others.</t>
  </si>
  <si>
    <t>Impact not quantified financially. Costs of managing risks associated with changes in regulation come from the assessment of risks, and the implementation of risk avoidance measures. The costs of personnel and data collection make up most of the assessment costs. Implementation costs are less significant before changes in regulation take effect but could vary substantially depending on specifics of the regulation.</t>
  </si>
  <si>
    <t>Extreme weather has the potential to disrupt Dell Technologies' own internal operations which could result in delays in fulfilling customer orders, events such as 2012's Hurricane Sandy on the eastern coast of the United States demonstrated that impacts can be prolonged and far-reaching. Hurricane Sandy impacted not only some of our offices in the northeast, but also suppliers in the area. Extreme weather events can affect receipt of materials from Dell Technologies' suppliers; delivery of products and/or services to customers; the ability of any of our employees who may be impacted to access our network or facilities; and disruption in utility services to Dell Technologies' operations or that of our suppliers, partners, or customers.</t>
  </si>
  <si>
    <t>Impact not quantified financially. The span of financial implications could range from very low (e.g., if employees working from home can enable operations to continue unimpeded) to very high if extended disruptions occur in a targeted facility or location (e.g., if a data center is destroyed). Based on our geography-based risk analysis we believe the risk of extended impact periods or destruction of Dell Technologies' key facilities is low.</t>
  </si>
  <si>
    <t>Dell Technologies' Enterprise Resiliency Program defines our corporate operational resiliency standards and requires all business units to assess risks and specify plans and recovery procedures for the loss of key functional dependencies, including IT applications and infrastructure. The Business Continuity Program (BCP) has been established to ensure Dell can: achieve revenue targets; satisfy legal, regulatory, environmental obligations; meet customer and contractual obligations; protect assets and protect our brand, reputation and stakeholder confidence. As a recent example of a BCP-related action, due to forecasted increased risk of earthquakes in Japan, and because Dell has critical operations at Japanese sites, the Global Crisis Management (CM) Program Manager traveled to those sites and spent several weeks with top local leadership, educating them on Business Continuity and Crisis Management, and leading them in a joint BC/CM table top test exercise to increase the business unit’s resilience to related threats.</t>
  </si>
  <si>
    <t>Impact not quantified financially. Costs related to IT systems back-up and managed redundancies to mitigate risk are significant, but these investments are essential to ensure Dell Technologies' operational resiliency. Dell Technologies' Global Business Continuity program requires that risk management and global response plans be embedded in the job responsibilities of many different professionals.</t>
  </si>
  <si>
    <t>Failure to undertake the appropriate advanced planning related to critical systems/applications/ processes to ensure the ability to recover and maintain its operations in the event of a disruption due to internal, third party, physical or natural circumstances. Inability to move product between vendors, manufacturing facilities, and distribution centers for delivery to the end customer.</t>
  </si>
  <si>
    <t>Impact not quantified financially.</t>
  </si>
  <si>
    <t>Our Supply Chain Business Continuity and Crisis Management Program monitors potential risks in this space and escalates through the appropriate channels at Dell when necessary.</t>
  </si>
  <si>
    <t>Market: Uncertainty in market signals</t>
  </si>
  <si>
    <t>Socio-economic changes on a local or regional scale in response to physical climate changes present highest potential risks to Dell Technologies' supply chain indirectly, but impact on our customers and employee base could also present direct risks. Potential resulting from political and economic instability could worsen the effects. Depending on the nature and scope of the event, Dell Technologies' greatest risks related to customers may include reduced investments in IT infrastructure (demand risk), resulting in product sales and revenue reductions.</t>
  </si>
  <si>
    <t>Impact not quantified financially. Possible consequences from the impact of uncertainty in socio- economic conditions could have a material, adverse effect on our financial results. The magnitude of the impact would depend upon the scope (localized or widespread) and duration of the condition, the specific market(s) affected and Dell Technologies' presence and prevalence in the impacted market(s). Scope of financial implications would be impacted by many variables that cannot be accurately predicted. Adverse socio-economic conditions could first impact Dell Technologies' Public Sector sales since government agencies and publicly-funded programs are often quick to respond to such conditions with spending moratoriums and budget reductions.</t>
  </si>
  <si>
    <t>Dell Technologies' business resiliency, and risk exposure in this regard is mitigated in part, by the global nature of Dell Technologies' business, and our diverse range of products and services, and customers markets. With regard to our global market, Dell Technologies has operations and conducts business in many countries located in the Americas, Europe, the Middle East, Asia, and other geographic regions. Our extensive portfolio of solutions and service offerings are relevant to users ranging from consumers to government to global enterprises. For example, Dell Technologies Client Solutions Group offers business and consumers technology solutions such as PCs, notebooks, tablets, monitors, software and peripherals, plus services, including support, deployment, configuration and extended warranties. Meanwhile, Dell Technologies’ Infrastructure Solutions Group enables the digital transformation of enterprise customers through our trusted cloud and big data solutions, built on a modern data center infrastructure. Our vast portfolio of advanced storage solutions includes traditional as well as next-generation solutions, and our server portfolio includes high-performance rack, blade, tower, and hyper-scale servers. In both of these business units (Client and Infrastructure) about half of our revenue is generated by sales to customers in the Americas, and half from customers in EMEA and in APJ.</t>
  </si>
  <si>
    <t>Impact not quantified financially. Mitigation costs are encompassed in the overall management of market and business risk. Costs associated specifically with fluctuations in socio-economic conditions cannot be differentiated from management of other geo-specific related risks.</t>
  </si>
  <si>
    <t>Dell Technologies has a long-standing strategic priority to reduce energy intensity across our entire product portfolio, with now 90% of Dell’s eligible systems qualified to the various ENERGY STAR standards. As such Dell Technologies may benefit from regulatory changes that require competitors to catch up. Opportunities center on customer procurement standards, regulations such as the Federal Acquisition Regulations, and related policies that we are already well-positioned to meet. Given our vast portfolio of solutions and widely diversified customer base, this gives us a strong competitive advantage with customers such as government and other public procurement agencies and commercial enterprises committed to reducing their energy usage and environmental impacts. Regulations with the potential to increase product energy efficiency requirements would provide additional justification and return on our current investments and related product portfolio energy-intensity reduction goals.</t>
  </si>
  <si>
    <t>Given Dell Technologies' portfolio-wide leadership in energy-efficiency changes in regulation may give us a competitive advantage in many markets. The resulting boost in sales could lead to increased market share and revenue increases. While our business may benefit from regulatory changes, Dell Technologies' greatest opportunities center on the environmental-related preferences and requirements we’re already and increasingly seeing in enterprise, public and large commercial customers' procurement standards.</t>
  </si>
  <si>
    <t>As industry leaders, Dell Technologies believes that we have a responsibility to actively participate and engage in the development of energy efficiency and public procurement programs. If done correctly, these programs can have a positive impact on our environment, and for our customers by reducing their energy costs, cutting down on e-waste, and extending the useful life of their products. For example, Dell was instrumental in helping the EPA’s development of its new ENERGY STAR 1.0 specification for Large Network Equipment. Dell Technologies also heavily engages in multi-stakeholder efforts to further develop and evolve standards and programs with ENERGY STAR, US Department of Energy, European Union Energy-related Products Directive, and Electronic Products Environmental Assessment Tool (EPEAT) that cover our portfolio of products. ENERGY STAR revises their standards every 2 to 3 years. EPA’s stated goal is to only represent the top quartile (25%) most efficient models on the market. ENERGY STAR covers all computer types. EPA also covers Displays, Enterprise Servers, Data Center Storage, and Large Networking Equipment. As of July 25, 2019, Dell has qualified 178 Computers, 99 Displays, 78 Data Center Storage, and 25 Enterprise Servers. Thus far Dell EMC is the only participating manufacturer qualifying Large Networking Equipment at 21 models. In total that is 401 unique models available from Dell EMC with new models being added as they are brought to the market place.</t>
  </si>
  <si>
    <t>Impact not quantified financially. Most of the costs of pursuing opportunities driven by regulation are already integrated into Dell’s business model. Some of these costs include building efficiency upgrades. Other costs associated with this opportunity include product improvements, marketing, and other business functions. We also believe, harmonization drives efficiency and customer value. It can be costly to comply with overly burdensome regulations. Also, differing requirements makes the process inefficient, challenging to understand, cause unnecessary cost impacts, may increase the risk of non-compliance and may result in unintended consequences, such as unnecessary cost to the end user.</t>
  </si>
  <si>
    <t>Increased revenue through new solutions to adaptation needs (e.g., insurance risk transfer products and services)</t>
  </si>
  <si>
    <t>As climate patterns, resource availability and climate impacts on energy costs vary globally, Dell Technologies' expansive product portfolio, including solutions may become increasingly relevant and compelling to more customers. Dell Technologies products are frequently key enablers for solutions focused on mitigation of the consequences of, or adaption to climate change. As a result of Dell Technologies' direct business model, we are uniquely positioned to engage early and collaborate with customers to identify innovative ways to respond to changes, improve their operations and help them adapt and achieve environmental goals.</t>
  </si>
  <si>
    <t>The efficiency of Dell Technologies' products and our commitment to helping customers identify ways to utilize our solutions to achieve their own energy, IT infrastructure resilience and sustainability goals are key advantages. We continue to see increasing interest and related requirements in public and large enterprise customers’ procurement standards so expect resulting increases in customer demand for our products, services expertise could increase sales revenue.</t>
  </si>
  <si>
    <t>Dell Technologies is working to further develop, innovate and expand the use of our products in eco-friendly applications including smart grid, tele-presence, logistics optimization and fresh-air data center cooling. We collaborate broadly with both public and private stakeholders, including suppliers and customers, partners, NGOs and others to understand and manage ITC’s role with respect to climate change. We also support and engage on public policy that leverages the connection between ITC and climate change initiatives, and have helped stimulate investments in research, development and deployment of adaptation strategies, including more resilient public and private infrastructure, healthcare, and agriculture. In FY19, we commissioned a study to understand the role of technology, and in particular, the role of ICT in reducing global emissions. The study is an important milestone for estimating the impact of ICT on global greenhouse gas emissions across entire industries. We used two sectors (passenger air service and commercial buildings) as demonstration cases. There was one unexpected benefit of this approach: In addition to measuring positive impact, it enabled measurement of negative, or “rebound,” effects. For example, while ICT has helped the aviation industry reduce carbon emissions on a per-passenger-kilometer basis, it has also helped make air travel more affordable. This has increased the number of travelers and the industry’s overall emissions output.</t>
  </si>
  <si>
    <t>Impact not quantified financially. Because energy intensity reductions and increased efficiencies are embedded in our product-related 2020 Plan initiatives and overarching Design for Environment goals, cost attributable specifically to managing this opportunity cannot be isolated.</t>
  </si>
  <si>
    <t>Environmental responsibility commitments are increasingly factored into customers’ IT RFPs and purchase decisions. Favorably resonating with our customers is the maturity of our program and specificity of Dell Technologies’ commitments, including our 2020 science-based goal to reduce global absolute GHG emissions, Scopes 1 and 2 (MTCO2e) market-based, by 40% from a FY11 baseline; to reduce by 80% the energy intensity of our product portfolio from a FY12 baseline; and to source 50% of our total electricity from renewables (both purchased and on-site generation). In addition, where our workforce is concerned, our focus and strong reputation in this regard is frequently cited in employee satisfaction surveys as important recruitment and retention factors and is point of pride in working for Dell Technologies.</t>
  </si>
  <si>
    <t>Dell Technologies, sustainability expertise and commitments enable us to further innovate and strengthen our leadership position. Improvements in brand recognition and loyalty have financial implications resulting from increased sales as customers continue to show increasing interest in partnering on and making their IT investments with ethical, environmentally and socially responsible companies.</t>
  </si>
  <si>
    <t>At Dell Technologies, we are committed to driving human progress. Through our reach, technology and people we strive to create a positive, lasting impact on humankind and the planet. This commitment shapes our culture, policies and business practices. We know a responsible and inclusive business unleashes innovation, makes our team members proud, and builds trust with our customers and partners. We actively promote environmental responsibility and sustainability. We engage directly with customers and other global stakeholders. We also speak publicly on sustainable business practices and actively engage in working groups, and with academic and government partners. In June 2019, we announced Progress Made Real – Our Vision for 2030, outlining our mission to unite our technology, our people and our customers and partners for actionable results. As we continue our 2030 planning process, our efforts will center on three main areas (i) Advancing Sustainability, (ii) Cultivating Inclusion and (iii) Transforming Lives with Technology. Underlying all of this is our strong commitment to ethics and privacy. Within the Advancing Sustainability pillar, we will accelerate the circular economy and aim to design out waste and pollution, keeping products and materials in use for as long as possible, and finding ways to regenerate natural systems. We will continue reducing our impact, acting against climate change and valuing natural resources across the value chain.</t>
  </si>
  <si>
    <t>Impact not quantified financially. Because sustainability goal progress and management of aspects pertaining to environmental and social responsibility are embedded in many different business units and roles across the company goals, costs attributable specifically to managing this opportunity cannot be isolated.</t>
  </si>
  <si>
    <t>Carbon emissions from the use of sold products are our most important impact as a company. Scope 3 category 11 emissions (use of sold products) represent the bulk of our scope 3 indirect footprint and are about 36 times larger than our direct emissions’ impact (scope 1 and 2 market -based). As a result, anything that affects customer interest in their supply chain carbon emissions, is directly linked to the energy efficiency of our products’ use. This shows up across most of our global portfolio, either through customer interest and requests in eco-labels such as EPEAT, TCO and ENERGY STAR. These eco-labels are also commonly present in EU requirements and Federal Acquisition Regulations. - Socio-economic changes resulting from climate change could affect customers’ ability to purchase our products. - From the opportunities perspective, Dell products focusing on energy efficiency are attractive to those customers looking to reduce resource consumption and/or impact. Additional information on our efforts to increase the energy efficiency of our products is available: https://corporate.delltechnologies.com/en-us/social-impact/advancing-sustainability/sustainable-products-and-services/energy-efficiency.htm - In addition, Dell Technologies products are frequently at the core of solutions aimed at mitigation of, or adaptation to, climate change. For example, as cities continue to grow, our transportation infrastructures need to adapt. These changes could be an opportunity to improve not just how people move about the urban landscape, but how sustainable that system can be. Open data may be the key, inspiring innovation, engagement and collaboration. Our research shows how to make the most of open data ecosystems, helping stakeholders shift from passive providers of data to active participants in problem solving and innovation. More information on this study available here: https://i.dell.com/sites/doccontent/corporate/corp-comm/en/Documents/mobility-open-data.pdf?newtab=true - Dell also believes that a strong reputation with respect to climate action will influence the behavior of environmentally sensitive customers.</t>
  </si>
  <si>
    <t>-The severe flooding in Thailand occurred during fiscal year 2012 caused damage to infrastructure and factories that disrupted the supply chain for a variety of components used in Dell's products. Any such future events could cause a decrease in demand for Dell Technologies' products, make it difficult or impossible to deliver products, or for suppliers to deliver components; and could create delays and inefficiencies in Dell Technologies' supply chain. Our supply chain business continuity program monitors these events, identifies mitigation strategies and works with high-risk suppliers to develop and maintain appropriate business continuity contingency plans. - We have not yet been impacted by increased prices from resource scarcity, however, this could potentially affect raw material and component prices.</t>
  </si>
  <si>
    <t>At Dell Technologies, we are committed to driving human progress. Through our reach, technology and people we strive to create a positive, lasting impact on humankind and the planet. We created the 2020 Plan to build on the strengths throughout our value chain to create social, environmental, and economic value by uniting our purpose with our business objectives. The plan featured 21 goals for the year 2020 across the material areas of our business. Those goals that have a direct or indirect relationship with reducing our overall carbon footprint include: Creating Net Positive Outcomes — Creating net positive outcomes means putting back more into society, the environment, and the global economy than we take out. We focus on helping customers harness the power of technology to deliver better social and environmental outcomes. Reducing Our Footprint — We are focused on reducing the impact of our operations on the environment. Our teams examine practices and processes throughout our facilities to identify other opportunities for greater efficiency. Product Energy Efficiency — We have set a goal to reduce the energy intensity of our entire product portfolio by 80% by 2020, and a sub-goal to reduce the energy intensity of our hard-disk drives. Technology Take-back, Reuse, and Recycling — We begin thinking about recycling at the design phase, asking our product engineers to work with recyclers to understand how to make products easy to repair or disassemble for recycling. When our products reach the end of their life cycles, we make it easy for customers to recycle their obsolete electronic equipment. Circular Economy and Design for the Environment — Recycling, reuse, and closed-loop manufacturing form the bedrock of the circular economy, ensuring that materials already in circulation stay in the economy instead of exiting as waste. Within our own operations, we look at how materials can be used, or reused, in ways that extend their value.</t>
  </si>
  <si>
    <t>We focus on developing scalable technology solutions that incorporate highly desirable features and capabilities at competitive prices. We employ a collaborative approach to product design and development in which our engineers, with direct customer input, design innovative solutions and work with a global network of technology companies to architect new system designs, influence the direction of future development, and integrate new technologies into our products. We manage our research and development ("R&amp;D") spending by targeting those innovations and products that we believe are most valuable to our customers and by relying on the capabilities of our strategic relationships.</t>
  </si>
  <si>
    <t>We see a potential risk associated with regulations around carbon that could increase operating costs, including insurance premiums. Events such as 2012's Hurricane Sandy on the eastern coast of the United States demonstrated that impacts can be prolonged and far-reaching. Dell’s business continuity and crisis management programs focus on mitigating and managing business disruption risks.</t>
  </si>
  <si>
    <t>Not applicable at this time.</t>
  </si>
  <si>
    <t>Dell Technologies has a long-standing strategic priority to reduce energy intensity across our entire product portfolio, with now 90% of Dell’s eligible systems qualified to the various ENERGY STAR standards. For some customers product energy efficiency is an important consideration. In some cases, investment in IT based solutions may be driven by needs to mitigate effects of, or to adapt to, climate change. The efficiency of Dell Technologies' products and our commitment to helping customers identify ways to utilize our solutions to achieve their own energy, IT infrastructure resilience and sustainability goals are key advantages. We continue to see increasing interest and related requirements in public and large enterprise customers’ procurement standards, so we expect resulting increases in customer demand for our products, services expertise could increase sales revenue.</t>
  </si>
  <si>
    <t>While we have not yet seen any impacts to operating costs, it is possible that future regulation of policy will affect raw material or component pricing.</t>
  </si>
  <si>
    <t>As we continue to assess and evaluate the potential to incorporate scenario planning within the next two years, we foresee evaluating potential impact on capital expenditures/capital allocation as appropriate.</t>
  </si>
  <si>
    <t>As we continue to assess and evaluate the potential to incorporate scenario planning within the next two years, we foresee evaluating potential impact on acquisitions and divestments, as appropriate.</t>
  </si>
  <si>
    <t>As we continue to assess and evaluate the potential to incorporate scenario planning within the next two years, we foresee evaluating potential impact on access to capital, as appropriate.</t>
  </si>
  <si>
    <t>Assets are considered as part of our Business Continuity and Crisis Management programs. Resources are considered as part of our regular planning cycle. This process looks to align with SLAs, operational strategies, budgetary constraints and leadership risk tolerances.</t>
  </si>
  <si>
    <t>As we continue to assess and evaluate the potential to incorporate scenario planning within the next two years, we foresee evaluating potential impact on liabilities, as appropriate.</t>
  </si>
  <si>
    <t>In 2013, we set ambitious sustainability goals for achievement by 2020. Based on the idea that we all win when we create shared value, we created the Legacy of Good plan to build on the strengths throughout our value chain to create social, environmental, and economic value by uniting our purpose with our business objectives. The plan features 21 goals for the year 2020 across the material areas of our business. The following are some of the examples of how this tenet has been integrated into our business strategies and goals:</t>
  </si>
  <si>
    <t>· Dell Technologies considers sustainability opportunities and challenges at every stage of the product or service lifecycle—from design to end-of-life, and we measure our carbon footprint across our value chain. Our business strategy is influenced by climate change risks and opportunities informed by our materiality assessment process, engaging with internal and external stakeholders including Dell executives and internal subject matter experts, customers, suppliers, NGOs, peers within our industry, academia, sustainability experts, policymakers and community representatives. In FY18, we conducted a review of our sustainability materiality priorities which were still relevant during FY19. We engaged in CSR-focused customer research in five countries and conducted an analysis of our customers’ requests for proposals to identify trends in the sustainability topics they care about the most. We also continued conversations with NGOs, government leaders, investors and other relevant stakeholders. Through these activities we confirmed that our material priorities remained unchanged for the year.</t>
  </si>
  <si>
    <t>· Progress against our 2020 goals has been reported each year in our Corporate Social Responsibility report update. These goals are integrated across our business and inform our actions, offerings and relationships. This is the last year we are reporting on our 2020 Plan, due to achievement of most goals ahead of schedule. We are in the process of setting our 2030 goals and targets. Our climate-related 2020 goals will remain active until our new goals and targets are announced later in FY20. </t>
  </si>
  <si>
    <t>· We are committed to source 50% of our total electricity from renewables by 2020. </t>
  </si>
  <si>
    <t>· We are committed to an absolute GHG reduction goal, which was developed using the science-based CFACT methodology. Currently, our goal is to reduce global absolute GHG emissions, Scopes 1 and 2 Market-Based, by 40% from a FY11 baseline by 2020.</t>
  </si>
  <si>
    <t>· Supply chain emissions represent our second largest driver of Scope 3 greenhouse gas emissions (after product use). In an effort to build capacity within our supply chain to create a refined emissions inventory, we ask our suppliers to report on their emissions and set targets. To do so, we engage them through the CDP supply chain program. This goal will prepare us for investigating the setting of Scope 3 emissions reductions targets for our supply chain overall to reach by 2030. As a result, suppliers representing 95% of direct materials spend, along with key logistics suppliers, will set specific GHG emissions reduction targets and report on their emissions inventory by 2020. </t>
  </si>
  <si>
    <t>· Climate-related regulatory changes and resource availability forecasts have influenced Dell Technologies’ business strategy and operational footprint goals. These have also influenced Dell Technologies product designs and use-related opportunities. The latter is critical as Dell Technologies considers emissions related to the use of sold products as one of our most important impact categories. Our goals around the use of sustainable materials include the use of 100 million pounds of recycled materials in our products by 2020. Using plastics recovered from technology collected through our recycling efforts to make new plastic parts gives these plastics an extended life, has a smaller carbon footprint, and reduces costs. In FY19, we partnered with suppliers to create a new process for closed-loop recycling of rare earth magnets, which are used in many technology products. Our partners will recover the magnets from recycled enterprise equipment collected through Dell Technologies’ takeback programs, extract the rare earth oxides and then reform them into new magnets for our hard drives. The pilot program will use the reformed drives in select Dell Latitude 5400 and 5500 laptops. This is the first time that we have recycled materials from enterprise equipment into client computing equipment. </t>
  </si>
  <si>
    <t>· Because the use of our products accounts for most of our footprint we are also actively working to manage this area of our footprint. As such, we are committed to reducing the energy intensity of our product portfolio by 80% by 2020 (from our 2011 baseline). This goal has also been approved by the Science Based Targets Initiative.  </t>
  </si>
  <si>
    <t>· Dell Technologies’ greatest strategic opportunity related to climate change is in the use of our technology. Seriously addressing climate change requires a wide range of actions, including innovative mitigation and adaptation solutions, and continued research into the physics of climate change. Many of these solutions include development and deployment of system transformations around energy, water and land use, waste, transportation, manufacturing and buildings. High-performance computing, cloud storage and computing, virtualization, big data analytics and IoT technologies have been critical in the success of solutions such as energy-efficient computing, less-carbon intensive and more renewable energy sources, and smart transportation and manufacturing With our broad portfolio of solutions, services and expertise, Dell Technologies is uniquely positioned to enable innovations, and positive business and environmental outcomes for customers across the globe. </t>
  </si>
  <si>
    <t>· Finally, Dell Technologies is in the process of setting of longer-term sustainability (including climate-related) goals for 2030. In late FY19, we began the process of conducting a full materiality assessment which we expect to complete in FY20. This assessment will guide our planning process for Progress Made Real – Our Vision for 2030. This process has brought together Dell Technologies’ executives and subject matter experts, customers, NGO’s the supply chain, sustainability experts, governments and other stakeholders in a comprehensive planning process. Together we will identify the material issues that not only affect Dell Technologies in the immediate term, but also inform our plans to drive the progress we intend to achieve by 2030.</t>
  </si>
  <si>
    <t>During FY19 we evaluated the scenario-planning methodology. We are engaged with a third party to conduct a climate-related scenario analysis and we expect to complete this work during FY20. </t>
  </si>
  <si>
    <t>Yes, this target has been approved as science-based by the Science-Based Targets initiative</t>
  </si>
  <si>
    <t>Originally launched in FY14, Dell sustainability priorities and (then) long-term 2020 goals are detailed in our 2020 Plan, and progress is reported each year in our CSR report. In 2017, after completing the materiality assessment for the then newly combined company (after the purchase of EMC) we realigned our Dell Technologies 2020 Legacy of Good Plan to be inclusive of the integrated company and added some additional sub-goals, while maintaining the ambitiousness of the original plan. After reviewing both heritage greenhouse gas reduction goals, for Dell Technologies we adopted a heritage EMC's absolute GHG reduction goal, which was developed using the science-based CFACT methodology. This goal was introduced in the Dell Technologies Climate Change 2017 CDP report. Dell Technologies received (re)approval of this goal as a Science Based Target in October of 2017 and re-approved on May 2019. The scope of this goal includes all Dell Technologies except for VMware. Calculation of progress: The base year emissions for Dell's FY11 (~2010) Scope 1 and 2 emissions (market based) were 602,039 MT CO2e. The 2020 emissions reduction goal (the amount to reduce) is 40% x 602,039 = 240,816 MT CO2e. Dell's FY19 (~2018) Scope 1 and 2 emissions (market based) were 372,803 MT CO2e. The reduction from the base year is 602,039-372,803 = 229,236 MT CO2e. The % reduced is the reduction in emissions through FY19 divided by the emissions reduction goal, 229,236 / 240,816 = 95.2%.</t>
  </si>
  <si>
    <t>Scope 3: Use of sold products</t>
  </si>
  <si>
    <t>Other, please specify (Percent reduction in energy intensity)</t>
  </si>
  <si>
    <t>Yes, this target has been approved as science-based by the Science Based Targets initiative</t>
  </si>
  <si>
    <t>Our goal is to reduce the energy intensity of our product portfolio 80% by 2020, using FY12 as base-year. Through FY19, we have reduced our product portfolio energy intensity by 64%. This represents a 7% increase in performance (4 percentage points) compared to FY18, and an actual reduction in energy intensity of 13.6% over FY18. The 64% reduction means that it takes 64% less energy to do the same amount of compute work for our customers. We drove energy intensity reductions by doing things like right sizing power supplies and improving their efficiency, embedding more intelligent thermal designs and using smarter power management profiles that are ultimately expected to save Dell customers’ money on their energy bill while also benefitting the planet. Since FY12, our baseline year, our server portfolio has achieved the greatest reduction. We have reduced the energy intensity of our server portfolio by almost 78%. In FY19, our customers’ continued transition to our 14th generation (14G) servers was a key contributor to our improvement. We anticipate that the transition to 14G should be mostly complete during FY20. The scope of this goal includes Dell and Dell EMC-branded products.</t>
  </si>
  <si>
    <t>MWh renewable electricity consumed (the total metric is expressed as a percent)</t>
  </si>
  <si>
    <t>MWh total electricity consumed</t>
  </si>
  <si>
    <t>Dell's FY11 (~2010) base year renewable electricity consumption rate was 10.6%. Dell's FY21 (~2020) renewable electricity consumption rate goal is 50%. Therefore, the target is to increase renewable electricity consumption rates by the difference, which is 50% - 10.6%, or 39.4%. Dell's FY19 (~2018) renewable electricity consumption was 345,567 MWh of renewable source electricity. The FY19 renewable electricity consumption rate is calculated by dividing 345,567 by the total electricity consumption of 1,052,544 MWh, which comes to 0.328 or 32.8%. The % to target achieved is calculated as the difference between the FY19 and base year renewable electricity consumption rates divided by the difference between the FY21 and base renewable electricity consumption goal. This is (32.8-10.6) / (50-10.6) =0.564 or 56.4%.</t>
  </si>
  <si>
    <t>Other, please specify (Grid renewable energy, primarily wind with some solar)</t>
  </si>
  <si>
    <t>Calculated from renewable energy increased purchase compared to previous year</t>
  </si>
  <si>
    <t>Other, please specify (Multiple projects and processes across Dell related to energy efficiency improvements, including lighting, HVAC, roofing and other projects. Projects mainly targeted electricity with some gas savings as well.)</t>
  </si>
  <si>
    <t>Monetary investment cost and savings data is not readily available, as many energy efficiency projects were parts of other projects.</t>
  </si>
  <si>
    <t>Dell works to incorporate and train employees on energy saving technologies and procedures, and communicates and/or encourages participation in events such as Earth Day, World Environment Day and Earth Hour that promote energy conservation.</t>
  </si>
  <si>
    <t>Dell typically considers project approvals for emissions and energy-reduction projects with paybacks in the 1- 5 years range, and considerably longer for onsite solar PV installations.</t>
  </si>
  <si>
    <t>Certain projects may be necessary to meet or exceed regulatory or customer compliance requirements. In addition, many of Dell Technologies’ products are designed to meet energy performance criteria in various voluntary environmental standards. In such cases, compliance would be the driver and objective.</t>
  </si>
  <si>
    <t>As part of our 2020 Plan, 95% of our supplier spend and key logistics carriers are responsible for setting greenhouse gas emission reduction targets and reporting on their GHG emissions inventory and progress towards that goal annually. Our Supply Chain Sustainability team has dedicated resources to support this goal, through targeted communication with our suppliers, assessment of current goals and emissions reduction strategies and training on setting reduction targets and science-based targets, hosted in partnership with CDP.</t>
  </si>
  <si>
    <t>Entire portfolio of product types.</t>
  </si>
  <si>
    <t>In FY14, Dell announced our industry’s first portfolio wide energy intensity goal — establishing our intent to reduce the overall energy intensity of our product portfolio by 80% by 2020, from an FY12 baseline. The scope of this goal includes Dell and Dell EMC-branded products and one additional sub-goal. Through FY19, we have reduced our product portfolio energy intensity by 64%. This represents a 7% increase in performance (4 percentage points) compared to FY18, and an actual reduction in energy intensity of 13.6% over FY18. A detailed mid-term progress report, published in June 2017, is available on our website at: http://i.dell.com/sites/doccontent/corporate/corp-comm/en/Documents/energy-white-paper.pdf?newtab=true Integrated technologies and features enabling reduced energy intensity vary by product type. Details are included in the fore mentioned whitepaper, but data center innovations provide one example. Dell Fresh Air 2.0 hardware includes specific configurations of Dell server, networking and storage products that can operate at higher temperature and humidity levels and use clean outside air for air intake instead of tightly controlled air conditioning (A/C) from a cold aisle, reducing customers’ operational costs and lowering their IT environmental impact. Dell Technologies’ customers cite energy efficiency as a top purchasing criteria for reasons related to government regulations, environmental concerns, and the cost and space required to power ever increasing IT needs. We qualify hundreds of Dell Technologies products to leading eco-labels to help our customers make smart selections, and we work with stakeholders and governments to advance efficiency standards worldwide. Our 80 percent reduction target reflects our belief that we must aggressively and continuously pursue energy efficiency as an environmental and social imperative. We do not track our percentage of revenue from low carbon product(s) in the reporting year.</t>
  </si>
  <si>
    <t>February 1 2010</t>
  </si>
  <si>
    <t>January 31 2011</t>
  </si>
  <si>
    <t>This base year represents Dell Technologies fiscal year 2011.</t>
  </si>
  <si>
    <t>Defra Voluntary 2017 Reporting Guidelines</t>
  </si>
  <si>
    <t>The Climate Registry: General Reporting Protocol</t>
  </si>
  <si>
    <t>NF3</t>
  </si>
  <si>
    <t>Americas</t>
  </si>
  <si>
    <t>Stationary combustion</t>
  </si>
  <si>
    <t>Building refrigerants</t>
  </si>
  <si>
    <t>Mobile combustion</t>
  </si>
  <si>
    <t>Mobile refrigerants</t>
  </si>
  <si>
    <t>Manufacture or assembly of IT hardware and related products</t>
  </si>
  <si>
    <t>Office, research and development, data center and other activities</t>
  </si>
  <si>
    <t>Additional renewable energy consumption accounted for a reduction of 4,791 MT CO2e. The total year over year reduction was 56,301 MT CO2e. -47,91 divided by -56,301 is 0.085, or 8.5%.</t>
  </si>
  <si>
    <t>We estimate that energy reduction activities and related improvement programs accounted for a reduction of about 8,445 MT CO2e. The previous year (FY18) emissions were 429,102 MT CO2e. 8,445 divided by 429,102 equals 0.020 or 2.0%.</t>
  </si>
  <si>
    <t>There was no material activity in this category</t>
  </si>
  <si>
    <t>Due to the complexity of our business activities, changes in output cannot be separated from other changes. Such changes are aggregated in other categories.</t>
  </si>
  <si>
    <t>This category accounts for year over year changes in published emissions factors for electricity. In locations where we did not purchase renewable energy, the average published emissions per kWh of electricity increased year over year from 0.0006490 to 0.0006704 metric tonnes CO2e per kWh of electricity, or an increase of 0.000214 MT CO2e/kWh. This figure is multiplied by the non-renewable electricity quantity, or 706,976,769 kwh to get 15,129 metric tonnes CO2e (increased). The previous year (FY18) emissions were 429,102 MT CO2e. 15,129 divided by 429,102 equals 0.035 or 3.5%.</t>
  </si>
  <si>
    <t>There was no change in boundary</t>
  </si>
  <si>
    <t>This figure accounts for other changes in operational efficiencies, year to year changes in local weather conditions, and other changes that cannot be easily separated. We estimate that the remaining decrease in 58,194 MT CO2e is from these changes. The previous year (FY18) emissions were 429,102 MT CO2e. 58,194 divided by 429,102 equals 0.1356 or 13.6%.</t>
  </si>
  <si>
    <t>Not applicable</t>
  </si>
  <si>
    <t>Generation of electricity is limited to back-up (emergency) generator use.</t>
  </si>
  <si>
    <t>Aviation Gasoline</t>
  </si>
  <si>
    <t>kg CO2e per gallon</t>
  </si>
  <si>
    <t>US EPA Emission Factors for Greenhouse Gas Inventories</t>
  </si>
  <si>
    <t>US EPA MRR Final Rule (40 CFR 98) - Commercial Sector 2009</t>
  </si>
  <si>
    <t>UK Defra and EPA factors.</t>
  </si>
  <si>
    <t>CH4 and N2O are separately calculated based on distance traveled.</t>
  </si>
  <si>
    <t>metric tons CO2e per million Btu</t>
  </si>
  <si>
    <t>US EPA MRR Final Rule (40 CFR 98) - Industrial Sector 2013</t>
  </si>
  <si>
    <t>kg CO2e per million Btu</t>
  </si>
  <si>
    <t>Dell Technologies 2019 Assurance Statement-FNL.pdf</t>
  </si>
  <si>
    <t>Page 1, section: data verified Information on the relevant standards/protocols used to conduct the verification are available on page 2, under the section: Verification Protocols used to conduct the verification</t>
  </si>
  <si>
    <t>We have chosen to engage suppliers who represent the largest percentage of Dell’s supply chain spend and with whom Dell has a substantial business relationship with on GHG emissions reporting. As we use a spend allocation methodology for our Scope 3 category 1 reporting, the suppliers representing 97% of our spend also have the most significant impact on our GHG emissions footprint.</t>
  </si>
  <si>
    <t>In an effort to build capacity within our supply chain to create a more complete and correct emissions inventory, we ask our suppliers to publicly report on their emissions, and set targets, with progress toward meeting those targets published annually. To do this, we are engaging our suppliers through the CDP supply chain program. We are also utilizing dedicated resources on our Supply Chain Sustainability team to support this goal through targeted communication with our suppliers and assessment of their current goals and emissions reduction strategies. We believe this goal will prepare us to investigate setting Scope 3 emissions reductions targets for our supply chain overall, looking forward to 2030. By building this capacity to measure their GHG emissions footprint and set reduction targets, we are engaging management within our supply chain to understand and take responsibility for minimizing their own GHG emissions, as well as giving them the flexibility to identify the reduction strategies that work best for their operations and business strategy. As a result, Dell committed that suppliers representing 95% of direct materials spend, along with key logistics suppliers, will set specific greenhouse gas (GHG) emissions reduction targets and report on their emissions inventory by 2020. During FY19, suppliers representing 92% of our direct materials spend, along with 61% of our key logistics suppliers, have set GHG emissions reduction targets and publicly report their emissions inventory. Based on this we are at 94% progress to our own goal.</t>
  </si>
  <si>
    <t>To ensure suppliers support our 2020 initiative to have suppliers reporting their GHG emissions and setting long-term goals, we track their progress on their quarterly business review scorecard. We also are tracking suppliers who we have engaged through our water risk program on the scorecard, and awarding points to suppliers who have submitted water risk mitigation plans, demonstrating their actions to climate change resiliency.</t>
  </si>
  <si>
    <t>Including GHG emissions reporting and target-setting and water risk mitigation planning in our quarterly business review process ensures that both procurement leaders at Dell and executives with the suppliers are informed on our climate change strategy and are considering how climate change fits into their overall business plans. Suppliers who are meeting all of our expectations are rewarded with complete points for this section of the scorecard; suppliers who are not aligning with these requirements lose points, and the reasoning for their lower score is communicated to them during performance meetings with Dell. Quarterly business review scorecards are one of the many considerations in awarding supplier’s business.</t>
  </si>
  <si>
    <t>We have chosen to engage suppliers who represent the largest percentage of Dell’s supply chain spend and with whom Dell has a substantial business relationship with on GHG emissions reporting. As we use a spend allocation methodology for our Scope 3 Category 1 reporting, the suppliers representing 97% of our spend also have the most significant impact on our GHG emissions footprint.</t>
  </si>
  <si>
    <t>To support suppliers in reporting their annual GHG emissions footprint and setting reduction target, we have engaged with our suppliers to build their understanding and capabilities. Last year, we prepared and hosted training sessions on setting reduction targets and science-based targets, in partnership with CDP supply chain. All suppliers invited to report to CDP and tracked for GHG emissions reporting and target-setting were invited to attend the training sessions, which were hosted in both English and Mandarin across multiple time-zones. We also have engaged directly with suppliers who needed additional support in GHG emissions accounting and target-setting, building their knowledge of the business implications of climate change and the importance of quality emissions reduction targets. Last year, we saw an 8% increase in spend that was reporting a GHG emissions reduction target and continue to track progress towards that 2020 goal. We also last year engaged with suppliers of certain commodities whose manufacturing process releases more potent greenhouse gases, including fluorinated greenhouse gases. We hosted training and one-on-one sessions with identified suppliers for these commodities to build accounting and reporting capabilities for these specific GHG emissions. These activities support Dell’s initiative to certify our certain products to the EPEAT Computer &amp; Display and Server eco-label.</t>
  </si>
  <si>
    <t>Dell engages with our supply chain through various channels on issues relating to climate change. We require that our suppliers adhere to the Responsible Business Alliance (RBA – Formerly known as EICC) Code of Conduct including standards for environmental responsibility. Our top Tier 1 suppliers (representing 97% of spend) are asked to publish an annual GRI-based sustainability report. To help measure and reduce our carbon footprint, we ask suppliers to set emission reduction targets and report their greenhouse gas emissions to CDP. Our goal is that by 2020, Dell’s suppliers representing 95% of direct materials spend and key logistics suppliers will set specific GHG emissions targets and report annually on their emissions inventory. Compliance with these requirements is monitored and included in suppliers’ overall business performance metrics. We hold supplier workshops to provide training and a discussion forum on issues pertaining to social and environmental responsibility. Engagements with members of the supply chain are prioritized, in part, based on required RBA Self-Assessment Questionnaire (SAQ) responses, which serve as a preliminary indication of risks which may be present at a facility. Suppliers are also systematically audited to assess compliance with Dell requirements and regulatory standards. Information from nongovernmental organizations, subject matter experts, and other external groups also inform and influence prioritization of Dell Technologies’ supplier engagements.</t>
  </si>
  <si>
    <t>We engage with customer through our participation on CDP. As such, we receive requests from many customers to report to CDP climate change supply chain questionnaire. We currently do not track this engagement as a percentage of total customers, but as a total requests by customers as an absolute number. Customer engagement is an important aspect of Dell Technologies’ sustainability strategy. Dell Technologies customers in the enterprise, public and large corporate segments routinely and increasingly inquire about our sustainability initiatives and environmental performance. Prioritization of engagement opportunities with customers and other partners is based on a number of factors, including alignment on climate related goals and commitments, business relevance, engagement scope, resource requirements, projected significance of results, and scalability of potential positive outcomes. For example, In November 2018, Dell Technologies and Forum Europe hosted the conference Driving Sustainability in European Public Procurement in Brussels, bringing together 130 public procurement practitioners, policy makers, civil society organizations, and experts from more than 10 European countries to discuss barriers and opportunities to strengthen the focus on social and environmental sustainability in public procurement of IT. In March 2019, based on the outcome from the conference and insights from a Dell commissioned report by the research agency Oxford Analytica, Dell Technologies launched a Call to Action for Sustainable Public Procurement in Europe, followed by media activities and ongoing engagement with policy makers and public procurement stakeholders in UK, Germany, France, Sweden, Netherlands, Italy, Ireland, Norway, and Denmark. The focus is on advancing social and environmental sustainability in public procurement to drive progress towards the COP 21 Climate Agreement and the UN Sustainable Development Goals. Dell Technologies is calling on the European Commission and Governments to secure a better and stronger use of the sustainability opportunities in the EU Directive on Public Procurement from 2014, implemented in national legislation by 2017, though majority of public IT procurement still focus mainly on price and limited focus on sustainability criteria.</t>
  </si>
  <si>
    <t>Since 2011, when we started tracking the number of customer requests to participate in CDP climate change supply chain, we have seen an increase in requests of 215% (28 more customers than in 2011). During FY18, we received requests from 41 customers, of which, six provided feedback or reached out for additional follow up. This feedback serves as an early signal of customer’s changing expectations and /or preferences and provides an opportunity for identifying potential future collaboration opportunities.</t>
  </si>
  <si>
    <t>Direct engagement with our employees around our core values and commitment to sustainability remains a high priority. Dell Technologies’ “Planet” employee resource group brings together team members from around the world to encourage an environmentally responsible culture across our company. Planet teams at the local level prioritize and organize events or activities, sometimes working with facilities or other business functions. Measures of success include participation rate changes and increases in employee engagement as reported in employee satisfaction surveys as well as other tangible program benefits. Planet team members have been the force behind innovative recycling programs, onsite gardens, waste electronics collections, and a waterway clean-up day events organized at locations across the globe.</t>
  </si>
  <si>
    <t>Other, please specify (Call-to-Action for Sustainable Public Procurement of IT)</t>
  </si>
  <si>
    <t>In November 2018, Dell Technologies and Forum Europe hosted the conference Driving Sustainability in European Public Procurement (http://sustainablepublicprocurement.eu/) in Brussels, bringing together 130 public procurement practitioners, policy makers, civil society organizations, and experts from more than 10 European countries to discuss barriers and opportunities to strengthen the focus on social and environmental sustainability in public procurement of IT. In March 2019, based on the outcome from the conference and insights from a Dell commissioned report by the research agency Oxford Analytica (http://www.oxan.com/media/2513/oxford-analytica-it-sustainability-report.pdf), Dell Technologies launched a Call to Action for Sustainable Public Procurement in Europe (https://corporate.delltechnologies.com/az-az/newsroom/dt-pr-eu-ssp-emea-20190307.htm), followed by media activities and ongoing engagement with policy makers and public procurement stakeholders in UK, Germany, France, Sweden, Netherlands, Italy, Ireland, Norway, and Denmark. The focus is on advancing social and environmental sustainability in public procurement to drive progress towards the COP 21 Climate Agreement and the UN Sustainable Development Goals.</t>
  </si>
  <si>
    <t>Dell Technologies is calling on the European Commission and Governments to secure a better and stronger use of the sustainability opportunities in the EU Directive on Public Procurement from 2014, implemented in national legislation by 2017, though majority of public IT procurement still focus mainly on price and limited focus on sustainability criteria. Dell Technologies is calling on: The European Commission: To help develop guidelines for the implementation of social and environmental sustainability in public IT procurement contracts, in close collaboration with industry, civil society, and national government stakeholders, by providing key insights into public procurement and sustainability in the region and helping to build capabilities to empower public procurement authorities to implement the required criteria. National Governments: To promote the use of sustainability criteria as a default in public procurement, in line with international frameworks from the EU, UN, OECD, and the Responsible Business Alliance (RBA), whilst fostering industry collaboration to better understand sustainability challenges and opportunities and developing national programs to increase awareness and capacity building. IT Industry: To continuously drive improvements in environmental and social sustainability in products, operations, and the supply chain, and engage with EU Commission and national governments to share best practices and innovations for enhancing sustainability across the IT lifecycle.</t>
  </si>
  <si>
    <t>Other, please specify (Reduction in use and emissions of HFCs)</t>
  </si>
  <si>
    <t>Dell Inc. joined about 100 other companies in supporting the White House’s effort in September 2016 to strengthen the Montreal Protocol, a UN agreement to regulate emissions of coolants, including hydrofluorocarbons (HFCs): https://obamawhitehouse.archives.gov/the-press-office/2016/09/22/leaders-100-countries-call-ambitious-amendment-montreal-protocol-phase</t>
  </si>
  <si>
    <t>Dell was a signatory to the following statement: By avoiding up to 0.5°C of warming by the end of the century, a Montreal Protocol hydrofluorocarbon (HFC) phasedown amendment is one of the most significant steps the world can take now to deliver on the goals of the Paris Agreement. Today, we call upon world leaders to adopt in October an ambitious amendment to the Montreal Protocol, including an early first reduction step for Article 2 countries and a freeze date for Article 5 countries that is as early as practicable, and we declare our intent to work to reduce the use and emissions of high-global-warming-potential HFCs and transition over time to more sustainable alternatives in a manner that maintains or increases energy efficiency.</t>
  </si>
  <si>
    <t>Technology CEO Council</t>
  </si>
  <si>
    <t>The Technology CEO Council is the IT industry`s public policy advocacy organization comprised of Chief Executive Officers from America's leading IT companies. Energy/Environment is one of three primary focus areas of the Council. The Council's position is as follows: "Energy efficiency is our country's greatest renewable resource. It is underappreciated, underutilized and often misunderstood, but it presents a unique opportunity to make our energy dollars go much further, while reducing adverse impacts on our climate. It’s not just the family budget or business bottom lines at stake: the consequences of our energy policies could affect Americans’ quality of life and the health of our planet for years to come. The ICT industry is investing billions of dollars to research, develop and market advanced, energy-efficiency technologies and business process solutions, creating thousands of new, high paying jobs in a fast-growing part of the industry. And the smarter systems they are creating already are yielding tremendous benefits for the environment, consumers, and the economy. Smart technologies are the "brain power" that enable many industries—including transportation, utilities, manufacturing, health care, finance, retail and education, among many others —to reduce their energy and fuel consumption and lessen their impact on the environment.</t>
  </si>
  <si>
    <t>Dell Technologies CEO and Chair of the Board is on the Board of the Technology CEO Council. He and the other Board members engage with policy makers to increase awareness of the environmental and economic benefits of smart technologies and urge them to lead by example through supporting investments in and the innovations enabled by smart technologies.</t>
  </si>
  <si>
    <t>Dell maintains a public-facing document which details a set of principles we believe are necessary for global climate change policy. These principles include the enablement of a low-carbon economy, creation of jobs and economic opportunity, and promotion of energy efficiency. The document was developed (and updated in December 2016) by Dell’s Principal Environmental Strategy and is reviewed regularly by executive management, government affairs, Dell’s Global Sustainability Council, and key external stakeholders. The large scale of internal and external involvement in the review process allows all relevant groups to provide input and serves as an extra layer of safety to ensure alignment across the company. The document reflects Dell’s official position on matters relating to climate change policy. All individuals and groups within Dell who engage with third parties in ways which could impact climate change policy do so in accordance with this document. By taking a public stance on climate change policy, Dell can better align its global action and engagements across the entire company. Please find Dell’s Principles for Global Climate Change Policy attached or on our website at http://i.dell.com/sites/content/corporate/corp-comm/en/Documents/DellClimatePolicyPrinciples.pdf</t>
  </si>
  <si>
    <t>dell-fy19-csr-report.pdf</t>
  </si>
  <si>
    <t>Dell Technologies FY19 CSR Report includes Dell Technologies goals and progress on emissions reductions, product portfolio energy intensity reductions, supplier emissions reporting. Goals dashobard: pages 9-15 Environment FY19 Progress Highlights: pages 25-31 SDGs: pages 42-43 By the Numbers: pages 50-51</t>
  </si>
  <si>
    <t>Other, please specify (Dell's Global Climate Policy Principles)</t>
  </si>
  <si>
    <t>DellClimatePolicyPrinciples.pdf</t>
  </si>
  <si>
    <t>Other, please specify (Addresses our response to climate change)</t>
  </si>
  <si>
    <t>During FY19, we officially kicked-off our social impact 2030 goal planning process. This process has brought together Dell Technologies’ executives and subject matter experts, customers, NGOs, the supply chain, sustainability, social and diversity experts, governments and other stakeholders in a comprehensive planning process. Together, we will identify the material issues that not only affect Dell Technologies in the immediate term, but also inform our plans to drive the progress we intend to achieve by 2030. An outcome of this process was the opportunity to retire our 2020 goal program ahead of schedule, due to the accomplishment of most of our long-term goals. As a result, through the second half of FY20 we will be rolling out Progress Made Real: Our Vision for 2030, ( https://corporate.delltechnologies.com/en-us/social-impact/reporting/progress-made-real.htm#tab0=2) which describes our approach and a new set of 2030 commitments—to be announced later in FY20—that will drive our actions over the next decade. As such, this is the last time we will report on our 2020 Plan. As you will see through this report, we are on track to meet almost all our climate-related goals by 2020, except for our reduction in energy intensity of our product portfolio, where we are estimating to reach a 73% reduction in our product portfolio energy intensity by end of 2020, instead of the targeted 80%. We have committed to maintaining our 2020 climate-related goals active until the new set of tangible commitments in this area are publicly announced.</t>
  </si>
  <si>
    <t>dell-technologies-progress-made-real-2030.pdf</t>
  </si>
  <si>
    <t>2020-one-pager.pdf</t>
  </si>
  <si>
    <t>Chief Responsibility Officer</t>
  </si>
  <si>
    <t>Venezuela (Bolivarian Republic of)</t>
  </si>
  <si>
    <t>JPY</t>
  </si>
  <si>
    <t>Financial control</t>
  </si>
  <si>
    <t>Chief Executive Officer (CEO)</t>
  </si>
  <si>
    <t>Policy and legal: Mandates on and regulation of existing products and services</t>
  </si>
  <si>
    <t>Yes, we consider this a science-based target, but this target has not been approved as science-based by the Science Based Targets initiative</t>
  </si>
  <si>
    <t>Int 2</t>
  </si>
  <si>
    <t>21-25 years</t>
  </si>
  <si>
    <t>Town Gas</t>
  </si>
  <si>
    <t>Distillate Oil</t>
  </si>
  <si>
    <t>kg CO2e per liter</t>
  </si>
  <si>
    <t>Tokyo CaT</t>
  </si>
  <si>
    <t>C11.1c</t>
  </si>
  <si>
    <t>(C11.1c) Complete the following table for each of the tax systems in which you participate.</t>
  </si>
  <si>
    <t>% of emissions covered by tax</t>
  </si>
  <si>
    <t>Total cost of tax paid</t>
  </si>
  <si>
    <t>Stakeholder expectations</t>
  </si>
  <si>
    <t>Other – please provide information in column 5</t>
  </si>
  <si>
    <t>Climate finance</t>
  </si>
  <si>
    <t>Green Purchasing Network (GPN)</t>
  </si>
  <si>
    <t>IBM is the world's leading cognitive solutions and cloud platform company for enterprises: cognitive to ingest and extract value from data in all its forms to create </t>
  </si>
  <si>
    <t>competitive advantage and societal value; and cloud as the platform on which these solutions are designed, built, tested and deployed in the world. </t>
  </si>
  <si>
    <t>The company’s global capabilities include IT based services, software, systems, and fundamental research.</t>
  </si>
  <si>
    <t>IBM creates value for clients through integrated solutions and products that leverage the full spectrum of data, most advanced information technologies, deep expertise in industries and business processes, and the world's premier industrial research labs, leading in groundbreaking work in areas like AI and quantum computing.</t>
  </si>
  <si>
    <t>Application of these information technologies (IT) and business insights enables IBM to realize its two principal goals: helping clients to become more innovative, efficient and competitive; and providing long-term value to shareholders.</t>
  </si>
  <si>
    <t>IBM takes the most advanced technologies and applies them to change how our clients work, and through them, how the world works.</t>
  </si>
  <si>
    <t>The IBM disclosure addresses our performance against our energy and climate goals, complete scopes 1 and 2 greenhouse gas (GHG) emissions inventories for our global operations and selected scope 3 categories. </t>
  </si>
  <si>
    <t>IBM’s scope 1 emissions result from the use of fossil fuels to heat facilities and operate co-generation units, fuel for leased vehicles and other transportation activities that support IBM operations, and emissions from refrigeration, chiller, and heat transfer fluids that are used in our operations. Scope 2 emissions result from generation of our purchased electricity and energy commodities such as chilled &amp; hot water. IBM collects energy consumption data from over 90% of its space footprint representing over 96% of our energy consumption and based in this information, calculates our scopes 1 and 2 GHG emissions. We collect data on system losses from chillers and cooling systems to calculate hydrochlorofluorocarbon (HCFCs) and heat transfer fluid GHG emissions in CO2 equivalents.</t>
  </si>
  <si>
    <t>In October 2018, IBM set new energy and climate goals, extending the covered scope to include co-location data centers (defined as spaces leased from third-parties where IBM operates IT equipment and the landlord operates the facility infrastructure and procures energy).</t>
  </si>
  <si>
    <t>1) Achieve annual energy conservation savings equal to 3% of IBM’s total energy consumption. IBM achieved conservation saving of 3.3% in 2018 and average </t>
  </si>
  <si>
    <t>savings of 4.9% from 2014 to 2018.</t>
  </si>
  <si>
    <t>2) Procure 55% of the electricity IBM consumes from renewable suppliers by 2025. The amount includes both directly contracted and grid supplied renewable electricity. IBM contracted from renewable generation sources for 37.9% of its 2018 electricity consumption. Excluding co-location data centers, the percentage would have been 40.7%, compared to 41.4% during 2017.</t>
  </si>
  <si>
    <t>3) Reduce operational CO2 emissions associated with IBM’s energy consumption 40% by 2025 against a base year 2005, adjusted for acquisitions and divestitures.</t>
  </si>
  <si>
    <t>As of 2018, IBM reduced CO2 emissions by 32.2% (excluding emissions from co-location data centers, the reduction would be 48% against the 2005 baseline, compared to 43% as of 2017).  We expanded our operational boundary to include CO2 emissions associated with co-location data centers. These emissions are categorized as Scope 3 emissions under the GHG Protocol Corporate Accounting and Reporting Standard (Revised Edition), but are included because they are an integral part of IBM’s business operations.  We calculate our emissions from co-location data centers following the same process as used to calculate our scope 2 emissions.  We also estimate emissions from the following relevant Scope 3 categories: fuel and energy related activities not reported in scopes 1 and 2, employee commuting, use of sold products, business travel. In general, Scope 3 emissions categories have inherent errors of 20% to 100% due to the many assumptions required to estimate both emissions across a company’s value chain and the allocation to the company. Moreover, an organization’s asserted Scope 3 emissions are Scope 1 and 2 emissions of their suppliers or customers. These emissions are best addressed by those companies responsible for the operations that generate them and have reliable data.</t>
  </si>
  <si>
    <t>The Directors and Governance Committee of the Board of Directors. The Committee oversees IBM’s environmental programs &amp; performance, incl. those related to climate change. It is briefed yearly by IBM’s VP of Corporate Environmental Affairs &amp; Product Safety (CEA&amp;PS) covering topics such as our environmental controls posture, performance incl. against goals, new or significant focus, emerging requirements &amp; challenges. Our climate related goals include energy conservation, renewable electricity procurement &amp; GHG emissions reduction. The VP CEA&amp;PS is IBM’s top environmental executive responsible for setting IBM’s environmental strategy, requirements &amp; management system; and ensuring the company’s performance is consistent globally and in-line with its commitment to environmental leadership across all business activities. The Committee receives the briefing and provides feedback. It also provides updates to the full board on topics for which it has oversight responsibility.</t>
  </si>
  <si>
    <t>Other, please specify (Chief Environmental Officer)</t>
  </si>
  <si>
    <t>The Vice President of Corporate Environmental Affairs &amp; Product Safety (IBM's equivalent to Chief Environmental Officer) is IBM’s top environmental executive responsible for setting IBM’s environmental strategy, requirements &amp; management system; and ensuring the company’s performance is consistent globally and in-line with its commitment to environmental leadership across all business activities.</t>
  </si>
  <si>
    <t>The Directors and Governance committee of the IBM Board of Directors oversees IBM’s environmental affairs programs and performance including those related to climate change, such as energy conservation and efficiency, renewable electricity procurement and GHG emissions reduction. The IBM VP of CEA&amp;PS, IBM’s top executive with management responsibility for IBM’s environmental affairs, including climate related issues, briefs the board committee annually on IBM’s environmental affairs programs, performance, challenges and emerging issues. The frequency of annual review is appropriate considering IBM’s business, longevity and continuity of board involvement ( maturity and comprehensiveness of its environmental management system, and record of performance and accomplishments. Our environmental programs and performance are routinely mon¬itored, and results are reviewed annually by all levels of management, up to the Directors and Corporate Governance Committee of IBM’s Board of Directors, to ensure the ongoing suitability, adequacy and effectiveness of IBM’s global EMS for IBM’s activities, products and services. Formed in 1993, the Directors and Corporate Governance Committee reviews IBM’s position and practices on significant issues of corporate responsi¬bility, including protection of the environment. As the top environmental executive of the company, the IBM VP of CEAPS is authorized with the responsibility to set IBM’s environmental strategy and direct IBM’s environmental programs globally, including those pertaining to climate change. The VP possesses the requisite technical skills, environmental knowledge and business acumen, holding a position with visibility to IBM’s senior management team and influence across the diverse businesses and operations of IBM to drive actions to achieve desired outcome.</t>
  </si>
  <si>
    <t>The Vice President of Corporate Environmental Affairs and Product Safety (VP of CEA&amp;PS) reports to the General Counsel/Senior Vice President of Legal and Regulatory Affairs who reports to the CEO. </t>
  </si>
  <si>
    <t>The VP of CEA&amp;PS is the top environmental executive of IBM.  In this position the person is authorized to set IBM’s strategy for environmental affairs which include matters related to climate change, establish the company’s environmental requirements, goals, and management system to drive consistent execution across IBM’s global operations and achieve results consistent with environmental leadership. The VP possesses the requisite technical skills and environmental knowledge, and business acumen, holding a position with visibility to IBM’s senior management teamand influence across the diverse businesses and operations of IBM to drive actions to achieve desired outcome, including those pertaining to climate protection, risk assessment and management. </t>
  </si>
  <si>
    <t>Company specific responsibilities related to climate change include:</t>
  </si>
  <si>
    <t>1. Setting corporate policies, strategies, requirements, goals and objectives for environmental affairs including those related to climate change.  Specific example areas include energy consumption, efficiency and conservation; GHG emissions inventory and reduction; and product design for the environment / product energy efficiency.</t>
  </si>
  <si>
    <t>2. Advising business units on climate-related risk and opportunities assessment and management, driving consistent performance toward achieving company goals and desired outcome and tracking performance. </t>
  </si>
  <si>
    <t>3. Reporting performance to IBM top management and board committee, preparing internal reports and external disclosures including publication of the annual IBM and the Environment report.</t>
  </si>
  <si>
    <t>4. Identifying environmental nongovernmental organizations with whom IBM may collaborate toward advancing climate protection goals and representing IBM in such partnerships.</t>
  </si>
  <si>
    <t>Position specific climate-related issues monitoring process:</t>
  </si>
  <si>
    <t>1. Quarterly, key performance indicators on our energy management and climate change programs and goals are reported up to the VP of CEA&amp;PS, to identify trends, progress toward meeting our corporate goals and any potential challenges. </t>
  </si>
  <si>
    <t>2. Annually, the VP of CEA&amp;PS issues a comprehensive IBM Annual Energy Report with IBM’s C-Suite executives as the audience. Among the topics covered, the report summarizes the previous year’s highlights related to energy and climate for IBM’s operations worldwide, performance against our energy and climate goals, external policy and market trends, outlook of IBM’s business activities intersecting with energy and climate and key focus forward</t>
  </si>
  <si>
    <t>3. On an ongoing basis, the VP of CEA&amp;PS remains actively engaged with peers across industry, eNGOs, and academia on matters related to energy and climate.</t>
  </si>
  <si>
    <t>Other, please specify (Execution of IBM's energy conservation &amp; climate protection policy, incl. defining strategies &amp; driving projects to meet IBM’s goals. Incentives for employees whose research in energy and climate innovations result in patents, products &amp; solutions.)</t>
  </si>
  <si>
    <t>These IBM employees have responsibility for carrying out IBM's corporate policy on company's energy conservation and climate protection programs, which includes defining strategies and driving actions and projects to enable the attainment of IBM’s energy and GHG emissions reduction goals. IBM currently has three goals in this area - energy conservation, renewable electricity procurement and GHG emissions reductions - details of which are provided in other parts of this disclosure. These responsibilities are executed using the formal Human Resources’ “Check Point” process through which employees set their business goals and receive feedback and assessments on their performance from their managers. The assessments are considered in IBM's employee compensation program to determine an employee’s annual salary increases and bonus pay. There are also incentives for employees whose research and development in energy and climate related innovations result in patents, products and solutions.</t>
  </si>
  <si>
    <t>Process operation manager</t>
  </si>
  <si>
    <t>Other, please specify (Corporate Environmental Affairs Staff, Managers and Executives)</t>
  </si>
  <si>
    <t>The IBM Chairman's Environmental Award recognition program was established in 1991, and has continued to this day. This annual award encourages environmental leadership, strengthens integration of environmental affairs (covering environmental, energy management and chemical management) throughout IBM's business and recognizes environmental leadership, innovation, and results on the part of IBM's organizations. Each year IBM's Chairman personally presents this annual award to the C-suite executive of the organization being recognized. The IBM Global Services organization received the 2018 IBM Chairman's Environmental Award. The award is purposefully designed to not be a monetary award and has proven to be extremely effective, relevant and meaningful for IBM’s organizations and their leaders (i.e., C-Suite leaders) throughout its nearly 3 decades history. It unambiguously conveys the personal interest IBM’s Chairman places on the environment, and is one of only 2 awards given by the Chairman’s office. It is highly competed among C-Suite leaders and the organizations that they lead each year.</t>
  </si>
  <si>
    <t>Given the nature of IBM’s business and the rapid transformation of the IT industry, we consider a 0-3 year period to be an appropriate short-term period for strategy planning.</t>
  </si>
  <si>
    <t>Given the nature of IBM’s business and the rapid transformation of the IT industry, we consider a 3-10 year period to be an appropriate medium-term period for strategy planning.</t>
  </si>
  <si>
    <t>We view everything beyond 10 years from the present to be a long-term period. Given the rapid transformation of our industry, the visibility of the future 10 years and beyond is very low, limiting our ability to establish strategies today for that period.</t>
  </si>
  <si>
    <t>IBM executes integrated corporate &amp; business unit (BU) risk management processes to comprehensively assess risks including those related to climate change &amp; water supply. The assessments include potential physical, operational, &amp; reputational impacts as well as trends &amp; opportunities in the marketplace. We also follow a process for identifying significant environmental aspects as part of our global Environmental Management System (EMS) to assess the company’s business intersections with the environment. Among the significant aspects we have identified are energy use, GHG emissions &amp; water withdrawal in water scarce locations. Based on the assessment, the IBM Corporate Environmental Affairs staff sets new or updated corporate environmental requirements, objectives &amp; targets, with input from BUs responsible for execution. The BUs are responsible for developing &amp; executing plans to reduce energy use &amp; GHG emissions, &amp; mitigate potential environmental impacts or risks.</t>
  </si>
  <si>
    <r>
      <t>Description of process for identifying &amp; assessing climate-related risks:</t>
    </r>
    <r>
      <rPr>
        <sz val="8"/>
        <color theme="1"/>
        <rFont val="Inherit"/>
      </rPr>
      <t> </t>
    </r>
  </si>
  <si>
    <t>IBM executes integrated corporate &amp; business unit (BU) risk management processes to comprehensively identify &amp; assess risks including those related to climate change &amp; water supply. The assessments include potential physical, operational, &amp; reputational impacts as well as trends &amp; opportunities in the marketplace. We also follow a process for identifying significant environmental aspects as part of our global Environmental Management System (EMS) to identify assess the company’s business intersections with the environment on an annual cycle, looking at our current &amp; future operations &amp; their potential exposure to climate and water-related risks. We then assess these environmental intersections &amp; rank them according to the significance of impact that our operations have on those environmental areas. Significant aspects we have identified are energy use, GHG emissions &amp; water withdrawal in water scarce locations, among others. Based on our assessments, the IBM Corporate Environmental Affairs staff sets new or updates corporate environmental requirements, objectives &amp; targets, with input from BUs responsible for execution. The BUs are responsible for developing &amp; executing plans to reduce energy use &amp; GHG emissions &amp; mitigate potential environmental impacts or risks. </t>
  </si>
  <si>
    <r>
      <t>Definition of ‘substantive financial impact’ when identifying or assessing climate-related risks:</t>
    </r>
    <r>
      <rPr>
        <sz val="8"/>
        <color theme="1"/>
        <rFont val="Inherit"/>
      </rPr>
      <t> </t>
    </r>
  </si>
  <si>
    <t>Our risk management processes assess the potential for disruptive events &amp; establish plans intended to safeguard assets and business continuity. These processes consider the potential financial impact against significance criteria, but the exact criteria are business confidential. Climate change related events are integrated into these processes, as the processes address natural disasters and weather-related events which may be exacerbated by various aspects of climate change impacts. IBM considers the potential for physical and/or asset losses at all its facilities and takes pro-active steps during acquisition and operation to mitigate these potential impacts inclusive of those events that may be influenced by climate change. IBM has a comprehensive, global process for supplier / supply chain risk assessments. Suppliers are evaluated across multiple dimensions of risk, which include, location, regulatory compliance, geopolitical, single sourcing, social responsibility, financial strength, climatic factors, etc. Beyond assessing supplier risk, suppliers are required to have contingency plans in place to ensure continuity of goods and services. IBM Global Procurement also factors in resiliency planning in sourcing strategies to further ensure supply continuity. One component of IBM's Global Procurement Risk Management System is our Event Watch Program. This program provides the risk team and sourcing community immediate awareness of potential supply chain disruptions globally, enabling preemptive actions to be readied and deployed as necessary. </t>
  </si>
  <si>
    <r>
      <t>The description of a process for identifying &amp; assessing climate-related risks is consistent with answer in C2.2 &amp; C2.2a:</t>
    </r>
    <r>
      <rPr>
        <sz val="8"/>
        <color theme="1"/>
        <rFont val="Inherit"/>
      </rPr>
      <t> </t>
    </r>
  </si>
  <si>
    <t>As the description above shows, our process to identify &amp; assess climate-change related risks is integrated into our multi-disciplinary company-wide risk identification, assessment, &amp; management processes, which we perform on a periodic cycle, from daily to annual cycles taking into account our current &amp; future intersections with the environment. </t>
  </si>
  <si>
    <t>The main risks associated with current regulation are non-compliance, compliance costs, &amp; lack of flexibility to develop new products or offerings. Non-compliance with climate change related regulations could result in financial fines, inability or delay in putting products &amp; offerings on the market, &amp; impact on reputation. Overly restrictive regulations considerably increases cost of conducting business without necessarily providing an environmental benefit. Current regulations can also limit the way a company conducts business, develops products &amp; invests in technology, intentionally or inadvertently preventing options or paths that may be better suitable to fulfill a market &amp;/or societal need. A relevant example involved regulations around energy &amp; carbon taxes, renewable portfolio standards &amp; emissions cap &amp; trade schemes. While not uniquely to IBM these regulations have a direct cost impact on the energy we procure to run our operations. We include this in our risk assessment process in that we monitor these types of regulations &amp; make pertinent financial planning decisions to minimize the impacts of increased energy prices. In addition, IBM has strong mechanisms in place to identify applicable climate mitigation-based regulations, such as product energy efficiency requirements affecting our products &amp; offerings worldwide, &amp; we work across IBM’s business organizations to develop &amp; execute their compliance strategies. We also set expectation for our suppliers to implement processes and capabilities to ensure their compliance. We can provide more examples &amp; more information upon request.</t>
  </si>
  <si>
    <t>The main risk deals with uncertainties, lack of harmonization across geographies &amp; jurisdictions, &amp;/or overly prescriptive regulatory requirements put in place to address environmental matters including climate related issues. This may impact the operating modes we use to meet our clients’ reliability, availability &amp; serviceability requirements, our product design strategy &amp; ability to put products on the market, as well as operating &amp; compliance costs. A relevant example involves potential future regulations or government procurement requirements around data center energy efficiency that measure performance &amp; compliance based on inappropriate / unworkable metrics that do not recognize the complexity of data center operations. These regulations may cause significant reliability risks for data center operations or a company’s ability to meet client requirements, given that data center operations are technology-specific &amp; driven by specific &amp; often sensitive client requirements. We include this in our corporate wide risk assessment process by evaluating the ability of our current &amp; next generation products &amp; services to comply with emerging regulations in jurisdictions where IBM does or plans to do business. In addition, IBM has strong mechanisms in place to identify upcoming regulations that apply to our products &amp; offerings worldwide, &amp; we engage in advocacy activities to share our industry experience in the regulatory process to assist in the development of effective and practically implementable rules. We can provide more examples &amp; more information upon request.</t>
  </si>
  <si>
    <t>As an IT, cloud services &amp; cognitive solutions company, we are at the forefront of identifying the next wave of technologies to define our business strategy &amp; the development of relevant products &amp; offerings for our clients. The risk around technology as it relates to climate change may involve missing out on opportunities to apply advanced analytics, cognitive solutions, blockchain, Internet of Things (IoT) &amp; other innovative tools to help address climate change related challenges. Many of the solutions IBM offers to its clients can be used as an example specific to our company. An excellent example is our Smarter Building solution which was recognized with a Smarter Energy Decision Innovation Award in February of 2018. The solution uses advanced analytics &amp; IoT to detect faults in building operating systems before human inspections would, identifying the need for maintenance before problems surface, which translates into operational &amp; energy efficiencies in buildings. Another example is our solution which uses weather forecasting, data analytics &amp; machine learning to develop algorithms that predict renewable energy generation &amp; energy demand, helping electricity grid managers &amp; utilities to better plan &amp; integrate renewable electricity to the grid mix, mitigating the common current issue of renewable generation curtailment. Recently, IBM announced it is working on applying IBM Blockchain to track financial &amp; energy transactions related to the use of renewable energy, increasing transparency &amp; efficiency in that area. Had IBM not engaged early in these endeavors, we would be missing the opportunity to help our clients solve their challenges while at the same time developing technology assets to address climate change at-large. We can provide more examples &amp; more information upon request.</t>
  </si>
  <si>
    <t>The preponderance of our legal obligations are related to current or future regulations, which have been addressed and discussed in the sections above “Current regulation” and “Emerging regulation”.</t>
  </si>
  <si>
    <t>As consumers from all sectors increase their focus on energy efficiency &amp; GHG emissions, companies must anticipate requirements for their products and services, &amp; innovate to address changing market needs. This could have the potential impact of reduced demand for our products &amp; solutions, should IBM miss to do so. An example specific to IBM &amp; the technology services industry, is our potential to develop products &amp; solutions that are energy efficient, or that help understand, address &amp; mitigate the impacts of climate change in a better way, aided by advanced data insights &amp; capabilities. As companies throughout the world continue to increasingly value the benefits of energy and operating efficiency, IBM is well positioned to develop tools &amp; solutions that help address these needs. This aspect is included in our corporate wide risk management strategy, through which we remain in tune of the market and client needs for new business opportunities. Our focus has led to many IBM solutions with an environmental intersect, currently under deployment with a variety of clients &amp; in multiple geographies. IBM recognizes that we must bring to bear the most advanced IT capabilities in addressing the world’s most challenging environmental issues such as climate change and is committed to identifying opportunities to apply these solutions. We can provide more examples &amp; more information upon request.</t>
  </si>
  <si>
    <t>Companies are increasingly being assessed on their environmental programs, including their efforts to improve the energy efficiency of their operations, reducing GHG emissions &amp; providing products &amp; services that enable their clients to address these attributes of their operation. The potential impact of not addressing this risk would be negative public brand perception &amp; decreased trust amongst clients &amp; stakeholders. An example involves inquiries we regularly receive from employees and external entities about IBM’s position, programs and results concerning climate change. Above all, we begin with our commitment to be an environmental leader. We set forth unambiguous positions, effective programs and goals, and back up our commitment with demonstrable results. IBM has publicly communicated its position on climate change since 2007. We set our own stringent environmental requirements and effective goals, and execute a world class, global environmental management system which drive consistent conduct no matter where in the world we operate. We have a defined program by which to respond to inquiries on environmental topics, including climate change, calling for transparent and fact-based responses that are supported by data &amp; results. We seek external recognition for our programs and performance, and we believe such recognition must be earned. Our commitment calls for us to be an environmental leader, and we understand that positive brand reputation must be built upon real results. We take this seriously and we believe our actions back this up. We can provide more examples &amp; more information upon request.</t>
  </si>
  <si>
    <t>Our risk management processes assess the potential for disruptive events &amp; establish plans intended to safeguard assets and business continuity. These processes consider the potential financial impact against significance criteria, but the exact criteria are IBM business confidential. Climate change related considerations are integrated into these processes, as the processes address natural disasters and weather-related events which may be exacerbated by various aspects of climate change impacts. IBM considers the potential for physical and/or asset losses at all its facilities and takes pro-active steps during acquisition and operation to mitigate these potential impacts inclusive of those events that may be influenced by climate change. A relevant example of an acute physical risk would be a climate change exacerbated event with significant impact on an area where we host our data centers, potentially compromising our ability to meet our contractual obligations with our clients. This impact could be, for example, the loss of power for a prolonged time period. This scenario is included in our climate-related risk assessment process which integrates resiliency &amp; service reliability of our operations, &amp; ensures that our operations have sufficient back-up power to support critical operations during a state of emergency. With an increased move to the cloud, more IT workload &amp; transactions can be virtually transferred to designated “resiliency” data centers, which provides another alternative to continue business activities during a hypothetical situation as the one described above. In short, climate change risk is integrated into our risk management strategy and process. We can provide more examples &amp; more information upon request.</t>
  </si>
  <si>
    <t>At this time, based on the nature and scope of our business operations, IBM does not perceive unusual physical impacts outside of those we plan for as part of our ongoing business and risk management processes. These risk management processes look at business risk comprehensively including, but not limited to, risks and impacts related to climate change. We apply analytic tools to our supply chain assessment activities, integrating and assessing over 10,000 data points to evaluate potential risks. There are potential physical impacts, albeit not unique to IBM, in certain geographies which may include water scarcity or diseases. We anticipate that the business models of both IBM’s and our suppliers’ operations will enable those operations to anticipate and adapt to potential risks and mitigate the impacts without significant disruptions to the business.</t>
  </si>
  <si>
    <t>Climate change related events could cause our upstream suppliers to have delays or be unable to provide us with products &amp; services key for IBM to deliver a final product or solution to our clients. Also, increasingly restrictive regulations around hardware energy efficiency can result in difficulties to procure compliant parts in the market. A relevant example would be a situation where a climate event disrupts the logistics &amp; movement of parts necessary to assemble our hardware products, causing delays in product delivery. This scenario is contemplated in our risk management processes in that we establish multiple sources for critical parts so that we are not dependent upon a sole supplier. We also have a real-time monitoring tool that assesses a range of factors that can disrupt our supply chain and enables IBM to pro-actively respond to situations before they impact our operations. These risk management strategies are in place to address many types of upstream supply chain risks, including those relating to climate change. We can provide more examples &amp; more information upon request.</t>
  </si>
  <si>
    <t>The risks that exists in our downstream value chain largely reside with our customers and do not represent a uniquely material risk to IBM. IBM takes an approach to provide solutions to and be ready to assist our clients in addressing climate impacts to their businesses.</t>
  </si>
  <si>
    <t>Risks:</t>
  </si>
  <si>
    <t>Our corporate risk management processes assess risks relevant to the corporation &amp; we establish plans to ensure business continuity &amp; asset protection, down to the location level. These processes consider the potential financial impact against significance criteria. The exact criteria are IBM business confidential.  Our EMS assesses environmental aspects including energy use &amp; GHG emissions. Corporate goals are set to mitigate climate risk. Our business units &amp; locations further assess their specific impacts, &amp; develop &amp; execute plans to mitigate them &amp; meet the corporate goals.</t>
  </si>
  <si>
    <t>Opportunities:</t>
  </si>
  <si>
    <t>The annual EMS review identifies opportunities for improving our internal energy management &amp; climate protection operations. We evaluate the need of adjusting our strategy &amp; targets to harvest available opportunities, &amp; work with our business units to develop necessary actions. We also assist our research &amp; product development groups to leverage our industry expertise &amp; capabilities for the development of climate focused solutions.</t>
  </si>
  <si>
    <t>Case study:</t>
  </si>
  <si>
    <t>a.  As part of our resource management process, we evaluate risks &amp; opportunities associated with reliability &amp; cost of electricity &amp; water supply at a location level. E.g., as part of our EMS review. We uncovered that conventional electricity came at a higher cost than renewable electricity in India, and turned that into an opportunity for procuring solar energy. </t>
  </si>
  <si>
    <t>b.  Our risk assessment process identifies emerging regulations that may be applicable to our offerings, e.g., the EU’s work on a computer server energy efficiency regulation. Our awareness led us to engage early in the regulatory process by providing industry experience &amp; measured data that contributed to the development of an appropriate metric to measure efficiency. </t>
  </si>
  <si>
    <t>Consistent with C2.2 and C2.2a:</t>
  </si>
  <si>
    <t>Much of the process described above is conducted continually and at least annually considering impacts that affect our company within over the next 6 years.</t>
  </si>
  <si>
    <t>Operational risks exist in three main areas: (1) the impact of potential product and data center energy efficiency regulations, (2) the lack of harmonization and clarity regarding regulations, taxes or cap and trade system to reduce GHG emissions and (3) the impact of increased renewable electricity generating requirements. The following are relevant examples: 1. Multiple jurisdictions are contemplating various forms of server and storage product and data center energy efficiency regulations and/or procurement requirements. There are many and varied approaches to these requirements, and many approaches represent significant business risks because they are based on ill-informed or inappropriate understanding of what constitutes energy efficiency at the product and data center levels. Creation of poorly conceived regulations for products (e.g., idle power limits on server and storage products) or data center operations (Power Utilization Efficiency limits or server utilization requirements) could deny market access of products or restrict or curtail data center operations. Specific examples of product regulations are the EU Lot 9 requirements for server and storage products (idle limits for server products and power supply efficiency requirements for both server and storage products) and data center Green Procurement Practices in the EU – all of which are currently in development. 2. Operationally, energy costs will depend on the structure and implementation of regulations to reduce direct emissions of GHGs. These requirements may affect IBM’s energy costs and the reliability of the electrical systems in certain markets servicing IBM. 3. As countries and regional jurisdictions require increasingly higher percentages of renewables in grid supplied electricity, cost of electricity and grid reliability may be affected. An example of this is the Texas ERCOT grid region, where high wind generation capacity decrease energy costs at periods of high wind generation which drives out generation capacity that is required for periods of low wind generation. This in turn is impacting the ability of energy retailers to provide reliable power 24x7 to their customers, causing potential operating instability of the electricity users.</t>
  </si>
  <si>
    <t>IBM executes a mature risk management process. However, IBM does not assign specific numerical financial figures to represent risks given the high degree of uncertainty in any estimation process. IBM identifies recognized risks and reports them to management based on their relative magnitude. Over time, we expect some compliance and energy costs increases above our current levels.</t>
  </si>
  <si>
    <t>IBM actively participates, as a stakeholder, in regulatory development processes of various jurisdictions. Either alone or through industry associations we provide recommendations in the interest of developing effective, appropriate and practically implementable regulations. In addition, IBM has experienced staff and long established processes to track and manage enacted regulations and standards including those affecting the design, sale and marketing of IT products, as well as data center operations. IBM complies with applicable regulations and standards globally.</t>
  </si>
  <si>
    <t>As IBM fully expects to comply with applicable regulations revenue implication is irrelevant. It’d require gross assumptions, nor would it be meaningful to estimate the overall regulatory cost implication (vs. a snap shot against a particular regulation) because the regulatory landscape is dynamic. That said, as a general trend, we expect some compliance and energy cost increases above our current levels. However, from a day to day operational stand point we anticipate our management systems will enable us to cost efficiently execute our compliance actions.</t>
  </si>
  <si>
    <t>As consumers from all sectors increase their focus on energy efficiency and GHG emissions, companies must anticipate requirements for their products and innovate to address changing market needs. A specific example is increasing customer interest in server and storage product energy efficiency as measured by both absolute product energy consumption and the workload delivered per unit of energy consumed. IBM works to deliver to customers servers that deliver increasingly more work per unit of energy consumed than competitor’s products particularly for computationally intensive cognitive, AI and analytics workloads.</t>
  </si>
  <si>
    <t>IBM executes a risk management process. However, IBM does not assign specific financial numerical figures to risks due to the high degree of uncertainty in any estimate process. It is not possible to assess the cost and revenue implications of changing customer preferences with certainty. That said, IBM's early action and robust programs on energy conservation &amp; GHG emissions reduction, and our focus on developing energy efficient products, services &amp; solutions for our clients position IBM competitively in addressing changing conditions in the marketplace. Our strategy to drive analytics and cognitive based solutions through a cloud platform enables us to adapt in the current and evolving world of public policy and regulatory environment, client demands and impacts of climate change. These programs and capabilities enable us to avoid / mitigate disruptions and minimize financial impacts while capturing revenue opportunities.</t>
  </si>
  <si>
    <t>IBM has a well-established, global Environmental Management System (EMS), which requires regular assessment of the environmental aspects of its operations and activities, and setting goals and objectives to pro-actively manage its significant environmental impacts. In addition, IBM’s operational expertise and experience from executing our own programs and results inform the company regarding potential and likely business opportunities. IBM possesses, and continues to invest in, deep subject matter expertise across private and public sectors of economy that IBM serves enabling IBM to effectively help our clients achieve their business and operational efficiency objectives.</t>
  </si>
  <si>
    <t>There are no extraordinary cost risks, as costs to execute our programs and strategy are embedded in IBM's current operational structure. IBM continues to invest significantly ($5.4 billion in 2018) in research activities. A portion of these research dollars were applied to the development of products and solutions intended to address the impacts of climate change and to offer products and solutions which improve the energy efficiency of our clients’ operations.</t>
  </si>
  <si>
    <t>Companies are increasingly being assessed on their environmental performance, including their efforts to improve the energy efficiency of their operations, reducing their GHG emissions and providing products and services that enable their clients to address these attributes of their operation. IBM has demonstrated decades-long leadership in energy management and climate protection. IBM’s products and services enable its clients to improve their performance and demonstrate leadership.</t>
  </si>
  <si>
    <t>IBM executes a risk management process. However, IBM does not assign specific numerical financial figures to risks due to the high degree of uncertainty in any estimation process. It is not possible to assess the cost &amp; revenue implications of changing customer preferences with certainty. That said, IBM's early action &amp; robust programs on energy conservation &amp; GHG emissions reduction, and our focus on developing energy efficient products, services &amp; solutions for our clients enable IBM to pro-actively anticipate regulatory &amp; stakeholder requirements and positively position our operations to address those requirements. Our strategy to drive analytics &amp; cognitive based solutions through a cloud platform enables us to adapt in the current and evolving world of public policy and regulatory environment, client demands and impacts of climate change. These programs and capabilities enable us to avoid / mitigate disruptions and minimize financial impacts while capturing revenue opportunities.</t>
  </si>
  <si>
    <t>IBM has a well-established, global Environmental Management System (EMS), which requires regular assessment of the environmental aspects of its operations and activities and setting goals and objectives to pro-actively manage its significant environmental impacts. In addition, IBM’s operational expertise and experience from executing our own programs and results inform the company’s offerings and activities regarding potential and likely business opportunities. IBM possesses, and continues to invest in, deep subject matter expertise across private and public sectors of economy enabling IBM to effectively help our clients achieve their business and operational efficiency.</t>
  </si>
  <si>
    <t>There are no extraordinary cost risks, as costs to execute our programs and strategy are embedded in IBM's current operational structure. IBM continues to invest significantly ($5.4 billion in 2018) in research activities. A portion of these research dollars were applied to the development of products and solutions that address the impacts of climate change. In addition, IBM has experienced staff and long established processes to track and manage enacted regulations, standards and emerging environmental issues including those affecting the design, sale and marketing of our products, as well as data center operations. These capabilities position IBM well in response to climate challenges for our company, clients, and society-at-large. IBM complies with applicable regulations and standards globally.</t>
  </si>
  <si>
    <t>IBM’s offers IT solutions to reduce client’s energy use and associated GHG emissions. The proliferation of emissions reporting obligations, emissions trading schemes and tracking requirements for renewable energy certificates and other accounting processes for zero emission energy production will likely increase the demand for our products and services. IBM’s suite of software and solutions offerings including Building Management Control Center, grid management systems, block chain and artificial or augmented intelligence capabilities offer IT based software and solutions to inventory, track, assess and manage energy and asset / material utilization, generation and/or certification, and provide a platform that entities can use to gather data, manage assets, reduce energy use and report energy use or GHG emissions. Using its range of analytics and cognitive capabilities, IBM is poised to develop cognitive solutions that assist our clients to become more effective and efficient in identifying, understanding and complying with laws and regulations that affect them. A specific example is the IBM smarter building management offering which enables identification of systems anomalies that could result in energy losses. Utilization of the solution has reduced building energy consumption by 10 to 15% and enabled building owners to optimize and minimize the energy use. IBM's portfolio of energy efficient ICT equipment, data centers, and cloud offerings, deep expertise and offerings in analytics and optimization solutions, and systems, analytics, cognitive and blockchain capabilities uniquely position IBM to assist its clients in responding to the full range of energy use and GHG reduction mandates that have been established or may be considered in the future. These drivers may include international, national and local laws, regulations, standards and voluntary agreements.</t>
  </si>
  <si>
    <t>These opportunities present IBM’s expanded market opportunities based on its portfolio of systems, software, services and solutions including the building control center; data center management systems; software solutions; service offerings; and analytics, cognitive and research capabilities. IBM is uniquely positioned to apply one, some, or all of these capabilities in a synergistic fashion to assist clients in both private and public sectors to respond to challenges of climate change. Because of the diverse applications of IBM’s vast suite of IT products, services and solutions offerings, it is not possible to assign a percentage of revenue to offerings which can be applied solely to climate change issues and improvement of operational efficiency.</t>
  </si>
  <si>
    <t>IBM implements ongoing and effective business processes to identify, analyze, and exploit emerging business opportunities which can be addressed with IBM's range of expertise and offerings.</t>
  </si>
  <si>
    <t>There are no extra-ordinary cost risks, as costs to execute our programs and strategy are embedded in IBM's current operational structure. IBM continues to invest significantly ($5.4 billion in 2018) in research activities. A portion of these research dollars were applied to the development of products and solutions that address the impacts of climate change. IBM does not provide financial figures associated with these opportunities because we believe there is no credible way in which these can be estimated. Thus, any figure would be meaningless to report or potentially misleading.</t>
  </si>
  <si>
    <t>IBM makes extensive R&amp;D investments - $5.4 billion in 2018. These investments in higher performance/ capacity energy efficiency server and storage products and IT based solutions using cognitive, analytic, block chain and quantum computing technologies offer clients access to the computational and system management capabilities to improve their energy and material efficiency and reduce their GHG emissions. A specific example is the application of IBM blockchain technology to track generation of carbon credits and Certificates of Origin to track carbon capture and renewable electricity generation attributes, respectively. These systems enable robust accounting of these attributes to protect/validate project results and provide certifiable accounting to prevent double counting of benefits.</t>
  </si>
  <si>
    <t>IBM has made significant investments in R&amp;D and associated solutions based on transformational technologies such as higher performance/ capacity energy efficient server and storage products and IT based solutions using cognitive, analytic, block chain and quantum computing technologies offer clients access to the computational and system management capabilities to improve their energy and material efficiency and reduce their GHG emissions. IBM researchers, engineers, technicians and other employees are applying these capabilities to a range of solutions in new markets in the emerging and lesser developed economies across the more than 150 countries in which IBM serves clients. IBM has also established research labs in more than 10 countries including Brazil, Kenya, India and China, South Africa to directly serve these markets and identify opportunities in the local economy.</t>
  </si>
  <si>
    <t>These opportunities present IBM expanded market opportunities based on its portfolio of systems, software, services and solutions including the building control center; data center management systems; software solutions; service offerings; and analytics, cognitive and research capabilities. IBM is uniquely positioned to apply one, some, or all of these capabilities in a synergistic fashion to assist clients in both private and public sectors to respond to challenges of climate change. Because of the diverse applications of IBM’s vast suite of IT products, services and solutions offerings, it is not possible to assign a percentage of revenue to offerings which can be applied solely to climate change issues and improvement of operational efficiency.</t>
  </si>
  <si>
    <t>IBM has implemented a range of IT enabled, automated, analytics-based systems in its own operations and offers these solutions to its clients. They offer increased server and storage product utilization, delivering more work per unit energy consumed and reducing the installed base of IT equipment required to deliver a given workload; data center cooling optimization systems to reduce data center PUE and reduce cooling costs; and the smarter building management solutions that monitors a building metering and control points to identify operating anomalies that cause increased energy use. A specific example is the IBM smarter building management offering which enables identification of systems anomalies that could result in energy losses. Utilization of the solution has reduced building energy consumption by 10 to 15% and enabled building owners to optimize and minimize the energy use. IBM has also developed client-specific solutions, based on cognitive and analytic technologies. The Weather Company (an IBM company) offers solutions to forecast electricity demand and renewable generation output to better match demand and output, integrate renewables into the grid supply while reducing curtailments of renewable output and carbon emissions from required back-up from fossil fuel assets. These solutions enable the installation and dispatch of more renewables to the grid, reducing overall grid emissions and optimally integrating conventional, renewable and storage assets.</t>
  </si>
  <si>
    <t>An increased general focus on energy efficiency and climate protection, along with emerging regulations with energy efficiency requirements and GHG emissions restrictions, have generated additional drivers and opportunities for developing new IBM products and offerings that are responsive to capturing the greater demand for efficiency, renewable energy, and climate protection management solutions. (1) our product development teams continually increase their focus on providing server, storage and software management systems that increase IT equipment utilization to deliver more work per unit energy consumed and to do more work with less equipment, (2) our data center teams are leveraging technology refresh cycles to introduce more efficient technologies from IBM and other OEMs to improve the overall efficiency of the data center, and (3) our solutions teams are applying cognitive and AI technologies to drive enhanced operational efficiency in many aspects of our client’s business. We estimate the magnitude of impact to be moderate and indirect, driven by the market and potential regulations.</t>
  </si>
  <si>
    <t>IBM procures many parts, components and products from third party providers; and incorporates them into our products, offerings and solutions. Some of the procured hardware are or may be regulated by energy efficiency requirements that are not harmonized across jurisdictions. This has added complexity to our product compliance management systems, indirectly increasing costs by having to dedicate greater resources to addressing these requirements. That said, our robust processes and underlying management systems enable us to ensure compliance with applicable requirements without undue burden on our resources.</t>
  </si>
  <si>
    <t>An increased general focus on energy efficiency and climate protection, along with emerging regulations with energy efficiency requirements and GHG emissions restrictions, have generated additional drivers and opportunities for developing new IBM products and offerings that are responsive to capturing the greater demand for efficiency, renewable energy, and climate protection management solutions. (1) our product development teams continually increase their focus on providing server, storage and software management systems that increase IT equipment utilization to deliver more work per unit energy consumed and to do more work with less equipment, (2) our data center teams are leveraging technology refresh cycles to introduce more efficient technologies from IBM and other OEMs to improve the overall efficiency of the data center, and (3) our solutions teams are applying cognitive and AI technologies to drive enhanced operational efficiency in many aspects of our client’s business. We estimate the magnitude of impact to be moderate and indirect, driven by the market and potential regulations. We expect the need for using data and analytics to inform our decisions such as those involving on resource management, disaster response, etc. to increase presenting business opportunities.</t>
  </si>
  <si>
    <t>As mentioned above, IBM implements ongoing and effective business processes to identify, analyze, and exploit emerging business opportunities which can be harnessed with IBM's range of expertise and offerings to solve challenges related with climate change. This has informed and directed our research focus over the years to create solutions which optimize the integration of renewable electricity generation into the grid and identify water losses and reduce wastage. The magnitude of impact is moderate.</t>
  </si>
  <si>
    <t>We have considered various drivers including, (1) increase of energy prices in the market which can be driven by price on carbon, renewable portfolio standards, and incentives for renewable generation imposed by regulation, (2) building and operational energy efficiency requirements, (3) client interest in energy efficient data center operations toward continually enhancing our longstanding focus on energy efficiency and conservation. The impact magnitude is high and direct, especially due to increased energy prices.</t>
  </si>
  <si>
    <t>IBM revenues are affected by a wide range of factors. As noted above, IBM is exposed to some potential risks to its product, services and solution portfolio due to potential regulatory activities. IBM has processes and resources in place to assess and engage on developing regulations and pro-actively address potential impacts. There are also potential opportunities to apply IBM’s technologies to develop solutions to assist our clients and society-at-large in mitigating and adapting to climate change, resulting in revenue increases. Examples of our solutions include those that optimize the integration of renewable electricity generation into the grid and identify water losses and reduce wastage. IBM does not break out revenues by specific solution or services types but does assess the revenue risks and opportunities from the full range of possible factors in its financial planning process.</t>
  </si>
  <si>
    <t>As discussed above, changes in energy costs driven by the movement towards more renewable generation assets in the grid mix and the renewable portfolio standard or equivalent programs that require REC purchases at elevated prices represent a risk. While wholesale prices for renewables have come down over time the cost of reliable power at the meter (retail cost for firm power) reflecting the total cost of integrating renewables with reliable fossil fuel, nuclear, hydroelectric and biomass generation options to provide the conditioned, reliable power needed to operate our datacenters at five 9’s reliability levels continues to escalate in many, though not all, markets. We have to plan for these changing energy prices, which are driven by a range of factors. We are working with our utility suppliers in regulated markets and energy retailers in unregulated markets to develop contracts for reliable power supplied with a high percentage of renewable generating assets at a competitive cost.</t>
  </si>
  <si>
    <t>IBM has a long-standing energy conservation program which operates within IBM’s business process governing approvals of capital investments. Energy efficiency and conservation projects are assessed on their benefits to the business and compete on equal footing with business investments in other areas for capital allocation. We take this approach with the belief that investments can only be sustained when we apply rigor and objectivity in selecting projects. IBM’s long history of energy conservation savings and innovations, saving/avoiding an average of 5.5% of annual energy consumption over the past 5 years (2013-2017), are a testament to the effectiveness of this process. Savings from our energy conservation projects contribute to reducing operating costs and offsetting energy cost increases where they occur (row 2).</t>
  </si>
  <si>
    <t>IBM’s acquisition and divestiture strategy is driven by the technology and strategic alignment of the business. Climate change is not a stated consideration in these activities given the nature of IBM’s business.</t>
  </si>
  <si>
    <t>Access to capital is dependent on our financial ratings which are set based on a wide range of criteria. Given the nature of IBM’s business climate change is not expected to have a unique or explicit impact on the company’s ability to access capital.</t>
  </si>
  <si>
    <t>Given the nature of IBM’s business climate change is not expected to have a unique or explicit impact on our assets.</t>
  </si>
  <si>
    <t>There are no identified liabilities that are purely contingent on climate change issues.</t>
  </si>
  <si>
    <t>i. Our global Environmental Management System (EMS) drives internal operational excellence, informing &amp; influencing our business strategy, product roadmaps &amp; service offerings with regards to environmental issues including those related climate change. Our EMS places a specific focus on energy use, efficiency &amp; GHG emissions reductions. IBM has enterprise wide IT systems that collect &amp; analyze data on energy use, GHG emissions, water use, waste generation &amp; other key performance indicators (KPIs) to enable performance assessment &amp; goal setting. We also execute established processes that monitor &amp; identify emerging regulations &amp; trends; timely advise our business units &amp; ensure they are competitively positioned to comply &amp;/or stay ahead of the requirements, &amp; capture business opportunities. The planning &amp; execution required against our EMS targets &amp; objectives, our assessment of our clients’ needs with regards to climate-related issues relevant to their operations have informed our business objectives &amp; strategy &amp; shaped our operational activities &amp; our business offerings.</t>
  </si>
  <si>
    <t>ii. Our business strategy is linked to emissions reduction, energy conservation &amp; renewable energy procurement targets and offering clients IT based solutions to reduce their energy consumption and associated GHG emissions. Under the IBM EMS, we have determined that energy consumption &amp; greenhouse gas emissions are significant environmental aspects of our operations. In October 2018, IBM established a second-generation corporate goal for renewable electricity procurement and a fourth-generation CO2 emissions reduction goal. Our goals are to achieve annual energy conservation savings of 3% of that year’s consumption; the procurement of 55% of our electricity from renewable sources by 2025; &amp; achieve 40% reduction in operational GHG emissions against the 2005 baseline by 2025. We expanded the scope of these new goals to cover IBM’s energy use and CO2 emissions which are associated with data center that are located in facilities managed by third parties where IBM does not procure the electricity (often referred to as co-location facilities). In 2018, we achieved energy conservation savings of 3.3%, contracted procurement of renewable electricity of 38% of our total consumption &amp; reduced GHG emissions by 32% against our 2005 baseline. The work we do to achieve these goals results in innovations within our operations, for building management, virtualization &amp; consolidation of IT operations, &amp; improved data center cooling efficiency for ourselves &amp; our clients; &amp; the offering of solutions to our clients based on both our internal operational learning &amp; research &amp; development work done on cognitive, AI, blockchain, &amp; other IT based solutions to improve the efficiency &amp; reduce the GHG emissions of our client’s operations.</t>
  </si>
  <si>
    <t>iii. Climate-related issues have driven business decisions &amp; activities to further our business strategy.</t>
  </si>
  <si>
    <t>a. Investment: IBM continues to invest millions of dollars each year to improve energy efficiency of our operations. Capital &amp; expense were committed to improving &amp; integrating controls systems in our buildings &amp; data center operations to reduce energy use, in data center &amp; IT equipment consolidation to deliver more work per unit of energy consumed &amp; improvements in IBM facilities’ &amp; client’s operations. The main driver for these investments is the economic benefit of using less energy, but also, the climate change aspect of striving to continuously reduce our GHG emissions.</t>
  </si>
  <si>
    <t>b. R&amp;D:  IBM invested $5.4 billion in research &amp; development in 2018. A portion of this investment was directed to research that address climate related issues through increasing the workload delivered or data stored per unit of energy consumed of IBM’s IT products &amp; data center operations; to develop solutions for clients in the areas of energy storage, renewable electricity forecasting &amp; deployment, blockchain applications that enabling tracking &amp; assigning energy generation attributes to provide just a few examples. As an example, IBM’s Energy, Environment &amp; Utility Solutions group offers a suite of capabilities for electricity generation &amp; distribution systems including detailed monitoring &amp; forecasting of weather, energy demand &amp; output; &amp; integration of intermittent renewable generation sources into the grid in a reliable manner. In the area of disaster management &amp; operational continuity, we have combined the weather forecasting capabilities of the Weather Company with analytics &amp; cognitive capability to identify at risk infrastructure to enable advanced response planning.  Along with the economic benefit of using less energy, the climate change aspect influencing these investments is an increase demand for solutions that help our clients mitigate their climate risks.</t>
  </si>
  <si>
    <t>iv &amp; v.  To date, our short-term strategy has been influenced by regulatory changes &amp; business opportunities associated with climate related issues.  As society acts to mitigate and adapt to climate change, regulations influencing energy source &amp; material sources, product material &amp; energy use efficiency, facilities siting &amp; operation requirements can have a greater impact on the businesses of IBM &amp; its clients. These changing requirements &amp; the business opportunities associated in turn demand IT based solutions which can address client &amp; regulatory requirements associated with climate-related issues.</t>
  </si>
  <si>
    <t>vi. From a long-term strategy perspective (10 years &amp; beyond), IBM has set a GHG emissions reduction goal which establishes a science based type target, attaining annual emissions reductions aligned with the goal of reducing 2010 global GHG emissions by 80% by 2050 (a 2% reduction per year) and in-line with the reduction required to keep temperature at 1.5 degrees Celsius. IBM also evaluates technology trends &amp; focuses its R&amp;D investments to develop the future IT based solutions need to address the range of society’s challenges including climate-related issues.</t>
  </si>
  <si>
    <t>vii. Our leadership in analytics, cognitive capabilities &amp; cloud services give us a tactical &amp; strategic competitive advantage as we apply leading edge technologies to difficult climate related challenges. Solving the challenges of climate change is going to take both continual improvement in existing systems &amp; transformational change in key systems such as energy generation &amp; transmission, transportation &amp; buildings.</t>
  </si>
  <si>
    <t>viii. The Paris Agreement objectives &amp; requirements validate IBM’s longstanding commitment of providing leadership in combating climate change,</t>
  </si>
  <si>
    <t>&amp; our strategy &amp; actions, including goal setting, to continually improving our operational efficiency &amp; reducing GHG emissions. IBM offers solutions to clients across the world, helping them to likewise combat climate change.</t>
  </si>
  <si>
    <t>2DS</t>
  </si>
  <si>
    <t>Other, please specify (Our goal is in line with the requirements of the IPCC 1.5 degrees Celsius report.)</t>
  </si>
  <si>
    <t>Overall assessment process: In setting its GHG emissions reduction goal, IBM has undertaken a 2 degrees Celsius (2 degrees Celsius) scenario. Under this scenario, IBM has used the implied metric, which is referenced in various publications, that to keep global temperature rise at 2 degrees Celsius or less in 2100 global GHG emissions must be reduced against the 2010 baseline by 80% by 2050. This objective translates into a general requirement that overall GHG emissions associated with the global economy reduce by 2% per year or more through 2050 in order to align with the 2 degrees Celsius scenario. IBM has used this same metric to assess its GHG reduction goal. A second evaluation was done against the goal to keep global warming well below 2 degrees Celsius, which requires an annual GHG emissions reduction of 2.3% between 2010 and 2030. The goal was set using the following process: 1. IBM assessed its projected operational energy use for the term of its current goal (through 2025), the associated GHG emissions from the operational energy use and the necessary actions, focused on the energy conservation and efficiency actions to drive energy use reductions and improvements and the renewable electricity purchases needed to achieve a GHG reductions pace of more than 2% per year. Based on the analysis of energy use projections for different operational scenarios and the range of likely energy conservation/efficiency improvements and increases in renewable electricity procurement achievable within IBM operations, three energy use scenarios, low, probable and high were defined. Projections were then made on expected CO2 emissions factors for electricity generation within geographic regions. These were applied to expected energy consumption to determine the range of the likely IBM GHG emissions for the 2025 goal year. Inputs to the assessment: (1) The 5-year trend for energy consumption, renewables purchases and average CO2 electricity emissions factors by geography, (2) Current business plan outlook and technology trends which will drive IBM operational energy consumption (5-year projection), (3) current and 5-year projection of availability of contracted renewable electricity in countries/locations where IBM operates and (4) projection in change of electricity grid CO2 emissions factors by geography. Analytic Method Used: To perform our case study of possible scenarios, an assessment of the range of the projected IBM operational emissions was completed and the most probable outcome was chosen to set the GHG reduction goal. Based on the MT CO2 reduction projected for the selected goal, a per year GHG emissions reduction calculation was performed and compared to the 2% and 2.3% per year standard. Percentage reduction checks were also done on the low and high emissions scenarios to understand the risks involved with attaining the goal. All areas of our organization (both in terms of structure, business units, operations, and geographies) were considered as part of this analysis, since our strategies, objectives and targets are global and corporate-wide in nature. The results of our analysis were that IBM’s current GHG emissions reduction goal represented a reduction of more than 2% per year, which is in alignment with the 2oC scenario and the ‘well below 2oC scenario and informed our objectives and strategy by validating it against such scenario analysis.</t>
  </si>
  <si>
    <t>IBM’s fourth-generation GHG emissions reduction goal is to reduce emissions associated with IBM’s energy consumption 40% by 2025 against the 2005 baseline, adjusted for divestitures and acquisitions. The target includes IBM’s scope 1 and 2 emissions associated with IBM’s operational use of energy, and emissions associated with the electricity IBM consumes at its data centers located in third party managed facilities. Achieving the IBM goal requires a 2 % per year absolute reduction in GHG emissions over the period of the goal. This is in line with the generally referenced target of an annualized reduction rate of 2% or higher to meet the goal of maintaining global temperature increases to 2 degrees Celsius or less.</t>
  </si>
  <si>
    <t>Renewable energy consumption as a percent of IBM’s global electricity consumption.</t>
  </si>
  <si>
    <t>This is not an intensity target.</t>
  </si>
  <si>
    <t>IBM’s second-generation renewable energy goal is to procure 55% of the electricity IBM consumes from renewable sources by 2025. The amount will include both purchases via grid from utility providers and specific, direct contracting IBM makes with energy providers.</t>
  </si>
  <si>
    <t>IBM’s purchases of renewable electricity are an essential component for achieving our CO2 emissions reduction target.</t>
  </si>
  <si>
    <t>Other, please specify (IBM doesn’t rely on unbundled RECs/offsets to meet its renewable electricity goal. It extremely important to IBM that our audience understand what we do/don’t do and the actual impact. We communicate this transparently, clearly to our audience.)</t>
  </si>
  <si>
    <t>Other, please specify (Energy conservation)</t>
  </si>
  <si>
    <t>Energy use avoided as a percent of IBM’s global energy consumption.</t>
  </si>
  <si>
    <t>IBM has a goal to conserve energy each year equivalent to 3% of IBM’s annual consumption through conservation projects. This goal must be met on an annual basis, thus a “target year” in its traditional sense does not apply here. The goal is self-contained (starts and ends) in each year.</t>
  </si>
  <si>
    <t>IBM’s energy conservation efforts are an essential component of our CO2 emissions reduction target.</t>
  </si>
  <si>
    <t>The Heating, Ventilation and Air Conditioning and Lighting Systems initiatives will continue to deliver energy and CO2 savings for many years following the completion of the projects to drive energy efficiency improvements. The IBM team is also implementing innovative, leading-edge technologies that enable real-time management of energy use. IBM is deploying its Smarter Building technologies (for example, IBM Building Monitoring and Management Solution) to increase the energy efficiency of its own facilities. Specific investment information not provided to protect business confidential information.</t>
  </si>
  <si>
    <t>Lighting Systems initiatives will continue to deliver energy and CO2 savings for many years following the completion of the projects drive energy efficiency improvements. Specific investment information not provided to protect business confidential information.</t>
  </si>
  <si>
    <t>Central Utility Plant systems, Building System Recommissioning and implementation of real time metering, data collection and analytic programs specific to IBM CUP operations. Specific investment information not provided to protect business confidential information</t>
  </si>
  <si>
    <t>Other, please specify (Central utility plant efficiencies)</t>
  </si>
  <si>
    <t>Other, please specify (Cafeteria projects, office equipment efficiency projects, other.)</t>
  </si>
  <si>
    <t>The Other Energy Efficiency initiatives will continue to deliver energy and CO2 savings for many years following the completion of the project. Specific investment information not provided to protect business confidential information.</t>
  </si>
  <si>
    <t>The Data Center Energy Efficiency initiatives will continue to deliver energy and CO2 savings for many years following the completion of the projects. Specific investment information not provided to protect business confidential information.</t>
  </si>
  <si>
    <t>Other, please specify (Solar, wind, hydro and biomass renewable energy purchases.)</t>
  </si>
  <si>
    <t>&gt;25 years</t>
  </si>
  <si>
    <t>IBM pays a premium for the majority of its renewable electricity purchases. Specific investment or savings information not provided to protect business confidential information.</t>
  </si>
  <si>
    <t>We prioritize on energy efficiency and conservation projects that meet our internal financial IRR and ROI requirements and continue to be successful in identifying them. IBM's commitment to meeting its energy conservation goal, combined with the business returns generated by conservation projects sustain our ability to have these projects funded and implemented.</t>
  </si>
  <si>
    <t>IBM engages its employees toward achieving energy use and related GHG emission reductions through a variety of programs including publicity campaigns, "best idea" solicitations, personal energy use, software based meters for office employees, and other methods to encourage employees to identify, propose, and/or implement energy saving and GHG reduction ideas. IBM locations also work with local transit authorities or use IBM developed software tools to encourage more efficient employee commuting activities including van pooling, ride sharing, and the use of public transit.</t>
  </si>
  <si>
    <t>Compliance with applicable regulations (e.g., UK’s Carbon Reduction Commitment) is absolutely required and enabled with requisite resources. IBM also invests toward meeting meaningful standards (e.g., ENERGY STAR) IBM anticipates and proactively addresses emerging requirements through its product development processes to improve product and service energy efficiency with the objective of competitively positioning the company in the marketplace.</t>
  </si>
  <si>
    <t>Partnering with governments on technology development</t>
  </si>
  <si>
    <t>IBM partners with governments around the globe on the development and implementation of innovative solar electricity generation systems, development of technologies and IT based solutions to improve the efficiency of built infrastructure, the use of high performance computers to analyze climate and energy challenges, development of IT based electric grid management systems to facilitate the integration of EV charging stations and distributed, renewable energy generation into the grid infrastructure, development of innovative data center power and cooling infrastructures, and other projects which drive energy efficient technology development.</t>
  </si>
  <si>
    <t>Within IBM, Corporate Environmental Affairs staff, Finance, and business organizations collaborate to execute a cross functional business process that identifies energy conservation projects which need support and involvement from multiple business units to enable them to be competitive for capital funding.</t>
  </si>
  <si>
    <t>IBM organizations make use of energy efficiency incentives, grants, and tax incentives offered by governments, utilities, and energy efficiency utilities to improve the financial viability of projects and contribute to co-fund energy conservation projects.</t>
  </si>
  <si>
    <t>IBM Server Products: IBM offers Power® Systems and Z series servers that can deliver the most workload for unit of energy consumed of any server when the system is configured to achieve maximum utilizations of up to 70 percent (Power) and 85 percent (IBM Z. IBM’s POWER9™-based servers (models S922, S924 and E950) are designed to deliver unprecedented performance for high performance computing (HPC), analytics, and artificial intelligence (AI). They improve upon the work delivered per unit of power consumed, as measured by the Standard Performance Evaluation Corporation Server Efficiency Rating Tool, by 30-60% over previous-generation POWER8® servers. This increased performance provides an opportunity for clients to reduce the number of servers required to perform a given workload and the energy demand and consumption of their data centers. One client deployed an S922 server with a comparable configuration to its existing S822 servers to compare performance and power demands for computationally intense workloads for analyzing large seismic data sets. The S922 server was able to increase the performance by 100% inside the same power envelope, effectively increasing the performance to power ratio by a factor of two for the client’s workload. This represented savings of 8 MWh/year and avoidance of 2 metric tons (MT) of CO2 per year. The S922 server was able to increase the performance by 100% inside the same power envelope, effectively increasing the performance to power ratio by a factor of two for the client’s workload. Another client upgraded their IT systems to a Power8, Storwize® and FlashSystem® platform, reducing their IT equipment footprint by 70%. The number of servers was reduced from 8 to 2, reducing energy consumption by 75%, and the time required to generate reports was reduced by 75%. This represented the avoidance of 47 MWh/year and 15 MT CO2/year. Similar productivity and energy efficiency improvements can be achieved across the thousands of IBM server systems that IBM sells each year.</t>
  </si>
  <si>
    <t>Specific revenue and R&amp; D investment information is not provided to protect business confidential information. IBM invested $5.4 billion in research and development activities in 2018 (IBM annual report) and a portion of this investment went to technologies and solutions which enable clients to become more efficient and reduce their GHG emissions. The percent of revenue for low carbon products is an estimate and is not determinant.</t>
  </si>
  <si>
    <t>IBM Storage products: Storage systems utilizing capacity optimization methods, higher capacity storage devices and tiering tools can significantly reduce the energy and space use of next generation storage solutions. IBM offers a broad range of storage products — including the IBM FlashSystem 900, the IBM XIV®, the Storwize family, the DS8880 enterprise storage family, and tape systems — to address our clients’ needs. These products are supported by software-defined storage and capacity optimization methods (COMs) through IBM’s Spectrum Scale™ storage offerings that maximize the utilization of available storage capacity and assign data to the storage tier commiserate with the importance of the data. COM functions include software-based data management capabilities such as Easy Tier®, thin provisioning, data compression and de-duplication, and storage virtualization. These capabilities can reduce the storage hardware and energy footprint as well as the capacity required to accomplish a given storage task. Storage systems client solutions: One client upgraded its storage system with Storwize V5000 Hardware and IBM Spectrum Scale and Virtualize software which achieved a 75% compression of stored data with over an 80 percent reduction in the footprint of the storage system with a commensurate reduction in energy consumption. Assuming that the original footprint for the client included 5 storage racks, this would represent an estimated avoidance of energy consumption of 315 MWh/year and CO2 emissions reduction of 98 MT CO2/year. Another client, a cloud services provider, deployed the IBM FlashSystem® A9000 with data compression and deduplication features for its storage infrastructure. The use of the data compression and deduplication capabilities reduced the required storage capacity from 250 TB to 90 TB with an overall 90% floor space reduction and commensurate reduction in energy consumption. Assuming the client’s initial set up was reduced by 90% (from 9 to 1 A9000 storage racks), this would represent an reduction in energy consumption of 631 MWh/year and avoidance of corresponding CO2 emissions of 198 MT CO2/year. Similar productivity and energy efficiency improvements can be achieved across the thousands of IBM storage systems that IBM sells each year.</t>
  </si>
  <si>
    <t>Specific revenue and R&amp; D investment information is not provided to protect business confidential information. IBM did invest $5.4 billion in research and development activities in 2018 (IBM annual report) and a portion of this investment went to technologies and solutions which enable clients to become more efficient and reduce their GHG emissions. The percent of revenue for low carbon products is an estimate and is not determinant.</t>
  </si>
  <si>
    <t>IBM Cognitive &amp; Analytics offerings enable clients to implement systems management of activities such as logistics, water systems, traffic systems, utility grids, &amp; other processes &amp; infrastructures to optimize activity flows &amp; minimize resource use. The IBM energy management &amp; data center teams leverage analytics-based monitoring to minimize energy use &amp; optimize operating performance at many locations. By looking at the whole data set through a single lens, the IBM Smarter Buildings solution provides early identification of individual faults &amp; broader patterns &amp; root causes. Overall, the solution saves 5 to 15 percent of the overall energy operating costs at the locations &amp; buildings where it is used. YE2018, the IBM Smarter Buildings solution has been installed at 25 major IBM campuses, covering 174 buildings and nearly 25 million square feet. These installations captured 41% of IBM’s energy consumption and delivered annual energy savings of 18,000 MWh or 12% of IBM’s total 2018 energy conservation savings. Other clients would be expected to achieve similar results. IBM is partnering with Alectra Utilities Corp to develop a blockchain solution to enable energy trading amongst multiple distributed renewable generation and storage assets. This will enable better integration of distributed, renewable electricity generation into the reliable power supply. IBM is working with utilities &amp; governments on projects which utilize smart meters, energy storage, demand response, &amp; renewable generation forecasting to reduce peak electricity demand &amp; better integrate renewable generation into the power grid.</t>
  </si>
  <si>
    <t>January 1 2005</t>
  </si>
  <si>
    <t>December 31 2005</t>
  </si>
  <si>
    <t>These are the emissions associated with IBM’s use of fossil fuels for its operations, in accordance with IBM’s operational CO2 emissions reduction goal.</t>
  </si>
  <si>
    <t>Our scope 2 (location-based) baseline is irrelevant since IBM’s GHG emissions reduction goals are measured against the market- based methodology. These are the emissions associated with IBM’s use of electricity and purchased commodities, adjusted for the use of renewable energy (accounted as zero-carbon electricity), in accordance with IBM’s operational CO2 emissions reduction goal.</t>
  </si>
  <si>
    <t>These are the emissions associated with IBM’s use of electricity and purchased commodities, adjusted for the use of renewable energy (accounted as zero-carbon electricity), in accordance with IBM’s operational CO2 emissions reduction goal.</t>
  </si>
  <si>
    <t>Other, please specify (Heat transfer fluids)</t>
  </si>
  <si>
    <t>Asia-Pacific</t>
  </si>
  <si>
    <t>Europe, Middle East and Africa</t>
  </si>
  <si>
    <t>In 2017, IBM’s contracted purchases of renewable energy at its managed locations accounted for 22.9% of total electricity consumption associated with IBM’s 2017 Scope 2 emissions, versus 21.7% in 2018. This represents a year-to-year decrease of 1.2%, which in turn represents 37,282 MWh of proportional decrease in renewable electricity use for IBM operations at its managed locations. Using IBM’s average emission factor for 2018 of 0.314 MT CO2/MWh, this equates to an increase of 11,707 MT CO2 emissions. 21.7% (2018) - 22.9% (2017) = -1.2% -1.2% * 3,106,861 MWh (2018 electricity consumption) = -37,282 MWh -37,282 MWh * 0.314 MT CO2/MWh = -11,707 MT CO2 IBM’s 2017 scope 1 and 2 emissions were 1,201,783 MT CO2. -11,707/1,201,783 = -1%</t>
  </si>
  <si>
    <t>Energy conservation projects (excluding purchases of renewable electricity) implemented by IBM during 2018 yielded the avoidance of 52,727 MT of CO2 emissions. IBM’s 2017 scope 1 and 2 emissions were 1,201,783 MT CO2. 52,727/1,201,783 = 4.4%</t>
  </si>
  <si>
    <t>IBM’s emissions were not significantly impacted by divestitures, acquisitions or mergers during 2018.</t>
  </si>
  <si>
    <t>Decrease in energy consumption and CO2 emissions from changing operations in various business organizations across IBM, such as data center closures resulting from data center consolidation and virtualization of IT workloads, resulted in further CO2 emissions reductions.</t>
  </si>
  <si>
    <t>There was no change in methodology from 2017 to 2018.</t>
  </si>
  <si>
    <t>There was no change in Scope 1 and/or Scope 2 boundaries from 2017 to 2018.</t>
  </si>
  <si>
    <t>There was no significant change in operating conditions from 2017 to 2018.</t>
  </si>
  <si>
    <t>Not relevant.</t>
  </si>
  <si>
    <t>The Climate Registry Default Emission Factors</t>
  </si>
  <si>
    <t>metric tons CO2 per million Btu</t>
  </si>
  <si>
    <t>Other, please specify (worldwide)</t>
  </si>
  <si>
    <t>This includes IBM’s consumption of renewable electricity at co-location data centers through renewable electricity purchases made by our landlords in those locations.</t>
  </si>
  <si>
    <t>Grid mix of renewable electricity</t>
  </si>
  <si>
    <t>The emission factor for this electricity is already reflected in each country's grid emission factor, which we use to calculate IBM's Scope 2 emissions.</t>
  </si>
  <si>
    <t>Energy conserved versus total energy consumed in %</t>
  </si>
  <si>
    <t>In 2017, IBM reported an energy conservation metric of 4.2% versus 3.3% in 2018. The year-to-year decrease was mostly driven by an expanded scope of our energy conservation goal, which now includes energy consumption at co-located data center facilities where IBM has limited energy conservation opportunities since landlords control and operate facility energy consuming systems.</t>
  </si>
  <si>
    <t>IBM Verification Statement for 2018 GHG Emissions.pdf</t>
  </si>
  <si>
    <t>Pages 1-2</t>
  </si>
  <si>
    <t>The scope3 audit addresses IBM’s process to estimate some scope3 categories: business travel, commuter, fuel &amp; energy related activities, &amp; use of sold product. It doesn’t provide assurance for quantities of emissions. The calculations are subject to many assumptions. However the purchased goods and services category has limited assurance. These are determined under the scope 2 methodology, involves collection &amp; validation of energy use at third-party co-location facilities leased by IBM.</t>
  </si>
  <si>
    <t>No, we do not verify any other climate-related information reported in our CDP disclosure</t>
  </si>
  <si>
    <t>Facilities we operate but do not own</t>
  </si>
  <si>
    <t>The EU ETS has had minimal impact on the operating costs at the 2 covered facilities in the United Kingdom. Because fuel usage is a small part of the operating expense of these facilities and the emissions from these facilities are an insignificant part of the overall national CO2 emissions for the UK, management of the EU ETS allocation has not had a material impact on facility operating costs. These facilities are also engaged in implementing energy conservation projects to meet IBM’s energy conservation commitment. The expectation is that these conservation projects would drive reductions in fuel use and emissions at affected facilities.</t>
  </si>
  <si>
    <t>The EU ETS has had minimal impact on the operating costs at the 2 covered facilities in the United Kingdom. Because fuel usage is a small part of the operating expense of these facilities and the emissions from these facilities are an insignificant part of the overall national CO2 emissions for the UK, management of the EU ETS allocation has not had a material impact on facility operating costs. These facilities are also engaged in implementing energy conservation projects to meet IBM’s energy conservation commitment. The expectation is that these conservation projects would drive reductions in fuel use and emissions at affected facilities.  In general, IBM has minimal fuel use at its facilities and would fall under deminimus limits under most cap and trade schemes.</t>
  </si>
  <si>
    <t>In 2010, IBM established a requirement that all first-tier suppliers establish a management system to address their social and environmental responsibilities. Our objective in establishing this requirement was to help our suppliers build their own capability to succeed in this area. Specifically, suppliers are required to do the following: (1) Define, deploy, and sustain a management system that addresses corporate responsibility, including supplier conduct and environmental protection, (2) Measure performance and establish voluntary, quantifiable environmental goals, (3) Publicly disclose results associated with these voluntary environmental goals and other environmental aspects of their management systems and (4) Cascade this set of requirements to their supplier's suppliers who perform work that is material to the products, parts and/or services being supplied to IBM. These requirements are not being implemented with a "one-size-fits-all" approach. The company expects each supplier to deploy a management system, measure performance, set goals and disclose results in a way that reflects their particular intersections with corporate responsibility and the environment. IBM’s supplier EMS program rests on the foundational belief that real results in GHG emissions reduction are enabled by credible and actionable information about a company’s energy use and GHG emissions and that individual companies must be accountable for their own operations and are best positioned to assess, implement and sustain real GHG reductions. Each enterprise must take responsibility to reduce energy use and GHG emissions.</t>
  </si>
  <si>
    <t>IBM currently engages with over 10,000 suppliers. IBM communicates its Supply Chain Social and Environmental Management System (S&amp;EMS) requirements, which requires each supplier to have an S&amp;EMS, an energy and GHG emissions inventory and reduction plan and a public report of their environmental impacts and results, to all of its suppliers globally. IBM has continued to work with its suppliers to help them build their capabilities to meet IBM’s S&amp;EMS and other environmental requirements, setting priority with those suppliers that ask for assistance, those with whom IBM has highest spend, and those whose operations have a greater intersection with the environment. The IBM procurement team has provided training and reviewed supplier performance, including validating that suppliers are disclosing their energy use and GHG emissions. (1)IBM made available a podcast on management system and provided many external sources of information to all suppliers to explain the EMS requirements, assist them in preparing energy and GHG emissions inventories, and the basic steps needed to conform to the requirements. (2)To-date, our review found suppliers corresponding to the majority of IBM's procurement spend have such a management system in place. Where suppliers are not meeting all of the requirements, we work with them as appropriate to bring their programs up to IBM’s requirements. (3)IBM uses the Responsible Business Alliance environmental reporting systems or suppliers’ own websites to review suppliers’ practice on disclosing energy use and GHG emissions. We measure success based on the conformance of our suppliers with our requirements and the satisfaction of our clients.</t>
  </si>
  <si>
    <t>Only 60% of the reported scope 3 emissions are covered, as product use and employee commuting emissions are not the responsibility of IBM’s suppliers or covered by the IBM supplier requirements. Approximations of Scope 3 GHG emissions can help entities recognize where the greatest amounts of GHGs may be generated during the lifecycle of a typical process, general product or service on a macro level. This can be helpful when assessing, for example, what phases of a general product's design, production, use and disposal provide the best opportunities for improved energy efficiency and innovation. However, IBM does not assert the specific amount of Scope 3 GHG emissions associated with our value chain. The necessary estimating assumptions and corresponding variability simply do not allow for adequate credibility, let alone calculations that could be perceived as deterministic. Moreover, one company's asserted Scope 3 emissions are another company's Scope 1 and Scope 2 emissions. Like many companies, IBM has thousands of suppliers around the world. They are in all types of businesses and very few, if any, work solely for IBM. Furthermore, the sources of energy used by these suppliers vary and are largely a function of their location. IBM does not believe we could generate a credible estimate or apportionment of the energy used by these suppliers that would be associated with the products or services provided to IBM alone, versus those emissions associated with products or services provided to their other customers. In addition, IBM's specific scope of business with any given supplier remains dynamic, as it is driven by business need. Since the ultimate goal for climate protection is for global societies to achieve demonstrable reductions in actual GHG emissions, IBM believes real results in GHG emissions reduction are directly achieved when each enterprise takes responsibility to address its own emissions and improve its energy efficiency.</t>
  </si>
  <si>
    <t>IBM works to innovate and collaborate with all its clients. IBM invested $5.4 billion in research in 2018, much of it dedicated to collaborating with clients on leading edge IT solutions for their operations. Our IT products and cloud platform, with the accompanying IT solutions run on those platform – cognitive, analytic, augmented intelligence (AI) and blockchain solutions, offers our clients solutions which enable them to run their business processes and operations more efficiently and with less energy and associated GHG emissions. Emissions from downstream use of IBM server and storage products and IBM Cloud operations in co-location space represent 53% of the reported scope 3 emissions (C6.5) and the products and Cloud platform enable the delivery of these solutions. We estimate, that at least 15% of our clients derive benefits from our IT products, Cloud Platform and associated IT solutions which enable them to reduce their operational GHG emissions.</t>
  </si>
  <si>
    <t>The measurements of success are the energy use and GHG reductions achieved by individual projects initiated for individual clients. We provided example projects in C4.5: IBM Cognitive &amp; Analytics offerings enable clients to implement systems management of activities such as logistics, water systems, traffic systems, utility grids, &amp; other processes &amp; infrastructures to optimize activity flows &amp; minimize resource use. The IBM energy management &amp; data center teams leverage analytics-based monitoring to minimize energy use &amp; optimize operating performance at many locations. By looking at the whole data set through a single lens, the IBM Smarter Buildings solution provides early identification of individual faults &amp; broader patterns &amp; root causes. Overall, the solution saves 5 to 15 percent of the overall energy operating costs at the locations &amp; buildings where it is used. YE2018, the IBM Smarter Buildings solution has been installed at 25 major IBM campuses, covering 174 buildings and nearly 25 million square feet. These installations captured 41% of IBM’s energy consumption and delivered annual energy savings of 18,000 MWh or 12% of IBM’s total 2018 energy conservation savings. Other clients would be expected to achieve similar results. IBM is partnering with Alectra Utilities Corp to develop a blockchain solution to enable energy trading amongst multiple distributed renewable generation and storage assets. This will enable better integration of distributed, renewable electricity generation into the reliable power supply. IBM is working with utilities &amp; governments on projects which utilize smart meters, energy storage, demand response, &amp; renewable generation forecasting to reduce peak electricity demand &amp; better integrate renewable generation into the power grid.</t>
  </si>
  <si>
    <t>IBM has been a sustaining and active supporter of product efficiency requirements for ICT products, particularly servers and storage equipment, developed under various programs such as the ENERGY STAR and EPEAT and by various governments including European Union and the Chinese Government. IBM has committed significant human resources and systems assets to generate and provide test data, analyses and recommendations to EPA, the EU, China National Institute of Standardization and others regarding product categorization, qualification requirements, test methods and approaches for establishing energy efficiency requirements for ICT products.</t>
  </si>
  <si>
    <t>IBM has advocated both as an individual company and through industry associations globally such as the Green Grid (TGG), the Information Technology Industry Council (ITIC), DIGITALEUROPE, and the China based United States Information Technology Office for rational, economic and credible testing protocols, categorization of server and storage products, and active efficiency or idle thresholds for assessing product energy efficiency. Unlike many consumer IT products already subject to ENERGY STAR requirements, server and storage equipment have a broad range of configurations with widely varied power profiles within a single model. This is because many components and options are available in server and storage equipment to configure a product to the exact specifications needed to address a customer's workload. Care and requisite expertise are required to ensure efficiency.</t>
  </si>
  <si>
    <t>IBM is a member of the American Council on Renewable Energy, the Business Renewables Center - Canada, the Gridwise Alliance, the Renewable Energy Buyers Association, and the Clean Power Council (CPC). The CPC is a group of regulated utilities and corporate renewables buyers working together to improve corporate access to renewable electricity at scale. IBM has advocated for increased corporate access to renewables for facility consumption and for improvements in grid technology to facilitate the integration of distributed generation, specifically wind and solar systems with intermittent power delivery. As currently configured, the grid cannot effectively integrated large, intermittent solar, wind and wave generation systems.</t>
  </si>
  <si>
    <t>IBM has advocated for necessary regulatory adjustments and funding to facilitate the introduction of Smart Grid technology into grid systems around the globe to enable the diversification of the grid generation system, greater deployment and dispatching of intermittent renewable generation assets and improvements in the stability of the grid. IBM has also worked with NGOs and regulated utilities to explore contractual and regulatory approaches to making renewable generated electricity more accessible to corporate customers. Where we have operating facilities in regulated utility territories, we have filed letters of support and given public comment on renewable energy procurement programs and rate cases.</t>
  </si>
  <si>
    <t>Adaptation or resilience</t>
  </si>
  <si>
    <t>IBM engages with various NGOs, local, state and national governments, academic groups and peers on programs and solutions to assist with adaptation and resiliency demanded by changing demographics and weather patterns. IBM offers analytics and cognitive based solutions which offer improved monitoring, management, and emergency response capability to a full range of city systems which enable optimization of operations of sewer, water, electricity and traffic systems and identify preventative, rather than reactive maintenance management and pinch or risk points that will benefit from investment or infrastructure improvements. Through its Corporate Citizenship program IBM provided support in a collaboration with the Nature Conservancy on an effort to make it easier for municipalities in the Brazilian Amazon to establish land-ownership records, monitor land use with a goal to stop illegal deforestation. In collaboration with AECOM, we published a Disaster Resilience Scorecard for the United Nations based on the UN’s “10 Essentials for Making Cities Resilient”. The scorecard facilitates iterative assessments of, and drives continual improvements in, an organization’s resilience to disasters and other forms of impacts driven by climate change and other factors. The scorecard has been deployed by many cities around the world. It is available in the public domain free of charge.</t>
  </si>
  <si>
    <t>IBM works with governments to execute legislation and programs that enable IT based solutions to more effectively manage, control and modernize city infrastructure to address and manage the impacts of changing demography, land use patterns and climate conditions.</t>
  </si>
  <si>
    <t>Various</t>
  </si>
  <si>
    <t>Mixed</t>
  </si>
  <si>
    <t>CDP knows which trade association is of interest to it and thus is best positioned to ascertain their position which we expect to be available on their respective websites. . IBM sets its own positions on climate protection, and can best speak for this in certain and clarity. IBM’s unambiguous position on climate change can be found at http://www.ibm.com/ibm/environment/climate/position.shtml , and we repeat it below: • IBM recognizes climate change is a serious concern that warrants meaningful action on a global basis to stabilize the atmospheric concentration of greenhouse gases (GHGs). • IBM believes all sectors of society, the economy and governments worldwide must participate in solutions to climate change. • IBM supports joint efforts by the private and public sectors to reduce global GHG emissions. These initiatives are most effective when they are implemented through market-driven mechanisms and are economically efficient, environmentally effective and sustainable. • IBM believes a diverse energy portfolio is necessary to achieve an orderly adaptation to a world in which GHG emissions are constrained while maintaining successful economies and secure supplies of energy, and also meeting the needs of humanity. • IBM considers energy conservation to be a cornerstone of climate protection. IBM will continue to conserve energy and continually improve the energy efficiency of its operations, products and services while collaborating with and encouraging its global suppliers to do likewise. • Consistent with its values, IBM will collaborate with its clients to create new innovations and solutions that are protective of the climate.</t>
  </si>
  <si>
    <t>IBM belongs to various trade and industry associations that add value to IBM, its shareholders and employees. Trade associations cover diverse issue sets, and it is not unexpected that the views of an association member may be differ from that of the trade association on a particular topic from time to time. In all cases, IBM does not provide any funding lobbying or conduct any lobbying activities, including those pertaining to climate change through any trade association.</t>
  </si>
  <si>
    <t>IBM has been active in advocating the importance, benefits &amp; opportunities of increased energy efficiency for both the climate as well as for business &amp; the economy. IBM has also been an early and continued advocate for available solutions to combat climate change. IBM works with NGOs such as the Center for Climate and Energy Solutions (C2ES), the World Resources Institute (WRI), the Business Renewables Center-Canada, and the Renewable Energy Buyers Alliance, government entities such as the EU Joint Research Council, the U.S. Department of Energy and USEPA, and trade organizations such as the American Council on Renewable Energy, Business Roundtable, ITI Green Grid and Information Technology Industry Council (ITIC). Our efforts focus on sharing learning and solutions on energy efficiency and GHG emissions reductions, increasing the availability of renewable energy in commercial quantities and economically priced for procurement, and promoting programs and benchmarks that encourage innovation in energy efficiency in product and processes. We provide expert comments assisting regulatory or standards development, government studies and more. Examples in this area include EU’s energy related Lot 9 study on server and storage products; assistance to China CNIS on their draft regulation for server energy efficiency, general assessment of the single value SERT metric and the assessment of idle within the metric for use in assessing the energy efficiency of servers; the BSR guidance for allocating renewables and GHG emissions from co-location data centers; and the EU Commission proposed Green Procurement Practices for data centers. Given IBM’s business focus and capabilities, we believe IBM can best contribute to sound policy making by informing policymakers substantively and in a manner that is solutions- and results-oriented and based on the deep expertise possessed by our company. To that end, we continue to demonstrate that effective and economical solutions exist today to reduce GHG emissions, and companies like IBM continue to develop/enhance and bring to the market new innovations that enable such reductions across the economy. IBM is carrying out this role with three deliberate objectives: 1. Providing support to governments in their policy making by developing real solutions and demonstrating that these solutions can be implemented; 2. Providing confidence to governments &amp; enterprises that a broad range of specific energy efficiency initiatives to address climate challenges are feasible, available &amp; cost effective; &amp; 3. Leading by example &amp; taking early &amp; continuing actions to conserve energy &amp; other resources, improve operational efficiency, &amp; reduce IBM’s own GHG emissions. IBM has published an annual environmental report since 1990 without interruption through which we transparently communicate our environmental programs and results, including our energy management and climate protection program, requirements for suppliers, products, services and solutions for clients. IBM also communicate / disclose similar information via many other publications, communication vehicles and external disclosure schemes, including our annual Corporate Responsibility Report, our website, conferences and publications. IBM is also active, both on its own and through ICT industry organizations, to provide input and proposed metrics for voluntary and regulatory energy efficiency schemes for ICT products and data centers.</t>
  </si>
  <si>
    <t>The process we follow adheres to clearly and explicitly defined organizational roles and responsibilities set by the company and documented in our global Environmental Management System. IBM's Corporate Environmental Affairs staff organization is responsible for developing IBM environmental public policy positions including those addressing climate protection and advocating the company's positions on public policies related to climate change. IBM’s lines of business are responsible for executing against the requirements applicable to them. All direct and indirect activities that could be considered to influence policy externally must be approved through the Corporate Environmental Affairs management, ensuring consistency with the company’s own position on climate change and commitment to environmental leadership.</t>
  </si>
  <si>
    <t>IBMEnvReport_2018.pdf</t>
  </si>
  <si>
    <t>Energy Conservation and Climate section, pages 22-31</t>
  </si>
  <si>
    <t>Strategy, emissions figures, emissions targets, other metrics such as water goal, solid and hazardous waste reduction and maximum percentage of returned products disposed to landfill.</t>
  </si>
  <si>
    <t>2018_IBM-2018-CRR.pdf</t>
  </si>
  <si>
    <t>IBM's 2018 Corporate Responsibility Report, Environment section, pages 7-13</t>
  </si>
  <si>
    <t>Strategy, emissions figures, emissions targets, other metrics such as water goal, solid and hazardous waste reduction and maximum percentage of returned products disposed to landfill</t>
  </si>
  <si>
    <t>GRI_2017_Report.pdf</t>
  </si>
  <si>
    <t>IBM's GRI submission with 2017 data (2018 version has not been released at the time of this CDP submission), pages 89-98</t>
  </si>
  <si>
    <t>IBM does not attempt to allocate GHG emissions on a business unit, facility, or activity level. Activities of our business units are integrated with regard to executing the company’s strategic imperative of providing cognitive solutions through a cloud platform, and the mixed use of our facilities make such allocation not meaningful.</t>
  </si>
  <si>
    <t>Vice President, Corporate Environmental Affairs and Product Safety. This is IBM's Chief Environmental Officer.</t>
  </si>
  <si>
    <t>Change in revenue mix and sources resulting in decreased revenues</t>
  </si>
  <si>
    <t>Reduction in capital availability</t>
  </si>
  <si>
    <t>Risk 7</t>
  </si>
  <si>
    <t>Risk 8</t>
  </si>
  <si>
    <t>Risk 9</t>
  </si>
  <si>
    <t>Supply Chain</t>
  </si>
  <si>
    <t>Development of climate adaptation and insurance risk solutions</t>
  </si>
  <si>
    <t>Use of new technologies</t>
  </si>
  <si>
    <t>Opp7</t>
  </si>
  <si>
    <t>Opp8</t>
  </si>
  <si>
    <t>We have not identified any risks or opportunities</t>
  </si>
  <si>
    <t>Yes, qualitative</t>
  </si>
  <si>
    <t>Science-based targets initiative</t>
  </si>
  <si>
    <t>April 1 2015</t>
  </si>
  <si>
    <t>Others</t>
  </si>
  <si>
    <t>Petrol</t>
  </si>
  <si>
    <t>Gas Oil</t>
  </si>
  <si>
    <t>kg CO2e per m3</t>
  </si>
  <si>
    <t>Waste</t>
  </si>
  <si>
    <t>Credit origination</t>
  </si>
  <si>
    <t>Energy efficiency: industry</t>
  </si>
  <si>
    <t>President and CEO</t>
  </si>
  <si>
    <t>Costa Rica</t>
  </si>
  <si>
    <t>Technology: Substitution of existing products and services with lower emissions options</t>
  </si>
  <si>
    <t>Research and development (R&amp;D) expenditures in new and alternative technologies</t>
  </si>
  <si>
    <t>Reduced revenues from lower sales/output</t>
  </si>
  <si>
    <t>&gt;30 years</t>
  </si>
  <si>
    <t>April 1 2013</t>
  </si>
  <si>
    <t>March 31 2014</t>
  </si>
  <si>
    <t>KEIDANREN (Japan Business Federation)</t>
  </si>
  <si>
    <t>Board Chair</t>
  </si>
  <si>
    <t>Half-yearly</t>
  </si>
  <si>
    <t>Buyers/purchasers</t>
  </si>
  <si>
    <t>Other, please specify (Suppliers)</t>
  </si>
  <si>
    <t>Metric tons CO2e per unit of production</t>
  </si>
  <si>
    <t>Cooling technology</t>
  </si>
  <si>
    <t>C5.2a</t>
  </si>
  <si>
    <t>(C5.2a) Provide details of the standard, protocol, or methodology you have used to collect activity data and calculate Scope 1 and Scope 2 emissions.</t>
  </si>
  <si>
    <t>Hewlett Packard Enterprise (HPE) was founded in 2015, when Hewlett Packard Company (HP Co.) split into two companies, HP Inc. and HPE. Like its predecessor, HPE is a company with a history of strong global citizenship. Social and environmental responsibility is essential to our business strategy and our value proposition for customers. They are also at the heart of an obligation we all share to help create a sustainable global society. HPE is using our position as one of the world’s largest information technology (IT) companies to help address some of society’s most pressing challenges. Our strategy is to use our portfolio and expertise to tackle complex issues—such as improving energy and resource efficiency. We approach these issues in a holistic way, stretching beyond quick fixes and piecemeal solutions. HPE offers a wide range of technology, services, and solutions for consumers, businesses, and large enterprises. Our portfolio is diverse, but our approach remains consistent: We design with the environment in mind.   Forward-Looking Statements: This document may contain forward-looking statements that involve risks, uncertainties and assumptions. If the risks or uncertainties ever materialize or the assumptions prove incorrect, the results of Hewlett Packard Enterprise (HPE) and its subsidiaries may differ materially from those expressed or implied by such forward-looking statements and assumptions. All statements other than statements of historical fact are statements that could be deemed forward-looking statements, including but not limited to any statements of the plans, strategies and objectives of management for future operations, including the execution of restructuring plans and any resulting cost savings or revenue or profitability improvements; any statements concerning the expected development, performance, market share or competitive performance relating to products or services; any statements regarding current or future macroeconomic trends or events and the impact of those trends and events on the companies and their financial performance; any statements of expectation or belief; and any statements of assumptions underlying any of the foregoing. Risks, uncertainties and assumptions include the need to address the many challenges facing  the company’s businesses; the competitive pressures faced by the company’s businesses; risks associated with executing  the company’s strategy and plans for future operations; the impact of macroeconomic and geopolitical trends and events; the need to manage third-party suppliers and the distribution of  the company’s products and services effectively; the protection of  the company’s intellectual property assets, including intellectual property licensed from third parties; risks associated with  the company’s international operations; the development and transition of new products and services and the enhancement of existing products and services to meet customer needs and respond to emerging technological trends; the execution and performance of contracts by the companies and their suppliers, customers, clients and partners; the hiring and retention of key employees; integration and other risks associated with business combination and investment transactions; the execution, timing and results of restructuring plans, including estimates and assumptions related to the cost and the anticipated benefits of implementing those plans.  The company assumes no obligation and does not intend to update these forward-looking statements.</t>
  </si>
  <si>
    <t>Azerbaijan</t>
  </si>
  <si>
    <t>Belarus</t>
  </si>
  <si>
    <t>Puerto Rico</t>
  </si>
  <si>
    <t>Overview: HPE’s Board of Directors Nominating, Governance and Social Responsibility Committee (NGSRC) is responsible for assessing and guiding HPE’s policies and programs relating to global citizenship, which includes environmental and social responsibility, and the impact of HPE’s operations on employees, customers, suppliers, partners and communities worldwide. This includes oversight of key HPE policies including the General Specification for the Environment and Supplier Code of Conduct. The Committee consists of independent directors. Responsibility of NGSRC relate to climate-risk related issues through oversight of strategy, establishment of climate goals, including resiliency as it relates to operations and suppliers. Rationale: The rationale for this group overseeing climate-related risk aligns with their fiduciary responsibility to manage risks identified in the HPE 10k, which includes business disruptions related to climate.</t>
  </si>
  <si>
    <t>It is the responsibility of the NGSR Committee to identify, evaluate, and monitor social, political, and environmental trends, issues, concerns, legislative proposals and regulatory developments that could significantly affect HPE’s business. These recommendations inform HPE’s overall business strategy, ensuring that the company maintains values that responsibly create stockholder value. HPE Living Progress engages at least annually with the Board and Executive Committee to drive ESG strategies for continued business success. Two of HPE’s Board members have specialized experience in environmental and sustainability topics, ensuring that business imperatives and long-term value creation for stockholders are achieved within a responsible, sustainable business model. Product efficiency is a key focus for HPE’s business strategy given increasing concerns over resource scarcity and tightening regulation of requirements applicable to product energy and water consumption. In addition, the NGSRC is aware of increasing complexity in product design related to climate change and energy efficiency given that the majority of HPE’s carbon and water footprint is in the product use phase. The strategy of the NGSRC also dictates we promote ways that HPE technology can be used to address climate change and to facilitate compliance with related laws, regulations, and treaties.</t>
  </si>
  <si>
    <r>
      <t>Where in the organization are the position(s)/committee(s)? Provide a company-specific description  of their responsibilities.</t>
    </r>
    <r>
      <rPr>
        <sz val="8"/>
        <color theme="1"/>
        <rFont val="Inherit"/>
      </rPr>
      <t> </t>
    </r>
  </si>
  <si>
    <t>Within HPE, the Office of Legal and Administrative Affairs is comprised of our Corporate Affairs Living Progress (LP) team, Government Affairs, Legal, Global Real Estate (GRE) team, and Ethics and Compliance Office (ECO). All organizations have different responsibilities to monitor and manage climate-related issues. Our Chief Sustainability Officer (CSO) leads the LP team and is responsible for ensuring that organizations under OLAA are addressing climate-related issues under one unified strategy. The CSO is involved in the business resiliency process by participating in Enterprise Risk Management (ERM) meetings regarding climate-related risk, providing leadership on resiliency studies to ensure HPE’s climate strategy is robust, and holding weekly meetings with experts from the respective OLAA groups to discuss climate-related activities. During these weekly meetings, the CSO is briefed on progress toward HPE’s climate-related goals through updates on major initiatives. Lastly, the CSO oversees execution of an annual third-party verification process through which progress toward HPE’s climate goals are evaluated. Through regular management level meetings, the CSO liaises with ECO (the supply chain team), GRE, and Government Affairs during which climate-related risks are discussed as they relate to the appropriate organizations. If an issue arises that requires Board oversight, the CSO includes the issue in quarterly briefings to the Board. HPE’s climate strategy is approved by the Living Progress Strategy Council (sustainability committee), which consists of Senior Vice Presidents from the OLAA organizations already described. Our GRE team is responsible for executing against our Scope 1 and 2 GHG reduction goal as well as our 50% of electricity from renewable sources by 2025 goal. Our GRE team is where our Energy Manager, our facility managers, and parts of our risk committee reside. Our risk committee manages an overarching resiliency program that includes business continuity planning. We have both a business continuity policy and guidance document that instructs facility managers on how to plan for disruptions including climate -related events. In addition, Business Unit Managers, who are not part of the OLAA, but reside within our various business units, must also participate in our resiliency program and create business continuity plans. Lastly, our procurement managers and specialists must work closely with ECO, who is responsible for managing risks associated with our supply chain including climate-related issues. ECO is responsible for executing against our 15% GHG reduction goal for Tier 1 manufacturing suppliers and our 80% SBT engagement goal.</t>
  </si>
  <si>
    <t>Why do those responsibilities reside with those position(s)committee(s)? </t>
  </si>
  <si>
    <t>HPE chose to align assessing and managing climate-related issues with typical business activities of positions and committee(s). Our CSO defines the unifying strategy for climate-related issues as they touch supply chain, HPE operations in facilities, and in our products and services. This necessitates close collaboration between various organizations within HPE and CSO and LP team. Energy management and facility business continuity planning is a natural fit for GRE since that team manages all of HPE’s real estate portfolio. Likewise, supply chain climate-related issues are a natural fit for ECO since that group sets HPE policies for human rights and ethical issues regarding our supply chain as well as manages auditing our suppliers.</t>
  </si>
  <si>
    <t>Describe  the position(s)/committee(s) climate-related issues monitoring process. </t>
  </si>
  <si>
    <t>As part of our public disclosure process, the LP team, GRE team, and ECO team go through a third-party audit through which climate-related issues are monitored and progress toward goals are assessed. The CSO is responsible for overseeing the annual review process, which includes defining the scope of work and the data streams as well as working with data owners to ensure quality year over year. After every annual third party verification, the CSO holds a closing meeting during which the strategy for achieving climate-related goals are re-assessed and activities are defined for the following year. The results from this audit are publicly announced in our Living Progress report, briefed to our senior leadership including our CEO, and shared with our Board of Directors. Throughout the course of the year, each of the teams establish internal processes to monitor climate-related issues. For example, the GRE team has created an internal audit process to monitor climate-related issues in their purview. The LP and Government Relations teams send weekly updates, which highlight any emerging related climate issues that need to be addressed. Issues that emerge which require coordination among several organizations are briefed and managed at the leadership level.</t>
  </si>
  <si>
    <t>In addition to emissions reduction, incentivized KPIs include portion of electricity from renewable sources, increasing energy performance of product portfolio, and reducing GHG emissions in our supply chain. Our corporate executive team is responsible for meeting HPE’s climate strategy targets that are relevant to their functional area. Total compensation packages include base salary and bonus structures that are adjusted according to an executive’s overall performance, which includes contributing toward fulfilment of HPE’s publically-stated climate strategy and related targets.</t>
  </si>
  <si>
    <t>One of HPE’s goals is to improve the energy performance of our product portfolio 30X by 2025 compared to a 2015 baseline. Our Chief Technology Officer is ultimately responsible for overseeing progress toward that goal supported by a team of people including product family Program Managers and Alliance/Commodity Mangers. Total compensation packages include base salary and bonus structures that are adjusted according to an executive’s overall performance, which includes contributing toward fulfilment of HPE’s publically-stated climate strategy and related targets.</t>
  </si>
  <si>
    <t>Executing against our product portfolio energy performance goal is driven by our product family Program Managers as well as our Alliance and Commodity Managers. Total compensation packages include base salary and bonus structures that are adjusted according to an executive’s overall performance, which includes contributing toward fulfilment of HPE’s publically-stated climate strategy and related targets.</t>
  </si>
  <si>
    <t>In addition to emissions reduction, incentivized KPIs include portion of electricity from renewable sources. Managers in our GRE team, in partnership with our Sustainability Managers are responsible for the tactics that will enable HPE to meet our Scope 1 and 2 emission reduction goals and our renewable electricity goal. Total compensation packages include base salary and bonus structures that are adjusted according to an executive’s overall performance, which includes contributing toward fulfilment of HPE’s publically-stated climate strategy and related targets</t>
  </si>
  <si>
    <t>In addition to emissions reduction, incentivized KPIs include portion of electricity from renewable sources, increasing energy performance of product portfolio, and reducing GHG emissions in our supply chain. The Sustainability Manager is responsible for working across all teams to ensure HPE is on track to achieve its publically stated climate-related goals. Total compensation packages include base salary and bonus structures that are adjusted according to an executive’s overall performance, which includes contributing toward fulfilment of HPE’s publically-stated climate strategy and related targets.</t>
  </si>
  <si>
    <t>Chief Procurement Officer (CPO)</t>
  </si>
  <si>
    <t>For our supply chain emissions reduction target, managers within ECO in conjunction with our Chief Procurement Officer are responsible for ensuring our publically stated targets are met. Total compensation packages include base salary and bonus structures that are adjusted according to an executive’s overall performance, which includes contributing toward fulfilment of HPE’s publically-stated climate strategy and related targets.</t>
  </si>
  <si>
    <t>Procurement suppliers must select suppliers that meet HPE’s SER requirements, including those requirement that are climate-related. Total compensation packages include base salary and bonus structures that are adjusted according to an executive’s overall performance, which includes contributing toward fulfilment of HPE’s publically-stated climate strategy and related targets.</t>
  </si>
  <si>
    <t>Description of process </t>
  </si>
  <si>
    <t>HPE’s Business Continuity Management (BCM) Policy applies to all Business Groups and Global Functions in all geographies in which HPE operations. BCM Policy requires development and implementation of plans including mitigation strategies based on common impact scenarios in order to quickly recover from disruptive events and improve resiliency. The Global BCM lead works with Business Groups and Global Function continuously (i.e., six-monthly or more frequently) on monitoring activities and plan development. Disruptive events are any incident or crisis which interrupts normal business operations such as natural disasters, threats to personnel, or a loss of key suppliers all of which are events impacted by climate change. HPE’s Global Resiliency team is responsible for ensuring that our BCM Policy is consistently and effectively deployed worldwide across the enterprise. HPE’s Business Continuity Plan (BCP) Guide provides a comprehensive overview of how to create a BCP. The Guide describes six common impact scenarios all of which are impacted by climate change. The six impact scenarios are: 1) facilities/site in accessible, 2) City disruption, 3) area/country disruption, 4) people unavailable, 5) loss of IT dependency, and 6) loss of (other) key dependency such as a business partners, service providers and suppliers. The BCP then provided guidance on how to perform risk/threat analyses and create BC strategies and procedures. Through the BCM Policy and BCP Guide, HPE manages business continuity risk many of which are impacted and oftentimes amplified due to climate change. HPE’s Enterprise Risk Management (ERM) framework captures risks and opportunities across governance, business strategy, compliance, social and environmental responsibility, operations, and corporate reputation for HPE at the enterprise, business, and supply chain levels. Our Government Affairs and Legal teams track both domestic and international emerging issues, which include climate-related issues. Physical and regulator risks due to climate change are embedded within the ERM framework via the Risk Identification and Assessments performed by functional owners. The ERM elevates risks to Senior Leadership and the Board via the ERM Materiality process.  </t>
  </si>
  <si>
    <t>Definition of substantive financial impact when identifying or assessing climate-related risk</t>
  </si>
  <si>
    <t>The ERM Materiality threshold, which is 5% of operating profit, determines substantive financial impact. The percentage that is the ERM Materiality threshold has remained constant over the years. However, given the split from HP Co. to HP Inc. and HPE, respectively, followed by the large structural changes in FY17 when HPE divested two large business units – Enterprise Services and Software – the actual dollar threshold has changed substantially. This is because the operation profit has change substantially with the change of size of the company.</t>
  </si>
  <si>
    <t>Company specific example of risk type. Much of the current regulation that is climate-related and affects HPE focuses on energy efficiency of products. HPE’s carbon footprint shows that the greatest source of HPE’s GHG emissions is Scope 3, Category 11 Use of sold products. Consequently, any regulation that specifies energy efficiency related to IT products touches both HPE’s greatest “hot spot” when it comes to climate-related impacts as well as being very relevant to our business, since energy efficiency regulation affect our ability to market and sell to our customers. Current regulation that are integrated into our climate-related risk assessments include energy efficiency regulations and/or standards such as U.S. EPA Energy Star, EPEAT, and EU regulations. Based on public and private procurement policies, HPE products must meet energy efficiency requirements in order to be sold in certain markets and be competitive. Describe how risk type is included in climate-related risk assessments. HPE’s climate-related risk assessment process is managed by multiple groups within HPE that are mostly unified under the Office of Legal and Administrative Affairs (OLAA). In regard to regulations that affect product energy efficiency requirements, HPE has product Environmental Stewards that are responsible for tracking current and emerging regulation worldwide as it relates to energy efficiency and other environmental aspects of our products. The Environmental Stewards work closely with our Legal team, Corporate Affairs Living Progress team, and Government Affairs team (all under OLAA) to identify climate-related risks, assess magnitude of risk as it relates to supporting revenue growth and enhancing the HPE brand and reputation, and developing a plan of action to manage risk.</t>
  </si>
  <si>
    <t>Company specific example of risk type Fuel/energy taxes could increase the cost of doing business for HPE, our supply chain, and our customers, which may reduce profits. In addition, product energy efficiency regulations pose a risk if not managed. For example, EU LOT 9 is preparing to remove the lowest performing energy efficient products from the EU market. If HPE does not remain competitive with energy efficiency, HPE could lose access to markets. Regulations coming from the EU's Circular Economy Action Plan present market and cost of compliance risk. For example, the handling of plastic waste and/or incorporating recycled plastics into products could increase design and manufacturing cost or increase the packaging fees paid in the EU. Also, if not done well, HPE could lose a marketing advantage to competitors who are better able to meet circular economy requirements. Describe how risk type is included in climate-related risk assessments HPE’s climate-related risk assessment process is managed by multiple groups within HPE that are mostly unified under the Office of Legal and Administrative Affairs (OLAA). In regard to emerging regulations that affect product energy efficiency requirements or any other environmental/sustainability-related requirement, HPE has product Environmental Stewards that are responsible for tracking current and emerging regulation worldwide. The Environmental Stewards work closely with our Legal team, Corporate Affairs Living Progress team, and Government Affairs team (all under OLAA) to identify climate-related risks, assess magnitude of risk as it relates to supporting revenue growth and enhancing the HPE brand and reputation, and developing a plan of action to manage risk. HPE’s Global Real Estate (GRE) Environmental, Health &amp; Safety (EH&amp;S) team evaluates emerging regulation to determine potential reporting requirements related to operations and supply chain. In addition to activities performed by product Environmental Stewards, HPE’s Corporate Affairs Living Progress team, which unifies HPE’s climate-related strategy, is working with consultants to evaluate larger strategic climate-related risks (or opportunities) and, if necessary, work with appropriate groups to incorporate risk into existing business processes.</t>
  </si>
  <si>
    <t>Company specific example of risk type HPE's greatest source of HPE’s GHG emissions is Scope 3, Category 11 Use of sold products which accounts for approximately 64% of HPE’s overall carbon footprint. The source of these emissions is the electricity our customers must use in order to power our products. Not surprisingly, the cost associated with the electricity to power IT equipment is a source of concern for our customers. Consequently, any technology company that can save customers energy (and associated cost) while powering their IT needs will be more competitive on the market. If the cost of energy were to increase in order to internalize the climate-related externalities in the market place through a carbon-tax, cap-and-trade system, etc., this could affect the marketability of HPE’s products if we are not producing technology that is operating best-in-class from an energy performance standpoint. Not only must our products be high performing from energy efficiency, but HPE also acknowledges that in order for our products to be viable in a carbon-constrained world, we must develop new technology that meets the compute demands of the future while working within an energy constrained environment. This climate-related technology risk is driving HPE’s investment in technologies such as memory-driven compute and computing at the edge. Describe how risk type is included in climate-related risk assessments Technology risk is included in HPE’s climate-related risk assessments via two primary means: (1) HPE has product Environmental Stewards that are responsible for tracking current and emerging regulation worldwide. The Environmental Stewards work closely with our Legal team, Corporate Affairs Living Progress team, and Government Affairs team (all under OLAA) to identify climate-related risks, assess magnitude of risk as it relates to supporting revenue growth and enhancing the HPE brand and reputation, and developing a plan of action to manage risk and (2) HPE Labs is the R&amp;D division responsible for anticipating technology risks and opportunities. Energy use, which has a strong connection to climate, is a central focus for HPE Labs given that the viability of the tech industry depends on meeting computing needs of the future within an energy constrained world. Therefore, climate-related risk is inherently embedded in HPE Lab’s risk assessment processes.</t>
  </si>
  <si>
    <t>Company specific example of risk type HPE’s legal climate-related risk can be described through three classifications (1) legal risk related to regulation of our products, which most often is reflected through energy efficiency regulation such as EU LOT 9 that HPE legally must comply with in order to sell our products in certain markets, (2) legal risk as it relates to our facilities and ensuring that we are managing our facilities in a manner that is compliant with energy and climate-related regulation of the region, and (3) legal risk associated with our supply chain. Our supply chain is HPE’s second largest climate-related “hot spot” behind use of our sold products in that our Scope 3, Category 1 is the second highest source of GHG emissions in our carbon footprint. HPE’s Ethics and Compliance Office (ECO), is responsible for assessing and managing risk within our supply chain and this includes environmental and climate-related risk. Describe how risk type is included in climate-related risk assessments Climate-related risk is assessed and managed by various groups with subject matter expertise in HPE’s organizational structure, unified under the Office of Legal and Administrative Affairs (OLAA). The Legal team works with Environmental Product Stewards to integrate legal climate-related risk as it relates to HPE products into our risk assessment and management processes. The Legal team works with HPE’s Global Real Estate (GRE) team to integrate legal climate-related risk as it relates to our facilities and operations (e.g., energy usage and emissions) into our risk assessment and management processes. Lastly, the Ethics and Compliance Office (ECO) integrates legal climate-related risk as it relates to our supply chain into our risk assessment and management processes. These groups work closely with the Corporate Affairs Living Progress team, which set HPE’s climate strategy.</t>
  </si>
  <si>
    <t>Company specific example of risk type HPE's greatest source of GHG emissions is Scope 3, Category 11 Use of sold products which accounts for approximately 64% of HPE’s overall carbon footprint. The source of these emissions is the electricity our customers must use in order to power our products. The cost associated with the electricity to power IT equipment is a source of concern for our customers. Consequently, any technology company that can save customers energy (and associated cost) while powering their IT needs will be more competitive on the market. If the cost of energy were to increase in order to internalize the climate-related externalities in the market place through a carbon-tax, cap-and-trade system, etc., this could affect the marketability of HPE’s products if we are not producing technology that is operating best-in-class from an energy performance standpoint. Not only must our products be high performing from energy efficiency, but HPE also acknowledges that in order for our products to be viable in a carbon-constrained market, we must develop new technology that is competitive in the market by meeting compute demands of the future while minimizing energy requirements and cost. This climate-related market risk is driving HPE’s investment in technologies such as memory-driven compute and computing at the edge. Describe how risk type is included in climate-related risk assessments Market risk is included in HPE’s climate-related risk assessments via two primary means: (1) HPE has product Environmental Stewards that are responsible for tracking current and emerging regulation worldwide. The Environmental Stewards work closely with our Legal team, Corporate Affairs Living Progress team, and Government Affairs team (all under OLAA) to identify climate-related risks, assess magnitude of risk as it relates to supporting revenue growth and enhancing the HPE brand and reputation, and developing a plan of action to manage risk and (2) HPE Labs is the R&amp;D division responsible for anticipating technology risks and opportunities. Energy use, which has a strong connection to climate, is a central focus for HPE Labs given that the viability of the tech industry depends on meeting computing needs of the future within an energy constrained world. Therefore, climate-related risk is inherently embedded in HPE Lab’s risk assessment processes.</t>
  </si>
  <si>
    <t>Company specific example of risk type HPE’s biannual materiality assessment identifies the environmental, social, and governance (ESG) risks and opportunities most important to our business and our stakeholders. In regard to reputational risk posed by climate-related issues, supply chain and operational resiliency where identified as high priority. HPE’s ability to deliver products and services on time without disruption to our customer regardless of climate-related events is critical to HPE’s reputation as being the partner of choice for our customers technology needs. For example, in FY2017 during the flooding of HPE’s Houston facility, which is a major logistics and distribution hub for HPE, HPE was able to re-route logistics through other locations and was able to deliver products to customers without loss of revenue. HPE’s ability to respond to climate-related events that could create disruptions is a reputational risk and for that reason, HPE puts processes in place to mitigate such risk. Describe how risk type is included in climate-related risk assessments Through our materiality assessment, HPE engaged several groups of stakeholders including NGOs on a wide variety of issues. We consulted key internal and external stakeholders, include customers, industry analysts, nongovernmental organizations, and HPE management. We also consider recent policy development and trends recognized by industry groups to better understand emerging concerns. Additionally, Polecat’s artificial intelligence software was used to analyse online and social media to review conversations in the public domain that may indicate current or potential sustainability risks-making HPE an early adopter of this technology to specifically inform a materiality assessment. HPE’s Chief Sustainability Officer and Corporate Affairs Living Progress team oversaw execution of the materiality assessment and have incorporated the findings into HPE’s broader climate-related strategy through goal and target setting.</t>
  </si>
  <si>
    <t>Company specific example of risk type Acute physical risks due to climate change affect HPE facilities and our supply chain including logistics. In the last few years, HPE experienced severe flooding at our Houston location - one of our largest facilities for shipping and distribution as well as manufacturing. Hurricane Harvey caused our Houston site to temporarily close, which disrupted workflow. Severe flood damage costs reached into the millions of USD. Given the vulnerability of our Houston site to physical risks from climate change, HPE is exiting that location. HPE's Puerto Rico site also experienced severe weather with Hurricane Maria. Our facility withstood the hurricane very well, however in order to ensure resiliency in the future, HPE is building capacity to continue operations and provide support to the local community. In regard to supply chain and logistics, acute physical risks from climate change increase frequency of supply disruptions and last minute re-routing due to severe weather, which drastically increases cost. Describe how risk type is included in climate-related risk assessments HPE’s Business Continuity Management (BCM) Policy and Business Continuity Plan (BCP) Guide instructs both the Global Real Estate (GRE) team, business unit leaders, and our logistics and distribution professionals on how to assess acute climate-related physical risk that could lead to a disruption of normal business activities. The assessment includes aspects such as severity, frequency, classifying processes that will be impacted, magnitude of impact. If acute climate-related physical risks exceed HPE’s Enterprise Risk Management materiality threshold, then these risks are escalated to the Board of Directors as well as the highest levels of leadership within HPE.</t>
  </si>
  <si>
    <t>Company specific example of risk type Chronic climate-related physical risks are relevant and included in our risk assessment processes. One chronic climate-related physical risk is drought and/or water availability. While HPE’s direct operations do not use as much water compared to our supply chain or for energy generation needed to power our projects; and while, HPE’s use of water in direct operations is non-consumptive, we still have facilities that withdraw water from areas that are water stressed. For example, our corporate headquarters at 6280 America Center Drive, San Jose, CA and our Roseville site located in Sacramento have both in recent years experienced water availability pressures as California suffered from a drought. In November 2018, HPE facilities and employees experienced horrible air quality due to Camp Fire—California’s deadliest and most destructive wildfire to date. Other HPE facilities in a water stressed region, which will only become more aggravated under a changing climate, are our Bangalore, India facilities. Bangalore is one of 21 cities in India predicted to run out of groundwater in 2020. Water availability for HPE locations is a risk for our company because we need a reliable source of water to provide water, sanitation, and hygiene (WASH) services to our employees, without whom our company would not be able to operate. Another chronic physical risk is sea-level rise as it affects HPE facilities and our suppliers. Describe how risk type is included in climate-related risk assessments Environmental risks, such as water availability or sea-level rise which are chronic climate-related physical risks, are captured during the planning of HPE sites performed by our Global Real Estate (GRE) team. For existing locations, chronic climate-related physical risks are assessed and managed through HPE’s Business Continuity Management (BCM) Policy and Business Continuity Plan (BCP) Guide. Business Continuity Plans are executed and managed by the Global Real Estate (GRE) team, business unit leaders, and our logistics &amp; distribution professionals. Chronic physical risk that may affect our supply chain are assessed and managed through HPE’s Ethics and Compliance Office (ECO).</t>
  </si>
  <si>
    <t>Company specific example of risk type Maintaining operations and reputational resilience is critical to driving quality and reliability from our supply chain network. Reputational resilience, including risks related to climate change, maintains positive stakeholder perceptions and ensures that we are responsive if a disruption occurs. Operational resilience, including risks related to climate change, gives our business the flexibility to manage risks and adjust to disruptions. From an operations perspective, physical risks such as precipitation extremes and flooding could cause short term manufacturing or shipping delays or increased manufacturing or shipping costs, putting customer orders at risk. In FY17, HPE experienced this type of risk when our Houston facility flooded due to Hurricane Harvey and the site was not operational for approximately 3 months. These long term disruptions could provide an impetus for reconfiguring our operations or supply chain. While HPE regularly makes changes to our supply chain based on the return on the investment and risk analysis, in the case of physical disruptions we would incur similar costs to maintain the supply chain. The inability to support ongoing demand for components, such as disk drives, may result in reduction of revenue, gross margins in HPE’s businesses. Describe how risk type is included in climate-related risk assessments HPE’s Ethics and Compliance Office (ECO), which is responsible for assessing and managing climate-related risk in our supply chain, is one of the primary organizations under the Office of Legal and Administrative Affairs (OLAA) umbrella, which unifies the organizations in HPE to identify and manage climate-related risk. The ECO team is working to incorporate climate-related risk evaluation within our suppliers’ business continuity planning process, in partnership with HPE’s Business Continuity Management team. This program seeks to identify existing climate resiliency programs at our suppliers and run simulations with critical suppliers in regions with increasing vulnerability to climate change. When ECO identifies and upstream climate-related risk or vulnerability, this risk is communicated to the appropriate teams and leadership through regular meetings.</t>
  </si>
  <si>
    <t>Company specific example of risk type HPE’s greatest climate-risk is downsteam in Scope 3, Category 11 Use of sold products, which accounts for approximately 64% of HPE’s overall carbon footprint. The source of these emissions is the electricity our customers must use in order to power our products. Not surprisingly, the cost associated with the electricity to power IT equipment is a source of concern for our customers. Consequently, any technology company that can save customers energy (and associated cost) while powering their IT needs will be more competitive on the market. If the cost of energy were to increase in order to internalize the climate-related externalities in the market place through a carbon-tax, cap-and-trade system, etc., this could affect the marketability of HPE’s products if we are not producing technology that is operating best-in-class from an energy performance standpoint. Not only must our products be high performing from energy efficiency, but HPE also acknowledges that in order for our products to be viable in a carbon-constrained world, we must develop new technology that meets the compute demands of the future while working within an energy constrained environment. This climate-related downstream risk is driving HPE’s investment in technologies such as memory-driven compute and computing at the edge. Describe how risk type is included in climate-related risk assessments Downstream risk is included in HPE’s climate-related risk assessments via two primary means: (1) HPE has product Environmental Stewards that are responsible for tracking current and emerging regulation worldwide. The Environmental Stewards work closely with our Legal team, Corporate Affairs Living Progress team, and Government Affairs team (all under OLAA) to identify climate-related risks, assess magnitude of risk as it relates to supporting revenue growth and enhancing the HPE brand and reputation, and developing a plan of action to manage risk and (2) HPE Labs is the R&amp;D division responsible for anticipating technology risks and opportunities. Energy use, which has a strong connection to climate, is a central focus for HPE Labs given that the viability of the tech industry depends on meeting computing needs of the future within an energy constrained world. Therefore, climate-related risk is inherently embedded in HPE Lab’s risk assessment processes.</t>
  </si>
  <si>
    <t>Description of process for managing climate-related risks</t>
  </si>
  <si>
    <t>HPE manages climate-related risk primarily through our Business Continuity Management (BCM) processes, our Enterprise Risk Management (ERM) process, and our organizational structure. These climate risk monitoring and management processes occur at least six-monthly or more frequently. HPE’s BCM Policy requires development and implementation of plans including mitigation strategies based on common impact scenarios in order to quickly recover from disruptive events and improve resiliency. Disruptive events are any incident or crisis which interrupts normal business operations such as natural disasters, threats to personnel, or a loss of key suppliers all of which are impacted by climate change. HPE’s Global Resiliency team is responsible for ensuring that our BCM Policy is consistently and effectively deployed worldwide across the enterprise. HPE’s Business Continuity Plan (BCP) Guide provides a comprehensive overview of how to create a BCP. The Guide describes six common impact scenarios all of which are impacted by climate change. The six impact scenarios are: 1) facilities/site in accessible, 2) City disruption, 3) area/country disruption, 4) people unavailable, 5) loss of IT dependency, and 6) loss of (other) key dependency such as a business partners, service providers and suppliers. The BCP then provides guidance on how to perform risk/threat analyses and create BC strategies and procedures.</t>
  </si>
  <si>
    <t>Description of process for managing climate-related opportunities</t>
  </si>
  <si>
    <t>The HPE Living Progress (LP) team defines HPE’s overarching climate strategy, which includes identifying risks and opportunities. One of the LP team’s primary responsibility is to work with groups such as Renewable Energy Buyers’ Alliance (REBA) and the RE100 to identify emerging opportunities and shifts in the marketplace. Working closely with Global Real Estate (GRE), the LP team helps to identify climate-related opportunities as they relate to HPE facilities and operations. Process for identifying opportunities is managed through regular meetings and also driven by our publicly stated Scope 1 and 2 GHG reduction goal as well as our electricity from renewable sources goal. Climate –related transitional opportunities most closely align with the technology development and marketability of HPE solutions. HPE Labs is the R&amp;D division responsible for anticipating technology opportunities. HPE Labs works closely with our Business Unit leaders to identify emerging customer needs. This interaction between HPE Labs and our Business Unit leaders is the process through which technology and market opportunities are assessed and pursued. This includes both integrating key technology into existing products lines and commercializing the innovation opportunities that are identified through the HPE Labs and business unit partnership.</t>
  </si>
  <si>
    <t>Examples</t>
  </si>
  <si>
    <r>
      <t>Physical risks:</t>
    </r>
    <r>
      <rPr>
        <sz val="8"/>
        <color theme="1"/>
        <rFont val="Inherit"/>
      </rPr>
      <t>  HPE’s GRE team following our BCM Policy and BCP Guide assessed and managed the physical risk of our Houston facility which suffered from flooding as a result of Hurricane Harvey. The financial impact was not substantive. However, business continuity risk assessments have shown that our Houston facility is a vulnerable location.  Consequently, HPE is moving manufacturing operations to facilities that are less prone to climate-related physical risk.</t>
    </r>
  </si>
  <si>
    <r>
      <t>Physical opportunities:</t>
    </r>
    <r>
      <rPr>
        <sz val="8"/>
        <color theme="1"/>
        <rFont val="Inherit"/>
      </rPr>
      <t> HPE considers physical opportunities to comprise resource efficiency, energy source, and resilience. Specific examples include reducing the resources necessary for our direct operations by optimizing office space and minimizing our real estate footprint; increasing the procurement of electricity from renewable sources from 20% in FY16 to 25% in FY17; and increasing our operational and supply chain resiliency through a comprehensive resiliency study conducted with Business for Social Responsibility (BSR).</t>
    </r>
  </si>
  <si>
    <r>
      <t>Transitional risks:</t>
    </r>
    <r>
      <rPr>
        <sz val="8"/>
        <color theme="1"/>
        <rFont val="Inherit"/>
      </rPr>
      <t> EU LOT 9 is preparing to remove the lowest performing energy efficient products from the EU market. If HPE does not remain competitive with energy efficiency, HPE could lose access to markets. HPE’s Environmental Stewards work with Legal and R&amp;D teams to ensure our technology meets regulatory requirements and remains competitive in the market. Actions include testing and developing new component standards. Outcome is to maintain and increase market share and profitability.</t>
    </r>
  </si>
  <si>
    <r>
      <t>Transitional opportunities:</t>
    </r>
    <r>
      <rPr>
        <sz val="8"/>
        <color theme="1"/>
        <rFont val="Inherit"/>
      </rPr>
      <t> HPE SGI is one of the most energy efficient systems for high performance computing as ranked by the Green 500, which provides HPE with a competitive advantage to attract customers with big data needs. One case study is NREL’s used of HPE’s SGI 8600 to process massive amounts of data in an effort to research energy efficiency technologies and promote the development of renewable energy. Not only is the SGI preferable to customers because of its efficiency, but the computing performed by SGI is also in pursuit of reducing the carbon-intensity of our energy systems.</t>
    </r>
  </si>
  <si>
    <t>Increased insurance claims liability arising from climate-related impacts</t>
  </si>
  <si>
    <t>During the fourth quarter of fiscal 2017, our facilities in Houston, Texas sustained significant damage as a result of Hurricane Harvey. We continue to evaluate the impact of Hurricane Harvey on the business and have filed a claim under our insurance program for property damage and other covered expenses. For fiscal 2017, we recorded $ 93 million in Disaster charges, which primarily represented our deductible under the insurance program and an asset impairment charge, in our Consolidated Statement of Earnings. While in FY2017, the flooding from Hurricane Harvey was not a financially substantive impact to HPE, we anticipate that future events could become financially substantive (i.e., potentially exceed HPE's Enterprise Risk Management (ERM) materiality threshold). Therefore, we are re-locating the manufacturing operations and corporate facility to less vulnerable locations.</t>
  </si>
  <si>
    <t>How financial impact was calculated. The potential financial impact is an estimate calculated based on historical costs of our Houston site flooding. We projected future potential costs mostly tied to insurance deductibles. As stated in HPE’s FY17 10K, the cost for damage from Hurricane Harvey was $93M, which represented our deductible under the insurance program. HPE anticipates insurance costs to increase for our Houston location, which could potentially make this climate-related risk financially substantive. Describe the potential impact. HPE expects the impact to be flooding of our Houston facility based on past events. This has the potential to disrupt manufacturing operations as well as logistics and our workforce. Financial impact is expected to be related to facility damage and insurance deductibles.</t>
  </si>
  <si>
    <t>Describe action being implemented. HPE is distributes manufacturing and logistics operations to other facilities, thereby mitigating and distributing risk and building resiliency due to possible temporary facility closure(s). We are also building resiliency by upgrading backup capabilities of important facilities. HPE is also enhancing its control over logistics. Cost of management was calculated from HPE's FY18 10K Annual Report. Page 46 describes costs associated with HPE's Next initiative, which encompasses many of the restructuring activities. The program management costs cited are $95M. The HPE Next initiative includes activities such as HPE's real estate portfolio consolidation. Therefore, the program costs of "HPE Next" represent the costs of this management method. However, the $95M does not represent the gains from real estate sales, which in FY18 was $405M according to the 10K. Example or case study HPE is moving some manufacturing operations from our Houston facility to Chippewa Falls, WI, which is less vulnerable to acute physical climate-related risks. HPE is also enhancing its Enterprise Resource Planning (ERP) systems, which will enable HPE to be more agile in responding to disruptive events from a logistics perspective.</t>
  </si>
  <si>
    <t>Company specific description. Fuel/energy taxes could increase the cost of doing business for HPE, our supply chain, and our customers, which may impact profits. In addition, product energy efficiency regulations pose a risk if not managed. For example, EU LOT 9 is preparing to remove the lowest performing energy efficient products from the EU market. EU LOT 9 is specifically for Enterprise servers, data storage and ancillary equipment, which are products that are important to HPE’s business. If HPE does not remain competitive with energy efficiency, HPE could lose access to European markets for our industry standard server products such as the DL360 or DL380, for example.</t>
  </si>
  <si>
    <t>8761550000 </t>
  </si>
  <si>
    <t>How financial impact was calculated. The value is derived from HPE’s FY18 10K reported revenue ($30,852M) adjusted to represent revenue from sales of products that could be affected by European energy efficiency regulations to the Europe, the Middle East, and Africa (EMEA) market. The financial impact shown is an unlikely worst case scenario of impact for the following reasons: (1) it assumes the entire EMEA market would be inaccessible, which is not accurate; (2) it assumes that all HPE products currently sold would not meet energy efficiency standards, which is not true; (3) it does not account for the HPE’s risk management activities to ensure products meet energy efficiency standards. Describe potential impact The impact of energy efficiency regulation is that some HPE products may not meet the standards and therefore, could not be sold on the European market. However, this impact would be counterbalanced by increased sales of higher end, more efficient products.</t>
  </si>
  <si>
    <t>Describe action being implemented HPE’s management method consists of the collaboration of several teams and focus on R&amp;D to make sure our products meet and exceed, where possible, energy efficiency requirements and/or standards. HPE’s Environmental Stewards, who are responsible for monitoring regulations and standards that could affect the sales of our products, work with our Legal team, Business Units, procurement professionals, and R&amp;D teams to ensure that our products meet or exceed requirements. Actions include, but are not limited to: planning for research and testing to meet energy efficiency standards and working with suppliers to modify parts and components necessary to meet energy efficiency requirements such as power supplies. The cost of the management method ($1,663M) came from dollars spent on research and development as reported in HPE’s FY18 10K report. This value does not accurately represent the cost of management for the risk described in this table because not all R&amp;D investments can be attributed to risk associated with energy efficiency regulation. However, this is the best calculation of management method costs available at this time. Example or case study HPE R&amp;D investments in new computing architectures like photonics and memory-driven computing that would use 1% of the energy per calculation that is consumed today. Some of this technology is currently utilized in HPE's products.</t>
  </si>
  <si>
    <t>Reputation: Shifts in consumer preferences</t>
  </si>
  <si>
    <t>Company specific description. The Sustainability Contact Center (SCC) serves as the first point of contact for all sustainability inquiries to HPE globally. The SCC’s primary function is to support HPE Sales Proposal and Account teams on sustainability topics which typically occurs in the following formats: (1) Sales requests sustainability messaging support in response to a specific sales opportunity; (2) Current or prospective customers submit questionnaires to HPE as supplier on various environmental, social and governance-related topics; (3) General sustainability inquiries sent to HPE. Of the total requests for information sent to the SCC in FY18, 68% were related to sustainability and operations on topics including (but not limited to): energy use, renewable energy, environmental management system, operational carbon footprint, social responsibility, etc. Additionally, in a separate, but synergistic function, 4 staff members on the Corporate Sustainability team are actively engaging customers in IT efficiency and sustainability meetings. These meetings not only demonstrate HPE’s position as a leader in sustainable enterprise solution, but also build partnerships to help other companies meet their corporate sustainability targets through the use of HPE’s products. Because sustainability is increasing in importance to procurement professionals, especially at companies that have established supply chain sustainability goals, if HPE were unable to demonstrate sustainability leadership, we could lose revenue. As the awareness around corporate accountability in sustainability grows, HPE stands to lose even more business, if it does not continue its leadership in the field. This is a reputational risk.</t>
  </si>
  <si>
    <t>How financial impact was calculated. Though the operational sustainability requests represented only 68% of total questions, they represented $565 million in customer bid amounts. Describe potential impact The $565 million represents sales opportunities in negotiation. Because sustainability is increasing in importance to procurement professionals, especially at companies that have established supply chain sustainability goals, if HPE were unable to demonstrate sustainability throughout the value chain of its products, it is likely that they would lose the opportunity to a company making greater strides in sustainability. As the awareness around corporate accountability in sustainability grows, HPE stands to lose even more business, if it does not continue its leadership in the field. For FY18, $565 million represents 2% of total revenue.</t>
  </si>
  <si>
    <t>Describe action being implemented HPE invests a lot of time into preparing information to inform our internal staff and both our current and potential customers. The sustainability team spends at least 6 months preparing data, insights, and information to publish in a publicly disclosed CSR Report, called the Living Progress Report. This publication not only informs the general public of HPE’s ongoing sustainability efforts and ESG-related metrics, but also supplies the SCC team with enough information to answer ~70% of all incoming requests. These requests are typically answered in 2-5 business days. Those requests that are not able to be properly answered using information from the Living Progress Report (or other internal documents) are then escalated to subject matter experts (SMEs), business unit product stewards, or staff on the Corporate Sustainability or Supply Chain teams in order to source the accurate and appropriate response. The response time for these escalated inquiries ranges from 3-10 business days. The cost of the management method was calculated based on the assumed people hours of employees working within the SCC as well as support functions that help the SCC respond to customer requests multiplied by an assumed salary. Example or case study A few of HPE’s customers, like Adobe, have communicated that our corporate sustainability practices and efficient products and solutions carries weight in their decision making process for vendor selection.</t>
  </si>
  <si>
    <t>In FY17, HPE divested two large business units, Enterprise Services and Software. As part of the divestiture, HPE removed many facilities from its real estate portfolio. As part of its ongoing activities, HPE is consolidating its real estate footprint by optimizing work space and continuing our commitment to higher efficiency buildings such as LEED Silver certified facilities. Additionally, in FY18, HPE has identified opportunities through demand response programs to save costs based on when we use our energy.</t>
  </si>
  <si>
    <t>How financial impact was calculated Financial impact was calculated by identifying 13 facilities that have the opportunities to save on costs based on demand response programs. HPE identified opportunities to reduce energy and estimated the financial impact based on the demand response rate schedule. Describe the potential impact The cost savings financial impact represents the cost savings for 13 facilities over one year. HPE has close to 200 facilities globally in approximately 70 countries. If demand response programs become more ubiquitous globally as electricity grids become more intelligent and utilities have to smooth both demand and supply as more renewables come online, the cost savings could be very large for HPE in the long term.</t>
  </si>
  <si>
    <t>Describe action that is being implemented The action being implemented is primarily driven by HPE’s Global Real Estate (GRE) and Global Procurement teams. These teams are working to educate leadership on demand response programs and the opportunity. Simultaneously, these teams are investigating demand response programs, energy control measures, and energy efficiency measure to reduce HPE's total energy demand, gain more control of when energy demand is occurring, and gain the greatest financial benefit. The cost to realize opportunity was calculated based on the assumed number of people hours and average salary required to identify this opportunity. Example or case study HPE's GRE and Global Procurement team identified approximately $117,000 in potential savings through energy efficiency upgrades to the HVAC, garage exhaust, and air handlers. At the same time, the team has identified close to $0.5M in savings that could be realized by business units if they shifted energy intensive business process to a different time of day.</t>
  </si>
  <si>
    <t>Company specific description HPE solutions to enhance customers' efficiency, minimize energy use and material requirements will thrive in a carbon constrained market. Our energy efficient products such as ProLiant, Moonshot, and Apollo use up to 65% less power than traditional servers. New HPE solutions, such as HPE GreenLake Flex Capacity Services, allow customers to minimize the amount of IT equipment necessary, while providing additional capacity as needed. By eliminating the typical 50% overcapacity of installed IT equipment, these solutions offer customers significant energy, material, and cost savings. In addition to leasing new HPE systems, HPE Financial Services' Asset Lifecycle Solutions (ALCS) collects and processes used, customer-owned IT products from any OEM as a commercial service for HPE’s global corporate customer base. As regulations evolve around take-back programs, HPE sees opportunity to grow this portfolio in servicing customers wishing to better manage their end of use assets.</t>
  </si>
  <si>
    <t>1500000000 </t>
  </si>
  <si>
    <t>How financial impact was calculated The financial impact estimate comprises two important services provided by HPE: (1) HPE Financial Services and Asset Recovery and (2) Greenlake Hybrid Cloud as a part of HPE Pointnext, which debuted at HPE Discover in June 2018. We forecasted for moderate growth based on subject matter expertise. Annual financial implications of opportunity are based on market projections, which inherently have assumptions embedded into estimates. We focused on these two services because they have direct implications for energy conservation for our customers. Describe the potential impact The potential impact is increased sales and increased revenue.</t>
  </si>
  <si>
    <t>Describe action that is being implemented In order to realize this opportunity, HPE is working closely with business team to help educate sales teams and customers on the energy efficiency and sustainability attributes of product lines. The Corporate Affairs Living Progress team is leading this action through several sales engagement and sales enablement activities. Cost to realize opportunity was calculated by taking the total spent on Sales and marketing programs from HPE’s FY18 10K Annual Report, which was $910M and adjusting that expenditure proportionately to our percent of revenue that came in FY18 from products / services that we classify as low-carbon products or that enable a third party to avoid GHG emissions. For FY18, the percent of revenue from low-carbon products was 23% ($910M*23%=$209.3M). Example or case study The Corporate Affairs Living Progress team is working in conjunction with HPE Financial Services to create a report that shows customer the GHG emissions avoided by using leasing services and/or asset recovery services. The report was debuted at a customer facing conference in FY18.</t>
  </si>
  <si>
    <t>Company specific description HPE’s focus on simplified hybrid cloud and powering the intelligent edge is driving development of new products and services through innovation and R&amp;D meeting both our customers increasing complex IT needs as well as minimizing energy use requirements. HPE is researching and developing new computing architectures like photonics and memory-driven compute that will use 1% of the energy per calculation available today. HPE also plans to invest $4 billion in computing at the edge, which requires far less energy by eliminating the need to ship packets of data to and from the data center. Innovating these efficiency solutions is paramount to powering emerging technologies like AI and Blockchain at their imagined scale and is hence critical to HPE.</t>
  </si>
  <si>
    <t>How financial impact was calculated In its first forecast of the "whole cloud" opportunity, International Data Corporation (IDC) estimates that worldwide whole cloud revenues will reach $554 billion in 2021, more than double those of 2016. Services supporting public and hybrid cloud environments are, collectively, the second largest opportunity in the whole cloud market, accounting for 31% of all cloud-related spending in 2016 and 2021. The financial impact was calculated by adjusting IDC’s forecasted revenue by the percent spent on services and hybrid cloud, then further adjusted to account for competitors in the market. Describe the potential impact The potential impact is increased sales and increased revenue.</t>
  </si>
  <si>
    <t>Describe action that is being implemented HPE has changed its focus from selling technology to selling solutions that address our customers’ needs whether it is hybrid services, consumption-based IT model, or powering the intelligent edge. HPE’s business units and sales teams have transformed to communicate this focus to our customers. HPE’s Corporate Affairs Living Progress team works with our business units, sales teams, partners, and customers to communicate the energy and climate-related benefits of HPE solutions. The cost to realize the opportunity comes from HPE's FY18 10K Annual Report dollars spent on research and development, which was $1,663M. Example or case study ABB and HPE announced a strategic global partnership that combines ABB’s industry-leading digital offerings, ABB AbilityTM, with HPE’s innovative hybrid information technology (IT) solutions. The partnership will provide customers with solutions that generate actionable insights from vast amounts of industrial data to increase the efficiency and flexibility of their operations and create competitive advantage. This joint go-to-market solution leverages HPE OneView orchestration with HPE Edgeline IoT Systems, HPE Synergy, and HPE Aruba to perform bidirectional data communication between datacenter IT resources and ABB power management software to optimize energy usage and datacenter efficiency. HPE Pointnext services architects and implements the solution for joint customers.</t>
  </si>
  <si>
    <t>Company specific description of impact on this areas of business Rising total cost of ownership for IT equipment has shifted customer demand to leasing and pay as you go IT services that remove ownership from the customer. HPE has capitalized as an opportunity to create HPE GreenLake services which offer consumption based models. This reduces customer energy consumption by allowing customers to only use what they need and not overprovision under-utilized IT equipment. Description of magnitude of impact In its first forecast of the "whole cloud" opportunity, International Data Corporation (IDC) estimates that worldwide whole cloud revenues will reach $554 billion in 2021, more than double those of 2016. Services supporting public and hybrid cloud environments are, collectively, the second largest opportunity in the whole cloud market, accounting for 31% of all cloud-related spending in 2016 and 2021.</t>
  </si>
  <si>
    <t>Company specific description of impact on this area of business HPE views the resiliency of its supply chain and its value chain to be a business imperative. Therefore, HPE views supply chain capacity building for climate resiliency as an opportunity HPE is working across our value chain to mitigate HPE’s climate impact in line with science-based targets. Within one year of announcing our 2025 supply chain science-based GHG emissions reduction target of 15% and engaging directly with our suppliers to help them set their own science-based targets, we achieved a 1.0% reduction in supply chain GHG emissions. Additionally, our goal is to enable 80% of our production suppliers (by spend) to set science-based targets within their own operations. This year, 11% of our suppliers have set science-based targets. Description of magnitude of impact By our estimates, our supplier engagement program will help reduce 100 million metric tons of CO2e emissions within our global supply chain. Emissions from HPE’s Scope 3, Category 1 Purchased goods and services was approx. 2.3 million metric tons of CO2e in FY2018 and is the second largest category of GHG emissions behind Scope 3, Category 11 Use of sold products. Avoiding 100 million metrics tons of CO2e emissions by 2025 reduces climate risk within HPE’s supply chain by reducing potential financial risk in the event of an energy or carbon tax. We are also working to advance clean energy, with long-term commitment to source 100% renewable power.</t>
  </si>
  <si>
    <t>Company specific description of impact on this areas of business Greenhouse gas (GHG) mitigation activities are an opportunity that HPE has pursued by consolidating its real estate footprint by optimizing work space. As HPE moves out of older buildings, we are continuing our commitment to higher efficiency buildings such as LEED Silver certified facilities. HPE has also embraced adaptation activities by signing up to RE100 and committing to 100% of its electricity coming from renewable sources with an interim goal of 50% of electricity coming from renewable sources by 2025. In FY18, HPE opened a 45 GWh solar farm in India through a 10-year Power Purchase Agreement (PPA). This contract makes India the country in which we source the second largest amount of renewable power. Description of magnitude of impact From FY17 to FY18, HPE increased its procurement of electricity from renewable sources from 25% to 37%.</t>
  </si>
  <si>
    <t>Company specific description of impact on this areas of business HPE is focusing R&amp;D investments in new computing architectures like photonics and memory-driven computing. HPE plans to invest $4 billion in computing at the edge which requires far less energy by eliminating the need to ship packets of data to and from the data center. Innovating these efficiency solutions is paramount to powering emerging technologies like AI and Blockchain at their imagined scale and hence HPE is shifting its business model to focus on the edge as one of three key areas for business growth. For example, HPE Edgeline released in 2017 is built with the highest performance energy efficiency modules in the industry. Description of magnitude of impact Projected growth in the Internet of Things (IoT) and computing at the edge is substantial. Forbes 2017 article cites that IoT will grow from $157B in 2016 to $457B in 2020, attaining a Compound Annual Growth Rate (CAGR) of 28.5%. Meanwhile, Boston Consulting Group expects the IoT market to reach $267B by 2020. Investing in powering the intelligent edge could lead to significant revenue growth for HPE. For example, 5% share of $267B would be $13.35B in potential revenue.</t>
  </si>
  <si>
    <t>Company specific description of impact on this areas of business HPE’s Houston site suffered extreme flooding as a result of Hurricane Harvey. The site was shut-down for approximately 3 months and local staff were forced to work from home or alternative locations. HPE’s Houston site was a manufacturing and supply/distribution epicentre. As a result of the extreme weather event and flooding, HPE was forced to re-route much of the logistics. Due to the Houston flood in FY2016, HPE’s insurance deductible for flooding increased noticeably. Even with the flooding damage cost, the financial impact of the Hurricane Harvey on HPE’s Houston facility was not substantive. All of HPE’s business continuity plans worked well in the event with no loss of revenue due to the disruption. Description of magnitude of impact During the fourth quarter of fiscal 2017, our facilities in Houston, Texas sustained significant damage as a result of Hurricane Harvey. We continue to evaluate the impact of Hurricane Harvey on the business and have filed a claim under our insurance program for property damage and other covered expenses. For fiscal 2017, we recorded $ 93 million in Disaster charges, which primarily represented our deductible under the insurance program and an asset impairment charge, in our Consolidated Statement of Earnings. The impact due to Hurricane Harvey was not financially substantive.</t>
  </si>
  <si>
    <t>Company specific description of the impact on this area of your financial planning process There are several variables that influence HPE’s revenue planning process. The transition to a low carbon economy; the increasing number of connected devices; the energy challenges to meet future compute needs and the new solutions/technologies such as powering the intelligent edge and memory-driven compute are opportunities that are included in HPE’s financial planning process for revenues. HPE uses sales and marketing data to anticipate future demand for solutions and feeds that information into revenue-related financial planning. HPE is focused on solution based offerings such as hybrid services, consumption-based IT model, or powering the intelligent edge. We anticipate revenues from these solution offerings to grow in the future. Description of the magnitude of this impact. HPE expects revenues to increase through new solutions to adaptation needs and through demand for lower emissions products and services. Services supporting public and hybrid cloud environments are, collectively, the second largest opportunity in the whole cloud market, accounting for 31% of all cloud-related spending in 2016 and 2021. Forbes 2017 article cites that IoT will grow from $157B in 2016 to $457B in 2020, attaining a Compound Annual Growth Rate (CAGR) of 28.5%. Meanwhile, Boston Consulting Group expects the IoT market to reach $267B by 2020. Investing in powering the intelligent edge could lead to revenue growth for HPE.</t>
  </si>
  <si>
    <t>Company specific description of the impact on this area of your financial planning process. Greenhouse gas (GHG) mitigation activities are an opportunity for HPE to save on operating costs by consolidating its real estate footprint work space optimization. HPE incorporates savings from operating costs into its financial planning process and is driving many of our decisions in which facilities to exit or occupy. As HPE moves out of older buildings, we are continuing our commitment to higher efficiency buildings such as LEED Silver certified facilities, which due to higher efficiency help us save on utility costs, one of the larger budget expense items for our Global Real Estate (GRE). Likewise, HPE also includes adaptation activities in its budgeting and financial planning process, mostly for the procurement of electricity from renewable sources. HPE has also embraced adaptation activities by signing up to RE100 and committing to 100% of its electricity coming from renewable sources with and interim goal of 50% of electricity coming from renewable sources by 2025. Additionally, HPE is exploring opportunities reduce its energy use and control energy use in order to save costs under demand response rate structures. Description of the magnitude of this impact. In FY18, HPE identified the potential for cost savings ranging between $500,000 and $1M by reducing energy use at 13 facilities which participate in demand response rate structures. From FY17 to FY18, HPE increased its procurement of electricity from renewable sources from 25% to 37%.</t>
  </si>
  <si>
    <t>Company specific description of the impact on this area of your financial planning process. HPE’s Houston site suffered extreme flooding as a result of Hurricane Harvey. The site was shut-down for approximately 3 months due to the flood and infrastructure repair work after the flood subsided. While the cost of the flood was covered through insurance deductibles, HPE incorporates potential capital expenditures due to acute physical climate-related risk such as extreme weather events into its financial planning and risk assessment processes. Description of the magnitude of this impact. During the fourth quarter of fiscal 2017, our facilities in Houston, Texas sustained significant damage as a result of Hurricane Harvey. We continue to evaluate the impact of Hurricane Harvey on the business and have filed a claim under our insurance program for property damage and other covered expenses. For fiscal 2017, we recorded $ 93 million in Disaster charges, which primarily represented our deductible under the insurance program and an asset impairment charge, in our Consolidated Statement of Earnings.</t>
  </si>
  <si>
    <t>Company specific description of the impact on this area of your financial planning process. HPE’s strategy to focus on solution based offerings such as hybrid services, consumption-based IT model, or powering the intelligent edge are driving an acquisition strategy that complements HPE’s portfolio of offerings. It is through a financial planning process that capitalizes on technology and market climate-related opportunities that HPE has crafted an intelligent acquisition strategy. HPE aims to position itself in the market to capitalize on revenue growth cited by IDC, Forbes, and others. Acquisitions for HPE’s FY17 include: SGI, Simplivity, Nimble Storage, Cloud Technology Partners (CTP), Niara, and Cloud Cruiser. Likewise, in FY17, HPE divested two large business units that did not focus on HPE’s primary business focus. These divestitures were Enterprise Services, which became DXC Tech through a spin-merger, and Software, which became Micro Focus through a spin-merger. In FY18 HPE acquired Plexxi, which aligns with HPE’s Hybrid IT product and RedPixie to be a part of Pointnext. Both acquisitions serve HPE’s strategic focus on hybrid cloud and consumption-based services, which have energy efficiency benefits by solving problems such as over provisioning. Also in FY18 HPE acquired Cape which joined HPE’s intelligent edge portfolio. Description of the magnitude of this impact. HPEs FY17 10k states, “Acquisition and other related charges increased by $ 58 million in fiscal 2017 as compared to fiscal 2016, due primarily to charges resulting from the acquisitions of Nimble Storage, SimpliVity and SGI.” HPE’s FY18 10K shows $82M spend in acquisition and other related charges.</t>
  </si>
  <si>
    <t>Company specific description of the impact on this area of your financial planning process Since HPE’s operational footprint is relatively small from an energy use and greenhouse gas (GHG) standpoint (our facilities account for 2.6% of our total GHG footprint), climate-related risk does not appear at this time to influence our access to capital, especially when evaluated in conjunction with other variables. However, HPE does include access to capital in its financial planning process and works to improve aspects of our business that could potentially increase our access to capital. An article published in Oct 2017 by Moody’s Investors Service states that in addition to the prominence that Environmental, Social, and Governance (ESG) analysis is gaining amongst mainstream investors and policymakers, Moody's Investors Service is continuing to strengthen its commitment to assess how ESG issues impact different sectors and debt issuers. Given HPE’s history of corporate citizenship, our climate change strategy which includes Science Based Targets (SBTs), and strong ESG evaluation among various ratings and rankings, we view access to capital as a climate-related opportunity as opposed to a risk. We include access to capital as an opportunity in our financial planning process by working with our Investor Relations and Treasury teams to insure that ratings and rankings viewed by analysts remain high and are accurately represented in investor terminals. Description of the magnitude of this impact HPE closely monitors, manages, and reports to leadership its ESG ratings and rankings scores for 8 investor-facing ratings and rankings including DJSI, Sustainalytics, FTSE Russel, ISS, MSCI, Oekom, Thomson Reuters, and CDP. HPE’s score from five of those ratings and rankings are directly reported on Bloomberg terminals, which reach an investor audience of 325,000 and represent 718 data hits per month. Poor ratings and rankings scores may impact access to capital and brand valuation since, at a minimum, the ratings and ranking scores are reflected to an investor audience of 325,000.</t>
  </si>
  <si>
    <t>Company specific description of the impact on this area of your financial planning process HPE has assets or facilities that suffer from acute physical climate-related risk and are included in HPE’s financial planning processes. Given the impact to our Houston facility in FY17 from flooding due to Hurricane Harvey and the financial impact to our insurance deductibles, HPE has decided to move manufacturing operations away from that location. Similar financial assessment for our assets or facilities are performed via our business continuity planning processes and our Enterprise Risk Management (ERM) process. Part of that process includes assessing financial impact, which is then included in financial planning process. If a risk exceeds the ERM’s materiality threshold, then the financial impact is briefed to leadership and appropriate risk mitigation actions are taken. Description of the magnitude of this impact The impact to our Houston asset for FY17 was covered by our insurance program, which was $ 93 million in Disaster charges and primarily represented our deductible under the insurance program and an asset impairment charge, in our Consolidated Statement of Earnings.</t>
  </si>
  <si>
    <t>Company specific description of the impact on this area of your financial planning process As reflected in HPE’s FY17 10k, we have a substantial process to assess and disclose liabilities with a financial impact that would influence financial planning of the company. HPE’s FY17 10k states, “The Company could incur substantial costs, its products could be restricted from entering certain jurisdictions, and it could face other sanctions, if it were to violate or become liable under environmental laws or if its products become noncompliant with environmental laws. The Company's potential exposure includes impacts on revenue, fines and civil or criminal sanctions, third-party property damage or personal injury claims and clean-up costs.” Since HPE’s operational footprint is relatively small from an energy use and greenhouse gas (GHG) standpoint (our facilities account for 2.6% of our total GHG footprint), climate-related risk does not appear at this time to influence our liabilities, especially when evaluated in conjunction with other variables. The only contingency identified by HPE’s 10K associated with climate-related risk is in connection with our Houston site. Description of the magnitude of this impact HPE's FY17 10K Annual Report stated, "During the fourth quarter of fiscal 2017, the Company's facilities in Houston, Texas sustained significant damage as a result of Hurricane Harvey. For fiscal 2017, the Company recorded $52 million in Disaster charges in its Consolidated Statement of Earnings, which primarily represents the deductible under the Company's insurance plans. The Company continues to evaluate the impact of Hurricane Harvey on the business and has filed a claim under its insurance program for property damage and incremental expenses. However, as of October 31, 2017, the final claim amount was not quantified, and as such, no insurance receivable was recorded. As a result of the damage caused by Hurricane Harvey, the Company further recognized an asset impairment charge of $41 million for the buildings it owns in Houston, Texas. The impairment charge represented the difference between the carrying value of the buildings and estimated market value."</t>
  </si>
  <si>
    <t>Company-specific explanation of how business objectives and strategy have been influenced by climate-related issues. </t>
  </si>
  <si>
    <t>HPE’s purpose is to innovate technology solutions that advance the way we live and work. HPE views technology as an enabler for advancement. However, at the same time, we acknowledge the enormous energy challenge that the future holds as the next billion become connected through smart devices. At the core of our company’s strategy is developing transformative solutions that reap the benefits of growing connectivity while reducing the environmental footprint of IT infrastructure. Our CEO has advocated publicly for responsible and sustainable innovation, including participating on a “Powering the digital economy” panel at the World Economic Forum annual meeting in Davos where he discussed HPE’s commitment to both renewable procurement and efficient IT. HPE’s business activities reflect this commitment, including: an announcement to shift our business models to as-a-service, which will enable customers to optimize server utilization and reduce energy consumption, R&amp;D investments in new computing architectures like photonics and memory-driven computing and that will use 1% of the energy per calculation available today, and a plan to invest $4 billion in computing at the edge which requires far less energy by eliminating the need to ship packets of data to and from the data center. Innovating these efficiency solutions is paramount to powering emerging technologies like AI and Blockchain at their imagined scale and is hence critical to HPE’s business success. In addition, HPE’s largest public sector customers include the Department of Energy and National Renewable Energy Laboratory, who are using HPE technologies to power research into climate change, clean energy sources including renewables, and mapping weather patterns to improve resiliency.   </t>
  </si>
  <si>
    <r>
      <t>Describe how business strategy is linked to an emission reductions target or energy reduction target.</t>
    </r>
    <r>
      <rPr>
        <sz val="8"/>
        <color theme="1"/>
        <rFont val="Inherit"/>
      </rPr>
      <t> </t>
    </r>
  </si>
  <si>
    <t>The energy needs of IT infrastructure are skyrocketing as additional processing power enables more demanding algorithms that then lead to a greater demand for data; which in turn requires additional processing power – creating a vicious cycle that will only accelerate in the years to come, unless something is done. That is why our CEO announced HPE’s product energy performance goal in 2016, mandating that innovating unconventional solutions to this problem must be at the core of HPE’s mission. HPE’s product-use carbon target is to increase the energy performance of our product portfolio by 30 times by 2025 (from a 2015 baseline) while we work to provide our customers custom solutions that reduce data center inefficiencies and optimize management of energy, capacity and costs along the way.  </t>
  </si>
  <si>
    <t>Provide an example of a substantial business decision that was made (or if none, this is stated) as a result of integration of climate-related issues (both the business decision and the aspect of climate change that has influenced the business decision must be made clear). </t>
  </si>
  <si>
    <t>The triple blows from hurricanes Harvey, Irma, and Maria in the United States were a wake-up call to the importance of building resilience to climate risks.  In 2017, HPE’s Houston, Texas campus – a critical site for manufacturing – experienced devastating floods which forced the site to shutdown, requiring orders to be re-routed and supplier materials to be repositioned. Following this disastrous hurricane season of 2017, HPE made the strategic decision to close our Houston manufacturing site and relocate to Austin, Texas to reduce further risks from climate-related events. Relocation decisions were made toward the end of FY2017, but relocation activities continued throughout FY2018. The business is also investing in digitizing our supply chain with track-and-trace capabilities that will provide us with near real-time insights to better manage our response to future extreme weather catastrophes.  HPE is also investing heavily in our Puerto Rico site to improve connectivity and strengthen the resilience of the site.</t>
  </si>
  <si>
    <t>Other, please specify (IPCC Special Report Global Warming of 1.5C)</t>
  </si>
  <si>
    <t>Scenario, inputs, assumptions &amp; analytical methods The IPCC Special Report Global Warming of 1.5°C was released October 2018. HPE strives to be a climate leader and for that reason, selected scenarios used in the IPCC Special Report as a starting place to begin our TCFD and climate-scenario journey. It has become clear that to avoid the worst impacts of climate change, we must aim for a 1.5°C scenario world. For that reason, it was the most appropriate scenario to select. Inputs included carbon tax assumptions, frequency of natural disasters, and policy assumptions. Analytical methods use included qualitative and quantitative methods using historical data, data available in the IPCC Special Report, and data from HPE documents such as 10K Annual Reports coupled with simple linear based extrapolation. Description time horizon(s) Time horizons considered were short-term (0-3 yrs), medium-term (3-5 yrs), and long-term (5-15 yrs). These time horizons were selected to remain consistent with other HPE business processes. Areas of organisation considered in scenarios Areas of organisation that were included in our scenario analyses include functional areas such as Global Real Estate (GRE), supply chain, logistics &amp; distribution, finance (specifically insurance policy implications), as well as regulatory compliance. Impacts on business units were also considered especially business units that will be highly competitive in carbon-constrained market such as Greenlake Flex Capacity (consumption-based model that solved for over provisioning), edge computing, asset upcycling, and memory-centric compute. A company specific description of summary of the results of the conducted scenario analysis The overall conclusion of our scenario exercise is that HPE has more to gain in a 1.5°C scenario than a business-as-usual scenario. This is driven primarily by the market opportunities that will come from stronger climate mitigation. Companies, cities, states, and governments, as described in the IPCC Special Report will have to accelerate a social-technical transformation in order to meet the requirements of 1.5°C world. This provides tremendous opportunities for HPE businesses such as the intelligent edge through our Aruba offerings. Energy intensity of materials must decrease, providing a strong motivator for circular economy offerings such as HPE’s Asset Upcycling. There are still transition risk is the 1.5°C scenario for HPE from a market, technology, and policy/legal standpoint especially if our products do not improve quickly enough from an energy efficiency standpoint, but the opportunities out weight the risks. In the business-as-usual scenario, the market opportunities are not as large and costs from physical risks become much more prevalent. A description of how the results of the scenario analysis have informed your business objectives and strategy Results from our scenario analysis are informing our business objectives and strategy in the following ways: (1) our sustainability team is increasingly connecting and educating our business units on how their offerings can help differentiate HPE in the market-place especially regarding climate; (2) we are incorporating findings from our scenario analysis into HPE’s Living Progress customer engagement strategy, meaning we are targeting customers that will be interested in our scenario results; and (3) we are using results from scenario to identify partnership opportunities and external speaking engagements. A case study/example of how the results of scenario analysis have directly influence your business objectives and strategy Upon conclusion of our scenario analysis exercise, HPE’s Corporate Affairs has created two positions whose purpose are to connect the Living Progress and Governmental Relations teams with the HIIT and Aruba business units. Both business units were shown to play a role in transitioning to a low carbon economy based on assumptions from our scenario analyses.</t>
  </si>
  <si>
    <t>New</t>
  </si>
  <si>
    <t>In FY2017, HPE achieved a 29% reduction of Scope 1 and Scope 2 (market-based) GHG emissions compared to our 2015 base year. Therefore, we achieved 116% of our goal 8 years ahead of schedule. We created a new Scope 1 and Scope 2 (market-based) reduction goal for FY2018, which is 55%.</t>
  </si>
  <si>
    <t>Scope 3: Purchased goods &amp; services</t>
  </si>
  <si>
    <t>In 2017, HPE established two supply chain emissions reduction goals to achieve by 2025, compared to 2016. We have an overall goal of reducing manufacturing-related GHG emissions (on an absolute basis) in our supply chain by 15% and aim to enable 80% of our manufacturing suppliers (by spend) to set their own science-based emissions reduction target(s).</t>
  </si>
  <si>
    <t>Electricity from renewable sources (kWh)</t>
  </si>
  <si>
    <t>Total Electricity (kWh)</t>
  </si>
  <si>
    <t>HPE has a goal to sources 50% of its electricity use from renewable sources by 2025. When we started this goal in 2015, the percent of our electricity from renewable sources was 12%. In FY2018, we are approximately three quarters of the way toward our goal. The percent of electricity from renewable sources in FY2018 was 37%.</t>
  </si>
  <si>
    <t>Abs1</t>
  </si>
  <si>
    <t>Engagement with suppliers</t>
  </si>
  <si>
    <t>Number of manufacturing suppliers with SBT</t>
  </si>
  <si>
    <t>Total number of manufacturing suppliers</t>
  </si>
  <si>
    <t>In FY2017, HPE launched a first of its kind supplier engagement target. Our target is to have 80% of our manufacturing suppliers, by spend, commit to a science-based GHG reduction target. As part of this initiative, HPE partnered with Point380 and is helping its suppliers create science-based targets.</t>
  </si>
  <si>
    <t>Other, please specify (Energy efficiency of products)</t>
  </si>
  <si>
    <t>Energy performance of product portfolio</t>
  </si>
  <si>
    <t>HPE has a goal to improve the energy performance of its product portfolio 30x by 2025 compared to 2015. In FY2018, we achieved 1.6x improvement in energy performance compared to 2015.</t>
  </si>
  <si>
    <t>Waste diverted from landfill (metric tonnes)</t>
  </si>
  <si>
    <t>Total waste generated (metric tonnes)</t>
  </si>
  <si>
    <t>HPE has a goal to achieve 83% waste diversion. In FY18, we diverted 90% of our waste from landfill, which means we achieved 108% of our goal.</t>
  </si>
  <si>
    <t>HPE is committed to complying with regulatory requirements and standards that drive energy efficiency and commitment to energy from renewable sources. HPE has committed to construct LEED certified buildings. HPE has committed to the RE100 with an interim goal of 50% electricity from renewable sources by 2025. Compliance requirements and commitment to standards are one of the ways that HPE drives investment in emission reduction activities.</t>
  </si>
  <si>
    <t>HPE’s Global Real Estate (GRE) team, which oversees HPE facilities worldwide, has a dedicated repair and maintenance budget that includes funding to drive energy efficiency projects.</t>
  </si>
  <si>
    <t>HPE Office of Legal and Administrative Affairs (OLAA) organization comprises both the Global Real Estate (GRE) team and the Corporate Affairs Living Progress team. Both of these organizations are critical in driving the employee experience at HPE. Many of the activities run by GRE and Corporate Affairs Living Progress are designed to educate and engage employees on how they can contribute to HPE’s emissions reduction goals and do their part for the environment.</t>
  </si>
  <si>
    <t>In order to promote emission reduction activities, HPE has adopted a lower return on investment (ROI) specification. This means that projects with emission reduction benefits are not evaluated against the same ROI requirement as other investment decisions.</t>
  </si>
  <si>
    <t>One of HPE’s values is partnership and this includes partnering with government on technology development with emission reduction benefits. HPE drives investment in emission reduction activities in areas where there are opportunities for partnerships and where development of the technology can have widespread benefit for our company, our customers, and our world.</t>
  </si>
  <si>
    <t>HPE product innovations, such as blade server and server-on-a-chip technologies, decrease both the amount of materials and energy consumption by over 50%, while providing best-in-class performance that accomplishes workloads with less servers. New HPE solutions, such as HPE GreenLake Flex Capacity Services, allow customers to minimize the amount of IT equipment necessary, while providing additional capacity as needed. By eliminating the typical 50% overcapacity of installed IT equipment, these solutions offer customers significant energy, material, and cost savings. By combining the product innovations with Flex Capacity, customers reduce their carbon impact from materials, energy use, transportation, and disposal. HPE Financial Services refurbishes customer-owned IT products, which are then used in secondary markets by maximizing product lifespan, and further emissions associated with material extraction and product of new equipment are avoided.</t>
  </si>
  <si>
    <t>Other, please specify (Life cycle assessment)</t>
  </si>
  <si>
    <t>Percent revenue represents sales from Pointnext products/services, Financial Services, Apollo, Proliant, and Moonshot servers.</t>
  </si>
  <si>
    <t>November 1 2015</t>
  </si>
  <si>
    <t>October 31 2016</t>
  </si>
  <si>
    <t>From FY2017 to FY2018, HPE increased the amount of renewable energy we procured from 201,390 MWh to 256,355 MWh. The increase in renewable energy consumption had the effect of decreasing our Scope 2 emissions by 24,358 metric tonnes between FY17 and FY18. HPE’s Scope 2 market-based emissions in FY17 were 284,677 mtCO2e, minus FY18’s 204,558 mtCO2e Scope 2 market-based emissions equals 80,119 mtCO2e decrease. Of the 80,119 mtCO2e reduction, 55,761 mtCO2e reduction is due to Scope 2 location-based reductions. Therefore, 80,119 mtCO2e – 55,761 mtCO2e = 24,358 mtCO2e, which accounts for a 7% reduction. The calculation is as follows [24,358 mtCO2e / 361,980 mtCO2e (FY17 Scope 1 + Scope 2 market-based)]*100 = 7%</t>
  </si>
  <si>
    <t>From FY2017 to FY2018, HPE consolidated much of its real estate portfolio and deployed energy efficiency measures. The decrease in emissions of 55,761 metric tonnes CO2e represents emissions avoided by increasing resource efficiency and minimizing our real estate footprint. HPE’s indirect energy use (i.e., electricity) decreased from 827,647 MWh in FY17 to 697,250 MWh in FY18. HPE’s Scope 2 location-based emissions were 391,122 mtCO2e and 335,561 in FY17 and FY18, respectively. This is a difference of 55,761 mtCO2e excluding emission reductions from renewable energy market mechanisms, which are accounted for in Scope 2 market-based calculations. The 55,761 metric tonne reduction represents a 15% reduction in HPE’s Scope 1 + Scope 2 market-based emissions. The calculation is as follows [55,761 mtCO2e / 361,980 mtCO2e (FY17 Scope 1 + Scope 2 market-based)]*100 = 15%.</t>
  </si>
  <si>
    <t>More than 20% but less than or equal to 25%</t>
  </si>
  <si>
    <t>Diesel, distillate fuel oil no. 2 U.S. EPA Center for Corporate Climate Leadership GHG Emission Factors Hub. “GHG Emissions Factors Hub, March 2018” https://www.epa.gov/sites/production/files/2018-03/documents/emission-factors_mar_2018_0.pdf</t>
  </si>
  <si>
    <t>We use the following emission factors, which are from the U.S. EPA Center for Corporate Climate Leadership: 73.96 CO2 kg/mmBTU, 0.084 CH4 kg/mmBTU, and 0.159 N2O kg/mmBTU. Emission factor are in CO2e.</t>
  </si>
  <si>
    <t>LPG, U.S. EPA Center for Corporate Climate Leadership GHG Emission Factors Hub. “GHG Emissions Factors Hub, March 2018” https://www.epa.gov/sites/production/files/2018-03/documents/emission-factors_mar_2018_0.pdf</t>
  </si>
  <si>
    <t>We use the following emission factors, which are from the U.S. EPA Center for Corporate Climate Leadership: 63.16 CO2 kg/mmBTU, 0.084 CH4 kg/mmBTU, and 0.159 N2O kg/mmBTU. Emission factor are in CO2e.</t>
  </si>
  <si>
    <t>Other, please specify (Asia, Pacific, and Japan (APJ))</t>
  </si>
  <si>
    <t>HPE FY18 Review Report.pdf</t>
  </si>
  <si>
    <t>Attached is EY's assurance statement to HPE. Page 2 shows the assurance values.</t>
  </si>
  <si>
    <t>Other, please specify ((AICPA) AT-C Sections 105 and 210)</t>
  </si>
  <si>
    <t>American Institute of Certified Public Accountants (AICPA) AT-C Sections 105 and 210</t>
  </si>
  <si>
    <t>HPE verifies our energy data including the portion of electricity from renewable sources.</t>
  </si>
  <si>
    <t>HPE prioritizes engagement with Tier 1 production (final assembly and strategic commodity suppliers) and non-production suppliers as well as logistics service providers. The criteria for selecting these suppliers includes a) the level of spend that we have with them, as an indication of the amount of business and continued partnership with them, and b) the criticality to our business determined by our Business Continuity Program. These two factors represent 95% of our suppliers (by spend) and hold the most opportunity and/or risk to impact HPE's supply chain carbon footprint. We also engage with our suppliers than do not fit within this criteria, as we focus on engagement and sharing best practices with all suppliers with whom we do business.</t>
  </si>
  <si>
    <t>HPE requires annual GHG emissions inventory and goal reporting by 95% of production suppliers by spend, and GHG emissions reporting by non-production and logistics suppliers. To track progress and identify areas for improvement, we require (require production and encourage non-production) our suppliers to disclose corporate-wide GHG emissions annually through the CDP supply chain program, set goals, and improve the accuracy of their GHG emissions accounting. Our measurement for success is determined by tracking the percentage of suppliers reporting to HPE in each category and reductions in emissions. Our goal is to have 95% of production supplier spend reporting GHG emissions annually. In 2018, HPE collected GHG emissions and other environmental-related information from 34 of our production suppliers for the 2017 reporting year (the latest year for which data is available). These suppliers represented 95% of our first tier production suppliers by spend. We also obtained information from 32 of our first tier nonproduction suppliers for the 2017 reporting year. These suppliers represented 31% of our first tier nonproduction suppliers by spend. Nonproduction suppliers are those that do not provide materials, components or transport for our products, such as travel vendors, telecommunication firms, and staffing companies. HPE believes that encouraging its suppliers to set challenging targets and build their own internal sustainability capabilities will have a positive ripple effect upstream through the supply chain, beyond its direct suppliers. And when customers use HPE’s energy efficient technology, manufactured in factories with science-based targets, they will cut upstream emissions, achieving more with less environmental impact.</t>
  </si>
  <si>
    <t>HPE selects the top 95% of production suppliers by spend for climate engagement activities. Our focus is on production manufacturers, including final assembly and strategic commodity suppliers, with whom we have a direct contractual relationship. By reducing manufacturing emissions, we decrease our customers’ upstream environmental impact. The criteria for selecting these suppliers includes a) the level of spend that we have with them, as an indication of the amount of business and continued partnership with them, and b) the criticality to our business determined by our Business Continuity Program. These two factors cover 95% of our suppliers (by spend) and hold the most opportunity and/or risk to impact HPE's supply chain carbon footprint. We also engage with our suppliers that do not fit within this criteria, as we focus on engagement and sharing best practices with all suppliers with whom we do business.</t>
  </si>
  <si>
    <t>In 2017, we established the world’s first science-based supply chain management program to reduce the impact of our manufacturing suppliers. The program will enable 80% of our manufacturing suppliers, by spend, to set SBTs, potentially preventing the equivalent of 100 million metric tons of emissions. Through the program, we aim to reduce absolute manufacturing-related GHG emissions in our supply chain by 15% from 2016 levels by 2025, in line with climate science. In 2018, we supported manufacturing suppliers through capability-building programs that provide training on low-carbon strategies that eliminate barriers to participation, and drive accountability. By working with HPE, suppliers work to reduce their emissions while readying their business for future environmental regulations. Progress against these goals is our measurement for success. As we are currently in the implementation stage of the goals, we are not yet reporting progress. However, as of 2018, suppliers representing 81% of supply chain spend are participating in our SBT capability-building program. Our approach to supply chain GHG engagement and incentives: • We created a custom SBT for our manufacturing suppliers’ operations, and we are providing resources to help suppliers achieve those targets. • We updated our Social and Environmental Responsibility (SER) scorecard—which directly ties SER performance to procurement decisions—to include two new requirements: setting an SBTs and third-party verification of GHG emissions in line with CDP verification standards (leadership scoring criteria) – we will continue our previous scorecard requirements: publicly disclosing corporate-wide GHG emissions through CDP and producing an annual GRI-based sustainability report. • Since 2007 we have published a list of our suppliers. As part of this list, we went one step further and became the first company to now publicly track individual suppliers’ progress on greenhouse gas management (disclosing a corporate-wide GHG footprint, and verifying emissions by an independent third party), as well as the setting and achieving of science-based targets.</t>
  </si>
  <si>
    <t>Other, please specify (Inspiring IT industry collective action)</t>
  </si>
  <si>
    <t>Our focus is on production manufacturers, including final assembly and strategic commodity suppliers, with whom we have a direct contractual relationship. By reducing manufacturing emissions, we decrease our customers’ upstream environmental impact. The criteria for selecting these suppliers includes a) the level of spend that we have with them, as an indication of the amount of business and continued partnership with them, and b) the criticality to our business determined by our Business Continuity Program. These two factors cover 95% of our suppliers (by spend) and hold the most opportunity and/or risk to impact HPE's supply chain carbon footprint. Furthermore, by focusing on suppliers where we have a direct contractual relationship, HPE can more directly monitor and or influence behavior. Beyond reducing GHG emissions in our own supply chain, we aim to catalyze the IT industry to become a leader in emissions reductions and to inspire cross-sector action. As the IT industry shares many of the same suppliers, we can leverage our combined spend to drive action on climate change by harmonizing our approach to GHG engagement and abatement.</t>
  </si>
  <si>
    <t>By taking a leadership position, we aim to catalyze the IT industry and other large corporations to make similar commitments. We partnered with the nonprofit BSR and POINT380 to develop a supply chain standard for emissions reductions and abatement. This standard will act as a framework to assist companies in establishing SBTs for their supply chains, create a best-in-class approach to supply chain GHG engagement and abatement, and support suppliers in setting their own targets. By taking a holistic approach to ensure accountability within HPE’s own supply chain, build the capability of suppliers to set SBT targets in their own operations, and provide a standard for supplier GHG engagement and abatement, HPE is taking a leadership stance with a goal to catalyze the IT industry and beyond. Success will be measured by the number of IT companies we collaborate with to standardize our approach to IT supply chain GHG engagement and abatement.</t>
  </si>
  <si>
    <t>Clear rationale for the coverage of engagement HPE selects the top 95% of production suppliers by spend for climate engagement activities. Our focus is on production manufacturers, including final assembly and strategic commodity suppliers, with whom we have a direct contractual relationship. By reducing manufacturing emissions, we decrease our customers’ upstream environmental impact. The criteria for selecting these suppliers includes a) the level of spend that we have with them, as an indication of the amounts of business and continued partnership with them, and b) the criticality to our business determined by our Business Continuity Program. These two factors cover 95% of our suppliers (by spend). We also engage with our suppliers that do not fit within this criteria, as we focus on engagement and sharing best practices with all suppliers who we do business with. Furthermore, by focusing on suppliers where we have a direct contractual relationship, HPE can more directly monitor and or influence behavior.</t>
  </si>
  <si>
    <t>An environmentally responsible supply chain helps us to ensure we remain a trusted sourcing provider and indirectly reduces our customers’ environmental footprint. The HPE Supplier Code of Conduct is our primary reference for supplier Social and Environmental Responsibility (SER) requirements. Our code is based upon the Responsible Business Alliance (RBA) Code of Conduct—the standard applied across the IT industry’s global supply chain—which we co-led the development of in 2004. We endorse the RBA code and we have continued to collaborate with the RBA to refine and expand it to support workers’ rights and protect the environment. We require all suppliers of HPE goods and services to conform to the HPE Supplier Code of Conduct and associated standards. Furthermore, our suppliers must pass on these requirements to their next tier suppliers and monitor compliance. The HPE Supplier Code of Conduct, specifically related to climate change, requires: “Energy consumption and all relevant Scopes 1 and 2 greenhouse gas emissions are to be tracked and documented, at the facility and/or corporate level. Participants are to look for cost effective methods to improve energy efficiency and to minimize their energy consumption and greenhouse gas emissions.” Climate change is included in our management mechanisms and evaluation processes as environmental performance is incentivized through our SER supplier scorecard which informs purchasing decisions. The scorecard requires suppliers to publicly disclose their company-wide GHG footprint (verified by an external auditor to CDP Leadership scoring criteria) and set a science-based target. These scorecards are tracked through the year and presented to our business unit leadership on a quarterly basis. This process encourages continued engagement and accountability on the supplier’s GHG programs. With the SER scorecard, climate related responses account for 10% of the score, and suppliers have an opportunity to earn additional recognition by participating in our GHG capability building programs to identify and include best practices within their own programs to reduce GHG emissions. Our measurement for success is determined by tracking the percentage of suppliers reporting to HPE and reductions in emissions. Our goal is to have 95% of supplier spend reporting corporate-wide GHG emissions annually.</t>
  </si>
  <si>
    <t>Clear rationale for the group of customers HPE’s Corporate Affairs Living Progress sales enablement team engages with both current and prospective customers about the beneficial environmental impacts of using HPE goods and services. The rationale for engaging with current customers is because oftentimes, current customers are unaware of the climate-related benefits of our products. Our account managers focus solely on the IT functionality of HPE’s solutions, while missing the opportunity to also communicate the energy savings and climate-related benefits. For that reason, HPE’s Corporate Affairs Living Progress team deliberately focuses educational activities with existing customers on the topics of sustainability, IT efficiency and the circular economy. When we target new customers, the energy savings and climate-related benefits of HPE solutions can be a differentiating factor in the market. Educating new, potential customers on the climate-related benefits of HPE solutions is just one of the ways that the Corporate Affairs Living Progress team supports HPE revenue growth. In 2018, HPE engaged with over 200 customers, to share our thought leadership and provide briefings on HPE’s IT efficiency and sustainability initiatives. We also partner with customers to pursue commercial sustainability opportunities. Our customer engagements go beyond the traditional educational campaigns, typically involving in-person meetings where our sustainability technologists can provide learning opportunities about how the equipment, resource and energy efficiencies of our products and solutions can reduce environmental impact, frequently helping to advise our customers on how HPE products can enable them to meet their own sustainability goals and targets. Our customer engagements have a range of formats: single customer meetings and/or presentations, thought-leadership events, speaking engagements, multi-customer roundtables, training events, etc. The rationale for the scope of our engagement is to use many and varied formats in order to facilitate education, information sharing and best practices.</t>
  </si>
  <si>
    <t>Company specific description of the impact of climate-related engagement strategy HPE’s climate-related engagement strategy for educating and information sharing with customers has been to target customers with which we have had prior collaboration; there is interest in potential solutions; and or customers that represent a large portion of revenue. HPE’s Corporate Affairs Living Progress team works with our sales teams to present sustainability advances in business terms. This collaboration has led to clearer metrics identifying the financial and functional benefits of our sustainability credentials to our customers in three main categories: (1) Equipment efficiency: maximizing IT processing power and storage capabilities, minimizing cost, lessening the demand for resources (2) Energy efficiency: delivering an optimum level of power, storage and connectivity in exchange for the lowest input of energy possible—spearheaded by our Design for the Environment program (3) Resource efficiency: engineering our products to work most efficiency within the data centers that will operate them, matching type and quantity of material to the needs of space, power and cooling. Measures of success HPE’s measures of success for customer engagements on education and information sharing include the number of customers engaged, which is tracked on a quarterly-basis; the amount of revenue represented by customers engaged; as well as the business growth for the suite of products and solutions that offer climate-related benefits. We define success as an increase in the quarterly measurements compared to the previous FY quarterly numbers. The threshold to determine if initiatives are successful is based on a quarterly and annual increase in numbers.</t>
  </si>
  <si>
    <t>Clear rationale for the group of customers HPE’s seeks partnerships with customers and suppliers based on our ability to collaborate together to solve a business or societal need. The rational for selecting this groups is due to (1) ease of collaboration, (2) ability to innovate collaboratively, and (3) create meaningful outcomes. Clear rationale for scope of engagement At HPE, designing transformative solutions and bringing them to market is undertaken by interdisciplinary teams that combine our expertise in IT innovation with our customers’ and suppliers’ operational industry skill sets and subject matter expertise. The rational for the scope of this engagement is that we are combing the expertise from various teams and companies in a meaningful and productive fashion that will yield tangible results. It’s a fertile combination and together, we are solving some of the world’s toughest challenges with targeted and effective solutions leveraged by HPE technology. The opportunities are abundant and our customer and supplier partnerships are developing rapidly.</t>
  </si>
  <si>
    <t>Company specific description of the impact of climate-related engagement strategy HPE’s targets customers with which we have had prior collaboration; there is interest in potential solutions; and or customers that represent a large portion of revenue. HPE is partnering across a variety of industries to transform business with intelligent edge computing which processes data from multiple sensors, close to their operations. Intelligent edge proximity increases security and efficiency, and reduces latency. Smarter factories use less energy and fewer raw materials. They leverage analytics and intelligence to improve maintenance and prolong useful equipment life. They quickly identify problems and lags, monitor equipment use and performance, and better align production, which ultimately places a lighter demand on the environment. Advanced IT solutions are also laying the foundation for a digital agriculture revolution, with the potential to significantly increase the food produced from finite land and water resources. Getting real-time data from the fields, through sensor technology, can help intelligent edge computers analyze the data to give the farmer up-to-the-minute information on the crops needs—which ultimately can increase yields. IoT and intelligent edge can specify the exact amounts of water, fertilizer, herbicides, and pesticides needed in each specific area of the entire crop. These accuracies mean less water and fewer agrichemicals are needed thereby protecting the soil and ecosystem. Through some of the aforementioned technologies, we are also partnering on smarter cities. Through collaborative partnerships, we can leverage HPE technology to alleviate road congestion, make roads safer, improve building energy management systems, enable a more intelligent grid (partnering with CenterPoint Energy), improve water infrastructure by accelerating leak detection times, etc. Measures of success HPE’s measures of success for customer engagements on collaboration and innovation include the number of customers engaged, which is tracked on a quarterly-basis; the amount of revenue represented by customers engaged; as well as the business growth for the suite of products and solutions that are featured in collaboration and innovation activities. The threshold to determine if initiatives are successful is based on a quarterly and annual increase in numbers.</t>
  </si>
  <si>
    <r>
      <t> </t>
    </r>
    <r>
      <rPr>
        <u/>
        <sz val="8"/>
        <color theme="1"/>
        <rFont val="Inherit"/>
      </rPr>
      <t>A company specific description of your climate-related engagement strategy with other partners in the value chain</t>
    </r>
  </si>
  <si>
    <t>HPE’s climate-related engagement strategy is holistic and closely connected to our established goals and targets. Our value chain comprises our supply chain, our direct operations, and our customers. HPE has established goals and targets for each stage in the value chain. HPE’s climate-related engagement strategy with other partners is to foster relationships with organizations that are not our suppliers or customers, but rather are industry groups or non-profits that can support HPE in achieving its goals as they relate to our supply chain, our direct operations, and our customers. HPE prioritizes engagement with other partners based on their ability to support our supply chain goals, our direct operation goals, and/or our product energy efficiency goal that relates to our customers. We also strategically diversify the engagement with other partners in our value chain based on types of activities. For example, HPE pursues various value chain goals by: </t>
  </si>
  <si>
    <t>• Influencing the supply of energy through support for renewables</t>
  </si>
  <si>
    <t>• Influencing the demand of energy through support of energy efficiency, and</t>
  </si>
  <si>
    <t>• Building climate-related mitigation and adaption capacity.</t>
  </si>
  <si>
    <t>A clear explanation of who 'other partners in the value chain' constitutes.</t>
  </si>
  <si>
    <t>HPE defines ‘other partners in the value chain’ as industry groups, non-profit organizations, or other organizations that comprise peers, partners, and/or competitors who can assist HPE in pursuit of its supply chain, direction operations, and product climate-related goals through influencing supply of energy, demand of energy, or capacity building. For example, HPE engages with: </t>
  </si>
  <si>
    <t>• Renewable Energy Buyers’ Alliance (REBA), and RE100 to influence the supply of energy by bringing more renewable sources onto the grid </t>
  </si>
  <si>
    <t>• The Green Grid Association to influence the demand of energy by working to improve IT and data center resource efficiency around the world </t>
  </si>
  <si>
    <t>• Business for Social Responsibility (BSR) on climate-related capacity building for HPE’s supply chain through supporting 80% of our manufacturing suppliers by spend to commit to a Science Based Target (SBT).</t>
  </si>
  <si>
    <t>A case study/example of your climate-related engagement strategy with other partners in the value chain</t>
  </si>
  <si>
    <t>Beyond reducing GHG emissions in our own supply chain, we aim to catalyse the IT industry to become a leader in emissions reduction and to inspire cross-sector action. We partnered with the non-profit BSR and POINT380 to develop a supply chain standard for emissions reductions and abatement. This standard will act as a framework to assist companies in establishing SBTs for their supply chains, and support suppliers in setting their own targets.</t>
  </si>
  <si>
    <t>Demanding simpler buying of renewable energy by advancing the renewable energy buyers’ principles: http://www.triplepundit.com/2017/01/crucial-heroes-americas-quest-climate-action/ Hewlett Packard Company was one of the original companies to convene on the topic, and advocate for companies and NGOs to work together on the topic of creating a better renewable energy market. HPE has continued this advocacy work by signing on to the principles. In 2018, HPE became one of the founding board members for REBA, as it became an independent organization. HPE has members that sit on both Board of Directors as well as several Advisory Boards.</t>
  </si>
  <si>
    <t>1. Greater choice in options to procure renewable energy 2. Cost competitiveness between traditional and renewable energy rates 3. Access to longer-term, fixed-price renewable energy 4. Access to projects that are new or help drive new projects in order to reduce energy emissions beyond business as usual. 5. Increased access to third-party financing vehicles as well as standardized and simplified processes, contracts and financing for renewable energy projects. 6. Opportunities to work with utilities and regulators to expand choices for buying renewable energy.</t>
  </si>
  <si>
    <t>HPE participates in the Green Grid Association, a nonprofit, open industry consortium of global IT companies, policy makers, and end users seeking to improve energy efficiency in data centers and unite industry efforts to develop a common set of metrics, processes, and new technologies. The Goal of Green Grid is to become the global authority on resource efficiency in information technology and data centers.</t>
  </si>
  <si>
    <t>The Green Grid is working closely with end-users, technology providers and governments around the world to create standards for more efficient use of resources in data centers. According to a recent study by Emerson Network Power, 72% of companies surveyed do not have a documented strategy for reducing energy use in the data center, although most agree that data center energy consumption is a real issue of concern. Green Grid provides a forum where IT, Facilities and other C-level executives come together to discuss different options that exist for improving resource efficiency.</t>
  </si>
  <si>
    <t>In the U.S., HPE worked with Congress as it passed record government funding for high-performance computing (HPC) technologies at the Department of Defense and Department of Energy. The HPE HPC technologies deployed by these departments are among the most energy-efficient available, including the Department of Energy’s Eagle supercomputer that advances research on clean energy technologies. Internationally, HPE is working with cities and governments to deploy energy efficient solutions at scale.</t>
  </si>
  <si>
    <t>[insert details]</t>
  </si>
  <si>
    <t>Other, please specify (International carbon reduction)</t>
  </si>
  <si>
    <t>We collaborate with other companies to advocate for policies that address climate change, and in 2016, we joined the Business Backs Low-Carbon USA movement to encourage our government to support the global transition to a low-carbon economy. We also set our science-based GHG reduction target through collaboration with the We Mean Business Coalition, a forum that brings businesses together to commit to climate action and encourages ambitious goal setting. In 2018, we set a new Scope 1 and Scope 2 operations goal to align with a 1.5°C scenario.</t>
  </si>
  <si>
    <t>Continued support of US participation in the Paris Agreement Specifically, HPE pledged to do our part, in our own operations and beyond, to realize the Paris Agreement’s commitment of a global economy that limits global temperature rise to well below 2 degrees Celsius. In 2018, after publication of the IPCC’s special report on the impacts of global warming of 1.5°C, HPE set a new operations Scope 1 and Scope 2 GHG reduction goal that aligns with a 1.5°C science-based target.</t>
  </si>
  <si>
    <t>We Mean Business</t>
  </si>
  <si>
    <t>We Mean Business is a coalition of organizations working with thousands of the world’s most influential businesses and investors. These businesses recognize that the transition to a low carbon economy is the only way to secure sustainable economic growth and prosperity for all. To accelerate this transition, we have formed a common platform to amplify the business voice, catalyze bold climate action by all, and promote smart policy frameworks.</t>
  </si>
  <si>
    <t>We have set a science-based target and joined the RE100 initiative via the We Mean Business Coalition and will consider additional climate action in line with the WMB policies in the future.</t>
  </si>
  <si>
    <t>Information Technology Industry Council (ITI)</t>
  </si>
  <si>
    <t>ITI supports government policies to achieve the following, all with the intent of both mitigating and adapting to climate change, and doing so with increased public/private partnership: • Establishing greenhouse gas emissions reduction strategies, via a transparent and participatory process, that create a stable regulatory and investment environment for low-carbon innovation and that emphasize cost effectiveness; • Establishing national strategies to encourage innovative intelligent efficiency Solutions that utilize and enable ICT solutions • Promoting and protecting strong global intellectual property regimes, which are essential to incentivize high risk research and development and facilitate the dissemination of relevant transformative new technologies; • With regard to fluorinated gases, an essential component in manufacturing the semiconductors that are the fundamental building block of all ICT, focusing on reducing emissions of these gases rather than prohibiting their use per se; • Helping ensure that the Internet of Things is leveraged consistent with the ITI IoT Principles; and • Ensuring that ENERGY STAR and other relevant market recognition programs are based on partnership with industry. (More information at http://www.itic.org/resources/ITIStatementonClimateChange_final.pdf)</t>
  </si>
  <si>
    <t>In supporting the policy position and advocacy of the ITI on climate change, we have committed to: • Further reduce the carbon footprint of our operations by advancing corporate goals and policies that focus on conserving energy, reducing emissions of fossil fuels, and generating or using renewable energy whenever possible; • Reduce the carbon footprint of our tech products over the course of their lifecycle; • Help enable transformational innovation via intelligent efficiency and the Internet of Things (IoT).</t>
  </si>
  <si>
    <t>HPE belongs to and actively engages with a number of organizations seeking to address and manage the impacts of climate change, such as The Green Grid, and World Resources Institute’s CCG, and the Renewable Energy Buyers’ Association (REBA). Objectives are to: 1: Increase the level of corporate ownership in sustainable, low-carbon power generation that is additional to “business as usual,” both on- and off-site. 2: Enhance stakeholder understanding about the issues, impacts, constraints, and opportunities for the industry to promote low-carbon sustainable energy sources. 3: Collaborate with utilities to create workable, win-win solutions that promote advances in low-carbon power.  This aligns with HPE’s strategy to meet our energy demands of our operations and that of our customers through an increasing percentage of renewable energy.   HPE supports the advancement of public policy discussions to address global climate change. HPE signed onto CDP / and The We Mean Business coalition commitment to develop science based GHG targets as part of the Road to Paris initiative, and has set a Science-based Target, as well as committed to the RE100 initiative in 2016.</t>
  </si>
  <si>
    <t>HPE’s strategy is guided by materiality assessments that were conducted in 2015 and refreshed in 2016. Through FY15, the HP Co. Living Progress (LP) team conducted materiality assessments and stakeholder perception analysis to determine the key environmental issues for our external stakeholders, and HPE has carried on this practice. Key issues are mapped to the prominent stakeholders in each category and cross referenced against HPE business objectives and imperatives. The LP team then works with global government affairs personnel and HPE environmental and business leaders to maintain a consistent approach to activities that may be designed to influence policy. Meetings are held at minimum, annually, to ensure the policy is consistent. Additionally, HPE Living Progress now resides within the same organizational structure (Corporate Affairs) as our government relations teams, and within the same business unit as our Legal department. This shared leadership and operating strategy ensures that priorities and activities are consistent.</t>
  </si>
  <si>
    <t>FY2018_HPE_10K.pdf</t>
  </si>
  <si>
    <t>On page 15 - 16 of HPE's FY18 10K Annual Report, climate risks to our business are qualitatively described.</t>
  </si>
  <si>
    <t>2018LivingProgressDataSummary.pdf</t>
  </si>
  <si>
    <t>FINAL_LPR.pdf</t>
  </si>
  <si>
    <t>Two documents are attached - the FY18 Living Progress Report and the FY18 Living Progress Data Summary. Governance, strategy, risks &amp; opportunities, and emission targets are discussed in the report. Emission figures and other metrics are shown in the data summary.</t>
  </si>
  <si>
    <t>President and Chief Executive Officer</t>
  </si>
  <si>
    <t>The information presented throughout this response is representative of HP Inc. (“HP”; NYSE: HPQ as it operated in fiscal year 2018 (November 1, 2017 through October 31, 2018) unless otherwise stated. For HP’s CDP responses for our fiscal year 2015 and prior, please see responses from Hewlett Packard Company. On November 1, 2015, we completed the separation of Hewlett Packard Enterprise Company (“Hewlett Packard Enterprise”; NYSE: HPE), Hewlett-Packard Company’s former enterprise technology infrastructure, software, services and financing businesses. In connection with the Separation, Hewlett-Packard Company changed its name to HP Inc. (“HP”). HP is a leading global provider of personal computing and other access devices, imaging and printing products, and related technologies, solutions and services. We sell to individual consumers, small- and medium-sized businesses and large enterprises, including customers in the government, health and education sectors. Founded in 1939 and incorporated in 1947, HP is a company with a strong legacy in global citizenship and sustainability. Sustainability is central to HP’s vision to create technology that makes life better for everyone, everywhere. Setting bold, long-term goals for HP focuses our strategy where we can have the greatest impact. We measure success by how our actions and solutions help create a more sustainable future for people, businesses, and communities. We recognize and embrace the opportunity and responsibility to address some of the greatest shared challenges facing society today, including resource scarcity, climate change, the shift to cleaner energy, access to quality education and economic opportunity, human rights protection throughout the supply chain, and data security and privacy. HP's commitment to environmental sustainability and energy efficiency spans our entire business—from how we make our products, empower our customers, and manage our supply chain to how we run our operations, develop partnerships, and engage in public policy. HP is reinventing how products are designed, manufactured, used, and recovered as we shift our business model and operations toward a circular and low carbon economy. Working with our supply chain partners and others, we are reducing the environmental impact of our products and services at every stage of the value chain. Forward-Looking Statements: This document may contain forward-looking statements that involve risks, uncertainties and assumptions. If the risks or uncertainties ever materialize or the assumptions prove incorrect, the results of HP Inc. and its consolidated subsidiaries (“HP”) may differ materially from those expressed or implied by such forward-looking statements and assumptions. All statements other than statements of historical fact are statements that could be deemed forward-looking statements, including but not limited to any statements of the plans, strategies and objectives of management for future operations, including the execution of restructuring plans and any resulting cost savings or revenue or profitability improvements; any statements concerning the expected development, performance, market share or competitive performance relating to products or services; any statements regarding current or future macroeconomic trends or events and the impact of those trends and events on HP and its financial performance; any statements of expectation or belief; and any statements of assumptions underlying any of the foregoing. Risks, uncertainties and assumptions include the need to address the many challenges facing HP’s businesses; the competitive pressures faced by HP’s businesses; risks associated with executing HP’s strategy and plans for future operations; the impact of macroeconomic and geopolitical trends and events; the need to manage third-party suppliers and the distribution of HP’s products and services effectively; the protection of HP’s intellectual property assets, including intellectual property licensed from third parties; risks associated with HP’s international operations; the development and transition of new products and services and the enhancement of existing products and services to meet customer needs and respond to emerging technological trends; the execution and performance of contracts by HP and its suppliers, customers, clients and partners; the hiring and retention of key employees; integration and other risks associated with business combination and investment transactions; the execution, timing and results of restructuring plans, including estimates and assumptions related to the cost and the anticipated benefits of implementing those plans. HP assumes no obligation and does not intend to update these forward-looking statements.</t>
  </si>
  <si>
    <t>3 years</t>
  </si>
  <si>
    <t>Angola</t>
  </si>
  <si>
    <t>Climate-related issues are within the scope of responsibility of HP Inc.’s Board of Directors’ Nominating, Governance and Social Responsibility (NGSR) committee. The NGSR committee oversees HP’s policies and programs relating to sustainability, including climate change and other environmental issues, and other matters relating to current and emerging political, environmental, global citizenship, and public policy trends. Specific duties and responsibilities of the NGSR committee include, among other things: identifying, evaluating, and monitoring social, political and environmental trends, issues, concerns, legislative proposals, and regulatory developments that could significantly affect the public affairs of HP; and reviewing, assessing, reporting, and providing guidance to management and the full Board relating to activities, policies and programs with respect to public policy and policies and programs relating to sustainability, as applicable. This includes climate-related issues.</t>
  </si>
  <si>
    <t>The HP Inc.’s Board of Directors’ Nominating, Governance and Social Responsibility (NGSR) committee review of HP sustainability matters, strategy, and programs at quarterly meetings frequently includes climate-related issues. Reviewing and guiding sustainability strategy and goals enables the board to understand, oversee and advise on the role and impact of climate change and other key sustainability issues on HP’s business. For example, following a review of progress towards climate-related and other sustainability goals by the NGSR, the NGSR committee sought to understand more about the evolution of HP’s sustainability strategy. And in a subsequent meeting last year, the board reviewed HP’s update Sustainable Impact strategy that incorporated priorities and targets involving climate change, HP’s carbon footprint and the low-carbon transition. Members of the NGSR also regularly participate in investor roadshows that cover issues of governance and sustainability, including HP goals and achievements in climate action.</t>
  </si>
  <si>
    <t>Other, please specify (Managing corporate level risks and opps)</t>
  </si>
  <si>
    <t>Managing climate-related risks and opportunities</t>
  </si>
  <si>
    <t> In fiscal year 2018, the President and Chief Executive Officer of HP Inc. was the person with the highest level of direct responsibility for climate-related issues within the company. Our CEO holds this oversight of climate-related issues, like other cross cutting business issues, given his oversight spanning HP's full value chain including our global operations, supply chain and products as well as the full range of internal and external stakeholders. Our CEO also holds a seat on HP Board of Directors, providing a key linkage between executive leadership and the board and holding strategic discussions with the Board of Directors and Executive Leadership Team (ELT) on sustainability strategy including climate-related issues. For example, in the past year our CEO engaged and tasked the ELT (comprising his direct reports and the heads of HP’s business units and global functions) with the development of a new sustainability strategy, HP Sustainable Impact, in line with HP’s business strategy. The new strategy explicitly envisions a low-carbon business transition and reaffirms public GHG emissions reduction goals across HP’s value chain. The CEO approved this new strategy and reviewed it with the board in 2018.  Both prior and subsequently, the CEO includes periodic reviews of our climate and other sustainability strategies and targets on the meeting agenda of the Board of Directors overall and/or the Nominating, Governance and Social Responsibility (NGSR) committee. The CEO also had the ELT include a performance metric to achieve sustainability goals for which their organizations are responsible, including climate-related targets in GHG reduction and renewable electricity consumption.  </t>
  </si>
  <si>
    <t>Reporting directly to HP’s CEO, HP’s Chief Supply Chain Officer (aka Chief Procurement Officer) through FY18 oversaw HP’s supply chain operations, central direct procurement and global logistics and transportation network as well as the HP IT and Sustainability and Product Compliance (SPC) organizations. Under the CPO/CSCO, HP’s Supply Chain Operations (SC Ops) plays a central and leading role on climate-related issues. SC Ops hosts key supply chain and environmental product stewardship functions that account for the vast majority (over 95%) of HP’s carbon footprint, primarily in Scope 3.2) Also the SC Ops and SPC teams are responsible for assessing and managing numerous climate change-related issues both in HP’s supply chain (e.g. engaging and incentivizing suppliers, setting and meeting goals, capability building, etc.) and managing product stewardship across HP’s product portfolio (e.g. working with business units on environmental product criteria, design and performance; conducting product lifecycle and carbon footprint assessments; analyzing and advising on product energy efficiency requirements and performance). The CPO/CSCO takes an active role in developing and reviewing HP’s sustainability strategy, including review and approval for climate-related targets such as our goal to reduce the GHG intensity of our first-tier production and product transportation suppliers 10% by 2025, compared to 2015.</t>
  </si>
  <si>
    <t>HP’s Chief Sustainability Officer (CSO) is part of the SPC organization. The SPC organization manages HP product stewardship, supply chain responsibility and sustainability goals, reporting and communications; coordinates with other sustainability related teams in Corporate Real Estate and Workplace Services (CREWS), Global Indirect (internal) Procurement, and other business unit and global functions; and unifies and aggregates HP’s multiple points of climate/sustainability accountability into a common governance and reporting framework. HP’s CSO provides day to day leadership in developing and driving HP’s sustainability strategy including climate-related issues, initiatives and goals. For example, the CSO leads the development of HP’s Sustainable Impact strategy, engages and support ELT members on the development of their respective strategies and targets, and is the primary external representative for HP on sustainability issues, including climate.  As an executive sponsor across HP’s sustainability targets, the CSO The CSO spearheads cross-HP collaboration to set and manage climate-related targets such as our 100% renewable electricity goal, our science-based Scope 1 and 2 GHG emissions reduction target, and our 30% product use GHG emissions intensity goal. The CSO, CPO/CSCO and HP’s Global Head of Sustainability and Product Compliance, regularly update and engage HP’s Board of Directors and Executive Leadership Team on sustainability strategy including climate-related issues, Collaboration extends across the HP Senior Leadership community with engagement from all business and functional groups across the company. Each group has specific responsibilities associated with the environment and contribute metrics to an internal and company-wide environmental goals, including climate related goals.</t>
  </si>
  <si>
    <t>Members of HP’s corporate executive team also part of the establishment and achievement of targets related to climate such as the 100% renewable electricity goal, our science-based Scope 1 and 2 GHG emissions reduction target, and our 30% product use GHG emissions intensity reduction goal. Directly reporting to the CEO, HP's Executive Leadership Team, including those leading the business groups responsible for the aforementioned climate-related targets and others, have a performance metric to achieve sustainability goals for their organization. At HP, performance against an individuals’ annual performance metrics directly impacts the results of her/his annual review, annual compensation and/or bonus.</t>
  </si>
  <si>
    <t>Environmental criteria included in purchases</t>
  </si>
  <si>
    <t>Our Chief Supply Chain Officer (aka Chief Procurement Officer) oversees all HP Supply Chain operations including all direct procurement, serves on HP’ corporate Executive Leadership Team, and reports directly to the CEO. The CPO/CSCO organizational responsibilities include the incorporation of environmental and social responsibility criteria into HP’s direct procurement operations globally. HP’s Supplier Code of Conduct (which includes provisions on GHG measurement and management) is included in contracts with all suppliers, and final assembly and key commodity production suppliers are managed through procurement engagement that includes a Sustainability Scorecard which incorporates environmental management criteria on climate-related issues (such as transparency and goal setting related to GHG emissions and energy/renewable energy use). The CPO/CSCO has a performance objective to drive progress towards meeting Supply Chain Operations sustainability strategy and goals, including the management of supplier sustainability purchase criteria and performance management. The CPO/CSCO is also part of the establishment and meeting of targets related to climate such as the 10% GHG emissions intensity reduction goal for our first-tier production suppliers and product logistics providers. Like other members of our executive leadership team, our CPO/CSCO has performance metrics tied to defining and driving our entire sustainability strategy and achieve sustainability goals for his organization. At HP, performance against an individuals’ annual metrics directly impacts the results of her/his annual review, annual compensation and/or bonus.</t>
  </si>
  <si>
    <t>Our Chief Sustainability Officer oversees the development of HPs sustainability strategy, pan-HP goals and metrics, communications and reporting. The CSO is part of the establishment of, and meeting targets related to climate such as our 100% renewable electricity goal, our science-based Scope 1 and 2 GHG emissions reduction target, and our 30% product use GHG emissions intensity goal. The CSO’s own professional performance targets include making progress against external sustainability goals. . At HP, performance against an individuals’ own annual targets directly impacts the results of her/his annual review, annual compensation and/or bonus.</t>
  </si>
  <si>
    <t>Environment/Sustainability managers throughout HP’s company-wide sustainability "ecosystem" that contribute to the company's efforts to meet our voluntary GHG emissions reduction targets. Additionally, our Supply Chain Social and Environmental Responsibility (SER) team regularly engages suppliers to report emissions, set targets, take action and track progress using the HP SER supplier scorecard. Total compensation (salary plus bonus) for these employees is reflective of annual performance evaluations which includes meeting or exceeding HP's voluntarily established emissions reduction targets and elements of business performance that contribute to these targets</t>
  </si>
  <si>
    <t>Energy managers working within the HP Corporate Real Estate and Workplace Services organization are responsible for the development of energy projects and procurement, including establishment and implementation of renewable energy projects, energy efficiency projects and the establishing and meeting operational emissions reduction (GHG) targets. Successful completion of these projects and/or targets affect performance evaluation which can be tied to total compensation (salary, plus bonus).</t>
  </si>
  <si>
    <t>Our supply chain social and environmental responsibility (SER) program relies on HP’s direct procurement operations function to educate, motivate and incentivize suppliers through ongoing relationships, including regular supplier business reviews and day-to-day engagement. Our procurement operations team is trained to undertake SER performance evaluation, education, and mentoring. Our SER scorecard directly ties ongoing procurement decisions to supplier SER performance (emissions reporting and setting targets – used to track and drive progress against HP’s supply chain GHG goal) and participation in capability building, ensuring SER is prioritized in business decisions. Total compensation (salary plus bonus) for these employees is reflective of annual performance evaluations which is partially based on integration of supplier SER performance into general supplier business management and purchasing decisions.</t>
  </si>
  <si>
    <t>Other, please specify (Product design engineers and architects)</t>
  </si>
  <si>
    <t>Product design engineers and architects are responsible for integrating energy- and materials-efficiency into HP's products targeted for consumer and commercial markets. They employ tools and process such as lifecycle assessments (LCA) and product carbon footprint analyses to determine how to best reduce product environmental impacts and improve resource and energy efficiency. Total compensation for these employees is reflective of annual performance evaluations which includes successfully incorporating and constantly improving these activities into our products</t>
  </si>
  <si>
    <t>Alongside our ERM cycle, HP identifies and assesses climate-related risks with a potential business impact as part of functional risk management activities involving business units, regions/countries and corporate as appropriate. Two examples: 1) HP’s Supply Chain Visualization (SCV) tool monitors global operations and supply chain in real-time for climate-related extreme weather, earthquakes, political upheaval, and other acute risks and disruptions. The SCV tool accelerates situational assessment and response, improves business resilience, and projects how much an event may impact suppliers' ability to produce and HP's finished goods inventory. 2) Product energy regulatory tracking is ongoing with quarterly reviews on policy advocacy and enacted regulations and semi-annual reviews on regulatory trends and advocacy priorities and results. Given the on-going nature of these activities, the identification and assessment of such climate-related risks occurs within a six-month frequency.</t>
  </si>
  <si>
    <t>HP uses Enterprise Risk Management (ERM) to capture risks across governance, business strategy, compliance, operations, corporate reputation, reporting, and environmental sustainability and social responsibility. HP includes environmental risks to HP’s operations, supply chain and products including climate-related physical, regulatory and reputational risk exposures and market access issues related to product material or energy efficiency standards and regulations in our ERM taxonomy and annual processes for risk identification and assessment. Risks and opportunities are identified and prioritized through the ERM Materiality process. Materiality is set for ERM annually by the CFO and Business Controllership. At the corporate level, our definition of substantive financial impact for climate-related risks aligns with our ERM threshold principles which considers the  threshold, where measurable and quantitative, as 1-5% of the prior year’s operating profit. If specific risks exceed thresholds for materiality, those risks are elevated through the ERM process for review and possible mitigation. Plans are developed to manage critical risks that exceed certain thresholds. Climate-related risk/opportunities are evaluated quantitatively and qualitatively and involve other gauges of substantive impact in addition to financial risk, such as brand and reputational risk, investor and customer impact, and employee impact. Risk identification integrates with risk management activities of other organizations such as Ethics and Compliance, Business Continuity Planning, and others which set thresholds of substantive impact with Senior Management approval based on program or function specific needs. For example, supply chain evaluates disruptions from physical climate risk based on near term impact of delays in production or order fullfillment in terms of a percentage of operating profit as ERM does. Likewise, revenue impacts driven by product ecolabels and energy efficiency or facilities operating costs due to energy costs may be substantive at functional, regional or country level and still merit attention to address the risk or opportunity. Product energy regulatory and standards tracking is ongoing with quarterly and semi-annual reviews on policy advocacy, enacted regulations, product standards implementation and relative business impact (e.g. market access; revenue at risk/revenue enabled).</t>
  </si>
  <si>
    <t>HP Labs’ Megatrends work analyzes emerging societal, economic and technological trends 5-15 years out to inform our business planning and that of our customers. Providing insight and input for our climate assessment, HP Megatrends examines long term trends including sustainability as well as other trends such as urbanization both affecting and affected by climate change. In 2018, HP published a Megatrend study on energy and sustainability.</t>
  </si>
  <si>
    <t>To identify and assess risk across our business operations on a day to day basis, HP’s proprietary Supply Chain Visualization (SCV) tool monitors disruptions in real-time throughout HP's business and supply chain resulting from climate-related extreme weather events, earthquakes and other natural disasters, supplier insolvency, political and social disruptions, and other potential disruptions and risks. The tool includes all nodes of HP's global supply chain. HP’s SCV Tool enables rapid situational assessment, faster response, and greater business resilience. The tool can project by how much a given event may impact suppliers' ability to produce (e.g., 1 week) and HP's finished goods inventory. Risks and opportunities at an asset level are assessed on a case by case basis depending on the nature of the risk or opportunity.</t>
  </si>
  <si>
    <t>At the facilities site level, HP performs targeted monitoring and assessments of critical risks, such as business continuity, energy, water management and resource scarcity that factor in climate-related risks. For example, HP conducts an annual water risk assessment using the WRI Aqueduct tool across our global operations and supply chain to identify sites exposed to water scarcity, quality, availability and access risks stemming from the impacts of climate change on water resources and security. In 2018, 213 HP facilities were assessed on a scale from 0 (low risk) to 5 (extremely high risk).</t>
  </si>
  <si>
    <t>HP periodically employs a materiality assessment to review the sustainability issues we face, reconfirm priority issues, and inform our sustainability strategy, goal setting, and investments. This enables us to focus where we can have the most positive impact, determine gaps, and identify emerging issues, risks and opportunities. For HP, climate-related risks around product energy efficiency, GHG emissions and energy and water consistently exceed our sustainability materiality threshold. Results are disseminated to leadership. More material risks and opportunities are addressed with appropriate HP teams and during strategic planning activities to align with HP business objectives and strategy.</t>
  </si>
  <si>
    <t>Current regulation is considered relevant and is included in our climate-related risk assessments. As a transition risk, policy and regulations can affect product compliance, requirements and market access and could significantly affect our revenue and operating profit. Regulatory risks are included in our ERM risk assessment but specific assessment and action is managed by the relevant business organizations such as HP's Personal Systems business unit or Global Trade groups. The impact of current regulations is gauged accordingly and is factored into our product development and roadmaps as well as our government relations and policy engagement agenda. For example, the California Energy Commission (CEC) adopted mandatory energy efficiency standards for computers and monitors that could save consumers an estimated $373 million annually. As the CEC regulations are enacted, HP is monitoring and preparing its PC business and products for its rolling compliance dates between 2018 -2021 across different product categories. The European Union’s (EU) Directive 2009/125/EC calls for the establishment of a framework and industry commitment for the setting of eco-design requirements for energy-related products energy-related products. With the top market share for PCs and printers in several EU national markets and the US, maintaining HP’s leadership and competitive position is relevant. And because Scope 3 product use emissions represented more than 50% of HP’s total carbon footprint in FY18, regulations involving energy-efficiency and print duplexing (as EU 2009/125/EC does) are relevant to HP’s assessment to climate-related risk and opportunities.</t>
  </si>
  <si>
    <t>Emerging regulation is considered relevant and is included in our climate-related risk assessments depending on the likelihood and impact of the given regulation. As a transition risk, policy and regulations can affect product compliance, requirements and market access and could significantly affect our revenue and operating profit. Regulatory risks are included in our ERM risk assessment but specific assessment and action is managed by the relevant business organizations such as HP's Personal Systems business unit or Global Trade groups. The implications of emerging regulations are gauged accordingly, inform our government relations and policy engagement agenda, and are assessed by our product stewardship, design and development teams. For example, the California Energy Commission (CEC) has started to consider an expansion to its energy efficiency standards for computers and monitors to include low power mode regulations for printers and other plugged-in peripherals. HP is actively monitoring the emergence of this potential regulation, assessing its impacts on our business and products, and engaging in collaborative policy discussion with the CEC and other stakeholders. With the top market share for PCs and printers in the US, maintaining HP’s leadership and competitive position is relevant. And because Scope 3 product use emissions represented more than 50% of HP’s total carbon footprint in FY18, regulations involving energy-efficiency is relevant to HP’s assessment to climate-related risk and opportunities.</t>
  </si>
  <si>
    <t>Technology is considered relevant and is included in our climate-related risk assessments. As a transition risk and opportunity, technological innovation and its impacts on market conditions and customer needs could impact our competitive position, revenue and long-term business prospects. Competitive technology, products or solutions could emerge that are more energy efficient and have less associated GHG emissions than HP offerings. For example, a competitor could bring to market a PC with a more energy efficiency microprocessor ahead of HP, potentially putting us at a competitive disadvantage. In late 2015/early 2016, HP Elitebook laptop PCs exclusively carried AMD’s Carrizo microprocessors which, according to AMD analysis, reduced greenhouse gas emissions by 50 percent compared to the previous generation processor. In the additive manufacturing space, digitization presents both a risk and an opportunity. HP’s MultiJet Fusion 3D printing technology is disrupting the global manufacturing industry, digitizing production and decreasing cost, waste and carbon emissions. On the one hand, an independent, ISO-compliant, peer-reviewed life cycle assessment in 2017 compared the impacts of manufacturing a plastic auto part using HP Jet Fusion 3D printing compared to injection molding, and found that Jet Fusion reduces GHG emissions and resource consumption per unit at volumes up to 1,500 parts for one type of plastic and up to 5,200 parts for another. On the other hand, energy consumption represents the highest portion of 3D printing part production’s GHG emissions, making the source of electricity used a very significant factors in the carbon footprint of additive manufacturing. As a leading global IT company, HP includes technology risks in our ERM risk assessment but specific assessment and action are managed by the relevant business organizations such as HP's Personal Systems, 3D Print or HP Labs groups. For example, HP’s Design for Sustainability Program (formerly Design for the Environment) ensures that factors impacting environmental performance, including product energy efficiency and carbon footprint, are considered in the product design phase. And HP Labs’ Megatrends work monitors and assesses the technology innovations and related economic and social ‘megatrends including environmental sustainability and climate change (https://hpmegatrends.com).</t>
  </si>
  <si>
    <t>Legal risk is considered relevant and may be included in our climate-related risk assessments depending on the nature of the activity and legal considerations involved. Legal considerations inform our assessment to mitigate the risk profile associated with different transition or physical risks. For example, potential legal claims could arise from service disruption or product delivery delays resulting from climate-related physical risks such as extreme weather events on supply chain operations or customer services such as HP’s Managed Print Services. Failure to deliver products or provide contracted services due to extreme weather events - possibly located outside the customers' area of operations but impacting elsewhere along the supply chain or service support -- could expose the business to claims of breach of contract. Legal considerations are also taken into account in climate-related communications and public commitments including GHG emissions reporting or goals. For example, HP’s legal organization helps monitor and assess emerging reporting frameworks such as SASB and the TCFD and help inform the course of company climate reporting and disclosure.</t>
  </si>
  <si>
    <t>Market risks are considered relevant and are included in our climate-related risk assessments. As a transition risk, changes in customer preferences, requirements and behaviors can affect their choice of HP and could in turn significantly impact our revenue and operating profit. In particular, we are seeing increasing customer demand for more energy efficiency products that reduce customer costs and carbon emissions. In FY18, HP saw a 35% year-over-year increase in sales bids with sustainability requirements, including product energy efficiency, And based on internally tracked HP data, energy-efficiency and/or eco-label certifications were the most frequent topic associated with HP customer requests for proposals (RFPs) and bids in FY18. We expect these trends to continue, and we view these market shifts as both risks and opportunities. If we fail to meet shifting customer preferences or requirement, we could lose market share to competitors. Conversely, if we anticipate and address customer needs for energy-efficient products and services, we stand to gain a competitive advantage and grow our business. Market risks are included in our ERM risk assessment but specific assessment and action is managed by the relevant business organizations such as HP's Personal Systems Group or Imaging and Printing business units. These shifts are monitored through our Customer and Market Insights organization, and with third party research and are managed by our business units such as Personal Systems and Printing. The implications of market shifts inform our product stewardship and design plans and product roadmaps. For instance, product energy efficiency is a key criterion for product eco-label certifications such as ENERGY STAR, EPEAT and Blue Angel, which both ensures and improves HP’s access to markets and procurement opportunities. As such, HP prioritizes product energy efficiency and eco-label certification to stay competitive in these markets and opportunities. In 2018, we tracked roughly $10 billion in new and potential revenue associated with deals in which we met customer requirements for registered product eco-labels, including ENERGY STAR, EPEAT, Blue Angel, TCO, and others. The use of the products we sell accounts for more than 50% of our overall FY18 carbon footprint, with energy use accounting for the majority of all product use GHG emissions.</t>
  </si>
  <si>
    <t>Reputation is considered relevant and is included in our climate-related risk assessments. Reputational risks are included in our ERM risk assessment but specific assessment and action is managed by the relevant business organizations such as HP's Brand, Communications, and Sustainability and Social Innovation groups. We incorporate reputation as both a climate-related risk and opportunity by evaluating how positive and proactive corporate climate action can strengthen customer and investor perceptions of HP’s brand and/or products and alter negative or critical viewpoints For example, protecting and strengthening our climate-action reputation factors into our commitment to the Science Based Targets Initiative, We Are Still In and We Mean Business and supported HP earning the World Environment Center’s Gold Medal for 2017. HP has also won the U.S. EPA’s ENERGY STAR partner of year two years in a row due in part to the energy efficient design and performance of our products. Similarly, reputational risk factors into our assessment of stakeholder actions such as Greenpeace’s 2017 Guide to Greener Electronics released in which HP placed in the top quartile of graded companies. We engaged with Greenpeace to identify the driving issues of which renewable energy &amp; climate change was in the top three areas of the Guide’s focus.</t>
  </si>
  <si>
    <t>Acute physical is considered relevant and is included in our climate-related risk assessments. Extreme weather events such as typhoons, floods and droughts are among the risks that can disrupt our operations or supply chain and could in turn significantly impact our revenue and operating profit. Physical risks are included in our ERM risk assessment but specific assessment and action is managed by the relevant business organizations such as HP's Personal Systems Group, Global Resiliency and Supply Chain Operations. We incorporate acute physical climate risk into the assessment and management of our global operations and supply chain resiliency. For example, extreme weather events are included in HP’s Business Continuity Planning and are monitored in real time using HP’s proprietary Supply Chain Visualization (SCV) tool. The SCV monitors disruptions throughout HP's business and supply chain (including climate/weather events) to enables rapid situational assessment, faster response, and greater business resilience. To further support risk assessment, the tool can project by how much a given event may impact suppliers' ability to produce (e.g., by 1 week) and HP's finished goods inventory. In another recent example, the site selected for HP's new Houston facility is located above the 500-year flood plain after facing repeated instances of flood damage and shutdown at the previous site due to successive climate-related extreme weather events in Southeast Texas such as Hurricane Harvey.</t>
  </si>
  <si>
    <t>Chronic physical risks are considered relevant and may be included in our climate-related risk assessments, depending on their likelihood scope and scale of impact. Physical risks are included in our ERM risk assessment but specific assessment and action is managed by the relevant business organizations such as HP's Global Operations and Supply Chain Operations. Chronic physical risks primarily inform our assessment of potential and realized impacts energy and resource availability and costs to our operations and supply chain. For example, HP conducts a water risk assessment each year using the WRI Aqueduct tool across our global operations to identify and assess sites more exposed to water scarcity, quality, availability and access risks stemming from the impacts of climate change on water resources and security. In 2018, 213 unique HP facilities were assessed on a scale from 0 (low risk) to 5 (extremely high risk). Our priority water stressed site list includes those that fall within our largest 20 largest water consuming sites globally. Our operations in water-stressed regions and related business and community impacts make water as a chronic physical climate risk relevant.</t>
  </si>
  <si>
    <t>Upstream risks are considered relevant and may be included in our climate-related risk assessments, depending on their nature, likelihood scope and scale of impact. Depending on the part of the business these upstream risks may impact, specific assessment and action is managed by the relevant business organizations such as HP's Supply Chain Operations. These upstream risks may include some of the risk types mentioned above, such as acute or chronic physical risk. Another example of an upstream climate-related risk involves deforestation risk associated with our sourcing of timber fiber for HP branded paper and paper-based packaging. As a global leader in printing and marketer of branded paper, deforestation risks and its climate-related impacts are relevant to HP and stakeholders including many customers, investors and employees. An upstream risk, deforestation risk is also among the risks monitored in HP’s annual ERM taxonomy and annual processes for risk identification and assessment although specific assessment and action is managed by the relevant business organizations such as HP's Printing business unit, Global Packaging Council and associated teams, and Chain Operations. As described further in HP’s CDP Forests disclosure, in order to monitor, assess and manage our suppliers’ sourcing of recycled and certified paper fiber, HP maintains a due diligence processes for timber regulations as part of its supplier management program diligence plan and specifies legal sourcing requirements for wood-containing materials in HP's General Specification for the Environment. And HP maintains a Sustainable Wood and Paper Policy (formerly HP Environmentally Preferable Paper Policy) to guide the sourcing of timber-based fiber in HP brand paper and paper-based packaging.</t>
  </si>
  <si>
    <t>Downstream risks are considered relevant and may be included in our climate-related risk assessments, depending on their nature, likelihood scope and scale of impact. Depending on the part of the business these risks may impact, specific assessment and action is managed by the relevant business organizations such as HP's Global Logistics Operations group. These downstream risks include some of the risk types mentioned above, such as technology, market or current and emerging regulations. Another example of a downstream risk relates to our post-manufacturing product transportation. Logistics service providers (LSPs) transport our products from factory gate to customers or retail stores, Product transportation represented approximately 4% of HP's Scope 3 GHG emissions in FY18, the third largest Scope 3 category in our carbon footprint, making it a relevant climate-related risk factor. This downstream risk informs our how we assess and manage our LSPs, including our requirements of them, how we gauge their performance, and how we help them reduce GHG emissions and mitigate the risk for both HP and them. HP works directly with these LSPs to identify sources of transportation inefficiencies and GHG emissions. Viewed as both a risk and opportunity, this includes assessing impacts of shifts in transport routes, modes, and loads to optimize savings and/or trade-offs in cost, time and emissions. For example, we require our LSPs to use the Global Logistics Emissions Framework, which we helped develop in 2016 with the Global Logistics Emissions Council (GLEC). By standardizing emission calculations for the transportation industry and incorporates fuel usage, the GLEC framework provide more accurate data for identifying and assessing GHG emissions from product transportation and enable greater comparability across companies and industries. In the United States and Canada, we ship 100% of HP products using SmartWay road transportation carriers designated by the U.S. EPA. SmartWay trucks consume about 18% less fuel than conventional class 8 freight trucks. Working with our transportation and logistics providers, we avoided 30,000 tonnes of CO2e emissions in 2018 by moving shipments from air to ocean between Asia and the Americas, Europe, and other countries within Asia.</t>
  </si>
  <si>
    <t>HP’s Enterprise Risk Management (ERM) supports the management of risks across governance, business strategy, compliance, operations, corporate reputation, reporting, and environmental sustainability and social responsibility, including climate-related physical, regulatory and reputational risk exposures and market access issues related to product material or energy efficiency standards and regulations. As a monitored risk in HP’s ERM taxonomy and process, climate-risk is subject to the same management process as other ERM-monitored risks should it register as a critical risk. Risks that exceed thresholds for materiality are elevated through the ERM process for review and possible mitigation. For critical risks, ERM identifies senior sponsors and risk owners to develop risk mitigation plans and metrics to measure progress. The responsible sponsor monitors, updates and reports against the action plan to HP’s executive leadership, audit committee and Board of Directors as necessary.  As ERM focuses on identifying and assessing risk, opportunities are not managed at this level and are instead managed by the business functions best positioned to do so. This enables quarterly to semi-annual management checkpoints on relevant risks.</t>
  </si>
  <si>
    <t>At the functional level, climate-related risks and opportunities of a physical or transition nature are evaluated alongside other business risks and opportunities within management processes specific to the function. Decisions are based on their ability to support the business – whether through protecting or increasing market access and revenue or improving business resiliency and efficiency. </t>
  </si>
  <si>
    <t>The management of climate-related transition risk and opportunity can be seen in HP’s management processes around product environment criteria, including energy efficiency regulations and eco-label certifications. For example, managing regulations relating to energy efficiency and other climate-related product impacts is the responsibility of the Sustainability and Product Compliance (SPC) team in partnership with HP Government Relations and the affected business units and supplier management groups.  Product energy regulatory tracking is ongoing with quarterly reviews on policy advocacy and enacted regulations and semi-annual reviews on regulatory trends and advocacy priorities and results .  To manage the business impacts presented by the California Energy Commission (CEC) new energy efficiency standards for computers and monitors, the SPC team worked with HP Personal Systems to ensure the new standards could be met by product design teams.  HP Government Relations worked with the CEC, utilities, and environmental and consumer groups to create a timeline for both the government regulation and industry innovation to achieve the CEC objectives and allow for an effective transition period.  Transition opportunities are managed in much the same way. For example, energy efficiency is a key criterion for product eco-label certifications, such as ENERGY STAR and EPEAT, which support HP’s access to markets and procurement opportunities. Product energy-efficiency and eco-labels were the top sustainability topics in HP customer requests for proposals in FY18. To manage this opportunity, HP’s SPC team works with product design teams to maintain a high percentage of HP products with eco-label certifications. As of FY18, 95% of HP’s product portfolio was ENERGY STAR certified and 86% was EPEAT registered. Externally, HP sits on the EPEAT Advisory Council and IEEE 1680.1 Working Group tasked with developing the EPEAT standard for PCs which now includes criteria for corporate and product carbon footprints. </t>
  </si>
  <si>
    <t>The management of climate-related physical risk and opportunity factors into the management of our supply chain and facilities operations teams and can be seen in our business continuity management processes. For example, preparing for business impacts from extreme weather events is integrated into HP’s Business Continuity Planning (BCP). HP ships more than 100 PCs and 60 printers per minute, making it crucial that we avoid business disruptions.   Annually BCP leads representing all of HP’s key functions and geographies meet for 3 days to conduct annual Global BCP testing. Tests include a range of potential business disruptions such as climate-related extreme weather events. BCP runs business unit and other function leaders through a multi-day scenario, and participants run through actions they would take. Scenarios simulate impacts to our own and supplier facilities, employee safety, production and inventory, customer orders, shipment delays, operating costs, and revenue, Key learnings are documented and plans adjusted accordingly. For example, in one scenario involving a typhoon in China’s Guangzhou province., we simulated the impact and response to halted production at two flooded supplier factories affecting four computer part types and several thousand orders.</t>
  </si>
  <si>
    <t>Other, please specify (Reduced demand for products and services due to not meeting market access standards and regulations)</t>
  </si>
  <si>
    <t>Increase in product regulations, standards and mandates on public sector procurement could affect access to key markets and customer accounts and adversely impact demand for HP products and HP revenue if we are not able to meet these requirements. , In 2018, we tracked roughly $10 billion in new and potential revenue associated with deals in which we met customer requirements for registered product eco-labels, including ENERGY STAR, EPEAT, Blue Angel, TCO, and others. HP takes a proactive approach to making products that meet or exceed product energy efficiency regulations and standards to maintain our access to key markets and public sector accounts. The California Energy Commission’s regulations for computer energy efficiency, Canada’s External Power Supply (EPS) Rules, the EU’s Networked Standby Mode Regulation are some of standards that HP is proactively addressing through our products. Product standards such as eco-label certifications are frequently part of government procurement mandates. For example, EPEAT identifies high-performance, environmentally preferable products. Dozens of governments as well as companies and educational institutions specify EPEAT as a purchasing requirement or preference. Maintaining this market access and position is significant to HP, which holds the #1 or #2 market position for commercial PCs in 44 of the top 48 countries and for ink and laser printing in 51 of the top 55 countries.</t>
  </si>
  <si>
    <t>Increased product energy efficiency regulation or standards can add to product cost. In these situations, we quantify the financial implication by identifying the revenue that is exposed if we fail to meet the new standards and don’t achieve market access. Based on internal customer account data, in 2018, we tracked roughly $10 billion in new and potential revenue associated with deals in which we met customer requirements for registered product eco-labels, including ENERGY STAR, EPEAT, Blue Angel, TCO, and others.</t>
  </si>
  <si>
    <t>We manage the risks associated with changes in product efficiency requirements by tracking new regulations relevant to HP, and developing/investing in new products, processes and technology that meet or exceed regulations &amp; standards. 1) Action being implemented: HP worked actively with non-profit environmental and consumer groups, utilities, and the California Energy Commission (CEC) to help shape new energy efficiency standards for computers and monitors sold in California. The CEC, HP, Intel and other stakeholders collaboratively created a clear timeline for both the government regulation and industry innovation that will significantly reduce desktop PC and display energy consumption. HP was the only computer manufacturer to participate. 2) Company-specific example: As the vice-chair of the IEEE 1680.1 Standards working group, HP worked with gov’t agencies, NGOs and other IT vendors to develop the next set of EPEAT standards for personal computer products, completed in 2018. HP was the world’s first manufacturer to register EPEAT 2019 Gold and Silver Desktops, Notebooks, All in ones, Workstations, and Thin Clients including the HP EliteBook x360 1030 G3. 3) Cost of management: The costs are integrated into product R&amp;D and design, supplier and channel/partner management, and customer sales and support. The figure below is an estimation of costs involved in annual product eco-label certification across HP personal systems and printer products.</t>
  </si>
  <si>
    <t>Regulations that increase energy/fuel costs could increase HP's business costs and impact our profit margin, especially in countries where we have significant operations and supply chain, such as the U.S., Ireland, Spain, Israel, Brazil, India, and China. For. For example, carbon taxes in Ireland and Spain have increased HP's natural gas costs for HP facilities in Barcelona and Dublin by more than $500,000 annually. In the US, which is home to over 30 HP-operated facilities and accounts for about 30% of HP's global energy consumption per year, the outlook of energy and fuel taxes is uncertain though carbon tax proposals circulate in Congress. We believe that long term and across more countries we will see increases in fuel and energy taxes. HP undertook an assessment of the impact of the Climate Leadership Count (CLC) and Citizen’s Climate Lobby (CCL) carbon tax proposals on its energy costs. If either policy proposal were enacted, the study found that at current levels of energy consumption, HP could face an increase in energy costs of between $17M and $35M over the first five years of such policies (the range reflecting the difference in carbon tax and increase over time). Put in perspective, while this amount would represent a substantial increase in energy costs of as much as 34% annually under the higher carbon tax provision, it represents less than 0.05% of HP’s reported FY18 operating costs and between 0.03% and 0.14% of EBITDA (earnings before interest, taxes, depreciation, and amortization). In this manner, higher taxes on fuel and energy can reduce HP profits by increasing the cost of business to HP and to our customers which could in turn impact demand for HP more energy efficient products including HP LaserJet MFP (multi-function printers) and HP EliteBook 840 laptop).</t>
  </si>
  <si>
    <t>HP assessed the potential costs of carbon taxes on its operations, modeling two tax proposals: the Citizens’ Climate Lobby (CCL) tax starting at $15 per ton of CO2e and increasing at $10 per year; and the Climate Leadership Council (CLC) tax starting at $40 per ton of CO2e limited to fossil fuels, increasing at 2% per year. These costs were applied to the HP’s energy consumption profile in the U.S. in FY18. Impacts of each policy was calculated over a five-year period and were considered relative to overall company energy spend, operating expenses, earnings and revenue as well as other benchmarks such as industry energy spend and corporate profits. The range for potential financial impact represents approximate total cost of the CCL on the low end and the CLC on the high end over the five- year period of the study.</t>
  </si>
  <si>
    <t>We manage fuel/energy regulatory risk by tracking and engaging in the development of new regulations, analyzing their impact on HP, and investing in new processes and technology to mitigate higher energy costs. 1) Action being implemented: In Oct 2017, HP opposed the U.S. Dept of Energy’s proposed change to the Grid Resiliency Pricing Rule that would have provided above-market subsidies for uneconomic baseload plants, undermined clean energy generation, and increased electricity costs. 2) Company-specific example: We generate an annual inventory of energy consumption and GHG emissions across all HP facilities and hold quarterly reviews to assess progress towards goals and opportunities for improvement. In FY18, HP invested over $3 million in emissions reduction activities. We are increasing our sourcing and consumption of renewable electricity with a goal to use 60% renewable electricity (RE) in global operations by 2025 and 100% by 2035. In 2018, we procured and generated 275,944 MWh of RE globally, including 4 new onsite solar PPAs. Renewables accounted for 47% of our global electricity consumption, of which 22% was RE purchased directly from local utilities. 3) Cost of Management: The estimated figure includes the approximate investment in energy and fuel efficiency improvements to HP facilities in 2018, including heating, cooling and lighting upgrades, retro-commissioning, digital lighting controls, etc. The ROI for these improvements is expected to be 3 years.</t>
  </si>
  <si>
    <t>We recognize that our worldwide operations could be disrupted by earthquakes, tsunamis, floods, hurricanes, typhoons, fires, extreme weather conditions, telecommunications failures, power or water shortages, and other natural disasters or catastrophic events Climate related physical risks such as these in locations where HP operations or our suppliers are currently located or ship could cause short term manufacturing or shipping delays or increased manufacturing or shipping costs, putting customer orders and HP revenue at risk. Long term disruptions could provide an impetus for reconfiguring our operations or supply chain. While HP regularly makes changes to our supply chain based on the return on the investment and risk analysis, in the case of physical disruptions we would incur similar costs to maintain the supply chain. For example, HP and supplier facilities on the U.S. Gulf Coast (e.g. Houston, Texas; Aquadilla, Puerto Rico) and in South and South East Asia (e.g. Malaysia, Thailand, etc) are subject to tropical cyclones and related flooding risk. Incidents in Houston, TX in 2016 and 2017 underscore this risk and potential impact. Hurricane Harvey in Sept 2017 and severe rain in April 2016 caused wide spread flooding and disruption to commerce across Houston. Extreme weather events like these can result in business disruption and losses, seriously harm our revenue profitability and financial condition, adversely affect our competitive position, increase our costs and expenses, and require substantial cost and recovery time. In the Houston example, HP’s Houston facility was flooded, none of HP’s Houston-based approximately 2,000 employees could come to work, and critical PC order management servers were potentially at risk.</t>
  </si>
  <si>
    <t>Business disruptions like the extreme weather events in Houston described above could result in significant losses, seriously harm our revenue profitability, adversely affect our competitive position, increase our costs, and require substantial recovery time. During these incidents, HP’s Houston facility was flooded, our Houston-based employees could not come to work, and critical order management servers were potentially at risk. The temporary loss of the server could have disrupted PC shipments. A hypothetical disruption could potentially result in the delay or loss of orders valued at more than $30 million depending on order volume and seasonality. HP reported over $34 billion in desktop and notebook PC revenue for FY18. With a daily average of $93 million in desktop and notebook PC revenue, a single day of disruption that led to the hypothetical loss of one-third of these orders could potentially result in the loss of approximately $30 million in revenue per day on average.</t>
  </si>
  <si>
    <t>The methods we use to manage this risk are a part of our continual evaluation of our supply chain and operations. 1) Action being implemented: Physical risks, including extreme weather events are factored into Business Continuity Planning (BCP) and incorporated into resiliency processes and systems to prevent, mitigate or respond to these risks. Annually BCP leads representing all key functions and geographies meet for 3 days to execute our annual Global BCP testing which include a range of potential business disruptions such as extreme weather events. Risk management plans are developed as appropriate. 2) Company-specific example: During the Houston flooding, HP‘s Personal Systems Global Operations and IT initiated BCP plans, connected our order management system to back-up servers and moved the primary server from Houston to an alternate offsite location. No shipments were impacted. To proactively manage this risk, HP BCP uses a proprietary supply chain visualization (SCV) tool that monitors real-time disruptions throughout HP's business and supply chain (including climate/weather events) and enables faster response and greater business resilience. The SCV allows us to project how much an event may impact suppliers' ability to produce and HP's finished goods inventory. 3) Cost of management: Total costs are integrated into BCP and supply chain management. The figure below estimates the approximate investment to date in developing and annually maintaining the SCV tool.</t>
  </si>
  <si>
    <t>In FY18, HP estimated that more than $900 million in new revenue was related to contracts or sales in which sustainability criteria, including improved energy and resource efficiency and reduced waste and carbon emissions, were a known customer consideration and were supported actively by HP’s Sustainability and Compliance organization. As a 35% year-over-year increase in sales bids with sustainability requirements, we expect this opportunity to win both new and existing business through sustainability factors, including our climate-related initiatives and investments, to continue. In particular, we are seeing increasing customer demand for more energy efficiency products that reduce customer costs and carbon emission. Based on internally tracked HP data, energy-efficiency and/or eco-label certifications were the most frequent topic associated with HP customer requests for proposals (RFPs) and bids in FY18. This customer demand for energy-efficient products and services and presents an opportunity for HP to increase revenue from energy efficient product such as HP EliteBook 840 and the HP EliteDesk 800 small form factor desktops for which we have reduced the annual energy consumption by 26% and 42%, respectively, between 2011 and 2018, It also creates opportunity for HP service solutions that have a proven track record of reducing customer energy use, cost and emissions. For example, HP Managed Print Services enabled Merck KGaA to reduce the number of printers by nearly 45% with a corresponding reduction in real-estate footprint, power and management costs and CO2 emissions. And HP’s solution significantly boosts the environmental sustainability of WeWork’s print operations, achieving a 33% annual reduction in carbon emissions, energy usage and cost per device, on average.</t>
  </si>
  <si>
    <t>In FY18, HP estimated that more than $900 million in new revenue was related to contracts or sales in which sustainability criteria, including improved energy and resource efficiency and reduced waste and carbon emissions, were a known customer consideration and were supported actively by HP’s Sustainability and Compliance organization. As HP saw a 35% year-over-year increase in sales bids with sustainability requirements, we expect this opportunity to win both new and existing business through sustainability factors, including our climate-related initiatives and investments, to continue. This data is based on internally tracked data from HP’s Sustainability and Compliance Customer Support center.</t>
  </si>
  <si>
    <t>1) Action being implemented: We manage the opportunity associated with developing and expanding lower emissions goods and services through our R&amp;D investment and Design for Sustainability (DfS; formerly Design for the Environment) program. Integrated into HP’s product development process, DfS encompasses management systems, processes, tools, and company-wide collaboration. Applying sustainable design principles across our portfolio enable us to engineer significant energy, resource and carbon efficiency gains in breakthrough technologies as well as successive product generations. 2) Company-specific example: Since 2010, the energy consumption of HP personal systems products dropped by 44%, on average. This included average reductions of 47% in desktops, 34% in notebooks, and 30% in workstations. During that timeframe, we reduced energy consumption of HP LaserJet and inkjet portfolios by 56% and 20% on average, respectively. Since 1991, we have also decreased the carbon footprint of HP ink cartridges by 80% on a per printed page basis. Through numerous HP engineering and materials innovations, cartridges currently contribute only about 2% of GHG emissions related to printing, down from 13% in 1991. 3) Cost to realize opportunity: Total costs are integrated into product development and go to market. As a proxy, the figure below represents a share of incremental operating expenses, year over year, in proportion to the financial impact as a share of increased HP revenue YoY.</t>
  </si>
  <si>
    <t>Four to 6 trillion (USD) of the global economy will be disrupted and redistributed in the next 10 years due to the accelerating growth of 3D printing (also known as “additive manufacturing”), according to a 2018 A.T. Kearney study. As a technology leader in 3D Printing, HP foresees the sustainability benefits of 3D printing throughout the value chain across pre-production, production, inventory, product use, and service. In pre-production and production, 3D printing will reduce the need for tooling and the number of sub-assemblies which require high quantities of energy to make and operate. By better matching supply with demand, 3D printing will reduce or eliminate overproduction and excess inventory, moving to customized, on-demand production and from physical to digital inventories. With local manufacturing process and faster production, supply chains and logistics can be reduced along with material flows and transportation distances. From a product perspective, 3D printing enables new and optimized designs that weigh less, and in automotive applications can reduce fuel consumption and GHG emissions or extend electric vehicle range. In service and maintenance, 3D printing enables manufacturing-spare parts on-demand, which reduces the need to store parts over time, and can extend product longevity, reducing lifecycle impacts. HP commissioned an independent, peer-reviewed life cycle assessment in 2017 that compared the impacts of manufacturing a plastic auto part using HP Jet Fusion 3D printing compared to injection molding. The study found that Jet Fusion reduces GHG emissions and resource consumption per unit at volumes up to 1,500 parts for one type of plastic and up to 5,200 parts for another. This is due to 3D printing not needing to produce molds as well as being able to create more materials-efficient designs, such as honeycomb structures. These parts also demonstrate the potential value of reducing GHG emissions over a car’s lifetime through light weighting. By shortening and simplifying supply chains, digital manufacturing enabled by 3D printing technology helps to reduce greenhouse gas and other emissions related to manufacturing and transportation. A model published in Energy Policy showed that CO2 emissions could be reduced by 130.5 to 525.5 Mt over ten years, including a 5% reduction in manufacturing emission intensities due to 3D printing.</t>
  </si>
  <si>
    <t>According to McKinsey , the 3D printing market is expected to be between $180 billion to $490 billion worldwide by 2025. McKinsey’s estimate was determined by using the estimated market size for “Consumer products that might be 3D printed” and “Direct Product Manufacturing”, multiplying by the potential reach of 3D printing given, and finally adjusting for cost savings from potential productivity/value gains. While HP does not release or confirm third party market share data, a 2018 study by Context estimated HP held approximately 6 % of the current industrial/professional 3D printing market. Hypothetically, if HP were able to secure a similar share of forecasted McKinsey market, that could represent between approximately $11 billion and $29 billion by 2025.</t>
  </si>
  <si>
    <t>To realize this opportunity, HP is leveraging its decades-long leadership in 2D printing to deliver 3D printing at production scale, transform how entire industries work, and foster a more sustainable, low-carbon Fourth Industrial Revolution with digital manufacturing. 1) Action being implemented: In 2016, we launched HP Multi Jet Fusion, the first production-ready commercial 3D printer. We created networks of digital manufacturing partners and parts suppliers. We are working with production service partners to provide customers with 3D printed stainless steel parts, using the HP Metal Jet printer. We engage policy makers to catalyse growth in 3D printing through support for education, incentives, and adoption. And we work with customers and researchers to assess the social and environmental impacts of 3D printing. 2) Company-specific example: Part of realizing this opportunity comes through our own use of 3D printing. HP used its Jet Fusion 3D printing technology in one of our HP Latex printer models, replacing an aluminum part with a redesigned 3D printed nylon part, resulting in a 93% decrease in weight and a 95% reduction in GHG emissions while cutting cost by 50%. 3) The cost to realize this opportunity extends across HP’s 3D printing R&amp;D, materials research and sourcing, supplier and channel/partner management, and customer support and sales. These numbers cannot be broken out separately for public reporting. As a proxy, 1% of HP’s annual investment in R&amp;D is provided.</t>
  </si>
  <si>
    <t>The cost and availability of fuel and energy, including the imposition of carbon tax regulations, may impact the operational costs of HP and its suppliers. Improving operational energy efficiency, the use of renewable energy and energy management overall can boost the competitiveness and resilience of HP’s business and that of our suppliers. In an effort to mitigate these potential impacts and to drive suppliers to adopt emissions reduction activities, HP began a supplier focused energy efficiency program in Asia. HP’s supplier Energy Efficiency Program (EEP) in China and Southeast Asia is a leading initiative for reducing production suppliers’ utility costs and environmental footprint at production supplier sites. We encourage and incent factory managers to adopt energy efficiency programs and practices. Since 2010, HP has engaged more than 200 first-tier and sub-tier supplier sites in China and Southeast Asia in EEP projects. In our most recent annual review of 300 supplier EEP emissions reduction projects, the majority fell into three categories: HVAC (25%), lighting (24%), and compressed air systems (15%). Because the majority of our spend (and hence our allocated production supplier GHG emissions) is in China, and particularly in Chongqing – a hub for HP’s PC and inkjet printer assembly – where on-site renewable energy is not currently viable and in the absence of markets for renewable energy purchase, HP is collaborating with government and NGO entities to explore a capability-building program to enable suppliers in China to implement strategic energy management guidance, and thus develop internal capability to continuously drive energy efficiency projects.</t>
  </si>
  <si>
    <t>Financial impact figure is minimum estimated savings to our suppliers from electricity saved due to efficiencies achieved. Data is collected annually from suppliers on fuel and energy saved from HP-led programs. Value of electricity saved is calculated using grid prices estimates. Value of fuel saved is not calculated do to complexity of estimating prices. Since 2010, participating suppliers in HP’s Energy Efficiency Program have saved a cumulative $98 million, reduced energy consumption by 759 MWH and contributed to preventing more than 1.16 million tonnes of CO2e emissions from product manufacturing and transportation.</t>
  </si>
  <si>
    <t>1) Action being implemented: We manage this opportunity through a strategy of engaging our suppliers in programs with various stakeholders &amp; partner organizations to improve energy management to reduce operating costs and improve competitive advantage. 2) Company-specific example: HP suppliers participating in our Energy Efficiency Program (EEP) work with HP and NGOs such as WWF China and WRI to build capabilities, improve energy efficiency, &amp; explore the use of renewable energy, resulting in reduced GHG emissions as well as cost savings. Since 2010, HP has engaged more than 200 supplier sites in EEP projects to increase renewable energy use, adopt ISO 14064 &amp; 50001 standards, install efficient equipment &amp; systems, and complete energy audits. In 2018 we completed a 3-year Strategic Energy Management Program pilot in collaboration with NRDC, the China National Institute of Standardization, local agencies, &amp; suppliers in Suzhou, China. This program enhanced suppliers’ operations, technology, &amp; continuous improvement processes related to energy management, and will establish best practices &amp; national guidelines for facility energy management to benefit suppliers across China’s IT sector. 3) Cost to realize this opportunity: Total costs are integrated into supply chain responsibility programs. The figure below is an estimated portion of staff cost, travel, event costs, consultant fees, and subsidies (e.g. cost sharing of consultant fees) to incentivize suppliers.</t>
  </si>
  <si>
    <t>In many industries worldwide, products are created and consumed in a traditional, linear ‘take, make, dispose’ model. HP recognizes this process is unsustainable and that consumer interest and behavior is shifting towards service-based and less wasteful models are growing. A new generation of customers exhibits preference for access over ownership as seen in the increase of shared cars, machinery, and other articles of daily use. The circular economy is regenerative by intention, using designs that continually recover and re-use materials. It decouples growth from a reliance on increasingly scarce raw materials, benefiting the environment and enabling the shift to a low carbon economy. Companies can save money by gaining more value from raw materials, expand markets through product innovation, improve their reputation by enhancing environmental performance, and strengthen customer engagement and relationships through higher value product-as-as service offerings (as opposed to only selling devices). As a member of the Ellen MacArthur Foundation’s global commitment to address plastic waste at its source, HP is working toward an economy where plastic never becomes waste or pollution. To achieve this objective, we must eliminate problematic and unnecessary plastic items from our products, innovate to ensure the plastics we use are reusable or recyclable, and circulate plastics away from the environment and back into the economy. At the 2018 World Economic Forum in Davos, HP joined the Platform for Accelerating the Circular Economy (PACE) and in 2019 extended our commitment to continue transitioning our company and our customers to a circular “make, use, reuse” approach that seeks to close the loop for our products, including capital equipment such as HP Indigo and HP PageWide digital industrial printing presses. HP recognizes opportunities for circular economy-based solutions to better serve and capture our core markets like printing supplies and “as a service” models as well as growth and future ones such as digital commercial print and 3D printing. For example, HP Instant Ink, a customized subscription ink delivery service, eliminates trips to the store and encourages recycling through the provision of prepaid envelopes to return used cartridges.</t>
  </si>
  <si>
    <t>HP recognizes the market opportunities associated with both new products/services and enhancements to existing offerings that advance a more circular and low-carbon economy. One example is the innovation in our printing supplies business. The use of closed loop recycled plastic in the manufacture of HP print cartridges (see right) yields a product with uncompromised quality and reliability but with reduced environmental impact, enhancing customer value of HP $12.5 billion print supplies business (as reported for FY18). Likewise, HP Instant Ink subscription service has a subscriber retention rate of over 90% and a lower carbon footprint per printed page. And a 2015 survey conducted by Harris Poll found 62% of those who intend to purchase a printer in the next year would be interested in an ink delivery service like HP Instant Ink. A 2% increase in sales supported with this differentiation and value would generate an additional $250 million in revenue.</t>
  </si>
  <si>
    <t>To realize this opportunity, we incorporate circular economy principles into product design, many of which have low-carbon benefits. 1) Action being implemented: Since 1992, HP’s Design for Sustainability (DfS) program (formerly Design for the Environment) ensures that factors impacting environmental performance are considered in the product design phase. HP’s circular economy strategy combines resource-efficient product designs and transformative business models to deliver efficient and effective performance and solutions that fit our customers’ needs. 2) Company specific example: Key innovations in our circular economy approach include: a) Materials innovation and closed loop plastic recycling to produce more than 4.2 billion HP print cartridges using more than a cumulative 107,000 tonnes of recycled plastic through 2018. A 2017 LCA found that using this closed loop recycled PET plastic in Original HP ink cartridges, rather than virgin plastic, on average reduced carbon footprint by 42% and total energy use by 63%; b) HP Instant Ink offers customers convenience, cost savings and reduced waste, and lowering their carbon footprint related to ink cartridge purchase and disposal by an estimated 84%. 3) Cost to realize opportunity: Total costs are integrated into product development and go to market. The figure below is the recent investment in a plastics wash line in Haiti that will allow us to produce cleaner, higher quality recycled plastic locally for use in HP products.</t>
  </si>
  <si>
    <t>The climate-related risks and opportunities related to product and services innovation, regulations and standards, and customer preferences and requirements identified in C2.3a and C2.4a have impacted HP’s products and services. These factors are integrated into our business plans and programs to increase product energy efficiency (and reduced carbon emissions related to carbon use) in order to access and sell in certain markets, achieve eco-label certification(s), and meet customer demand. Energy-efficiency and/or eco-label certifications were the most frequent topic associated with customer requests for proposals (RFPs) and bids worldwide in FY18 based on internally tracked HP data. And HP tracked roughly $10 billion in new and potential FY18 revenue associated with deals in which we met customer requirements for registered product eco-labels, including ENERGY STAR, EPEAT, Blue Angel, TCO, and others. Equalling approximately 17% of our FY18 revenue, this represents high magnitude of impact for our business. The energy consumed by our products during use represented 26% of our total carbon footprint in FY18, down slightly from approximately 27% in FY17. Since 2010, the energy consumption of our personal systems products dropped by 44%, on average, despite the general increase in software power demands during that period. This included average reductions of 47% in desktops, 34% in notebooks, and 30% in workstations. During that timeframe, we have reduced energy consumption of the HP LaserJet portfolio by 56%, on average, and the energy consumption of our HP inkjet portfolio by 20%, on average.</t>
  </si>
  <si>
    <t>The climate-related risks and opportunities related to extreme weather and business disruptions, resiliency and energy efficiency identified in C2.3a and C2.4a have impacted HP’s supply chain. This represents a potentially medium to high magnitude of impact given the size and scope of HP's supply chain. HP ships more than 100 PCs and 68 printers per minute, making it crucial that we avoid business disruption. In July 2011, severe flooding in Thailand caused widespread damage to the local manufacturing industry, including with suppliers from which HP obtains disk drive components used in its PCs. HP experienced short-term reduction in the supply of these disk drive components; industry supply of hard disk drives was about 30% below the expected demand in calendar Q4. This magnitude of impact was substantial for our business and industry. Building on this experience, HP has integrated extreme-weather disruptions into our Business Continuity planning and systems to help prevent, mitigate or respond to these risks. Despite HP’s Houston site being flooded and closed during extreme weather events in Houston in 2016 and 2017, BCP plans initiated by HP‘s Personal Systems Global Operations and IT teams, connected our order management system to back-up servers and moved the primary server from Houston to an alternate offsite location. No shipments were impacted, although a hypothetical disruption could potentially result in the delay or loss of orders valued at more than $30 million depending on order volume and seasonality. Positive impacts have been realized by incorporating energy efficiency and resiliency into our supply chain management programs. Through our supplier Energy Efficiency Program (EEP) program, HP works with production and product transportation suppliers to build capabilities, improve energy efficiency, and explore the use of renewable energy, resulting in reduced GHG emissions and water use as well as cost savings. Since 2010, more than 200 first-tier and sub-tier supplier sites in China and Southeast Asia have participated in this program and saved a cumulative $98 million and prevented more than 1.16 million tonnes of CO2e emissions from product manufacturing and transportation.</t>
  </si>
  <si>
    <t>The climate-related risks and opportunities related to physical risks and energy and water costs identified in C2.3a and C2.4a have impacted HP’s activities in adaption and mitigation. One example of this impact on adaptation and mitigation is in the inclusion of climate-related physical risk in our supply chain operations. This represents a potentially a medium magnitude of impact given the size and scope of HP's supply chain. HP ships more than 100 PCs and 68 printers per minute, making it crucial that we avoid business disruption. HP’s proprietary Supply Chain Visualization (SCV) tool monitors disruptions in real-time throughout HP's business and supply chain (including climate/weather events) to enable rapid situational assessment, faster response, and greater business resilience. To further support adaptation and mitigation, the tool can project by how much a given event may impact suppliers' ability to produce (e.g., by 1 week) and HP's finished goods inventory. This impact can also be seen in management of areas affected by climate-related water stress. To adapt to and mitigate climate-related impacts to local water resources, HP conducts a water risk assessment each year using the WRI Aqueduct tool across our global operations to identify sites more exposed to water scarcity, quality, availability and access risks. At our approximately 200-acre Boise site, which is considered a medium to high risk site per this water assessment we introduced a sustainable landscaping project in 2016 and 2017 to reduce consumption of freshwater, saving enough water to fill 33 Olympic-size swimming pools and $243,000 on annual operating costs. Our work with suppliers to improve energy efficiency and increase the use of renewable energy serves to mitigate GHG emissions and the impacts of rising energy costs. Since 2010, more than 200 first-tier and sub-tier supplier sites in China and Southeast Asia have participated in our supplier Energy Efficiency Program (EEP) program and saved a cumulative $98 million and prevented more than 1.16 million tonnes of CO2e emissions from product manufacturing and transportation. Relative to their function areas, the magnitude of these examples impacts can be of a medium to high magnitude for our order fulfillment, local operating costs, and supplier operating costs respectively.</t>
  </si>
  <si>
    <t>The climate-related risks and opportunities related to product and services innovation, regulations and standards, and customer preference and requirements identified in C2.3a and C2.4a have impacted HP’s investments in R&amp;D. For example, decreasing the environmental impact and carbon footprint associated with HP ink cartridges has factored into several investments and resulting innovations in R&amp;D that have decreased the carbon footprint of HP ink cartridges by 80% on a per printed page since 1991. Due to these advances, cartridges currently contribute only about 2% of GHG emissions related to printing, down from 13% in 1991. Since 2010, we have reduced energy consumption of our HP LaserJet portfolio by 56%, on average, and the energy consumption of our HP inkjet portfolio by 20%, on average. And Through these improvements and others, we have reduced the product use GHG emissions intensity across our printer and personal systems product portfolio, by 32% since 2010 and by 11% since 2015. Given that product use, including the consumption of electricity, cartridges and paper, represent approximately 75% of our printing full lifecycle GHG emissions, a reduction of this magnitude has a high impact on this climate risk and opportunity in product R&amp;D.</t>
  </si>
  <si>
    <t>The climate-related risks and opportunities related to energy costs and efficiency and its contribution to business resiliency identified in C2.3a and C2.4a have impacted HP’s operations. While GHG emissions associated with HP’s operations represent just 1% of our carbon footprint, it is the area where we have the greatest control and impacts our global operations plans and programs. At our sites around the world, we are working to reduce greenhouse gas (GHG) emissions and energy and water consumption, and waste generation. In 2018, we improved our energy intensity (MWh/$ million of net revenue) by 16% year over year . And by increasing energy efficiency and the purchase of renewable energy and renewable energy certificates (RECs), we decreased Scope 1 and Scope 2 GHG emissions from global operations by 8% since 2017 and by 41% compared to 2015. As our Scope 2 emission represent about 71% percentage of our total FY18 Scope 1 and 2 emissions, this constitutes a high magnitude of impact on total emissions from HP operations.</t>
  </si>
  <si>
    <t>Climate-related risks and opportunities have impacted our financial planning as relates to revenues. For example, in 2018, we tracked roughly $10 billion in new and potential revenue associated with deals in which we met customer requirements for registered product eco-labels, including ENERGY STAR, EPEAT, Blue Angel, TCO, and others. Equalling approximately 17% of our FY18 revenue, this represents a high magnitude of impact for our business and consequently a substantial impact our financial planning around product design and development to meet these standards and secure these eco-labels. Achieving these standards and ecolabels can increase product costs that must be factored into product level and business unit level financial forecasts and budgets. We also saw a 35% year-over-year increase in sales bids with sustainability requirements including issues related to the climate risks and opportunities described above. We anticipate that levels and growth of this magnitude in these customer requirements represent a substantial financial opportunity for HP moving forward.</t>
  </si>
  <si>
    <t>Climate-related risks and opportunities have impacted our financial planning as relates to operating costs. For example, we actively pursue energy efficiency in our facilities to reduce energy costs and GHG emissions. In 2018, we implemented 29 projects at 12 locations that will save 8,500 MWh on an annual basis. For 2019, we have already identified and are implementing projects with a further 2,100 MWh of potential savings at 14 other sites, with more projects to follow. The magnitude of this savings represents approximately 1% of our 2018 energy use, a promising rate of savings for operational efficiencies. From a financial planning perspective, these projects typically require a three- year payback period. Based on assessment of two current U.S. carbon tax proposals, HP found that at current levels of energy consumption, HP could face an increase in U.S. energy costs along of between $17M and $35M over the first five years of such policies (the range reflecting the difference in carbon tax and increase over time). Put in perspective, while this amount would represent a substantial increase in energy costs of as much as 34% annually under the higher carbon tax provision, it represents less than 0.05% of HP’s reported FY18 operating costs. This would constitute a medium impact on our operations financial planning.</t>
  </si>
  <si>
    <t>Climate-related risks and opportunities have impacted our financial planning as relates to some of our capital allocation and expenditures. In our manufactured capital we have factored the risks of rising energy costs into new facility builds. For example, all new construction will comply with the HP Green and Smart Construction Playbook and the LEED v4 Gold Standard, including HP’s new facility in Houston, TX. Our new Houston facility is located above the 500-year flood plain after facing repeated instances of flood damage and shutdown at the previous site due to successive climate-related extreme weather events in Southeast Texas such as Hurricane Harvey. This consideration of climate-related risks and opportunities has a potentially high magnitude of impact and affects financial planning in terms of higher CAPEX upfront but with lower OPEX helping reduce operating costs of energy consumption or potential damage costs from flooding. In Malaysia, we constructed a new “smart building” manufacturing facility featuring LED lighting, daylight harvesting, sub-metering, occupancy sensors, and high-efficiency HVAC systems, that will use 12% less energy than a standard manufacturing facility. The magnitude of this impact and the financial savings such energy efficiency represent is high given the total energy consumption of HP operations in the Asia Pacific region has grown from 12% of HP’s total annual global energy consumption in 2015 to 3% in 2018. a share of our global energy consumption</t>
  </si>
  <si>
    <t>Climate-related risks and opportunities have impacted our financial planning as relates to acquisition and divestments. On November 1, 2017 (first day of our FY18), HP completed the acquisition of Samsung’s Printing Solutions (SPS) business. Several of the larger acquired facilities were not sourcing or did not have access to renewable electricity and renewable electricity attributes in local markets. Coupled with our real estate reduction and divestment of some sites that used 100% renewable electricity, HP saw its use of renewables as a share of global electricity consumption drop from 50% in 2017 to 47% in 2018. This drove us to re-examine our renewable electricity strategy and associated financial investments needed that would not only maintain our position ahead of our goal to reach 40% renewable electricity by 2020 but now progress to using 60% renewable electricity of our global electricity consumption by 2025 and achieve 100% by 2035. Given the shift in HP’s real estate profile and the accessibility of cost-effective renewable electricity options in several international markets in which HP has a substantial and growing presence, including through acquisitions, our renewables strategy and its role in our climate strategy overall is having a medium to high impact on our financial planning.</t>
  </si>
  <si>
    <t>Climate-related risks and opportunities have not yet impacted our financial planning as relates to access to capital. We expect it will play a more integral role in the next one to three years. We are evaluating opportunities to raise capital based on low-carbon investment opportunities. We monitor investor interest in sustainability issues including climate change. In a 2017 survey of current and potential institutional investors, GHG emissions in our operations and supply chain together ranked in the top three environmental topics of interest. We believe our management of climate-related risks and opportunities is a positive factor in investor evaluations of HP stock and corporate bond holdings and can have a positive impact on our access to capital in the form of sustained or increased corporate stock or bond holding in HP. Several of HP’s largest investors are signatory requesters of our CDP response. In the past two years, a major Fortune 100 financial services organization and retirement provider doubled its stock portfolio investment with HP, thanks in part to our reported sustainability performance. In 2018, HP earned the highest possible scores in ISS’s first Environmental and Social QualityScore for institutional investors. HP continues to hold those top scores into 2019. ISS’ new Environmental and Social QualityScore Disclosure and Transparency Signal reveals and measures areas of Environmental and Social risk through company disclosure and provide an indication of relative quality compared to industry peers, allowing investors to identify leaders and laggards in the industry.</t>
  </si>
  <si>
    <t>Climate-related risks and opportunities have impacted our financial planning as relates to some company assets. HP product-as-a-service offerings such as HP Instant Ink and HP DaaS (Device as a Service) and product takeback programs like HP Planet Partners are part of the emerging opportunity around circular economy, enabling companies to derive sustained financial value and substantial environmental benefits by keeping products and materials in their highest state of use. These customer offerings involve substantial financial planning on which climate-related risks and opportunities such as reduced product-related GHG emissions, can have a medium magnitude of impact. For example, HP Instant Ink is a customized subscription ink delivery service that offers customers convenience, cost savings and reduced waste, lowering their carbon footprint related to ink cartridge purchase and disposal by an estimated 84%. HP also completed a preliminary life cycle assessment (LCA) comparing its DaaS offering for commercial PCs with traditional transactional sales offerings. Results showed a substantial reduction in environmental impacts across all categories assessed, including reduced lifecycle GHG emissions, due to the DaaS service model, which keeps PCs in use for multiple life cycles. We are working to conduct a full, ISO-compliant, peer-reviewed LCA to more fully understand the magnitude of those benefits. We plan to publish study results in the coming year. Further, the use of closed loop recycled plastic recovered through HP Planet Partners in HP print cartridges and hardware products provides a more predictable cost than sourcing virgin plastic. For example, this material asset is now part of our global scale use of recycled content in new HP print cartridges of more than 8,000 tonnes in 2018 and 107,000 tonnes to date from recycled HP print cartridges and other sources like plastic bottles and apparel hangers. A 2017 LCA found that using this recycled PET plastic in Original HP ink cartridges, rather than virgin plastic, on average reduced carbon footprint by 42%, water use by 38%, and total energy use by 63%. These considerations helped drive a financial investment of $2 million in a plastics washing line in Haiti that will allow us to produce cleaner, higher quality recycled plastic locally for use in HP products.</t>
  </si>
  <si>
    <t>Climate-related risks and opportunities have not impacted our financial planning as relates to management of liabilities associated with booked customer orders and customer contracts. This has been achieved in part through the proactive business continuity planning and programs we have in place to avoid business disruptions that could potentially cause legal claims of liability resulting from climate-related service disruption or product delivery delays. Using our proprietary Supply Chain Visualization (SCV) tool, we monitor disruptions in real-time throughout HP's business and supply chain (including climate/weather events) to rapidly assess and respond to potential impacts on our production and distribution. We can project by how much a given event may impact suppliers' ability to produce (e.g., by 1 week) and HP's finished goods inventory and, in turn, impact on booked customer orders. These impacts could have a high magnitude of impact. For example, in one Business Continuity Planning (BCP) scenario we ran involving a typhoon in China’s Guangzhou province., we simulated the impact and response to halted production at two flooded supplier factories affecting four computer part types and several thousand orders. The SCV tool and our BCP preparations enables us to more quickly and effectively shift production and inventory to mitigate or avoid impacts on product shipment and deliveries. For example, in the aftermath of Hurricanes Harvey and Maria in 2017, we adjusted inventory allocations at regional product localization and distribution centers to minimize shipment delays and avoid revenue loss.</t>
  </si>
  <si>
    <t>In pursuit of our vision to create technology that makes life better for everyone, everywhere, HP’s business strategy focuses on winning in our core markets (in PCs and printing), growth markets (including Device as a Service and commercial printing, packaging and graphics industries), and future markets (such as 3D printing and blended and virtual reality) with leading-edge IT products supported by high-value services and solutions. Across our strategy we apply three guiding practices: operational excellence; managing for the long term; and a focus on people and purpose. Climate-related issues are integral and influential to the pursuit of our business strategy. For example, winning in our core markets involves delivering energy- and resource-efficient products and services and meeting evolving customer demands for a more circular and low-carbon economy. This includes reducing the environmental impacts of printing (e.g. Since 1991, we have decreased the carbon footprint of ink cartridges by 80% on a per printed page basis) and securing product  eco-label certifications (e.g. 94% of personal systems models and 98% of printer models shipped in 2018 were ENERGY STAR 7.0 or 6.1 certified). Winning in growth and future markets involves designing in sustainability and low-carbon alternatives in the shift from analog printing and injection molding manufacturing to HP’s digital commercial and 3D printing solutions. For example, we used our 3D printing technology in one of our HP Latex printer models, replacing an aluminum part with a redesigned 3D printed nylon part, resulting in a 93% decrease in weight and a 95% reduction in GHG emissions while cutting cost by 50%.</t>
  </si>
  <si>
    <t>(i) Emissions and energy reduction targets are linked with our business strategy as pursuit of each supports the other. For example, our goal to reduce product use GHG emissions intensity by 30% by 2025 (vs. 2015) is integral to eco-label certification and supports our core market strategy. Progress against our renewable energy goals (to use 60% renewable electricity in global operations by 2025 and achieve 100% by 2035) has also supported this strategy through the development and adoption of updated product eco-label EPEAT criteria (IEEE 1680.1 v2018; see below) as well as the business strategies guiding principles of operational excellence and managing for the long term.</t>
  </si>
  <si>
    <t>(ii) The most substantial business decisions made during and/or relevant to the reporting year) as a result of the integration of climate-related issues into our business strategy were the following:  </t>
  </si>
  <si>
    <t>a) First, we decided to update our supplier sustainability scorecard in 2018 to incorporate and incentivize greater ambition on climate related issues. We updated our supplier environmental management criteria to include science-based GHG emissions reduction targets third-party verification of GHG emissions, and transparent reporting of key environmental information, including GHG emissions, energy consumption, and renewable energy use. This decision is substantial given that GHG emissions from HP’s supply chain represented 46% of our total carbon footprint in FY18/ Our expectations around environmental management, labor management, audit scores, and minerals sourcing are all integrated into our production supplier Sustainability Scorecard, which is embedded into each supplier’s overall procurement score. Suppliers discuss their scorecard with HP as part of regular business performance evaluations that determine ongoing business. We periodically raise our expectations to motivate ongoing improvement.</t>
  </si>
  <si>
    <t>b) A second substantial business decision made in 2018 and which began to be implemented in the reporting year was the adoption of HP‘s new Sustainable Impact strategy, approved by our CEO and senior leadership and reviewed by our Board of Directors. Striving to create lasting, positive change for the planet, our people, and communities, the strategy embeds climate action, reduced GHG emissions and increased use of renewable electricity in two environmental objectives: to transform our entire business to drive a more efficient, circular, and low-carbon economy; and to enable our customers to invent the future through our most sustainable portfolio of products and services.  During 2018 and continuing into 2019, HP’s business units and sustainability teams worked to develop climate-related goals and plans to reduce the carbon footprints of HP products and solutions. These include HP’s updated climate goals to reduce HP product use GHG emissions intensity 30% by 2025, compared to 2015 and use 60% renewable electricity in global operations by 2025 and achieve 100% by 2035. These goals and the supporting plans and investments being made by HP’s business units and global functions are the direct result of the business decision to approve and launch the new Sustainable Impact strategy in 2018.</t>
  </si>
  <si>
    <t>Aspects of climate change that have influenced HP’s strategy include climate change-related transition risks in technology, product standards and regulations and physical risks to our operations and supply chain, as well as opportunities in business resilience and development of HP’s low carbon and circular economy products and services. One example is the role of climate-related issues in our product eco-label certifications. HP is seeing increasing customer demand for more energy efficiency products that reduce customer costs and carbon emission. Based on internally tracked HP data, energy-efficiency and/or eco-label certifications were the most frequent topic associated with HP customer requests for proposals (RFPs) and bids in FY18. We tracked roughly $10 billion in new and potential FY18 revenue associated with deals in which we met customer requirements for registered product eco-labels, including EPEAT, ENERGY STAR and others. Nin 2018, HP worked with gov’t agencies, NGOs and other IT vendors to complete the next set of EPEAT standards for personal computer (PC) products. In addition to securing the new EPEAT registrations for PCs based on product energy efficiency performance and other product environmental attributes, HP pursued optional EPEAT criteria beyond the products to reduce the environmental footprint of our own operations and those of our suppliers. For example, HP worked with our top display panel and integrated circuit suppliers to reduce their GHG emissions. HP also achieved 95% renewable electricity use for seven key HP Personal Systems sites. And HP continued to publish a third-party assurance corporate carbon footprint. As a result, HP was the world’s first manufacturer to register EPEAT 2019 Gold and Silver Desktops, Notebooks, All in ones, Workstations, and Thin Clients including the HP EliteBook x360 1030 G3 and HP EliteDesk 800 G4 65W Desktop Mini PC. As the first to market with these EPEAT products, HP gained a competitive advantage with customers preferring or requiring the latest and best EPEAT standards in their procurement.</t>
  </si>
  <si>
    <t>HP is assessing the best manner of integrating climate-related scenario analysis into our current risk assessment and management processes, including which internal organizations to engage, which current activities to leverage, and which new processes to introduce. For example, HP’s Business Continuity Group works with each HP business unit to conduct an annual test and assessment of their business continuity planning system by leading business unit leaders through a multi-day "scenario" play (e.g., assume extreme weather flooded Factory X), and simulate impacts to HP operations, customer shipment delays, or employee safety. HP also already conducts a water security risk assessment each year for its global operations using the WRI Aqueduct tool. And climate-related risks are incorporated into HP’s Enterprise Risk Management annual process. Effectively integrating climate-related scenario analysis to leverage, augment and integrate with these existing processes is important to create greater insight and value to our management of climate-related risk and opportunities. Achieving effective integration and insights for our organization and the benefit of our shareholders is why  we have not yet conducted scenario analysis in 2018. We anticipate doing so in the next two years. We are discussing the best way to proceed with several stakeholder organizations including ERM, Global Resiliency, Corporate Real Estate and Workplace Services, Supply Chain Operations, HP Labs, and others. We expect that HP Labs’ work in Megatrends, including energy and sustainability, will help stimulate long-term thinking into the scenario analysis activities. </t>
  </si>
  <si>
    <t>Greenhouse gas emissions from HP operations are primarily due to facility energy use. Following the acquisition of Samsung Electronics Co., Ltd.’s printer business in 2018, HP set a goal to decrease total Scope 1 and Scope 2 GHG emissions from global operations (all owned or leased facilities and transportation fleet within our operational control) by 60% by 2025, compared to 2015. This target underwent and passed an official target validation by the Science-Based Targets Initiative (SBTi). The SBTi notified HP of their approval of this target on July 4, 2019. HP's Scope 3 targets had been previously validated by the SBTi. This target also follows HP's previously set and met SBTi-approved target of a 25% reduction in absolute Scope 1 and 2 emissions by 2025, In 2018, GHG emissions from HP owned or leased facilities and transportation fleet decreased compared to 2015. In 2018, HP’s global operations produced 229,600 tonnes of Scope 1 and Scope 2 CO2e emissions, an 8% reduction compared to 2017 and a 41% reduction from our 2015 baseline of 388,700 tonnes of CO2e. After 40% of the time (4 yr/10 yrs), we are 68% of the way towards goal completion (41%/60%). Following the acquisition of Samsung Electronics Co., Ltd.’s printer business on November 1, 2017 (day 1 of HP's FY18), we recalculated energy use, water consumption, and Scope 1 and Scope 2 GHG emissions data from operations back to the baseline of 2015, in order to maintain our goals’ baseline year of 2015. This process also included an update of the intensity factors used to extrapolate energy use and water consumption data for sites where direct tracked data was not available. The new intensity factors, along with recently confirmed square footage data, will more accurately reflect HP’s footprint since the previous 2015 baseline which used intensity factors based on pre-separation Hewlett Packard Company facilities. For more information, see p 92 of the HP 2018 Sustainable Impact Report online at https://www8.hp.com/h20195/v2/GetPDF.aspx/c06293935.pdf and the HP Carbon Accounting Manual and HP Water Accounting Manual at http://h20195.www2.hp.com/V2/GetDocument.aspx?docname=c05179524 .</t>
  </si>
  <si>
    <t>Metric tons CO2e per unit of service provided</t>
  </si>
  <si>
    <t>To reflect our product portfolio post-separation, HP set a goal to reduce the GHG emissions intensity of our product portfolio by 25% by 2020 compared to 2010 levels. HP product GHG emissions intensity measures GHG emissions during product lifetime use per unit for personal systems and per printed page for printers based on anticipated lifetime usage. These values are then weighted by contribution of personal systems and printing products to overall revenue in the current year. Because this goal combines emissions from two different product lines with different intensity normalization methods (per page printed for printers and per unit for personal systems), we assigned an index of 100 to the total "emissions per unit of service provided” in 2010. These emissions represent more than 99% of HP product units shipped each year, including notebooks, tablets, desktops, digital signage, mobile computing devices, and workstations; and HP inkjet, LaserJet, DesignJet, Indigo and Scitex printers, scanners, and Jet Fusion 3D printers. We report our progress relative to that initial index number. Through the end of FY18, we reduced the GHG emissions intensity of our product portfolio by 32%, compared to 2010, exceeding our target. A significant amount of the improvement was due to ongoing design improvements contributed to continued reductions in typical energy consumption of our personal systems and printing products, an ongoing shift from desktops to notebooks which consume significantly less energy, higher LaserJet duplexing rates which decreased paper use, improved LaserJet power usage data, and shipping more PageWide web presses used for paper printing, which have high duplexing rates.. After 80% of the time (8 yrs/10 yrs), we are 100% of the way towards goal completion (32%/25%). Since the emissions covered in this intensity goal are only a portion of total Scope 3 emissions, the absolute decrease in Scope 3 emissions is smaller than the percentage decrease in emissions intensity. This target underwent and passed an official target validation by the SBTi on June 28, 2017.</t>
  </si>
  <si>
    <t>Note: this target covers Scope 3 emissions in Purchased goods and services as well as Upstream and downstream transportation and distribution including emissions from HP's 1st tier production suppliers and 1st tier transportation/logistics providers. This target is per million USD in annual revenue. For the baseline, we used 2015 supplier reported values. Because data collection from production suppliers lags by a year, 2017 is the most recent year data is available Through December 2017, first-tier production supplier- and product transportation-related GHG emissions intensity, calculated as a three-year rolling average, increased by 6%. compared to 2015. However, between 2015 and 2017 one-year intensity decreased by 7%. As we continue engaging our suppliers to become more energy efficient and use energy from renewable sources, we expect to achieve our goal of a 10% intensity reduction by 2025. This target underwent and passed an official target validation by the SBTi on June 28, 2017.</t>
  </si>
  <si>
    <t>Int 3</t>
  </si>
  <si>
    <t>HP set a goal to reduce the product use GHG emissions intensity by 30% by 2025 compared to 2015 levels. HP product GHG emissions intensity measures GHG emissions during product lifetime use per unit for personal systems and printers based on anticipated lifetime usage. These emissions represent more than 99% of HP product units shipped each year, including notebooks, tablets, desktops, digital signage, mobile computing devices, and workstations; and HP inkjet, LaserJet, DesignJet, Indigo and Scitex printers, scanners, and Jet Fusion 3D printers. These values are then weighted by contribution of personal systems and printing products to overall revenue in the current year. Because this goal combines emissions from two different product lines with different intensity normalization methods, we assigned an index of 100 to the total "emissions per unit of output" in 2015. We report our progress relative to that initial index number. Through the end of FY18, we reduced the GHG emissions intensity of our product portfolio by 11%, compared to 2015. A significant amount of the improvement was due to ongoing design improvements contributed to continued reductions in typical energy consumption of our personal systems and printing products, an ongoing shift from desktops to notebooks which consume significantly less energy, higher LaserJet duplexing rates which decreased paper use, improved inkjet and LaserJet power usage data, and shipping more PageWide web presses used for paper printing, which have high duplexing rates.. After 30% of the time (3 yrs/10 yrs), we are 37% of the way towards goal completion (11%/30%). Since the emissions covered in this intensity goal are only a portion of total Scope 3 emissions, the absolute decrease in Scope 3 emissions is smaller than the percentage decrease in emissions intensity.</t>
  </si>
  <si>
    <t>kWh of renewable electricity generated or procured for consumption at HP’s owned or leased facilities worldwide</t>
  </si>
  <si>
    <t>Total kWh of electricity generated or procured for consumption at HP’s owned or leased facilities worldwide</t>
  </si>
  <si>
    <t>KPI in baseline and target year are shown as a percent of total electricity consumption. This target covers all HP owned or leased facilities worldwide. In 2016, we set a long term commitment to use 100% renewable electricity in our global operations, with a goal of 40% by 2020. After achieving our interim target and following the acquisition of Samsung Electronics Co., Ltd.’s printer business on November 1, 2017 (day 1 of HP's FY18), we recalculated energy use and Scope 1 and Scope 2 GHG emissions data, per guidance in the GHG Protocol, and we increased our ambition and set goals to achieve 60% by 2025 and 100% by 2035. In 2018, HP’s global operations procured and generated 275,944 MWh of renewable electricity and attributes, equivalent to 47% of our global electricity consumption.</t>
  </si>
  <si>
    <t>Help suppliers reduce their carbon footprint by cutting two million tonnes of CO2e emissions between 2010 and 2025</t>
  </si>
  <si>
    <t>We continued to advance toward our goal of helping suppliers reduce their carbon footprint by cutting two million tonnes of CO2e emissions between 2010 and 2025. As of December 2018, our suppliers had achieved 58% of this target through new and ongoing energy efficiency projects, energy management programs, and renewable energy use motivated by engagement with HP. Combined, these efforts have avoided more than 1.16 million tonnes of CO2e emissions through 2018, and saved our suppliers $98 million in electricity costs alone. As of 2018, we are 58% of the way towards our target (1.16 million / 2 million = 0.58)</t>
  </si>
  <si>
    <t>Land use</t>
  </si>
  <si>
    <t>Tonnage of recycled and certified fiber used in HP branded paper</t>
  </si>
  <si>
    <t>This target covers all HP branded paper we sell and HP paper-based packaging for our products globally and all business units. The 100% is to be achieved separately but for both HP paper and paper-based packaging. HP brand paper represents 61% of HP fiber tonnage. Since 2016, we have met our zero deforestation goal for HP brand paper, as it is derived entirely from certified and recycled sources. In 2018, the amount of FSCcertified fiber in HP brand paper continued to exceed 55%, by weight. To achieve our zero deforestation goal, all HP brand paper and paper-based packaging must be derived from recycled and certified sources. We continue to give preference to Forest Stewardship Council (FSC)-certified fiber where available. HP reports progress on this goal annually to the WWF GFTN and CDP forests program. See HP’s CDP Forests response for more information on this target.</t>
  </si>
  <si>
    <t>Remove deforestation</t>
  </si>
  <si>
    <t>Tonnage of recycled and certified fiber used in HP paper-based packaging</t>
  </si>
  <si>
    <t>This target covers all HP branded paper we sell and HP paper-based packaging for our products globally and all business units. The 100% is to be achieved separately but for both HP paper and paper-based packaging. Paper-based product packaging represents 39% of HP fiber tonnage. In 2018, 65% for paper-based product packaging was derived from certified and recycled sources. To achieve our zero deforestation goal, all HP brand paper and paper-based packaging must be derived from recycled and certified sources. We continue to give preference to Forest Stewardship Council (FSC)-certified fiber where available. In 2018, we expanded our program to include sub-tier packaging suppliers; we held about 15 meetings and training sessions with sub-tier suppliers, contract manufacturers, and original design manufacturers, to support suppliers in meeting our requirements; and we completed assessment of the status for 100% of HP’s first-tier packaging suppliers and 55% of contract manufacturers and original design manufacturers who source packaging from sub-tier suppliers. HP reports progress on this goal annually to the WWF GFTN and CDP forests program. See HP’s CDP Forests response for more information on this target.</t>
  </si>
  <si>
    <t>Other, please specify (LED lighting upgrades, Digital Lighting Controls, Retro-comissioning, Condenser Coil Rejuvination and Chiller Optimization.)</t>
  </si>
  <si>
    <t>Building controls (Boiler Control Optimization)</t>
  </si>
  <si>
    <t>Other, please specify (REC purchase for USA and Canada and IREC purchase for China, India and Taiwan)</t>
  </si>
  <si>
    <t>In 2018, HP had a dedicated$2.9M budget that was used for energy efficieny projects. In early 2019, an additional $300K of capital funding was already used to implement 4 projects. Many more projects have commenced implementation or are planned to be implemented in 2019.</t>
  </si>
  <si>
    <t>In 2018, a $273.1K expense budget was dedicated to the purchase of RECS/IRECS to offset the Scope 2 emissions from Canada, China, India, Taiwan and the United States HP real estate portfolio.</t>
  </si>
  <si>
    <t>Recognizing the vital contribution employees make to improving our environmental performance, HP provides portal-based employee communications on energy efficiency, sustainability, and HP's contribution to climate change. HP supports programs such as WWF's "Earth Hour" to raise awareness of climate change and the role that energy usage plays. In 2018, HP hosted Earth Day/World Environment Day events at 50 sites globally that included activities that informed employees on how they can live and work more sustainably. In 2018, nearly 2,000 HP employees from 30 sites around the world took part in the Northwest Earth Institute (NWEI) EcoChallenge -- a competition that invites people to take up a three-week personal sustainability challenge. HP sites in India and Puerto Rico earned the top two spots for their efforts, out of nearly 850 teams worldwide from HP and other organizations. And HP employees in Guadalajara, Mexico, developed a model to quantify the environmental benefits of employee actions taken at the site. Efforts during the year reduced GHG emissions by more than 700 tonnes of CO2e, decreased water consumption by more than 1,100 cubic meters, and saved nearly $4,000. We are considering using this model at other HP sites.</t>
  </si>
  <si>
    <t>In 2018 HP completed certification of two of its sites in Singapore for ISO 50001.</t>
  </si>
  <si>
    <t>Other (Optimization of real estate portfolio.)</t>
  </si>
  <si>
    <t>In 2018 HP completed ISO 50001 certification for two of its sites in Singapore.</t>
  </si>
  <si>
    <t>Closed loop recycled plastic in HP Original print cartridges: HP is at the forefront of Technological innovations that enable us to make products with closed loop materials that require less virgin raw materials and generate inherently less carbon emissions during their manufacture. These low-carbon alternatives help drive a more circular economy and more responsible production and consumption (SDG 12) via a more circular economy. HP’s earliest closed loop recycling activities began with creating Original HP toner cartridges with plastic recycled from the HP Planet Partners program in 2000. Leadership with closed loop plastics recycling expanded in 2005 when the company started using recovered polyethylene terephthalate (PET) from our ink cartridges as a material source for new cartridges. Over time, this program has expanded to include additional cartridges and polypropylene plastic. Our ground-breaking, closed loop recycling process combines plastic from HP ink cartridges recovered via our Planet Partners program with plastics from recycled bottles and apparel hangers, to create a reconstituted plastic that meets HP’s specifications for use in manufacturing new HP print cartridges. More than 80% of HP ink cartridges contain 45–70% post-consumer recycled content, and 100% of HP toner cartridges contain 5%–45% post-consumer or post-industrial recycled content. According to 2017 analysis, using recycled PET plastic in Original HP ink cartridges, rather than virgin plastic, on average reduced carbon footprint by 42%, water use by 38%, and total energy use by 63%. Through 2018, we manufactured more than 4.2 billion HP ink and toner cartridges using more than 107,000 tonnes of recycled content material. This has kept 830 million HP cartridges and an estimated 101 million apparel hangers and 4.37 billion postconsumer plastic bottles out of landfills, instead up-cycling these materials for continued use. For more than 30 years, HP has developed Original HP ink cartridges and ink delivery systems to improve print quality while reducing environmental impact. Since 1991, we have decreased the carbon footprint of ink cartridges by 80% on a per printed page basis.</t>
  </si>
  <si>
    <t>Other, please specify (Third party life cycle assessment)</t>
  </si>
  <si>
    <t>The estimation of 19% of revenue is based on HP printing supplies FY18 revenue as a share of total FY18 HP revenue (per H's 2018 10-K) multiplied by 80% (low end percentage of HP inkjet and LaserJet cartridges using recycled content, per HP 2018 Sustainable Impact Report, p 110).</t>
  </si>
  <si>
    <t>HP is at the forefront of technological innovations that enable us to play a vital role in creating sustainable growth and helping our customers avoid or reduce GHG emissions in printing and personal computing. ENERGY STAR certified computers and printers deliver substantial savings in energy resulting cost and GHG emissions compared to standard models. A product's energy efficiency must perform in the top 25% for its category to be eligible for ENERGY STAR, a joint program of the Environmental Protection Agency (EPA) and the Department of Energy (DOE). Given the importance of energy efficiency to our customers and HP's own climate strategy and product stewardship, a high percentage of the products we ship each year are ENERGY STAR certified: 94% of HP personal systems models and 98% of printing models shipped in 2018.</t>
  </si>
  <si>
    <t>Other, please specify (Product carbon footprint analysis)</t>
  </si>
  <si>
    <t>The estimation of 73% represents FY18 revenue of HP personal systems and printing hardware (excluding supplies) as a share of total FY18 HP revenue (per H's 2018 10-K) multiplied by 94% and 98% respectively (the % of HP personal systems and printing products that shipped in 2018 with ENERGY STAR certification, per HP 2018 Sustainable Impact Report, p. 107).</t>
  </si>
  <si>
    <t>November 1 2014</t>
  </si>
  <si>
    <t>October 31 2015</t>
  </si>
  <si>
    <t>Printing</t>
  </si>
  <si>
    <t>Personal Systems</t>
  </si>
  <si>
    <t>HP's total Scope 1 and MBM Scope 2 emissions in 2017 were 249,200 tonnes of CO2e. In 2018 HP purchased 14,296 additional IRECS in China, India, and Taiwan which equalled 8,947 tonnes CO2e reduction. These IRECs were responsible for a 3.59% reduction in HP’s previous reporting year’s Scope 1 and MBM Scope 2 emissions. We calculated 3.59% as follows: (8,947/249,200 ) * 100 = 3.59.</t>
  </si>
  <si>
    <t>HP's total Scope 1 and MBM Scope 2 emissions in 2017 were 249,200 tonnes of CO2e. In 2018 HP implemented numerous Scope 1 and Scope 2 energy conservation projects including LED lighting upgrades, digital lighting control installation, facilities retro-comissioning, condenser coil rejuvinations, and boiler control and chiller optimizations In addition, electricity consumption at our largest site in Singapore had a significant reduction due to strategic consolidations. Together these ERA's were responsible for 10,653 tonnes of CO2e, a 4.27% reduction in HP’s previous reporting year’s Scope 1 and MBM Scope 2 emissions. We calculated 4.27% as follows: (10,653 /249,200) * 100 = 4.27</t>
  </si>
  <si>
    <t>More than 15% but less than or equal to 20%</t>
  </si>
  <si>
    <t>Natural Gas is used for heating our facilities, for food prep in kitchen areas and for process.</t>
  </si>
  <si>
    <t>Diesel is used to fuel our emergency electricity generators. These generators are only operated during periodic maintenance or in the event of a power outage to provide electricity for critical systems.</t>
  </si>
  <si>
    <t>2006 IPCC Guidelines for National Greenhouse Gas Inventories, Table 2.4: Default Emission Factors for Stationary Combustion in the Commercial/Institutional Category</t>
  </si>
  <si>
    <t>The Climate Registry - General Reporting Protocol USA Industrial Sector 2016</t>
  </si>
  <si>
    <t>Renewable energy contract with de-regulated supplier for sites in Barcelona Spain and Dublin Ireland</t>
  </si>
  <si>
    <t>In 2018 HP purchased 198,435 RECs from USA and Canada.</t>
  </si>
  <si>
    <t>In 2018, HP purchased 14,296 IRECS from China, India, and Taiwan.</t>
  </si>
  <si>
    <t>Other, please specify (USA and Singapore)</t>
  </si>
  <si>
    <t>HP holds on-site solar PPA's at our San Diego CA and Singapore sites.</t>
  </si>
  <si>
    <t>Green Power Program with regulated utility supplier in Corvallis OR</t>
  </si>
  <si>
    <t>Carbon free electricity from regulated utility suppliers in the US and Costa Rica</t>
  </si>
  <si>
    <t>MWh</t>
  </si>
  <si>
    <t>per million USD of net revenue</t>
  </si>
  <si>
    <t>Energy use is a significant operating expense for HP and the main driver of our climate impact from operations. Our operations consumed 758,898 MWh, 6% less than in 2017. Global electricity use decreased by 7% in 2018 compared to 2017, despite a rise in electricity consumption at manufacturing sites related to increased production. Energy intensity equalled 13.0 MWh per $ million of net revenue, 16% less in 2018 than in 2017, due to energy savings from efficiency projects and increased revenue. Following the acquisition of Samsung Electronics Co., Ltd.’s printer business on November 1, 2017, we recalculated energy use and Scope 1 and Scope 2 GHG emissions data from operations back to the baseline of 2015, per guidance in the GHG Protocol.</t>
  </si>
  <si>
    <t>Other, please specify (Recycling)</t>
  </si>
  <si>
    <t>tonnes</t>
  </si>
  <si>
    <t>With an emphasis on sustainable product design, lifecycle management and product takeback and recycling, HP has set a product recycling goal to recycle 1.2 million tonnes of hardware and supplies by 2025, since the beginning of 2016. In 2018 we recycled 133,800 tonnes of computer and printer hardware and HP printing supplies, 51% more than the total volume recycled in 2017 and reaching a cumulative 395,200 tonnes since the start of 2016.</t>
  </si>
  <si>
    <t>HP_2018_Sustainable_Impact_Report.pdf</t>
  </si>
  <si>
    <t>See the Independent accountants’ review report on pp. 132-133 of the 2018 HP Sustainable Impact Report attached or online at https://www8.hp.com/h20195/v2/GetPDF.aspx/c06293935.pdf</t>
  </si>
  <si>
    <t>Attestation standards established by AICPA (AT105)</t>
  </si>
  <si>
    <t>Scope 3- all relevant categories</t>
  </si>
  <si>
    <t>American Institute of Certified Public Accountants (AICPA) in AT-C section 105, Concepts Common to All Attestation Engagements and AT-C section 210, Review Engagements.</t>
  </si>
  <si>
    <t>Covers voluntary purchases of renewable energy. See the Independent accountants’ review report on pp. 132-133 of the 2018 HP Sustainable Impact Report attached or online at https://www8.hp.com/h20195/v2/GetPDF.aspx/c06293935.pdf</t>
  </si>
  <si>
    <t>HP values transparency. Because HP’s supply chain accounts for almost half (49%) of HP’s carbon footprint, we measure and report our suppliers’ GHG emissions by directly collecting data from our suppliers annually, using industry and cross-industry standard reporting platforms such as the RBA Online Environmental Survey (HP was an original contributing developer of the tool) and the CDP Supply Chain program. HP’s hundreds of production (direct) suppliers and thousands of non-production (indirect) suppliers are essential partners in our efforts to embed sustainability across every aspect of our business and reduce GHG emissions across the value chain. Given such large numbers of suppliers, we prioritize our data collection by focusing our higher-spend suppliers. This is because higher-spend suppliers have proportionately more significant impacts on HP’s calculated Scope 3 supplier emissions (which is compiled by allocating supplier emissions in proportion to the ratio of HP’s spend with each supplier to each supplier’s revenue). For example, just 3% of HP's suppliers by number constitute 94% of our total direct and indirect procurement spend. Knowing these suppliers’ relative impacts, allows HP to better understand which suppliers present the greatest opportunity to reduce HP’s Scope 3 emissions. We also collect data from lower spend strategic suppliers. Our deeper overall engagement with high-spend and strategic suppliers gives us greater ability to influence performance improvements. Additionally, to ensure a robust data set for HP’s supply chain carbon emissions we leverage our CDP Supply Chain program membership to collect data from suppliers deeper in our spend. HP incentivizes our suppliers to provide adequate responses through our Sustainability Scorecard process (see next row).</t>
  </si>
  <si>
    <t>Impact: Because HP’s supply chain accounts for almost half (46%) of HP’s carbon footprint, the impact of HP’s engagement to collect climate data from our suppliers begins with reinforcing to suppliers the need to accurately measure climate impacts and determine climate-related risks. This starts HP’s suppliers on the path to understanding and managing their climate-related risks and impacts. This engagement has been successful in getting HP suppliers to compile, report, and often make public their climate related data. HP publishes a list of its direct production suppliers along with links to their public sustainability reports at http://h20195.www2.hp.com/V2/GetPDF.aspx/c03728062.pdf Measure of success: HP measures success by the rate of adequate carbon footprint responses received and expects a direct supplier response rate of 95% by direct production spend. We have achieved this response rate in each year since 2010. Also, from 2016 to 2018, the percentage of HP indirect strategic suppliers that produced environmental reports increased from 52% to 75%. We believe this improvement in disclosure is partly due to our engagement to collect suppliers’ climate-related data through the CDP Supply Chain program.</t>
  </si>
  <si>
    <t>% Scope 3 emissions is derived by taking total HP-allocated emissions reported by direct and indirect suppliers engaged (see Other - Upstream and Other-Downstream in C6.5) divided by the sum of HP's reported Scope 3 emissions in the following categories: 1-Materials extract through manufacturing, 2-Capital goods, 4/9-Transport, and 6-Business travel.</t>
  </si>
  <si>
    <t>Climate change in awards scheme: HP’s primary engagement and incentivization method is our supplier Sustainability Scorecard. Through our Sustainability Scorecard, we set requirements for our suppliers. We periodically raise our expectations to motivate ongoing improvement. In 2018, we updated our supplier environmental management criteria to include science-based GHG emissions reduction targets and third-party verification of GHG emissions. HP’s Sustainability Scorecard process directly ties ongoing procurement decisions to supplier sustainability performance and participation in capability building, ensuring sustainability is prioritized in business decisions. For example, HP's key commodity suppliers' sustainability scores act as a multiplier to its general supplier management scores. This allows suppliers with strong sustainability performance greater opportunities for new or expanded business with HP, while suppliers with persistently low sustainability performance will have much lower overall scores and may see reductions in our business. Through this program HP engaged 48 direct and indirect suppliers in 2018 to incentivize climate-related risk analysis, reporting, goal-setting, emissions reductions and transparency. We focus our Scorecard program on HP’s highest spend suppliers as well as strategic suppliers with lower spend. This is because our highest spend suppliers have the largest influence on HP’s supply chain performance, including our Scope 3 supplier carbon emissions (which is compiled by allocating supplier emissions in proportion to the ratio of our spend with each supplier to each supplier’s revenue), and because our deeper overall engagement with strategic suppliers gives us greater opportunity to influence performance improvements. Campaign to educate suppliers about climate change: HP also engages our suppliers with capability building programs to drive reductions in environmental impacts. HP’s Energy Efficiency Program (EEP) in China and Southeast Asia is an initiative for reducing production suppliers’ utility costs and environmental footprint. Since 2010, more than 200 first-tier and sub-tier supplier sites have joined and benefited from EEP. Implemented in collaboration with NGOs such as BSR, the WRI and WWF, the program helps suppliers to build capabilities, improve energy efficiency, and explore the use of renewable energy.</t>
  </si>
  <si>
    <t>Impacts: HP expects suppliers engaged and incentivized through our programs to show performance improvements on the measures tracked. These include, for example, providing carbon inventory data, publishing a GRI-based sustainability report, publishing GHG emissions reductions goal, and demonstrating GHG emissions reductions through participation in an HP-led environmental capability building program. Also, HP's key commodity suppliers' sustainability scores act as a multiplier to their general supplier management scores. This allows suppliers with strong sustainability performance greater opportunities for new or expanded business with HP, while suppliers with persistently low sustainability performance will have much lower overall scores and may see large reductions in our business. The impact of our campaign to educate suppliers and build their capabilities to address climate change is seen and measured through supplier participation in the program, the number of projects implemented and the resulting reductions in costs and emissions. Measure of success: Suppliers engaged in HP’s Sustainability Scorecard process show consistent performance improvements. In 2018, the average score increased by more than 12% compared to 2016. Supplier engaged HP-led capability building programs have also demonstrated notable success. Since 2010, participants in our programs have saved a cumulative $98 million in costs through reductions in electricity consumed and avoided over one million tonnes of CO2e emissions through 2018.</t>
  </si>
  <si>
    <t>% Scope 3 emissions is derived by taking total HP-allocated emissions of the direct and indirect suppliers participating in these engagement and incentivization programs (a subset of emissions reported in Other - Upstream and Other-Downstream in C6.5) divided by the sum of HP's reported Scope 3 emissions in the following categories: 1-Materials extract through manufacturing, 2-Capital goods, 4/9-Transport, and 6-Business travel.</t>
  </si>
  <si>
    <t>HP’s materiality assessment identifies product energy efficiency as high for both business success and sustainability stakeholders. Increasing the energy efficiency of our products is a customer priority, enabling them to reduce their energy use, costs and carbon emissions. Energy-efficiency and/or eco-label certifications were the most frequent topic associated with customer requests for proposals (RFPs) and bids worldwide in FY18, based on internally tracked HP data. Thus, product energy efficiency is integral to our products’ value propositions, and educating customers about these features using relevant certification schemes is a key part of our customer engagement strategy. Eco-label certifications also cover a large percentage of our products and thus a large percentage of our customers across both our personal systems and printing business. The scope of the engagement to the left is estimated based on the percentage of 2018 HP product models that were ENERGY STAR certified (95% across personal systems and printers). The Scope 3 emissions are an estimated share of total product use phase GHG emissions attributed to customers using HP ENERGY STAR-certified products. We engage and educate our customers about eco-label certifications in a number of ways. For example, we share relevant information about our products ENERGY STAR certification using several communication and engagement channels, including a) with retail partners’ ads and point-of-sale marketing materials; b) Product webpages, datasheets, brochures; c) Social media campaigns; d) Energy awareness month promotion. For example, In 2018, more than 1,190 product data sheets were available on the hp.com website and for use by HP retail partners. In addition, HP ENERGY STAR certified products are either physically or electronically labeled. For products sold at retail, the carton is labeled with the ENERGY STAR certification mark. In addition to product packaging, ENERGY STAR certification is displayed on and in many HP product screen interfaces such as HP LaserJet printers. In 2017, HP worked with the EPA to develop and secure approval for an electronic labeling plan for ENERGY STAR certified computers configured with the Windows 10 operating system. HP consumer notebooks now include this new labeling.</t>
  </si>
  <si>
    <t>We engage and educate our customers about eco-label certifications in several ways. For example, we share relevant information about our products ENERGY STAR certification using various communication and engagement channels, including a) retail partners’ ads and point-of-sale marketing materials; b) product webpages, datasheets, brochures; c) social media campaigns; d) Energy awareness month promotion. In addition, HP ENERGY STAR certified products are physically or electronically labeled. For products sold at retail, we label the carton with the ENERGY STAR certification mark. In addition to product packaging, ENERGY STAR certification is displayed on many HP product screen interfaces such as HP LaserJet printers. In 2017, HP worked with the EPA to develop and secure approval for an electronic labeling plan for ENERGY STAR certified computers configured with the Windows 10 operating system. HP consumer notebooks now include this new labeling. We also provide other ways for our customers to access further information on HP product eco-labels, energy efficiency and other sustainability information. One way is through our product eco-label website at www.hp.com/go/sustainability_ecolabels. Another is the HP Sustainability and Compliance Center customer self-service portal where they can get answers to sustainability questions and access product-specific information: http://sustainability.ext.hp.com/en/support/home The impact of our customer engagement and education campaign is best evidenced by our receipt of the 2018 and 2019 ENERGY STAR Partner of the Year Award for Product Brand Owner, for environmental leadership in IT equipment. The awards acknowledged HP’s design and manufacture of high-efficiency products and called out the company’s array of ENERGY STAR certified products—over 835 products in 2018. HP offers more certified personal systems products than any other manufacturer, and most of our printers meet certification requirements. We measure progress and success using KPIs of products models (eg, ENERGY STAR certified personal systems and printer models, representing 91% of our product portfolio) and revenue and RFPs/bids associated with eco-label certification (eg, ENERGY STAR was the most frequent topic among RFPs/bids logged with a value of nearly $200M) as well as qualitative aspects such as reputation benefits of awards and other recognition.</t>
  </si>
  <si>
    <t>Other partners in HP’s value chain include product transportation and logistics service providers as well as retail and commercial channel partner globally. HP selects logistics service providers (LSPs) that maintain high standards in social and environmental responsibility (SER), in line with our Supplier SER Agreement and HP’s Supplier Code of Conduct. These LSPs continually look to increase energy and fuel efficiency through improved routes and upgraded engine technologies. To measure success and progress, we require LSPs to track GHG emissions associated with the transport of HP products. In 2013, we began to explicitly consider environmental performance when selecting LSPs, along with cost, turnaround time, and other factors. We require our product transportation suppliers to use the Global Logistics Emissions Framework, which we helped develop in 2016 with the Global Logistics Emissions Council (GLEC), the Smart Freight Centre-led consortium. The framework standardizes emission calculations for the transportation industry and incorporates fuel usage, providing more accurate data for analysis and comparability across companies and industries. The GLEC framework was accepted by the World Resources Institute GHG Protocol and CDP as a method for CO2 calculations. Moving forward, we are requesting that our product transportation suppliers use the GLEC framework for GHG emissions they report associated with the services they provide us. We also work with other consortia focused on reducing commercial freight's environmental impact, such as Green Freight Asia, Green Freight Europe, International Air Transport Association, Clean Cargo Working Group, the United Nations Climate &amp; Clean Air Coalition, and U.S. Environmental Protection Agency (EPA) SmartWay. In the United States and Canada, we ship 100% of HP products using SmartWay road transportation carriers designated by the U.S. EPA. SmartWay trucks consume about 18% less fuel than conventional class 8 freight trucks. Working with our transportation and logistics providers, we avoided 30,000 tonnes of CO2e emissions in 2018 by moving shipments from air to ocean between Asia and the Americas, Europe, and other countries within Asia. Through these partnerships and related efforts, HP is driving reduced logistics and product transportation environmental impacts.</t>
  </si>
  <si>
    <t>We also engage our channel partners to help educate our customers on HP’s energy-efficient products and solutions. We conduct briefings, trainings, and provide tools such as our free, online Carbon Footprint Calculator, sales tools on HP Sales Central and Sustainability training on HP University Sustainability. Retail partners like Staples, Best Buy, Office Depot, Office Max, and Walmart work closely with HP to market and sell our energy-efficient lines of personal systems and printers via their retail outlets and online stores. They also help us close the loop by offering instore takeback and recycling services for our print cartridges and/ or hardware through the HP Planet Partners program, fueling HP’s climate-related opportunity in a low-carbon, circular economy transition. For example, Staples—the first retail partner to establish “drop-off” points for used HP ink and toner cartridges—made the HP Planet Partners program part of its customer loyalty initiative And HP has worked with Best Buy to establish a closed-loop recycling process where customer are offered 15% off a new HP printer when they return an old printer to Best Buy for recycling. All printers returned to Best Buy are responsibly recycled and the recycled plastic from that process is refined and used as raw material in the manufacturing of new HP inkjet printers. HP participates in Walmart’s Gigaton project in three areas: Products, Deforestation and Emissions with the goals and reported progress in three of their pillars: energy, deforestation, and product use.</t>
  </si>
  <si>
    <t>Since 2016, HP holds the Presidency of the Association EuroVAPrint based on its leadership and commitment in establishing the industry voluntary agreement (VA) on imaging equipment in response to European Union (EU) adopted Directive 2009/125/EC on energy-related products (ErP). HP was heavily Involved in the initial drafting of this VA, as well as in the current revision, which establishes minimum eco-design requirements and secondary requirements to align with the discussions on circular economy. The self-regulation model of the imaging equipment industry remains successful and continues to deliver impressive energy efficiency results for a sixth consecutive year: According to the latest Energy Efficiency Report (published by the independent inspector Edit ERA which oversees and reports on the Voluntary Agreement of the imaging equipment industry) the signatories achieved energy consumption cuts of 46,2% over the period 2011-2016 for inkjet products, much higher savings than predicted by an EU regulation scenario for the period 2011-2020. HP and EuroVAPrint are currently discussing the ongoing revision of the VA (2019) in alignment with the Energy Star Program with representatives of the EU Institutions and other key stakeholders.</t>
  </si>
  <si>
    <t>1) Contributes to the objectives of Directive 2009/125/EC establishing a framework for the setting of eco-design requirements for energy-related products, in line with Recitals18-21 Article 17 and Annex VIII on self-regulation measures; 2) Commits signatories to comply with a set of primary design and information requirements that products in scope placed in the EU Market shall comply with the specifications of ENERGY STAR® v2.0 (ongoing revision-expected ENERGY STAR v3.0 in Q4 2018), default duplex pre-settings requirements in accordance with specific agreed targets and includes default delay times; 3) Includes Resource Efficiency requirements such as availability of N-up printing, design for recycling, polymer composition, recycled plastic content and cartridge reuse. Information requirements cover resource and energy efficiency and cartridge disposal; 4) Includes Information requirements for end-users: on resource efficiency and energy efficiency, on the availability of spare parts, on the cartridge disposal and treatment, and on paper recyclability.</t>
  </si>
  <si>
    <t>HP was one of the IT companies to take an active role in working with nonprofit environmental and consumer groups, utilities, and the California Energy Commission (CEC) to help shape the newly adopted energy efficiency standards for computers and monitors sold in the state of California. HP has a long history of working with California government and businesses to help the state achieve its goals for energy efficiency. Through the CEC’s collaborative approach with HP, Intel and other industry, consumer and non-profit stakeholders created a clear timeline for both the government regulation and industry innovation that will dramatically reduce desktop PC and display energy consumption. According to the Commission, these mandatory state standards, the first of their kind in the U.S., could save California consumers an estimated $373 million annually. (See http://calenergycommission.blogspot.com/2016/12/energy-commission-adopts-first-in.html)</t>
  </si>
  <si>
    <t>The California Energy Commission adopted energy efficiency standards for computers and monitors with support from industry, environmentalists, consumer groups and utilities. The standards will take effect over the January 1, 2018 to July 1, 2021 period. Computer standards - The computer standards set a baseline energy use target, and provide additional energy use allowances, or adders, for features and technologies added to each unit. The standards vary by computer type - desktops and thin clients, notebooks, small-scale servers and workstations - and generally allow manufacturers the flexibility to choose how to comply. .Monitor standards - Standards for computer monitors establish an amount of power a monitor or display can consume when on, in sleep mode, or off, and measures the energy consumed in each mode separately. The standard will encourage the use of higher efficiency LED backlights and screen technologies. Combined, the standards are estimated to save 2,332 gigawatt hours per year, potentially reducing utility bills by more than $370 million annually after inefficient computers and monitors are replaced with those meeting the standards. This is enough energy to power about 350,000 average California homes for one year. In addition, the proposed standards would reduce greenhouse gas emissions. (See http://www.energy.ca.gov/releases/2016_releases/2016-12-14_Adopt_Energy_Stds_for_Computr_and_Monitors_NR.html)</t>
  </si>
  <si>
    <t>In Dec 2016 (our FY17), HP publicly signed into a collation of business support for the pan-Canadian Framework for Clean Growth and Climate Change via the Smart Prosperity Initiative. This open letter expressed support for a range of approaches, including coordinated Canada-wide carbon pricing; investment in clean infrastructure for energy, transportation and urban systems; greening government procurement; and world class standards for energy efficient buildings, appliances and vehicles. (See http://www.smartprosperity.ca/activities/letter-first-ministers)</t>
  </si>
  <si>
    <t>Complementary climate actions can reduce emissions by addressing market barriers where pricing alone is insufficient or not timely enough to reduce emissions in the pre-2030 timeframe. For instance, tightening energy efficiency standards and codes for vehicles and buildings are common sense actions that reduce emissions, while also helping consumers save money by using less energy. 3) Adaptation and resiliency means making sure that our infrastructure and communities are adequately prepared for climate risks like floods, wildfires, droughts, and extreme weather events, including in particularly vulnerable regions like Indigenous, northern, coastal, and remote communities. This also means adapting to the impacts of changes in temperature, including thawing permafrost. 4) A low-carbon economy can and will be a strong and thriving economy. Taking action now, to position Canada as a global leader on clean technology innovation, will help ensure that Canada remains internationally competitive and will lead to the creation of new good jobs across the country. Investing in clean technology, innovation, and jobs will bring new and in-demand Canadian technologies to expanding global markets. (See https://www.canada.ca/en/services/environment/weather/climatechange/pan-canadian-framework.html)</t>
  </si>
  <si>
    <t>Demanding simpler buying of renewable energy by advancing the renewable energy buyer's principles: https://www.worldwildlife.org/pages/powering-businesses-on-renewable-energy. Hewlett Packard Company was one of the original companies to convene on the topic, and advocate for companies and NGOs to work together on the topic of creating a better renewable energy market. Post-separation, HP re-signed onto the principles. In 2017, for example, along with other members of the renewable energy buyer’s principles, HP signed onto a letter sent to the Federal Energy Regulatory Commission opposing a change to Grid Resiliency Pricing Rule proposed by the Department of Energy that would have undermined clean energy generation.</t>
  </si>
  <si>
    <t>Renewable energy buyer's principles: 1. Greater choice in options to procure renewable energy; 2. Cost competitiveness between traditional and renewable energy rates; 3. Access to longer-term, fixed-price renewable energy; 4. Access to projects that are new or help drive new projects in order to reduce energy emissions beyond business as usual; 5. Increased access to third-party financing vehicles as well as standardized and simplified processes, contracts and financing for renewable energy projects; 6. Opportunities to work with utilities and regulators to expand choices for buying renewable energy. The October 2017 letter sent to the FERC opposed DOE proposed change to the Grid Resiliency Pricing Rule that would have provided above-market subsidies for uneconomic baseload plants, undermined clean energy generation, and increased electricity costs by up to $3.8 billion annually..</t>
  </si>
  <si>
    <t>The production tax credit (PTC) provides a tax credit of 2.3 cents per megawatt hour of generated electricity for wind developers (in 2016). Since the PTC was enacted eight years ago, wind power capacity has increased by 47,000 MW, a seven-fold increase. Eliminating the credit will shut down much of a thriving US manufacturing sector, one of the fastest-growing sources of factory jobs even in the depths of the economic slowdown. HP signed a letter with other leading firms to petition congressional leaders for an extension of the production tax credit for wind power.</t>
  </si>
  <si>
    <t>On-going engagement with congressional members indicating that a failure to grant the extension would remove incentives for the renewable energy economy. In December 2015, a five year extension with of the PTC with a scheduled phase down was granted.</t>
  </si>
  <si>
    <t>Other, please specify (International climate agreements)</t>
  </si>
  <si>
    <t>In 2017, HP was an original member of the We Are Still declaration and part of the U.S. business delegation at the U.S. Climate Action Pavilion at COP23 in Bonn. In the run-up to COP21, HP joined scores of other companies in signing the initial Business Backs Low Carbon USA initiative that launched December 1, 2015 to support for a strong outcome in the COP21 Paris climate negotiations, building on country climate targets and for US policy that encourages the deployment of more clean energy and an increase in low-carbon investments. HP also signed onto open joint business statements organized by CERES and C2ES (Center for Climate and Energy Solutions) and CERES CERES-organized April 2016 expressing support for the Paris agreement. HP continues to demonstrate public support for the Paris agreement into 2018,, and participated in the 2018 Global Climate Action Summit.</t>
  </si>
  <si>
    <t>Starting at COP21, the Low Carbon USA initiative brought together business support to urge the U.S. government to: 1) Seek a strong and fair global climate deal in Paris that provides long-term direction and periodic strengthening to keep global temperature rise below 2°C; 2) Support action to reduce U.S. emissions that achieves or exceeds national commitments and increases ambition in the future; and 3) Support investment in the low-carbon economy at home and abroad, giving industry clarity and boosting the confidence of investors signatories.</t>
  </si>
  <si>
    <t>ITI (https://www.itic.org/) supports government policies to achieve the following, all with the intent of both mitigating and adapting to climate change, and doing so with increased public/private partnership: • Concluding, and then implementing, a climate change agreement at COP 21 that takes a strong step forward toward a vibrant, low-carbon, and sustainable future, as well as creating a transparent platform for countries to make and track national emissions reduction commitment; • Establishing greenhouse gas emissions reduction strategies, via a transparent and participatory process, that create a stable regulatory and investment environment for low-carbon innovation and that emphasize cost effectiveness; • Establishing national strategies to encourage innovative intelligent efficiency Solutions that utilize and enable ICT solutions • Promoting and protecting strong global intellectual property regimes, which are essential to incentivize high risk research and development and facilitate the dissemination of relevant transformative new technologies; • With regard to fluorinated gases, an essential component in manufacturing the semiconductors that are the fundamental building block of all ICT, focusing on reducing emissions of these gases rather than prohibiting their use per se; • Helping ensure that the Internet of Things is leveraged consistent with the ITI IoT Principles; and • Ensuring that ENERGY STAR and other relevant market recognition programs are based on partnership with industry and adherence to. (More information at http://www.itic.org/policy/energy/climate-change and http://www.itic.org/resources/ITIStatementonClimateChange_final.pdf).</t>
  </si>
  <si>
    <t>In supporting the policy position and advocacy of the ITI on climate change, HP has committed to: • Further reduce the carbon footprint of our operations by advancing corporate goals and policies that focus on conserving energy, reducing emissions of fossil fuels, and generating or using renewable energy whenever possible; • Reduce the carbon footprint of our tech products over the course of their lifecycle; • Help enable transformational innovation via intelligent efficiency and the Internet of Things (IoT). HP ’s.Vice President, Head of Global Government Relations.</t>
  </si>
  <si>
    <t>Silicon Valley Leadership Group (SVLG)</t>
  </si>
  <si>
    <t>The Silicon Valley Leadership Group (SVLG; http://svlg.org/) is a public policy trade association. The Leadership Group represents more than 375 of Silicon Valley’s most respected employers on issues, programs and campaigns that affect the economic health and quality of life in Silicon Valley, including education, energy, environment, health, housing, tax policies, tech and innovation and transportation. Leadership Group members collectively provide nearly one of every three private sector jobs in Silicon Valley and contribute more than $3 trillion to the worldwide economy. Silicon Valley is leading the way in innovating and adopting cutting-edge technologies and regulatory regimes, both critical for providing the solutions and the market certainty needed to reduce greenhouse gas emissions. SVLG served as part of the Executive and Steering Committees for the victorious 2010 No on Proposition 23 Campaign to prevent the rollback of California’s landmark Global Warming Solutions Act – Assembly Bill 32. The Leadership Group continues to work with the other members of this successfully campaign as part of Californians for Clean Energy and Jobs, a bipartisan coalition promoting California’s clean energy future. The SVLG also continue to be a key player in helping ensure the implementation of AB 32 rewards efficiency, protects innovation and provides flexibility to seek out and implement the lowest-cost solutions, while also meeting our greenhouse gas reduction goals. In addition, the Leadership Group is increasingly active in federal-level advocacy for smart energy and climate policies. In 2018, HP was one of several Silicon Valley area technology companies that worked with SVLG and the Citizens’ Climate Lobby on its Business Climate Leadership initiative.</t>
  </si>
  <si>
    <t>HP has been a long time member of the Silicon Valley Leadership Group which was founded in 1978 by one of HP’s founder, David Packard. HP has been one of the participants in the SVLG and CCL convened discussions around BCL wherein participants engage on assessment of climate pricing policies and other climate policy advocacy work HP’s EVP and Head of the Printing business serves on the board of SVLG.</t>
  </si>
  <si>
    <t> HP is actively engaged with a number of organizations seeking to address and manage the impacts of climate change, such as the Association of Climate Change Officers, Center for Climate and Energy Solutions, The Climate Group, RE100 and WWF Climate Savers. HP supports the advancement of public policy discussions to address global climate change. In 2017, HP was an original member of the We Are Still declaration and part of the U.S. business delegation at the U.S. Climate Action Pavilion at COP23 in Bonn. Previously, HP signed onto Business Backs Low Carbon US and the We Mean Business coalition (with commitment in the latter to adopt a science based emissions reduction target, commit to renewable power, remove commodity-driven deforestation from HP brand paper and paper-based packaging, and reduce short-lived climate pollutant emissions). We also work with other industry consortia focused on reducing commercial freight’s environmental impact, such as Green Freight Asia, Green Freight Europe, International Air Transport Association, Clean Cargo Working Group, the United Nations Climate &amp; Clean Air Coalition, and U.S. Environmental Protection Agency (EPA) SmartWay. In 2016, we joined the Smart Freight Centre-led industry consortium Global Logistics Emissions Council (GLEC) to develop the Global Logistics Emissions Framework, which standardizes the global emission calculations for the transportation industry and incorporates fuel usage. This new methodology provides more accurate data for analysis and improves comparability across companies and industries. The GLEC framework was accepted by the World Resources Institute GHG Protocol and CDP as a method for CO2 calculations.. Through these partnerships and related internal efforts, HP is driving reduced logistics environmental impacts by helping to develop new standards and calculation methodologies for environmentally responsible product transportation.</t>
  </si>
  <si>
    <t>Climate change related policy advocacy activities are governed by the HP Climate Policy Position (http://h20195.www2.hp.com/V2/GetDocument.aspx?docname=c05320887). This position is also integrated into global governmental relations overall policy priorities posted publicly and guides policy engagement activities for consistency globally. During FY17, the HP Sustainability team utilized our materiality assessments and conducted stakeholder perception analysis to determine the key environmental issues for our external stakeholders. Key issues are mapped to the prominent stakeholders in each category and cross referenced against HP business objectives and imperatives. The team then works with global government relations personnel and HP environmental and business leaders to maintain a consistent approach to activities designed to influence policy. Quarterly meetings are held to ensure the policy and activities are consistent. Ad hoc meetings are held as needed for emerging issues and advocacy opportunities, such as voicing public support for the COP21 negotiations and the Paris Agreement itself, reaffirming support during COP22 in November 2016 and through the We Are Still In declaration, and through participation at COP23 as part of the U.S. business delegation at the U.S. Climate Action Pavilion.</t>
  </si>
  <si>
    <t>16-17, 22-23, 58-61, 93-94, 102, 108, 126</t>
  </si>
  <si>
    <t>The HP 2018 Sustainable Impact Report publishes information on HP's climate-related governance, strategy, risks and opportunities, emissions data, goals and other related metrics (e.g. product energy efficiency, operations energy consumption and renewable electricity use). The 2018 report is attached and can be found online at https://www8.hp.com/h20195/v2/GetPDF.aspx/c06293935.pdf</t>
  </si>
  <si>
    <t>HP Inc. FY18 Form 10-K.pdf</t>
  </si>
  <si>
    <t>8-9, 16, 24, 108</t>
  </si>
  <si>
    <t>HP Inc. FY18 Form 10-K.pdf includes information on HP's climate-related strategy, risks and opportunities, emissions goals and other related metrics (e.g. renewable electricity use). HP's 2018 Form 10-K is attached and can be found online at https://s2.q4cdn.com/602190090/files/doc_financials/annual/e31dddb7-0e0e-4617-8426-8e1889889288.pdf</t>
  </si>
  <si>
    <t>Chief Sustainability and Social Impact Officer</t>
  </si>
  <si>
    <t>Year on year change in emissions (Scope 1)</t>
  </si>
  <si>
    <t>Lenovo (HKSE: 992) (ADR: LNVGY) is a $50bn Fortune Global 500 company, with 57,000 employees and operating in 180 markets around the world. Focused on a bold vision to deliver smarter technology for all, we are developing world-changing technologies that create a more inclusive, trustworthy and sustainable digital society. By designing, engineering and building the world’s most complete portfolio of smart devices and infrastructure, we are also leading an Intelligent Transformation – to create better experiences and opportunities for millions of customers around the world. To find out more visit https://www.lenovo.com, follow us on LinkedIn, Facebook, Twitter, YouTube, Instagram, Weibo and read about the latest news via our StoryHub.</t>
  </si>
  <si>
    <t>Lenovo is committed to responsible environmental stewardship in all of our business activities. Lenovo's corporate policy on environmental affairs is supported by the company's ISO 14001 registered global environmental management system, which is key to our efforts to achieve results consistent with environmental leadership and ensures the company is vigilant in protecting the environment across all of our operations worldwide.</t>
  </si>
  <si>
    <t>Lenovo recognizes global warming and the challenge of minimizing fossil fuel emissions as the preeminent environmental public policy issue of the day. To demonstrate our commitment to battling climate change and in support of our customers’ and stakeholders’ commitments to GHG (greenhouse gas) reductions Lenovo has developed a Corporate Climate and Energy Policy, implemented a long-term comprehensive Climate Change Strategy and established aggressive corporate-wide Climate Change Objectives and Targets. Lenovo's climate change approach is based on those three corner pillars which can be viewed in detail at Lenovo's Climate Change website: https://www.lenovo.com/us/en/social_responsibility/climate/.</t>
  </si>
  <si>
    <t>Lenovo’s Climate and Energy policy is reviewed and approved by Lenovo’s Chairman of the Board and Chief Executive Officer (CEO). In addition, the Board is briefed at least annually on Lenovo’s climate change mitigation strategy and progress towards our climate change mitigation goals. It was specifically decided that the full Board needed to be briefed on this topic due to its importance. Ownership (direct responsibility) for Climate Change Strategy and Objectives and Targets lies with Lenovo’s Chief Corporate Responsibility Officer who has specific responsibility for climate change related issues at Lenovo and acts in a similar capacity to a Chief Sustainability Officer. Lenovo’s Chief Corporate Responsibility Officer reports to our Senior Vice President and Chief Legal Officer, who reports to CEO and Chairman of the Board for Lenovo.</t>
  </si>
  <si>
    <t>The Board of Directors is briefed at least annually (typically twice a year) on Lenovo’s climate change mitigation efforts. At least once a year the Board is given an update on risks and opportunities in the sustainability area, including climate change. They are also updated on progress towards objectives and targets including Scope 1 and 2 GHG emissions reductions and progress towards installation of onsite renewable energy projects. In the past when these objectives were set or further strengthened, the Board was the entity that gave final approval and sign off for these goals. Specifically, the Board granted approval for the establishment of Lenovo’s 40% Scope 1 and 2 Emissions reductions target and 30MW of onsite renewable energy by 2020 goals. These briefings are done by the Chief Corporate Responsibility Officer based on input from all business units and sites in scope of Lenovo’s EMS. In FY 2018/19 the Board was briefed on Lenovo’s progress towards these targets and our strategy for meeting the goal by 2020.</t>
  </si>
  <si>
    <t>Lenovo’s Chief Corporate Responsibility Officer (CRO; similar to Chief Sustainability Officer) has executive oversight responsibility for Lenovo’s sustainability and environmental affairs areas, including climate change programs such as the Climate and Energy Policy, strategy, and objectives and targets. Day-to-day management of climate change programs is carried out within the scope of Lenovo’s ISO 14001 certified global environmental management system (EMS). The global EMS is owned by the Director of Regulatory Affairs, Sustainability &amp; Corporate Safety and Standards who reports to Lenovo’s Chief Corporate Responsibility Officer. Lenovo’s EMS requires that the Director of Regulatory Affairs, Sustainability &amp; Corporate Safety and Standards formally reports to Lenovo’s Chief Corporate Responsibility Officer at least annually on the status of Lenovo’s EMS. In practice, real time updates occur with much greater frequency and informal updates frequently occur during weekly 1:1 meetings between the two managers. </t>
  </si>
  <si>
    <t>Lenovo’s Chief Corporate Responsibility Officer monitors climate change programs via these formal and informal updates which can include the status of renewable energy installations, proposals and funding requests for renewable energy projects, the purchase of renewable energy commodities, implementation status of ISO 50001 Energy Management Systems at various locations, progress towards EMS objectives and targets, competitive analysis and other topics. Based on these updates, the CRO provides guidance and executive leadership including supporting requests for funding solar and renewable energy initiatives to Lenovo’s finance team; presenting updates to the CEO and Board of Directors on the status of Lenovo’s progress towards BoD level goals, etc. Lenovo’s CRO presents updates to the CEO and Board of Directors on these matters at least annually. Both the CRO and Director of Regulatory Affairs, Sustainability &amp; Corporate Safety and Standards positions currently reside within Lenovo’s global Legal organization. These responsibilities were assigned at these levels because these positions have global corporate level oversight authority covering all geographies and business units.</t>
  </si>
  <si>
    <t>In FY 2018/19, Lenovo’s Chief Corporate Responsibility Officer (CRO) had a KPI to work with Real Estate team to plan and implement renewable energy projects to meet Board goal of 30 MW by 2020.</t>
  </si>
  <si>
    <t>Other, please specify (Individuals with climate responsibilities and KPIs)</t>
  </si>
  <si>
    <t>Other, please specify (All the above)</t>
  </si>
  <si>
    <t>Staff with energy/climate change responsibility have climate change related tasks in their KPIs. These include: Developing and managing Climate and Energy Policy, Strategy and Objectives and Targets. Managing and verifying greenhouse gas emissions. Meeting EMS objectives and targets which include climate change objectives and targets since energy consumption and the associated greenhouse gas emissions are identified as significant environmental aspects. Performance against KPIs is directly tied to variable (bonus) pay which is an important part of employees’ compensation.</t>
  </si>
  <si>
    <t>This time horizon aligns with Lenovo’s business practice horizons.</t>
  </si>
  <si>
    <t>Climate change risks and opportunities are identified and evaluated as part of the scope of three processes within Lenovo's business management system. These include our global annual risk registration process, quarterly business unit risk assessment and disclosure process, and the annual environmental significant aspect evaluation. These processes are connected, if climate change risks and opportunities are identified in the quarterly risk assessment and disclosure, they are flagged in the global risk registration and considered in the environmental aspects analysis. The converse is also true, if a climate change related issue is identified as part of the EMS environmental aspects analysis, it is rolled up through the quarterly risk assessment and annual ERM risk registration processes.</t>
  </si>
  <si>
    <t>Lenovo’s Enterprise Risk Management (ERM) is integrated with annual strategic planning process across all major functions of the company. ERM champions are appointed in these functions where risk ownership is established. In this risk assessment exercise, the ERM team collects risk information, including the risk rating, owner, mitigation action plan, and other information. Every risk is assigned a risk owner to make sure all risks receive appropriate management attention. Lenovo's ERM team consolidates the risk input from all business units and functions and establishes a corporate prioritized risk universe for the use of the audit committee and senior leadership team to have a consistent and complete view of Lenovo's risk exposure, and hence to facilitate effective decision making.</t>
  </si>
  <si>
    <t>All Lenovo business units and functions participate in this risk assessment. Risk champions from every unit and function are responsible for coordinating risk assessment in their part of the company. The ERM team supports and provides guidance to risk champions in carrying out local risk assessment. Risk champions are required to submit their risk rating, risks owners and mitigation action plans to the ERM team. Every risk is assigned a risk owner who is responsible tracking the risk, keeping management informed of status changes relative the risk and ensuring that adequate attention and resources are applied to the risk. </t>
  </si>
  <si>
    <t>Lenovo has confidential internal risk ranking criteria that ranks risk according to a number of factors including financial. Financial risks are ranked based on total impact with defined monetary ranges. The exact ranges are considered confidential. The two highest financial impact categories as defined by Lenovo's internal risk ranking methodology would be considered substantive financial impact. </t>
  </si>
  <si>
    <t>In addition to the Annual ERM strategic planning process, each Business Unit also has a quarterly risk assessment and disclosure process. Climate change related risks may be considered by any BU and reported through this process. If deemed material, the results of this evaluation may be disclosed externally. </t>
  </si>
  <si>
    <t>Compliance to current regulations is always included as part of risk consideration either through our Enterprise Risk Management, quarterly Business Unit or Environmental Management System evaluations. As an example of this risk type, Lenovo is a part of Beijing pilot ETS and Lenovo’s sites in Beijing and Shenzhen are considered significant carbon emitters. Lenovo is closely monitoring other provinces where this pilot program has been imposed since Lenovo sites in Shanghai, Huiyang, Xiamen, Chengdu and Wuhan could be impacted in the future. As a technology provider, we always consider the climate-related risk of current regulation associated with Lenovo products, such as ThinkPad, IdeaPad, Yoga, Legion, Moto and ThinkSystem, in our climate-related risk assessments.</t>
  </si>
  <si>
    <t>Compliance to emerging regulations is always included as part of risk consideration either through our Enterprise Risk Management, quarterly Business Unit or Environmental Management System evaluations. As an example of this risk type, Lenovo monitors closely emerging product labeling regulations and standards that could impact Lenovo products, such as ThinkPad, IdeaPad, Yoga, Legion, Moto and ThinkSystem.</t>
  </si>
  <si>
    <t>Technology is always included as part of risk consideration either through our Enterprise Risk Management, quarterly Business Unit or Environmental Management System Evaluations. As an example of this risk type would be considering what types of products our customers may want as climate change considerations and energy prices become more important factors in their decision making. Example technologies that are responsive to that risk include our Low Temperature Solder innovation that has been implemented on ThinkPad notebook and other notebook lines and our warm water cooled servers offered as part of our ThinkSystem portfolio of products.</t>
  </si>
  <si>
    <t>Compliance to current and emerging regulations is always included as part of risk consideration either through our Enterprise Risk Management, quarterly Business Unit or Environmental Management System evaluations. As an example of this risk type, Lenovo monitors closely uncertainty surrounding new regulations on energy efficiency, carbon tax or emission trading that could impact Lenovo products, such as ThinkPad, IdeaPad, Yoga, Legion, Moto and ThinkSystem.</t>
  </si>
  <si>
    <t>Customers’ expectations and needs are always included as part of risk consideration either through our Enterprise Risk Management, quarterly Business Unit or Environmental Management System evaluations. As an example of this risk type, Lenovo monitors changing consumers behavior towards low carbon products that could impact Lenovo products, such as ThinkPad, IdeaPad, Yoga, Legion, Moto and ThinkSystem.</t>
  </si>
  <si>
    <t>Reputation is always included as part of risk consideration either through our Enterprise Risk Management, quarterly Business Unit or Environmental Management System Evaluations. As an example of this risk type, Lenovo considers how corporate business image could be impacted by climate change as well as ability to sell products such as ThinkPad, IdeaPad, Yoga, Legion, Moto and ThinkSystem.</t>
  </si>
  <si>
    <t>Changes in acute physical climate change are always included as part of risk consideration either through our Enterprise Risk Management, quarterly Business Unit or Environmental Management System evaluations. As an example, Lenovo considers reversible or irreversible environmental incidents such as tropical cyclones, hurricanes and typhoons that could impact manufacturing, distribution and transportation of Lenovo products such as ThinkPad, IdeaPad, Yoga, Legion, Moto and ThinkSystem.</t>
  </si>
  <si>
    <t>Changes in chronic physical climate change are always included as part of risk consideration either through our Enterprise Risk Management, quarterly Business Unit or Environmental Management System evaluations. As an example, Lenovo considers reversible or irreversible environmental incidents such as sea level rise, changes in precipitation patterns and extreme variability in weather patterns that could impact manufacturing, distribution and transportation of Lenovo products such as ThinkPad, IdeaPad, Yoga, Legion, Moto and ThinkSystem.</t>
  </si>
  <si>
    <t>Upstream climate changes’ impacts are always included as part of risk consideration either through our Enterprise Risk Management, quarterly Business Unit or Environmental Management System evaluations. As an example, Lenovo considers impact on global production capacity due to changes in upstream supply chain for Lenovo products such as ThinkPad, IdeaPad, Yoga, Legion, Moto and ThinkSystem.</t>
  </si>
  <si>
    <t>Downstream climate changes’ impacts are always included as part of risk consideration either through our Enterprise Risk Management, quarterly Business Unit or Environmental Management System evaluations. As an example, Lenovo considers impact on global production capacity due to changes in downstream supply chain for Lenovo products such as ThinkPad, IdeaPad, Yoga, Legion, Moto and ThinkSystem.</t>
  </si>
  <si>
    <t>Climate change risks and opportunities are identified and evaluated as part of the scope of three processes within Lenovo's business management system. These include our global risk registration process, quarterly business unit risk assessment and the annual environmental significant aspect evaluation. These processes are connected, if climate change risks and opportunities are identified in the quarterly risk assessment and disclosure, they are flagged in the global risk registration and considered in the environmental aspects analysis and vice versa.</t>
  </si>
  <si>
    <t>Global Risk Registration - Prioritization of the identified risks and opportunities:</t>
  </si>
  <si>
    <t>Risk materiality and priorities are established by ranking the risks relative to probability and consequence. Consequences are evaluated relatives to financial, reputational, production, social, environmental, compliance and market share impacts.</t>
  </si>
  <si>
    <t>Quarterly Business Unit (BU) Risk assessment and disclosure process - Prioritization of the identified risks and opportunities:</t>
  </si>
  <si>
    <t>Similar to Global Risk Registration process but done at BU level on quarterly basis.</t>
  </si>
  <si>
    <t>Significant Environmental Aspect Analysis - Prioritization of the identified risks and opportunities:</t>
  </si>
  <si>
    <t>The criteria for establishing priorities and materiality to the business include: existing and developing compliance requirements, company status relative to those requirements, stakeholder and customer concerns or interests, reputational influence and management focus.</t>
  </si>
  <si>
    <t>Based on prioritization and severity of consequences, we manage climate-related risks and opportunities as part of our mitigation action plans identified during risk management process and via our climate change programs established for environmental aspects related to climate change evaluated as our significant environmental aspects. In addition, per the requirements of the Hong Kong Exchange, Lenovo's Board of Directors has overall responsibility for managing Lenovo's Environmental, Social, and Governance Risk. As such, Lenovo's Chief Corporate Responsibility Officer at least annually (typically twice per year) reports to the Board an update on key environmental risks. Climate Change is included in this update.</t>
  </si>
  <si>
    <t>As an example of how our risk management process applied to physical risks, we implemented effective mitigation action plans during intense weather events that impacted our facilities located in climate challenged areas. This way we ensured adequate response capability and coverage in place to protect our employees, customers, assets ad investors.  </t>
  </si>
  <si>
    <t>As an example of our risk management process is applied to transitional opportunities, one of our energy efficiency tools, Lenovo’s Power Manager™ is legendary and works in cooperation with the operating system to fine tune the operating efficiency and power consumption of the PC products and servers. This type of energy efficient technology allows us manage technology climate-related opportunities. </t>
  </si>
  <si>
    <t>Lenovo considers there to be risk with the promulgation of legislation requiring carbon labeling of products. Of concern is the absence of an international standard for compiling such information and the challenge presented to developing a meaningful and efficient reporting protocol. Also, of concern relative to required carbon labeling are the increased operating costs they will drive if each single Lenovo product such as ThinkPad, IdeaPad, Yoga, Legion, Moto and ThinkSystem would need to have a product carbon footprint number. There are significant costs associated with completing a full carbon life cycle analysis for all product offerings.</t>
  </si>
  <si>
    <t>Promulgation of regulations requiring manufacturers to report a product carbon footprint (PCF) compiled using a full carbon life cycle analysis has the potential to cost Lenovo $1,000,000 annually. Lenovo estimates the cost of establishing the PCF for a single new offering to be $20,000.</t>
  </si>
  <si>
    <t>Lenovo's management of regulatory risk begins with a comprehensive program to monitor developing regulations globally. Relevant regulations are tracked from development through promulgation. In cases where Lenovo has expertise in the regulatory area we will engage directly or through trade associations in the development process. For example, Lenovo continues participation in the Product Attribute Impact Algorithm (PAIA) project. The PAIA project is developing life cycle methodologies which compile the PCF through a stream lined process with a known confidence level. Lenovo is also engaging in the development of voluntary and regulatory PCF standards. Lenovo has participated either directly or through the PAIA project in standards development work with WRI/WBCSD, the EU and the Ministry of Industry and Information Technology of the People’s Republic of China. Lenovo estimates costs associated with the continued participation in the PAIA project will be approximately $35,000 annually.</t>
  </si>
  <si>
    <t>Lenovo identifies financial risks associated with the impact of carbon taxes on carbon based fuel and carbon offset prices and operational costs. The Beijing pilot ETS carbon trade program implemented in several Chinese provinces directly impacted our Beijing and Shenzhen operations and have the potential to impact 5 other Lenovo facilities.</t>
  </si>
  <si>
    <t>Costs for meeting required emissions reductions in Beijing are estimated around $70,000 for FY 2018/19. We expect increasing annual costs. The Managed Carbon Price Act could significantly impact the costs of meeting our emissions reduction commitment. Lenovo estimated the current costs to meet and sustain a 40% reduction in emissions for 20 years through the purchase of renewable energy commodities and carbon offsets to be approximately $25 million. If the proposed carbon pricing is implemented, our costs could increase by more than 100 fold.</t>
  </si>
  <si>
    <t>Lenovo has established a Site and Energy Management Council in China to drive energy and GHG emissions reductions. The Lenovo Board of Directors has requested the evaluation of renewable energy opportunities relative to a less restrictive return on investment. Lenovo continues to monitor the development of climate and carbon related regulation globally. Lenovo has a climate and energy policy and strategy in place and is working on reducing our emissions globally as well as at our Beijing sites that are under the Beijing pilot ETS carbon trade program. Primary activities in support of this goal include: establishing a comprehensive energy/carbon system for Beijing sites including energy efficiency and renewable project identification and implementation (e.g., optimizing equipment control systems, installing solar hot water systems), implementing energy verification and energy management audit and purchasing carbon offsets Lenovo plans to meet its emissions reduction target through installation of on site renewable energy generation capacity, entering into renewable energy power purchase agreements and the purchase of carbon and renewable energy credits. Our target for renewable energy capacity is 30 MW which could cost in excess of $100 million. The balance of emissions reduction will be accomplished through the purchase of renewable energy commodities and carbon credits which we are currently estimating could cost an average of $100,000 per year over the next 5 years.</t>
  </si>
  <si>
    <t>Lenovo identifies financial and reputational risks associated with the uncertainty around environmental regulations and voluntary requirements, including requirements related to managing, tracking, reporting and verifying GHG emissions. Monitoring new requirements, managing and implementing programs to manage to the new requirements and externally verifying and reporting places increased stress on existing resources and may drive additional expense. As Lenovo’s product lines such as ThinkPad, IdeaPad, Yoga, Legion, Moto and ThinkSystem and physical footprint expand, these risks and stresses are growing.</t>
  </si>
  <si>
    <t>Administrative and personnel costs to support Lenovo’s global compliance assurance programs and related regulatory programs and fees are substantial and expected to grow with increasing regulations in the environmental and carbon emissions reporting area. Increases both in regulatory burdens, as well as in regulatory uncertainty place increased burden on Lenovo’s existing compliance programs. As Lenovo’s commitments grow, such as for carbon emissions reductions and use of renewable energy, so must our investments in this area. It is expected that this will increase by at least 10% per year.</t>
  </si>
  <si>
    <t>This risk is currently managed by the use of internal personnel and consultants to monitor developing regulations globally. To ensure the compliance with reporting requirements and quality of data Lenovo reported data is verified by a third party. Lenovo does not externally report these costs of management.</t>
  </si>
  <si>
    <t>Chronic: Rising sea levels</t>
  </si>
  <si>
    <t>Lenovo identifies risks associated with rise in sea level and the associated increase in coastal and lowland flooding. Such changes have the potential to impact Lenovo suppliers and their ability to supply materials and product components for our products such as ThinkPad, IdeaPad, Yoga, Legion, Moto and ThinkSystem.</t>
  </si>
  <si>
    <t>An estimate of the potential financial impacts of sea level rise is not available. However, we believe that this risk has a potential to have high financial implications and we expect it will increase over time.</t>
  </si>
  <si>
    <t>Lenovo’s manages this risk through a robust emergency preparedness and response planning program. The program establishes plans, processes and procedures to identify, mitigate, respond to and recover from risks associated with such events. Even in the light of increasing risks Lenovo believes the infrastructure and processes in place are adequate to address these risks with the exercise of due diligence and proper planning. Lenovo periodically reviews and updates its emergency preparedness and response and business interruption strategies, programs and procedures. Lenovo’s product and component supply is protected by sourcing individual commodities to multiple suppliers and avoiding single sources. These suppliers typically have multiple manufacturing locations as well. Furthermore, Lenovo’s suppliers are contractually required to have Disaster Recovery Plans. Their preparedness for natural disasters including climate change related ones are reviewed and audited by Lenovo’s procurement. Finally, Lenovo works closely with its suppliers on the supply/demand management process to ensure needed volumes of supply materials and components are known ahead of time which minimizes supply interruptions in case of severe climate change events. Lenovo estimates that we spend in excess of $100,000 per year to maintain, test and update our emergency preparedness and response and business interruption strategies, programs and procedures.</t>
  </si>
  <si>
    <t>Lenovo identifies risks associated with an increase in the number and/or the intensity of tropical cyclones. The location of some of Lenovo's suppliers' facilities exposes them to the potential transportation, utilities and service interruptions that are associated with these changes. This risk has the potential to impact Lenovo’s suppliers’ ability to supply materials and components for our products such as ThinkPad, IdeaPad, Yoga, Legion, Moto and ThinkSystem.</t>
  </si>
  <si>
    <t>An estimate of the potential financial impacts of an increase in the number or intensity of tropical cyclones has not been calculated. However, we believe that this risk has a potential to have high financial implications and we expect it will increase over time.</t>
  </si>
  <si>
    <t>Lenovo’s manages this risk through a robust emergency preparedness and response planning program. The program establishes plans, processes and procedures to identify, mitigate, respond to and recover from risks associated with such events. The system is regularly tested and updated. Even in the light of increasing risks Lenovo believes the infrastructure and processes in place are adequate to address these risks with the exercise of due diligence and proper planning. Lenovo’s product and component supply is protected by sourcing individual commodities to multiple suppliers and avoiding single sources. These suppliers typically have multiple manufacturing locations as well. Furthermore, Lenovo’s suppliers are contractually required to have Disaster Recovery Plans. Their preparedness for natural disasters including climate change related ones are reviewed and audited by Lenovo’s procurement. Finally, Lenovo works closely with its suppliers on the supply/demand management process to ensure needed volumes of supply materials and components are known ahead of time which minimizes supply interruptions in case of severe climate change events. Lenovo estimates that we spend in excess of $100,000 per year to maintain, test and update our emergency preparedness and response and business interruption strategies, programs and procedures.</t>
  </si>
  <si>
    <t>Lenovo recognizes risks associated with the impact of more frequent and more severe climatic events. Lenovo's anticipates continuing increases in insurance costs as a result of these events.</t>
  </si>
  <si>
    <t>Estimates of the potential financial impacts of these events on insurance costs are not available. However, we believe that this risk has a potential to have moderate financial implications and we expect it will increase over time.</t>
  </si>
  <si>
    <t>Lenovo recognizes the potential for climate change impacts to place continued upward pressure on insurance costs and thus, the cost of doing business. The company continues to work with underwriters to minimize related costs by proactively identifying potential risks, designing and implementing effective mitigation plans and ensuring adequate response capability and coverage are in place to protect our employees, customers, assets and investors. Lenovo does not externally publish insurance cost projections (cost of management).</t>
  </si>
  <si>
    <t>Lenovo recognizes reputational risk associated with being perceived as not managing and reducing its climate change impacts. Such perception could negatively impact the company’s relationships with both enterprise and transactional customers and ultimately product sales of ThinkPad, IdeaPad, Yoga, Legion, Moto and ThinkSystem. Lenovo does not externally publish names of specific stakeholders who provided concerns or negative feedback.</t>
  </si>
  <si>
    <t>It is estimated that a 0.1% drop in sells created by the perception Lenovo was not effectively managing its climate impacts would have cost the company in excess of $51,038,000.00 during FY 2018/19.</t>
  </si>
  <si>
    <t>We have taken numerous actions to address this risk. Lenovo implemented a Climate and Energy Policy and comprehensive Climate Change Strategy. We established a GHG emissions reduction plan as well as numerous product and supply chain climate related objectives and targets. Lenovo responds to requests for information on our climate change work directly as well as publishing regularly updated climate change information on its external website. Climate change information is also communicated in our Annual Financial and Sustainability Reports. We have our GHG inventory externally verified annually. The total costs associated with all of these activities have not been quantified. The costs of external verification are estimated to be $30,000.00 per year. We have also estimated that meeting our emissions reduction targets through the purchase of renewable energy commodities and carbon credits could cost an average of $100,000 per year over the next 5 years.</t>
  </si>
  <si>
    <t>Lenovo recognizes reputational risk associated with being perceived as not managing and reducing its climate change impacts. Such perception could negatively impact the company’s ability to raise capital and ultimately product sales of ThinkPad, IdeaPad, Yoga, Legion, Moto and ThinkSystem. Lenovo does not externally publish names of specific stakeholders who provided concerns or negative feedback.</t>
  </si>
  <si>
    <t>Estimates of the potential impacts of being perceived as not managing and reducing its climate change impacts are not available. However, we believe that this risk has a potential to have high financial implications and we expect it will increase over time.</t>
  </si>
  <si>
    <t>Lenovo recognizes risks associated with climate related impacts on consumer purchasing habits. The broad-based economic impacts of climate change on product demand, pricing and consumer spending have the potential to impact Lenovo product sells such as ThinkPad, IdeaPad, Yoga, Legion, Moto and ThinkSystem.</t>
  </si>
  <si>
    <t>It is estimated that a 0.1% drop in sells caused by a shift in consumer's purchasing behavior (e.g., depressed sells due to the impact of increased energy costs on product pricing and reduced consumer expendable income) would have cost the company in excess of $51,038,000.00 during FY 2018/19.</t>
  </si>
  <si>
    <t>Lenovo has research and development labs in Morrisville, USA; Yokohama, Japan; Beijing, Shanghai, and Shenzhen, China; Taipei, Taiwan and Essen, Germany. Lenovo's customer focus ensures development of new products at these locations that are in tune with the changing demands of the marketplace. A development process that recognizes energy efficiency as primary product attribute drives the development of energy efficient products complying with worldwide standards and certifications (e.g., Energy Star, EPEAT, UL Environment, GREENGUARD, Nordic Swan, EMCA-370 or TCO Certification). During FY 2018/19 Lenovo invested $1,266,000,000.00 in product research and development.</t>
  </si>
  <si>
    <t>Lenovo recognizes opportunity in changes to product efficiency regulations and standards driven by climate aspects. Lenovo expects that more regulations on energy efficiency will be developed worldwide because more countries realize the fact that climate change is real and actions need to be taken to mitigate it. Lenovo’s historical and continued focus on product and operations energy efficiency provides a positive product differentiator in a regulatory environment that increasingly values these attributes. Lenovo offers a full complement of ENERGY STAR® qualified notebooks (~92% of all notebook platforms), desktops (~97% of all desktop platforms), workstations (~80% of all workstation platform), monitors (~98% of all monitors), and servers (~90% of all server platforms). Also, U.S. EPA recognized Lenovo monitors among its ENERGY STAR Most Efficient designation.</t>
  </si>
  <si>
    <t>Based upon FY 2018/19 earnings it is estimated that the potential financial impact of changes in energy efficiency requirements that created a sells advantage for Lenovo products that led to a 0.1% increase in sells would increase Lenovo revenues by approximately $51,038,000.00 annually.</t>
  </si>
  <si>
    <t>Energy efficiency is a targeted attribute of the Lenovo product development process. Improvements in product energy efficiency are consistently part of our key environmental objectives and targets. We realize this opportunity of our strong product energy efficiency with lower emission footprint and offer a full complement of ENERGY STAR® qualified products, including ThinkPad, IdeaPad, Yoga, Legion and ThinkSystem. Select Lenovo newly released ENERGY STAR qualified desktop and notebook platforms and monitors exceed the current applicable ENERGY STAR power consumption requirements (by 25% to +60%). All Lenovo Class A external power adapters meet and exceed US (e.g. Dept of Energy, California Appliance Efficiency Program, etc.) and worldwide (EU ErP, Australia MEPS, etc.) energy efficiency requirements. All Lenovo external power supplies achieve Level V rating on the International Efficiency Marking Protocol for External Power Supplies. Lenovo also continues to investigate and implement design changes which improve both overall and operating efficiencies for newly released power adapters. Additionally, Lenovo offers EPEAT Silver rated products, UL Environment's Sustainable Products certified products to the "Silver" level for the IEEE 1680 and has many TCO and TCO Edge Certified displays, all-in-one and desktops. The costs associated with realization of this opportunity are not calculated; however, we estimate they are moderate relative to our business.</t>
  </si>
  <si>
    <t>Lenovo recognizes opportunity in requirements for products to be labeled with product carbon footprint information. Around the world product carbon footprint methodologies have started to be launched. Lenovo Product Carbon Footprint (PCF) Information Sheets for some of our existing products and all new products including ThinkPad, IdeaPad, Yoga, Legion and ThinkSystem released after July 2015 are available on Lenovo’s external website</t>
  </si>
  <si>
    <t>Based upon FY 2018/19 earnings it is estimated that the potential financial impact of offering products with a lower carbon footprint that created a sells advantage for Lenovo products that led to a 0.1% increase in sells would increase Lenovo revenues by approximately $51,038,000.00 annually.</t>
  </si>
  <si>
    <t>Lenovo's historical focus on operational efficiency and recent strategy of locating production facilities near markets provides a positive differentiator when calculating product carbon footprint. Moreover Lenovo's engagement in developing product carbon footprint tools and support given to Chinese government in terms of developing carbon footprint standard open competitive advantage for product carbon labeling of Lenovo's products such as ThinkPad, IdeaPad, Yoga, Legion, Moto and ThinkSystem. To date Lenovo has invested in excess of $300,000 in supporting the development of product carbon footprint standards and calculation tools and determining the carbon footprint of many of its products. It is estimated that we will continue to invest greater than $35,000 per year in the near term.</t>
  </si>
  <si>
    <t>Increased production capacity, resulting in increased revenues</t>
  </si>
  <si>
    <t>As we experience extreme weather events like super storms, flash flooding and excessive droughts more often than in the past. In this environment where increasing frequency and severity of these climatic events increases the risk of supply and product transportation and distribution interruptions, Lenovo's strong presence in China in terms of manufacturing capacity and market share, provides an opportunity for pricing advantage driven by proximity to suppliers and our major market.</t>
  </si>
  <si>
    <t>Based upon FY 2018/19 earnings if action in this area resulted in 0.1% increase in sells in China, Lenovo's revenue would increase more than $51,038,000.00 annually.</t>
  </si>
  <si>
    <t>Lenovo's strong presence in China, in terms of manufacturing capacity and market share, provides an opportunity for pricing advantage driven by proximity to suppliers and our major market. This proximity of manufacturing to suppliers and market also helps to mitigate the impact of increasing transportation costs driven by the increasing costs of fuel. Lenovo continues to increase its manufacturing capacity in China. We are also working with major suppliers to ensure their business interruption processes are sound and address potential threats associated with increasing frequency and severity of climatic events. These actions will help to mitigate costs associated with possible production interruption and increasing costs of transportation Our global manufacturing network is designed in a way to take into consideration of potential business emergencies and our ability to minimize and respond to such emergencies. We implement a disaster recovery program at our in-house manufacturing locations to respond to potential business interruptions from severe weather events and resultant conditions. We also partner with our insurance provider to minimize potential consequence of interruptions if/ as needed. The total costs associated with all of these activities have not been quantified.</t>
  </si>
  <si>
    <t>External stakeholders monitor and evaluate corporate sustainability efforts including climate change programs. Lenovo recognizes opportunities associated with positive impacts of proactive climate change programs on the company's reputation. Such positive reputational influences can potentially result in increased product sells such as ThinkPad, IdeaPad, Yoga, Legion, Moto and ThinkSystem to new and emerging markets.</t>
  </si>
  <si>
    <t>Based upon FY 2018/19 earnings it is estimated that the potential financial impact of positive impacts of proactive climate change programs that created a sells advantage for Lenovo products that led to a 0.1% increase in sells would increase Lenovo revenues by more than $51,038,000.00 annually.</t>
  </si>
  <si>
    <t>Lenovo implemented a Climate and Energy Policy and Climate Change Strategy. We established and are progressing towards achieving a GHG emissions reduction plan as well as product and supply chain climate related targets. Over 20 energy efficiency and renewable energy projects were implemented during the past year. Purchase of renewable energy commodities was used to supplement this good work and ensure we met our reduction goals. Lenovo responds to requests for information on our climate change work directly as well as publishing regularly updated climate change information on its external website. Climate change information is also communicated in our Annual Financial and Sustainability Reports. We have our GHG inventory externally verified annually. Lenovo’s sustainability efforts including proactive climate change programs were recognized by inclusion in 2018 Hang Seng Corporate Sustainability Index, 2018 Platinum Award in Corporate Governance, Sustainability &amp; Social Responsibility Reporting from the Hong Kong Institute of Certified Public Accounts or 2019 EcoVadis CSR Gold level rating. The total costs associated with all of these activities have not been quantified. The costs of external verification of our environmental data are estimated to be $30,000 per year. We have also estimated that meeting our emissions reduction targets through the purchase of renewable energy commodities and carbon credits could cost an average of $100,000 per year over the next 5 years.</t>
  </si>
  <si>
    <t>Consumers behavior has been changing - they have been interested more and more in organizations' environmental/sustainability performance including climate change activities. Lenovo sees these increased interests as opportunity to promote our climate change initiatives and carbon reduction activities. The increased demand for energy efficient products with low carbon footprint in a low carbon economy provides an opportunity for increased sells of products such as ThinkPad, IdeaPad, Yoga, Legion, Moto and ThinkSystem. Lenovo’s historical and continued focus on product and operations energy efficiency provides a positive product differentiator in a regulatory environment that increasingly values these attributes.</t>
  </si>
  <si>
    <t>Based upon FY 2018/19 earnings it is estimated that the potential financial impact of increased demand for energy efficient products with low carbon footprint results in a sells advantage for Lenovo products that led to a 0.1% increase in sells would increase Lenovo revenues by more than $51,038,000.00 annually.</t>
  </si>
  <si>
    <t>Lenovo continuously monitors consumer behavior and customer requirements as inputs to our environmental &amp; sustainability strategy and product development process. Partly based upon these inputs Lenovo continues to increase its commitment of resources to improving its performance in these areas. To support sustainable business activities, Lenovo incurs annual expenses of approximately ~$6.7M USD. This amount includes labor and management fees of ~$2.5 M, Non-labor expenses of ~0.7 M, climate change expenses of ~$0.4 M and Philanthropic giving/Disaster relief aid of ~$3.1M.</t>
  </si>
  <si>
    <t>Lenovo products have been impacted by requirements to provide energy efficient products with low carbon footprint for almost all Lenovo’s product types including ThinkPad, IdeaPad, Yoga, Legion and ThinkSystem. As identified in C2.4a opportunities with the potential to have a substantive financial or strategic impact on our business, Lenovo sees an opportunity to address the increased customers’ interests in energy efficiency products with low carbon footprint. For several years, U.S. EPA recognized select Lenovo’s monitors among its ENERGY STAR Most Efficient designation. Lenovo’s historical and continued focus on product energy efficiency, as exemplified by this, provides a positive product differentiator in a commercial and regulatory environment that increasingly values this attribute and present opportunities in sales advantage for Lenovo’s products that could spread over the whole product portfolio. The magnitude of this impact has been significant (high). Lenovo integrated this opportunity into our business strategy and planning when developing our products. Customer preference for energy efficient products with low carbon footprint and ensuring we are able to offer these products to meet customer demand has a direct impact on Lenovo's revenues.</t>
  </si>
  <si>
    <t>As identified in C2.3a risks with the potential to have a substantive financial or strategic impact on our business, Lenovo sees a risk in our supply chain associated with the impact of sea level rise, tropical cyclones and more frequent and more severe climatic events such as severe storms and flooding. These climate changes have the potential to impact Lenovo suppliers and their ability to supply materials and product components for our products such as ThinPad, IdeaPad, Yoga, Legion, Moto or ThinkSystem. The magnitude of this impact could be significant (high) throughout Lenovo’s supply chain. Lenovo considers this risk in emergency preparedness and response planning programs in our supply chain. Interruptions of material and product components’ supply have impact on our revenue when products can’t be manufactured and distributed to meet customers’ orders.</t>
  </si>
  <si>
    <t>We have not identified risks and opportunities that have impacted or are expected to impact this part of our business.</t>
  </si>
  <si>
    <t>Lenovo operations have been impacted by identified risks associated with an increase in the number and/or the intensity weather events such as tropical cyclones. The location of some of Lenovo's facilities exposes them to the potential transportation, utilities and service interruptions that are associated with these changes (e.g. power outages in our sites in India and Brazil). The magnitude of this impact has been localized (low) but could be global (high); therefore, Lenovo manages this risk through a robust emergency and preparedness and response planning program including adequate insurance policy to protect our employees, customers, assets and investors. Lenovo realizes that reviews and updates of our emergency preparedness and response and business interruption strategies, programs and procedures have been impacted by severe weather events. Lenovo operational costs have been impacted by increase in the number and/or the intensity weather events such as tropical cyclones. Also, these severe weather events have impact on Lenovo's property and assets.</t>
  </si>
  <si>
    <t>Other, please specify -- Company External stakeholders monitor and evaluate corporate sustainability efforts including climate change programs. Lenovo recognizes risks as well as opportunities associated with positive or negative impacts of having or not having robust climate change programs on the company's reputation. The magnitude of this impact has been positive in terms of increased demand for Lenovo’s products that directly impacts our revenue (opportunity) but could also be negative in terms of reduced demand for Lenovo’ products and reduction in our ability to access capital if our climate change programs are not considered robust enough (risks). Both were identified in C2.3a and C2.4a as risks and opportunities with the potential to have a substantive financial or strategic impact on our business.</t>
  </si>
  <si>
    <t>As identified in C2.4a opportunities with the potential to have a substantive financial or strategic impact on our business, customer preference for energy efficient products with low carbon footprint and ensuring we are able to offer these products to meet customer demand has a direct impact on Lenovo's revenues. We believe this is a top environmental concern of our customers, so this has significant potential impact on our revenue (high magnitude of impact). Our data center business will be an important future revenue driver for Lenovo. These customers in particular are interested in energy efficient products such as ThinkSystem servers.</t>
  </si>
  <si>
    <t>Lenovo operations and related operational costs have been impacted by identified risks associated with an increase in the number and/or the intensity weather events such as tropical cyclones. The location of some of Lenovo's facilities exposes them to the potential transportation, utilities and service interruptions that are associated with these changes (e.g. power outages in our sites in India and Brazil). The magnitude of this impact has been localized (low) but can be global (high); therefore, Lenovo manages this risk through a robust emergency and preparedness and response planning program including adequate insurance policy to protect our employees, customers, assets and investors. Potential carbon taxes and emission trading schemes such as pilot Beijing ETS as identified in C2.3a risks with the potential to have a substantive financial and strategic impact on our business will directly impact Lenovo's operational costs, in particular our facility operational expenses and global logistics expenses. The magnitude of this impact is dependent on global macroeconomic factors but could be significant (high).</t>
  </si>
  <si>
    <t>We have not identified risks and opportunities that have been factored into these areas of financial planning process.</t>
  </si>
  <si>
    <t>Reputation is an important factor in our ability to access capital. Many external analysts and investors consider Lenovo's performance in Environmental, Social and Governance (ESG) and climate change specifically as part of their assessment of Lenovo's overall value and strengths. This is significant within certain investor communities. We believe that this risk has a potential to have high financial implications and we expect it will increase over time.</t>
  </si>
  <si>
    <t>Reputation is an important factor in our ability to access capital. Many external analysts and investors consider Lenovo's performance in Environmental, Social and Governance and climate change specifically as part of their assessment of Lenovo's overall value and strengths. This is significant within certain investor communities. We believe that this risk has a potential to have high financial implications (high magnitude of impact) and we expect it will increase over time.</t>
  </si>
  <si>
    <t> i. A core element of Lenovo’s business management strategy is a commitment to environmental leadership. In light of this commitment the impacts of, and increasing interest in, climate change influences our environmental and overall business strategy. Our Environmental Management System (EMS) is an integral part of our business management system and establishes the framework from which we develop environmental strategy, objectives and targets and link to our global business strategy. Within the framework of our EMS, energy consumption, the associated GHG emissions and the resulting climate change impacts have been identified as significant environmental aspects and impacts for the company. We’ve adapted our business strategy to address the issues and challenges arising from these aspects by linking our emissions reduction targets to our business strategy through our Climate and Energy Policy, comprehensive Climate Change Strategy and aggressive corporate-wide Climate Change Objectives and Targets including absolute GHG emissions reductions and renewable energy sourcing targets.  </t>
  </si>
  <si>
    <t>We’ve developed our strategy to address climate change considerations including: customer demand for energy efficient products, lower product carbon footprints, energy efficient partners and supply chains; competitor commitments and accomplishments; employee and management concerns about climate change and corporate responsibility; emerging governmental and other stakeholder focus on climate change; our Board of Directors level commitments; risk management around energy pricing driving a transition to renewable energy resources. </t>
  </si>
  <si>
    <t>Our business strategy to provide energy efficient products, drive energy efficiency in our operations, mitigate our carbon footprint, and increase our solar installations is directly linked to these considerations. This strategy will help us respond to customer requirements, prepare for new carbon labeling and tax laws and respond to new regulations, protect our reputation and adapt to severe weather events and their impact on our operations and our supply chain. </t>
  </si>
  <si>
    <t>ii. Lenovo’s business strategy is linked to our climate change targets. Lenovo’s Environmentally Conscious Products program focused in FY 2018/19 on Product Materials, Product Energy, and Product Packaging. </t>
  </si>
  <si>
    <t>In the product materials area, we have made tremendous progress in the use of post-consumer recycled content (PCC) plastics and have used more than 224M lbs of recycled content plastics since 2005. In using recycled plastics, Lenovo supports its objective of reducing the carbon footprint of its products and has avoided of up to 114-342M lbs of CO2 emissions. Also, Lenovo increased use of closed loop post-consumer recycled (CL-PRC) plastics from ITE devices in our products and to date, Lenovo used more than 2,500 (net) metric tons of CL-PCR since we started using this material in 2017 which supports emissions avoidance from use of prime (non-recycled) materials.  </t>
  </si>
  <si>
    <t>Increasing the energy efficiency and reducing the carbon footprint of Lenovo’s products is another ongoing business focus area. Lenovo offers a full complement of ENERGY STAR® qualified products. In 2019, ENERGY STAR® availability within Lenovo’s current offerings included: Approximately 92% of all notebook platforms, including ThinkPads; approximately 97% of all desktop platforms, including ThinkCentre; approximately 80% of all workstation platforms including ThinkStation (for pre-configured systems); approximately 90% of all server platforms; approximately 98% of all monitors.  </t>
  </si>
  <si>
    <t>Lenovo recognizes our unique opportunity for leadership in the electronics industry in advocating for energy efficiency in China. We are leading the development of the China Energy Efficiency Standard for PCs, the China Green PC Standard, and are active in numerous initiatives including the China Environmental Labeling Program and the China Energy Conservation Program.</t>
  </si>
  <si>
    <t>We continue efforts to improve our ability to quantify, track, and mitigate the impacts of our supply chain. We have committed to soliciting commitments to reductions in GHG emissions use from members of our supply chain. We also closely look at opportunities to minimize our packaging weight and size to further save on carbon emissions from the global logistics footprint of our products. One recent example is the optimization of the ThinkPad X280 packaging, for which a 0.4% reduction in individual carton sizes allowed us to increase the pallet density by 18% which equates to an estimated 6.7% efficiency improvement in our transportation emissions.</t>
  </si>
  <si>
    <t>Our finance, real estate, manufacturing, and environmental teams are driving a collective business strategy linked to our renewable energy targets to install new onsite solar energy projects at Lenovo facilities in China (Wuhan) and the USA (Morrisville and Whitsett, NC). They are also driving the ongoing investigation of onsite renewable energy installations for other Lenovo facilities (e.g. Brazil).   </t>
  </si>
  <si>
    <t>iii. Substantial business decisions that were influenced by our climate change strategy include: Absolute GHG emissions reduction commitment of 40% and on-site renewable energy capacity installation of 30MW. Green building certifications at many facilities, including LEED certifications at several Lenovo’s locations. Achieved China Star and LEED certification for new Beijing HQ facility. Implemented electric solar panels in Shanghai and Hefei (Phase 1), China and hot water solar panels in Beijing, China. Invested in several energy efficiency projects at our locations. Met or exceeded energy efficiency standards for our products. Developed and implemented innovative product design solutions including a low temperature soldering process in our PC manufacturing operations and further enhanced our warm water cooling system for servers. Lenovo’s Board of Directors and senior management provide direction on the topic of climate change.  </t>
  </si>
  <si>
    <t>During FY 2018/19 our climate change strategy substantially influenced the following business decisions: (1) Initiating, discussing or starting solar projects in our facilities in Morrisville and Whitsett, NC, USA; Wuhan, China and Indaiatuba, Brazil. (2) Expanding our Energy Management System (EnMS) to Beijing HQ East. (3) Developing draft targets for Scope 1, 2 and 3 emissions after 2020 when our current targets expire and submitting them to Science Based Targets Initiative for preliminary review. (4) Increasing use of closed loop post-consumer recycled plastics from ITE devices in our products. (5) Increasing use of renewable energy by installing solar panels at Lenovo’s sites in USA and China and purchasing renewable commodities in countries where our carbon footprint is significant (e.g. China, Brazil, Mexico, US, EU, India). (6) Carbon balanced our Scope 1 and 2 emissions in China via direct energy efficiency projects implementation, solar panels installation and the purchase of I-RECs and carbon offsets. </t>
  </si>
  <si>
    <t>IEA B2DS</t>
  </si>
  <si>
    <t>Lenovo assessed a path forward for our third generation’s climate change targets after 2020. We reviewed and evaluated the Science Based Targets initiative’s methodology to determine the best approach for Lenovo to support science-based reduction pathways for limiting global temperature rise. We’ve used 2DS (2 degrees Celsius) as well as IEA B2DS (well below 2 degrees Celsius) scenarios to evaluate our current and proposed targets after 2020. We used analytic tools provided by the Science Based Targets Initiative. The inputs included industry sector as “Other” and absolute contraction approach, base year 2009 vs. 2019, target year 2020 vs. 2030, Scope 1 and 2 emissions in the base year. The results showed us Scope 1, 2 and 1+2 emissions and emissions reduction that should be achieved. We submitted our targets and analysis to Science Based Targets initiative for an unofficial validation and learned that our proposed emission reduction targets meet criterion for Scope 1, 2 and 3 ambition. The considered time horizon of 10 years is relevant to our organization as it spans over our current emissions reduction targets. The entire company, specifically its Scope 1 and 2 emissions, was considered for the scenario analysis as described above. The results of the analysis has provided valuable insight for our future business objectives and strategy in how to set up our next generation’s climate change targets. The results of the analysis directly influenced our path forward after our current climate change targets which expire in 2020. As part of our updated Climate Change strategy, Lenovo’s FY 2018/19 target of evaluating Lenovo’s readiness to establish science-based targets for GHG emissions reduction targets after 2020 has been achieved. We committed to submit Lenovo’s science-based targets proposal for Scope 1, 2 and 3 emissions for official evaluation by Science Based Target Initiative by December 31, 2019.</t>
  </si>
  <si>
    <t>This is an adjusted, more aggressive target announced on April 1, 2015 that replaced our separate absolute targets for Scope 1 and Scope 2. Lenovo's emission reduction target is: Reduce Lenovo's global Scope 1 + Scope 2 GHG emissions by 40% by March 31, 2020, relative to FY 2009/10 (April 1, 2009 to March 31, 2010). This target may be accomplished through energy efficiency, installation of onsite renewable generation, entry into power purchase agreements (PPA) with power providers, and/or the purchase of renewable energy credits and carbon offsets. Based on direct discussions with experts at WRI, we determined that at this point it would be most appropriate to report our goals as market-based. However, we recognize that this is an evolving methodology and will continue to educate ourselves and adjust our reporting accordingly. We will take a closer look at this target to make sure we follow either location-based or market-based means to accomplish our target in the future. For this year, our EMS target was accomplished by combination of energy efficiency, installation of onsite renewable generation, renewable commodities and carbon offsets purchase.</t>
  </si>
  <si>
    <t>Other, please specify (Renewable energy purchases)</t>
  </si>
  <si>
    <t>% of renewable energy out of total energy purchased</t>
  </si>
  <si>
    <t>This target is related to achievement of a YTY increase in the % of energy purchased from renewable generation sources globally, relative to the previous FY. This goal may be accomplished through, installation of onsite renewable energy generation, entry into power purchase agreements (PPA) with power providers, and /or the purchase of renewable energy credits. This EMS target says that we can accomplish it by a combination of means mentioned in the above paragraph, we achieved it by accounting for our solar installation and renewable electricity purchases such as Renewable Energy Credits, International Renewable Credits and Guarantees of Origin.</t>
  </si>
  <si>
    <t>Yes, it is related to Abs 1. If we use more energy from renewable sources, we will use less energy from non-renewable sources which decrease our overall emissions</t>
  </si>
  <si>
    <t>Require climate change reduction targets for at least 85% of Lenovo direct suppliers based on procurement spend.</t>
  </si>
  <si>
    <t>This target is related to requirement of climate change reduction targets for at least 85% of Lenovo direct suppliers.</t>
  </si>
  <si>
    <t>This is a supplier engagement target related to suppliers' climate change reduction targets.</t>
  </si>
  <si>
    <t>This target is a basis for looking into setting up science-based targets - specifically targets for our Scope 3 emission from purchased goods and services. Lenovo established emissions reduction target for suppliers in FY 2018/19 - "Reduce the supplier emission intensity 25% by 2025 relative to a 2015 base year". This target and progress against it will be reported in 2019 CDP submission.</t>
  </si>
  <si>
    <t>It is assumed that the annual CO2e savings are higher than reported in the related column due to estimation and extrapolation.</t>
  </si>
  <si>
    <t>It is assumed that the annual CO2e savings are higher than reported in the related column due to estimation and extrapolation. Note: Information for projects related to HVAC split for Scope 1 and Scope 2 (location-based) because selection "Scope" doesn't allow to select more than one option.</t>
  </si>
  <si>
    <t>Other, please specify (Consolidation of operations)</t>
  </si>
  <si>
    <t>Implemented energy efficiency for worldwide facility and operations via consolidation of operations between existing and newly acquired sites globally.</t>
  </si>
  <si>
    <t>Currently we don't have access to data on monetary savings, investment and payback period (data not available yet). We might be able to complete these data points in the future. We expect monetary savings to be significant. Note: Information related to consolidation of operations split for Scope 1 and Scope 2 (location-based) because selection "Scope" doesn't allow to select more than one option.</t>
  </si>
  <si>
    <t>Purchased renewable energy in a form of energy attribute certificate, I-RECs for our operations in Brazil and India. We increased our amount of low carbon energy purchased on a year on year basis from 0 MWh to 5,196 MWh of I-RECs in Brazil and India. These renewable commodities were retired on behalf of our company.</t>
  </si>
  <si>
    <t>Purchased renewable energy in a form of energy attribute certificate, I-RECs for our operations in Mexico. We increased our amount of low carbon energy purchased on a year on year basis from 0 MWh to 7,194 MWh of I-RECs in Mexico. These renewable commodities were retired on behalf of our company.</t>
  </si>
  <si>
    <t>Lenovo has budgeted for having access to an online tracking tool for regulatory requirements/standards related to GHG, climate, change and product carbon footprint (FY 2018/2019).</t>
  </si>
  <si>
    <t>Lenovo has budgeted for energy efficiency studies and projects at manufacturing locations and real estate sites (FY 2018/2019).</t>
  </si>
  <si>
    <t>Lenovo has budgeted for the purchase of renewable energy credits and carbon offsets (FY 2018/2019).</t>
  </si>
  <si>
    <t>Other (Support development of GHG emission methodologies and tools)</t>
  </si>
  <si>
    <t>Lenovo has budgeted for participation in, and support of, the development of GHG emissions calculation methodologies and tools (FY 2018/2019).</t>
  </si>
  <si>
    <t>Other (Climate change and energy efficiency education)</t>
  </si>
  <si>
    <t>Lenovo has budgeted for external education (training) on climate change and energy efficiency (FY 2018/2019).</t>
  </si>
  <si>
    <t>ThinkCentre M910q Tiny vs. M920q Tiny (same form factor)</t>
  </si>
  <si>
    <t>Other, please specify (Greenhouse Gas Protocol standards)</t>
  </si>
  <si>
    <t>Other: We utilized The Greenhouse Gas Protocol standards as methodology. Emissions factors for electricity from International Energy Agency’s database and GWP from IPCC Second Assessment Report (SAR - 100 year) were used for calculations.</t>
  </si>
  <si>
    <t>Energy efficiency is a targeted attribute of the Lenovo product development process. Improvements in product energy efficiency and related GHG emissions are consistently part of our key product environmental objectives and targets. Lenovo helps customers to avoid Scope 2 emissions. Lenovo PC products come with built-in energy-efficient tools and eco-friendly features. Specifically, Lenovo’s Power Manager™ enables the simple and flexible management of customers’ notebook and desktop power settings. This innovative tool allows to take control of the PCs power consumption which translates into annual power/emissions savings. Lenovo’s Power Manager™ is legendary and runs on ThinkPad, ThinkPad Edge, ThinkCentre, and ThinkCentre Edge. The absolute emissions avoidance associated with built-in energy-efficient tools and eco-friendly features vary depending on factors such as product configurations, customers' use patterns, location, and energy source. Energy efficiency of Lenovo’s products improves from generation to generation. Additionally, Lenovo drives innovative new approaches to desktop personal computing design. Lenovo has launched a new highly energy efficient form factor in many desktop lines – the Tiny. Replacing ThinkCentre M910q Tiny with ThinkCentre M920q results in the average energy consumption decrease from 61 to 34 kWh per year. If our entire install base replaced their products, cumulative energy consumption would improve from 55 million to 30 million kWh per year which would result in reducing emissions from 29 thousand MT of CO2e to 16 thousand MT of CO2e (decrease approximately by 44.9%).</t>
  </si>
  <si>
    <t>April 1 2009</t>
  </si>
  <si>
    <t>March 31 2010</t>
  </si>
  <si>
    <t>Base year’s scope 2 total is the same for location and market-based method as product and supplier-specific market-based data was not available in the base year so the location-based results has been used as a proxy for the market-based method.</t>
  </si>
  <si>
    <t>Other, please specify (The GHG Protocol Guidance)</t>
  </si>
  <si>
    <t>The Greenhouse Gas Protocol: Required Greenhouse Gases in Inventories (Accounting and Reporting Standard Amendment), February 2013</t>
  </si>
  <si>
    <t>The Greenhouse Gas Protocol: Scope 2 Guidance (An Amendment to the GHG Protocol Corporate Standard), January 2015</t>
  </si>
  <si>
    <t>IDG-PCSD (Intelligent Devices Group-PC and Smart Devices)</t>
  </si>
  <si>
    <t>IDG-MBG (Intelligent Devices Group-Mobile Business Group)</t>
  </si>
  <si>
    <t>DCG (Data Center Group)</t>
  </si>
  <si>
    <t>Rest of World includes Lenovo's office sites worldwide (small and large - except offices in listed regions).</t>
  </si>
  <si>
    <t>Research and Development</t>
  </si>
  <si>
    <t>Large Offices</t>
  </si>
  <si>
    <t>Small Offices</t>
  </si>
  <si>
    <t>Lenovo voluntarily purchased renewable energy in a form of energy attribute certificate, I-RECs for our operations in Brazil, India and Mexico. We increased our amount of low carbon energy purchased on a year on year basis from 0 MWh to 12,390 MWh of I-RECs in Brazil, India and Mexico. During the reporting year approximately 5,546 MT of CO2e were reduced by purchasing renewable energy in a form of I-RECs in Brazil, India and Mexico, our total scope 1 and scope 2 emissions in the previous year were 200,131 MT of CO2e, therefore we arrived at 2.8% through (5,546/200,131)*100=2.8%.</t>
  </si>
  <si>
    <t>(1) Energy reductions projects: Lenovo implemented 14 new energy-efficiency projects that contributed to the GHG reduction. As an example, lightning replacement and upgrade, air compressors improvement, HVAC upgrade and installation of sunscreen curtains. During the reporting year approximately 1,144 MT of CO2e were reduced by our emissions reduction projects, our total scope 1 and scope 2 emissions in the previous year were 200,131 MT of CO2e, therefore we arrived at 0.6% through (1,144/200,131)*100=0.6%. (2) Energy efficiency from facility and operations consolidation: During the reporting year Lenovo consolidated operations between existing and newly acquired sites. During the reporting year approximately 2,081 MT of CO2e were reduced from operations consolidation, our total scope 1 and scope 2 emissions in the previous year were 200,131 MT of CO2e, therefore we arrived at 1.0% through (2,081/200,131)*100=1.0%.</t>
  </si>
  <si>
    <t>Lenovo experienced organic growth - the overall production increased from approximately 63.7 to 65.3 million units. Lenovo’s emissions from manufacturing increased by approximately 5,278 MT of CO2e (from 90,942 to 96,220 MT of CO2e), representing approximately 2.6 % of our total scope 1 and scope 2 emissions in the previous year – 200,131 MT CO2e ... (5,278/200,131)*100=2.6%.</t>
  </si>
  <si>
    <t>Lenovo built new headquarters in Beijing, China. The construction was done in two stages (campus west and east). We incorporated this new facility into our inventory completely in FY 2018/19. This change in boundary increased our emissions by approximately 10,716 MT of CO2e, representing approximately 5.4% of our total scope 1 and 2 emissions in the previous year – 200,131 MT CO2e … (10,716/200,131)*100=5.4.</t>
  </si>
  <si>
    <t>Diesel fuel (stationary combustion)</t>
  </si>
  <si>
    <t>Gasoline/petrol fuel (stationary combustion)</t>
  </si>
  <si>
    <t>Natural gas fuel (stationary combustion)</t>
  </si>
  <si>
    <t>LPG fuel (stationary combustion)</t>
  </si>
  <si>
    <t>On road diesel fuel (mobile combustion)</t>
  </si>
  <si>
    <t>Gasoline/petrol fuel (mobile combustion)</t>
  </si>
  <si>
    <t>LPG fuel (mobile combustion)</t>
  </si>
  <si>
    <t>Jet kerosene A (mobile combustion)</t>
  </si>
  <si>
    <t>IPCC 2006 Guidelines for National Greenhouse Gas Inventories, https://www.ipcc-nggip.iges.or.jp/public/2006gl/vol2.html. Using IPCC Second Assessment's GWPs.</t>
  </si>
  <si>
    <t>U.S. Energy Information Administration, https://www.eia.gov/environment/emissions/co2_vol_mass.cfm. Using IPCC Second Assessment's GWPs.</t>
  </si>
  <si>
    <t>Power Purchase Agreement (PPA) without energy attribute certificates</t>
  </si>
  <si>
    <t>Lenovo has electric solar panels installations at facilities in Shanghai and Hefei, China. Both projects are based on the model of the energy performance contracting (similar as PPA).</t>
  </si>
  <si>
    <t>Lenovo purchased I-RECs to cover electricity from our operations in China during the reporting year. All I-RECs are from 100% of renewable projects (wind) and were retired on behalf of Lenovo.</t>
  </si>
  <si>
    <t>Lenovo purchased I-RECs to cover part of electricity from our operations in Brazil during the reporting year. All I-RECs are from 100% of renewable projects (wind) and were retired on behalf of Lenovo.</t>
  </si>
  <si>
    <t>Lenovo purchased I-RECs to cover part of electricity form our operations in India during the reporting year. All I-RECs are from 100% of renewable projects (wind) and were retired on behalf of Lenovo.</t>
  </si>
  <si>
    <t>Lenovo purchased I-RECs to cover part of electricity from our operations in Mexico during the reporting year. All I-RECs are from 100% of renewable projects (solar) and were retired on behalf of Lenovo.</t>
  </si>
  <si>
    <t>Lenovo purchased RECs to cover part of the electricity consumption from our operations in USA during the reporting year. All RECs are Green-e certified (wind) and were retired on behalf of Lenovo.</t>
  </si>
  <si>
    <t>Lenovo purchased Guarantees of Origin to cover part of electricity from our European operations (Germany) during the reporting year. All Guarantees of Origin are from 100% of renewable projects (wind) and were retired on behalf of Lenovo.</t>
  </si>
  <si>
    <t>Other, please specify (Renewable Energy Capacity)</t>
  </si>
  <si>
    <t>MW</t>
  </si>
  <si>
    <t>Lenovo has the following global target for FY 2018/19: Achieve 30MW of Lenovo owned or leased renewable energy generation capacity globally by 2020. Lenovo has installed, approved or operated solar electric systems in Shanghai, Hefei, Wuhan; China, Morrisville, Whitsett; NC, USA and hot water solar system in Beijing, China.</t>
  </si>
  <si>
    <t>Total non-haz. (45,440 MT) and haz. waste (66 MT)</t>
  </si>
  <si>
    <t>Lenovo's non-hazardous waste increased and Lenovo's hazardous waste decreased which resulted in overall waste increase by 2.32%.</t>
  </si>
  <si>
    <t>Non-hazardous recycling rate (%)</t>
  </si>
  <si>
    <t>Lenovo has the following global target for FY 2018/19: Maintain a global nonhazardous waste recycling rate &gt; 90% (+/-5%).</t>
  </si>
  <si>
    <t>Other, please specify (Water Withdrawal)</t>
  </si>
  <si>
    <t>cubic meters</t>
  </si>
  <si>
    <t>Lenovo has the following global target for FY 2018/19: Total global water use/withdrawal will be +/- 5% of FY 2017/18.</t>
  </si>
  <si>
    <t>Other, please specify (Waste Water Discharge)</t>
  </si>
  <si>
    <t>Lenovo has the following global target for FY 2018/19: Total global wastewater generation will be +/- 5% of FY 2017/18.</t>
  </si>
  <si>
    <t>GHG Energy Lenovo 2018-2019 CDP GHG Verification Statement Resonable-Limited.pdf</t>
  </si>
  <si>
    <t>Page: 1 Section: Table named "Lenovo Entity Wide Energy Consumption and GHG Emissions for FY 2018/2019 Reasonable Assurance" and Page: 3 Section: "Level of Assurance and Qualifications" (Reasonable: Scope 1 Emissions)</t>
  </si>
  <si>
    <t>Page: 1 Section: Table named "Lenovo Entity Wide Energy Consumption and GHG Emissions for FY 2018/2019 Reasonable Assurance" and Page: 3 Section: "Level of Assurance and Qualifications" (Reasonable: Scope 2 Emissions)</t>
  </si>
  <si>
    <t>Page: 1/2 Section: Table named "Lenovo Entity Wide Energy Consumption and GHG Emissions for FY 2018/2019 Scope 3 Emissions - Limited Assurance" and Page: 3 Section: "Level of Assurance and Qualifications" (Limited: Scope 3 Emissions)</t>
  </si>
  <si>
    <t>Other, please specify (Energy consumption)</t>
  </si>
  <si>
    <t>International Standard on Assurance Engagements (ISAE) 3000 Revised, Assurance Engagements Other than Audits or Reviews of Historical Financial Information (effective for assurance reports dated on or after Dec. 15, 2015), issued by the International Auditing and Assurance Standards Board.</t>
  </si>
  <si>
    <t>Lenovo chose to verify the energy consumption data because it is as a proxy for calculating our emissions (multiplying source energy data, e.g. electricity, steam, fuel by emission factors results in Lenovo's emissions). The energy consumption includes both direct and indirect energy. The frequency of verification is annual and scope is global (company-wide). The verification statement is attached. The specific questions related to energy consumption: Section C7. Emissions breakdowns (C7.5) and Section C8. Energy (C8.2, C8.2a).</t>
  </si>
  <si>
    <t>Other, please specify (Waste - Total Non- Hazardous Waste Generated and Total Hazardous Waste Generated)</t>
  </si>
  <si>
    <t>Lenovo chose to verify the non-hazardous and hazardous waste data because they are used in calculating emission from waste. The frequency of verification is annual and scope is global (company-wide). The verification statement is attached. The specific questions related to waste: Section C6. Emissions data (C6.5) and Section C9. Additional metrics (C9.1).</t>
  </si>
  <si>
    <t>Waste Lenovo 2018-2019 Waste Verification Statement Reasonable.pdf</t>
  </si>
  <si>
    <t>Other, please specify (Water - Total Water Withdrawal and Total Water Discharge)</t>
  </si>
  <si>
    <t>Lenovo chose to verify the water withdrawal and water discharge data because water discharge data is in calculating emission from waste and Lenovo is aware of carbon-water nexus/connection even though we don’t use water in our operations, only for sanitation purposes. Lenovo recognizes the linkage between water and carbon emissions. The treatment of water requires energy and by conserving water, Lenovo recognizes that we are reducing our potential carbon emissions in addition to reducing our use of water. In addition, we recognize that water is important to the production of power, especially hydropower. Through our use of renewable energy like solar panels at our facilities, we are mitigating possible costs related to water shortages, reducing our carbon emissions, and reducing our indirect water use associated with generating electricity. The frequency of verification is annual and scope is global (company-wide). The verification statement is attached. The specific questions related to water: Section C6. Emissions data (C6.5) and Section C9. Additional metrics (C9.1).</t>
  </si>
  <si>
    <t>Water Lenovo 2018-2019 CDP Water Verification Statement Reasonable.pdf</t>
  </si>
  <si>
    <t>Beijing pilot ETS is running in parallel with China national ETS. Note: Lenovo doesn't have final numbers for allowances purchased yet. We used potential amount of allowances calculated based on filling the gap between emitted emissions and allowed emitted emissions with emissions balance from previous year.</t>
  </si>
  <si>
    <t>Lenovo was selected for a pilot emission trading system in China. It was determined by the Beijing Municipal authority in 2013 that Lenovo Beijing is a significant energy consumption enterprise since we consumed more than 5,000 MT coal-equivalent electricity (CO2 emissions over 10,000 MT/year) and as such must meet an emissions trading requirement for our Beijing sites. Our server plant in Shenzhen is also listed as a significant carbon emission enterprise but released emissions do not exceed allocated allowance so reductions are not required. Lenovo is closely monitoring other provinces where this pilot program has been imposed since our sites in Shanghai, Huiyang, Xiamen, Chengdu and Wuhan could be impacted in the future. </t>
  </si>
  <si>
    <t>The newly implemented China national ETS covers high energy consumption industries such as power, cement and steel. Because Lenovo is classified as an IT industry, the China national ETS requirements have not been imposed on our sites in China at this time. </t>
  </si>
  <si>
    <t>Lenovo has a climate and energy policy and strategy in place and is working on reducing our carbon emissions globally as well as at our Beijing sites. Primary activities in support of this goal include: establishing a comprehensive energy/carbon system for Beijing sites including energy efficiency and renewable project identification and implementation (e.g., optimizing equipment control systems, installing energy-efficient lighting systems, installing solar hot water systems), implementing energy verification and energy management audit and purchasing carbon offsets. This is the fourth year for Lenovo to be a part of this scheme and since our business is developing constantly, we are expecting a need to purchase allowances. The above-implemented energy efficiency projects will help us meet the emissions reductions requirements. Additionally, Lenovo partnered with China Reach Academy of Environmental Sciences on the “Cleaning Production Program” that took place in all locations in Beijing during 2016 and focused on identifying energy savings opportunities and eliminating waste generated from our operations.</t>
  </si>
  <si>
    <t>A renewable energy project located in China (CECIC HKC Gansu Changma Wind Power project)</t>
  </si>
  <si>
    <t>VCS (Verified Carbon Standard)</t>
  </si>
  <si>
    <t>Lenovo has been engaged with suppliers thru the Responsible Business Alliance (RBA) via following the code of conduct and RBA assessments, audits and environmental data. This also includes separate and direct efforts on GHG / Water / Waste surveys and Conflict Minerals using RBA tools. Also, Lenovo meets annually with its primary suppliers and shares strategies and requirements. Key sustainability program efforts, status and expectations are communicated semi-annually. Our coverage of engagement includes on average 60 suppliers out of 400, representing key suppliers based on % of suppliers total spend. The rest of suppliers, approximately 340, represent small percentage of about 5% spend and part volume. Engaging with all small suppliers would be very resource driven for very small return.</t>
  </si>
  <si>
    <t>Lenovo uses the Responsible Business Alliance (RBA) carbon reporting system to gather primary emissions data from key Tier 1 suppliers that are identified by the Lenovo’s Global Supply Chain department and Global Environmental Affairs team. We prioritize or select Lenovo’s suppliers based on % of suppliers total spend. Our engagement strategy is to drive our suppliers to have: 1. Public GHG reduction goals; 2. 50001 certification; 3. CDP reporting; 4. Third-party verification of Scope 1 and 2 GHG emissions and 5. 100% renewable commitments. We measure success of this engagement strategy by setting up targets as follows: 85% of suppliers to have public GHG reduction goals; and by spending targets of 75% of suppliers to have 50001 certification, 75% of suppliers to report via CDP, 95% of supplier to have 3rd party verification and 50% of supplier to have 100% renewable commitments. We measure our success based on how we meet our established targets. In FY 2018/19 Lenovo determined that 88% of the suppliers had formal public reduction goals, and by spending 80% had indicated the use of 3rd party verification auditors and 72% reporting via CDP. As part of Lenovo's ongoing climate change strategy, we plan to continue our focus on reduction with two key actions. One is attaining new EPEAT certification on points related to Environmental Management System reporting, ISO 14001 and 50001 Certification and Product Transport emissions. Two is driving a focus on suppliers to attain greater that 50% of their energy from renewable sources.</t>
  </si>
  <si>
    <t>Lenovo seeks to provide 100% of our customers with detailed information on our climate change commitments and the carbon impact of our products and operations to help customers make informed purchasing decisions. We do this indirect engagement with all customers via educational materials posted on our website, such as our climate change policy, greenhouse gas emissions from our operations, greenhouse gas verification statements, and other information. For 87% of our customers (by revenue), we provide additional educational materials in the form of product Eco Declarations for notebooks like ThinkPads, tablets, desktops, workstations, servers and storage, and monitors. These documents include information about energy consumption, ENERGY STAR status, etc. In addition, we also post Product Carbon Footprint information for many products in these same product categories. We have chosen to engage with 87% of our customers in this manner because these products are sold directly to many customers (either large enterprise customers or household consumers) and we are these customers’ primary source of information on our products. For the remaining 13% of customers, they are related to our mobile phone business. In many geographies, Lenovo does not directly engage with consumers for these products rather we engage with mobile phone carriers interface with consumers. Because of this difference in how we engage with this customer segment, for our carrier customers, we provide information during the RFP process or directly upon request. In addition to these types of educational communications, Lenovo directly engages our customers via responding to customer questions and RFPs and also in person meetings in customer briefings in our briefing center and through calls with our sales team and customers. In general, all customer requests for information related to GHG emissions and climate change strategies are responded to, generally with publicly available data that Lenovo has already published. Many customers have questions about Lenovo’s climate change strategy, our policy, our specific goals, our progress, and measurements related to products. Environmental team staff are frequently called upon to speak with customers either via conference calls or in person at Lenovo’s locations around the world.</t>
  </si>
  <si>
    <t>We measure the impact of our engagement based on the number of customer complaints or negative customer feedback we get on our programs in the area of climate change, including ENERGY STAR product availability, ECO Declaration and Product Carbon Footprint Availability and corporate climate commitments. We measure success based on feedback we get to our environment@lenovo.com email address and through customer surveys given to customers who participate in onsite briefings or business reviews. Our goal is 100% positive feedback, and we measure success as hitting 90% positive feedback or better per Fiscal Year. We obtain our measurements of feedback through our sales and briefing center staff who formally survey customers on their experience and provide feedback to the environmental team. Our standard for measuring success is 100% positive customer feedback. In addition, we consider customer retention and acquisition metrics. Typically, customer responses are not prioritized as all customer interactions are important to Lenovo. In some instances, customers may have questions about the carbon impact of particular products under consideration and Lenovo can provide general or customized information at the product level depending upon what the customer requires. Lenovo is expanding our customer experience analytics and any feedback on climate change and energy efficiency gained through this process will be evaluated and used to enhance our programs as needed.</t>
  </si>
  <si>
    <t>Other partners – Investors</t>
  </si>
  <si>
    <t>A. Methods of engagement; B. Strategy for Prioritizing Engagements; C. Measure of Success</t>
  </si>
  <si>
    <t>A. Lenovo views our investors and the investor community as another important stakeholder with interest in our GHG emissions and climate change strategies. Our primary means of communicating widely with investors is via our Annual Report, which contains a CSR section and via our stand alone Sustainability Report, which is published annually. Both these documents typically include information about our GHG emissions and our climate change strategy, with the Sustainability Report containing a more exhaustive description of our programs.</t>
  </si>
  <si>
    <t>B. Lenovo is frequently asked to participate in investor surveys. We prioritize these based on what market they serve (i.e., Lenovo is traded on the Hang Seng Index, therefore we prioritize participation in the Hang Seng Sustainability Index vs. other indices for other markets). We also participate in broad investor research. This research we prioritize based on our understanding of the quality and influence of the resulting analysis and reporting. We have also spoken in the past directly with analysts and investors at various conference calls and meetings.</t>
  </si>
  <si>
    <t>C. At a macro level, we use our overall stock price and performance as a measure of our success in this area. At a more local level, we use direct feedback from the analysts with whom we are interacting to learn more about industry performance and how Lenovo measures compared to our competitors.</t>
  </si>
  <si>
    <t>Other, please specify (Product Carbon Footprint Standards)</t>
  </si>
  <si>
    <t>Lenovo is engaged with the Ministry of Industry and Information Technology of the People’s Republic of China on the development of the Product Carbon Footprint (PCF) China Standard. Lenovo has been supporting the project in the following four areas: Product Category Rule, Desktop PCF, Notebook PCF and PCF Certification. Additionally, Lenovo has been participating in a pilot test activity for Low Carbon Product Certificate in China. Our printer business unit was directly involved and joined the pilot test of the standard by providing feedback and comments. Lenovo will continue supporting the Low Carbon Product Certificate work for other product categories in future.</t>
  </si>
  <si>
    <t>Lenovo supports inclusion of the approved use of streamlined carbon life cycle assessment methodologies such as was developed through the PAIA (Product Attribute Impact Algorithm) project by MIT University Materials Lab and partners.</t>
  </si>
  <si>
    <t>Other, please specify (IEC Technical Report )</t>
  </si>
  <si>
    <t>IEC Technical Report for Computers and Monitors</t>
  </si>
  <si>
    <t>Lenovo is participating in the development of IEC TC100 technical report for streamlined PCF (TR 62921), Quantification Methodology for Greenhouse Gas Emissions for Computers and Monitors. The goal of this TR is to support universal streamlined product greenhouse gas methodologies for practitioners, with a further goal of harmonizing the various regional efforts currently in progress.</t>
  </si>
  <si>
    <t>Lenovo supports having globally recognized accurate and efficient resources for carrying out product carbon footprint calculations.</t>
  </si>
  <si>
    <t>Other, please specify (Climate Change Paris Agreement)</t>
  </si>
  <si>
    <t>Lenovo supported the Climate Change Paris Agreement through our support of the American Business on Climate Change pledge. Lenovo committed to this pledge to demonstrate support for actions on climate change, support conclusions of climate change agreement in Paris and set example for our peers.</t>
  </si>
  <si>
    <t>Lenovo signed the pledge. Our commitment is as follows: (1) reduce our global Scope 1 and 2 GHG emissions by 40%, compared to a 2009 baseline, by 2020, (2) increase our renewable energy portfolio by annually increasing the percentage of energy purchased from renewable generation sources globally, relative to the previous fiscal year and (3) drive reductions in our products' energy use by showing improvements in energy efficiency relative to the previous generation of the product.</t>
  </si>
  <si>
    <t>As a board member of the Electronics Product Stewardship Canada (EPSC), Lenovo worked closely with the Canadian Government and EPSC to ensure that the latest Canadian Energy Efficiency law (Amendment 14 to the Energy Efficiency Regulations) was accurate, fair, and supported by Industry. Lenovo and the EPSC worked closely with Natural Resources Canada (NRCan) and the various provinces to ensure that the law was harmonized within the Canadian provinces, and also with the US Department of Energy guidelines on energy efficiency.</t>
  </si>
  <si>
    <t>Lenovo, as a board member of EPSC, lobbied the province of Ontario when their energy efficiency regulations did not match those of other provinces. This would have resulted in two separate methods to ensure compliance in Canada. As Ontario could not change the regulation without legislation, EPSC and Lenovo worked with Ontario to introduce legislation that would harmonize the energy efficiency regulation across the country of Canada. Ontario’s Ministers voted to approve this change in early June, 2019.</t>
  </si>
  <si>
    <t>Working through the Information Technology Industry Council (ITI), Lenovo, IT OEMs and associated NGOs engage in collaborative discussions with the US Environmental Protection Agency (EPA) and the US Department of Energy (DOE) on enhancements and updates to the ENERGY STAR programs for a wide range of IT products; i.e., Desktop, Notebook and Workstation Computers, Servers, and Monitors. Similarly, these efforts also extend globally to standards organizations and regulatory bodies in Europe, Asia, Latin America, Africa and the Middle East in the development and update of current and emerging product energy efficiency metrics and requirements.</t>
  </si>
  <si>
    <t>Although ENERGY STAR is a voluntary program/initiative it’s framework provides the basis for a number of US and WW regulations that focus on the power consumption and energy efficiency performance metrics for consumer and commercial office equipment, computers and visual display products; i.e., DOE/California Energy Commission (CEC), EU ErP, Australia MEP regs for Computers, Servers, external power adapters, battery charger systems, Monitors, etc. The collective benefits from this singular focus on reducing product power consumption and improving energy efficiency contributes to the continued reduction in WW carbon emissions and electricity consumption.</t>
  </si>
  <si>
    <t>Electronic Product Stewardship Canada</t>
  </si>
  <si>
    <t>Electronic Product Stewardship Canada (EPSC) is engaged in promoting sound energy management policies and regulations in Canada at the Federal, Provincial, and Territorial level, specifically for the electronics industry and. In addition, EPSC is the leading trade association in Canada for designing enhanced end of life solutions for electronics products in Canada, including optimizing these programs for efficiency. EPSC recognizes the importance of conserving energy in their annual design for environment report (http://epsc.ca/wp-content/uploads/EPSC_Report_2018_Web-1.pdf). This includes recognition of the importance of energy efficiency in product use and energy efficiency gains from redesign of product packaging. The EPSC’s Annual Design for Environment Report emphasizes members support for energy efficiency programs like ENERGY STAR and improving energy efficiency in manufacturing.</t>
  </si>
  <si>
    <t>Yes, as a Board member of EPSC, Lenovo has been involved in meeting with fellow EPSC members and government regulators to try to improve energy efficiency regulation in Canada. In 2018 Lenovo through EPSC was involved in extensive discussions around new NRCan and Provincial energy efficiency and labeling requirements for electronic products.</t>
  </si>
  <si>
    <t>Lenovo's corporate communications procedures require engagement of the Global Director of Environmental Affairs and Corporate Communications with regard to external communications/activities involving environmental issues, including climate change. Also, external and internal communications and environmental policy and strategy are discussed with Senior Management at least annually during scheduled environmental management reviews.</t>
  </si>
  <si>
    <t>Annual Report 2018-2019.pdf</t>
  </si>
  <si>
    <t>Lenovo's annual report titled "Leading and enabling intelligent transformation" Report for FY 2018-2019 -- Page 133-136 in the section named "The Environment" of the report's part named "Sustainability Overview" (specific subsections named Climate Change, Transport and Packaging, Waste and Water).</t>
  </si>
  <si>
    <t>Lenovo signed the CDSB statement on fiduciary duty &amp; climate change disclosure. We disclose climate change information in our Annual Report and work towards using the CDSB framework or equivalent frameworks for that purpose.</t>
  </si>
  <si>
    <t>Lenovo Climate Change Website.docx</t>
  </si>
  <si>
    <t>Lenovo's company external climate change website, Sustainability/Social Responsibility part, Think Green - Combating Climate Change section (specific sub-web-pages named Plan and Approach, Performance, Supply Chain, Operations and Products).</t>
  </si>
  <si>
    <t>Note: The FY 2018/2019 GHG inventory numbers will be added in next few weeks.</t>
  </si>
  <si>
    <t>Sustainability Report 2017.2018.pdf</t>
  </si>
  <si>
    <t>Lenovo's sustainability report titled "Making a Difference" Report for FY 2017-2018 -- Page 73-83 in the section named "Planet"</t>
  </si>
  <si>
    <t>C1. Governance and C14. Signoff</t>
  </si>
  <si>
    <t>Lenovo's Chief Corporate Responsibility Officer (CRO) has the same responsibilities as Chief Sustainability Officer (CSO) and acts in a similar capacity.</t>
  </si>
  <si>
    <t>Note: Lenovo's Chief Sustainability Officer/Executive became Chief Corporate Responsibility Officer during the reporting year (October 2018).</t>
  </si>
  <si>
    <t>C6.1 and C6.3</t>
  </si>
  <si>
    <t>Lenovo's Scope 1 emissions were 6,031.07 MT CO2e which was rounded during our external verification to 6,031 MT CO2e (verification statement attached). Some sections of the survey (e.g. C7. Emissions breakdowns) have Scope 1 emissions with decimal points included.</t>
  </si>
  <si>
    <t>Lenovo's Scope 2 emissions (location-based) were 201,321.28 MT CO2e which was rounded during our external verification to 201,321 MT CO2e (verification statement attached). Some sections of the survey (e.g. C7. Emissions breakdowns) have Scope 2 emissions with decimal points included.</t>
  </si>
  <si>
    <t>C7.2 and C7.5</t>
  </si>
  <si>
    <t>C8.2a and C8.2c</t>
  </si>
  <si>
    <t>Lenovo's direct and indirect energy consumption was 347,387.50 MWh which was rounded during our external verification to 347,388 MWh (verification statement attached). Some sections of the survey (e.g. C8. Energy) have total energy consumption with decimal points included.</t>
  </si>
  <si>
    <t>The carbon offset certificates are attached.</t>
  </si>
  <si>
    <t>SC4.1 Further information for our selection of "No, I am not providing data".</t>
  </si>
  <si>
    <t>Lenovo has calculated product carbon footprint (PCF) of its typical laptop, desktop, monitor, tablet, all-in-one, ThinClient and server by using the Product Attribute Impact Algorithm (PAIA) tools for streamlined calculation of PCF developed by Massachusetts Institute of Technology's Materials Laboratory and partners. Lenovo published those PCF ranges on its external website for stakeholders' use. Moreover, Lenovo provides carbon emission data on any hardware/component products (if available) upon customers' request. Each new released notebook, desktop, monitor, tablet, all-in-one, ThinClient and server is required to have a PCF calculated using the PAIA tools. Lenovo PCF Information Sheets for some of our existing products and all new products released after July 2015 are available externally on Lenovo's website https://www.lenovo.com/us/en/social_responsibility/datasheets_notebooks).</t>
  </si>
  <si>
    <t>Lenovo_VCS VER Retirement Certificate_6.28.2019.pdf</t>
  </si>
  <si>
    <t>Lenovo_VCS VER Retirement Certificate_5.30.2019.pdf</t>
  </si>
  <si>
    <t>Chief Corporate Responsibility Officer</t>
  </si>
  <si>
    <t>Cisco is the worldwide leader in networking that transforms how people connect, communicate, and collaborate. Our technology is changing the nature of work and the way we live. Founded in 1984, Cisco pioneered the development of Internet Protocol (IP)-based networking technologies. This tradition continues with the development of routing, switching, and other technologies such as application networking services, home networking, security, storage area networking, TelePresence systems, unified communications, video systems, and wireless. As an innovator in the communications and information technology industry, Cisco and its valued partners sell Cisco hardware, software, and services to businesses of all sizes, governments, service providers, and consumers.</t>
  </si>
  <si>
    <t>An integral part of Cisco’s business strategy is strong corporate citizenship. Responsible business practices help ensure accountability, business sustainability, and commitment to environmentally conscious operations and products. Social investments built upon public-private partnerships positively impact recipient communities around the world. As an expression of our company’s values and beliefs, these activities are designed to build trust in our company and empower our employees. For more information, visit http://newsroom.cisco.com/overview</t>
  </si>
  <si>
    <t>i) Description of position in Corporate Structure/Level of responsibility: Cisco’s Enterprise Risk Management (ERM) Committee of the Board of Directors has ultimate responsibility for climate-related issues. This Committee is responsible for reviewing the company’s practices regarding environmental, social and related governance matters that are significant to the company. The ERM Committee and the Board as a whole receive updates from the Senior Vice President, Chief of Operations who is the executive sponsor of Cisco’s Sustainability Executive Team (SET) and reports directly to the Board on Cisco's sustainability program. ii) How responsibilities of the committee are related to climate issues: The responsibility for overall climate related risks lies within the Board as evaluated and reported by the ERM Committee through its annual ERM process. The ERM process is in place to identify and proactively monitor, measure and avoid risks, including risks related to climate change.</t>
  </si>
  <si>
    <t>The Board of Directors, acting directly and through its "committees", is responsible for the oversight of Cisco’s risk management. Cisco's Enterprise Risk Management (ERM) "Executive Committee" has oversight of the identification, prioritization, aggregation, mitigation, and ownership of significant risks across the organization. The ERM committee reports to the Board of Directors at a minimum of once per year and more frequently as needed. All members of the committee are members of senior management, including EVP and CFP, SVP and COO, and SVP, General Counsel and Chief Compliance Officer. The ERM Operating Committee is made up of leaders from each functional area of the company and manages risk assessment, risk ranking, establishing risk mitigation and reports quarterly to the ERM "Executive Committee".</t>
  </si>
  <si>
    <t>Chief Operating Officer (COO)</t>
  </si>
  <si>
    <t>Corporate responsibility committee</t>
  </si>
  <si>
    <t>Row #1: Chief Operating Officer:</t>
  </si>
  <si>
    <t>i: Where in the organizational structure this position(s) and/or committee(s) lie:</t>
  </si>
  <si>
    <t>Cisco's Chief Operations Officer is a member of the Executive Leadership Team and has direct report responsibilities to the CEO and the Board of Directors.</t>
  </si>
  <si>
    <r>
      <t>ii: A rationale of why responsibilities for climate-related issues have been assigned to this/these position(s) or committee(s):</t>
    </r>
    <r>
      <rPr>
        <sz val="8"/>
        <color theme="1"/>
        <rFont val="Inherit"/>
      </rPr>
      <t> Climate-related issues have been assigned to the COO because they have the primary responsibility of managing and improving Cisco operations which includes addressing all relevant risks and opportunities. Additionally, our goal has always been to work sustainability into every functional and operational aspect of our business and the COO is best positioned to support and help drive this objective. </t>
    </r>
  </si>
  <si>
    <t>iii. Specific responsibilities of every position and/or committee with regard to assessment and management of climate-related issues:</t>
  </si>
  <si>
    <t>Cisco's COO is the executive owner and sponsor of all sustainability programs and objectives. Being the executive sponsor, the COO Chairs Cisco’s Sustainability Executive Team (SET), this makes the COO the official owner of and conduit for sharing climate change related strategy and performance information with the Executive Leadership Team (ELT), our CEO, and the Board of Directors. The COO is responsible for reviewing and providing guidance and direction on Cisco's sustainability programs. SET provides oversight for Cisco's Tier 2- and 3-related environmental initiatives - such as our FY17-FY22 Scope 1 and 2 emission reduction targets - and thus the COO is the executive owner responsible for the success of Cisco's climate change related efforts. The CSR Integration and Sustainability team (also referred to as the Sustainable Business Practices (SBP)) within Corporate Affairs and the larger Human Resources organization is responsible for Cisco’s day-to-day sustainability strategy and coordinates funding, resources, organization, scheduling, and execution of each SET track with engagement from business units across Cisco. Status on SET track initiatives is reported back to the COO by way of quarterly SET meetings.</t>
  </si>
  <si>
    <t>Row #2: Corporate Responsibility Committee:</t>
  </si>
  <si>
    <r>
      <t>i: Where in the organizational structure this position(s) and/or committee(s) lie:</t>
    </r>
    <r>
      <rPr>
        <sz val="8"/>
        <color theme="1"/>
        <rFont val="Inherit"/>
      </rPr>
      <t> Sustainability committee - CSR Integration and Sustainability team within Corporate Affairs and the larger Human Resources organization.</t>
    </r>
  </si>
  <si>
    <r>
      <t>ii: A rationale of why responsibilities for climate-related issues have been assigned to this/these position(s) or committee(s):</t>
    </r>
    <r>
      <rPr>
        <sz val="8"/>
        <color theme="1"/>
        <rFont val="Inherit"/>
      </rPr>
      <t> These responsibilities have been assigned to the CSR Integration and Sustainability team because it enables the most nimble approach to identify and action on material risks and opportunities.</t>
    </r>
  </si>
  <si>
    <r>
      <t>iii. Specific responsibilities of every position and/or committee with regard to assessment and management of climate-related issues:</t>
    </r>
    <r>
      <rPr>
        <sz val="8"/>
        <color theme="1"/>
        <rFont val="Inherit"/>
      </rPr>
      <t> The CSR Integration and Sustainability team is responsible for prioritizing risks and opportunities and highlighting them to the appropriate business function. This team uses annual environmental materiality assessments, customer surveys, benchmarking, information from the hundreds of stakeholder inquiries we receive each year, and formal, worldwide stakeholder feedback through annual, third-party-facilitated Cisco TelePresence sessions are all used to build a knowledge base for strategy development.</t>
    </r>
  </si>
  <si>
    <t>Energy / GHG emissions is Cisco's most material environmental issue. Cisco's COO is the executive sponsor responsible for the Sustainability Executive Team (SET) which governs our major environmental and climate change initiatives and goals. The performance of these initiatives and the achievement of our energy and emission reduction targets impacts bonuses awarded.</t>
  </si>
  <si>
    <t>Bonuses for environment/sustainability managers are tied to continuous improvement efforts, including in energy efficiency and/or carbon emissions reductions. Additional indicators include: 1. Communicate climate change issues and initiatives internally and externally; 2. Be an effective proxy representing external stakeholders views when setting priorities with internal business functions; 3. Effectively report Cisco performance to external stakeholders in our CSR Report; in surveys for CDP, DJSI, Global 100 and many customers; media inquiries; and analyst meetings 4. Set and meet GHG reduction goals (air travel).</t>
  </si>
  <si>
    <t>1. Meet emissions reduction targets (Scope 1 and 2, global average emissions factor, renewables portfolio) 2. Utilize budgeted funds for energy efficiency improvement and greenhouse gas reduction initiatives</t>
  </si>
  <si>
    <t>Cisco has annual competitions among its buildings participating in the annual shutdown. Employees that show the greatest energy savings in their building are eligible to receive a paid catered event for their energy and emissions reduction efforts and recognition through a plaque that highlights their savings, installed prominently in the building.</t>
  </si>
  <si>
    <t>We have identified the risks (and opportunities) associated with climate change to be long term issues that require an ongoing approach to evaluating and addressing them. We fundamentally believe that the impact of CO2 concentrations, as documented 55+ years of data from Mt. Aloa, are and will continue to be significant for our business and the planet going forward. The timing of the impact is less certain, but it is definitely assumed to reach beyond 6 years. All of our planning and work within our own operations, our suppliers and the markets in which we operate is driven by this long term approach to addressing these risk. We continually evaluate potential risks related to climate change as far into the future as we are able.</t>
  </si>
  <si>
    <t>i) How climate-related risks are identified and assessed at a company level:</t>
  </si>
  <si>
    <t>In keeping with GRI Reporting Principles, we conduct a comprehensive CSR Materiality Assessment every two years to identify our CSR priorities (including climate risks and opportunities) and inform CSR planning, management and reporting activities. In years in which we do not conduct the comprehensive assessment, as was the case for FY18, we do a CSR materiality refresh with internal stakeholders, focused on validating our CSR priorities in terms of business risks and opportunities. Results are provided to Governance Risk and Controls, and inform Cisco's Enterprise Risk Management (ERM) activities. This assessment methodology follows GRI’s recommended process and principles, and addresses ESG topics that have an impact on our business and on society.</t>
  </si>
  <si>
    <t>At the company level, the CSR Materiality Assessment process engages teams across the business to identify and assess risks and opportunities. Ongoing inputs to the process include mapping trends in CSR inquiries from customers and investors, participation in industry groups and standards development, and tracking policy and regulatory developments.</t>
  </si>
  <si>
    <t>ii) How climate-related risks are identified and assessed at an asset level:</t>
  </si>
  <si>
    <t>At the asset level: Our facilities organization (WPR) looks at risks and opportunities for individual Cisco facilities. Our safety and security organization, which reports up to the same VP, assists in this work. Our manufacturing organization looks at possible physical impacts and opportunities at individual manufacturing facilities at our suppliers. Climate change-related risk (and opportunity) in our supply chain is covered by our existing business continuity plans and processes. Additionally, in 2018 we conducted a top down review in line with TCFD guidelines that included a qualitative discussion around scenario analysis down to the asset level covering climate related risks and opportunities.</t>
  </si>
  <si>
    <t>iii) The process you have in place for assessing the potential size and scope of identified risks:</t>
  </si>
  <si>
    <t>Cisco’s materiality process is the beginning point for assessing the potential size and scope of risks and opportunities. Our materiality process ladders up into the Cisco Enterprise Risk Management (ERM) process. We use a multi-tiered approach to accessing risk (and opportunity) starting at the asset level led by WPR. The output of this multi-tiered approach is incorporated into strategic planning and preventative maintenance activities. Our ERM Program adopts the COSO Enterprise Risk Management – Integrated Framework approach, to assess size and scope of potential risks. This includes:</t>
  </si>
  <si>
    <t>- Governance: Cisco’s ERM program includes an ERM Executive Committee, focused on the scope and structure of the program, and an ERM Operating committee, focused on enterprise risk management topics.</t>
  </si>
  <si>
    <t>- Risk Assessment: Annually, or more frequently as required, Cisco will perform risk assessment activities leveraging other risk assessment processes throughout Cisco e.g., the annual internal audit risk assessment, the annual CSR Materiality exercises, to identify and assess top enterprise and emerging risks.</t>
  </si>
  <si>
    <t>- Risk Management and Monitoring: These processes include the development and monitoring of mitigation action plans including activities to measure the effectiveness of those plans. Risk Owners are assigned to enterprise risks and required to report periodically to the ERM Team and ERM Executive and Operating Committees as necessary.</t>
  </si>
  <si>
    <t>- Risk Reporting: Reporting is provided to the ERM Executive and Operating Committees and Management as necessary, and also to the Audit Committee and Board, no less than once a year.</t>
  </si>
  <si>
    <t>iv) The process by which your organization determines the relative significance of climate-related risks in relation to other risks:</t>
  </si>
  <si>
    <t>Climate change risks are assessed relative to other CSR and sustainability risks through the materiality assessment process. All risks are assessed and ranked for impact consequence, stakeholder concern, and likelihood. The most significant CSR risks are elevated for consideration against all other business risks via corporate risk assessment as governed by our ERM process.</t>
  </si>
  <si>
    <t>v) The definitions of risk terminologies used:</t>
  </si>
  <si>
    <t>Cisco references the following risk classification frameworks:</t>
  </si>
  <si>
    <t>- COSO Enterprise Risk Management - Integrated Framework (Updated 2017); and COSO Guidance for applying Enterprise Risk Management to Environmental, Social and Governance related risks and opportunities (January 2018).</t>
  </si>
  <si>
    <t>- GRI G4 guidelines on materiality assessment (2013)</t>
  </si>
  <si>
    <t>vi) How your organization defines substantive financial or strategic impact on your business:</t>
  </si>
  <si>
    <t>Cisco defines a substantive financial impact as anything that creates a penny a share impact or greater; i.e. greater than $50M in net income, or more than $200M in revenue.</t>
  </si>
  <si>
    <t>Because of the potential scope of impact on the business monitoring and complying with relevant regulations in the regions we operate is a core business requirement. We have an internal regulatory and standards team that is part of Corporate Compliance that specifically monitors global regulations and their potential impact on the business. For example Cisco continuously evaluates fuel and energy taxes globally to identify business risks. Currently there are no regulatory requirements that we consider a material risk to Cisco's business, however we do consider the impact from potential future regulations to be relevant enough to continuously monitor. In the U.K., the CRC reporting scheme impacts all Cisco U.K. facilities, the largest ones being the 3 Bedfont Lake offices and the Greenpark office. Currently, the immediate impact is limited on a geographical basis as only a few jurisdictions have renewable generation goals or reporting/fee drivers that impact electricity pricing.</t>
  </si>
  <si>
    <t>Because of the potential scope of impact on the business monitoring the development of emerging regulations in the regions we operate is a core business requirement. Cisco's internal regulatory and standards team, that is part of Corporate Compliance, specifically monitors emerging global regulations and their potential impact on the business. Cisco considers the implementation of new product labeling requirements a potential risk but one of very low overall impact to the business; i.e. less than 1% of revenues. For Cisco, the immediate and ongoing concern, which has accelerated in the past few years, are requests from customers for product "carbon footprint" information, which is essentially the same as a product labeling regulation or standard (without a physical sticker on the product). Currently, the EC (DG Environment) is the primary region affected by product labeling regulations and standards that have the greatest potential to impact Cisco.</t>
  </si>
  <si>
    <t>The implementation of technology and technology solutions to address climate change issues/risks is primarily an opportunity for Cisco's business as an increase in the network infrastructure to identify climate-related issues, such as efficiency, will result in more sales of our routing and switching products. These products may also include solutions to enable current or future risks associated with climate change, for example through increased data collection devices using Cisco's networking solutions. However, there could be reputational risks associated with our involvement with global digitization. For example, if we are unable to reskill and upskill a potentially displaced workforce, due to severe weather-related events and other climate change impacts, we run the risk of failing to promote workforce readiness and socioeconomic development as it relates to technological advancements. As such, we lead several ongoing programs through which Cisco is partnering with educational institutions and social change agents to co-develop curriculum, experiences, and engagement models that help build skills in digitization and entrepreneurship. One example of reskilling and upskilling our workforce is through our Networking Academy, a comprehensive e-learning program that provides students with the Internet technology skills essential in a global economy. Since 1997, we have taught over 9 million students, 91% having obtained a job our educational opportunity after graduating from the program.</t>
  </si>
  <si>
    <t>Cisco's internal legal team monitors global regulations related to privacy and security and their potential impact on the business. For example Cisco continuously evaluates product energy efficiency and environmental labeling requirements globally, that are often used to address climate change related issues, to identify potential business risks that could impact our ability to sell product. If Cisco does not ensure compliance with new and changing laws to address climate change then we could lose the ability to sell routing and switching products in the European Union and other markets with similar legal requirements.</t>
  </si>
  <si>
    <t>Failure to consider market factors, such as customer environmental product-related requests, may negatively impact the sale of our products. Because of the potential scope of impact on the business, market risk from unmet customer environmental requirements - for example, increased product energy efficiency, design for recyclability, use of recycled materials, etc. - is assessed directly by the Quality organization through an outsourced and ongoing customer survey system which is part of the sales and service process.</t>
  </si>
  <si>
    <t>Reputation and brand value are included because of their perceived potential to significantly impact business performance. For example, in FY2017, we completed an aggressive 40% absolute GHG reduction goal that included Scope 1 and 2 as well as Scope 3 business air travel emissions, and in Sept 2017 we released a new set of five-year goals, which are approved Science-Based Targets. Because our customers and shareholders expect Cisco to set and achieve our climate change related goals, these goals present an ongoing risk from non-performance if we are unable to reach our targets or continue to set new goals.</t>
  </si>
  <si>
    <t>Acute physical impacts from climate change are included because of its potential to significantly impact supply chain operations and product delivery. The processes in place to manage acute physical impacts include the development and monitoring of mitigation action plans including activities to measure the effectiveness of those plans. Risk Owners are assigned to enterprise risks and required to report to the ERM Team and ERM Executive and Operating Committees as necessary. The most likely source of an acute physical risk is the increased severity of extreme weather events and their impacts on our supply chain and product delivery logistics. For example, extremely high temperatures in China and large rainfall events in the USA have impacted rail delivery of component parts to our manufacturing partners (China) and delivery of final product to our customers (East coast USA). Issues like this could potentially happen again.</t>
  </si>
  <si>
    <t>Chronic physical impacts from climate change are included because of its potential to significantly impact operational and supply chain expenses and supply chain logistics. The processes in place to manage chronic physical impacts include the development and monitoring of mitigation action plans including activities to measure the effectiveness of those plans. Risk Owners are assigned to enterprise risks and required to report to the ERM Team and ERM Executive and Operating Committees as necessary. The most likely source of chronic physical risk is weather-related changes to water availability. In our supply chain, mining (metals) operations and oil extraction and processing (plastics) generally require substantial amounts of water, although the use of metals in general in our products (e.g. Catalyst and Nexus products) is relatively small compared to other industrial sectors. However, innovations in the efficiency of fossil fuel extraction in the U.S. has greatly reduced the size of this prior risk (related to oil/plastics availability). Water availability could increase materials and manufacturing costs for all products produced in areas of our supply chain that operate in, or receive materials from, water scarce regions (e.g. Africa, China, India, and Mexico).</t>
  </si>
  <si>
    <t>Ongoing evaluation of all potential upstream risks is part of our supply chain management process due to the potentially significant impact on our business. For example, the availability of raw and pre-manufactured materials needed to assemble our routers and switches could be delayed or temporarily halted, for example, due to changing environmental regulations, and thus reduce production and delivery. For example, in recent years, the Chinese government has strengthened its environmental legal system as well as environmental law enforcement, forcing many Chinese businesses to reduce capacity, relocate, or even close to meet new regulations. In response, Cisco has found ways to predict and mitigate the potential risk to our suppliers and Cisco supply chain operation in mainland China. We use a database platform from the Institute of Public and Environmental Affairs, a Chinese NGO, to identify the existing and historical environmental issues for our suppliers in mainland China. Cisco is working closely with these suppliers to remediate existing issues and make sure they comply with the local environmental law; we also encourage our manufacturing partners to work with their downstream suppliers to build up a green supply chain using our sourcing power to further prevent upstream and downstream production/delivery delays.</t>
  </si>
  <si>
    <t>Ongoing evaluation of all potential downstream risks is part of our supply chain management process due to the potentially significant impact on our business. Downstream risks may include a change in consumer behavior or expectations regarding improving product specific environmental characteristics, e.g. product energy efficiency, materials used within the product, or purchasing method (as-a-service or leasing products vs purchase and ownership). For example, our Life Cycle Assessment studies show that our products consume the largest proportion of energy, and release the most GHG emissions, during the use phase. Improving product energy efficiency represents more than just a regulatory requirement for Cisco–it is an opportunity for us to help customers save on energy costs, reduce global energy demand, and lower GHG emissions, in addition to making our products more competitive. Customers and regulators have rising expectations of products to minimize energy costs and GHG emissions. If we don't continue to give our customers the products they want in the way they want them we could see negative impacts to our sales.</t>
  </si>
  <si>
    <t>i) Process for managing climate related risks and opportunities:</t>
  </si>
  <si>
    <t>The Corporate Affairs team is responsible for identifying and prioritizing climate related risks and opportunities and highlighting them to the appropriate business function and the enterprise risk management team. The Corporate Affairs team uses its annual environmental materiality assessment process, customer surveys, benchmarking, information from the hundreds of stakeholder inquiries we receive each year, and formal, worldwide stakeholder feedback through annual, third-party-facilitated Cisco TelePresence sessions to build a knowledge base for our risk and opportunity assessment. All of the information collected feeds into our scenario analysis to test our preparation for current and future climate change related impacts (risks and opportunities). The results from this annual review are incorporated into the corporate ERM process and reported annually to the board, or more frequently if needed. Cisco uses the information received from these processes to prioritize climate change related risks (GHG emissions) and opportunities (market expansion for travel substitution and other collaborative solutions). Environmental impacts are mitigated by setting 5+ year science based targets and reporting our performance against these targets annually in our CSR report and with CDP. Opportunities that are identified are piloted and then pushed into the relevant business unit for management and expansion. For example in our Send IT Back pilot, we tested a more customer facing digitally enabled process to return used  Cisco product, to improve our product return and reuse programs while helping our customers more easily offload old or end of life equipment.</t>
  </si>
  <si>
    <t>ii) Example physical risk and opportunity:</t>
  </si>
  <si>
    <t>Acute physical impacts from climate change, specifically the increased severity of extreme weather events and their impacts as a potential risk to our material suppliers, product manufacturing supply chain and product delivery logistics were identified as part of our risk evaluation process. Extremely high temperature and rainfall events in China and the USA have in the past minimally delayed manufacturing (China) and rail delivery of products to customers in the USA. Scenario analysis has indicated a potential increase in the likelihood of these weather events. Maintaining preparedness within our supply chain for these types of events is part of standard resiliency planning. Opportunities for Cisco products also exist as a response to a potential for increased severity of extreme weather as more states and counties look to improve or implement network based disaster response systems. These processes include the development and monitoring of mitigation action plans including activities to measure the effectiveness of those plans. Risk Owners are assigned to enterprise risks and required to report periodically to the ERM Team and ERM Executive and Operating Committees as necessary.</t>
  </si>
  <si>
    <t>iii) Example transitional risk and opportunity:</t>
  </si>
  <si>
    <t>Changes in regulatory requirements were identified as a potential risk to the business. Although no regulatory scenarios analyzed result in a significant risk the opportunity to impact the business exists and thus we have identified the need for ongoing evaluation of climate change related regulations as a business necessity. If regulatory risks became significant (i.e. flagged by the Corporate Affairs team) it would be included in our annual ERM process. If it was determined in the ERM process that these regulatory risks had the potential to cause a ' substantive financial impact' (as defined above) to the business then the issue would be escalated to the business units responsible for enabling compliance with the new regulations. The implementation of technology solutions to address climate change issues (networked sensors, real-time monitoring and reporting) have been identified as an opportunity for Cisco as an increase in the global network infrastructure will be required to handle additional traffic and could result in more Cisco products being sold.</t>
  </si>
  <si>
    <t>There are several drivers, including carbon taxes, cap and trade, and fuel/energy taxes and regulations that manifest themselves in increased electricity costs (operating costs), which are Cisco's main energy source as measured by GHG emissions. We have chosen to consolidate the discussion under this driver. Carbon taxes and cap-and-trade do not directly impact Cisco because our energy demands from utilities are minimal compared to other end users. For example our FY2017 Scope 2 emissions were 223,558 MT CO2e (market-based), which is a decrease from previous years. It is of note, however, that any carbon-related costs will be passed down from the utility to Cisco and would have a similar impact as a fuel/energy tax or regulation (on the end user). Changes in energy pricing impact every part of the economy, specifically Cisco's supply chain, our operations and our customers. The most significant impact from this risk is to Cisco customers that have network-intensive (as opposed to server/storage-intensive) ICT infrastructure, such as service providers. Fuel/energy taxes that impact our customers that are large consumers of electricity could also impact product requirements and sales (if product requirements were not met). In the U.K., the CRC reporting scheme impacts all Cisco U.K. facilities, the largest ones being the 3 Bedfont Lake offices and the Greenpark office. Currently, the immediate impact is limited on a geographical basis as only a few jurisdictions have renewable generation goals or reporting/fee drivers that impact electricity pricing. Weakness in many economies and ongoing budget deficits worldwide place a premium on economic growth to improve tax receipts, which lessens the likelihood of widespread regulatory action (and risk).</t>
  </si>
  <si>
    <t>Assuming a worldwide 10% increase (approximation based on 2018 EIA Energy Outlook) in electricity prices from taxes or GHG regulation, the negative financial impact on operating expense would be about $15M/yr based on Cisco’s $150M/yr electricity spend. However, fuel taxes are not expected to be implemented evenly worldwide, so impact is estimated to be no more than 20% of $15M/yr, or $3M/yr.</t>
  </si>
  <si>
    <t>We have an internal team that monitors electricity use in our labs and data centers, performance against our GHG reduction goals, and the market premium for green energy on a continuous basis in order to justify the investment to improve operational efficiency. This team has a 5-year budget ($50M+) that represents about 8% of Cisco's annual utility budget to implement energy efficiency and onsite power projects. In FY18 this team enabled Cisco to avoid approximately 32.4 GWh of energy consumption and 10,300 MTCO2e by investing $9.9M to implement 145 energy efficiency projects, not including our renewable energy purchasing or on-site renewable energy generation. Projects that this team have implemented globally in FY18 include: installing LED lighting; installing variable frequency drives, electric commutative fans, and premium efficiency motors and pumps to improve efficiency of HVAC systems; installing waterside economization technologies to improve free cooling utilization; applying coil optimization technologies that improve cooling system efficiency; improving insulation of heating and cooling piping, valves, and pumps; improving air-flow management and containment within our labs; implementing building analytics services to better monitor, analyze, and fix HVAC-related issues that reduce efficiency; and continuing a global employee engagement campaign on energy conservation. Cost is estimated between $10-12M/yr in CapEx and OpEx for reduction initiatives over 5 years.</t>
  </si>
  <si>
    <t>The most likely source of physical risk is weather-related changes to water availability. In our supply chain, mining (metals) operations and oil extraction and processing (plastics) generally require substantial amounts of water, although the use of metals in general in our products (e.g. Catalyst and Nexus products) is relatively small compared to other industrial sectors. However, innovations in the efficiency of fossil fuel extraction in the U.S. has greatly reduced the size of this prior risk (related to oil/plastics availability). Water availability could increase materials and manufacturing costs for all products produced in areas of our supply chain that operate in, or receive materials from, water scarce regions (e.g. Africa, China, India, and Mexico). Timeframe selected is "&gt;6 years" as climate change is viewed as a long-term risk; water scarcity from other causes is a current issue in some locations but has not affected operations or extended operations (supply chain).</t>
  </si>
  <si>
    <t>There may be impact on the local cost of energy and water, but these are not thought to be significant because these lower-tier material or manufacturing costs are less than 10% of our ~$5Bn product cost. Assuming a potential CHANGE in material cost of 1-2% the impact on total product cost would equate to $5-10MM. A financial risk is considered immaterial if it results in less than a penny a share impact or about $50M in net income or at least $250M in revenue. Cisco currently does not identify water availability in our supply chain as a material risk in our financial reporting (i.e. &lt;1 cent/share earnings).</t>
  </si>
  <si>
    <t>This risk is managed through implementation of conservation measures AND active participation in the CDP Water program. We monitor water availability through annual risk assessments for our operations and by engaging our suppliers to encourage water and climate change reporting through CDP. Because our operational and supply chain water use is low we feel any impact can be ameliorated through conservation, recycling and other alternatives. We have implemented several conservation projects over the past few years that are still conserving water and will continue to do so for many years: using irrigation controls at the San Jose campus; using recycled water for irrigation; installing variable-frequency drives in cooling towers; installing two-way valves for toilets, waterless urinals, sink aerators, low-flow showerheads, and pre-rinse spray valves for kitchen sinks; replacing water fountains and turf with native planter beds; installing drip irrigation lines to improve efficiency; and using a water harvesting system at our Bangalore, India, campus to capture rainwater for filtering &amp; use. Labor and LCA software costs have been estimated to be less than USD 500K/yr to follow and participate in carbon footprinting regulatory and standards activities. The incremental cost of LCA software libraries to assess water risk is negligible (less than $25,000). Most LCA costs accrue from our efforts to understand carbon footprinting, which is a more significant/material impact for Cisco.</t>
  </si>
  <si>
    <t>With respect to the ICT sector, there are currently mixed messages among stakeholders (press, government, advocacy and analysts stakeholders). There is concern about (1) the increasing electricity consumption of the ICT sector, especially by large content providers and their data centers, and (2) the siting and consequent carbon content of the electricity used to run these data centers (i.e., the "cloud"). There is also sector-directed concern about the increasing numbers of end-use devices and associated chargers and wasted energy consumption when the device is on but idle. Conversely, the "enabling effect" promise of the ICT sector from the SMART 2020 report is generally accepted as valid though that promise must be realized in practice and at scale, and be verifiable. In FY17, we completed an aggressive 40% absolute GHG reduction goal that included Scope 1 and 2 as well as Scope 3 business air travel emissions, and in Sept 2017 we released a new set of five-year goals. These goals present an ongoing risk from non-performance. We have also noted that setting new goals is equally important to stakeholders as meeting the previous goals. Another aspect of reputation risk concerns the ultimate effectiveness of ICT/Cisco products and solutions, the "enabling effect," to reduce GHG emissions on a global scale. Because these solutions literally change the way individuals and organizations accomplish work (e.g., virtual presence vs. physical travel), social engineering is as much a part of implementation as the installation of the actual products. As for all climate change related risks, the EU (25% of FY18 sales) leads consideration in this area followed by the U.S. (59%) and Asia/Pacific/Japan (16%).</t>
  </si>
  <si>
    <t>Financial impact from changes to reputation is thought to be low, i.e. &lt; $0.01 per share. A financial risk is considered immaterial if it results in less than a penny a share impact, less than $50M in net income or less than $250M in revenue. In 2018 Cisco's brand value was on the order of $34B (according to Interbrand). Given our current position and upward trajectory in sustainability, it is unlikely a measurable change in reputation would occur due to a climate-change-related issue and have a financially material impact (e.g., product energy consumption, missed GHG reduction target). By way of a benchmark, other Cisco-specific social corporate responsibility metrics, such as, human rights, privacy, labor, have been evaluated as having more potential impact on reputation and finances than climate-change--probably by more than an order of magnitude.</t>
  </si>
  <si>
    <t>We are addressing any reputational risk by focusing on product development and testing, company carbon performance and stakeholder education. (1) Product Development and Testing - To maintain and increase market momentum, Cisco has made significant acquisitions in FY17 in the cloud market place and introduced new/updated products (WebEx, TelePresence, Spark). These investments exceed $1B, and address potential billion-dollar markets. (2) Company Carbon Performance - Cisco is continuously improving our sustainability information software to better track and manage data, design our initiatives, and report to our stakeholders; We have instituted consistent governance for all CSR, including all GRI environmental indicators; We invest in the use of our own products and solutions to reduce our GHG emissions (which we refer to as Cisco-on-Cisco) to build credible, at-scale, use cases of the efficacy of ICT to reduce GHG emissions. (3) Stakeholder Education - Cisco proposed and drove the creation of the GHG Protocol Scope 3 ICT Sector Supplement initiative; As part of the umbrella task to quantify the impact of ICT technologies on GHG emissions, Cisco is engaging our customer base, to build additional use cases upon actual company data. Cost of more than $230M/yr for Cisco-on-Cisco implementation over past 7 years, split equally between CapEx and OpEx. These costs are offset by reduced operating expenses. Cost of $2.5M/yr recurring OpEx associated with CSR governance and reporting.</t>
  </si>
  <si>
    <t>As an example, Japan, the EU, and the U.S. have issued or are in the process of issuing regulations that will affect the design and/or operation of network products and related end-use devices, other countries are likely to follow. Even without actual regulation, requests from Cisco customers for product energy efficiency, product power consumption and "carbon footprint" (essentially the same as real-world product power consumption) information continue to increase year on year. Medium term, the demand for improved product energy efficiency (and reduced waste) is the most important risk driver for Cisco as it impacts our product portfolio and our core business. Cisco customers and regulators have rising expectations of products to minimize energy costs and GHG emissions. If we are unable to meet these customer product expectations we could see negative impacts to our sales. Currently, the EU, U.S., and Japan are the regions implementing product efficiency regulations and have customers that have expressed the most interest in product efficiency requirements as part of their product selection and procurement processes. These regions represent more than 75% of Cisco's sales and thus could have a significant potential impact on revenues.</t>
  </si>
  <si>
    <t>The product categories potentially affected are a majority of our $49B sales: Routers and Switches, Enterprise and Internet Provider Routers and Switches, Servers and Data Centers. It is unlikely our products will not meet proposed or reasonably foreseeable regulations or customer requirements, or a viable market differentiation established. Impact on sales could be 1% based on customer surveys of lost sales, but evidence is anecdotal and estimate is an extrapolation</t>
  </si>
  <si>
    <t>The use of Cisco products can reduce our customers Scope 1 (purchased fuel), Scope 2 (purchased electricity) and Scope 3 (transportation / business travel) emissions. Cisco has enterprise level servers (e.g. Cisco UCSC-C220-M5) that are Energy Star certified; and Cisco's Energy Management Suite can reduce electricity use and GHG emissions. Cisco has also purchased compliance software to track product energy efficiency and product labeling regulations/standards and actively monitor this space. During the reporting year, Cisco tracked our customer ‘green sentiment’. This was done through: 1) subscription to surveys of global consumer sentiment with customized analyses and consultation; 2) focus groups with IT professionals that are likely Cisco customers; 3) green procurement surveys as part of Cisco's ongoing, externally hosted corporate customer-satisfaction surveys; and 4) stakeholder advisory groups as part of our CSR practices. The purpose of this outreach is to understand through primary data how, why and when procurement decisions will change due to green criteria (especially energy and GHG emissions). We believe that we've identified all key actions to address risk from product energy efficiency requirements and there will be no measurable impact on revenue from new product EE requirements. Costs to track product energy efficiency regulations, test for and monitor product energy efficiency, and implement energy efficiency measures are estimated to be less than $10M/yr.</t>
  </si>
  <si>
    <t>There are continued efforts underway (e.g., ETSI, IEC, iNemi, ITU, GHGP-WRI/WBCSD) looking at carbon accounting or product life cycle emissions (and Scope 3 emissions in general). These efforts have substantial political momentum, and because of the substantial efforts that seemingly overlap, are introducing confusion in the regulatory space and the market. For Cisco, the immediate and ongoing concern, which has accelerated in the past year, is requests from customers for product "carbon footprint", which is essentially the same as a product labeling regulation or standard (without a physical sticker on the product). Currently, the EC (DG Environment) is the primary region affected by product labeling regulations and standards that have the greatest potential to impact Cisco. Sadly, potential regulatory misuse of LCA for product comparability or sector carbon scorecards diverts attention from prioritized GHG reduction efforts, ICT solutions adoption, and changing consumer behavior.</t>
  </si>
  <si>
    <t>Cisco considers the medium-term risk from product carbon labeling (or footprinting) as low, i.e. &lt; $5M. A financial risk is considered immaterial if it results in less than a penny a share impact, less than $50M in net income, or less than $250M in revenue. Customer surveys show eco-labeling has lost favor, we suspect for more cost-effective, targeted product performance requirements.</t>
  </si>
  <si>
    <t>Cisco has and will continue to be actively engaged in writing and contributing to the development of product carbon accounting standards that will enable quality analysis and calculation of product related emissions and footprint. - Cisco proposed and drove the initiation of the GHG Protocol Scope 3 ICT Sector Supplement. - To quantify carbon footprints of our products, Cisco annually renews licenses for several lifecycle assessment software packages. - The most significant part of most network equipment carbon footprint is the use phase. Understanding and managing use-phase carbon emissions depends on realistic and repeatable power measurement. Cisco co-authored the ATIS TEER standard defining the protocol for characterizing the energy consumption of ICT equipment. - We believe that we have initiated prudent steps to address product carbon labeling/footprinting. However, none of these actions will impact the cost of compliance if product carbon labeling is implemented. Current efforts are (1) intended to educate regulators to prevent carbon labeling from being instituted, and (2) install internal processes for any future required compliance. Initial costs, including labor and LCA software are estimated to be less than $500K/yr to follow and participate in carbon footprinting regulatory and standards activities. ATIS TEER testing requires specialized equipment and development team test time. The cumulative impact is estimated to be between $1-5M/yr.</t>
  </si>
  <si>
    <t>Even without regulation, requests from Cisco customers for product energy efficiency, product power consumption, and "carbon footprint" continue to increase. Carbon footprint is essentially the same as real-world product power consumption for most Cisco products, because the use phase is the dominant contributor to emissions. (Note that Cisco sells in the business-to-business space, so we interpreted "consumer" as "customer".) In spite of this interest in energy consumption and GHG emissions, we have found that impact on customer's actual purchasing decision is not significant. Long term, the demand for improved product energy efficiency is the most important risk driver for Cisco as it impacts our product portfolio and its operation. However, we don't believe competition has a strategic advantage to improve energy efficiency more than Cisco. That is, if Cisco customers place a higher value on energy efficiency, Cisco can respond at least as well as other IT companies. Because of our product breadth, it is in fact likely that Cisco can better optimize the design of broad network solutions to consume less overall energy. We also don't believe demand for network products will decrease overall because substantial parts of economic growth in both emerging and developed markets are now tied to the Internet -- either new Internet-based companies or older, established companies adopting network-based business models. Consumer intent is measured by (1) the number of general inquiries from our customers, (2) requirements in RFQs, (3) surveyed impact on current and future purchasing decisions, and (4) terms in POs/contracts, energy efficiency/carbon labeling requirements are continuing to increase, although we haven't found a significant customer base that is changing actual purchasing behavior. While monitoring consumer intent we continue to pursue Energy Star certifications for products within certification scope (e.g. CISCO - CP-8851NR IP phone) and work to continuously improve our product power efficiency to meet the product power efficiency goal (from 77% to 87%) we set for FY22.</t>
  </si>
  <si>
    <t>Cisco considers the long-term risk from changes in customer sentiment requiring improved energy efficiency and product carbon labeling to be manageable. The risk to sales from unmet energy efficiency or product carbon performance is thought to be low, i.e. less than $0.01 per share. A financial risk is considered immaterial if it results in less than a penny a share impact, less than $50M in net income, or less than $250M in revenue. We haven't seen confirmed examples of lost sales due to energy efficiency to warrant a more pessimistic estimate. We don't believe another company has a strategic advantage with respect to energy efficiency. - We continue to see year-over-year increases in ‘green sentiment’ among customers. There is no reason to expect this increase in sentiment not to continue upward among customers. However, in spite of this rising sentiment, which has been in place for 4-5 years, we haven't seen the disruptive market force that is changing purchasing decision.</t>
  </si>
  <si>
    <t>Cisco tracks customer ‘green sentiment’ via various forms of outreach: subscription to surveys of global consumer sentiment with customized analyses and consultation; focus groups with IT professionals that are likely Cisco customers; Green procurement surveys as part of Cisco's ongoing, externally hosted corporate customer-satisfaction surveys; and stakeholder inquiries and advisory groups as part of our CSR practices. The purpose of this outreach is to understand through primary data how, why and when procurement decisions will change due to green criteria (especially energy and GHG emissions). We believe we are gathering sufficient primary data to maintain a current assessment of risk from changing consumer behavior/customer requirements. Cisco continues to improve its sustainability processes, progressing from its own operations to those of our suppliers, and then to the energy consumption of our products, and then carbon-positive solutions offered to our customers. We believe the risk from changing customer behavior is decreasing as we build on a solid base of measurement and reporting to more systematically assess product energy efficiency, product carbon footprint, and the carbon impact of Cisco solutions at actual Cisco customers. Relevant consumer/market research operating costs estimated to be $500K/yr. Programs to improve product energy efficiency metrics and to build sustainability studies with our customers are estimated between $1-2M over the next 5 years.</t>
  </si>
  <si>
    <t>Cisco’s Connected Grid network management provides solutions to plan, build and run modernized grid solutions for transmission and distribution automation, security, business and home energy management, as well as smart meter communications. Renewable energy regulation that increases renewable production will require a modernized grid that is more efficient, resilient, and capable of integrating renewable energy sources at scale. The modernized grid opportunity is large, and is trending upward with the growth in renewables and electrified transportation. - A modernized grid infrastructure helps utility companies optimize power supply and demand by routing power more efficiently, and allows demand-side management and real-time data exchange with customers. This information is critical for implementing dispersed or intermittent renewable generation (supply) and adding hybrid/electric vehicles to the utility grid (demand). - Combined with smart meters, a modernized grid also allows customers to see how power is being used in order to influence behavior to reduce energy consumption or shift demand in time to permit use of lower-carbon sources of electricity. - European utilities see a modernized grid as an opportunity to differentiate themselves from the competition, and to meet the European Commission's 20/20/20 target—a commitment to cut greenhouse gas emissions by 20 percent, increase efficiency by 20 percent, and generate 20 percent of electrical power from renewable sources, by the year 2020. California also has a 50% by 2030 renewable portfolio standards goal. - Cisco Connected Grid Network Architecture Services work to modernize the grid network by designing and implementing the secure communications fabric that will reach every device and that is required for grid monitoring and control to function. This communications network will also be used to implement sensor technologies needed for life extension and care for the existing, aging infrastructure. The benefits of a modernized grid: - A University of Oxford review indicated modernized grid-enabled metering can provide a 5-15% reduction due to end-user awareness - A modernized grid could decrease annual electric energy use and utility sector carbon emissions at least 12% by 2030, according to the Department of Energy's Pacific Northwest National Laboratory.</t>
  </si>
  <si>
    <t>Between traditional IT and the evolving modernized grid components, nearly $25 billion will likely be spent each year by the world’s electric utilities. Nearly one-third of recent, annual information technology investments within electric utilities will be related to modernizing grids. We believe that the modernization of electricity grids could be a $1B or greater opportunity for Cisco. Utility investment will increase in future years. A publicly available report from Newton-Evans estimates the market at $7-12B over the next 5 years for communications infrastructure related to grid and energy management.</t>
  </si>
  <si>
    <t>Cisco is planning to leverage our IP/network expertise to be a leader in the electric utility networking market. Utility spending is somewhat dependent on renewable mandates that are driving that market, as well as the development of PHEV and all electric vehicles (and associated government provided incentives). A modernized grid will require adding IP technology to sensors that already are installed in the utility's substations (the part of the grid that distributes power to homes and businesses) and bringing intelligence to routers so that the network can manage itself. Cisco is part of several modernized grid pilots in the United States. One of Cisco’s largest partnerships to date has been with Florida Power &amp; Light (FPL) working with the utility and partners, designing network and security architectures, providing routing and switching products for the transmission and distribution, and piloting home energy-management solutions as part of the utilities ongoing effort to modernize its grid infrastructure. Cisco is an active participant in all modernized-grid-related standards development activities. The issues needing expert guidance are exactly the same as for the internet. Cisco's participation is critical to the successful implementation of a modernized grid worldwide. Cisco invested ~$5M/yr OpEx in our Connected Grid network BU in the 2018 reporting year and will continue to build it through mostly operating and select capital investments.</t>
  </si>
  <si>
    <t>Cisco sells products and solutions that provide or improve emergency response, security, and remote working or collaboration. Severe weather events--such as Tropical Storm Sandy--require significant emergency response. Large, regional weather events require substantial coordinated emergency response to be effective, which requires coordination by national, state/provincial and local governments. We have specifically seen that such events drive demand for integrated communication systems (Cisco WebEx, Cisco Telepresense, Cisco Spark) that provide for broad interoperability and remote distribution of information to emergency teams. Shorter term drivers that encompass "severe weather" include: - Changes in temperature extremes - Changes in precipitation extremes and droughts - Snow and ice. Over a longer time scale, changes to precipitation/temperature and induced changes in natural resources (power, water, food) have been projected to create societal stress and potentially increase the need for security (and Cisco security products) for the general population or at specific locations or facilities. Energy-related facilities may also require increased surveillance and security as energy sourcing becomes an increasingly polarizing issue. Opportunity drivers listed that encompass longer term changes in weather include: - Changes in mean (average) temperature - Change in mean (average) precipitation - Change in precipitation pattern. Where weather is more severe (or social unrest makes local travel unpredictable), interruption to business can be reduced through remote working and collaboration products and services. For example, when the northeast of the U.S. was shut down because of storms in 2015 and 2016, Cisco employees and Cisco customers could continue to work normally using Cisco Virtual Office (hardware) and VPN (software) remote working products. This circumstance was notable because there was significant press highlighting the effectiveness of using ICT to continue business as usual. An intermediate time frame was selected, although the above product drivers are seen today, but it is not clear if climate change is the event initiator. Worldwide weather has been atypical this year, and correlation with climate change is being raised credibly as a potential cause.</t>
  </si>
  <si>
    <t>The internet-enabled security, surveillance and emergency communications market as a whole is estimated to be more than $10B/yr and growing. In FY18 Cisco product revenue from Security was ~$2.45B (see Investor Relations website for FY18) and is expected to continue to grow proportionally to the market opportunity. Remote collaboration along with desktop conferencing and teleworking, are each ~$2B opportunities for Cisco. Teleworking alone has a potential market value of ~$8B (assuming more than 25M workers, with a per worker spend of between $200-500). These technologies increase ISP traffic driving demand for Cisco products.</t>
  </si>
  <si>
    <t>Cisco develops and sells products that provide or improve emergency response, security, and remote working or collaboration. Cisco has maximized this opportunity by creating and growing dedicated business units, each with $1B+ in sales. The following product lines are robust, and expected to grow substantially: 1. Emergency response products include: Cisco IP Interoperability and Collaboration System (IPICS), Cisco IPICS Dispatch Console, and Cisco IPICS Mobile Client. 2. Security or access control products include: Cisco Physical Access, Gateway, Cisco Video Surveillance 2000/2500/2600/2900/4000/5000 Series IP Cameras, Cisco Video Surveillance Manager, Cisco Physical Security Operations Manager, and Cisco Video Analytics. 3. Remote working or collaboration products include : Cisco Virtual Office (end use device and infrastructure), Cisco WebEx/MeetingPlace (client software and supporting infrastructure), Cisco Tandberg (end use devices and infrastructure), and Cisco TelePresence (end use devices and infrastructure). Cisco has invested more than $2B/yr, mostly in OpEx, in the products listed above over the last 5 years. This includes the WebEx and Tandberg acquisitions, which were CapEx/investments of $3.3B and $3.2B respectively in the year of acquisition. We continue to improve integration and interoperability in new generations of these products. We continue to invest more than $50M/yr (OpEx) for development and support of the products listed.</t>
  </si>
  <si>
    <t>There is tremendous opportunity to reduce GHG emissions if (a big if) consumer and customer behavior can be modified. A report (3% Solution) released in June 2013 by CDP/WWF with analysis by McKinsey captures the challenge perfectly. Immediate action and sizable progress is no longer a matter of technology or availability, but of adoption. Change consumer behavior and the market for ICT products that enable the reduction of energy use could increase significantly. Cisco organizes its climate change-related opportunities based on the source of the GHG emissions (industry, buildings, transportation or utility). Cisco references two main sources when reviewing the sources of energy-related GHG emissions: 1. U.S. Energy Information Agency (EIA) 2. International Energy Agency (IEA) Both sets of data indicate that about 75% of energy-related emissions come from transportation (personal and goods) and buildings (commercial and residential). These emissions represent a form of "total available carbon market" for Cisco products that substitute for travel, make travel more energy efficient, or improve monitoring and increase energy efficiency in buildings. (GHG emissions from power generation, which is a different slice of this same data, represents about 40% of all energy-related emissions and is yet another opportunity for Cisco's modernized grid products, discussed under 6.1a.) Mapping our solutions against GHG sources: - Buildings (energy management): Cisco Energy Manager, modernized grid/Connected Energy Networks - Buildings (cloud, data center): host collaboration solutions (HCS), Cisco server and data center network products - Transportation (remote collaboration): Cisco TelePresence, Cisco WebEx, Unified Communications - Transportation (teleworking): Cisco Virtual Office, OfficeExtend, Cisco Connected Workplace, Unified Communications. These opportunities are distributed worldwide and impact developed countries as they retrofit existing infrastructure as well as developing countries as they build out infrastructure using the latest technologies. Because of the complexity of altering basic transportation, building and power infrastructure, these opportunities are abundant, available now, and will grow for decades.</t>
  </si>
  <si>
    <t>Remote collaboration along with desktop conferencing and teleworking are each ~$2B opportunities for Cisco. Teleworking alone has a potential market value of ~$8B (assuming &gt;25M workers, with a per worker spend of between $200-500). These technologies increase ISP traffic driving demand for Cisco products.</t>
  </si>
  <si>
    <t>Cisco has established BUs (with profit/loss responsibility) to develop products that address ever widening scopes of personal interactions. The goal is to reach a critical level of functionality that effectively substitutes for physical travel and commuting. To speed time to market, Cisco includes technology and product acquisitions in its business portfolio. We have developed calculators to quantify both the business and environmental benefits from each product or solution. Cisco has developed calculators for the following products: Connected Buildings, Connected Workplace, Remote Collaboration (TelePresence and WebEx) and Cisco Virtual Office/Teleworking. An additional, stand-alone, web-based calculator for TelePresence has also been released for mobile phones and web browsers. To promote market formation, we have initiated a number of steps to move our experience and modeling into a global standard. Because the business case is strong but complex for these technologies, any barriers to market formation must be addressed through standards. For example, Cisco proposed and drove the initiation of the GHG Protocol Scope 3 ICT Sector Supplement, which codified an international standard the best practice for the carbon impact from ICT products. Cisco has invested more than $10B in the products listed over the last 5 years, at least 60% in acquisition costs (CapEx). We continue to invest more than $100M/yr (OpEx) in developing and supporting such products.</t>
  </si>
  <si>
    <t>i) Transitional climate risks and opportunities as described in 2.3a/2.4a have affected our products and services activities (although minimally) through changes in product regulation and standards (risks) and creation of and access to new markets (opportunities). Risks associated with the changing regulations or standards (e.g. product efficiency, labeling, take back) could impact Cisco sales if we do not continue to monitor and manage our compliance with these requirements. An example indicator we see of this risk is the increased product efficiency, product takeback requirements we see from our customers as part of proposal requirements. Opportunities from the creation of new markets, like the modernization of global electrical grids to manage the integration of increasing renewable energy sources, will create opportunities for all business units within Cisco to create and sell more networking equipment. ii) The estimated magnitude of these risks is low because these functions are part of day-to-day management and these activities are undertaken during the course of regular business. The estimated magnitude of these new market opportunities is large (between $50m - $250M).</t>
  </si>
  <si>
    <t>i) Physical climate risks and opportunities as described in 2.3a/2.4a have affected our supply chain/value chain activities (although minimally) through changes in precipitation patterns and extreme variability in weather patterns. The most likely source of impact to our supply chain would be from weather-related changes to water availability. Water availability could increase materials and manufacturing costs for all products produced in areas of our supply chain that operate in, or receive materials from, water scarce regions (e.g. Africa, China, India, and Mexico). Cisco manages this risk through the implementation of water conservation measures AND our active participation in the CDP Water program and as a CDP Supply Chain member. We monitor water availability through annual water risk assessments for our own operations and actively engage with our suppliers to encourage water and climate change reporting through CDP. Because our operational and supply chain water use is generally low we feel any impact on Cisco can be ameliorated through conservation, recycling and other alternatives. As described in CC2.4a Opp3 the opportunity for Cisco is to grow the market for our products AND reduce the impacts from climate change. Through our Partner Energy Management (PEM) program we have collaborated with supply chain partners to identify and reduce energy consumption within two major manufacturing facilities in Malaysia and Thailand. ii) The estimated magnitude of the impacted is estimated to be zero over the next ten years because of the activities described above will reduce any impact from natural resource availability to a negligible effect on cost of goods (i.e. &lt; $0.01 per share earnings). In FY18, the Partner Energy Management initiative saved 6,975 MWh of energy in the factories, the equivalent of 4,368 metric tonne CO2e.</t>
  </si>
  <si>
    <t>i) Climate risks and opportunities as described in 2.3a/2.4a have affected our investment in energy efficiency projects to reduce our electricity use and Scope 2 emissions from our facilities portfolio. We have continued to invest ~$10M/yr over the last 6 years on projects to improve the energy efficiency of our facilities and mitigate the carbon emissions associated with our onsite energy use. These projects are managed by our Workplace Resources team and are implemented globally to have the largest effect on our emissions activities. ii) The magnitude of the investment is medium. The budgeted magnitude of the investment in future energy efficiency initiatives is ~$45M over the next 5 years.</t>
  </si>
  <si>
    <t>i) Climate risks and opportunities as described in 2.3a/2.4a have affected our investment in R&amp;D (although minimally) through increased revenue opportunities from new solutions to adaptation needs. These include an increase in market opportunities (more markets) and product development (more efficient products). Over the last 5 years Cisco has invested over a hundred millions dollars in R&amp;D and acquisitions of companies to better capitalize on the growth of network demand required to accommodate the tens of millions of new devices coming online every year. Some of these devices and new IoT solutions are being used to address climate change related impacts (e.g. Smart grids, emergency response and facility energy use measurement and management solutions). As described above Cisco has been successful in implementing its IoT products and solutions to improve energy use monitoring and management processes for our supply chain partners to address the potential increase in energy costs and carbon related regulations. ii) The magnitude of this impact is high, as the estimated magnitude of these opportunities is in the &gt;$10B range.</t>
  </si>
  <si>
    <t>i) Climate risks and opportunities as described in 2.3a/2.4a have affected our operations (although minimally) through changes in taxation/operational costs (e.g. carbon taxes, cap and trade, and fuel/energy taxes and regulations that manifest themselves in increased electricity costs). ii) The estimated magnitude of these risks is low because these issues are managed as part of day-to-day operations and undertaken during the course of regular business. Assuming a worldwide 10% increase in electricity prices from taxes or GHG regulation, the negative financial impact on operating expense would be about $15M/yr based on Cisco’s $150M/yr electricity spend. However, fuel taxes are not expected to be implemented evenly worldwide, so impact is estimated to be no more than 20% of $15M/yr, or $3M/yr. This impact is considered insignificant from a risk perspective.</t>
  </si>
  <si>
    <t>i) Physical and transitional climate risks as described in C2.3a have impacted our revenues and associated financial planning although minimally. Rises in energy costs, compliance with increasing climate related regulation, and investment in product design, packaging, delivery, and take back programs that help to minimize climate related environmental impact all costs the business money. However these investments are minimal and considered part of being a socially responsible business. The physical and transitional climate related opportunities as described in C2.4a have affected our revenues and financial planning by creating new markets (e.g. Smart grid, smart cities, emergency response infrastructure) and additional business case benefits for Cisco’s products and services (e.g. Cisco WebEx, Cisco TelePresense, Cisco Spark). All of these solutions require a larger and faster network supported by Cisco products. This has factored into our financial planning process by helping to define the markets and industries that have the largest potential for growth in networking infrastructure. ii) The magnitude of physical and transitional climate risks is considered to be near zero. The magnitude of the physical and transitional climate related opportunities in terms of revenue is potentially large. Although hard to quantify precisely, the markets for Cisco products and services alone is in this space is &gt;$10B/yr.</t>
  </si>
  <si>
    <t>i) Physical climate risks as described in C2.3a have affected our financial planning related to operating costs by focusing our attention and some financial resources on mitigating the energy consumption of our real estate portfolio through the implementation of energy efficiency measures. In FY18, these energy efficiency measures enabled Cisco to avoid approximately 32.4 GWh of energy consumption and 10,300 metric tonne CO2e by investing $9.9 million to implement 145 energy efficiency projects. The money allocated to invest in these energy efficiency projects ($45M over 5 years) was secured as part of the annual financial planning process for the Workplace Resources team that is responsible for our new set of 5 year GHG emission reduction goals, announced in Sept of 2017. The physical climate opportunities as described in C2.4a have had minimal impact on our operating cost and associated planning through choices related to acquisitions and investments in R&amp;D made over the years to further develop our products and solutions in the areas of the market that we see having the potential to grow in response to climate related challenges. The operating costs associated with these opportunities are not considered material. ii) The magnitude of this impact in terms of costs is low to the business. But the effective cost is $45M for five years.</t>
  </si>
  <si>
    <t>i) Physical climate risks as described in C2.3a have affected our financial planning for capital expenditures mostly through budgets allocated to achieve our 5-year GHG reduction goals. We are currently in our third 5-year goal and the WPR team was allocated $45M to spend over 5 years to achieve the GHG reduction goals we committed to. These large capital expenditures or allocation are required in order to achieve the emission reduction goals we set ourselves and are thus part of our 5-year planning cycle/process. The physical climate opportunities described in C2.4a have not affected our financial planning related to capital expenditures and allocations ii) The magnitude of this physical risk related impact in terms of costs is low for the business. But the effective cost is $45M for five years.</t>
  </si>
  <si>
    <t>i) Climate risks and opportunities as described in 2.3a and 2.4a have had a small impact on the acquisition of companies by Cisco. Cisco has invested hundreds of millions of dollars in acquisitions of companies to help better capitalize on the continued growth of network demand to accommodate the tens of millions of new devices coming online every year. Some of these devices and new network demands are being used to address climate change related impacts (e.g. Smart grids, emergency response). Thus the markets being created and expanded by the risk and opportunities associated with climate change are the areas where Cisco is investing in order to capture market share. ii) The magnitude of these opportunities is considered to be high and estimated in the &gt;$10B range.</t>
  </si>
  <si>
    <t>i) At this time, physical climate risks and opportunities as described in C2.3a and C2.4a have not affected our access to capital. These decisions are primarily concerned with Cisco’s access to and growth in strategic markets.</t>
  </si>
  <si>
    <t>i) Physical climate risks and opportunities as described in C2.3a have affected our assets, in particular our facilities, due to the energy and emissions reduction initiatives we have increased the value of owned sites due to installed efficiency measures. The decision to allocate the capital needed for these projects is approved as part of our budgeting process to support our 5-year GHG emission reduction goals. ii) In FY18, energy efficiency measures enabled Cisco to avoid approximately 32.4 GWh of energy consumption and 10,300 metric tonne CO2e by investing $9.9 million to implement 145 energy efficiency projects. Therefore, the magnitude of this impact is medium.</t>
  </si>
  <si>
    <t>i) At this time, physical climate risks and opportunities as described in 2.3a and 2.4a have not affected our corporate liabilities because the impacts are so small within the business that payments are not impacted.</t>
  </si>
  <si>
    <t>i) A company-specific explanation of how business objectives and strategy have been influenced by climate-related issues:</t>
  </si>
  <si>
    <t>Cisco has developed and documented two distinct internal processes that collect information that directly influences our business and climate change strategies. These are our Corporate Social Responsibility (CSR) and Stakeholder Inquiry business processes. Our overarching mission is to build CSR--especially climate change--into each business function. We collect a steady flow of information about climate change and sustainability from our external stakeholders and customers through the Stakeholder Inquiry process. This information is passed on directly to the internal business functions to effect business decisions and CSR reporting. The major purpose of these processes is to speed business function response to changing customer expectations. The most important part of our CSR Business Process is identifying customer requirements and making those requirements visible to the internal business functions for prioritization and response.</t>
  </si>
  <si>
    <t>ii) Explanation of whether your business strategy is linked to an emissions reductions target or energy reduction target:</t>
  </si>
  <si>
    <t>The medium-term goals (3-5 years) we have set to reduce our GHG emissions are an example of how the business strategy has been directly influenced by climate change. Our targets include:</t>
  </si>
  <si>
    <t>Operations:</t>
  </si>
  <si>
    <t>- The establishment of our 3rd 5-year scope 1 and 2 GHG emissions reduction goal which includes the allocation of $45M to implement the energy efficiency reductions needed to achieve it. Our FY22 Scope 1 and 2 GHG reduction goals are:</t>
  </si>
  <si>
    <t>(1) Five-year goal to reduce total Cisco Scope 1 and 2 GHG emissions worldwide by 60% absolute by FY22 (FY07 baseline)</t>
  </si>
  <si>
    <t>(2) Use electricity generated from renewable sources for at least 85% of our global electricity by FY22.</t>
  </si>
  <si>
    <t>Supply Chain: </t>
  </si>
  <si>
    <t>- Continued progress toward our first long-term Scope 3 supply chain GHG emissions goal to avoid one million cumulative metric tonne CO2e between FY12 and FY20 through strategies and projects implemented with our manufacturing partners, logistics service providers, and component suppliers. Cisco continued investment in an Internet of Things (IoT) pilot. Cisco installed thousands of sensors in a manufacturing partners plant in Malaysia to monitor and reduce energy consumption.</t>
  </si>
  <si>
    <t>Products:</t>
  </si>
  <si>
    <t>- We are improving product efficiency from plug to port of our products, and set a product power efficiency goal in September FY18: Improve large rack-mounted-equipment system power efficiency—as measured from the input power from the facility to the board-mounted ASICs, memory and other chip devices—from 77 percent to 87 percent by FY22 (FY16 baseline).</t>
  </si>
  <si>
    <t>iii) What have been the most substantial business decisions made during the reporting year that have been influenced by the climate change driven aspects of the strategy (e.g. investment, location, procurement, mergers and acquisitions (M&amp;A), research and development (R&amp;D). Both the business decision and the aspect of climate change that has influenced the business decision must be made clear in the answer:</t>
  </si>
  <si>
    <t>Cisco’s most substantial business decision made during FY18 was our decision to validate our Scope 1 and 2 absolute emission reduction target and Scope 3 product power efficiency target (described in C3.1c ii) with the Science-Based Targets Initiative (SBTi), receiving target approval in 2018 for both Scope 1 and 2 and 3 targets. Climate change transition opportunities have had the most significant influence on our business strategy in FY18. In particular the opportunities that have the potential to create new or expand existing markets and the growing customer requirements (described in C3.1c i above) related to climate change. Customers increasingly want to work with companies that are addressing climate change issues themselves AND that can provide energy efficient products and solutions to reduce their own GHG emissions. These opportunities (including staying abreast with climate change trends, like SBTi goal setting) combined with our own commitment to reducing the carbon emissions of our operations and our products are the most significant drivers on our business strategy to address climate change.</t>
  </si>
  <si>
    <t>Other, please specify (SDA Tool V8)</t>
  </si>
  <si>
    <t>Boundaries and Time Horizons: Our climate scenario analysis is based on our Scope 1 and 2 direct GHG emissions related to all aspects of our business. The climate scenario analysis was conducted using a 5 year time horizon from 2017 to 2022. Methodology: Inputs: We form our GHG emission reduction goals based on internal best practices and expert opinion, including recommendations from the IPCC, the U.S. EPA, the IEA, and The 3% Solution report from the World Wildlife Fund (WWF) and CDP. Since 2013, Cisco has been setting and achieving science-based targets that exceed the rate of decarbonization required to keep global average temperature increase below 2°C compared to preindustrial temperatures, as described in the Fifth Assessment Report of the IPCC. Our FY22 GHG reduction goal of 60 percent (FY07 baseline) equates to a 4 percent reduction per year. For reference, this reduction is nearly three times greater than the yearly emissions reduction of 1.35 percent recommended for our industry by the Sectoral Decarbonization Approach to science-based target setting. Assumptions: We are able to collect energy and GHG emissions data for approximately 92% of our scope 1 emissions and 98% of our scope 2 emissions in FY2016 when we set our target. However, we are not able to obtain utility bills for 100% of our facilities, particularly small, satellite, leased office space. In these instances, we estimate the energy consumption and GHG emissions for these facilities by assuming energy consumption based on square footage and housed employee count for similar facilities. Analytical Methods: Cisco uses The Greenhouse Gas Protocol: A Corporate Accounting and Reporting Standard (Revised Edition) to collect activity data and calculate Scope 1 and Scope 2 emissions, and uses the IPCC Assessment Report (SAR - 100 year) as our source for global warming potentials (For CO2, CH4, N2O, and HFCs –PFCs and SF6 are not applicable for our inventory). Cisco uses operational control and consolidates all GHG data for operations for which we have operational control. Changes from the reference scenario that were considered: No specific changes considered. Results and Outcomes: The scenario analysis model resulted in a reduction target of 60% of our Scope 1 and 2 GHG emissions worldwide by FY22 (FY07 baseline). We obtained formal approval from the SBTi for the target, and now publicly report the target through our CDP submission along with tracking and monitoring performance in our annual Corporate Social Responsibility (CSR) Report. Energy Use and GHG Emissions tracking and calculations are monitored by our Facilities Organization (WPR). Monitoring procedures are a part of normal day to day business activities. Further, in 2018 we used TCFD guidelines to inform our annual materiality refresh, by discussing the qualitative environmental risks/opportunities related to physical and transitional impacts from climate change. Changes to Strategy and Case Study of Impact on Corporate Objectives from the Scenario Analysis: Cisco has been committed to reducing our GHG emissions for more than a decade, so it was only natural to work toward an approved SBTi, as Energy and GHG emissions are the most material environmental issues for us. The results of target setting have prompted plans to achieve our target by: Investing more than $45 million between FY18 and FY22 in the areas of energy efficiency and renewable energy; Implementing more than 300 energy efficiency and on-site renewable energy projects across our real estate portfolio; Increasing renewable energy procurement through utility green power programs, power purchase agreements (PPAs), and renewable energy certificates; and improving product power efficiency through engineering innovations.</t>
  </si>
  <si>
    <t>These goals were set at the end of FY2017 following on the completion of our previous 5 year goals. These 5-year goals cover 100% of our Scope 1 and 2 emissions and exceeds the recommended 2.1% year-on-year emissions reduction. By 2018 we had reduced our Scope 1 and Scope 2 emissions by 45% absolute compared to our 2007 baseline. Our organization submitted this target to SBTi in April 2018 and it was successfully approved.</t>
  </si>
  <si>
    <t>Our NEW Scope 3 product energy use goal is: Improve system power efficiency—as measured from the input from the facility to the board-mounted ASICs, memory and other chip devices—from 77 to 87% by FY2022 for large, rack-mounted equipment. This efficiency target will result in 13% absolute reductions in GHG emissions from network and facilities equipment operations by FY2022 from a FY2016 base-year.</t>
  </si>
  <si>
    <t>% Renewable Energy (MWh) Use electricity generated from renewable sources for at least 85% of our global electricity by FY22.</t>
  </si>
  <si>
    <t>Our new renewable energy goal is to use electricity generated from renewable sources for 85% of our electricity by FY2022. In our base year, 10.7% of our electricity came from renewable sources, and by 2018 we had achieved 82% renewable electricity.</t>
  </si>
  <si>
    <t>Achievement of this goal affects our Scope 1 and 2 emissions reduction goal, but it is not a part of those goals.</t>
  </si>
  <si>
    <t>Other, please specify (Blg controls, Lighting, HVAC, motors)</t>
  </si>
  <si>
    <t>Note: As in previous years, Scope 1, Scope 2 (location-based) and Scope 2 (market-based) should all be checked under the 'Scope' column above. To reduce Scope 1 and Scope 2 (location- and market-based) emissions, Cisco maintains a Global Energy Management and Sustainability (GEMS) team that leads sustainability initiatives across Cisco’s real estate portfolio. This team manages a $45+ million, multi-year global EnergyOps program to implement hundreds of efficiency and renewable energy projects. Projects implemented globally in FY18 include: Increasing lighting efficiency by updating lighting controls and using LED technologies; Installing variable frequency drives and premium efficiency motors and pumps in our HVAC systems; Installing solar window film to reduce heat gain and improve occupant comfort; Installing waterside economization and dry cooler technologies to improve free cooling utilization; Improving insulation of heating and cooling piping, valves, and pumps; Improving hot and cold aisle containment within our labs; Continuing an employee engagement campaign to promote, educate, and incentivize employees to conserve energy. In FY18 the GEMS team enabled Cisco to avoid approximately 32.4 GWh of energy consumption and 10,300 metric tonne CO2e by investing $9.9 million to implement 145 energy efficiency projects. This program makes our operations more efficient and allows us to increase the amount of renewable electricity we buy.</t>
  </si>
  <si>
    <t>Other, please specify (Solar PV, Geothermal, Hydro, Wind)</t>
  </si>
  <si>
    <t>Cisco has increased its voluntary renewable energy purchases since FY2005 to reduce its scope 2 emissions. In FY2018, Cisco purchased 1,342,012 MWh of RECs, I-RECs, and green power through various suppliers in the United States, Europe, and India. This is an increase of 28,873 MWh of renewable energy compared to Cisco's FY2017 purchase of 1,313,139 MWh of RECs and green power. We also signed our second and third solar power purchase agreements (PPAs) in Karnataka, India in April 2018. Collectively, these agreements will deliver 85,000 MWh of clean, renewable electricity every year to the local electric grid where our Bangalore campus is located. These agreements will provide nearly 40 percent of the electricity we need to power our Bangalore campus. The US RECs Cisco purchases are certified by Green-e, an independent auditor of renewable energy products, and are generated from wind, solar, geothermal, and hydropower sources throughout the United States. All the renewable energy that Cisco purchases meets the new WRI Scope 2 Greehouse Gas Reporting rules regarding renewable energy purchase reporting. Cisco also ranks consistently highly on the US EPA’s Green Power Partner Rankings. As of the end of our FY18 reporting period in July 2018, we were ranked sixth on the Fortune 500 list. Purchasing renewable energy and green power has a 1-yr life and the contract must be renewed every year.</t>
  </si>
  <si>
    <t>The Global Energy Management and Sustainability (GEMS) team, mentioned above, leads sustainability initiatives across Cisco’s global real estate. This team manages a multi-year global EnergyOps program to implement hundreds of efficiency and renewable energy projects across Cisco’s real estate portfolio, which directly contributed to the achievement of our FY17 energy/GHG reduction goals and the funding of our FY18-FY22 energy/GHG reduction goals. To achieve our FY18-FY22 goals, Cisco has committed to invest more than $45 million over five years to implement more than 300 energy efficiency and onsite renewable energy projects across our real estate portfolio, and increase renewable energy procurement through utility green power programs, power purchase agreements, and renewable energy certificates.</t>
  </si>
  <si>
    <t>Cisco has a 4.3 year average simple payback or ROI specification for any energy efficiency or emission reduction activity to get funded. For projects that have more visibility and qualitative benefits, this payback threshold can be increased on a project by project basis. Higher payback projects (e.g. purchasing renewable energy or installing solar) must be offset with lower payback projects (e.g. lighting and HVAC upgrades).</t>
  </si>
  <si>
    <t>Marginal abatement cost curve</t>
  </si>
  <si>
    <t>Cisco is also utilizing a marginal abatement cost curve to evaluate all potential GHG reduction projects according to the financial and carbon reduction impacts. This methodology allows us to view these projects from both an environmental and financial perspective whereas the simple ROI methodology listed provides only a financial perspective.</t>
  </si>
  <si>
    <t>Cisco has a wide range of environmentally and energy efficient products. We have incorporated environmental design principles into our products and manufacturing processes so that fewer raw materials are used and less packaging is needed, and product refurbishment and recycling are more effective. The use of Cisco products can reduce our customers Scope 1 (purchased fuel), Scope 2 (purchased electricity) and Scope 3 (transportation / business travel) emissions. Cisco has enterprise level servers (e.g. Cisco UCSC-C220-M5) that are Energy Star certified; and Cisco's Energy Management Suite can reduce electricity use and GHG emissions through improved monitoring and control of electricity-powered, network-enabled equipment. Equipment can be shut down or changed to a lower-power state over the network. Another example is cloud services and data center equipment that enables the cloud. In general, the "cloud" benefits the environment by increasing IT equipment utilization, resulting in less wasted energy from equipment in idle or low-work states.</t>
  </si>
  <si>
    <t>Other, please specify (Evaluate carbon reducing impacts of ICT)</t>
  </si>
  <si>
    <t>An example application of Cisco' Energy Management Suite is to power down IP phones outside of business hours. Even though IP phones consume relatively little power, they are installed in high volume and the total energy consumption is high. When the Cisco Energy Management Suite is used to put Cisco IP phones into deep sleep, energy consumption drops by 90-95%. Over a 5-day business week in a 10,000 fully-featured IP phone installation, where offices are in use 12 hrs/day, annual carbon savings would be about 300 metric tonnes. In a large, very well designed and provisioned data center installation, equipment utilization can be 75-85%. As applications are migrated to the cloud or the consolidated data center, previous equipment often operating below 25% utilization is decommissioned. Comparing similar network, server and storage functionality before and after consolidation, a two-thirds savings is seen (in practice, large data center consolidations can take a year or more, and in that time, network traffic, server and storage load all increase, but the new installation will continue to be three times more efficient than if the increased load were serviced in an old-style implementation). The methodology, assumptions, EFs and GWP used: Energy savings was estimated for a 10,000 IP phone business installation using the Energy Management Suite to place the systems into a deep sleep during none business hours. Energy savings estimate was multiplied by IEA emissions factor (0.5 kg/kWh) to estimate MT CO2e savings. Reference: IEA Statistics CO2 Emissions From Fuel Combustion, 2013 Edition) The following GWP values were used, CO2: 1; CH4: 21, N2O: 310 (Source: IPCC Second Assessment Report (SAR - 100 year). Additionally, there is a draft supplement to the GHG Protocol Scope 3 and Product standards for ICT equipment. This supplement addresses Scope 3 emissions from the perspective of an IT OEM or solution provider, but these Scope 3 emissions are customer Scope 2 (and 1) emissions, so would be in scope of this question.</t>
  </si>
  <si>
    <t>August 1 2006</t>
  </si>
  <si>
    <t>July 31 2007</t>
  </si>
  <si>
    <t>Natural Gas Use</t>
  </si>
  <si>
    <t>Diesel Use</t>
  </si>
  <si>
    <t>Propane Use</t>
  </si>
  <si>
    <t>Refrigerant Use</t>
  </si>
  <si>
    <t>Fire Suppressant Use</t>
  </si>
  <si>
    <t>Fleet Diesel and Petrol Use</t>
  </si>
  <si>
    <t>Electricity Use</t>
  </si>
  <si>
    <t>Purchased heat</t>
  </si>
  <si>
    <t>Purchased steam</t>
  </si>
  <si>
    <t>Purchased cooling</t>
  </si>
  <si>
    <t>As listed in Question 4.3b, Cisco purchased 1,342,012 MWh of RECs, I-RECs, and green power through various suppliers in the United States, Europe, and India in FY2018. This is an increase of 28,873 MWh of renewable energy compared to Cisco's FY2017 purchase of 1,313,139 MWh of RECs and green power. After normalizing the emissions reduction from the renewable energy Cisco purchased in FY2017 for the greening of the electricity grid, we calculate that the renewable energy Cisco purchased in FY2018 reduced our combined scope 1 and 2 emissions by approximately 14,232 tCO2e. Since Cisco's scope 1 and 2 emissions in FY2017 was 263,344 tCO2e, this reduction equates to an 5% decrease (-14,232‬ / 263,344 = -5%) in scope 1 and 2 emissions in FY2018 compared to FY2017.</t>
  </si>
  <si>
    <t>As a result of the various energy efficiency activities listed in Question 4.3b that Cisco implemented in FY2018, Cisco reduced its combined scope 1 and 2 emissions in FY2018 by approximately 9,844 tCO2e. Since Cisco's scope 1 and 2 emissions in FY2017 was 301,057 tCO2e, this reduction equates to a 4% decrease (9,844 / 263,344 = -4%) in scope 1 and 2 emissions in FY2018 compared to FY2017.</t>
  </si>
  <si>
    <t>Due to natural growth from FY2017 to FY2018 in the energy required to support Cisco's business, including the development and testing of more energy intensive equipment in Cisco's labs and data centers, Cisco estimates that its scope 1 and 2 emissions would have increased in FY2018 by approximately 6,584 tCO2e if we had not implemented any renewable energy or energy efficiency projects. This increase would equate to a 2.5% increase (6,584 / 263,344 = 2.5%) in scope 1 and 2 emissions in FY2018 compared to FY2017.</t>
  </si>
  <si>
    <t>Unable to confirm heating value</t>
  </si>
  <si>
    <t>Other, please specify (Diesel (Mobile))</t>
  </si>
  <si>
    <t>Propane Gas</t>
  </si>
  <si>
    <t>http://www.epa.gov/climateleadership/documents/resources/stationarycombustionguidance.pdf</t>
  </si>
  <si>
    <t>http://www.epa.gov/climateleadership/documents/resources/mobilesource_guidance.pdf</t>
  </si>
  <si>
    <t>Diesel (mobile)</t>
  </si>
  <si>
    <t>Our operations in USA and Canada have purchased RECs to cover of our electricity consumption during the period. All renewable energy purchased in the US and Canada through these programs are Green-e certified.</t>
  </si>
  <si>
    <t>These I-RECs were purchased through in India through the Indian Energy Exchange (IEX).</t>
  </si>
  <si>
    <t>Cisco participates in utility green power programs in the US. Through these programs, the utility provides Cisco renewable energy that has been produced within the utility's electric grid region. All renewable energy purchased in the US through these programs are Green-e certified.</t>
  </si>
  <si>
    <t>Our operations throughout Europe have engaged local utilities and purchased renewable guarantees of origin to cover part of our electricity consumption. The Guarantees of Origin are from a variety of eligible renewable energy sources.</t>
  </si>
  <si>
    <t>Cisco entered into its first-ever solar power purchase agreement in Blythe, California in FY2017. Over its 20-year life, the 20-MW solar system will produce approximately 60,000 MWh of clean, renewable solar power each year. Cisco purchased 58,784 MWh of solar power from the solar farm in FY2018.</t>
  </si>
  <si>
    <t>Cisco signed our second and third solar power purchase agreements (PPAs) in Karnataka, India in April 2018. Collectively, these agreements will deliver 85,000 MWh of clean, renewable electricity every year to the local electric grid where our Bangalore campus is located. Cisco purchased 31,207 MWh of solar power from the solar farms in FY2018 (because the PPAs were signed over halfway through FY2018).These agreements will provide nearly 40 percent of the electricity we need to power our Bangalore campus.</t>
  </si>
  <si>
    <t>Other, please specify (North America and Asia Pacific)</t>
  </si>
  <si>
    <t>Five of our operations (4 in the USA, 3 in India) have installed onsite solar photovoltaic systems, increasing our total onsite solar PV capacity from 200 kW in FY2013 to 2.8 MW in FY2018 with the addition of our most recent rooftop solar projects in Pune and Bangalore, India. All of the electricity produced by these systems are used by the buildings that they are installed on and no electricity is sold back to the electric utility.</t>
  </si>
  <si>
    <t>metric tons</t>
  </si>
  <si>
    <t>This is the amount of waste generated within Cisco's internal operations during FY2018. This figure was verified as part of the third-party verification work completed by WSP USA. Cisco reports waste generated for 100% of its facilities, which includes an extrapolation of data to facilities where we are unable to receive waste data.</t>
  </si>
  <si>
    <t>Other, please specify (Water Consumption)</t>
  </si>
  <si>
    <t>This is the amount of water used within Cisco's internal operations during FY2018. This figure was verified as part of the third-party verification work completed by WSP USA. Cisco reports water use for 100% of its facilities, which includes an extrapolation of data to facilities where we are unable to receive water data.</t>
  </si>
  <si>
    <t>2018 Cisco GHG-Waste-Water Assurance Review Letter_20190521.pdf</t>
  </si>
  <si>
    <t>Page 2</t>
  </si>
  <si>
    <t>Other, please specify (water and waste)</t>
  </si>
  <si>
    <t>Verification guidance adapted for waste and water from ISO 14064-3.</t>
  </si>
  <si>
    <t>In addition to its Scope 1, Scope 2 (location-based), Scope 2 (market-based), and Scope 3 Business Travel data, Cisco's water and waste data were verified as part of the third-party verification work completed by WSP USA. See attached assurance statement for details.</t>
  </si>
  <si>
    <t>Other carbon tax, please specify (CRC Energy Efficiency Scheme)</t>
  </si>
  <si>
    <t>Other carbon tax, please specify</t>
  </si>
  <si>
    <t>April 1 2014</t>
  </si>
  <si>
    <t>April 30 2019</t>
  </si>
  <si>
    <t>Cisco's energy accounts in the UK are subject to the UK CRC (Carbon Reduction Commitment) Energy Efficiency Scheme. Read more about the program here: https://www.gov.uk/guidance/crc-energy-efficiency-scheme-qualification-and-registration</t>
  </si>
  <si>
    <t> Cisco will continue to comply with any carbon pricing systems and taxes applicable in the locations we operate in, as we have done with the UK CRC. Cisco's Regulatory Affairs group tracks laws and regulations applicable to Cisco and informs relevant stakeholders when a change in regulation occurs (such as the UK CRC). Carbon pricing systems like the UK CRC are factored into Cisco’s overall energy prices for that location and can influence where we invest in mitigation projects such as energy efficiency and renewable energy projects across the globe. Energy prices, including carbon prices, are two of many factors (e.g. emission intensity of existing grid, project feasibility, vendor availability, local support, etc.) that our internal teams consider when making decisions on where to invest in mitigation projects. </t>
  </si>
  <si>
    <t>Cisco has and will continue to invest in facility energy efficiency improvements and renewable power generation projects (both onsite and offsite) to reduce our energy use (scope 2 emissions) and thus reduce the impact of this carbon pricing system on our business. We implemented the following building energy efficiency projects in the UK:</t>
  </si>
  <si>
    <t>- Updated the HVAC systems in our Greenpark, UK office and modified the controls to minimize energy consumption and maximize equipment resilience</t>
  </si>
  <si>
    <t>- Replaced electric heaters in our Bedfont Lakes, UK office with a heat pump and central hot water system</t>
  </si>
  <si>
    <t>- Installing LED lighting in the mechanical plant room of our Bedfont Lakes, UK office</t>
  </si>
  <si>
    <t>Due to the energy efficiency projects implemented globally in FY2018, the GEMS team enabled Cisco to avoid approximately 32.4 GWh of energy consumption and 10,300 metric tonne CO2e by investing $9.9 million to implement 145 energy efficiency projects (143 complete and 2 in progress at the end of FY18). We estimate the energy efficiency we have implemented since FY14 have avoided approximately 173.5 GWh of energy and 80,800 metric tonne CO2e. </t>
  </si>
  <si>
    <t>We work with our suppliers through CDP’s Supply Chain program. The suppliers we engage with include our manufacturing partners, component suppliers, logistics partners and recycling partners. By engaging with these suppliers, we are able to calculate and analyze the GHG emissions associated with scope 3 categories 1 (purchased goods and services), 4 (Upstream transportation and distribution), 9 (Downstream transportation and logistics) and 12 (End of life treatment of sold products). These suppliers were selected for engagement because they represent more than 90% of our procurement spend and we can link this engagement effort to our supplier score card management process.</t>
  </si>
  <si>
    <t>Cisco’s measure of success for this engagement activity is a target of 80% response rate to the CDP supply chain questionnaire. In 2018, 100% of our manufacturing suppliers responded and over 80% of our commodity, logistics and end-of-life suppliers responded, exceeding our internal goal. Additionally, we hold our suppliers accountable to the following best practices via our sustainability metric in the supplier balanced scorecard: (1) report publicly, (2) verify emissions (via third party review) and (3) have an absolute reduction goal. Additionally, we encourage all our suppliers to (4) engage their own suppliers to report to CDP and utilize the best practices laid out above. We report the performance against these metrics for the individual supplier categories in our CSR Report. This engagement has been crucial in the development of our supplier’s data. Each year, we use this data to allocate emissions to Cisco’s extended operations. We measure the impact of this engagement by looking at the year-over-year performance for the four best practices laid out above. Additionally, we in the process of developing an absolute reduction target for the upstream emissions allocated by our tier 1 and tier 2 manufacturing and logistics suppliers.</t>
  </si>
  <si>
    <t>The information provided above applies to our direct supply chain operations. Our justification is that Cisco operates a fully out-sourced supply chain that produces a tremendous amount of value for our business and thus has a large influence on the products and services we produce. Cisco has over 500 global components, manufacturing and logistics suppliers worldwide in our direct supply chain. This makes our direct supplier engagement a critical part of managing potential risks to our business. This year, Cisco has undertaken work to consolidate our supplier base by focusing on a smaller number of strategic partners and suppliers. Therefore, we have reduced the total number of suppliers from whom we request CDP data while maintaining a high percentage of engagement based on materiality.</t>
  </si>
  <si>
    <t>Supplier on-boarding and performance management is built around the Supply Base Classification (SBC) Process. Which varies by supplier category (manufacturing, component, logistics, recycling) and commodity type within the component category. The SBC process is used to develop and document supplier strategies, that are refreshed on an ongoing basis. Supplier strategies define the Preferred Supplier List (PSL), which sets the sourcing rules used by supply chain operations and engineering during New Product Introduction (NPI) activities. We evaluate supplier performance against the Supplier Scorecard and have certain thresholds/checks to be on-boarded as a new supplier or to maintain/improve PSL status (Preferred, Limited Developing, Limited).</t>
  </si>
  <si>
    <t>To manage supplier GHG emissions, we work with our suppliers to set expectations, build capabilities and award performance. We track progress and provide feedback through supplier scorecards and business reviews. Sustainability makes up a set percentage of the supplier scorecard used across all supplier categories. It is challenging for suppliers to meet the preferred scoring thresholds, if they do not address the criteria within the supplier sustainability score. CDP performance makes up the majority of the environmental criteria within the supplier sustainability score. We score suppliers based upon the following 5 CDP reporting steps: 1) Report to CDP annually, make it publicly available 2) Set reduction goals and report progress 3) Demonstrate verification (third-party review) 4) Allocate Cisco’s share of emissions 5) Engage your suppliers. For suppliers that are performing well, a high score in the supplier scorecard will help elevate/maintain PSL status. This leads to more business opportunities. Alternatively, poor performance against the supplier scorecard can reduce ongoing business awards and result in a change in PSL status; influencing new business opportunities.</t>
  </si>
  <si>
    <t>Top performing Suppliers (manufacturing, component, logistics, recycling) are eligible for the "Sustainability Award" at our yearly Supplier Appreciation Event. The Sustainability Award honors one supplier who excels at meeting our set expectations and demonstrates a sustainability initiative with direct impact to Cisco’s business. See the Compliance and Onboarding answer to better understand the supplier performance management process.</t>
  </si>
  <si>
    <t>Our criteria for this score heavily weights performance on energy/GHG emissions as it is Cisco's most material environmental issue. In 2018, we used CDP data to select finalists for the Award.</t>
  </si>
  <si>
    <t>Other, please specify (Cisco's Partner Energy Management Plan)</t>
  </si>
  <si>
    <t>Based on the annual data collection process, as well as information gained from operational pilots and site-level energy audits, we recognize that the energy used in the final assembly and testing of our products leads to the majority of the emissions accounted for in manufacturing our products. Since we operate in a completely outsourced operation model, the associated GHG emissions from this energy consumption reports into and accounts for the majority of our category 1: purchased goods and services scope 3 emissions. Moreover, addressing these emissions requires strong collaboration with our manufacturing partners. New energy management programs and investments must balance the capabilities and needs of both Cisco and our partners. Building on the compliance, information collection and performance management activities, this year, the Partner Energy Management (PEM) program challenged our manufacturing partners to embrace digitization and engage with us to set specific energy reduction goals for the key sites building and testing Cisco products.</t>
  </si>
  <si>
    <t>The digitization of manufacturing data is helping Cisco remove carbon emissions from our extended supply chain operations. The journey started in August 2015 with the development of a pilot project between Cisco and a major manufacturing partner in Malaysia. Connecting Cisco’s IoT energy management solution to thousands of sensors in their factory gave us tremendous insight about how our supply chain can produce products using less energy. During this reporting cycle, we worked with the initial partner to go back and create a measurement and verification plan that officially accounts for the energy savings over this period. Additionally, another partner took the lead embracing this challenge, by developing and deploying their own IoT energy management system at their Thailand facility. We used these partner collaboration efforts to create the guidance and process documents required for additional partners and sites to follow suite. In FY17, the PEM program saved more than 11,000 metric tonnes of carbon emissions across these two sites. Currently, the other partners are working hard to set up the program management and define the data boundaries needed to build verifiable energy reduction measures. Cisco is providing guidance for the digitization efforts and we hope to prompt long-term greenhouse gas (GHG) reduction goals that are connected to actionable plans. Our engagement is leading our partners to define next generation energy management plans and strengthen their measurement and verification processes. This, in turn, validates the return on investment in energy efficiency.</t>
  </si>
  <si>
    <t>Cisco engages with the top 25% (by spend) of our customers through our account teams, investor relations and directly with our CSR team to provide information about our environmental programs, strategy, and performance. These customers are selected because they express an interest in understanding Cisco's sustainability program or have specific climate change related contractual requirements they want Cisco to comply with. We also engage directly with stakeholders to provide details on products/solutions that can help customers be more sustainable by reducing GHG emissions or improving energy efficiency. The number of engagements varies per quarter based on customer and internal Cisco team needs, but on average we engage with more than a thousand stakeholders each year. We keep a record of all engagements to help inform our CSR process and make sure we are making the information requested by customers publicly available via our CSR reporting. Customer feedback is also analyzed to identify opportunities for improvement in Cisco's impact on their carbon footprint, such as implementing Cisco Energy Manager solution in a customer data center, or creation of special multi-packs of high volume products to avoid logistics &amp; packaging emissions.</t>
  </si>
  <si>
    <t>We track number of engagements with our customers as a measure of successful market awareness and customer engagement and we compare the number of engagements year over year to see how this data is trending. While we do not have a specific target that we are trying to reach, tracking the number of customer requests received informs a variety of CSR channels within the business, including: useful inputs into our annual materiality refresh, emerging trends, and best practice within our industry. It also allows us to gauge what are customers are asking of us and how we can support them in achieving their sustainability goals and targets. We respond to 100% of customer sustainability-related requests within the timeframe that they set and we see this as a measure of success and good customer service. These inquiries are only considered complete once the stakeholder has the information they requested. We also use formal survey techniques to measure partner and customer awareness of Cisco sustainability performance (as reported in our annual CSR report), products and solutions (Cisco collaboration solutions, e.g. WebEx, TelePresence, etc.).</t>
  </si>
  <si>
    <t>Environmental sustainability has become increasingly important to our employees, who have become key partners in the value chain for promoting and implementing our climate-related initiatives. We are committed to providing employees with tools that allow them to collaborate and solve environmental problems, both in the office and in their communities. We encourage employees to be global problem solvers and come up with innovative ways to improve reusability and recyclability. Our employee engagement efforts for 2018 include:</t>
  </si>
  <si>
    <t>• Annual shutdown: Cisco requires employees in North America, and encourages other employees worldwide, to take time off at the end of December. The shutdown gives us an opportunity to power down facilities and unused equipment during a time when much of our workforce is already taking time off. Over the 10-day shutdown, beginning in December 2017, Cisco avoided approximately $570,000 in energy costs and 2,700 metric tonne CO2e of GHG emissions. Employees working in buildings in India, Hong Kong, Germany, and Ireland reduced their electricity consumption by 40 percent or more during the shutdown and were rewarded with an ice cream social or catered lunch.</t>
  </si>
  <si>
    <t>• Recycle IT Day: Every year around Earth Day in April, we encourage employees to bring their used electronics to Cisco sites around the world to have them responsibly recycled using the same vendors we use to recycle Cisco products.</t>
  </si>
  <si>
    <t>• Earth Aware: Every April we host a month long employee volunteerism and awareness campaign. We plan activities, events, and volunteer opportunities to encourage employees to take action in environmentally responsible behaviors at work and at home. Hundreds of employees around the world take part. As a result of the Earth Aware campaign, there has been an increase in formally planned sustainability-related volunteerism events and activities across Cisco.</t>
  </si>
  <si>
    <t>• SustainX: Earth Aware culminates in the Cisco SustainX event, a thought leadership forum hosted on Cisco’s campuses. Employees from around the world come together to learn about Cisco’s sustainability practices and how they can help make a difference.</t>
  </si>
  <si>
    <t>• Product teardown events: Teardown events increase awareness of the complexity and variety of materials that go into making Cisco products and spark innovative solutions for increasing equipment reusability. At these events, employees physically break apart used Cisco equipment and collaborate on how to increase its reusability or recyclability.</t>
  </si>
  <si>
    <t>• Cisco Green: This is a hub on our internal social media site that enables employees to learn about Cisco’s environmental sustainability activities and provides links to programs, information, and other tools.</t>
  </si>
  <si>
    <t>• Cisco GreenHouse: In 2016, we launched an interactive sustainability web platform for employees. Cisco GreenHouse connects passionate employees with like-minded peers all over the world who want to find ways to lead more sustainable lives. By the end of FY18, more than 2,104 employees had joined the site and 14,900 actions had been taken.</t>
  </si>
  <si>
    <t>RBA (formerly EICC)</t>
  </si>
  <si>
    <t>RBA is a nonprofit coalition of leading electronics companies dedicated to supply chain responsibility. In 2015 RBA partnered with CDP to help expand greenhouse gas (GHG) reporting and reductions in the electronics supply chain. RBA is collaborating with CDP to encourage electronics companies to disclose through CDP’s supply chain program.</t>
  </si>
  <si>
    <t>Cisco has been asking its supply chain partners to participate in the CDP supply chain initiative since 2014.</t>
  </si>
  <si>
    <t>Example #1</t>
  </si>
  <si>
    <t>Method of engagement: Directly engaged as an individual company with European Commission (DG Connect) and EC consultancies on carbon accounting of life cycle of IT products and solutions. Topic was also addressed in membership with DigitalEurope industry group.</t>
  </si>
  <si>
    <t>Topic of engagement: EC was considering legislation to implement by law ICT sector commitments in Digital Agenda (section 2.7, ICT-enabled benefits for EU society).</t>
  </si>
  <si>
    <t>Nature of engagement: Cisco participated in the EC pilot with an important service provider customer in an extensive half-year program to pilot GHG Protocol, IEC, ETSI and ITU carbon accounting methodologies. The engagement included physical meeting attendance, meetings over Cisco TelePresence and WebEx, and the creation and submittal of technical study reports/LCAs to EC consultancies for each studied methodology. Cisco is co-founder of GHG Protocol ICT Sector Supplement and is editor of the Transport Substitution chapter of this supplement.</t>
  </si>
  <si>
    <t>Actions advocating: Cisco does not believe legislation requiring life-cycle assessments for products (or carbon labeling) is the right technical action to address climate change. The study technical consensus, also supported by the EC consultants after detailed analysis, is that the LCA tools are not appropriate for the purposes of informing customer selection among competing products. LCA is meant to identify "hot spots" and prioritize reduction initiatives within an industry sector, and provide context among activities between industry sectors.</t>
  </si>
  <si>
    <t>Example #2</t>
  </si>
  <si>
    <t>Method of engagement: Directly engaged as an individual company and as a member of industry groups to address product energy efficiency standards.</t>
  </si>
  <si>
    <t>Topic of engagement: Cisco has been actively working with the EPA to define ENERGY STAR standards for servers, small network equipment (SNE), and large network equipment (LNE). We also led construction of IEEE energy-efficient Ethernet standard (IEEE 802.3az).</t>
  </si>
  <si>
    <t>Nature of engagement: Cisco provided initial framework guidance and ongoing comment and support for the development of the standard mentioned above. Cisco has also actively worked with Lawrence Berkeley National Labs, the EPA technical arm, on measurement methodologies and metrics. Cisco routinely provides feedback to these organizations on best practices, draft standards, and actual power measurement procedures for relevant products. Cisco developed and was co-editor of the ATIS TEER standard for network routing and switching power measurement, on which most ongoing energy efficiency standardization efforts are based.</t>
  </si>
  <si>
    <t>Actions advocating: Cisco supports competent open standards defining product energy efficiency features and energy measurement methodologies. </t>
  </si>
  <si>
    <t>All Cisco sustainability activities are managed from a single corporate function, Corporate Affairs. This group is responsible for all corporate social responsibility (CSR): environment, social and corporate governance, assuring consistency across an even wider scope of related subject matter. The Corporate Affairs team is chartered specifically to interface with all business functions worldwide to manage external reporting, stakeholder engagement (including public policy/law, regulations and standards) to maintain consistency and to be sure the CSR-related views of all business functions are fully represented. These business functions include Legal/General Counsel, executive management, Sales, Manufacturing, Supply Chain, Communications, Finance, Product Development, Marketing, Services, Workplace Resources, HR, and IT, plus each geographic theaters (Europe/Middle East, LatAm, North America and Asia/Pacific).  </t>
  </si>
  <si>
    <t>2018-annual-report-full.pdf</t>
  </si>
  <si>
    <t>Governance – page 8 Strategy – page 6 Risks &amp; Opportunities – pages 8, 11 (see “Item 1A Risk Factors”) Emission targets – page 13 Other metrics – page 13</t>
  </si>
  <si>
    <t>CSR-Report-2018.pdf</t>
  </si>
  <si>
    <t>Governance - pages 25-26 Strategy - pages 25 and 27 Emissions figures - pages 125-126 Emissions targets - page 123 Other metrics - page 22</t>
  </si>
  <si>
    <t>SVP. Chief of Operations</t>
  </si>
  <si>
    <t>PEGATRON Corporation (hereafter referred to as “PEGATRON”) was founded on January 1, 2008. With abundant product development experience and vertically integrated manufacturing, we are committed to providing clients with innovative design, systematic production and manufacturing service in order to comprehensively and efficiently satisfy all of our customers’ needs. PEGATRON features a solid R&amp;D team, friendly, fast service quality as well as a high degree of employee cohesion. Furthermore, we have combined EMS and ODM industries to become an emerging Design and Manufacturing Service (DMS) company. Consequently, we are able to offer industry-leading, state-of-the-art products and profitable business opportunities for our partners.</t>
  </si>
  <si>
    <t>TWD</t>
  </si>
  <si>
    <t>Our CEO is the leader of the Steering Committee responsible for issues covering GHG and Climate Change.</t>
  </si>
  <si>
    <t>The GHG emission and energy use were reviewed in meetings to ensure the control measures of climate change were effective implemented, and to review if our policy need to modify.</t>
  </si>
  <si>
    <t>CEO is the leader of the Steering Committee responsible for issues covering GHG and Climate Change.</t>
  </si>
  <si>
    <t>He  joined management review meeting to understand energy saving and carbon reduction status.  </t>
  </si>
  <si>
    <t>Other, please specify (CEO, COO, BU &amp; FU head)</t>
  </si>
  <si>
    <t>The team members who provide energy saving and creative project will get monetary reward.</t>
  </si>
  <si>
    <t>Colleagues who provide available and effective energy saving project will get monetary reward.</t>
  </si>
  <si>
    <t>Internal definition</t>
  </si>
  <si>
    <t>A specific climate change risk identification, assessment, and management process</t>
  </si>
  <si>
    <t>1 to 3 years</t>
  </si>
  <si>
    <t>We follow the P-D-C-A management cycle to address the risks of climate change risks. First, to collect requirements from government, customers &amp; others,  and arrange meeting to discuss the risks. The identified risks were ranked according to the severity and frequency, and will take control measures to reduce the risks.</t>
  </si>
  <si>
    <t>We keep monitoring regulations, and if any amendment published, we will re-assess the compliance status to determine if further actions needed.</t>
  </si>
  <si>
    <t>When emerging regulation found related to our company, we will keep monitoring its status. The monitoring process will also provide some directions on the preparedness, so as to react faster once the regulation take effect.</t>
  </si>
  <si>
    <t>When planning energy saving project, we consider to introduce new technology and equipment to enhance the efficiency.</t>
  </si>
  <si>
    <t>Collect relevant laws and regulations periodically. After identifying these laws and regulations, then set up plans as required.</t>
  </si>
  <si>
    <t>Customers and end users are more likely to choose low-carbon and eco-friendly products.</t>
  </si>
  <si>
    <t>Disclosing carbon related data in our annual CSR report.</t>
  </si>
  <si>
    <t>Climate anomalies are resulted from global warming, and cause more severe and frequent typhoons, flooding and droughts.</t>
  </si>
  <si>
    <t>Increasing average temperature leads to more electricity consumption for air conditioning and heating.</t>
  </si>
  <si>
    <t>As a member of RBA, we encourage suppliers to adhere to the same codes, and environmental requirements are included.</t>
  </si>
  <si>
    <t>There're more requirements on energy efficiency, GHG emissions, electricity consumption and renewable energy.</t>
  </si>
  <si>
    <t>We follow P-D-C-A management cycle to address climate change risks.</t>
  </si>
  <si>
    <t>1.Collect requirements from government, customers &amp; others  and arrange meeting to discuss the risk.</t>
  </si>
  <si>
    <t>2. When we have control the risks, we will also find the opportunities for carbon reduction at the same time.</t>
  </si>
  <si>
    <t>3. Base on the risks and  opportunities , we will set targets and plans for energy saving  projects to decrease climate related risks.</t>
  </si>
  <si>
    <t>To meet the Shanghai government's requirements.</t>
  </si>
  <si>
    <t>We don't have financial impact figure.</t>
  </si>
  <si>
    <t>To comply with local law.</t>
  </si>
  <si>
    <t>In order to decrease energy usage, we hold energy saving meeting every week. In the meeting, we have found some equipment efficiency are bad, and will introduce new methods to improve the energy efficiency.</t>
  </si>
  <si>
    <t>1. Collect equipment's operation information 2. Establish meter to monitor energy usage 3. Analyze and adjust the operation status</t>
  </si>
  <si>
    <t>Low-carbon emission and high-efficiency products is the trend of electronic industry.</t>
  </si>
  <si>
    <t>Climate change is a global issue, we have to co-work with our supply chain.</t>
  </si>
  <si>
    <t>The location of facilities and offices aren't being affected immediately.</t>
  </si>
  <si>
    <t>Consider energy saving, non-harmful, resource and waste reduction and recycle ability in green design.</t>
  </si>
  <si>
    <t>Automation and remote monitoring to reduce the impacts.</t>
  </si>
  <si>
    <t>No supplement.</t>
  </si>
  <si>
    <t>Customers have been requesting for energy saving and carbon reduction. If we do not meet demands of the customer, our revenues can be influenced.</t>
  </si>
  <si>
    <t>Energy saving and carbon reduction are beneficial to the environment and can reduce operational costs.</t>
  </si>
  <si>
    <t>Some damages to assets due to typhoons and heavy rains. Physical protections of our offices and facilities are improved to ensure the safety of the assets.</t>
  </si>
  <si>
    <t>1.Our energy saving target had be managed by COO to make sure it helps to decrease operation cost.</t>
  </si>
  <si>
    <t>2.The status of Energy saving target  completion is reviewed by the owner who is assigned by COO once a week.</t>
  </si>
  <si>
    <t>We haven't use climate-related scenario analysis is because this is a new concept, and we have to get more knowledge to determine which scenario would be suitable for our company. We will arrange related training course for internal team to survey climate situation analysis, and try to come up with a results to introduce this into business strategy.</t>
  </si>
  <si>
    <t>Our target year is 2020, and we had plan and some projects to make the target achieve.</t>
  </si>
  <si>
    <t>Electricity usage (GJ)</t>
  </si>
  <si>
    <t>Revenue (NTD Million)</t>
  </si>
  <si>
    <t>Our targets are reductions of 24 percent electricity consumption by 2020 from 2009 levels per revenue dollar.</t>
  </si>
  <si>
    <t>1.In order to let colleagues to understand energy saving, climate change and carbon reduction, we had arranged trainings and video introductions 2.Factories audits unnecessary usage</t>
  </si>
  <si>
    <t>1.People who provide available and effective energy saving project will get monetary reward. 2.We had set up ISO 50001 energy management system in certain site, and will plan to expansion to other sites</t>
  </si>
  <si>
    <t>We had set up solar system with government help.</t>
  </si>
  <si>
    <t>Electronic products will be designed for Energy Star which have labels for energy saving product.</t>
  </si>
  <si>
    <t>Other, please specify (Follow Energy star calculation method)</t>
  </si>
  <si>
    <t>We will consider to evaluate the revenue from low carbon products.</t>
  </si>
  <si>
    <t>stationary combustion</t>
  </si>
  <si>
    <t>mobile combustion</t>
  </si>
  <si>
    <t>fugitive emissions</t>
  </si>
  <si>
    <t>process activities</t>
  </si>
  <si>
    <t>PSH</t>
  </si>
  <si>
    <t>PKS</t>
  </si>
  <si>
    <t>PSZ</t>
  </si>
  <si>
    <t>Casetek</t>
  </si>
  <si>
    <t>PCQ</t>
  </si>
  <si>
    <t>HQ</t>
  </si>
  <si>
    <t>TY</t>
  </si>
  <si>
    <t>PCZ</t>
  </si>
  <si>
    <t>PMX</t>
  </si>
  <si>
    <t>We had more production capacity in 2018 and resulted in the increased absolute emission. However, the emission intensity is decreased when comparing with previous year.</t>
  </si>
  <si>
    <t>GHG emission/ annual activity data</t>
  </si>
  <si>
    <t>No purchases or generation of low-carbon electricity, heat, steam or cooling accounted with a low-carbon emission factor</t>
  </si>
  <si>
    <t>We kept taking conservation programs and introducing ISO 50001 management system to monitor and reduce electricity usage.</t>
  </si>
  <si>
    <t>2018 GHG Verification Statement_PEGATRON.pdf</t>
  </si>
  <si>
    <t>p.1- Scope 1 Emission</t>
  </si>
  <si>
    <t>p.1- Scope 2 Emission</t>
  </si>
  <si>
    <t>No, we are waiting for more mature verification standards and/or processes</t>
  </si>
  <si>
    <t>Shanghai pilot ETS</t>
  </si>
  <si>
    <t>Currently, we can only provide the data of allowances allocated, while other data can't be obtained at this time because they haven't been verified by the third party.</t>
  </si>
  <si>
    <t>To comply with local regulation about carbon pricing .</t>
  </si>
  <si>
    <t>Other, please specify (Annual supplier conference)</t>
  </si>
  <si>
    <t>Other, please specify (To hold supplier conference every year, and to introduce climate change related issues and CDP. )</t>
  </si>
  <si>
    <t>The attendance rate of supplier conference.</t>
  </si>
  <si>
    <t>We will consider to define the method for assessing the impact of engagement.</t>
  </si>
  <si>
    <t>PEGATRON is a member of Responsible Business Alliance, and we commit to RBA code of conduct. </t>
  </si>
  <si>
    <t>We monitor the policies when they're under establish or revise process, and will consider to modify our climate change strategy if necessary, so as to ensure the consistency.</t>
  </si>
  <si>
    <t>2018 CSR Report_PEGATRON.pdf</t>
  </si>
  <si>
    <t>1. p.6~7: Material Issue Identification, Sustainability Development Goals; 2. p.16: Risk Management; 3. p.25~27: Low Carbon and Energy, Green House Gas.</t>
  </si>
  <si>
    <t>No supplement</t>
  </si>
  <si>
    <t>Senior Director</t>
  </si>
  <si>
    <t>Environmental, health and safety manager</t>
  </si>
  <si>
    <t>Accenture solves our clients' toughest challenges by providing unmatched services in strategy, consulting, digital, technology and operations. We partner with more than three-quarters of the Fortune Global 500, driving innovation to improve the way the world works and lives. With expertise across more than 40 industries and all business functions, we deliver transformational outcomes for a demanding new digital world.</t>
  </si>
  <si>
    <t>A decade into our quest to lessen our environmental impact, thinking—and acting—sustainably is part of daily life at Accenture. By improving the efficiency of our operations, harnessing the innovative spirit of our people and developing new sustainability solutions, we aim to accelerate the global shift to a low-carbon economy and to lessen the effects of climate change.</t>
  </si>
  <si>
    <t>Having achieved two of our 2020 environmental goals early, Accenture worked with key stakeholders to define the next chapter of our environmental journey. In December 2018, we announced our new science-based target, approved by the Science-Based Targets Initiative, to reduce our absolute greenhouse gas emissions (GHG) 11 percent by 2025 against our 2016 baseline. This includes a 65 percent reduction in scope 1 and 2 emissions, and a 40 percent per unit of revenue intensity reduction for scope 1, 2 and 3 GHG emissions over the same time frame. To date, we are the largest professional services company to make this type of commitment. To meet our target, we will continue to develop responsible solutions for further sustainable growth and intensify our focus on the efficiency of our business operations. This includes reducing our energy use and switching to renewable forms of power, as well as addressing travel impact and supply chain sustainability.</t>
  </si>
  <si>
    <t>Reducing our environmental impact is ingrained in our Code of Business Ethics (COBE) and our core values, specifically Stewardship. These inform our Environmental Responsibility Policy, which our Environment Steering Group established in 2007 and reviews annually.</t>
  </si>
  <si>
    <t>Snapshot of our programs and achievements in fiscal 2018</t>
  </si>
  <si>
    <r>
      <t>Running efficient operations: </t>
    </r>
    <r>
      <rPr>
        <sz val="8"/>
        <color theme="1"/>
        <rFont val="Inherit"/>
      </rPr>
      <t>In fiscal 2018, we realized a reduction of approximately 24,000 metric tons of CO2 emissions from office electricity usage, thanks to our ongoing commitment to energy efficiency and increased investments in renewable energy. And approximately 24 percent of our energy came from renewable sources, allowing us to avoid more than 67,400 metric tons of CO2 across our global operations. We also continue to address travel intensity and realized an approximately 14 percent reduction in per-person travel-related CO2 emissions over fiscal 2017.</t>
    </r>
  </si>
  <si>
    <r>
      <t>Engaging our people: </t>
    </r>
    <r>
      <rPr>
        <sz val="8"/>
        <color theme="1"/>
        <rFont val="Inherit"/>
      </rPr>
      <t>Our people are passionate about protecting the planet. In fact, they are the driving force behind much of our progress in this space. Our Environment, Workplace, IT and Procurement teams bring our environmental strategy to life, collaborating with our global network of more than 10,500 Eco team members across 70 countries to promote eco-volunteering activities, including a mix of virtual and in-person events and challenges. In fiscal 2018 we ran our seventh annual Travel Smart Challenge, a six-week competition where our people minimize air and road travel in creative ways. Between Earth Day in April to World Environment Day in June 2018, participants avoided more than 32,000 flights and 4 million car trips, avoiding nearly 14,000 metric tons of greenhouse gas emissions and saving more than $22 million in travel costs.</t>
    </r>
  </si>
  <si>
    <r>
      <t>Enabling client sustainability</t>
    </r>
    <r>
      <rPr>
        <sz val="8"/>
        <color theme="1"/>
        <rFont val="Inherit"/>
      </rPr>
      <t>: Our Client Carbon Savings program brings together our teams that offer commercial services, which help our clients meet their economic and sustainability goals, to share ideas and consolidate the impact of these emissions-reduction activities. In fiscal 2018, through our Energy Management-as-a-Service (EMaaS) offering, we identified potential savings for our clients of more than 2.61 million metric tons of CO2 and nearly $526 million and implemented strategies to help them save a cumulative 301,000 metric tons of CO2 and more than $12.4 million.</t>
    </r>
  </si>
  <si>
    <t>To find out more about our strategy and programs, please read our 2018 Corporate Citizenship Report at http://www.accenture.com/corporatecitizenship.</t>
  </si>
  <si>
    <t>Accountability starts with the Board, which provides governance and oversight over the strategy, operations and management of Accenture. The Board plays a direct role in the Company’s Enterprise Risk Management (ERM) program. Specifically, the Audit Committee, one of four Board-level committees, receives quarterly briefings on enterprise risk, which include business continuity risk factors, among which are climate-related factors.</t>
  </si>
  <si>
    <t>Accountability to advance corporate citizenship at Accenture starts at the top, with our Board, which includes our Interim CEO*, who is responsible for providing governance and oversight over the strategy, operations and management of Accenture. Specifically, the Audit Committee, one of four Board-level committees, receives quarterly briefings on our Enterprise Risk Management (ERM) program. The quarterly ERM briefing details our most critical set of risks for review. This process means we could escalate climate risks to the Board as frequently as necessary—even to every Board meeting—if climate-related risks were within the most critical set of risks for review. As a related comment, the Board received a dedicated presentation on Accenture’s environment strategy, carbon targets and new SBT (beyond the ERM process) in fiscal 2018. The Board actively and regularly reviews governance best practices. Additionally, the Board oversees Accenture’s senior management, to whom it has delegated the authority to manage the day-to-day operations of the Company, including environmental and climate change related matters. Within the company’s most senior management group, our Global Management Committee (GMC), Accenture’s COO is responsible for delivering on our climate-related goals. Management will update the Board on environmental matters, including climate-related initiatives, as needed. *Note: On January 11, 2019, Accenture announced that Chairman &amp; CEO Pierre Nanterme was stepping down for health reasons and our Board of Directors appointed David Rowland, who has been our chief financial officer, to become interim chief executive officer, and to the board as a director of Accenture. Additionally, we named lead independent director Marge Magner as our non-executive chair of the board.</t>
  </si>
  <si>
    <t>Where in the organizational structure these positions lie:</t>
  </si>
  <si>
    <t>Accountability to advance environmental performance at Accenture starts at the top, with our Board, which includes our Interim CEO*, who is responsible for providing governance and oversight over the strategy, operations and management of Accenture. Specifically, the Audit Committee, one of four Board-level committees, receives quarterly briefings on our Enterprise Risk Management (ERM) program. The ERM briefing details our most critical set of risks for review. This process means we could escalate climate risks to the Board as frequently as necessary—even to every Board meeting—if climate-related risks were within the most critical set of risks for review.</t>
  </si>
  <si>
    <t>Within the company’s most senior management group, our Global Management Committee (GMC), Accenture’s COO is responsible for our climate-related goals, specifically our science-based GHG emissions target. The COO reports to the Interim CEO. The COO coordinates the Company’s annual Enterprise Risk Management process and actively monitors business continuity risks, including climate-related risks, as part of that process; the COO then reports on business continuity to the Board quarterly (again, including climate-related risks as necessary). </t>
  </si>
  <si>
    <t>Rationale for why responsibility lies with those positions:</t>
  </si>
  <si>
    <t>Our COO has the ability to drive the best outcomes against Accenture’s carbon targets due to the inherent oversight this role has across all operational functions of the company; therefore, the COO can drive the operational progress needed to meet targets, for example by supporting our facilities management teams to improve energy efficiency and ensure programs are appropriately resourced. Specifically and in detail, the following teams report to the COO within our global operations function: 1) Workplace—influences e.g. energy efficiency initiatives, water collection and recycling at our facilities etc; 2) Global Business Resilience/Continuity—how we proactively plan for business disruptions, such as those caused by climate-related issues, 3) Global Mobility—our travel program, how we minimize our carbon footprint by traveling efficiently or decreasing our need to travel, and 4) CIO (Accenture’s technology function) reports to the COO. CIO owns our strategy for collaboration tools, which directly influence our ability to avoid GHG emissions by cutting travel. The Procurement function also reports to the COO, supporting supplier resilience in the event of potential climate risk; executing our renewable energy procurement program and so on. This multi-pronged, coordinated approach enables Accenture to make faster progress against our targets and connect and coordinate the various operational functions required. </t>
  </si>
  <si>
    <t>How climate-related issues are monitored:</t>
  </si>
  <si>
    <t>Accenture’s Global Environment Director drives a formal, annual operational environmental risk assessment, in collaboration with our network of Environment Leads across our geographies footprint, which factors in the time horizon of the risk. The results of this assessment are reported annually to our Environment Steering Group, a cross-functional group of leaders. More frequently, sometimes daily, Environment Leads and the Environment Director are responsible for monitoring changing conditions—weather events, commodity scarcity, legal regulations, etc. Specifically, the Environment Director runs a legislative update process annually with the Environment Leads, to request new or emerging legislation information relevant to their city/state/country/region. As a result, he collates a global view and works with local Environment Leads to take action where needed. Additionally, all Environment Leads attend a monthly call to discuss environmental metrics and measurement and interventions to improve performance. They share good practices and emergent trends to cross-pollinate ideas between countries and regions. Finally, the Environment Director ensures that our ISO 14001-certified EMS is properly maintained and audited annually. That process results in good practices and corrective actions which are re-circulated to the Environment Leads for consideration in their own locations.</t>
  </si>
  <si>
    <t>The Environment Steering Group provides an annual update to Accenture’s COO as the person accountable for delivering on our carbon target within our Global Management Committee, as well as other selected members from the Global Management Committee (GMC), our most senior management group, which reports directly to the Interim CEO. </t>
  </si>
  <si>
    <r>
      <t>*Note:</t>
    </r>
    <r>
      <rPr>
        <sz val="8"/>
        <color theme="1"/>
        <rFont val="Inherit"/>
      </rPr>
      <t> On January 11, 2019, Accenture announced that Chairman &amp; CEO Pierre Nanterme was stepping down for health reasons and our Board of Directors appointed David Rowland, who has been our chief financial officer, to become interim chief executive officer, and to the board as a director of Accenture. Additionally, we named lead independent director Marge Magner as our non-executive chair of the board.</t>
    </r>
  </si>
  <si>
    <t>Accenture’s Chief Operating Officer (COO): Accenture’s COO is accountable for achieving Accenture’s science-based emissions reduction target. Progress against this target is one of multiple factors considered in the performance evaluation and performance pay of our COO. This indicator is directly linked to our efforts to address climate change and it supports our commitment to fostering sustainable growth for our company and our stakeholders.</t>
  </si>
  <si>
    <t>Accenture’s Chief Procurement Officer (CPO): In fiscal 2018, Accenture’s CPO was accountable for three specific priorities that contribute to addressing our supply chain emissions and environmental performance: 1) Environmental criteria included in purchases: Our geographic Procurement teams include environmental, social and governance (ESG) performance of prospective suppliers as a weighted factor for purchasing decisions in the categories with the largest sustainability impact (IT, travel, and workplace and facilities). We continue to expect and support our Procurement teams to implement these factors and monitor their performance. 2) Supply chain engagement: By end of fiscal 2020, we will expand to 75 percent the percentage of our key suppliers who disclose their targets and actions toward emissions reduction. In fiscal 2018, we made good progress against this goal: 74 percent disclosed their targets, and 80 percent disclosed their actions toward GHG emissions reduction (measured through CDP). 3) Procurement of renewable energy: Our renewable energy initiative—part of our supply chain sustainability strategy—aims to reduce greenhouse gas (GHG) emissions, energy costs and our per-person carbon footprint. Progress against these priorities and targets is one of multiple factors considered in the performance evaluation and performance pay of our Chief Procurement Officer. This indicator is directly linked to our efforts to address climate change because it supports Accenture to reduce GHG emissions within its supply chain.</t>
  </si>
  <si>
    <t>Accenture Global Supplier Inclusion and Sustainability team: Key members of this team are directly incentivized to drive actions supporting CO2 emissions reduction across Accenture’s geographic procurement operations. For example, the Global Procurement Sustainability Lead’s remuneration is directly affected by a) level of supplier engagement and progress as measured through CDP, b) ongoing usage of environmental weighting when purchasing goods and services by local procurement teams. These indicators are directly linked to our efforts to address climate change because they support Accenture to reduce GHG emissions within its supply chain. Additionally, the Global Supplier Inclusion &amp; Sustainability Lead (to whom the Global Procurement Sustainability Lead reports) has scope to impact all categories in terms of sustainability—for procurement activities across the whole of Accenture. The Global Supplier Inclusion &amp; Sustainability Lead also reports directly to the CPO, demonstrating the importance attributed to sustainability in Accenture’s supply chain.</t>
  </si>
  <si>
    <t>Accenture Operational Leads accountable for geographic energy goals: Accenture Operational Leads are accountable for geographic energy goals and each has an environmental target within their formal performance objectives. This environment target includes an energy-related goal, which is reviewed by the global operational lead. If operational leaders meet their performance objectives, including their environmental targets, they are eligible for higher performance ratings, which correspond to higher compensation and recognition. These energy reduction targets are directly linked to our efforts to address climate change because if Accenture’s energy usage decreases, then our Scope 2 carbon emissions are reduced.</t>
  </si>
  <si>
    <t>Accenture Geographic Unit Environment Leads responsible for global ISO 14001 maintenance: Accenture’s geographic Environment Leads are accountable for successful audits for our global ISO 14001 certification, where sites fall within their geographic responsibility. Currently, we have more than 60 key sites in scope for our global certificate. If operational employees meet their performance objectives including their environmental targets, they are eligible for higher performance ratings, which correspond to higher compensation and recognition. These incentives are directly linked to our efforts to address climate change because our ISO 14001 certified locations have emissions identified from electricity as a significant aspect, requiring reduction targets and action plans.</t>
  </si>
  <si>
    <t>Other, please specify (Sales of sustainability services)</t>
  </si>
  <si>
    <t>Accenture Sustainability Services and Resources leadership teams: These services help generate emissions reductions for clients. The leadership of these practices is incentivized, through variable pay based on sales to clients, to help our clients manage emissions, from setting targets, to monitoring and measurement, to helping develop performance management and incentives. Globally, the practices are responsible for delivering Greenhouse Gas (GHG) management solutions to clients. The leaders’ variable pay is based on the growth of these products or services, as well as other criteria. Where sales increase in this field, leaders are eligible for higher compensation and recognition. Many of these offerings have the direct objective of assisting clients to minimize, manage, measure and report their GHG emissions as part of the wider sustainability remit. The incentivized performance indicator is “achieving client sales of sustainability-oriented services.” These incentives are directly linked to our efforts to address climate change because they support our clients to address their GHG emissions (Scope 1, and/or 2) and often those of their value chain (Scope 3).</t>
  </si>
  <si>
    <t>These time horizons are directly commensurate with the nature of Accenture’s business. As noted in Accenture’s 2018 Annual Report on Form 10-K “Developments in the industries we serve, which may be rapid, also could shift demand to new services and solutions.” As our services rapidly rotate with the needs of our clients, as driven by technology and innovation, so too must the rest of the business; therefore, a short-term time horizon is critical and highly relevant in a fast-paced, rapidly changing environment. This time horizon is consistent across all categories of risk, including climate-related.</t>
  </si>
  <si>
    <t>Equally important is a slightly longer horizon. At 5 years or less, this allows us to look at the business from a slightly longer time dimension. Strategic planning, financial planning, etc., all have a foot in the present/short term, but also have a foot in the future allowing us to plan for the near-term future of our business. This time horizon is consistent across all categories of risk, including climate-related.</t>
  </si>
  <si>
    <t>The longer-term horizon is much less certain for us. This is because we are a people-based, technology-driven company. Our aim is to provide the market innovative services that evolve with the ever-changing, disruptive world of technology. Disruption is less predictable, certainly in the long-term. We are also not a company with hard assets (e.g., real estate), and need to be agile to operate in this changing environment. That said, as needed we will take a longer-term view. This time horizon is consistent across all categories of risk, including climate-related.</t>
  </si>
  <si>
    <t>The Global Environment Director meets at least quarterly with the Enterprise Risk Management (ERM) lead to discuss changing risk conditions across all time horizons. Any significant risk updates, if needed, may also be included in the quarterly ERM briefing to the Board-level Audit Committee. Very frequently—sometimes daily—Environment Leads and the Environment Director monitor short-medium term changing conditions—weather events, commodity scarcity, legal regulations, etc. The Environment Leads meet monthly to discuss emerging risks. Additionally, these day to day risks are rolled up into some annual processes. Accenture’s Global Environment Director drives a formal, annual operational environmental risk assessment, in collaboration with our network of Environment Leads across our geographic footprint, which factors in the time horizon of the risk. The results of this assessment are reported annually to our Environment Steering Group, a cross-functional group of leaders.</t>
  </si>
  <si>
    <r>
      <t>Process: Climate-related risks</t>
    </r>
    <r>
      <rPr>
        <sz val="8"/>
        <color theme="1"/>
        <rFont val="Inherit"/>
      </rPr>
      <t>—</t>
    </r>
    <r>
      <rPr>
        <sz val="8"/>
        <color theme="1"/>
        <rFont val="Inherit"/>
      </rPr>
      <t>company level</t>
    </r>
  </si>
  <si>
    <t>Accenture’s Global Environment Director 1) meets monthly with our network of Environment Leads to discuss emerging risks, 2) meets at least quarterly with the ERM lead to discuss changing risk conditions across all time horizons, 3) drives an annual, operational environmental risk assessment with the Environment Leads, which factors in the time horizon of the risk. The Environment Leads use external and internal information to identify relevant risks, and assess the nature of our risk exposure—e.g., financial, client delivery, legal. Results are shared annually with the Environment Steering Group—a cross-functional group of leaders; Accenture’s COO as the individual sponsor for environment from within our Global Management Committee (GMC), and the full GMC, our most senior management group, to validate the risk priority, mitigations, and subsequent actions. Further, Accenture maintains an ERM program, whereby the Company looks at risks across the company and prioritizes those for additional management and Board oversight. The Board of Directors validates this risk priority annually and receives quarterly briefings on changing risk conditions. Climate-related risks would be considered as part of that annual assessment and quarterly briefings, as needed, taking into account potential severity of impacts, likelihoods, and the effectiveness of management’s risk mitigation. All members of the GMC have input into that annual assessment process and can escalate climate-related risks as appropriate.</t>
  </si>
  <si>
    <r>
      <t>Process: Climate-related risks</t>
    </r>
    <r>
      <rPr>
        <sz val="8"/>
        <color theme="1"/>
        <rFont val="Inherit"/>
      </rPr>
      <t>—</t>
    </r>
    <r>
      <rPr>
        <sz val="8"/>
        <color theme="1"/>
        <rFont val="Inherit"/>
      </rPr>
      <t>asset level</t>
    </r>
  </si>
  <si>
    <t>Accenture leases nearly all of its office locations—though we do assess climate-related risks by location, primarily by understanding our location/building risks, e.g., where they are located and if there are concerns with extreme weather events, energy or water availability. We have Environment Leads in each geographic unit, who use our Environment Management System (EMS) to monitor site and country level risks, such as emerging local regulation (jointly with our Legal teams) or developing crises, to ensure a proactive response. These risks are escalated through our Environment Leads, as well as our Geographic Services and Global Asset Protection functions to determine what actions, if any, are needed. For example, we may choose to exit certain building locations, or build up our resilience through business continuity planning or technology redundancy. These risks may also be escalated for consideration in the ERM assessment. </t>
  </si>
  <si>
    <t>Process for assessing size and scope of identified risks</t>
  </si>
  <si>
    <t>Not unique to climate-related risk, the process for assessing potential size and scope of risks is not an exact science. 1) it factors in time horizon—how quickly we anticipate certain climate-related trends becoming relevant to Accenture, e.g., regulation, water scarcity; 2) the potential to impact Accenture—we are a geographically diverse company; therefore we may anticipate this affecting individual countries or regions, or there may be potential for a global impact; 3) what type of impact we are likely to see—e.g. disruption to our people, potential delays to delivering our services to clients. We may conclude that we have pockets of higher risk, but effectively are trying to understand the global landscape of our exposure.</t>
  </si>
  <si>
    <t>Substantive financial or strategic impact </t>
  </si>
  <si>
    <t>There is not one definition of a substantive financial or strategic impact to the business. There is financial reporting materiality, which we analyze in conjunction with our external auditors, and is based on a percentage calculation of our revenues and profits, respectively. As a company of a considerable size, this financial reporting metric is a quantitative threshold; however, it is not the threshold by which we manage our risk or our business. Rather, Accenture has various thresholds within our process, controls and governance that require review, approval and escalation. This may vary by area—we may take a zero-tolerance approach to certain areas of our business. In others, we acknowledge that we may need to take on certain risks to grow as a business. As it relates to climate, the nature of our risk exposure is disclosed in our 10-K, which is indicative that there is potential for a substantive impact. We estimate a reasonable assessment of substantive financial impact to our people and property to be approximately $10 million based on our five-year history of events and trends. Typically, disruption activity has a far lower financial impact though our estimate reflects a likely range of possibilities. Equally, we may be focused on lower threshold events—e.g. monitoring the potential impact of the South Africa Carbon Tax Bill. Accenture in South Africa accounts for less than 1 percent of Accenture’s global headcount—yet we are taking action today, demonstrating a very low materiality approach to the type of disruption we want to allow from climate-related risk. </t>
  </si>
  <si>
    <t>Relevant- YES. Substantive Company-wide-NO. Accenture’s Code of Business Ethics states that “we comply with all laws, whether local, national, or regional.” Understanding what those laws are that we are subject to, and how we maintain compliance is therefore important to us. Climate-related regulation is no exception. We, therefore, have a structure of geographic Environment Leads and Geographic Legal Leads who are responsible for having visibility of local climate-related regulations to which we may be subject. We monitor our adherence to the current regulations across our geographies through our ISO14001-certified EMS. To date, this risk has not been substantive for Accenture—we are a professional services company, we are not asset-intensive, and we are not operating in a carbon-intensive industry, and therefore are not subject to the same level or speed of regulatory change as companies in high-emitting sectors. Accenture is generally only required to report emissions/energy, both of which we already capture through our EMS and environment programs. As an example of this risk type, the European Commission Energy Efficiency Directive (EED) has already affected a number of European countries where Accenture operates, including Sweden, Denmark and Finland. In 2017, Accenture in Sweden was obliged to begin reporting key energy metrics to the Swedish Energy Agency. Also prompted by EED, Accenture in Finland and Denmark began external audits of key environmental metrics in 2016. We continue to prioritize understanding the regulatory landscape, meeting these requirements and maintaining compliance, but they are not substantive because (1) these are not applicable to use across the globe, but are country-specific, (2) are not burdensome requirements on our organization—we already collect these metrics internally for environmental management purposes, and (3) the additional effort involved in disclosing them externally and/or undergoing any audit activity is met within existing job roles for the Environment Leads and Legal colleagues. Further, because it is our business practice to lease vs. own nearly all of our offices, we are not often subject to regulations. Many regulatory changes are currently targeting the owners of facilities, not the lessees.</t>
  </si>
  <si>
    <t>Relevant- YES. Substantive Company-wide-NO. In order to comply with our Code of Business Ethics, which states that “we comply with all laws, whether local, national, or regional,” we must have an eye on today (current regulation as mentioned above) and the future (emerging regulation). As it relates to climate-related regulation, we know this is an area that has become more active in recent years. As such, we have processes in place to ensure that our geographic Environment Leads and geographic Legal Leads are monitoring the regulatory landscape to understand what may be coming down the pipeline. This is important as there may be effort needed to ensure we understand the requirements, have the right management and measurement processes in place, and can demonstrate compliance accordingly. An example of one such emerging regulation we are monitoring is the draft South African Carbon Tax bill, which is likely to require any organization using fossil-fuel generated electricity or heat over a certain threshold to report their emissions to the Department of Environmental Affairs and/or pay some form of levy. More than 80 percent of South Africa’s overall energy mix is currently based on fossil fuels; therefore, our Accenture operations in South Africa could be impacted by this legislation. Our South Africa Environment Lead tracks the possible impact of this legislation within our EMS and discusses it periodically with the Environment Director, as well as reporting on our status against this specific issue annually to the Environment Director. While we will monitor and act where appropriate, this is not material to Accenture for several reasons: (1) Through our ISO14001-certified EMS we track our electricity emissions today and could easily respond to reporting requests as needed, (2) We are a professional services company, are not asset-intensive, are not operating in a carbon-intensive industry, and therefore our electricity needs are lower in general across the board, (3) we are geographically diverse operating across the globe, and our South Africa footprint is small in comparison to the whole—accounting for less than 1 percent of our overall employee headcount, and (4) there is nothing significant in the pipeline to suggest this will be disruptive to Accenture in the near future.</t>
  </si>
  <si>
    <t>Relevant- YES. Substantive Company-wide-NO. In the risk factors section of our 10-K filing we state, “Our success depends, in part, on our ability to continue to develop and implement services and solutions that anticipate and respond to rapid and continuing changes in technology and offerings to serve the evolving needs of our clients. This encompasses, but is not specific to, climate-related technology. More generally, acute or chronic physical risks of climate change could affect our technology risk—for example, if we are developing or running key systems for clients, any outages in our facilities (e.g. our delivery centers in India and the Philippines) could pose a risk for our ability to deliver on client obligations. We see technology not as driving our climate-related risk higher, but as a tool to address climate-related risks. We have leveraged technology internally and are developing new solutions using Accenture’s innovation capabilities, such as our Liquid Labs. For example, in fiscal 2018, our Madrid office launched a pilot to improve their energy efficiency using “Intelligent Climate Platform” software, designed and built by Accenture’s Liquid Studio team, to more effectively control air conditioning based on variable weather conditions, historical data and electricity prices. Preliminary results of the pilot show up to 20 percent energy savings. We also leverage technology externally to help clients solve their climate-related business problems. The best example is our Client Carbon Savings program, through which we help clients address sustainability challenges and articulate carbon emissions avoidance benefits of their services to support their calculation and reporting of environmental metrics. This can be done by implementing the Energy Management as a Service offering to help clients measure, reduce and disclose their GHG emissions. In fiscal 2018, through our Energy Management-as-a-Service (EMaaS) offering, we identified potential savings for our clients of more than 2.61 million metric tons of CO2 and nearly $526 million and implemented strategies to help them save a cumulative 301,000 metric tons of CO2 and more than $12.4 million. Thus, technology has aided in mitigating climate-related risk exposure, but not been a driver of significant climate-relate exposure.</t>
  </si>
  <si>
    <t>Relevant- YES. Substantive Company-wide-NO. With any risk assessment, it is critical to understand what legal risk may be relevant. We have already addressed current and emerging regulations; the regulatory environment is a key consideration for us, though not yet substantive in the context of climate-related risk. The same can be said when taking a broader legal context view. Broadly speaking, we continue to re-evaluate where we have potential for legal risk (i.e., we believe it is relevant to ask ourselves this question), though we have not seen this materialize in any way to date. For example, Accenture has not had climate-related litigation, nor do we believe we have financial liability for causing climate change due to the nature of our business—Accenture is a professional services company, non-asset intensive, and not operating in a high-emission type of industry. We do have the potential for legal risk are it relates to our client contracts, for obligations to provide services. The most relevant example is for the continuity of our services in the event of extreme weather causing disruptions. For example, in our 10-K we explain a specific potential risk of extreme weather and other events: “By disrupting communications and travel and increasing the difficulty of obtaining and retaining highly skilled and qualified personnel, these events could make it difficult or impossible for us to deliver our services and solutions to our clients.” It is important that our client contracts reflect this reality and we have the right understanding with clients as to our recovery responsibilities so as not to take on undue legal risk. We speak on this topic in depth in our risk responses—the risk is primarily financial and delivery, though it is important the legal approach is coordinated. We monitor and escalate these risks through our ERM program as necessary, and highlight them in our 10-K.</t>
  </si>
  <si>
    <t>Relevant- YES. Substantive Company-wide-NO. As a professional services company, understanding market expectations is critical to our success and our ability to protect shareholder value. At a macro level, we do not operate in a high-emission industry. As such, we are less affected by market shifts in sentiments (i.e., negative attention to carbon-rich companies) or affected by commodity price shifts/shortages. However, we may be indirectly affected if an industry as a whole is impacted, such as if investment spending in technology declines due to rising commodity prices. At an operational level, we strive to be a responsible business. We have put stipulations into our procurement practices, such as procurement checklists that have climate-related selection criteria, or requirements for ISO certification. We need to understand the market expectations of our clients and partners and be prepared to evolve as appropriate. By way of example, several years ago it became clear, particularly in Europe, that clients were likely to require ISO 14001-certified EMS from their suppliers. Initially, this was particularly the case with certain clients in Spain, leading to one of our first ISO 14001 certifications in a Madrid office location in response to a key client that indicated ISO 14001 was a priority in their Requests for Proposals. If we were unable to achieve that global ISO 14001 certification, there was potential it could impact our ability to win contracts, and increasingly so as clients began to integrate this requirement into their procurement processes more generally. As a result, Accenture established its global EMS and underwent ISO14001 audits in 60+ locations, with maintenance audits continuing since that time. We also continue to gauge market reactions through our Investor Relations team. In a combined effort by our Investor Relations, Corporate Citizenship and Legal teams, we reached out to our top 50 shareholders in August through October 2018 to discuss our commitment to corporate citizenship and environmental, social and governance matters. We engaged with holders of more than 40 percent of our shares outstanding, including 70 percent of our top 20 holders. These engagement activities produce valuable feedback that is communicated to and considered by the Board to inform our decisions and strategy, as appropriate.</t>
  </si>
  <si>
    <t>Relevant- YES. Substantive Company-wide-NO. Reputation risk is an element of several different categories of risk, as detailed in Accenture’s 10-K. It is highly relevant to Accenture because our success is based on our reputation, which affects our ability to attract top talent, establish trust with clients and continue to sell work. Thus, having highly skilled people, being innovative, being able to deliver what we sell, and being a good corporate citizen all matter to us. It therefore follows that reputation as it relates to climate-related risks is also important and relevant. Largely, this is driven by our engagement externally—how we are engaging on the global stage, e.g. being a signatory of the Taskforce on Climate-related Financial Disclosures, helping to innovate and drive smart grid programs in the energy industry, and even participating in disclosures such as the CDP. While we will continue to expand our efforts, it has not been a substantive risk for us because we are not considered a high-risk industry, and yet are trying to be a leader for change in this area. We are a professional services company, are not asset-intensive, and are not subject to any substantive regulations. However, we continue to act as a technology innovator, improving how we manage carbon and energy internally, and also helping companies solve their sustainability and climate-related risk problems. Separately, and covered below, reputation risk can be an outcome of another risk, which is also something we are cognizant of, and discuss in our 10-K risk factors. We discuss concentration of people and delivery capability in India and the Philippines, and note that acute weather events have the potential to cause disruption. As stated in our 10-K, “Our business continuity and disaster recovery plans may not be effective, particularly if catastrophic events occur. If any of these circumstances occurs, we have a greater risk that interruptions in communications with our clients and other Accenture locations and personnel, and any down-time in important processes we operate for clients, could result in a material adverse effect on our results of operations and our reputation in the marketplace.” We talk about this further under Acute Physical risks, which we note as substantive to Accenture.</t>
  </si>
  <si>
    <t>Relevant- YES. Substantive Company-wide-YES. Acute physical risks, which we have defined later in this disclosure as driven by extreme weather events, exist primarily because we have large concentrations of people and infrastructure located in more than 200 cities across 52 countries. As noted in our 10-K, “Our business model is dependent on our global delivery capability, which includes Accenture personnel based at more than 50 delivery centers around the world. While these delivery centers are located throughout the world, we have based large portions of our delivery capability in India, where we have the largest number of people located in our delivery centers, and the Philippines, where the second-largest number of our people are located. Concentrating our global delivery capability in these locations presents a number of operational risks, many of which are beyond our control.” While not the only driver of disruption (others include political instability, worker strikes and civil unrest), extreme weather events have the potential to disrupt delivery operations by impacting our people and our office locations. We assess our risk on a location-by-location basis. We may make decisions to exit certain buildings, or to scatter office locations within a particular city. This is most evident in Bengaluru, where we have created multiple clusters of offices, each a significant distance from the others, to mitigate our risk within the city. We use this understanding of risk to feed into our business continuity management and disaster recovery planning to mitigate risk. We indicate that this is a substantive risk to Accenture, which is consistent with our 10-K, stating “Our business continuity and disaster recovery plans may not be effective, particularly if catastrophic events occur. If any of these circumstances occurs, we have a greater risk that interruptions in communications with our clients and other Accenture locations and personnel, and any down-time in important processes we operate for clients, could result in a material adverse effect on our results of operations and our reputation in the marketplace.”</t>
  </si>
  <si>
    <t>Relevant- YES. Substantive Company-wide-NO. As a company with operations in more than 200 cities across 52 countries, it is important to understand chronic trends that may impact our locations over time, especially those locations where we may be more heavily concentrated with people and operations and disruptions would be more impactful. The largest number of those people are located in our more than 50 delivery centers around the world, with India and the Philippines having the highest volume of people, respectively. Accenture in India has more than 170,000 people, more than a third of our global workforce. Concentrating our global delivery capability in these locations presents a number of operational risks, many of which are beyond our control. As a result, Accenture is intentional in terms of our location and real estate planning to try and mitigate this risk from the onset and establish business continuity processes in the event of an incident. Accenture takes specific steps to ensure our infrastructure is resilient. This includes (1) attention to building resilience, e.g. leasing in buildings with the most up to date earthquake codes, being mindful of technology placement (e.g., not putting backup generators below ground where they might be affected by flooding) and redundancy needs, and physical location within a city. Second (2), while we have geographic concentrations in India and the Philippines, we actively disperse our operations across cities, and also within the city limits. Additionally, we work with our clients on business continuity planning, including discussing with our clients the services we provide for them and whether we need redundant business processes or systems employed in other geographic locations, recovery timelines, etc. Our account teams are responsible for developing and proactively testing plans to ensure that in the event of a disruption we are able to execute what was agreed with the client. We also recognize that conditions change over time and therefore will monitor rising sea levels or energy and water scarcity, but these have not substantively impacted us to date. Further, our business model is such that we lease nearly all of our several hundred office facilities in more than 200 cities across 52 countries, making us more agile and able to adjust our operating arrangements in the event of e.g. rising sea levels.</t>
  </si>
  <si>
    <t>Relevant- YES. Substantive Company-wide-YES. Due to Accenture’s scale and the nature of our business, our supply chain is crucial for our business operations. As noted in our 10-K, our alliance partner and vendor relationships have the potential to adversely affect our results of operations. These companies are often technology and software providers who are critical to the solutions and services we provide to our clients. While there are many dimensions that we highlight as to how these companies could adversely impact our operations, one risk to us is whether these alliance partners and vendors are equally building resiliency into their business for business disruptions, such as those caused by acute extreme weather events. Our Operations business depends on reliable energy sources for server temperature management; we have large operations in water-vulnerable locations like Bengaluru, where water prices have increased dramatically in the face of water scarcity/quality problems. While Accenture is not water-intensive, we manage our water consumption closely with a special focus on regions affected by climate change-driven water scarcity, for example in India we installed water smart meters and low-flow taps. In areas not affected by water shortages, we still monitor our water consumption to identify opportunities for efficiency improvement. We are incorporating water-scarcity analysis into our real estate practices when evaluating new sites, and as the issue continues to grow it becomes more relevant in enterprise risk management discussions. Extreme weather events might, therefore, generate reduced revenue for Accenture from decreased production capacity. We manage this risk through our Procurement, Ecosystems, Business Continuity, and Geographic Services functions. Risks are further escalated into our Enterprise Risk program as appropriate. As an example, we are heavy users of collaboration tools, such as Microsoft Teams, and we utilize various cloud-based platforms in our service delivery for IT hosting. If natural disasters or other physical risks caused disruptions that our suppliers were not prepared for, this could impact our ability to deliver our services to clients. Many Accenture people routinely work virtually with colleagues and clients. Any disruption to our collaboration tools would affect our ability to deliver to our clients.</t>
  </si>
  <si>
    <t>Relevant- NO. Accenture delivers services to clients across strategy, consulting, digital, technology and operations. We do not produce, distribute, or dispose of products (hence, this risk type was not deemed to be relevant to our risk assessments). We do monitor general client delivery risks, for example, around our ability to deliver on client obligations using our global delivery center network, but this is a general risk and not a downstream risk specifically. As an example of the type of work we do, Accenture is supporting precision agriculture with specific solutions. Accenture Digital Agriculture Service (DAS) can increase profitability by $55 to $110 per acre. DAS integrates with advanced sensors to utilize weather and soil information, UAV technology to help farmers monitor crop growth and crop health, detect intrusions, and scout and harvest with greater precision. It also leverages computer vision and multispectral image analysis, making it possible to identify issues quickly and recommending the best course of action. For example, Accenture worked with a large South American sugar cane producer. With a vast operation, the client needed to streamline their processes and use technology to automate field analysis. We built on the DAS platform and integrated it with a new satellite image provider and with the client’s ERP system, enabling detection of plantation gaps; decision-support on whether impacted areas should be replanted or entire fields reformed to minimize financial impact; assessing crop health, through the analysis of satellite images and tracking of the normalized difference vegetation index (NDVI), to determine where treatment should be applied or scouting done; digitizing and optimizing the field scouting process, with the collection of soil/crop infestation data and images using the DAS mobile app and its augmented reality functionality. The outcomes generated included 1) productivity increases of up to 10 percent and 2) Reduction of up to 5% in operating costs. Therefore, this specific risk is not relevant to Accenture generally or in terms of climate change.</t>
  </si>
  <si>
    <r>
      <t>Risks</t>
    </r>
    <r>
      <rPr>
        <u/>
        <sz val="8"/>
        <color theme="1"/>
        <rFont val="Inherit"/>
      </rPr>
      <t>:</t>
    </r>
    <r>
      <rPr>
        <sz val="8"/>
        <color theme="1"/>
        <rFont val="Inherit"/>
      </rPr>
      <t> Very frequently—sometimes daily—Environment Leads and the Environment Director monitor short-medium term changing conditions—weather events, commodity scarcity etc. The Environment Leads meet monthly to discuss emerging risks. Additionally, these day to day risks are rolled up into an annual process: Accenture’s Global Environment Director drives an annual operational environmental risk assessment, which factors in the time horizon of the risk. The results of this assessment are reported annually to our Environment Steering Group, a cross-functional group of leaders. The Global Environment Director ensures the feedback loop exists back to the appropriate management groups and Global Management Committee sponsors. As the risk landscape is dynamic, escalations may be made within these leadership forums or also within ERM. The Global Environment Director meets at least quarterly with the ERM lead to discuss changing risk conditions across all time horizons. Any significant risk updates, if needed, may also be included in the quarterly ERM briefing to the Board-level Audit Committee.</t>
    </r>
  </si>
  <si>
    <r>
      <t>Opportunities</t>
    </r>
    <r>
      <rPr>
        <u/>
        <sz val="8"/>
        <color theme="1"/>
        <rFont val="Inherit"/>
      </rPr>
      <t>: </t>
    </r>
  </si>
  <si>
    <r>
      <t>Operational:</t>
    </r>
    <r>
      <rPr>
        <sz val="8"/>
        <color theme="1"/>
        <rFont val="Inherit"/>
      </rPr>
      <t> The Environment Steering Group, which includes leaders from across Accenture, determines our environment strategy and where we may be able to take new actions or disclose new metrics. For instance, this group recommended that Accenture pursue global ISO 14001 certification for the first time and ratified Accenture’s new science-based carbon target. The group meets semi-annually to monitor our environmental performance and identify improvement areas. Additionally, the Corporate Citizenship Council and the Environment Steering Group make strategic recommendations on our sustainability initiatives for our leadership to approve and integrate throughout the organization.</t>
    </r>
  </si>
  <si>
    <r>
      <t>Client-related:</t>
    </r>
    <r>
      <rPr>
        <sz val="8"/>
        <color theme="1"/>
        <rFont val="Inherit"/>
      </rPr>
      <t> Accenture organizes its business units by service, industry, and geography and creates global and local strategic plans to focus efforts depending on the best revenue and client service opportunities. Cloud services are a major strategic priority for Accenture and many research sources suggest they can deliver significant emissions reductions (e.g. Microsoft/WPA USA 2018 report on the carbon benefits of moving to the cloud), which we estimate to represent $9 billion/23% revenue in fiscal 2018. </t>
    </r>
  </si>
  <si>
    <r>
      <t>An example of how we are managing a transition risk</t>
    </r>
    <r>
      <rPr>
        <u/>
        <sz val="8"/>
        <color theme="1"/>
        <rFont val="Inherit"/>
      </rPr>
      <t>—</t>
    </r>
    <r>
      <rPr>
        <u/>
        <sz val="8"/>
        <color theme="1"/>
        <rFont val="Inherit"/>
      </rPr>
      <t>reporting obligations</t>
    </r>
    <r>
      <rPr>
        <sz val="8"/>
        <color theme="1"/>
        <rFont val="Inherit"/>
      </rPr>
      <t>: Accenture’s geographic Legal and Environment Leads monitor emerging regulation and report new requirements to the Environment Director as needed, resulting in a multi-country view. At a minimum, they report on status against emerging regulation annually to the Environment Director. We capture and constantly update emissions/energy reporting obligations via our ISO14001-certified EMS. European Commission Energy Efficiency Directive (EED)-driven requirements to publish sustainability metrics were identified through this route: audits were then undertaken in locations such as Denmark and Finland, concluding that enhanced emissions reporting would be needed by late 2018.</t>
    </r>
  </si>
  <si>
    <t>We prioritize understanding the regulatory landscape, meeting these requirements and maintaining compliance, but they are not currently substantive because (1) these are not applicable to us across the globe, but are country-specific, (2) are not burdensome requirements—we already collect these metrics internally for management purposes, and (3) the additional effort involved in disclosing them externally and/or undergoing any audit activity is met within existing job roles for the Environment Leads and Legal colleagues.</t>
  </si>
  <si>
    <r>
      <t>An example of how we are managing a physical risk</t>
    </r>
    <r>
      <rPr>
        <u/>
        <sz val="8"/>
        <color theme="1"/>
        <rFont val="Inherit"/>
      </rPr>
      <t>—</t>
    </r>
    <r>
      <rPr>
        <u/>
        <sz val="8"/>
        <color theme="1"/>
        <rFont val="Inherit"/>
      </rPr>
      <t>extreme weather</t>
    </r>
    <r>
      <rPr>
        <sz val="8"/>
        <color theme="1"/>
        <rFont val="Inherit"/>
      </rPr>
      <t>: While we lease nearly all our locations, business continuity and disaster recovery planning are critical. Like other global companies, we have experienced extreme weather events in India, the Philippines, and North America in the last 36 months causing varying degrees of impact, including disruption to our people and to our building infrastructure. We know to anticipate these events—our Global Asset Protection team provides business continuity and security for our people, and in recent years, we added technical tracking resources to enhance our response and focus on the safety of our people during crises. Additionally we proactively build resiliency into our client delivery in anticipation of disruptions. </t>
    </r>
  </si>
  <si>
    <t>We diversify our locations within countries and cities—we expanded into nine cities in India, and within those cities proactively disperse office locations. We also may build in redundancy to allow us to divert client operations to other locations as needed. We indicate that this is a substantive risk to Accenture in our 10-K. Extreme weather events might generate reduced revenue for Accenture from decreased production capacity. We manage this risk through our Procurement, Ecosystems, Business Continuity, and Geographic Services functions. Risks are further escalated into our Enterprise Risk program as appropriate.</t>
  </si>
  <si>
    <t>Reduced revenue and higher costs from negative impacts on workforce (e.g., health, safety, absenteeism)</t>
  </si>
  <si>
    <t>Business Disruption to our Workforce: Accenture has 482,000 people, with offices and operations in more than 200 cities in 52 countries around the world. The largest number of those people are located in our more than 50 delivery centers around the world, with India and the Philippines having the highest volume of people, respectively. For example, we have more than 170,000 people in India alone, more than one-third of our global workforce. We can have several thousand people based at an individual facility. Concentrating our global delivery capability in these locations presents a number of operational risks, many of which are beyond our control. For example, pandemics or natural disasters could impair the ability of our people to safely travel to and work in our facilities and disrupt our ability to perform work through our delivery centers. This would include health pandemics, volcanic eruptions, earthquakes, severe drought, flooding, hurricanes or typhoons, and other natural disasters, some of which India and the Philippines have experienced.</t>
  </si>
  <si>
    <t>Accenture’s financial impact estimate is based on our five-year history of events and trends. Using that basis, we estimate a reasonable financial impact to our people and property to be approximately $10 million, not reflecting insurance recovery. Typically, disruption activity has had a far lower financial impact, though our estimate reflects a likely range of possibilities. That said, as noted in our 10-K, we do have concentrations of people in India and the Philippines where a sustained, high-impact event could cause a higher magnitude disruption and financial impact due to disruption to our people, infrastructure, or supply chain. For example, if a localized flood impaired the ability of our people to get to our facilities (in some Indian locations we have several thousand employees), this might affect the safety of our people and impair our ability to deliver on our contractual commitments to clients.</t>
  </si>
  <si>
    <t>Cost is $0 because business continuity and disaster recovery planning is something we do beyond climate-related risk and our process encompasses the many other drivers of disruptions—e.g., terrorism, technology. Management methods include: 1) Client Business Continuity Planning: We discuss with our clients whether we need redundant business processes or systems e.g., in other geographic locations. Our account teams develop and proactively test plans to ensure that in the event of a disruption we are able to execute on client obligations. 2) Global Business Continuity: We work with client account and internal teams to ensure standardization of plans and approach, vendor management, technology and people planning—e.g. network and electricity redundancies. 3) Crisis Management: We run large-scale scenario tests (including, but not limited to, key facilities in the Philippines and India) related to business disruptions caused by technology outages, storms, etc. These could include physical simulations that mimic e.g. staffing loss, or infrastructure outage. This includes testing our structure for escalations—depending on severity, geographic and/or global leaders will be engaged, up to the Global Crisis Management Committee, including members of our C-suite. After any incident there is a lookback process to evaluate any gaps or areas of weakness that should be addressed. 4) Insurance: We further insure Accenture against negative financial impact by transferring risk.</t>
  </si>
  <si>
    <t>Business Disruption / Physical Damage to our Facilities: As noted, we are a company with 482,000 people, with offices and operations in more than 200 cities in 52 countries around the world. The largest number of those people are located in our more than 50 delivery centers around the world, with India and the Philippines having the highest volume of people, respectively. While it is important to note that we do not tend to own our real estate, i.e. our offices, the physical damage to facilities is a real risk in the event of an acute extreme weather event such as a cyclone or a flood. As noted in our 10-K, this risk is likely to be higher in India and the Philippines where we have higher concentrations of people, and therefore larger/more facilities.</t>
  </si>
  <si>
    <t>Accenture’s financial impact estimate is based on our five-year history of events and trends. On that basis, we estimate a reasonable financial impact to our people and property to be approximately $10 million, not reflecting insurance recovery. We do not segregate financial impact to our people vs. damage to our infrastructure, though anecdotally damage to infrastructure has been less frequent than disruptions to our people. Typically, disruption activity has had a far lower financial impact, though our estimate reflects a likely range of possibilities. That said, as noted in our 10-K, we have concentrations of people in India and the Philippines where a sustained, high impact event could cause a higher magnitude disruption and financial impact due to disruption to our people, infrastructure, or supply chain. For example, if flooding were to affect our largest buildings in India, forcing us to evacuate or relocate employees, this would cause disruption to our client delivery.</t>
  </si>
  <si>
    <t>In addition to the multi-dimensional risk management approach listed in the above risk, Accenture does take steps to ensure our infrastructure is resilient as well. This includes (1) attention to building resilience, e.g. leasing in buildings with the most up-to-date earthquake codes, being mindful of technology placement and redundancy needs, and physical location within a city. 2), while we have geographic concentrations in India and the Philippines, we actively disperse our operations across cities within those locations, and also within the city limits. We have operations in nine cities within India, and within each of those cities may have multiple office buildings that are dispersed throughout the city. This is most evident in Bengaluru, where we have created multiple clusters of offices, each a significant distance from the others, to mitigate our risk within the city. The cost of management is listed as $0 because business continuity and disaster recovery planning is something we would do outside of climate-related risk. There are many drivers to disruptions—terrorism, technology, civil unrest, and climate-related drivers. These costs are therefore not incremental to climate-related risk.</t>
  </si>
  <si>
    <t>Supply Chain resiliency: As noted in our 10-K, our alliance partner and vendor relationship have the potential to adversely affect our results of operations. These companies often represent technology and software providers that are critical to the solutions and services we provide to our clients. While there are many dimensions that we highlight within our disclosure as to how the companies could adversely impact our operations, one risk to us is whether these alliance partners and vendors are equally building resiliency into their business for business disruptions, such as those caused by acute extreme weather events. For instance, our operations depend on reliable energy supplies for e.g. hardware usage. We also have large operations in water-vulnerable locations like Bengaluru, where there are scarcity/quality issues that must be managed. These companies are often similar in nature to ours, and therefore less susceptible to the transitional and chronic type of risk drivers, though it is important that their people, infrastructure, and technology is resilient to minimize disruptions to service clients. For example, we have discussed that cloud is a significant percentage of our business and as we work with cloud infrastructure providers to bring these services to clients it is important that we also understand how they build resiliency and redundancy into the infrastructure we are using. For example, we consider and plan for what would happen if their hosting arrangements are interrupted through disruption to energy supplies, and therefore our clients cannot access cloud-based applications.</t>
  </si>
  <si>
    <t>Accenture’s financial impact estimate is based on our five-year history of events and trends. Using that basis, we estimate a reasonable financial impact to our people and property to be approximately $10 million, not reflecting insurance recovery. This does not distinguish between people, infrastructure, or supply chain. Typically, disruption activity has had a far lower financial impact, though our estimate reflects a likely range of possibilities. That said, as noted in our 10-K, we do have concentrations of people in India and the Philippines where a sustained, high-impact event could cause a higher magnitude disruption and financial impact due to disruption to our people, infrastructure, or supply chain.</t>
  </si>
  <si>
    <t>In addition to the multi-dimensional risk management approach listed in the above risk, Accenture leverages internal functions, such as the Global Business Continuity Management, Procurement, and an Alliance Ecosystem teams, to work with critical partners and vendors to ensure that appropriate terms and conditions are in place related to resilience, to discuss how we are proactively planning for potential disruptions, to build in redundancy where needed, and generally to discuss management of these risks. If we continue with the cloud infrastructure example, our account teams and business continuity and ecosystem teams would work to ensure the cloud infrastructure teams have built resiliency into their processes and technology, and that our terms and conditions reflect our mutual responsibility. This may include having Accenture delivery teams in multiple countries, with teams cross-trained to allow for one team to pick up key roles in the event of a disruption. The cost of management is listed as $0 because business continuity and disaster recovery planning is something we would do outside of climate-related risk. There are many drivers to disruptions—terrorism, technology, civil unrest, and climate-related drivers. These costs are, therefore, not exclusive to climate-related risk.</t>
  </si>
  <si>
    <t>Smart Cities: Cities are major contributors to climate change as they consume 78 percent of the world's energy and produce more than 60 percent of all carbon dioxide (source: IPCC). Meanwhile, cities are also heavily vulnerable to climate change as 90 percent of all urban areas are coastal and thus at risk of flooding from rising sea levels. When properly planned and managed through the appropriate governance structures, cities can be places of innovation and efficiency though, and can play a major role in energy and carbon savings programs. The pressure on cities leads to a variety of opportunities for the different Accenture practices to provide services and solutions to private and public sectors. Accenture is uniquely positioned because the way we operate our business means we can provide end-to-end solutions for cities and city partners, ranging from “tip of the spear” services such as strategy development and use case design and orchestration, through to partner ecosystem management, systems integration, and managed services. We help cities take advantage of opportunities afforded by the latest digital technologies—including cloud, analytics, IoT and more – along with developing and shaping the service models to enable enterprise-wide digital capabilities. We partner with cities on their journey—in every step from vision and capability assessments to roadmap development and strategy operationalization. Particularly we have seen this opportunity in European locations over recent years- for example, Accenture has been supporting the city of Amsterdam for a number of years and in this time 20 innovative projects were initiated and implemented. Among others, Accenture Strategy joined the TRANSFORM program—a consortium of six European cities—to develop an energy planning decision support environment (DSE). Accenture provided strategic and program management support and its prescriptive simulation and optimization capability. However, Accenture is also working with cities worldwide: our recent smart city projects include digital transformation for the city of Atlanta (US); a large Chinese regional development; City Digital pilots in Chicago (US) which identified $53 million in infrastructure savings; and a project for the government of Singapore. We are finding a global appetite for these types of approaches and projects.</t>
  </si>
  <si>
    <t>The total addressable market from Smart City Internet-of-Things is estimated to reach US$147.5 billion by 2020 [source: https://www.researchandmarkets.com/research/mnj36k/internet_of]. Management consulting as a percentage of GDP is frequently assessed at around 1 percent. [Sample source: Survey of the European Management Consultancy 2011/2012]. Therefore, this opportunity might be worth $1.5 billion in 2020 (1 percent of the overall $147.5 billion). Gartner finds that Accenture, next to IBM, Deloitte, and Wipro, has the potential to have the scale, relationships, investment, and depth to support and deliver the three business models Internet-of-Things-(IoT)-as-a-Service, Point led solutions and strategy led solutions. Accenture is well positioned to lead Smart Cities activities and take over a significant share of the market. For this reason, we offer US$1.5 billion as our best estimate of the potential financial impact of this opportunity.</t>
  </si>
  <si>
    <t>We help cities take advantage of opportunities afforded by the latest digital technologies—including cloud, analytics, IoT and more – along with developing and shaping the service models to enable enterprise-wide digital capabilities. We partner with cities on their journey—in every step from vision and capability assessments to roadmap development and strategy operationalization. For example, in 2018, Pillar (now part of Accenture IX.0) was selected by a prominent Midwestern (US) city to build its Smart City operating system—a component described by the client as the “heartbeat” of the entire Smart City effort. Pillar was able to work directly with the City to apply a plethora of engineering principles such as Big Data ingestion/discovery, Infrastructure as code, a Machine learning pipeline, Data visualization, and Cloud agnostic, and Distributed microservice architecture. The objective was to create an operating system for one of the biggest Smart City efforts in the country. Deriving the cost figure: The development of new energy-efficient service offerings and products is part of our overall R&amp;D expenditure to help create, commercialize, and disseminate innovative business strategies and technology solutions. In 2018, we spent $791 million on R&amp;D, a significant increase from the prior year. For example, this investment is used in our Accenture Labs, which incubate and prototype new concepts through applied research and development projects.</t>
  </si>
  <si>
    <t>Internal transformation toward renewables: Accenture has set an ambitious new science-based target, to reduce our absolute CO2 emissions by 11 percent by 2025 against our 2016 baseline. Renewable energy plays a significant role in supporting Accenture’s ability to deliver on this target as electricity usage accounts for the vast majority of our total scope 1 and 2 emissions. With this strategy, we will target particular Accenture countries with the highest electricity consumption. Especially in countries such as India, the Philippines, key European markets, and the United States, we see high potential for pursuing increased renewable sources. We have estimated the cumulative global operational cost savings across all countries through 2025 at approximately $3.5 million. This internal transformation will also help us in expanding our renewables service offerings. Accenture is uniquely positioned to take advantage of this opportunity because a) we have operations across 52 countries and can take advantage of and negotiate a huge breadth of renewable energy opportunities across many locations; b) setting an ambitious science-based target is a catalyst for ongoing leadership focus on and commitment to renewables purchases; c) we directly prioritize environmental criteria in our purchasing decisions where commercially feasible, which aligns our Procurement organization with our Environment Leads across our geographic operations and helps drive coordinated action.</t>
  </si>
  <si>
    <t>We have updated our cost model with more recent market data across all our facilities and have estimated global operational cost savings of $3.5 million by 2025 based on our verified Science Based Target. We are also investigating the cost implications of actions beyond this target for evaluation and possible further action on renewable electricity purchases. This estimate depends on our ability to increase our access to renewables in some targeted locations-particularly India, Philippines, Argentina, US.</t>
  </si>
  <si>
    <t>To reduce our electricity related emissions, deployment of renewable energy will be key. The renewable energy strategy focuses on markets where significant strategic reductions in our GHG Scope 2 emissions are possible and where we can ensure there are verified, robust and accountable renewable electricity purchases given existing market conditions. Accenture has already benefited from targeting its renewable energy procurement strategy in countries such as UK, Germany, France, Austria and Italy. We have now identified further priority countries to focus our next wave of renewable energy procurement efforts, particularly India and the Philippines where our consumption volumes open up further renewable electricity purchasing options. Cost to realize opportunity: Under our verified Science-Based Target, we are projecting required operational funding of around $550,000 in certain markets in 2020 but this is likely to be offset by savings of around $780,000 from other markets where we can access innovative renewable purchasing instruments. Therefore, there likely to be a cost saving, not an outlay, and as such we provide $0 in the ‘cost to realize opportunity’ column in our CDP response.</t>
  </si>
  <si>
    <t>Precision agriculture offering: According to the Food and Agriculture Organization, climate change has direct and indirect effects on the productivity of agriculture including changing rainfall patterns, drought, flooding and the geographical redistribution of pests and diseases. Agriculture also contributes to climate change as its activities account for nearly one third of global greenhouse gas emissions. As per capita arable land is decreasing at the same time due to rapidly increasing population, efficient agricultural techniques are needed. Accenture’s precision agriculture offering can help farmers to predict and act upon climate-related events and decrease the environmental impact of their farming. Accenture is uniquely positioned to take advantage of this opportunity because we have developed a specialized solution—Accenture Digital Agriculture Service (DAS)—to help optimize the agriculture ecosystem. Depending on the crop, DAS can increase profitability by $55 to $110 per acre. DAS integrates with advanced sensors to utilize weather and soil information, UAV technology to help farmers monitor crop growth and crop health, detect intrusions, and scout and harvest with greater precision. It also leverages computer vision and multispectral image analysis, making it possible to identify issues quickly and recommending the best course of action. For example, Accenture worked with a large South American sugar cane producer. With a vast operation, the client needed to streamline their processes and use technology to automate field analysis. We built on the DAS platform and integrated it with a new satellite image provider and with the client’s ERP system, enabling detection of plantation gaps; decision-support on whether impacted areas should be replanted or entire fields reformed to minimize financial impact; assessing crop health, through the analysis of satellite images and tracking of the normalized difference vegetation index (NDVI), to determine where treatment should be applied or scouting done; digitizing and optimizing the field scouting process, with the collection of soil/crop infestation data and images using the DAS mobile app and its augmented reality functionality. The outcomes generated included 1) productivity increases of up to 10 percent and 2) Reduction of up to 5% in operating costs.</t>
  </si>
  <si>
    <t>The global precision farming market is estimated to grow at a CAGR of 11.7 percent from 2015 to 2022, to reach $4.8 billion by 2020 [https://www.businesswire.com/news/home/20160412005834/en/Global-Precision-Farming-Market-2020---Deere]. Management consulting is frequently assessed at around 1 percent of GDP [sample source: Survey of the European Management Consultancy 2011/2012]. Therefore, this opportunity might be worth $48 million in FY20 (1 percent of the overall $4.8 billion). As the agricultural industry is becoming smarter and more connected, the value chain is extended by experienced digital transformation services companies. As we are well positioned in the general system integration market (according to market reports such as IDC MarketScape) we are aiming for a considerable market share in the growing precision farming market. For this reason, we offer US$48 million as our best estimate of the potential financial impact of this opportunity.</t>
  </si>
  <si>
    <t>Together with our clients and partners, we will provide insights into operations and the environment, and will develop end-to-end automation of farming to assist farmers to make better operational decisions, optimize yield, boost revenue and minimize expenses by leveraging on Robotics, Automated vehicles, drones, IoT, Connected devices, Big data, Advanced Analytics, Mobility, Social media, 3D printing, Genomics, Telematics, etc. As an example, Accenture worked with the National Farmers' Federation of Australia on the strategy and technology to launch a centralized online portal, a data driven agricultural service offering and an agriculture technology accelerator program. Accenture is also working to expand its Digital Agriculture Service to livestock farming and has developed a proof of concept leveraging augmented reality to track and manage cows’ health. Deriving the cost figure: The development of offerings and products to optimize agricultural output is part of our overall R&amp;D expenditure as we use our investments in R&amp;D to help create, commercialize, and disseminate innovative business strategies and technology solutions. In 2018, we spent $791 million on R&amp;D, a significant increase from the prior year. For example, a portion of this investment is used in our Accenture Labs, which incubate and prototype new concepts through applied research and development projects.</t>
  </si>
  <si>
    <t>The primary example of where acute physical risks have driven changes in our business is in the selling of enhanced resiliency levels to clients. As noted, we are from time to time impacted by disruption to our people or disruption to our infrastructure. This has led to more transparent discussions with clients about location-level risks, especially in our delivery center locations in India and the Philippines, where there are higher concentrations of people and infrastructure. We have learned that some clients need, and may require, enhanced resilience and recovery capability. Therefore, they may be willing to pay for Accenture to build in more redundancy into the client delivery structure. This could include having teams in multiple countries, with teams cross-trained to pick up service for the others. It could mean redundant systems and technology solutions. While we offer standard recovery, we have also had to change our offerings to meet the market need. The magnitude of impact is not substantive to Accenture as the majority of clients continue to opt for our standard recovery time periods. Further, clients may opt to build in this additional resiliency only for select business services, such as IT hosting or Payroll services. Accenture has 50 delivery centers across our geographies, providing multiple options for clients: in India alone, we have more than 170,000 people.</t>
  </si>
  <si>
    <t>Just as we noted that Accenture is focused on building resiliency into our processes via business continuity and disaster recovery planning, it is equally important that our supply chain build resiliency into its processes. While we have not yet experienced a significant impact to our supply chain due to an acute extreme weather event, Accenture is a company of a significant size and we have a large and complex supplier ecosystem. If our supply chains are disrupted in a significant manner, there is the potential that it could impact Accenture’s ability to deliver on services to clients in a timely manner. As noted in our 10-K, our alliance partner and vendor relationships have the potential to adversely affect our results of operations. These companies are often technology and software providers who are critical to the solutions and services we provide our clients. Other unique examples of supplier reliance: we are heavy users of collaboration tools. We are heavy users of collaboration tools, including Microsoft Teams. With nearly 150,000 teams and 360,000 active users each month, we are one of the largest users of Microsoft Teams. If these tools, the hosting, etc., became unavailable for an extended period, it would impact our business. As noted, the magnitude of impact thus far has been limited – we have not yet experienced a significant impact to our supply chain. Rather, the impact is more visible on the management of the risk, where we have various functions, such as Procurement, engaging suppliers on this topic more so than in years past. For example, in 2019 we have identified our most critical suppliers and are actively engaging them in discussions to better understand how they manage resilience and where there may be gaps we can help proactively address.</t>
  </si>
  <si>
    <t>Accenture has and will continue to adapt and evolve mitigation activities based on the nature of our risk, including acute physical risk such as extreme weather events. This is evident in our global real estate strategy, where we deliberately diversify locations. We have expanded into nine cities within India and within those cities, most notably Bengaluru, we have created clusters of offices that are a good distance apart (i.e., 1 hour) so as to limit our risk. So, for example, as we see Bengaluru grow, we may determine we cannot add to existing buildings but may need to lease a building in an existing cluster, or start a new cluster. Further, we know and disclose in our 10-K that we have geographic concentrations in India and the Philippines. Business continuity planning in these locations is significant, with focus on implementing client and location level plans. As our footprint continues to change, this is a continuous effort to challenge our thinking, analyze existing concentration and determine if we can mitigate further. Magnitude of impact: We believe it is likely that Accenture will continue to have low impact events resulting from acute extreme weather effects of climate change. We assess potential magnitude as low, but likelihood as high. However, through our business continuity function, we also plan for unlikely but high impact events, to a) test our ability to divert operations to other nearby locations if a delivery center location in India/Philippines were compromised; b) ensure we have enough redundancy built into our systems and processes to enable us to re-locate important client activities. Our most significant event of the last five years caused our highest-magnitude disruption to our people and infrastructure, but costs were not significant to Accenture as a whole.</t>
  </si>
  <si>
    <t>The magnitude of this is currently low because Accenture did not make significant acquisitions or ventures related to climate-related opportunity specifically in fiscal 2018. To put this into context and explain our basis for defining this as low, overall in fiscal 2018, Accenture deployed more than 70 percent of its total acquisition investment of $658 million to extend its leadership position in Accenture Digital, which does not have a direct climate link. However, investment funding has gone to smart grid technology and other overall strategic priorities like cloud, which have significant cost benefits as well as significantly reducing GHG emissions according to recent external research (Microsoft Corporation with WPA USA, The Carbon Benefits of Cloud Computing: A Study on the Microsoft Cloud, 2018). In fiscal 2018, we estimate cloud services to be approximately $9 billion (23%) of our revenues. R&amp;D costs are absorbed within the overall Accenture R&amp;D budget, which was $791 million in fiscal 2018. Significant risks or opportunities identified through our normal processes will affect our R&amp;D focus areas and investments in R&amp;D, as well as acquisitions. For example, R&amp;D effort is directed towards Accenture’s Liquid Studio team designed and built an “Intelligent Climate Platform” software tool, to optimize energy usage in office buildings using a range of inputs. But this would not be material in the overall R&amp;D budget.</t>
  </si>
  <si>
    <t>We are a company of 482,000 people, with offices and operations in more than 200 cities in 52 countries around the world. The largest number of those people are located in our more than 50 delivery centers around the world, with India and the Philippines having the highest volume of people, respectively. Both of these countries have experienced extreme weather events and are likely to experience them again. These types of events could impair the ability of our people to safely travel to and work in our facilities and disrupt our ability to perform work through our delivery centers and meet our client obligations. Accenture has a global function dedicated to business continuity and disaster recovery within the business, and we model a range of scenarios and our responses to each. Additionally, Accenture takes steps to ensure our infrastructure is resilient as well. This includes (1) attention to building resiliency, e.g. leasing in buildings with the most up to date earthquake codes, being mindful of technology placement and redundancy needs, and physical location within a city. Second (2), while we have geographic concentrations in India and the Philippines, we actively disperse our operations across cities within those locations, and also within the city limits. We have operations in nine cities within India, and within each of those cities may have multiple office buildings that are dispersed throughout the city. Magnitude of impact: We believe it is likely that Accenture will continue to have low impact events resulting from acute extreme weather effects of climate change. We assess potential magnitude as low, but likelihood as high. Because we are geographically diverse, it is unlikely we would experience an acute global incident of catastrophic magnitude, however due to concentrations of people in India and Philippines we do have risk should an unlikely, but high impact event occur in those locations. Our most significant event of the last 5 years caused our highest magnitude disruption to our people and infrastructure, but costs were not significant to Accenture as a whole, and were largely covered by insurance.</t>
  </si>
  <si>
    <t>We have not and are not planning to change our revenue forecast based on expectation of acute weather events or business disruption. While we acknowledge in our 10-K that reduced revenue could be an outcome of a high impact event, we take steps to mitigate our risk to the extent possible. When we set up client engagements, we work with critical partners and vendors to ensure that appropriate terms and conditions are in place related to resilience, to discuss how we are proactively planning for potential disruptions, to build in redundancy where needed, and generally to discuss management of these risks. For example, we undertake Client Account Business Continuity Planning. This includes discussing with our clients the services we provide for them and whether we need redundant business processes or systems employed in other geographic locations, recovery timelines, etc. For example, this may mean having teams in multiple countries, with teams cross-trained to allow for one team to pick up key roles in the event of a disruption. Our account teams are responsible for developing and proactively testing plans to ensure that in the event of a disruption we are able to execute on what was agreed to with the client. As a result, while we consider this risk to be likely to occur, the individual magnitude of impact of a single event is low at the company-wide level.</t>
  </si>
  <si>
    <t>Increased costs associated with extreme weather events are not being factored into our operational costs via financial planning because they are not significant in magnitude. Accenture has relatively minor incidents that occur every year—we rely on our business continuity and crisis management processes to be able to mitigate the impact to Accenture, which they have proven successful in doing, and for any additional costs we have insurance coverage. As a result of the magnitude of impact being small, this has not impacted our financial planning. Separately, we are always looking at opportunities to decrease operating costs for efficiency reasons. For example, we have been executing on plans since 2010 to reduce our energy intensity – using less energy, cutting GHG emissions, de-risking energy pricing. In fiscal 2018, we achieved a more than 6 percent improvement in energy efficiency over the previous year. Since beginning our environmental journey in 2007, we have saved more than 1.57 million megawatt hours of electricity, more than 857,000 metric tons of CO2 and generated more than US$207 million in energy savings.</t>
  </si>
  <si>
    <t>Accenture leases the majority of its office locations across the 52 countries in which we operate. Though we do not own the real estate, we do have risk around physical damage to facilities in the event of an extreme weather event. Historically, damage to infrastructure has been less frequent than disruptions to our people. That said, while we may incur costs in order to continue to harden our infrastructure by ensuring buildings are up to code or incurring additional technology cost to create redundant systems, there are no significant capital expenditures as driven by climate-related risk, and specifically acute weather events. Therefore, we assess the magnitude of this risk as low.</t>
  </si>
  <si>
    <t>Accenture financial planning process for acquisitions and divestments has not impacted as a result of climate-related risk. Accenture analyzes individual investments in line with its strategy; however, there has been no impact to this process resulting from the extreme weather events noted as substantive risks to Accenture. Therefore we assess the magnitude of this risk as low.</t>
  </si>
  <si>
    <t>Climate-related risks, specifically extreme weather events, have not impacted our financial planning process, or hindered our access to capital in any way. Accenture has had limited impact from this risk to date, i.e., we have been able to absorb the costs. It has not strained our cash resources or ability to access capital as needed. Therefore we assess the magnitude of this risk as low.</t>
  </si>
  <si>
    <t>Accenture is not in the business of producing or distributing products or assets, therefore this question is not applicable to our business model. Please note, we are excluding land, buildings and equipment as they are covered under capital expenditures. Therefore we assess the magnitude of this risk as low.</t>
  </si>
  <si>
    <t>Accenture does not reserve for any future liabilities that would result from an extreme weather event in its financial planning. As indicated, the magnitude of these events is not significant to Accenture as a whole – we tend to see low impact events which we are able to absorb into existing costs; however, we do note the potential for a higher impact event in our 10-K.</t>
  </si>
  <si>
    <t>1. How Accenture’s business objectives and strategy have been influenced by climate-related issues:</t>
  </si>
  <si>
    <r>
      <t>Targets: </t>
    </r>
    <r>
      <rPr>
        <sz val="8"/>
        <color theme="1"/>
        <rFont val="Inherit"/>
      </rPr>
      <t>Our people, clients and other stakeholders want Accenture to take action on GHG emissions—we know this from client enquiries and communications, and from engaging with major shareholders to refine the materiality analysis we undertake as part of our approach to sustainability reporting. As a result, in December 2018, we announced our new science-based target, to reduce our absolute greenhouse gas emissions (GHG) 11 percent by 2025 against our 2016 baseline. This includes a 65 percent reduction in scope 1 and 2 emissions, and a 40 percent per unit of revenue intensity reduction for scope 1, 2 and 3 GHG emissions over the same time frame. To date, we are the largest professional services company to make this type of commitment. Having an ambitious target affects our business by catalyzing sustained operational programs—and as environmental sustainability and economic sustainability are often aligned, these efforts also improve financial business performance—we have saved US$207 million in energy spend alone since 2007. </t>
    </r>
  </si>
  <si>
    <r>
      <t>Anticipating changing client requirements</t>
    </r>
    <r>
      <rPr>
        <sz val="8"/>
        <color theme="1"/>
        <rFont val="Inherit"/>
      </rPr>
      <t>: We invest in research, development and thought leadership to position us in the marketplace—overall, Accenture spent $791 million on research and development in fiscal 2018. To stay ahead, we develop new technologies that we believe will be the drivers of our clients’ growth, such as cloud computing and smart grids, both of which have strong sustainability drivers. We continue to focus on areas such as cloud computing, which accounted for approximately $9 billion in revenue in fiscal 2018 (an increase from approximately $6.5 billion in fiscal 2017).</t>
    </r>
  </si>
  <si>
    <r>
      <t>Investing in and promoting collaboration technology: </t>
    </r>
    <r>
      <rPr>
        <sz val="8"/>
        <color theme="1"/>
        <rFont val="Inherit"/>
      </rPr>
      <t>The drive to meet our carbon targets supports the business case for Accenture to continue investing in collaboration technologies and changing the way we work, to help us deliver to clients with less travel. We are heavy users of collaboration tools, including Microsoft Teams. With nearly 150,000 teams and 360,000 active users each month, we are one of the largest users of Microsoft Teams. Across various tools, we average approximately 370 million audio minutes per month and use 19 million video minutes per month. </t>
    </r>
  </si>
  <si>
    <r>
      <t>Client services: The move toward a low-carbon economy</t>
    </r>
    <r>
      <rPr>
        <sz val="8"/>
        <color theme="1"/>
        <rFont val="Inherit"/>
      </rPr>
      <t> is generating significant client service opportunities for Accenture across industries and geographies—for example, to help clients adjust to volatile energy prices, using Accenture Smart Building Solutions </t>
    </r>
    <r>
      <rPr>
        <sz val="8"/>
        <color theme="1"/>
        <rFont val="Inherit"/>
      </rPr>
      <t>to reduce energy </t>
    </r>
    <r>
      <rPr>
        <sz val="8"/>
        <color theme="1"/>
        <rFont val="Inherit"/>
      </rPr>
      <t>demand. We have also expanded the way we engage with our clients through our Client Carbon Savings program, to track the impact of our carbon-reduction activities on clients and other stakeholders, alongside key project deliverables. In fiscal 2018, through our Energy Management-as-a-Service (EMaaS) offering, we identified potential savings for our clients of more than 2.61 million metric tons of CO2 and nearly $526 million and implemented strategies to help them save a cumulative 301,000 metric tons of CO2 and more than $12.4 million.</t>
    </r>
  </si>
  <si>
    <r>
      <t>Real estate strategy and workforce planning:</t>
    </r>
    <r>
      <rPr>
        <sz val="8"/>
        <color theme="1"/>
        <rFont val="Inherit"/>
      </rPr>
      <t> We consider acute physical risks associated with climate change to be substantive for Accenture, strategically and operationally. We have a global real estate strategy, which is informed by climate-related issues in a number of ways, for example, 1) we pay attention to building resiliency, e.g., leasing in buildings with the most up to date earthquake codes, being mindful of technology placement and redundancy needs; 2) while we have geographic concentrations in India and the Philippines, we actively disperse our operations across cities within those locations, and also within the city limits. We have operations in nine cities within India, and within each of those cities may have multiple office buildings that are dispersed throughout the city. This geographic breadth provides contingency and redundancy to accommodate issues that may arise. </t>
    </r>
  </si>
  <si>
    <r>
      <t>2. Accenture’s business strategy linked to an emissions reductions target or energy reduction target:</t>
    </r>
    <r>
      <rPr>
        <sz val="8"/>
        <color theme="1"/>
        <rFont val="Inherit"/>
      </rPr>
      <t> Yes. Accenture’s new science-based target, approved by the Science-Based Targets Initiative, is to reduce our absolute greenhouse gas emissions (GHG) 11 percent by 2025 against our 2016 baseline. Energy reduction strategies are a critical part of our approach to meeting this target. We continue to make energy efficiency advances across our real estate portfolio and in fiscal 2018, we achieved a more than 6 percent improvement in energy efficiency over the previous year. Since beginning our environmental journey in 2007, we have saved more than 857,000 metric tons of CO2 and more than $207 million in energy savings.</t>
    </r>
  </si>
  <si>
    <r>
      <t>3.</t>
    </r>
    <r>
      <rPr>
        <sz val="8"/>
        <color theme="1"/>
        <rFont val="Inherit"/>
      </rPr>
      <t> </t>
    </r>
    <r>
      <rPr>
        <sz val="8"/>
        <color theme="1"/>
        <rFont val="Inherit"/>
      </rPr>
      <t>The most substantial business decisions made during the reporting year that have been influenced by the climate change driven aspects of the strategy:</t>
    </r>
  </si>
  <si>
    <r>
      <t>Aspect of climate change: reducing regulatory/reputational risk: </t>
    </r>
    <r>
      <rPr>
        <sz val="8"/>
        <color theme="1"/>
        <rFont val="Inherit"/>
      </rPr>
      <t>Having achieved our 2020 carbon target early, Accenture has now set an ambitious science-based target for the future. Meeting it will require sustained focus on energy efficiency, renewable energy procurement and travel reduction, so it is a substantial business decision for us. It signals our continued commitment to doing our part to keep global warming to the minimum, in line with the recommendations from the Paris Agreement.</t>
    </r>
  </si>
  <si>
    <r>
      <t>Aspect of climate change: Need for adaptation - De-risking against physical risks (supply chain - energy) by expanding our focus on renewable energy: </t>
    </r>
    <r>
      <rPr>
        <sz val="8"/>
        <color theme="1"/>
        <rFont val="Inherit"/>
      </rPr>
      <t>In fiscal 2018, approximately 24 percent of our energy came from renewable sources—up from 21 percent in fiscal 2017—allowing us to avoid more than 67,400 metric tons of CO2 across our global operations. We continue to monitor and plan for renewable energy purchasing opportunities within our most energy-intensive delivery locations, and have developed a renewable energy road map that will bring us closer to achieving our 2025 goals of reducing our scope 1 and 2 emissions by 65 percent against our 2016 baseline. </t>
    </r>
  </si>
  <si>
    <r>
      <t>Aspect of climate change- opportunities to develop green business-Remaining relevant for clients addressing climate-related challenges, through acquisitions:</t>
    </r>
    <r>
      <rPr>
        <sz val="8"/>
        <color theme="1"/>
        <rFont val="Inherit"/>
      </rPr>
      <t> To make Accenture even more relevant and competitive, in fiscal 2018, we continued to expand our acquisitions in “the New”—namely, digital, cloud and security. Many of these acquisitions support improved sustainability outcomes for our clients, for example, through cloud computing. For example, we acquired Certus Solutions, one of the UK’s top Oracle Cloud implementation service providers. In fiscal 2018, cloud services represented approximately 23 percent or $9 billion of our revenues, up from around 19 percent/$6.5 billion in fiscal 2017.</t>
    </r>
  </si>
  <si>
    <t>Accenture is undertaking qualitative and quantitative scenario analysis on the potential effects of increased extreme weather events to inform our energy procurement strategy. If extreme weather events become more likely, conventional sources of energy may not deliver the reliability of supply Accenture needs to deliver on its client obligations. For this and other reasons we have been pursuing a renewable energy strategy. In fiscal 2018, we continued to use NDCs to help identify countries where a) Accenture has a significant footprint in terms of operations and b) renewables might increasingly be available. • How scenarios identified: Given the nature of Accenture’s business, we are focusing on de-risking our operations for a) future regulation, b) potential changes to available energy mix and c) pricing changes in our energy supply by procuring more renewable energy and reducing our energy usage. We have several hundred office facilities across multiple geographies and, therefore, the most relevant scenarios for us to consider at present are focused on energy supply to those offices. NDCs give us a framework to consider our energy supplies where we do business. o Inputs were: a) priority Accenture countries and b) corresponding NDCs. o Assumptions: We assume the energy mix and pricing of energy will change in response to climate change; that renewable energy may become increasingly available in some locations where Accenture has a large workforce, such as India; and NDCs will drive higher availability of renewables in certain locations. o Analytical methods: in terms of scope/value chain, the scenario analysis was applied to Accenture’s facilities in priority countries. In terms of analytical methods, we are using NDCs to inform Accenture’s multi-year renewable energy procurement program. We modelled NDCs in selected countries against some high-priority Accenture locations; we then assumed a projected increase in the availability of renewables in some countries, the logic being that NDCs will be achieved through transitioning to a low-carbon economy. • Time horizons: A 2025 timeline is most appropriate because a) this is a ‘long-term’ timeline (refer to our time horizons, where we specify that long term is 5-10 years given the nature of our business), b) we lease almost all of our real estate on medium/long-term contracts and this timeframe allows us to plan for our leasing arrangements realistically. • Areas of the organization: The scenario analysis focused on Accenture operations in some high-priority countries, where a) Accenture has a significant footprint and b) renewables might increasingly be available. We reviewed hundreds of Accenture offices to identify opportunities to purchase renewable energy. Our principal focus areas are India, North America, the Philippines and key markets in the European Union and South America. We modeled a range of scenarios to focus in on where renewable energy might be most predictable and desirable to 2025. • Results of the analysis: The result was a list of priority Accenture countries in which to focus on pursuing additional purchases of renewable energy over the next 5-10 years. The rationale was that where NDCs are in place in those countries, this impetus towards a low-carbon economy would provide greater access to renewables. Our principal focus areas are India, North America, the Philippines and key markets in the EU and South America. • How the results have influenced business strategy: The analysis has given Accenture more reliable evidence of where renewables may be increasingly predictable, and we can rely on them more heavily in priority locations. This is leading to specific procurement choices which we have continued to pursue in fiscal 2018. For example, in India, approximately 40 percent of our real estate portfolio runs on green energy, and around 95 percent of our Bengaluru real estate operates on green power—up from around 85 percent in fiscal 2017.</t>
  </si>
  <si>
    <t>By 2025, we will reduce our absolute greenhouse gas emissions by 11 percent from our 2016 base year, which represents a 65 percent absolute reduction in scope 1 and 2 emissions, and represents a 40 percent per unit of revenue intensity reduction for scope 1, 2 and 3 GHG emissions over the same time period. As of the end of the fiscal 2018 reporting year, we had already achieved a gross emissions reduction of 5%, equaling 49% of the overall target in emissions terms (taking rounding into account).</t>
  </si>
  <si>
    <t>Number of Accenture key suppliers disclosing their targets and actions toward emissions reduction</t>
  </si>
  <si>
    <t>Number of Accenture key suppliers selected for engagement</t>
  </si>
  <si>
    <t>By the end of fiscal 2020, we will expand to 75 percent the percentage of our key suppliers who disclose their targets and actions toward emissions reduction. In fiscal 2018, 74 percent of our suppliers disclosed their targets, and 80 percent disclosed their actions toward emissions reduction. This is an improvement on our previous year’s performance: For fiscal 2017, 72 percent of our suppliers disclosed their targets and 76 percent disclosed their actions toward emissions reduction. While this target does not reflect an absolute change in Scope 3 (purchased goods and services) emissions, the goal is to drive down GHG emissions in Accenture’s supply chain.</t>
  </si>
  <si>
    <t>Other, please specify (Leased Car Fleet changes)</t>
  </si>
  <si>
    <t>We have started the decarbonization of our Leased Car fleet by renegotiating with car fleet providers. This resulted in 450 metric tons of CO2 savings from over 500 electric cars that were brought into use in fiscal 2018. This was a cost neutral activity so has no investment figures, cost savings or payback period associated with it. This was a voluntary initiative to address scope 1 (leased cars) GHG emissions.</t>
  </si>
  <si>
    <t>In fiscal year 2018 we rolled out a key project in Bengaluru and Mumbai to replace traditional belt &amp; pulley Air Handling Unit motors with electronically commutated motors. We replaced motors in 125 Air Handling Units across four buildings. The investment we made is expected to be recouped through resulting energy savings within an estimated 2 years.</t>
  </si>
  <si>
    <t>Other, please specify (Offsite renewable purchases)</t>
  </si>
  <si>
    <t>In fiscal 2018, we expanded the use of renewable energy into more new office buildings compared to fiscal 2017. In previous years, we were already purchasing significant amounts of renewable energy, and this value represents only the additional purchases for offices which did not have renewable energy in fiscal 2017. This is to allow us to isolate additional fiscal 2018 activity. Our procurement team negotiated these additional renewable energy purchases on a cost-neutral basis. Purchasing renewables supports progress toward our science-based GHG emissions target, which incorporates our market-based Scope 2 emissions.</t>
  </si>
  <si>
    <t>Accenture spends significant operational budget on energy usage in our facilities and business travel. Through our energy management and travel management programs, we can generate significant operational savings in many cases, while also reducing carbon emissions. Generating significant cost savings from these initiatives means that a) we can prove their short-term value in cost and carbon terms and b) we can access budget for ongoing investment where required. Since fiscal 2007, our energy efficiency programs have saved more than $207 million in energy spend.</t>
  </si>
  <si>
    <t>Other (Dedicated budget for EMS)</t>
  </si>
  <si>
    <t>Accenture holds global ISO 14001 certification, with more than 60 key sites in scope. Certification is renewed annually, requiring investment and employee involvement to not only sustain the EMS but also to demonstrate continuous improvement. We dedicate significant budget towards tailoring our EMS to each of those sites, undertaking training and awareness activities, and undergoing internal and external audit for ISO 14001 compliance. Over recent years, Accenture clients have increasingly requested or required ISO 14001 certification when considering suppliers for contracts—and our global ISO 14001 certification is tangible evidence of our commitment to being an environmentally responsible partner. Therefore, there is a clear business case for Accenture to invest funds in ISO 14001 maintenance and add new sites where relevant. Our EMS activities also help us measure and manage energy usage, generating operational savings and encouraging behavior change. Additionally, Global ISO 14001 certification sites serve as an incubator for innovations that we can expand to other Accenture locations worldwide.</t>
  </si>
  <si>
    <t>Accenture invests in products and services to support our clients, as well as contributing to the overall environmental agenda. In fiscal 2018, we invested $791 million in research and development, to help create, commercialize and disseminate innovative business strategies and technology solutions. Developing leading-edge solutions and services helps Accenture meet and anticipate client wants and needs, win more work from our clients and generate revenues for our business. Therefore, there is a clear business case for our ongoing investment in low-carbon solutions and services, such as Accenture Energy Management As-a-Service, a dynamic platform that delivers energy performance improvement via shared deep-domain energy management experts; extensive market intelligence; and proprietary cloud-based technology and analytics. In fiscal 2018, cloud-related services accounted for approximately $9 billion, approximately 23 percent of revenues, up from approximately $6.5 billion in fiscal 2017.</t>
  </si>
  <si>
    <t>Accenture people are increasingly a) looking to Accenture for strong evidence of environmental responsibility and b) wanting to get involved in reducing Accenture’s carbon emissions. We can demonstrate to our leaders that by engaging our people actively in our environment programs, we a) help meet their expectations of Accenture, which may help us recruit and retain the best people and b) channel their enthusiasm to deliver real results against our environmental goals—for example, to help reduce energy usage in our offices—while c) also helping reduce environmental impacts at our clients’ premises and when delivering client projects. For example, in fiscal 2018, we held our seventh annual Travel Smart Challenge, a six-week competition where our people minimize air and road travel in creative ways. Participants avoided more than 32,000 flights and 4 million car trips, avoiding nearly 14,000 metric tons of greenhouse gas emissions and saving more than $22 million in travel costs. More generally, we also have a network of employee volunteers who support progress across our locations. Our more than 10,500 eco team members develop innovative, environmentally conscious work practices and market-relevant engagement campaigns to drive their adoption. Volunteers participate in eco-volunteering activities, including a mix of digitally enabled events and challenges, as well as in-person eco initiatives.</t>
  </si>
  <si>
    <t>One of Accenture’s key priorities is cloud services. In fiscal 2018, we estimate cloud services to be approximately 23 percent, or approximately $9 billion, of our revenues, which have a direct low-carbon effect by reducing the need for organizations to have their own physical servers and reducing GHG emissions accordingly.</t>
  </si>
  <si>
    <t>According to recent third party research, significant GHG emissions reductions can be delivered by implementing cloud services (source: Microsoft with WPS USA, ‘The Carbon Benefits of Cloud Computing: A Study on the Microsoft Cloud’, 2018). One of Accenture’s key priorities is cloud services. In fiscal 2018, we estimate cloud services to be approximately 23 percent, or approximately $9 billion, of our revenues, which have a direct low-carbon effect by reducing the need for organizations to have their own physical servers and reducing GHG emissions accordingly. Accenture discloses information about its business dimensions and components of “the New” (including cloud services) to provide additional insights into the company’s business. Net revenues for business dimensions and “the New” (including cloud services) are approximate, require judgment to allocate revenues for arrangements with multiple offerings and may be modified to reflect periodic changes to the definitions of the business dimensions and “the New.” In fiscal 2018, “the New” accounted for approximately 60 percent of total net revenues. For full financial data, non-GAAP reconciliations and cautionary language regarding forward-looking statements, please refer to Accenture’s fiscal year 2018 fourth quarter and full-year news release available at investor.accenture.com.</t>
  </si>
  <si>
    <t>September 1 2006</t>
  </si>
  <si>
    <t>August 31 2007</t>
  </si>
  <si>
    <t>Accenture’s fiscal 2007 baseline Scope 2 emissions can only be stated as a location-based figure. This is because all Scope 2 emissions at that time were calculated by applying average energy generation emissions factors at a location level to energy usage activity data. We use a location-based figure for our Scope 2 emissions baseline as a proxy for our market-based Scope 2 emissions baseline as we do not have any data that would allow us to calculate a market-based figure. Therefore, we provide the same number for our fiscal 2007 Scope 2 emissions in both the location-based and market-based columns.</t>
  </si>
  <si>
    <t>Fuel combustion (diesel—where we have operational control of generators)</t>
  </si>
  <si>
    <t>Scope 1 car travel</t>
  </si>
  <si>
    <t>Office electricity usage</t>
  </si>
  <si>
    <t>Office natural gas usage</t>
  </si>
  <si>
    <t>Office diesel usage (where we do not have operational control of generators)</t>
  </si>
  <si>
    <t>Additional renewables purchases: Our new renewable energy purchases produced a saving of approximately 7,600 metric tons of CO2, thanks to our ongoing commitment to energy efficiency and increased investments in renewable energy. For example, in India, approximately 40 percent of our real estate portfolio runs on green energy, and around 95 percent of our Bengaluru real estate operates on green power. This decrease of 7,600 metrics tons produced a decrease of 2.8 percent compared to fiscal 2017, calculated as follows: (7,600 savings compared to fiscal 2017 baseline) divided by (267,868 total Scope 1+2 emissions from fiscal 2017) = 2.8 percent decrease.</t>
  </si>
  <si>
    <t>Energy management program: Accenture has continued to prioritize new energy management efforts to reduce Scope 2 emissions, which in fiscal 2018 produced a saving of approximately 39,300 metric tons of CO2 compared to fiscal 2017 baseline. Accenture’s Scope 2 emissions all result from energy usage in our office locations, primarily electricity and also small amounts of natural gas consumption as well as diesel fuel where we do not have operational control of the generators. This total of 39,300 metric tons of CO2 from emission reduction activities produced a decrease of 14.7 percent compared to fiscal 2017, calculated as follows: (39,300 fewer Scope 2 emissions from emissions reduction activities compared to fiscal 2017 baseline) divided by (267,868 total Scope 1 + 2 emissions from fiscal 2017) = 14.7 percent decrease. All the above calculations use a market-based figure for Scope 2 emissions.</t>
  </si>
  <si>
    <t>Increase in demand for services and higher employee numbers as a result: Using average quarterly headcount, Accenture had approximately 38,000 more employees in fiscal 2018 than in fiscal 2017. Using fiscal 2017 global average Scope 1+2 CO2 emissions for each Accenture employee as a proxy (0.66 tons per employee), those additional 38,000 employees contributed to a gross increase of approximately 25,300 metric tons of CO2. This increase of 25,300 metrics tons of Scope 1+2 emissions resulting from the increase in the number of employees produced an increase of 9.4 percent compared to fiscal 2017, calculated as follows: (25,300 more Scope 1+2 emissions compared to fiscal 2017 baseline) divided by (267,868 total Scope 1+2 emissions from fiscal 2017) = 9.4 percent increase. All the above calculations use a market-based figure for Scope 2 emissions.</t>
  </si>
  <si>
    <t>In fiscal 2018, there was one methodology change. We updated our emissions factors for electricity usage which resulted in a decrease of approximately 12,800 metric tons of Scope 2 CO2. This decrease of approximately 12,800 metric tons of Scope 1+2 CO2 emissions compared our fiscal 2017 inventory, or a decrease of 4.8 percent compared to fiscal 2017, calculated as follows: (12,800 decrease Scope 1+2 emissions compared to fiscal 2017 baseline) divided by (267,868 total Scope 1+2 emissions from fiscal 2017) = 4.8 percent decrease. All the above calculations use a market-based figure for Scope 2 emissions.</t>
  </si>
  <si>
    <t>kg CO2 per liter</t>
  </si>
  <si>
    <t>GHG Protocol Emission_Factors_from_Cross_Sector_Tools_March_2017.xlsx</t>
  </si>
  <si>
    <t>Stationary Combustion tab, Table 1. “CO2 emission factors by Fuel” Gas/diesel oil, liquid basis 2.676492 kg/litre.</t>
  </si>
  <si>
    <t>Other, please specify (India, Asia Pacific, Europe)</t>
  </si>
  <si>
    <t>Includes India, Australia, France, Luxembourg, Netherlands</t>
  </si>
  <si>
    <t>UK &amp; Switzerland</t>
  </si>
  <si>
    <t>Tidal</t>
  </si>
  <si>
    <t>Other, please specify (Europe, Asia Pacific, North America)</t>
  </si>
  <si>
    <t>Austria, Germany, Switzerland, Belgium, France, Netherlands, Italy, Denmark, Finland, Sweden, Ireland, UK, USA</t>
  </si>
  <si>
    <t>kWh</t>
  </si>
  <si>
    <t>Square meter</t>
  </si>
  <si>
    <t>We continue to make energy efficiency advances across our real estate portfolio, seeing improvements every year since fiscal 2010. In fiscal 2018, we achieved a more than 6 percent improvement in energy efficiency over the previous year. Since beginning our environmental journey in 2007, we have saved more than 1.57 million megawatt hours of electricity, more than 857,000 metric tons of CO2 and generated more than $207 million in energy savings.</t>
  </si>
  <si>
    <t>Accenture_FY18 Assurance Statement.pdf</t>
  </si>
  <si>
    <t>Page 1 specifies Scope 1 emissions were part of this process; standard applied (ISO 14064-3:2006); level of assurance (limited assurance). Page 2 sets out the verification opinion Page 3 provides table 1 showing total scope 1 verified CO2 emissions for fiscal 2018. For the avoidance of doubt, table 1 on page 3 shows total scope 1 verified emissions as 22,183 metric tons of CO2-e. This is 100% of our scope 1 emissions for fiscal 2018 as reported on page 78 of our Corporate Citizenship Report.</t>
  </si>
  <si>
    <t>Page 1 specifies that Scope 2 emissions were part of this process; the standard applied (ISO 14064-3:2006); the level of assurance (limited assurance). Page 2 sets out the verification opinion of the verifier. Page 3 provides a table showing total scope 2 (location-based) verified CO2 emissions for fiscal 2018. This figure represents 100% of our location-based scope 2 emissions for fiscal 2018.</t>
  </si>
  <si>
    <t>Page 1 specifies Scope 2 emissions were part of this process; standard applied (ISO 14064-3:2006); level of assurance (limited). Page 2 sets out the verification opinion. Page 3 table shows total scope 2 (market-based) verified CO2 emissions for fiscal 2018. For the avoidance of doubt, table 1 on pg 3 shows scope 2 (market-based) verified emissions as 218,855 metric tons of CO2-e. This is 100% of scope 2 (market-based) emissions for fiscal 2018 per page 78 of our Corporate Citizenship Report.</t>
  </si>
  <si>
    <t>The attached Assurance Statement details external verification by LRQA of Scope 3 (personal cars only) GHG emissions for fiscal year 2018 in Accenture’s offices worldwide. Page 1 specifies that Scope 3 emissions were part of this process; the standard applied (ISO 14064-3:2006); the level of assurance (limited assurance). Page 2 provides the verification opinion of the verifier. Page 3 provides a table showing total scope 3 verified CO2 emissions for fiscal 2018.</t>
  </si>
  <si>
    <t>ISO 14064-3</t>
  </si>
  <si>
    <t>In fiscal 2018, we undertook our fifth full year of external verification by LRQA of Accenture’s global GHG emissions data. LRQA audited Accenture’s reported emissions, including reviewing year on year changes to Scope 1 emissions explicitly. Scope 1 year on year changes are shown in Table 1 on page 3 of our verification statement: “Accenture_FY18 Assurance Statement.pdf.” Our auditors recorded the year-on-year change in scope 1 emissions as -7.93 percent.</t>
  </si>
  <si>
    <t>Year on year change in emissions (Scope 2)</t>
  </si>
  <si>
    <t>Year on year change in emissions (Scope 2 location-based): In fiscal 2018, we undertook our fifth full year of external verification by LRQA of Accenture’s global GHG emissions data. LRQA audited Accenture’s reported emissions, including reviewing year on year changes to Scope 2 location-based emissions explicitly. Scope 2 (location-based) year on year changes are shown in Table 1 on page 3 of our verification statement: “Accenture_FY18 Assurance Statement.pdf.” Our auditors recorded the year-on-year change in scope 2 (location-based) emissions as -7.23 percent.</t>
  </si>
  <si>
    <t>Year on year change in emissions (Scope 2 market-based): In fiscal 2018, we undertook our fifth full year of external verification by LRQA of Accenture’s global GHG emissions data. LRQA audited Accenture’s reported emissions, including reviewing year on year changes to Scope 2 market-based emissions explicitly. Scope 2 (market-based) year on year changes are shown in Table 1 on page 3 of our verification statement: “Accenture_FY18 Assurance Statement.pdf.” Our auditors recorded the year on year change in scope 2 (market-based) emissions as -10.22 percent.</t>
  </si>
  <si>
    <t>Accenture has actively engaged on GHG emissions and climate change strategies with key suppliers who were requested to respond to our invitation to complete a CDP Supply Chain response in 2018, representing 38 percent of Accenture’s spend. These suppliers are approximately 5 percent of Accenture’s overall suppliers in pure numerical terms—but due to Accenture’s size, that 5 percent represents thousands of suppliers. Accenture asks key suppliers to respond to CDP Supply Chain based on a) spend risk- we focus on our largest suppliers and b) commodity- IT, travel, and workplace and facilities have the highest sustainability impacts. We believe that this two-pronged approach helps us understand the performance of our most important suppliers and allow us to influence their actions on climate change and other environmental impacts most effectively. The 5% suppliers with whom we engaged through CDP represent our greatest spend and/or greatest risk areas. This is the reason we selected them.</t>
  </si>
  <si>
    <t>Impact: The impact we are generating through this engagement is: we are able to a) drive general discussions with suppliers based on their CDP responses and b) combine key CDP metrics from those responses with other factors that are important to Accenture to create broader sustainability dashboards to be used in ongoing supplier management discussions. We use these dashboards to cascade environmental awareness, identify potential risk factors in terms of sustainable business practices, encourage improvement and identify opportunities for us to collaborate with our suppliers for mutual environmental improvements—for example through meetings with CDP and the UNGC. These actions are supporting our broader 2020 goal to measure and report on the impact of our work in key areas of sustainability with suppliers. Focusing on our highest spend and/or risk suppliers means we can focus our efforts in the areas of greatest impact in our supply chain as regards climate action. Measures of success: We use CDP Supply Chain response rates as a measure of success regarding client transparency. We set specific goals. Our current goal is by the end of fiscal 2020, we will expand to 75 percent the percentage of our key suppliers who disclose their targets and actions toward emissions reduction. In fiscal 2018, 74 percent of our suppliers disclosed their targets, and 80 percent disclosed their actions toward emissions reduction. This is an improvement on our previous year’s performance: for fiscal 2017, 72 percent of our suppliers disclosed their targets and 76 percent disclosed their actions toward emissions reduction. The overall objective is to drive down GHG emissions in Accenture’s supply chain.</t>
  </si>
  <si>
    <t>Additionally, our CDP request prompted new transparency: in fiscal 2018, 74 percent of our suppliers disclosed their targets, and 80 percent disclosed their actions toward emissions reduction. This is an improvement on our previous year’s performance.</t>
  </si>
  <si>
    <t>A number of our clients requested Accenture’s response to CDP Supply Chain in 2018. Those clients accounted for approximately 3 percent of our major clients. In those responses, we ring-fenced and articulated the Accenture scope 3 emissions (mostly air travel) Accenture people generated in the course of delivering projects for each individual client. We provided those details where requested by specific client teams. The rationale for selecting this group is: a) these emissions are Accenture emissions within our scope 3 reporting boundary, and therefore they relate to question 6.5 as requested, b) these clients are some of Accenture’s largest and most engaged in terms of spend and longevity of relationship with Accenture, c) the work we have done over recent years to improve our ability to link air travel emissions with particular clients means we can now provide client-specific scope 3 emissions numbers more accurately and use them as a basis for dialogue around how to collaborate and reduce impacts further. In terms of the scope of our engagement with these clients, we use the CDP Supply Chain as a platform to offer further collaboration with our clients on, e.g., how to jointly use collaboration technologies to reduce our need for physical travel; how to implement joint facilities-based education campaigns for Accenture and client personnel. As part of our CDP Supply Chain response, where feasible we offer a named contact for our clients to work with at the project level to collaborate on GHG emissions reduction initiatives. Note that we offer 3% for both % of customers participating in this engagement activity and % scope 3 emissions. The use of the same number for both answers is coincidence rather than an error.</t>
  </si>
  <si>
    <t>The CDP Supply Chain gives Accenture a structured platform for engaging with some of our most important clients to a) share information about Accenture’s GHG emissions reduction programs and b) offer ways to collaborate at the project level with those clients to find ways to reduce our environmental impacts when delivering projects for them. Often the result will be reduced air travel and increased use of collaboration technologies, saving GHG emissions and cost. Measures of success include 1) the number of collaborative projects we deliver with CDP Supply Chain requesting clients- our goal is to continue to increase the number of those projects over time, 2) possible reductions in business travel resulting from conversations that start when we report to each requesting client on the emissions associated with delivering our services to them (we report these client by client through CDP and we review the changes that have occurred each year through CDP Supply Chain, with the goal of traveling less and more efficiently where it makes business sense). 3) the number of videoconferencing and other collaboration tool minutes we amass across Accenture, as a proxy for our use of collaboration tools with clients. We average approximately 370 million audio minutes per month and 19 million video minutes per month. Our goal is to continue to expand our use of collaboration technologies.</t>
  </si>
  <si>
    <t>Climate action is one of the most pressing issues of our time, and the shift to a low-carbon economy will require collaboration between businesses, governments and nongovernmental organizations around the world. We are committed to working side by side with our clients and other key stakeholders as responsible stewards of the environment. Our Environmental Responsibility Policy, which we created in 2007, updated in 2017 and review annually, explicitly commits us to this role as a convener of others. For example, fiscal 2018 highlights include: </t>
  </si>
  <si>
    <t>World Economic Forum initiatives:</t>
  </si>
  <si>
    <r>
      <t>1. Open Letter:</t>
    </r>
    <r>
      <rPr>
        <sz val="8"/>
        <color theme="1"/>
        <rFont val="Inherit"/>
      </rPr>
      <t> In November 2018, Accenture’s then Chairman &amp; CEO Pierre Nanterme signed an open letter from the World Economic Forum’s (WEF’s) Alliance of CEO Climate Leaders proclaiming that while climate change is a major threat to our environment, societies and economy, endangering our well-being and prosperity, achieving a flourishing low-carbon world is still possible—if we take action now. </t>
    </r>
    <r>
      <rPr>
        <i/>
        <u/>
        <sz val="8"/>
        <color theme="1"/>
        <rFont val="Inherit"/>
      </rPr>
      <t>Method of engagement:</t>
    </r>
    <r>
      <rPr>
        <i/>
        <sz val="8"/>
        <color theme="1"/>
        <rFont val="Inherit"/>
      </rPr>
      <t> signature of a letter alongside a group of leaders; </t>
    </r>
    <r>
      <rPr>
        <i/>
        <u/>
        <sz val="8"/>
        <color theme="1"/>
        <rFont val="Inherit"/>
      </rPr>
      <t>Topic of Engagement</t>
    </r>
    <r>
      <rPr>
        <i/>
        <sz val="8"/>
        <color theme="1"/>
        <rFont val="Inherit"/>
      </rPr>
      <t>: acknowledging that climate change is a major threat to our environment and humanity and trying to spur collective business action in support of a low-carbon future; </t>
    </r>
    <r>
      <rPr>
        <i/>
        <u/>
        <sz val="8"/>
        <color theme="1"/>
        <rFont val="Inherit"/>
      </rPr>
      <t>Nature of engagement</t>
    </r>
    <r>
      <rPr>
        <i/>
        <sz val="8"/>
        <color theme="1"/>
        <rFont val="Inherit"/>
      </rPr>
      <t>: putting Accenture’s name to a collective open letter; </t>
    </r>
    <r>
      <rPr>
        <i/>
        <u/>
        <sz val="8"/>
        <color theme="1"/>
        <rFont val="Inherit"/>
      </rPr>
      <t>Actions being advocated</t>
    </r>
    <r>
      <rPr>
        <i/>
        <sz val="8"/>
        <color theme="1"/>
        <rFont val="Inherit"/>
      </rPr>
      <t>: Business action to drive progress toward a low-carbon future.</t>
    </r>
  </si>
  <si>
    <r>
      <t>2. White Paper:</t>
    </r>
    <r>
      <rPr>
        <sz val="8"/>
        <color theme="1"/>
        <rFont val="Inherit"/>
      </rPr>
      <t> Manufacturing, crucial for economic growth and prosperity, often consumes high levels of resources and generates large amounts of waste. In 2018, Accenture Strategy partnered with WEF to publish a new white paper, “Accelerating Sustainable Production.” The paper found that an investment in sustainable innovation represents a $5 billion annual opportunity for the automotive and electronics industries in Andhra Pradesh, India. According to Accenture and WEF leaders, the purpose of the white paper is to foster public-private collaboration that can accelerate the transformation toward more competitive and sustainable production systems. </t>
    </r>
    <r>
      <rPr>
        <i/>
        <u/>
        <sz val="8"/>
        <color theme="1"/>
        <rFont val="Inherit"/>
      </rPr>
      <t>Method of engagement</t>
    </r>
    <r>
      <rPr>
        <i/>
        <sz val="8"/>
        <color theme="1"/>
        <rFont val="Inherit"/>
      </rPr>
      <t>: Accenture people working directly with WEF people to generate a joint output; </t>
    </r>
    <r>
      <rPr>
        <i/>
        <u/>
        <sz val="8"/>
        <color theme="1"/>
        <rFont val="Inherit"/>
      </rPr>
      <t>Topic of Engagement</t>
    </r>
    <r>
      <rPr>
        <i/>
        <sz val="8"/>
        <color theme="1"/>
        <rFont val="Inherit"/>
      </rPr>
      <t>: how to accelerate sustainable innovation and transformation toward sustainable production systems; </t>
    </r>
    <r>
      <rPr>
        <i/>
        <u/>
        <sz val="8"/>
        <color theme="1"/>
        <rFont val="Inherit"/>
      </rPr>
      <t>Nature of engagement</t>
    </r>
    <r>
      <rPr>
        <i/>
        <sz val="8"/>
        <color theme="1"/>
        <rFont val="Inherit"/>
      </rPr>
      <t>: producing a joint research output with the goal of generating innovation; </t>
    </r>
    <r>
      <rPr>
        <i/>
        <u/>
        <sz val="8"/>
        <color theme="1"/>
        <rFont val="Inherit"/>
      </rPr>
      <t>Actions being advocated</t>
    </r>
    <r>
      <rPr>
        <i/>
        <sz val="8"/>
        <color theme="1"/>
        <rFont val="Inherit"/>
      </rPr>
      <t>: to </t>
    </r>
    <r>
      <rPr>
        <sz val="8"/>
        <color theme="1"/>
        <rFont val="Inherit"/>
      </rPr>
      <t>foster public-private collaboration that can accelerate the transformation toward more competitive and sustainable production systems. </t>
    </r>
  </si>
  <si>
    <t>For information about Accenture’s Political Contributions and Lobbying Policy, please visit https://www.accenture.com/us-en/company-political-contributions-policy </t>
  </si>
  <si>
    <r>
      <t>Our governance structures and processes to drive consistency:</t>
    </r>
    <r>
      <rPr>
        <sz val="8"/>
        <color theme="1"/>
        <rFont val="Inherit"/>
      </rPr>
      <t> Accenture has governance processes to drive alignment of all climate change and environmental strategies and programs across the organization, including external engagement that might influence policy. </t>
    </r>
  </si>
  <si>
    <t>Accountability to advance corporate citizenship at Accenture starts at the top with our Board, which includes our Interim CEO, and cascades through our business. Below that, sits the Global Management Committee, our most senior management group. These senior leaders, from multiple corporate functions and geographies, engage regularly on these topics and are responsible for making final decisions on strategies, goals and policies recommended by our management bodies, such as the Corporate Citizenship Council and the Environment Steering Group.</t>
  </si>
  <si>
    <t>Individual members of our Global Management Committee sponsor our corporate citizenship and environmental strategies. The GMC member with responsibility for Accenture’s environmental strategy is the COO. He is directly accountable for achieving Accenture’s science-based GHG emissions target, to reduce our absolute greenhouse emissions 11 percent by 2025 against our 2016 baseline which represents a 65 percent absolute reduction in scope 1 and 2 emissions, and represents a 40 percent per unit of revenue intensity reduction for scope 1, 2 and 3 GHG emissions over the same time period. The COO also approves all major environmental and climate change initiatives, including carbon reduction targets and environmental policies and strategies. </t>
  </si>
  <si>
    <t>The Environment Steering Group reports to the COO on environmental matters. The Environment Steering Group meets semi-annually and makes strategic recommendations on our sustainability initiatives, and includes leaders from Global Geographic Services, our Resources and Sustainability Services client practices, Workplace Solutions, Corporate Citizenship, Marketing &amp; Communications, Business Performance, Legal and Procurement teams. For instance, this group recommended that Accenture pursue global ISO 14001 certification for the first time, and proposed Accenture’s current 2020 environment goals—for a list of those goals, see Accenture’s 2018 Corporate Citizenship Report at http://www.accenture.com/corporatecitizenship.</t>
  </si>
  <si>
    <r>
      <t>How they drive consistency of activities that might influence policy with our overall climate change strategy:</t>
    </r>
    <r>
      <rPr>
        <sz val="8"/>
        <color theme="1"/>
        <rFont val="Inherit"/>
      </rPr>
      <t> Broader external stakeholder engagement that aligns with our environmental strategy is a direct result of a) this very explicit and ongoing linkage between our operational leaders, our client-facing practice and our corporate functions teams and b) the strong governance arrangements at the highest leadership levels. For example, our client-facing people may collaborate with third-party organizations to produce research insights. These insights are shaped by leaders who are connected to Accenture’s own operational programs on sustainability through the Environment Steering Group, and can therefore a) shape research insights knowing Accenture’s own policy and operational stance on the environment, and b) share those insights, once complete, within Accenture to continue to inform our own operational strategies in a virtuous circle. </t>
    </r>
  </si>
  <si>
    <t>Accenture-Proxy2018.pdf</t>
  </si>
  <si>
    <t>• Governance- page 1 and page 12 in connection with shareholder outreach • Risks and Opportunities- detailed description of our ERM process page 5 • Strategy (specifically shareholder engagement on sustainability matters) page 12 • Emissions figures- page 13 • Emissions targets- page 13</t>
  </si>
  <si>
    <t>Page 5 describes Accenture’s Enterprise Risk Management program. Relevant climate-related risks could be escalated through this process as explained throughout our CDP response and our 10-k filings. On Page 12 we describe the detailed shareholder outreach activities we have undertaken to discuss our commitment to corporate citizenship and environmental, social and governance matters. We reached out to our top 50 shareholders. The feedback received from our shareholder outreach efforts is communicated to and considered by the Board, and our engagement activities have produced valuable feedback that helps us inform our decisions and our strategy, when appropriate.</t>
  </si>
  <si>
    <t>Accenture-Fiscal-2018-Annual-Report.pdf</t>
  </si>
  <si>
    <t>• Emissions targets- page 5 • Risks and opportunities- on page 15 we reference increasing frequency and severity of extreme weather events; sea level rise; health emergencies or pandemics, all of which may links to climate change</t>
  </si>
  <si>
    <t>Page 5 explains our progress against our old carbon targets (which are now replaced with our new SBT) Page 15 explains some of our risks which may have climate links, specifically “natural disasters, volcanic eruptions, sea level rise, floods, droughts and the increasing frequency and severity of adverse weather conditions; health emergencies or pandemics”.</t>
  </si>
  <si>
    <t>Accenture-Corporate-Citizenship-Report-2018.pdf</t>
  </si>
  <si>
    <t>• Governance: page 71 • Strategy: Page 49-56; supply chain environmental strategy page 59 • Emissions figures: page 77-78 • Emissions targets: page 4, 10-11, 49</t>
  </si>
  <si>
    <t>In our Corporate Citizenship report, we explain our climate-related goals, progress and strategies. We also explain our approach to materiality and how it influences our reporting approach on page 8.</t>
  </si>
  <si>
    <t>Further Information for C7.2:</t>
  </si>
  <si>
    <t> Accenture’s fiscal 2018 financial disclosures are broken down by three regions: North America, Europe, Growth Markets. We aligned both our financial and GHG emissions reporting for fiscal 2018 in our Corporate Citizenship Report (www.accenture.com/corporatecitizenship) to provide the most helpful information to our investors and other stakeholders. CDP’s published regions do not correspond with Accenture’s regional definitions, so in an attempt to provide investors and others the most useful data possible within CDP’s parameters, we are reporting our fiscal 2018 Scope 1 emissions combining our current reporting regions (North America, Europe) with Asia Pacific—a region we previously used but have now replaced. We are also obliged to use “Rest of world” to capture remaining emissions we cannot report within those three regions.</t>
  </si>
  <si>
    <t>Further Information for C7.5:</t>
  </si>
  <si>
    <t>Accenture’s fiscal 2018 financial disclosures are broken down by three regions: North America, Europe, Growth Markets. We aligned both our financial and GHG emissions reporting for fiscal 2018 in our Corporate Citizenship Report (www.accenture.com/corporatecitizenship) to provide the most helpful information to our investors and other stakeholders. CDP’s published regions do not correspond with Accenture’s regional definitions, so in an attempt to provide investors and others the most useful data possible within CDP’s parameters, we are reporting our fiscal 2018 Scope 2 emissions combining our current reporting regions (North America, Europe) with Asia Pacific—a region we previously used but have now replaced. We are also obliged to use “Rest of world” to capture remaining emissions we cannot report within those three regions. </t>
  </si>
  <si>
    <t>Chief Operating Officer</t>
  </si>
  <si>
    <t>Oracle Corporation provides products and services that address all aspects of corporate information technology (IT) environments—applications, platform and infrastructure. Our applications, platform and infrastructure offerings are delivered to customers worldwide through a variety of flexible and interoperable IT deployment models, including cloud-based, on-premise, or hybrid, which enable customer choice and flexibility. We market and sell our offerings globally to businesses of many sizes, government agencies, educational institutions and resellers with a worldwide sales force positioned to offer the combinations that best meet customer needs.</t>
  </si>
  <si>
    <t>Scale:</t>
  </si>
  <si>
    <t>• US$40 billion total GAAP revenue in FY2018</t>
  </si>
  <si>
    <t>• 430,000 customers in 175 countries</t>
  </si>
  <si>
    <t>• 25,000 partners worldwide</t>
  </si>
  <si>
    <t>• More than 137,000 employees</t>
  </si>
  <si>
    <t>• 14,000 customer support specialists, speaking 29 languages</t>
  </si>
  <si>
    <t>• 19,000 implementation consultants</t>
  </si>
  <si>
    <t>• Key industries: financial services, manufacturing, communications, media and entertainment, utilities, tax, public sector, education and research, life sciences, healthcare, travel and transportation, consumer products, aerospace and defense, automotive, professional services, and natural resources</t>
  </si>
  <si>
    <t>Innovation and Investment:</t>
  </si>
  <si>
    <t>• #19 of 100 most valuable global brands (Interbrand Best Global Brands 2018 Rankings) </t>
  </si>
  <si>
    <t>• More than 18,000 patents worldwide</t>
  </si>
  <si>
    <t>• 38,000 developers and engineers </t>
  </si>
  <si>
    <t>• 484 independent user communities in 92 countries representing more than 1 million members</t>
  </si>
  <si>
    <t>• 5 million registered members of the Oracle Developer Community</t>
  </si>
  <si>
    <t>Other:</t>
  </si>
  <si>
    <t>• Headquarters: Redwood Shores, California</t>
  </si>
  <si>
    <t>• Major operations in the United States, India, the United Kingdom, Japan, Germany, Canada, , France, Australia, Brazil, the Netherlands, Romania, and Ireland</t>
  </si>
  <si>
    <t>• Fiscal year: June 1 to May 31</t>
  </si>
  <si>
    <t>For more information about Oracle (NYSE:ORCL), visit oracle.com.</t>
  </si>
  <si>
    <t>Oracle’s co-CEO is responsible for climate-related issues relevant to Oracle. This co-CEO is a member of Oracle’s Board of Directors, and signatory to Oracle’s Environmental Policy, empowering Oracle’s executive Environmental Steering Committee, which presents its findings and recommendations to the co-CEO on an ongoing basis. This co-CEO is responsible for Oracle’s global operations, encompassing key aspects of the business that are relevant to climate change, including Real Estate and Facilities, Procurement, Human Resources, Finance, Legal, and Risk Management.</t>
  </si>
  <si>
    <t>Oracle’s co-CEO is responsible for reviewing and guiding strategy around environmental and climate-related issues. For example, in 2018 the co-CEO reviewed and approved Oracle’s new 2025 sustainability goals, which include Oracle Cloud data centers, and oversees the company’s energy procurement strategy. Oracle’s Environmental Steering Committee (ESC), led by the Chief Sustainability Officer (CSO), reports to the co-CEO regarding strategic developments and progress against goals on an ongoing basis.</t>
  </si>
  <si>
    <t>Oracle’s Chief Sustainability Officer (CSO) oversees the company’s overall sustainability strategy and also sets the strategic direction for Oracle to enable thousands of its customers to become more sustainable through the use of Oracle solutions.</t>
  </si>
  <si>
    <t>The CSO, who reports to Oracle’s CEO on sustainability, also chairs the internal Environmental Steering Committee (ESC), which was launched in 2008. The ESC (Oracle’s equivalent of a “Sustainability Committee” as defined by CDP above) establishes the company’s sustainability goals and meets quarterly to define strategy and monitor progress. The ESC is comprised of senior individuals from a wide range of Oracle business units, who, in turn, lead working groups within their respective business units. The CSO and the ESC are responsible for climate-related issues and foster cross-functional collaboration within the company. Issues addressed range from data center operations to employee engagement. </t>
  </si>
  <si>
    <t>The ESC is also responsible for identifying strategic business opportunities related to climate change. For example, ESC members have been working to embed sustainability into Oracle’s fast-growing Cloud business—from operating energy efficient data centers and signing the Corporate Colocation and Cloud Buyers’ Principles for renewable energy (Real Estate and Facilities), to conducting research and training around the circular economy (Product Design and Hardware Development).</t>
  </si>
  <si>
    <t>The process through which the ESC monitors climate-related issues includes a detailed materiality assessment that is used to benchmark and monitor climate-related issues that are most relevant to our business. Key issues identified in the most recent iteration include: integrating sustainable business thinking, including circularity and climate change, and leveraging our technology for economic, social, and environmental value creation. Key outcomes and action items from ESC meetings are reported up to the CEO on a quarterly basis, and down to the relevant business units more frequently than quarterly.</t>
  </si>
  <si>
    <t>The ESC includes the following members:</t>
  </si>
  <si>
    <t>CSO and Group Vice President, Supply Chain Management Product Development</t>
  </si>
  <si>
    <t>Vice President, Real Estate and Facilities</t>
  </si>
  <si>
    <t>Vice President, Human Resources and Philanthropy</t>
  </si>
  <si>
    <t>Executive Director, Oracle Corporate Citizenship</t>
  </si>
  <si>
    <t>Senior Vice President, Hardware Development</t>
  </si>
  <si>
    <t>Vice President, Supply Chain Operations</t>
  </si>
  <si>
    <t>Vice President, Cloud Operations</t>
  </si>
  <si>
    <t>Vice President, Corporate Marketing</t>
  </si>
  <si>
    <t>Vice President, Global Procurement</t>
  </si>
  <si>
    <t>Vice President, Government Affairs</t>
  </si>
  <si>
    <t>Senior Director, Datacenter Automation and Global Desktop</t>
  </si>
  <si>
    <t>Senior Director, Global Real Estate Operations</t>
  </si>
  <si>
    <t>Senior Director, Global Sustainability</t>
  </si>
  <si>
    <t>Director, EMEA Sustainability, Environment Health &amp; Safety (EHS)</t>
  </si>
  <si>
    <t>All members of the ESC are senior managers at Oracle and, as a Committee, are empowered by and answerable to Oracle’s co-CEO, who is also a member of Oracle’s Board of Directors. Among the ESC members, one reports directly to the co-CEO, and seven others are in her management chain; five members are in the management chain of Oracle Executive Chairman and Chief Technology Officer; and two members are in the management chain of Oracle’s other co-CEO. This structure enables the ESC to adopt a cross-functional and collaborative approach while assessing and managing climate-related issues. </t>
  </si>
  <si>
    <t>To supplement the quarterly ESC meetings, more than 40 individuals representing the various business units convene at an annual, in-person meeting to align our efforts and strategize for the upcoming year. Findings and action items from this meeting are reported up to the ESC, assigned to the relevant business units (Supply Chain, Corporate Citizenship, etc.) and are noted and tracked in a consolidated document. Issues are monitored via monthly meetings, where members from each business unit share their progress and collaborate on outstanding issues. The action items often address issues related to business continuity, including exposure to physical climate events or climate-related regulation that could potentially disrupt our business.</t>
  </si>
  <si>
    <t>In addition, Oracle’s Risk Management and Resiliency (RMRP) and EHS teams assess the potential severity and scale of natural disasters (e.g. hurricanes, earthquakes, etc.) and accordingly formulate contingency and resiliency plans on an annual basis. The RMRP process includes a planning, documenting, and testing cycle that assesses Oracle’s resiliency to respond to physical risks, including climate-related natural disasters. Sustainability team members are also included in Oracle’s cross-functional Risk Engagement group (OREG), which connects risk managers and key stakeholders across Oracle and provides an open forum for building awareness and sharing best practices around companywide risks, including those related to climate change. The OREG serves as an informal and independent supplement to Oracle’s formal RMRP process, and issues raised by OREG members are considered as part of the formal RMRP process as appropriate.</t>
  </si>
  <si>
    <t>Oracle has several executives—including the Chief Sustainability Officer and other members of the Environmental Steering Committee—whose roles focus on leading the company’s sustainability strategy and efforts. Annual bonuses and related compensation for such individuals are partially tied to their success in driving Oracle's sustainability success and leadership.</t>
  </si>
  <si>
    <t>Oracle has several environmental and sustainability managers, whose roles are focused on implementing processes and initiatives to advance sustainability across the company. Annual bonuses and related compensation for such individuals are partially tied to their success in driving Oracle's sustainability efforts.</t>
  </si>
  <si>
    <t>As part of the Sustainability Champions program, Oracle recognizes employees who help attain Oracle’s sustainability goals, thereby reducing our environmental footprint. Sustainability Champions are recognized in Oracle’s internal sustainability newsletter, and receive a ‘Sustainability Champion’ badge to include in their employee profiles. Oracle’s 2018 Sustainability Champions included a group of employees that supported India’s first large-scale behavioral energy efficiency pilot program for the residential sector late in 2018, enrolling 200,000 residential utility customers. The program demonstrated the ability to empower residential consumers to reduce energy waste, improve energy efficiency, and lower peak-hour consumption in India using Oracle Opower. Through Oracle’s Global Startup Ecosystem program, another Oracle employee mentored an advanced metering infrastructure system and data analytics startup company in India that leverages big data on real-time energy and water consumption. An employee in North America worked as an advisor with the Young Global Leadership Foundation to promote the United Nations Sustainable Development Goals. And globally, numerous employees championed more sustainable waste management practices and promoted more sustainable transportation alternatives. Two of Oracle’s 2018 Sustainability Champions were also featured in “Life at Oracle” videos, highlighting their commitment to sustainability.</t>
  </si>
  <si>
    <t>In 2018, 3,200+ Oracle Volunteers completed 177 environmental projects, totaling more than 14,800 donated hours. For example, Oracle Volunteers in Bangalore, India planted close to 700 tree saplings along the shore of Agara Lake, while Oracle Volunteers in Barcelona and Madrid, Spain cleaned and tended to community gardens. In Mexico City, Mexico and Bogota, Colombia, Oracle Volunteers worked to remove invasive species and plant trees from local forests. Through the annual Oracle Volunteers Awards, Oracle recognizes and rewards employees who lead outstanding volunteer projects in collaboration with environmental nonprofit organizations globally. Projects are judged on impact, leadership, and innovation. Each winning project leader receives an “Excellence in Project Leadership” badge, an award certificate, and a $500 donation to the partner nonprofit organization.</t>
  </si>
  <si>
    <t>Other, please specify (Real Estate and Facilities team members)</t>
  </si>
  <si>
    <t>Members of Oracle’s Real Estate and Facilities team are eligible to earn recognition for a variety of achievements, including sustainability performance.</t>
  </si>
  <si>
    <t>Climate-related materiality assessments are performed by Oracle's Environmental Steering Committee (ESC), which meets every quarter to address any climate-related risks, opportunities, and issues that have been identified in the previous three months. The evaluation process is ongoing at multiple scales, and the timeframe considered varies depending on the potential severity of risks identified, but covers at least six years. The ESC reports its findings to Oracle’s co-CEO quarterly. In addition, Oracle has several processes in place to identify and assess climate-related risks, both at company and asset level. </t>
  </si>
  <si>
    <t>Company level:</t>
  </si>
  <si>
    <t>Climate-related risks and opportunities are assessed at a company level by several groups, including Real Estate and Facilities (which includes Environment Health and Safety and Energy Management), Corporate Citizenship, Sustainability Strategy, Supply Chain Operations, Public Policy, and Legal, who continuously monitor reputational risks and regulatory developments at international, national, state, and local levels. Potential risks are then documented and analyzed for appropriate responses. For example, Oracle’s Risk Management and Resiliency Program (RMRP) and Environmental Health and Safety (EHS) teams assess the potential severity and scale of natural disasters (e.g. hurricanes, earthquakes) and formulate contingency plans accordingly on an annual basis. The RMRP process includes a planning, documenting, and testing cycle that assesses Oracle’s resiliency in response to physical risks, including climate-related natural disasters. Oracle’s RMRP Program Management Office publishes a formal Risk Assessment template that provides for the identification and characterization of environmental and climate-related risks. Due to the distributed nature of Oracle operations, individual business units around the globe are responsible for identifying and planning for relevant environmental and climate-related risks associated with their specific geographies. </t>
  </si>
  <si>
    <t>Sustainability team members are also included in Oracle’s cross-functional Risk Engagement group (OREG), which connects risk managers and key stakeholders across Oracle and provides an open forum for building awareness and sharing best practices around companywide risks, including those related to climate change. The OREG serves as an informal and independent supplement to Oracle’s formal RMRP process, and issues raised by OREG members are considered as part of the formal RMRP process, as appropriate.</t>
  </si>
  <si>
    <r>
      <t>The </t>
    </r>
    <r>
      <rPr>
        <sz val="8"/>
        <color theme="1"/>
        <rFont val="Inherit"/>
      </rPr>
      <t>materiality/priority of each climate-related risk</t>
    </r>
    <r>
      <rPr>
        <sz val="8"/>
        <color theme="1"/>
        <rFont val="Inherit"/>
      </rPr>
      <t> is analyzed based on the same criteria used to assess other types of risks, including: probability, cost, and risk of non-action. If a climate risk is assessed as having the potential for significant chronic or acute impact on our core business functions, including service delivery and support, product development and deployment, supply chain management, facility operations, employee recruitment and retention, or brand reputation, we consider the risk to have </t>
    </r>
    <r>
      <rPr>
        <sz val="8"/>
        <color theme="1"/>
        <rFont val="Inherit"/>
      </rPr>
      <t>potentially substantive financial/strategic impacts</t>
    </r>
    <r>
      <rPr>
        <sz val="8"/>
        <color theme="1"/>
        <rFont val="Inherit"/>
      </rPr>
      <t>.</t>
    </r>
  </si>
  <si>
    <t>Opportunities for new products, enhancement of existing products, partnerships, and product positioning, including ones that help minimize climate-related risks, are primarily identified within the individual product management teams as part of their product roadmap planning process. This is augmented through the offices of Oracle’s ESC and its various working groups. Examples of products that support climate change management include analytics (aka business intelligence), supply chain solutions (e.g. product development, planning, logistics, manufacturing, and product take-back), utilities applications, and disruptive technologies like Internet of Things (IoT), Big Data, and Blockchain.</t>
  </si>
  <si>
    <t>Asset level:</t>
  </si>
  <si>
    <t>Regulatory and climate-related risks are assessed at an asset level by several groups, including Real Estate and Facilities (which includes Environment Health and Safety and Energy Management), Supply Chain Operations, and Legal, who continuously monitor risks that may impact Oracle’s facilities, data centers, and workforce. For example, Oracle’s Environment, Health and Safety (EHS) team works to ensure that Oracle's owned and leased facilities comply with country, state or local environmental protection laws based upon site operations and on-site equipment (boilers, cooling towers emergency generators, etc.). The Facility Environmental Compliance (FEC) Program serves to aid local EHS and facility teams in complying with relevant facility-based environmental and climate regulations, which may require reoccurring permits, licenses, registrations, plans, monitoring, or other approval from an official government environmental agency. Oracle also has a dedicated Energy Director who is responsible for setting and meeting emissions- and energy-reduction goals, and for managing climate-related risks associated with the company’s facilities portfolio. </t>
  </si>
  <si>
    <t>    </t>
  </si>
  <si>
    <t>Oracle is subject to several state, federal, and international laws governing protection of the environment and climate change mitigation, including energy efficiency, end-of-life treatment of our products, and the use of certain chemical substances. For example, the EU Energy Efficiency Directive, the CRC Energy Efficiency Scheme in the UK, the EU Waste Electrical and Electronic Equipment Directive (WEEE Directive), and China’s regulation on Management Methods for Controlling Pollution Caused by Electronic Information Products impact Oracle’s business in those regions. Oracle’s Government Affairs, Real Estate and Facilities, and Reverse Logistics teams closely monitor and manage Oracle’s compliance with such regulation as part of their risk assessment processes.</t>
  </si>
  <si>
    <t>Emerging environmental and climate-related regulation may impact several aspects of Oracle’s business, including our facility operations, and product design and stewardship. Oracle’s Government Affairs team and the Environmental Steering Committee monitor such regulation on an ongoing basis as part of Oracle’s risk assessment process. For example, the Government Affairs team closely monitors potential laws around energy efficiency and the circular economy in the EU.</t>
  </si>
  <si>
    <t>Technology risks are always included in Oracle’s climate-related risk assessments. For example, risks associated with Oracle’s cloud services data centers, including energy cost fluctuations, are closely monitored by the Cloud Investment and Planning team.</t>
  </si>
  <si>
    <t>Legal and compliance risks associated with current or emerging regulation are always included in Oracle’s climate-related risk assessments. For example, Oracle is subject to several state, federal, and international laws governing protection of the environment and climate change mitigation, including the EU Energy Efficiency Directive, the CRC Energy Efficiency Scheme in the UK, and China’s regulation on Management Methods for Controlling Pollution Caused by Electronic Information Products, all of which impact Oracle’s business in those regions. The compliance requirements and costs associated with these regulations are substantial, and Oracle has several programs and processes in place to help ensure compliance, such as Oracle’s Facility Environmental Compliance (FEC) program, which serves to aid regional facility teams in complying with relevant facility-based environmental and climate-related laws and regulations.</t>
  </si>
  <si>
    <t>Market risks, such as shifts in customer preferences toward low-carbon products, are always included in Oracle’s climate-related risk assessments. The Sustainability Strategy team monitors market trends to inform product strategy. For example, the demand for low-carbon products drove an effort to train Oracle’s hardware engineers in circular economy design principles, through “Design for Environment” guidelines.</t>
  </si>
  <si>
    <t>Reputational risks are always included in Oracle’s climate-related risk assessments. For example, Oracle’s performance on certain sustainability surveys/indices, including CDP and DJSI, could impact Oracle’s reputation, and subsequently Oracle’s business. Reputational risks are collectively managed by several lines of business, including Corporate Citizenship, Sustainability Strategy, Marketing, and Real Estate and Facilities. Oracle has several processes and initiatives in place to address reputational risks, including setting and achieving ambitious sustainability goals, as well as communicating about our sustainability efforts and accomplishments, both internally and externally. For example, Oracle’s Corporate Citizenship Report, which highlights our sustainability efforts and achievements, is shared widely with Oracle’s stakeholders. In recognition of our efforts, Oracle ranked #41 on 3BL Media’s list of 100 Best Corporate Citizens for 2018.</t>
  </si>
  <si>
    <t>Oracle’s Risk Management and Resiliency Program (RMRP) and Environmental Health and Safety (EHS) teams assess the severity and scale of acute physical risks (e.g. hurricanes, typhoons, earthquakes, etc.) and formulate contingency plans accordingly on an annual basis. The RMRP process includes a planning, documenting, and testing cycle that assesses Oracle’s resilience in response to physical risks, including climate-related natural disasters. Oracle’s RMRP Program Management Office publishes a formal Risk Assessment template that provides for the identification and characterization of environmental and climate-related risks. For example, Oracle’s RMRP team took several steps to proactively address the risks posed by Hurricanes Florence and Michael in 2018. This included actively communicating with employees and preparing to re-route critical business operations to alternative offices.</t>
  </si>
  <si>
    <t>Chronic physical risks are considered as part of Oracle’s climate-related risk assessments – including, for example, the impacts of rising mean temperatures and rising sea level on Oracle’s facilities and data centers. Such risks are addressed by multiple lines of business, including Oracle’s Real Estate and Facilities team, which incorporates chronic physical rise, such as sea level rise, into its site selection process. For example, to combat the risk of flooding in Guadalajara, Mexico, Oracle's Real Estate and Facilities team identified properties located on higher ground, as part of its site selection process in 2018.</t>
  </si>
  <si>
    <t>Upstream risks around Oracle’s supply chain are always included in our climate-related risk assessments. For example, as a member of the Responsible Business Alliance (RBA), Oracle monitors risk among our direct hardware suppliers through annual scorecards and audits. This helps Oracle better assess and manage potential climate-related risks in our supply chain, including exposure to resource shortages.</t>
  </si>
  <si>
    <t>Downstream risks around Oracle’s reverse supply chain are always included in our climate-related risk assessments. For example, Oracle’s Product Take Back and Recycling team closely monitors new legislation around electronic waste and takes the necessary steps to ensure compliance.</t>
  </si>
  <si>
    <t>Oracle prioritizes the climate-related risks and opportunities identified by evaluating these risks and opportunities based on both quantitative and qualitative criteria that assess the severity of the potential impacts of the risk, as well as the scale of the opportunities. Key areas of risks include supply chain disruption (including but not limited to climate change-related disruption), commodity pricing volatility (including energy), environmental regulation, and resource availability due to unforeseen factors, including climate-related factors. The materiality/priority of each potential risk is analyzed based on criteria including: probability, cost, and risk of non-action. Opportunities associated with new products or product enhancements are evaluated in accordance with Oracle’s standard processes for any such investment. </t>
  </si>
  <si>
    <r>
      <t>As an example of how Oracle manages physical risks and opportunities:</t>
    </r>
    <r>
      <rPr>
        <sz val="8"/>
        <color theme="1"/>
        <rFont val="Inherit"/>
      </rPr>
      <t> as part of Oracle’s RMRP process, each business unit associated with life safety emergency response activities is required to conduct annual risk assessment and resiliency planning, using a formal Risk Assessment template. In addition, Oracle’s Real Estate and Facilities organization requires certain high-risk locations – including those impacted by climate-related risks such as natural disasters – to develop and maintain an Emergency Response Action Plan (ERAP) for first response life safety operations. To proactively coordinate and manage all emergency response and recovery activities (life safety, asset protection, business continuity, reconstitution, and reputation management), Oracle’s Global Physical Security Crisis Management team oversees the designation and training of Global, Regional, and Local Crisis Management teams. Every Oracle line of business is represented in this process. </t>
    </r>
  </si>
  <si>
    <t>Oracle’s Environmental Steering Committee (ESC) meets quarterly to address potential transitional risks around increased stakeholder concern, and members of each business unit convene at an annual, in-person meeting at Oracle headquarters to align their efforts and strategize for the upcoming year. Findings and action items from these meetings are reported to the ESC, assigned to the relevant business units (Real Estate and Facilities, Supply Chain, Corporate Citizenship, etc.) and are noted and tracked in a consolidated document. Each issue is monitored via monthly meetings, where members from each business unit report on their progress and collaborate on outstanding issues. The action items often address business continuity, including climate-related issues such as exposure to physical climate events that could potentially disrupt our business.</t>
  </si>
  <si>
    <r>
      <t>As an example of how Oracle manages transition risks</t>
    </r>
    <r>
      <rPr>
        <sz val="8"/>
        <color theme="1"/>
        <rFont val="Inherit"/>
      </rPr>
      <t> –  such as climate-related reputational risks and growing stakeholder concern – Oracle sets and implements robust energy- and emissions-reduction goals, and engages various stakeholder groups, including employees and suppliers, in meeting those goals. Through the Annual Sustainability Champions program, we recognize employees who are advancing environmental sustainability at work and beyond. Oracle’s 2018 Sustainability Champions included a group of employees that supported India’s first large-scale behavioral energy efficiency pilot program for the residential sector late in 2018, enrolling 200,000 residential utility customers. The program aims to empower residential consumers to reduce energy waste, improve energy efficiency, and lower peak-hour consumption in India using Oracle Opower. We leverage several additional avenues to meet our goals, including energy efficiency projects and renewable energy procurement and installation, resulting in an estimated 31,000 MT CO2e in emissions savings in 2018. In addition, the Oracle Sustainability Strategy and Supply Chain teams track and engage an increasing number of customers requesting data on Oracle’s environmental performance, including climate-related inquiries. The requests are prioritized based on product lines, risk categories, geography, potential revenue loss, (cost) and risk of non-action. </t>
    </r>
  </si>
  <si>
    <t>An increase in the mean (average) temperature could impact Oracle’s business, especially in areas where we operate our data centers and labs, including in Austin, TX and Salt Lake City, UT. Hotter weather may result in higher energy and water consumption to cool our data centers, which could drive up operational cost. Increased demand for electricity could also result in a grid shutdown, which could negatively impact our business and operations. For example, the cooling system at Oracle’s Austin Data Center is currently equipped to operate normally for about 5 hours during hot weather (cooling season). An increase in mean temperatures could necessitate additional water supply, in the absence of which, the cooling system may cease to operate. Climate change and global warming could also result in rising sea levels, which could impact Oracle’s facilities in certain coastal areas, including our headquarters in California. Oracle considers such climate-related risks when making long-term, strategic decisions around its real estate portfolio and operations.</t>
  </si>
  <si>
    <t>According to a U.S. Department of Energy Report titled, “Assessing the Effect of Rising Temperatures” (published January 2017), nationwide spending on commercial electricity is likely to rise by 4-12% by year 2040, based on projected climate-induced temperature rise, using a low GHG emissions pathway. Using this projection, we estimate that Oracle’s operational costs would increase by $2.8M - $8.5M, based on Oracle’s 2018 global energy spend. The potential financial impact figures represent that range (minimum 4% and maximum 12% of Oracle’s 2018 global energy spend).</t>
  </si>
  <si>
    <t>The methods we use to manage this risk include designing, building, and operating some of the most energy-efficient data centers in the industry. We continually evaluate our new and existing data centers to identify opportunities to improve performance. For our new data centers, we select the optimal locations to leverage outside air cooling. In addition, to address the risk of a possible grid shutdown, we have uninterruptible power supply (UPS) systems and generators for all of our key sites and data centers. We employ the best available technology to continuously improve energy efficiency at our data centers, including the use of low-loss electrical energy distribution systems and highly efficient cooling systems. For example, at Oracle’s Salt Lake City Data Center, we have installed a separate air handler that provides outside air economization and some evaporative cooling, which enables the original cooling system to operate much more efficiently. Additionally, we consider climate-related risks as part of our site selection process. For example, to combat the risk of flooding in Guadalajara, Mexico, we identified properties located on higher ground, as part of our site selection process in 2018. The cost of management estimation represents the cost of implementing energy efficiency and emissions reduction measures across our facilities in 2018.</t>
  </si>
  <si>
    <t>As carbon pricing gains momentum globally, Oracle’s operating costs may be impacted in regions where carbon taxes and cap-and-trade schemes are implemented. According to a World Bank report titled “State and Trends of Carbon Pricing 2018” (published May 2018), to date, 51 carbon pricing initiatives have been implemented or are scheduled for implementation globally. This trend has the potential to drive up electricity costs, and in turn, Oracle’s operating and compliance costs, particularly in regions where we operate data centers. For example, Oracle’s operations in the UK are subject to the Climate Change Levy (CCL), which requires commercial entities to pay a carbon tax if they use fossil fuels to generate electricity.</t>
  </si>
  <si>
    <t>For example, if a carbon price of $10 per metric ton were established through carbon regulation (per World Bank estimates, 46% of the emissions covered are priced at less than US$10/tCO2e), Oracle’s operational costs could increase by approximately $3.8M. This figure was estimated using Oracle’s 2018 Scope 1 and Scope 2 (market-based) emissions.</t>
  </si>
  <si>
    <t>Some methods Oracle uses to manage this risk include continually implementing and evaluating potential onsite renewable energy projects, as well as renewable energy provided through local utility grids. For example, in 2018, 21% of our total energy use came from verified renewable sources, and we executed several onsite solar projects at our facilities in India and in the U.S. Oracle also works with its colocation data center providers to implement best practices around energy efficiency, as well as influence the procurement of renewable sources to power our data center operations. This helps us better manage and reduce our Scope 2 emissions, and hence, our exposure to increased carbon pricing. In 2018, we implemented several measures to maximize energy efficiency and emission reductions throughout our real estate portfolio, including Smart Building Control and Monitoring systems, dimmable lighting installations, building HVAC controls, hardware and advanced control schemes, upgraded our mechanical cooling systems with economizers and higher efficiency components and boiler and heating systems, and undertook retro-commissioning. These measures resulted in an estimated emissions reduction of 4,500 MT CO2e. The cost of management estimation represents the cost of implementing energy efficiency and emissions reduction measures across our facilities in 2018.</t>
  </si>
  <si>
    <t>Abrupt and unexpected shifts in energy costs</t>
  </si>
  <si>
    <t>A global and local transition to a low-carbon economy will require a larger investment in renewable and energy efficiency technology. The transition to this technology could result in rising energy and electricity prices, which have the potential to impact Oracle’s cloud business and facility operations. As Oracle’s cloud business grows, we are seeing increased energy use, especially at our colocation Cloud data centers. This exposes Oracle to some financial risks – such as volatility of fuel prices – and could affect the cost of data center operations. Fluctuating energy and electricity prices may also impact Oracle’s supply chain, including its hardware product assembly, transportation, and logistics operations and distribution centers. This, in turn, could drive up the cost of manufacturing and distributing Oracle products. Climate change and more extreme weather events are likely to drive up energy demand and consumption, which in turn could lead to an increase or fluctuation in energy and electricity costs, leading to an increase in Oracle’s operational costs.</t>
  </si>
  <si>
    <t>According to the Energy Information Administration (EIA), the projected increase in electricity costs for the commercial sector between 2019 and 2020 is 0.05 cents per kWh (10.69 in 2019 vs. 10.74 in 2020). Given Oracle’s electricity consumption in 2018, this would amount to an estimated $350,000 increase in electricity costs.</t>
  </si>
  <si>
    <t>Some methods Oracle uses to manage this risk include purchasing energy in the open market when possible and using advanced purchasing and hedging to further minimize risk and diversify our energy portfolio. We strive to maximize energy efficiency throughout our real estate portfolio to reduce exposure to energy price fluctuations. For example, we implemented several energy efficiency measures at our facilities in 2018, including Smart Building Control and Monitoring systems, dimmable lighting installations, building HVAC controls, updated firmware, upgraded our mechanical cooling systems with economizers and higher efficiency components and boiler and heating systems, and undertook retro-commissioning. These measures resulted in an estimated emissions reduction of 4,500 MT CO2e. In addition, Oracle continues to implement and evaluate potential onsite renewable energy projects, as well as renewable energy provided through local utility grids. For example, in 2018, 21% of our total energy use came from verified renewable sources, and we executed several onsite solar projects at our facilities in India and in the U.S. Oracle also works with its colocation data center providers to implement best practices around energy efficiency, as well as influence the procurement of renewable sources to power our data center operations. The cost of management estimation represents the cost of implementing energy efficiency and emissions reduction measures across our facilities in 2018.</t>
  </si>
  <si>
    <t>Environmental and climate-related laws and regulations could impact Oracle’s business by increasing Oracle’s operational and compliance-related costs. For example, environmental legislation such as the EU Directive on Restriction of Hazardous Substances (RoHS), the EU Waste Electrical and Electronic Equipment Directive (WEEE Directive) and China’s regulation on Management Methods for Controlling Pollution Caused by Electronic Information Products, may increase our cost of doing business internationally and impact our hardware revenues from the EU, China and other countries with similar environmental legislation. Regulations around electronic waste management impact how Oracle manages its reverse supply chain and Product Take Back and Recycling programs. The number of government entities globally that require reporting and declarations around electronic waste continues to increase year over year. Since there are no reporting standards across governments, this drives complexity and administrative overhead. Oracle is also impacted by several other climate-related regulations, including the EU Energy Efficiency Directive, and the Energy Savings Opportunity Scheme (ESOS). For example, Article 8 of the EU Energy Efficiency Directive 2012/27/EU requires multinational companies like Oracle to comply with energy efficiency legislation specific to every member state in which they operate. The requirements include energy audits that must be completed every four years. Compliance with such regulations could drive up Oracle’s operational costs, and noncompliance could result in penalties or fines.</t>
  </si>
  <si>
    <t>The estimated financial implications of the risk before taking action include cost of noncompliance with various global schemes addressing electronic waste management, which, although unlikely, could range from $8K to $50k depending on the region and severity of the issue. The potential financial impact figures represent the estimated minimum and maximum cost of noncompliance with various global schemes.</t>
  </si>
  <si>
    <t>One of the methods we use to manage this risk is implementing robust take back and recycling programs to help ensure compliance with related laws and regulations. As a strong proponent of the circular economy, Oracle has various offerings for our customers and suppliers to return excess used products or materials. In FY18, Oracle’s Reverse Supply Chain Organization collected more than 3 million lbs of product. Of the total material collected, 99.5% was either recycled or reused. Oracle conducts audits to help ensure that our recyclers and their downstream processors have proper Health and Safety controls in place and are compliant with local law. By expanding the number of sites in our recycling network and increasing the percentage of material reused vs. recycled, we reduce shipping miles and conserve raw materials, both of which enable us to reduce our GHG emissions. In order to meet local compliance obligations, Oracle has also joined compliance schemes and product stewardship programs in several countries and jurisdictions. With regards to other climate-related legislation such as ESOS and CCA, we aim to minimize our costs by proactively identifying opportunities to enhance energy efficiency across our facilities. For these reasons, we believe Oracle is well positioned to meet potential future environmental regulations. The cost of management represents the cost of complying with various environmental schemes globally.</t>
  </si>
  <si>
    <t>Growing awareness around the negative impacts of climate change is likely to drive a shift in consumer behavior, with an increased emphasis on sustainable and resilient business practices. As a result, an increasing number of customers are taking sustainability into account when making purchasing decisions. Oracle receives 150-250 environmental or climate-related inquiries annually from key customers representing $1B - $1.5B in revenue. If Oracle fails to meet customer expectations around sustainability, our business could be adversely impacted.</t>
  </si>
  <si>
    <t>If we assume that Oracle were at risk of losing 5% of the business represented by customers requesting data on Oracle’s environmental performance and management, then the potential financial impact (before taking action) could range from $50M - $75M. The potential financial impact figures were derived by calculating 5% of the estimated revenue represented by these customers (minimum 5% of $1B, and maximum 5% of $1.5B),</t>
  </si>
  <si>
    <t>The methods that Oracle is using to manage this risk include investing in strong sustainability practices and reporting efforts. In addition to sharing data with investors and customers through initiatives such as CDP and EcoVadis, Oracle responds to dozens of individual customer requests each year. Oracle has established aggressive sustainability goals around energy consumption, emissions reduction, renewable energy, water and waste. For example, our 2025 goals include 55% reduction in emissions per unit of energy consumed, and 26% reduction in absolute emissions (base year 2015). As part of our efforts to meet these goals, we continually implement and evaluate potential onsite renewable energy projects, as well as renewable energy provided through local utility grids. For example, in 2018, 21% of our total energy use came from verified renewable sources, and we executed several onsite solar projects at our facilities in India and in the U.S. The cost of management represents the cost of responding to environmental inquiries from customers and investors, through initiatives such as CDP and EcoVadis.</t>
  </si>
  <si>
    <t>Oracle’s facilities portfolio includes more than 26 million square feet of real estate in our operational control. We continuously invest in technologies and solutions to reduce the environmental footprint of our facilities and data centers around the world. By adopting more efficient building standards, Oracle is able to not only minimize its environmental footprint, but also realize significant efficiency gains and cost reductions. As of 2018, Oracle owned 31 facilities that received ENERGY STAR ratings from the US Environmental Protection Agency, 26 facilities that were recognized by the Building Owners and Managers Association (BOMA) 360 Performance Program, and 5 LEED-certified facilities. We continue to pursue opportunities for improved efficiency and performance.</t>
  </si>
  <si>
    <t>The financial impact of this opportunity includes cost savings resulting from energy efficiency measures implemented at our facilities worldwide. The potential financial impact figure represents the sum of actual and projected cost savings from a variety of energy efficiency measures implemented globally in 2018, including: • Energy efficiency: building services ($532K) • Energy efficiency: Processes, including data center initiatives ($108K) The estimated cost savings are calculated by Oracle facility managers globally, and are then tracked and consolidated into a single document by Oracle’s Global Sustainability Manager.</t>
  </si>
  <si>
    <t>Oracle’s strategy to realize this opportunity includes maximizing energy efficiency and emission reductions throughout our real estate portfolio. For example, in 2018, Oracle pursued and received Energy Star (energy efficiency) certification for its servers used in data centers. We also implemented several energy efficiency measures at our facilities globally, including building HVAC controls, Smart Building Control and Monitoring systems, hardware and advanced control schemes, upgraded our mechanical cooling systems with economizers and higher efficiency components and boiler and heating systems, and undertook retro-commissioning. These measures resulted in an estimated emissions reduction of 4,500 MT CO2e. Oracle has a goal to achieve a 26% reduction in absolute emissions, and a 55% reduction in emission per unit of energy consumed by 2025 (base year 2015). The energy efficiency initiatives mentioned above are helping us make progress toward these goals. In addition, Oracle benchmarks its sustainability performance using standards such as Energy STAR, LEED, and BOMA. As of 2018, Oracle owned 31 facilities that received ENERGY STAR ratings, 26 facilities that were recognized by the Building Owners and Managers Association (BOMA) 360 Performance Program, and 5 LEED-certified facilities. The cost to realize this opportunity represents the current investment associated with energy efficiency and emissions reduction initiatives across our facilities, including data centers.</t>
  </si>
  <si>
    <t>Reduced water usage and consumption</t>
  </si>
  <si>
    <t>Oracle leverages a wide range of water-saving strategies across our facilities globally, as a result of which we have achieved a consistent year-over-year reduction in our total water use. This helps Oracle achieve cost reductions and operational efficiencies. For example, since we launched our water reduction goal in 2015, we have saved an estimated 200 million liters of potable water globally.</t>
  </si>
  <si>
    <t>The financial impact of this opportunity includes cost savings resulting from efficient water management practices. The potential financial impact was calculated by multiplying the actual water savings from 2015 to 2018 by a global average cost per liter of water.</t>
  </si>
  <si>
    <t>Oracle’s strategy to realize this opportunity includes implementing water-saving initiatives and processes at our facilities around the globe. Oracle has a goal to achieve a 25 percent reduction in potable water use per square foot by 2020 (base year 2015). For example, over the past 9 years, we’ve been irrigating the landscape at our headquarter campus with reclaimed water, saving approximately 26 million gallons of potable water per year. Additionally, Oracle conducts rainwater harvesting at our facilities in several countries, including India, Brazil, and Japan. These efforts help ensure that Oracle is well positioned to realize this opportunity. The cost to realize this opportunity includes the cost of implementing water-saving initiatives at several Oracle facilities in 2018.</t>
  </si>
  <si>
    <t>Other, please specify (Recovered value: Reverse Supply Chain)</t>
  </si>
  <si>
    <t>increased revenues from recovered value of end-of-life products and components</t>
  </si>
  <si>
    <t>As a responsible producer of hardware products, Oracle offers various take back programs that allow our customers and suppliers to return excess used products or materials. This presents an opportunity for Oracle to not only minimize e-waste by harvesting parts, but also to realize value from recycled materials by working with third party recyclers. In FY18, Oracle collected more than 3 million lbs of material, of which 99.5% was recycled or reused. As our customers increasingly move from on-premise servers to the Oracle Cloud, we will have greater control over the deployment and end-of-life treatment of our assets. As a result, we anticipate the percent of systems we take back versus systems we ship into the market to grow from ~16% today, to more than 50% over the next several years. This will enable us to further maximize the recovered value from old or decommissioned IT equipment. Additionally, through these efforts, Oracle is able to minimize the GHG emissions associated with landfill and the sourcing of raw materials.</t>
  </si>
  <si>
    <t>The financial value recovered through our Take Back program and Reverse Supply Chain amounts to $15M-$20M annually, and this figure is growing. This value is derived from a combination of the following: • Remanufactured systems and data center rack solutions • Spare parts and options which extend the support life of products for our customers • Resale of used components</t>
  </si>
  <si>
    <t>Through our Reverse Supply Chain program, we process more than 3 million lbs of material annually. Oracle’s strategy to realize this opportunity includes three key elements: • Increasing volume of material collected • Encouraging reuse ahead of wasteful new purchases and premature recycling • Expanding the channels through which we recover value Oracle’s Take Back programs are an example of the Circular Economy in practice. In addition to minimizing waste sent to landfill, this process enables Oracle to drive resource productivity and capture additional value from the materials used to build our products. For example, in FY18 we took back approximately 16 percent of systems compared with the amount we shipped into the market. In addition, much of the recovered financial value from these programs flows back to the entity that returned the product (both external customers and internal Cloud business unit), which encourages customers to reinvest in new Oracle products and services. Our Reverse Supply Chain is distributed across the three regions; Americas, Europe and Asia. Processing Take Back material locally acts as investment in those regions and reduces transportation miles and the associated carbon emissions. The cost to realize this opportunity represents the cost of complying with various environmental schemes globally.</t>
  </si>
  <si>
    <t>Benefits to workforce management and planning (e.g., improved health and safety, employee satisfaction resulting in lower costs)</t>
  </si>
  <si>
    <t>Improved ability to attract and retain top talent</t>
  </si>
  <si>
    <t>Oracle’s increasing emphasis on environmental sustainability, both internally and externally, has the potential to strengthen our brand value and reputation. As sustainability and corporate responsibility become increasingly important to job seekers and employees, we believe that Oracle’s reputation as a good corporate citizen is helping us attract and retain top talent, while also helping drive employee engagement within our workforce. We anticipate that this opportunity will continue to grow in the coming years, as we invest in strong sustainability practices to drive brand value and reputation. In recognition of our efforts, Oracle ranked #41 on 3BL Media’s list of 100 Best Corporate Citizens for 2018.</t>
  </si>
  <si>
    <t>Potential financial implications of this opportunity include improved profitability and costs savings associated with higher employee engagement, as well as improved retention and recruitment. According to a Gallup report titled “State of the American Workforce ” (published 2017), highly engaged business units are likely to realize 17% higher productivity and 21% higher profitability than disengaged business units. Hence, by continuing to invest in strong sustainability practices and employee engagement initiatives, Oracle could strengthen its financial performance.</t>
  </si>
  <si>
    <t>One method Oracle is using to realize this opportunity is communicating our sustainability efforts and accomplishments, both internally and externally, including through the annual Oracle Corporate Citizenship Report. Each year, through the Oracle Giving and Oracle Volunteering programs, we support hundreds of environmental nonprofit organizations globally. In conjunction with the Oracle Volunteering Focus on Environment initiative and Earth Week, Oracle hosts Green Fairs at several office locations globally. The purpose of these fairs is to engage and educate employees around Oracle’s sustainability and climate-related initiatives. More than 1,800 Oracle employees attended the 2018 Green Fairs in and around Oracle’s headquarters. Additionally, Oracle continued promoting the ‘Sustainability Champions’ program in 2018, through which we recognize employees who are advancing environmental sustainability at work and beyond. Oracle’s 2018 Sustainability Champions included a group of employees that supported India’s first large-scale behavioral energy efficiency pilot program for the residential sector late in 2018, enrolling 200,000 residential utility customers. The program aims to empower residential consumers to reduce energy waste, improve energy efficiency, and lower peak-hour consumption in India using Oracle Opower. The cost to realize this opportunity represents the costs associated with managing Oracle’s sustainability and CSR communications.</t>
  </si>
  <si>
    <t>Oracle has several products and services that are impacted by climate change. Oracle’s sustainability-related solutions empower our customers to advance their own sustainability initiatives, and present an opportunity for increased revenue as the demand for low-carbon technology grows. In terms of risks, the growth in Oracle’s Cloud business means increased energy use at our cloud data centers. To manage this risk, Oracle signed on to the Corporate Colocation and Cloud Buyers’ Principles to guide the energy procurement strategy for Oracle Cloud data center co-location providers. For example, the principles aim to drive partnership between customer and service provider so both parties have an incentive to reduce energy consumption. We estimate that the magnitude of impact on our products and services is moderate.</t>
  </si>
  <si>
    <t>Climate-related risks and opportunities impact several aspects of Oracles supply chain, particularly our direct hardware suppliers. For this reason, Oracle incorporates climate-related risks into its supply chain planning and operations. One mechanism through which we manage this risk is membership in the Responsible Business Alliance. We also continued developing a Sustainable Procurement Program for our indirect supply chain to help further the responsible behavior of those suppliers, including on climate change mitigation efforts. We estimate that the magnitude of impact on our supply chain is moderate-high.</t>
  </si>
  <si>
    <t>As part of Oracle’s Risk Management and Resiliency Program, we carry out adaptation and mitigation activities around environmental, health and safety planning. This includes assessing and planning for the potential impacts of climate change, including natural disasters (hurricanes, flooding, earthquakes, etc.), and how they might affect Oracle’s products, employees, facilities, and reputation. We estimate that the magnitude of impact on our adaptation and mitigation activities is low.</t>
  </si>
  <si>
    <t>Climate-related opportunities impact Oracle cloud services, as well as certain hardware product lines. Oracle invests in sustainable product design guidelines and processes (Design for Environment) engaging our hardware engineers in circular economy design principles. We also invest in the development of products and solutions that help our customers advance their own sustainability initiatives. We estimate that the impact of climate-related opportunities on our investment and research and development is low.</t>
  </si>
  <si>
    <t>Climate-related risks and opportunities impact many aspects of our operations, including facility management, energy efficiency, the use of renewable energy, water and waste reduction, employee health and safety, and transportation and distribution. Oracle has set ambitious sustainability goals addressing emissions reduction, energy efficiency, renewable energy use, water use, and waste reduction. These goals drive strategic decision-making related to Oracle’s operations globally, and enable us to conduct our business sustainably. In addition, Oracle’s Risk Management and Resiliency Program has a business continuity plan in place to address the potential impact of climate-related natural disasters on our employees. We estimate the impact of climate-related risks and opportunities on our operations is high.</t>
  </si>
  <si>
    <t>The identified risks and opportunities factor into our revenues through enhancing the sale of Oracle’s sustainability related solutions (e.g. business intelligence and reporting tools, utilities applications, supply chain applications, IoT, engineered systems) as well as Oracle’s cloud service offerings, which also have numerous environmental and climate-related benefits for our customers. We estimate the impact on our revenues to be low.</t>
  </si>
  <si>
    <t>The identified risks and opportunities impact multiple aspects of Oracle’s operating costs, including utility costs, energy contracts, and other expenses related to facility management and logistics. We estimate the impact of climate-related factors on our operating costs to be moderate.</t>
  </si>
  <si>
    <t>The identified risks and opportunities impact certain aspects of Oracle’s capital expenditures, including properties where our offices and data centers are housed. Oracle's Real Estate and Facilities team considers environmental and climate-related factors during the site selection process, and undertakes remediation efforts as required. For example, during the construction of a new facility for Design Tech High School at our headquarters campus (along the Belmont Slough), we raised the levee around the school facility to address the potential of sea level rise. Additionally, to combat the risk of flooding in Guadalajara, Mexico, we identified properties located on higher ground, as part of our site selection process in 2018. We estimate the impact on our capital expenditures/allocation to be minimal.</t>
  </si>
  <si>
    <t>Some aspects of our acquisition strategy are impacted by climate-related opportunities. For example, Oracle acquired Opower, whose Energy Efficiency programs have been implemented at more than 100 electric and gas utilities around the globe to date, motivating customers to save more than 20 TWh of energy through multichannel, personalized communications. We estimate the impact on our acquisitions and divestments to be minimal.</t>
  </si>
  <si>
    <t>We believe that Oracle’s access to capital has not been impacted by climate-related risks and opportunities, because investors are confident and satisfied in Oracle’s management of climate-related issues. Occasionally, Oracle investors request that we disclose information about our climate mitigation efforts, including via the CDP Climate Change program, which indicates that investors want to better understand Oracle’s environmental efforts on behalf of their clients. We actively address any such inquiries from investors on an ongoing basis. Operating in a socially responsible manner – including in terms of climate change mitigation – combined with delivering superior shareholder value, maximizes Oracle’s ability to access capital.</t>
  </si>
  <si>
    <t>Rising efficiency standards may require additional investment for some of the hardware assets at Oracle’s facilities, including our data centers. We expect that any additional investments would be offset by cost savings. We estimate the impact on our assets to be minimal and the predicted timescale is medium term (5-15 years).</t>
  </si>
  <si>
    <t>Managing risks related to climate change helps Oracle minimize our liabilities, including business disruption exposure and liability insurance. For example, by working with our direct suppliers in collaboration with the Responsible Business Alliance (RBA) to raise climate change awareness we aim to reduce our exposure to potential supply chain disruptions. We estimate the impact on our liabilities to be minimal.</t>
  </si>
  <si>
    <r>
      <t>i. Oracle’s business objectives and strategy have been influenced by climate change</t>
    </r>
    <r>
      <rPr>
        <sz val="8"/>
        <color theme="1"/>
        <rFont val="Inherit"/>
      </rPr>
      <t> in that we have incorporated an environmental policy that defines our commitment to sustainable business practices. Oracle integrates climate-related issues into business strategy through the Environmental Steering Committee (ESC), whose members represent various business units across the company. The ESC oversees the company’s sustainability initiatives, and meets quarterly to set goals and monitor progress. Findings and outcomes from these meetings are formulated into business strategy in collaboration with the appropriate business units, e.g., Real Estate and Facilities, Product Strategy, Supply Chain, and Procurement. Additionally, employees have access to various channels to learn about, and provide input on, Oracle’s climate-related issues.</t>
    </r>
  </si>
  <si>
    <r>
      <t>ii. Aspects of Oracle’s business strategy that are tied to our emissions and energy reduction targets include:</t>
    </r>
    <r>
      <rPr>
        <sz val="8"/>
        <color theme="1"/>
        <rFont val="Inherit"/>
      </rPr>
      <t> In 2018, Oracle continued to strengthen its processes for measuring and reporting on emissions generated at co-location facilities that host the Oracle Cloud. As part of this effort, we set new emissions reduction targets that include Oracle Cloud co-location data centers. The new 2025 goals are aligned with the Science-Based Targets Initiative (SBTi) and will be pursued in addition to the 2020 goals that are already in place for Oracle’s facilities. </t>
    </r>
  </si>
  <si>
    <t>iii.  In 2018, the most substantial business decisions influenced by climate change included the following: </t>
  </si>
  <si>
    <t>• Oracle initiated a Supplier Sustainability Survey program to engage and influence our key suppliers to be environmentally responsible. In 2018, we set a supplier engagement goal to influence 100% of our key suppliers to manage their environmental impacts, including GHG emissions, through effective sustainability programs, and 80% of our key suppliers to institute GHG reduction targets by the end of 2023.</t>
  </si>
  <si>
    <t>• In an ongoing effort to minimize waste and carbon emissions from the use of our products, members of Oracle’s hardware product lines maintain Design for Environment (DfE) guidelines to apply principles of the circular economy to Oracle’s product lines, including the Oracle Cloud. Key principles include energy efficiency and maximizing our ability to reuse and recycle the materials in our hardware. For the first time, in 2018, Oracle pursued and received Energy Star (energy efficiency) certification for its servers used in data centers.</t>
  </si>
  <si>
    <t>• Oracle’s Risk Management and Resiliency Program (RMRP) and Environmental Health and Safety (EHS) teams assess the potential severity and scale of climate-related events (e.g. hurricanes, flooding, etc.), and formulate business continuity and resiliency plans accordingly on an annual basis. The RMRP process includes a planning, documenting, and testing cycle that assesses Oracle’s resilience to respond to physical risks, including climate-related events and other natural disasters. Sustainability team members are also included in Oracle’s cross-functional Risk Engagement group, which connects risk managers and key stakeholders across Oracle and provides an open forum for communication and collaboration around companywide risks, including those related to climate change. This decision was influenced by the increasing likelihood of climate-related impacts on our business, including physical climate and extreme weather events. </t>
  </si>
  <si>
    <t>• Through our Annual Sustainability Innovation Awards Program, we recognize customers using our products to drive sustainability initiatives—a decision influenced by the need for a global paradigm shift in business practices with a greater emphasis on sustainability. </t>
  </si>
  <si>
    <t>• Oracle collaborated with one of its key logistics providers to deploy a Bio-LNG powered vehicle to transport retired server assets managed by the Reverse Supply Chain Operations team. Oracle also became a signatory to the Principles for Sustainable Events. These decisions were driven by the need to minimize emissions across our operations. </t>
  </si>
  <si>
    <r>
      <t> </t>
    </r>
    <r>
      <rPr>
        <sz val="8"/>
        <color theme="1"/>
        <rFont val="Inherit"/>
      </rPr>
      <t>iv) Aspects of climate change that have influenced strategy include</t>
    </r>
    <r>
      <rPr>
        <sz val="8"/>
        <color theme="1"/>
        <rFont val="Inherit"/>
      </rPr>
      <t>: potential resource availability challenges, the need to reduce energy and water use and waste generation, extreme weather events (e.g., floods and storms), potential regulatory changes, and opportunities to develop sustainability-related solutions for our customers. To this end, we closely monitor our energy and natural resource consumption, and end-of-life treatment of our hardware products.</t>
    </r>
  </si>
  <si>
    <r>
      <t>v) Components of short-term strategy influenced by climate change include</t>
    </r>
    <r>
      <rPr>
        <sz val="8"/>
        <color theme="1"/>
        <rFont val="Inherit"/>
      </rPr>
      <t>: reducing emissions and energy use, and maximizing efficiency across our operations. Our short-term strategy includes a commitment to sustainability through several avenues such as:</t>
    </r>
  </si>
  <si>
    <t>• Incorporating environmental considerations into leasing, purchasing and procurement processes—for example, through our alignment with the Responsible Business Alliance code of conduct;</t>
  </si>
  <si>
    <t>• Sharing knowledge and best practices amongst our customers on how to leverage Oracle technology to advance sustainability, including the use of cloud applications, analytics, internet of things (IoT), adaptive intelligence, big data, and blockchain;</t>
  </si>
  <si>
    <t>• Empowering employees to minimize their environmental impacts, for example, by using more sustainable commuting alternatives or participating in volunteering projects to restore natural habitats. </t>
  </si>
  <si>
    <r>
      <t>vi) Components of long-term strategy influenced by climate change include: </t>
    </r>
    <r>
      <rPr>
        <sz val="8"/>
        <color theme="1"/>
        <rFont val="Inherit"/>
      </rPr>
      <t>emphasizing environmental sustainability in our operations, and providing solutions that help our customers manage their own environmental sustainability challenges. Internally, we have set aggressive, long-term emissions- and energy-reduction goals (base year 2015), including science-based targets for our Scope 1 and 2 emissions. These include:</t>
    </r>
  </si>
  <si>
    <t>• Achieve a 26% reduction in absolute emissions by 2025</t>
  </si>
  <si>
    <t>• Achieve a 55% reduction in emissions per unit of energy consumed by 2025</t>
  </si>
  <si>
    <r>
      <t>vii) Strategic advantage: </t>
    </r>
    <r>
      <rPr>
        <sz val="8"/>
        <color theme="1"/>
        <rFont val="Inherit"/>
      </rPr>
      <t>Oracle is optimally positioned to deliver practical, concrete solutions that help our customers with their sustainability initiatives. For example, Oracle Utilities solutions are enabling massive efficiencies, primarily through Oracle Opower Energy Efficiency programs. Since its launch in 2008, Opower solutions have been implemented at more than 100 electric and gas utilities globally, motivating customers to save more than 20 TWh of energy via personalized behavioral insights. Oracle is also optimally positioned to manage a highly energy efficient cloud, by owning and designing a complete and integrated IT stack. Additionally, Oracle’s status as a leader in sustainability helps the company attract and retain top talent.</t>
    </r>
  </si>
  <si>
    <t>In recognition of our efforts, Oracle received the Acterra Business Environmental Award in the Sustainability category for a large company in 2018.</t>
  </si>
  <si>
    <t>Oracle has not yet conducted a formal climate-related scenario analysis in alignment with the TCFD Recommendations, because several climate change impacts are already included in our existing Risk Management and Resiliency Program (RMRP) planning process (e.g. climate-related natural disasters). Oracle’s management of climate-related risks is integrated into company-wide processes via the Environmental Steering Committee, whose members represent a wide range of business units (e.g. Real Estate and Facilities, Supply Chain and Procurement, Product Strategy, Legal, and Corporate Citizenship). For example, Oracle manages the risk of climate-related resource shortages by setting aggressive sustainability goals, including a renewable energy target and science-based Scope 1 and Scope 2 emissions reduction targets. </t>
  </si>
  <si>
    <t>Sustainability team members are also included in Oracle’s cross-functional Risk Engagement Group (OREG), which connects risk managers and key stakeholders across Oracle and provides an open forum for awareness building and best practice sharing around companywide risks, including those related to climate change. The OREG serves as an informal and independent supplement to Oracle’s formal RMRP process, and issues raised by OREG members are considered as part of the formal RMRP process, as appropriate. </t>
  </si>
  <si>
    <t>That said, in the next two years, Oracle’s cross-functional sustainability group plans to engage with key stakeholders, as well as members of the Oracle RMRP and OREG groups, to conduct a formal climate-related scenario analysis consistent with a 1.5 degrees pathway. Our goal is to further build upon our preliminary risk analysis (both transition and physical), the results of which are reported in section C2 of our CDP response. </t>
  </si>
  <si>
    <t>Oracle self-assessed this target to be a mid-term science-based target.</t>
  </si>
  <si>
    <t>Oracle self-assessed this target to be a long-term science-based target. Oracle would achieve a 2.95% average reduction year-over-year in our absolute scope 1 and 2 emissions.</t>
  </si>
  <si>
    <t>Oracle has a goal in place to achieve a 20% reduction in absolute Scope 1 + Scope 2 emissions by 2020 for its real estate and facilities operations, which accounted for 81% of total emissions in the base year (2015). As of 2018, we had achieved this goal.</t>
  </si>
  <si>
    <t>Metric tons CO2e per megawatt hour (MWh)*</t>
  </si>
  <si>
    <t>Oracle has a goal to achieve a 55% reduction in emissions per unit of energy consumed by 2025 (base year 2015).</t>
  </si>
  <si>
    <t>Electricity consumption (MWh)</t>
  </si>
  <si>
    <t>Oracle has a goal to achieve 33 percent renewable energy use by 2020 (base year 2015) at its facilities globally. Progress against this goal is measured based on total electricity consumption at facilities where we have data. Currently, this goal does not include Oracle's colocation data centers. ADDITIONAL CLARIFICATION: We are unable to provide an estimate for the KPI in target year, as the calculation is based on the electricity consumption for each year. As of 2018, Oracle had achieved this goal.</t>
  </si>
  <si>
    <t>Abs1 and Abs2</t>
  </si>
  <si>
    <t>Energy use (kWh)</t>
  </si>
  <si>
    <t>unit revenue (US$1000)</t>
  </si>
  <si>
    <t>Oracle has a goal to achieve a 20 percent reduction in energy use (kWh) per unit revenue ($1000) by 2020, against a 2015 baseline.</t>
  </si>
  <si>
    <t>Liters</t>
  </si>
  <si>
    <t>square footage</t>
  </si>
  <si>
    <t>Oracle has a goal to achieve a 25 percent reduction in waste sent to landfill per square foot of owned facilities by 2020, against a 2015 baseline. As of 2018, Oracle had achieved this goal.</t>
  </si>
  <si>
    <t>Other, please specify (Water consumption)</t>
  </si>
  <si>
    <t>Liters of potable water</t>
  </si>
  <si>
    <t>Oracle has a goal to achieve a 25 percent reduction in potable water consumption per square foot of owned facilities by 2020, against a 2015 baseline.</t>
  </si>
  <si>
    <t>As part of our efforts to maximize energy efficiency and emissions reduction, we installed dimmable lighting, advanced lighting controls, building HVAC controls, Smart Building Control and Monitoring systems, updated firmware, hardware and advanced control schemes, upgraded our mechanical cooling systems with economizers and higher efficiency components and boiler and heating systems, increased monitoring, and undertook retro-commissioning.</t>
  </si>
  <si>
    <t>These initiatives also cover our Scope 1 and Scope 2 (location-based) emissions.</t>
  </si>
  <si>
    <t>In an effort to reduce our data center emissions, we implemented a number of voluntary measures, including ongoing lab energy optimization initiatives, enhanced IT and cooling power monitoring and tracking, PUE tracking, airflow management, heat containment, hot aisle/cold aisle barriers, efficient airflow, efficient cooling production, airside economizer, evaporative humidification, and evaporative cooling.</t>
  </si>
  <si>
    <t>Other, please specify (Renewable energy, including RECs)</t>
  </si>
  <si>
    <t>In 2018, we purchased low carbon energy at several facilities, including 15,133 MWh and 1,200 MWh of renewable energy credits (RECs) in the U.S. and India respectively. We also purchased 57,146 MWh in zero carbon electricity globally.</t>
  </si>
  <si>
    <t>These initiatives also cover our Scope 2 (location-based) emissions.</t>
  </si>
  <si>
    <t>In 2018, Oracle completed installations of new solar Photovoltaic (PV) arrays at both its Pune and Mumbai facilities in India. We also commenced a 127kW onsite solar installation at Bengarluru, India. In addition, we continued using onsite solar at our facility in Pleasanton, California.</t>
  </si>
  <si>
    <t>As we manage our facilities, it is our standard protocol to engage employees in more sustainable practices. The employee engagement program is managed by the Corporate Citizenship, Sustainability, and Real Estate and Facilities teams. The objective of the program is to energize employees and solicit their help in reaching Oracle’s sustainability goals. We also publish information regarding emissions reduction, energy efficiency, water and waste reduction, on our internal sustainability employee engagement website and in other employee communications including newsletters, social media, and videos.</t>
  </si>
  <si>
    <t>Our Real Estate and Facilities team and the Oracle Volunteering program collaborate on an annual Focus on Environment initiative, in conjunction with Earth Week. Employees worldwide partner with environmental nonprofit organizations and NGOs to take action for a healthy planet. On Earth Day each year, all non-emergency lights and all Oracle signs (internal and external) at Oracle offices are turned off during the local lunch hour. This reduces Oracle’s carbon footprint on Earth Day and reminds us of the importance of reducing the amount of energy we use every day. In addition, Oracle hosts Annual Green Fairs at several office locations globally. The purpose of these fairs is to engage and educate employees around Oracle’s sustainability and climate-related initiatives, while also encouraging them to adopt sustainable practices at work and beyond. More than 1,800 Oracle employees attended the 2018 Green Fairs in and around Oracle’s headquarters.</t>
  </si>
  <si>
    <t>Oracle runs an annual Sustainability Champions program, which recognizes employees who are advancing environmental sustainability at work and beyond. Sustainability Champions are recognized in Oracle's internal sustainability newsletter, and receive a "Sustainability Champion" badge to include in their employee profiles. Oracle’s 2018 Sustainability Champions included employees who supported India’s first large-scale behavioral energy efficiency pilot program for the residential sector, enrolling 200,000 residential utility customers. The program aims to empower residential consumers to reduce energy waste, improve energy efficiency, and lower peak-hour consumption in India using Oracle Opower. Through Oracle’s Global Startup Ecosystem program, another Oracle employee mentored an advanced metering infrastructure system and data analytics startup company in India that leverages big data on real-time energy and water consumption. An employee in North America worked as an advisor with the Young Global Leadership Foundation to promote the United Nations Sustainable Development Goals. And globally, numerous employees championed more sustainable waste management practices and promoted more sustainable transportation alternatives.</t>
  </si>
  <si>
    <t>Oracle’s approach is to create solutions that are both environmentally and financially sustainable. We use several different criteria for financial calculations depending on the type of project (owned or leased facility, expected life of efficiency measure, expected term of use/occupancy, etc.). We use criteria such as simple payback, internal rate of return, life cycle costing, etc.</t>
  </si>
  <si>
    <t>Oracle strives to comply with local, regional and national regulations and standards applicable to each of our facilities and products. We work cross-functionally to meet or exceed such regulatory standards and requirements.</t>
  </si>
  <si>
    <t>Our Real Estate and Facilities team, which includes data center design and operations, has dedicated headcount and resources for energy efficiency. Our teams work to design more energy-efficient data centers and facilities, and monitor equipment to track and optimize its energy performance. Oracle’s approach is to make energy efficiency and sustainability an integral part of our operations. We continually explore new technologies and solutions and carry out many energy efficiency projects, including leveraging external incentives where available, as long as they meet our internal ROI criteria.</t>
  </si>
  <si>
    <t>Oracle's Real Estate and Facilities organization has a dedicated budget for several emissions reduction activities, including purchase of renewable energy, commuter travel, and employee ride-sharing programs. In 2018, we continued our work to reduce travel by leveraging Oracle products and updating our travel-related business practices. We ask employees to travel only when necessary and employ Oracle Web Conferencing and video conferencing technologies across our enterprise to ensure that virtual meetings are highly effective. In addition, we have installed electric vehicle charging stations at several of our facilities, and offer alternative transportation and commuter benefits to our employees across North America. In recognition of these efforts, Oracle was named a Best Workplace for Commuters in California for meeting the National Standard of Excellence.</t>
  </si>
  <si>
    <t>Oracle develops products that support more than 430,000 customers in 175 countries to employ our industry-leading technology to address their environmental initiatives in conjunction with other business objectives.</t>
  </si>
  <si>
    <t>Many of Oracle’s solutions enable our customers to be more environmentally sustainable and to reduce their greenhouse gas emissions. These solutions are broadly categorized under ‘Risk and Performance Management’ (including environmental data collection, analytics, and reporting); ‘Business Operations’ (including transportation management, smart grid technologies, and product lifecycle management); and ‘IT Infrastructure’ (including energy efficient engineered systems, Internet of Things (IoT), Big Data, Blockchain, and cloud computing).</t>
  </si>
  <si>
    <t>Other, please specify (Avoided emissions are reported on a customer-by-customer basis)</t>
  </si>
  <si>
    <t>The % revenue from low-carbon products is calculated using the percent of renewable energy use at Oracle Cloud colocation data centers in 2018. Inherently, the benefits of Oracle's solutions are not just limited to environmental performance improvements, but also include cost reduction and continuous business improvement potential. In terms of R&amp;D, Oracle is rigorously focused on working with its customers to meet their business needs in the ongoing development of our solutions. Oracle’s commitment to developing practices and products that help protect the environment includes addressing product enhancement requests from customers related to their sustainability efforts. Oracle’s strategy is to embed sustainability related features in products so customers can leverage their existing IT investments and business processes wherever possible. In many cases customers are also able to configure Oracle’s solutions to address their sustainability needs in conjunction with other business objectives. In FY18, Oracle spent $6.1 billion on research and development of products and services, including those related to sustainability and climate change mitigation.</t>
  </si>
  <si>
    <t>Data center activities: The figure cited here represents fuel use for backup electricity at our standalone data centers in Austin, Texas and Salt Lake City, Utah.</t>
  </si>
  <si>
    <t>Various business activities, including but not limited to manufacture of hardware and business services (office-based activities)</t>
  </si>
  <si>
    <t>Data center activities: The figure cited here applies to our two largest data centers, Austin Data Center and Utah Compute Facility, as well as emissions from our 10 smaller data centers located in California, Colorado, and Utah in the U.S., and Reading and Linlithgow in the U.K.</t>
  </si>
  <si>
    <t>Emissions from colocation data center facilities associated with Oracle Cloud services</t>
  </si>
  <si>
    <t>This calculation represents the emissions savings resulting from increased renewable energy consumption from 2017 to 2018 (95,409 MTCO2e in 2018 vs. 88,584 MTCO2e in 2017 = 6,825 MTCO2e increase in savings). In addition to increasing our renewable energy procurement through utilities/suppliers, we completed installations of new solar Photovoltaic (PV) arrays at our facilities in Pune and Mumbai, India. We also commenced onsite solar installations at our facility in Bengaluru, India. The emissions value percentage was calculated by dividing the estimated savings by the previous year's scope 1 and scope 2 emissions (417,923 MTCO2e). Therefore, we arrived at 1.63% through 6,825/417,923)*100.</t>
  </si>
  <si>
    <t>In 2018, an estimated 4,497 MTCO2e were reduced by our emissions reduction initiatives globally, and our total scope 1 and scope 2 emissions in the previous year amounted to 417,923 MTCO2e. Therefore, we arrived at 1.09% through (4,497/417,923)*100= 1.07 To achieve this, we implemented several emissions reduction initiatives, including leveraging automated systems to control heating, cooling, ventilation, lighting, and other energy-consuming equipment; LED lighting installation; lighting and HVAC system and control upgrades; domestic hot water upgrades; modified boiler systems to reduce operating times; submeter installation to monitor individual labs and large equipment. In addition, we improved our efforts to engage Oracle employees in reducing the company's environmental impact across our facilities globally.</t>
  </si>
  <si>
    <t>We further reduced our emissions through improved operational efficiencies, including a significant reduction in electricity use (6.3% year-over-year) at several Oracle facilities and data centers. In addition, the square footage in our operational control reduced by approximately 125K sq. ft., which resulted in additional emissions reductions. These measures reduced our total emissions by an estimated 29,422 MTCO2e. Conversely, we saw increased use at our backup diesel generator in India resulting from a prolonged electricity blackout in 2018, as well as increased natural gas use at several facilities globally. These factors increased our emissions by an estimated 2,294 MTCO2e. The emissions value percent was calculated by dividing the net emissions reduction (27,128 MTCO2e) by the previous years' scope 1 and 2 emissions (417,923 MTCO2e). Therefore, we arrived at 6.49% through (27,128/417,923)*100.</t>
  </si>
  <si>
    <t>Other, please specify (estimate of fuel use for owned vehicles)</t>
  </si>
  <si>
    <t>US EPA Emission Factors for Greenhouse Gas Inventories, 9 March 2018</t>
  </si>
  <si>
    <t>DEFRA Conversion Factors 2017 US EPA Emission Factors for Greenhouse Gas Inventories, 9 March 2018</t>
  </si>
  <si>
    <t>This emission factor was derived from the DEFRA Conversion Factors 2017 repository &gt; passenger vehicles category -- 0.29357 kgCO2e per miles for Average vehicle (assuming an average mileage of 10,000 per vehicle). The fuel consumption was estimated using EPA's EF Hub &gt; Heat content for motor gasoline (.125 MMBtu/gal).</t>
  </si>
  <si>
    <t>Other, please specify (United States and India)</t>
  </si>
  <si>
    <t>In 2018, we purchased low carbon energy at several facilities, including 15,133 MWh and 1,200 MWh of renewable energy credits (RECs) in the U.S. and India respectively.</t>
  </si>
  <si>
    <t>Other low-carbon technology, please specify (Type varies by supplier and region )</t>
  </si>
  <si>
    <t>Other, please specify (Global)</t>
  </si>
  <si>
    <t>This represents the zero carbon electricity purchased through suppliers at several locations around the world.</t>
  </si>
  <si>
    <t>Other, please specify (renewable use at colocation data centers)</t>
  </si>
  <si>
    <t>This represents the zero carbon electricity purchased at Oracle's colocation data center facilities globally.</t>
  </si>
  <si>
    <t>square footage (owned buildings)</t>
  </si>
  <si>
    <t>Unit of revenue ($1000)</t>
  </si>
  <si>
    <t>Other, please specify (Water use)</t>
  </si>
  <si>
    <t>Oracle 2018 GHG Inventory Assurance Review Letter_FINAL.pdf</t>
  </si>
  <si>
    <t>Other, please specify (Total energy consumption (MWh))</t>
  </si>
  <si>
    <t>In addition to our emissions data, we verified our total energy consumption (MWh) for 2018, as reported in C8.2a.</t>
  </si>
  <si>
    <t>This engagement initiative covers Oracle’s strategic direct hardware suppliers, representing a significant portion of Oracle’s spend. As a member of the Responsible Business Alliance (RBA), we have established a formal process for engaging with our suppliers on a variety of issues related to climate change, including energy consumption and GHG emissions, water use, and hazardous substances. In 2018, we engaged with our strategic suppliers to report data on their carbon, water and waste footprints via the RBA platform, aiming to achieve a supplier response rate of 85% based on hardware spend. Oracle leverages quarterly scorecards for our strategic suppliers, and provides training to new supplier managers around quarterly Social and Environmental Responsibility (SER) deliverable requests and why they are important. In addition, Oracle is an active member of the RBA Environmental Sustainability working group, and contributed to revising language in the code to address energy and water issues in the supply chain. Oracle also evaluated the RBA environmental maturity model to determine how it may be applied to our own strategic manufacturing suppliers, in addition to being leveraged by other RBA members. These efforts help us to not only educate our supply chain on various climate related issues and strategies, but also to help us manage our own environmental impact, and that of our products.</t>
  </si>
  <si>
    <t>The impact of engagement includes greater transparency into Oracle’s supply chain, and the associated risks and areas for improvement. In 2018, we exceeded our goal (which also constitutes our measure of success) of engaging Oracle’s hardware suppliers representing 85% of our total spend, ultimately receiving responses from 89%.</t>
  </si>
  <si>
    <t>Oracle’s Internal Category Procurement Managers identify key suppliers, particularly those that have strong sustainability records to document and share supplier success stories that can be replicated. Currently, we have reached out to suppliers representing the top 80% indirect procurement spend to build a baseline for the Sustainable Procurement program, in addition to capturing our scope 3 footprint.</t>
  </si>
  <si>
    <t>As part of Oracle’s Sustainable Procurement program, we are requesting quantitative and qualitative reporting from our key indirect suppliers to better understand supplier behavior and to identify potential areas for improvement. These metrics are compiled into supplier success stories that are shared with Oracle employees company-wide. In 2018, we launched our first round of reporting via a supplier survey. The goal of the survey is to establish a baseline to assess suppliers’ sustainability performance, which will allow us to track progress going forward, as well as identify and work with suppliers who do not meet our sustainability standards. The success of this initiative is measured by the percent of total procurement spend represented.</t>
  </si>
  <si>
    <t>As a strong proponent of the circular economy, Oracle provides several Take Back programs for our hardware customers. In the absence of such programs, Oracle’s hardware products could result in significant electronic waste at the end of their useful life. Hence, the rationale for offering these programs to our hardware customers is to help mitigate any environmental impacts or security risks that may be caused by improper disposal of old or decommissioned IT equipment. Customers who use our Take Back programs have access to free on-site services, including disk erasure, as concerns around data security continue to grow. Each year, approximately 40,000 spare parts are harvested, tested and provided to Oracle Service to support customers and extend the useful life of product. Customers who upgrade after 4-5 years of use help support other customers who choose to run a product for 8-12 years, thus conserving natural resources. With the growth of Oracle's Cloud business, we anticipate the percent of systems we take back versus systems we ship into the market to grow from ~16% today, to more than 50% over the next several years. Our Reverse Supply Chain is distributed across the 3 regions; Americas, Europe and Asia. Processing Take Back material locally acts as an investment in those regions, and reduces transportation miles, as well as associated carbon emissions.</t>
  </si>
  <si>
    <t>Oracle’s Take Back programs return 40,000 spare parts annually to service Oracle products, support customers, and extend the useful life of additional products. As a result, we are able to significantly reduce electronic waste in our operations and advance the circular economy. The success of this initiative is measured by the volume of material collected through Oracle’s Take Back programs, and the percentage diverted from landfill. In FY18, Oracle took back more than 3 million lbs of product, of which 92.4% was recycled, 7.1% reused, and only 0.5% sent to landfill.</t>
  </si>
  <si>
    <t>Oracle released a ‘digibook’ titled The Sustainable Supply Chain, with the goal of enabling our customers to advance sustainability within their own organizations. The digibook includes key sustainability initiatives companies are enabling today, how businesses across different industries are managing more sustainable operations, and Oracle’s modern suite of solutions that help companies meet their sustainability goals. The publication was shared with supply chain managers and professionals from several companies. The rationale for selecting this group was to provide valuable guidance and thought leadership to both existing and prospective customers.</t>
  </si>
  <si>
    <t>The Sustainable Supply Chain digibook has been shared with more than 7,400 users, including Oracle customers, and has reached additional users through online and in-person engagement, including blogs, customer campaigns, etc. Success is measured by the number of users reached.</t>
  </si>
  <si>
    <t>Oracle OpenWorld is Oracle’s annual customer conference, engaging over 60,000 attendees. The event is designed and implemented with sustainability in mind, and has set aggressive sustainability goals around emissions offset, water and waste reduction. During the event, Oracle customers are engaged in several sustainability sessions and have the opportunity to learn about Oracle’s climate change performance and strategy. In addition, Oracle hosts a Sustainability Innovation Awards event at OpenWorld each year, where we recognize customers who are using Oracle products and services to meet their own sustainability goals. 2018 marked the eleventh anniversary of these awards.</t>
  </si>
  <si>
    <t>The success of this engagement is measured by the progress achieved toward our event sustainability goals (e.g. emissions offset, water and waste reduction), as well as the number of customers engaged through the Sustainability Innovation Awards. The impact of this engagement included progress toward Oracle’s event sustainability goals. For example, Oracle and its venue partners offset 601 metric tons of carbon in 2018, which represents 100% of onsite carbon emissions at the event. 110,238,959 pounds CO2 were offset by Oracle OpenWorld over the past 8 years, equivalent to keeping 10,708 cars off the road for one year or neutralizing emissions from 54,665,178 pounds of coal burned. Through the Sustainability Innovation Awards, we recognized several Oracle customers using our products to advance their own sustainability initiatives. The 2018 winners included the City of San Jose, National Grid, and the Orlando Utility Commission.</t>
  </si>
  <si>
    <t>Oracle hosts several forums for building awareness and sharing best practices with our customers on an ongoing basis, through videos, customer case studies, and news. Oracle has a dedicated Sustainability YouTube channel and a Sustainability Matters blog, which are accessible to existing and potential customers around the world.</t>
  </si>
  <si>
    <t>The success of this engagement is measured by the number of views garnered and subscribers engaged. The impact of engagement includes a growing audience of existing and potential customers through these online platforms. The Oracle Sustainability Solutions YouTube channel has more than 870 subscribers, and the customer success stories have collectively garnered more than 28,000 views till date.</t>
  </si>
  <si>
    <t>ITI’s Environmental Leadership Council leads industry engagement in product materials selection and design; green procurement standards and policies; product stewardship and e-recycling initiatives; and supply chain transparency and sustainability challenges.</t>
  </si>
  <si>
    <t>Oracle serves on the Board of Directors of the Information Technology Industry Council (ITI) and works with ITI to promote improved energy efficiency and reduced energy use within states and the United States federal government. These actions align with ITI’s position on climate change, and are considered among ITI’s key focus areas.</t>
  </si>
  <si>
    <t>AEE is the primary association representing the advanced energy industry. They promote the environmental and economic benefits of a range of advanced energy solutions, including energy efficiency and tools to incorporate renewable energy into the electric grid.</t>
  </si>
  <si>
    <t>Oracle serves on the Board of Directors of AEE and shapes all of AEE’s policy positions on issues that impact the market size for our products, particularly the energy efficiency solutions we provide to utilities. We also help implement those policy positions by supporting advocacy efforts.</t>
  </si>
  <si>
    <t>DigitalEurope</t>
  </si>
  <si>
    <t>DigitalEurope's Digital Sustainability Policy Group (DSPG) aims to be the trusted and preferred partner for environmental policy makers, reaching out for constructive discussion with other stakeholders. It advocates the integration of environmental considerations at the stage of product design with the aim of reducing all relevant potential environmental impacts over its entire life cycle. The aim is to demonstrate leadership in this area, helping to support other industries through advancement in electronics, software applications and services.</t>
  </si>
  <si>
    <t>Oracle’s work with DigitalEurope's Digital Sustainability Policy Group encompasses the following focus areas: Chemicals, Ecodesign, Waste, Resource efficiency. Each focus area addresses a number of topical issues including substance restrictions, eWaste, material and energy efficiency, GHG measuring, and ecolabels.</t>
  </si>
  <si>
    <t>American Chamber of Commerce to the EU</t>
  </si>
  <si>
    <t>AmCham EU strives to promote a coherent, science-based and balanced approach to sustainable growth. It supports better regulation and facilitation of the transatlantic dialogue on environmental issues. The committee identifies, monitors, evaluates and makes policy recommendations on European environmental policies including: • Chemical legislation (REACH) • RoHS and Waste Electrical and Electronic Equipment (WEEE) Directive implementation • Circular economy • Resource efficiency and waste • Conflict minerals • Air quality</t>
  </si>
  <si>
    <t>Oracle engages in committee work at AmCham EU, particularly in the environment committee and the transport, energy and climate committee. Both committees cover current issues like resource efficiency, waste and circular economy, RoHS implementation and review, as well as conflict minerals. A senior Oracle executive currently holds the position of Chairman of the Board for the organization.</t>
  </si>
  <si>
    <t>The processes that Oracle has in place to ensure that all of our direct and indirect activities that influence policy are consistent with our overall climate strategy are:</t>
  </si>
  <si>
    <t>Oracle’s Environmental Steering Committee (ESC) – which includes representatives from several business units, including the Public Policy and Government Affairs teams, and which is led by Oracle’s Chief Sustainability Officer (CSO) – has processes in place to ensure a common approach that is consistent with Oracle’s overall strategy on climate change. These processes include risk identification and assessment, cross-functional marketing and communications, and stakeholder and supply chain engagement. The ESC meets quarterly, with sub-committees and working groups meeting more frequently.</t>
  </si>
  <si>
    <t>Oracle Corporate Form 10-K_FY2018.pdf</t>
  </si>
  <si>
    <t>Business Risk Factors</t>
  </si>
  <si>
    <t>Clean Cloud section_Oracle Corporate Citizenship Report 2018.png</t>
  </si>
  <si>
    <t>Customers section_Oracle Corporate Citizenship Report 2018.png</t>
  </si>
  <si>
    <t>Operations section_Oracle Corporate Citizenship Report 2018.png</t>
  </si>
  <si>
    <t>Operations section 2_Oracle Corporate Citizenship Report 2018.png</t>
  </si>
  <si>
    <t>CSO Message_Oracle Corporate Citizenship Report 2018.png</t>
  </si>
  <si>
    <t>Employees section_Oracle Corporate Citizenship Report 2018.png</t>
  </si>
  <si>
    <t>Sustainability section</t>
  </si>
  <si>
    <t>Oracle Sustainability Matters blog.png</t>
  </si>
  <si>
    <t>Oracle Sustainability Twitter.png</t>
  </si>
  <si>
    <t>Oracle Sustainability Blog Oracle Sustainability social media accounts</t>
  </si>
  <si>
    <t>Chief Sustainability Officer and Group Vice President, Product Strategy</t>
  </si>
  <si>
    <t>Participation in renewable energy programs and adoption of energy-efficiency measures</t>
  </si>
  <si>
    <t>January 1 2014</t>
  </si>
  <si>
    <t>December 31 2014</t>
  </si>
  <si>
    <t>Japan Ministry of the Environment, Law Concerning the Promotion of the Measures to Cope with Global Warming, Superceded by Revision of the Act on Promotion of Global Warming Countermeasures (2005 Amendment)</t>
  </si>
  <si>
    <t>Europe, the Middle East, Africa and Russia (EMEAR)</t>
  </si>
  <si>
    <t>March 31 2020</t>
  </si>
  <si>
    <t>The Fujitsu Group has pursued "operating in harmony with nature" since its founding in 1935. Environmental conservation is one of our highest priorities, and our environmental management is guided by Corporate Values stipulated in the Fujitsu Way, that "in all our actions, we protect the environment and contribute to society."</t>
  </si>
  <si>
    <t>As a global ICT corporation, the Fujitsu Group develops advanced environmental technologies, and makes products and services employing these technologies available throughout the world. Through the pursuit of this mission we not only lessen the environmental burden of our own business activities but also help to reduce the environmental burden of our customers and society.</t>
  </si>
  <si>
    <t>CEO in charge of environmental issues is the highest standing person responsible for oversight of the Fujitsu Group's climate change-related issues through two internal structures known as the "Risk Management &amp; Compliance Committee" and the "Environmental Management System". CEO who is as a member of the Board directly receives a report from the Risk Management &amp; Compliance Committee that is under its immediate control and supervises the committee on its responses toward key business and climate-related risks. There are procedures to identify, assess and manage the physical and transitional risks that may potentially occur in relation to climate change, together with a structure that oversees these procedures, in the Risk Management &amp; Compliance Committee. CEO is transferred the authority concerning the execution of duty by the Board within the appropriate range, and has all the business execution authorities including the problem related to the climatic variation.</t>
  </si>
  <si>
    <t>The Board receives reports on the following: - A regular report on important aspects selected, analyzed and assessed pertaining to companywide risks including those of climate change - A report on risks pursuant to the procedures prescribed in the company risk management system in case that unexpected events, such as natural disasters, occur - A regular report on climate change strategies determined by the Management Council (The strategies are discussed in the Environmental and CSR Management Committee, under the direct control of the Management Council, as the key agendas). The Board oversees climate change issues after receiving reports on the following: - Ensuring consistency between the strategies to contribute to tackling climate change and the business strategies, through reviewing and guiding strategies - Progress management of GHG reduction actions (in accordance with its own targets such as SBT,RE100 etc.) to contribute to mitigation of the climate change through reviewing and guiding major plans of actions - Notification that climate change is perceived as a significant risk through reviewing and guiding management politics</t>
  </si>
  <si>
    <t>[Description of responsibilities and organizational structure] </t>
  </si>
  <si>
    <t>The CEO in the Fujitsu Group has the highest-level responsibility in making decisions on climate change-related issues based on the authority delegated by the Board; various internal committees related to climate change have a governance system in place enabling CEO to make final decisions as the last responsible person. For example, Risk Management &amp; Compliance Committee, an organization directly reporting to the Board, manages company-wide risks including climate-related risks globally. The CEO assumes the position of the committee chairman. The chairman of the "Environmental and CSR Management Committee" positioned directly below the Management Council is also assumed by the CEO.   </t>
  </si>
  <si>
    <t>[Rationale for why responsibility lies with that position] The reason for the CEO to assume the roles with highest responsibilities related to climate change is that the CEO is in the position to manage the authorities to execute business assigned to each representative directors. This structure enables efficient decision-making and business execution in the Fujitsu Group. Risk management is an example of the delegation of power by the CEO. The CEO, the chairman of Risk Management &amp; Compliance Committee, appoints a Chief Risk Compliance Officer as an executor of decisions of the Committee and has the Officer execute the decisions. Climate changes is a topic related to not only risk management but also various areas such as business strategy and supply chain management; therefore, the CEO who can manage several chief operating officers in specialized roles is considered suitable as a chief executive related to climate change in the Fujitsu Group. Regarding environment and CSR, the CEO is the chairman and chief executive of the "Environmental Management Committee;" however, a director in charge is appointed for the execution of specific activities.   </t>
  </si>
  <si>
    <t>[Description of position specific climate-related issues monitoring process] </t>
  </si>
  <si>
    <t>As mentioned above, the power to execute operations of CEO is delegated to each chief representative director in the Fujitsu Group by utilizing the operating officer system. For example, for risk management, the person responsible for risk and compliance identifies, analyzes, and assesses critical risks and reports the results to the chairman, the CEO, on a quarterly basis for deliberation. Similarly, the CEO as the chairman of Environmental and CSR Management Committee makes final decisions on specific policy of climate change strategies semiannually for environmental activities, and specific management is performed under a director in charge with execution responsibilities.  For example, in the previous meeting of the Environmental and CSR Management Committee, an analysis and policy on the expansion of renewable energy introduction were presented, and the CEO made the final decision from multi-directional viewpoints such as the investment plan, timeline, and impact. As a result, it was decided that Fujitsu joins "RE100" Initiative and proactively expands the introduction of renewable energy.</t>
  </si>
  <si>
    <t>Board/Executive board</t>
  </si>
  <si>
    <t>Excellent achievement on environment and climate change issues are reflected on the annual performance evaluation of members of board.</t>
  </si>
  <si>
    <t>We have an employee award program called "Environmental Contribution Award" targeting departments and individuals that contribute greatly to work on environmental issues including a response to climate change, and recognition with monetary reward is granted to winners. Awards were put forth along the three themes of "Environmental contribution to customers and society through our products, solutions, and services, “Reducing the negative environmental impact of our business activities,” and “Social contribution activities,” and evaluated with factors such as sociality, technology, outcome, scope, and continuity.</t>
  </si>
  <si>
    <t>FY 2016- FY 2018</t>
  </si>
  <si>
    <t>FY 2018 - FY 2030</t>
  </si>
  <si>
    <t>FY 2030- FY2050</t>
  </si>
  <si>
    <t>[Process of climate-related risk assessment at the company level] </t>
  </si>
  <si>
    <t>At Fujitsu, the Risk Management &amp; Compliance Committee (CEO as the chairman) that held on a quarterly basis is established directly under the Board as the highest decision-making body on risk management. The Committee executes integrated assessment of a comprehensive group-wide risks involving finance, customers, competitor/industry, policies/regulations, security, climate-related issues, and so on. The Committee has developed a tool for regular implementation of risk assessment, which is distributed to respective risk compliance officers who are asked to enter the answers. The tool is designed to enable officers to report on risk threat scenarios by assessing the degree of financial impact, occurrence frequency and condition of countermeasures.  Using this tool, an assessment is conducted by departments in charge of company-wide, cross-sectional risks, namely: Public Policy and Business Development Office and environmental department for regulatory and market risks; marketing department and environmental department  for reputational and technological risks; PR/IR Office and environmental department for investor risks; General Affairs Department, facilities management department and environmental department for physical risks.   </t>
  </si>
  <si>
    <t>The company-wide risk assessment outputs are aggregated with the results of asset-level assessment (described in next paragraph), and matrix analysis is performed on the consolidated results from two aspects - the degree of financial impact (up to 100 billion yen) and occurrence frequency (in the next ten years and beyond) - to identify group-wide risks that are higher on the priority ranking; then the results are reported to the Board. Regarding potential risks such as long-term climate issues, the Environmental and CSR Management Committee, chaired by the president and comprising the heads of business groups and regions, is specifically engaged in group-wide strategy planning by considering climate-related and other environmental risks and opportunities, as well as confirmation of progress. The Environmental and CSR Management Committee held twice a year to monitor the implementation status of climate strategy including response to risks. This provides an opportunity for the CEOs and executive officers of business groups and regional heads to manage the entire company’s response status from the perspective of management execution.</t>
  </si>
  <si>
    <t>[Process of climate-related risk assessment at the asset-level] </t>
  </si>
  <si>
    <t>The Committee have established the Regional Risk Management &amp; Compliance Committee in April 2016, and it assigns the chief risk and compliance officers to Fujitsu Group’s divisions and group companies in Japan and overseas.  This scheme was employed to assess inherent, asset-level risks involving climate-related and all other areas. As for assessment procedures, the tool distributed by the Committee is used to analyze the degree of financial impact, occurence frequency and condition of countermeasures in the same way as in the company-level assessment. The process starts with small-scale asset-level assessment of each business division and location. These results are then applied to the assessment of business segments and regions at a higher level, which are consolidated into larger asset-level assessment involving business divisions and regions. The process of Environmental Management System (EMS), which is performed in global business operations along the ISO14001 certification, is applied to complement asset-level assessment. The ISO14001 shows the global standard procedures for assessing climate-related risks and opportunities. The respective site refers to this process to ensure that there is no misperception or oversight of significant risks.</t>
  </si>
  <si>
    <t>[Definition of substantive financial and strategic impact on business] </t>
  </si>
  <si>
    <t>We develop a scenario of climate-related risks and assess it by multiplying the five-level ranks of "financial impact" (1 billion yen to 100 billion yen) and "occurrence frequency" ('several times per year' to 'once in ten years'). When the formula indicates the score equal or higher than the threshold value of 15, and if countermeasures are inadequate, we define it as the substantive financial or strategic impact on our business.  If, for example, a natural disaster such as a flood or typhoon caused devastating damages due to the impact of climate change and disrupted activities at primary sites over several months, the loss in sales could total 50 billion yen or more. However, the presumed frequency of such occurrences is considered to be no more than once in 10 years. Furthermore, solid disaster preventive measures have already been planned and implemented. When verified against the assessment criteria, this scenario does not correspond to risks that would cause substantive change in business as they fall below the threshold.</t>
  </si>
  <si>
    <t>At present, the Fujitsu Group is subject to laws and regulations in regard to GHG emissions and energy use. Those are taken into account in our risk evaluations because the Fujitsu brand may be damaged if we violate them and costs for responsive measures may rise if they become stricter. For example, the industrial air conditioners used in all of over 100 sites in Fujitsu Japan and coolers in our semiconductor plants are applicable for the Act on Rational Use and Proper Management of Fluorocarbons. This law requires regular measurement and reporting of fluorocarbon leakage for industrial air conditioners and a report in the event the leakage exceeds 1,000 tons per year. If a leakage occurs, administrative authorities will conduct on-site inspection; unless complied, a fine of 200,000 yen will be imposed. Managing the leakage of CFC is one of the compliance items in ISO14001-based Environment Management System (EMS) of Fujitsu. All offices conduct inspections once every 3 months and large equipment run inspections on a monthly basis. Inspection results are aggregated at the Responsible Business Unit through EMS's reporting procedures. Another regulatory risk is that a levy is added to electricity costs based on the feed-in tariff (FIT) system for renewable energy in Japan. FIT accounts for about 2-3% of energy procurement costs for Fujitsu in the country. In particular, while data centers and ICT services require power, we expect FIT's impact on procurement costs to further increase as the surcharges are projected to rise. Based on the company-wide risk management system, departments responsible for these facilities, the Responsible Business Unit and the purchasing department are the main players working on power usage and costs associated with these business activities. The purchasing department compares and analyzes power rates through utilizing our procured power system in considering cost optimization with the contracted power company and cutting down CO2 emissions. The Responsible Business Unit performs correlation analysis of temperature and electricity consumption, estimates energy consumption of the day based on weather forecast on the previous day, and provides information through a portal website accessible by each site.</t>
  </si>
  <si>
    <t>As an emerging regulation, carbon pricing is likely to be implemented in many countries in the world. Energy use is indispensable in continuing data center operation and production activities in plants, and that account for 80 to 90% of all energy use in the Fujitsu Group. If energy price rises due to regulatory moves, Fujitsu will need to pay for additional cost. Therefore, emerging regulation is relevant to our business and included in our risk assessment, and the trend of risk is being monitored. For example, in Japan the Ministry of the Environment holds "A study group on how carbon pricing should be" from 2017, discussing specific policy proposals. If carbon tax and emissions trading system (ETS) are introduced in Japan in the future, Fujitsu is likely to face an increase in costs, such as capital investment cost for energy saving (current expenditure is about 2 billion yen per year) , energy procurement cost (less than 5% of our total operational spend), credit procurement cost, procurement cost for renewable energy and certification. For instance, when the carbon-emissions tax was introduced in Japan, it is provisionally calculated that our data center management cost increases for about 50 million yen. For such emerging regulation risks, analysis, assessment, and management of detailed risks are performed under the company-wide risk management structure, led by Public Policy and Business Development Office and Responsible Business Unit as organizations responsible for these risks. Specifically, we collect information on trends of industrial associations and ministries and agencies. We confirm the possibility of risk emergence and timelines. We also assess financial impact on Fujitsu. Based on the results of such risk assessment in the company, we conduct lobbying activities via an industrial association.</t>
  </si>
  <si>
    <t>Electricity use is essential for ICT, in particular super computers and PC servers including Fujitsu's products consume a large amount of electricity. The pursuit of energy efficiency would greatly contribute to our market competitiveness, whereas there is a risk that we may lose our competitive edge over our competitors in the technological development competition. Therefore, we always include this in the risk assessment. For example, one of the technological development projects Fujitsu is now focused upon is quantum computing. They have a higher capacity to respond to exponentially complicated calculations than traditional computers. It is said that the high calculation efficiency of a quantum computer saves power consumption down to 1/500 of that of a super computer. Toward realization of commercialization in several decades, major global companies and governments are currently competing to develop their architecture and algorithm. Fujitsu has proactively made prior investment, for example, to establish a new research base in Toronto University in Canada in March 2018. However, there is a concern in case if we cannot have supremacy in the technological development competition, our share or profitability may decrease. Under the company-wide risk management structure, each technology development unit and marketing department, which are responsible for such technological risks, play an active role in analyzing, evaluating, and managing risks in detail including the trends of other companies. On the other hand, for information gathering regarding cutting-edge environmental technologies, the Responsible Business Unit plays an active role in collecting information on the trends of other companies via industrial groups such as JEITA. Furthermore, in the Fujitsu Group Environmental Action Plan Stage VIII, we have set a target standard of top-level energy-efficient products. We evaluate our capabilities to respond to customer demands and potential risks by monitoring the achievements toward the target.</t>
  </si>
  <si>
    <t>If the disclosure of climate change-related risks in business is insufficient, there is a non-zero chance that our shareholders and stakeholders file a lawsuit against us; therefore, it is included in the risk assessment appropriately. After COP 21 in 2015, investment to Fujitsu Group by investors making passive investment in consideration of ESG is increasing. In fact, there was a lawsuit in 2016 in which shareholders sued an Australian bank for neglecting to appropriately disclose climate change-related business risks. As our shareholders individually inquire on matters pertaining to climate change, we recognize that investors perceive this as a risk. A number of overseas ESG investors has acquired Fujitsu's stocks, and the holding rate has increased 1.3 times in two years. These investors tend to place importance on disclosure of information related to climate change. Appropriate information disclosure is becoming increasingly important, including assessment of risks related to climate change in business and results of current activities for measures against global warming. We strives to provide information to all stakeholders by holding ESG briefing sessions every year since FY 2015 and by disclosing information through our websites, CDP responses, etc. Under the company-wide risk management structure, we grasp the interests of stakeholders and confirm the possibility of emergence of lawsuit risk, led by environmental department , IR/PR office and legal department as organizations responsible for lawsuit risk. The risk of lawsuit against our company is assessed when the results of trend survey were reported from external organizations and a climate-related lawsuit was filed against other companies.</t>
  </si>
  <si>
    <t>In light of climate change becoming a serious issue within the past few years, the market will likely become sensitive towards energy consumption levels of products and services, as well as the amount of energy conserved through solutions. Demands for low-carbon supercomputers and HPC (high-performing computing) have been increasing for the past few years as those are used as platforms for big data analysis and artificial intelligence. The reason energy-saving supercomputers are increasing in demand is the massive utility costs required in running supercomputers. Consequently, supercomputers with poor power efficiency will not be chosen by customers due to the high operational costs required and lead to business opportunity losses. Therefore, we consider the increase in demand for low-carbon products as a potential business risk and always include it in our risk evaluations. For example, one of the large-scale supercomputers in Japan provided by Fujitsu, its annual power consumption is equivalent to those of about 25,000 to 30,000 households. And when electricity rates were marked up by electricity companies several years ago, it brought a significant impact to operational expenses increase, an estimated surcharge of more than 200 million yen annually. Given these circumstances, super computers of the next generation are expected to confront the issue of global warming and operational costs. We plan to develop computers with processing speed per power consumption of more than 30 times those of conventional super computers, rather than focusing only on the processing speed. As this risk is especially relevant to Fujitsu's system platform area, which accounts for 460 billion yen of sales in FY2018; in order to respond to the market's increase in demand, the Fujitsu Group is focusing on the development of next-generation supercomputer-related technology, including CPUs with lower power consumption and circuit technology development. We will also lose business opportunities if the amount of energy consumption reduced from our solutions is low against competitors. Therefore, we will increase business opportunities by maximizing energy efficiency through leveraging our AI-powered Zinrai solution and Digital Annealer that uses digital circuits inspired by quantum phenomena for high-speed solutions for optimization problems.</t>
  </si>
  <si>
    <t>If the Fujitsu Group ranks low in rating related to climate-related measures, or if we becomes the target of NGO's negative campaign or boycott campaign, our brand image will damage, which may result in a risk of causing long-term negative impact on business, such as decrease in social credibility, increased cost to respond to the situation, and decreased loyalty of employees. Therefore, reputation risk is always included in the risk assessment. For example, together with eight other ICT companies, Fujitsu Finland was a subject of the survey called "How Green Is My Interest?", which is a company assessment carried out by an international NGO in 2013, and the benchmark report on energy use was published. While Fujitsu Finland was acknowledged as advanced due to the high energy efficiency of the data center, the limited use of renewable energy was revealed (the second lowest in rank). This NGO is influential in Finland and the EMEIA region where our sales account for 57% of our total overseas sales. Therefore, we accelerated the use of renewable energy in Fujitsu Finland, in order to avoid a risk that this NGO may denounce us. Detailed analysis, assessment, and management of such reputation risks are performed under the company-wide risk management structure, led by PR office and environmental department as organizations responsible for the risk. We monitor NGO's proposals, lobbying activities, and survey reports and check the possibility of risks.</t>
  </si>
  <si>
    <t>Due to occurrences of acute natural disasters such as large-scale flood damage, sudden downpours, and lightning, business sites and data centers of the Fujitsu Group may suffer from floods and severed energy supply. We include acute physical risks in the risk assessment as we recognize the possibilities of business impact such as failures of electric devices and power-supply facilities, loss of important data, production line stops, and leakage of toxic substances. For example, there was a case that almost led to service suspension after sudden heavy rain exceeded the area's water treatment capacity within a short time period and flooded into a Fujitsu Group company's office. Since Fujitsu's data centers bear the responsibilities for system operations of customers as the platforms for providing outsourcing services, operation suspension by natural disasters must be prevented. At the primary data centers in Gunma Prefecture, Hyogo Prefectures, etc., we have raised the floor level of the buildings than ground line, improved drainage design to prevent puddles on the roof, and carried out periodical waterproofing work, in order to avoid flood risks in case disasters should occur. We make efforts for our business continuity and achieve stable operation of customers' systems. As for such acute physical risks in Fujitsu business sites, the general affairs department, facility management department, and data center operation department play an active role in risk assessments. Based on the data center facility standards (Tier), which are external certified standards, and our in-house facility management standards, internal audits from the quality control department carries out on-site audits and risk assessment in each phase of planning, designing, construction, and operation of buildings. This allows the entire group to ensure the prevention of physical risks due to acute natural disasters and maintain our business continuity.</t>
  </si>
  <si>
    <t>Rising average temperatures due to climate change cause air conditioning energy of data centers, plants and offices, alongside energy costs in general, to increase. For example, our data center has seen about a 3% increase in energy usage per every 1°C increase in the average annual outside temperature. In addition, there will be consequences in the event IT equipment in our data center cannot be sufficiently cooled, such as reduced arithmetic processing capacity and shortened equipment life. To fully utilize energy conservation and renewable energy, the new building at our data center in Gunma prefecture makes use of high-efficiency UPS, free cooling and green energy such as solar power. Feasible energy conservation initiatives have also been reviewed and implemented in other locations as well. Based on the company-wide risk management system, departments responsible for these facilities, the department in charge of environmental issues and the purchasing department are the main players working on power usage and costs associated with these business activities. When planning and repairing sites, the purchasing department compares and analyzes power rates through utilizing the company's procured power system in considering cost optimization with the contracted power company and cutting down CO2 emissions while also planning energy-saving designs. Environmental department performs correlation analysis of temperature and electricity consumption, estimates energy consumption of the day based on the weather forecast on the previous day, and provides information through a portal website accessible by each site.</t>
  </si>
  <si>
    <t>Due to occurrences of acute natural disasters such as large-scale flood damage, sudden downpours, and lightning, suppliers of Fujitsu Group may suffer from water immersion and severed energy supply. Therefore we always include upstream supply chain risks in our risk assessment. Specifically, the following may occur at our suppliers' facilities in case of acute disasters: production line stop, facility closure, breakdowns of electronic devices and power-supply facilities, loss of important data, and leakage of toxic chemical substances. For example, when floods continued over a period of 3 months in Thailand in 2011, our suppliers and Fujitsu suffered from damages. Equivalent to 28 billion yen in lost sales, due to disruptions in distribution networks and operation suspension at partnering plants and subsequent delay in parts procurement. Fujitsu was confronted with the need to urgently investigate the condition of disaster damage, progress of recovery and impact to the company concerning some 80 supplier manufacturing locations in Thailand that manufacture storage products, semiconductors, power systems and other devices and implemented measures as necessary to minimize the impact by diverting orders or other means. Such risk analysis of supply chain is led by purchasing department as a department responsible for risks under the company-wide risk management structure. We are prepared to minimize the impact through investigation of suppliers' business continuity structures, multi-sourcing, management of customer lists with locations and emergency contacts of customers, customer status investigation at occurrences of unexpected events, ensuring the fulfillment of needs, possibility to adopt substitute items of other companies, and judgment of need to transfer production lines. Furthermore, we started to take part in the CDP Supply Chain program (climate change and water) to investigate efforts of suppliers and potential climate and water risks.</t>
  </si>
  <si>
    <t>The products without certified energy labels may not satisfy green procurement requirements of our customers, which may result in a market opportunity loss. Moreover, Fujitsu's Scope3 downstream GHG emission reduction target, in particular emissions during product use, is approved by Science-Based Target Initiative (SBTi); if the target is not achieved, the corporate evaluation will decrease. Therefore, we recognize the presence of the risk and we always include the downstream risk in our risk assessment. Customers who purchase Fujitsu's ICT products are almost entirely corporations. In particular, EMEIA that accounts for 57% and US companies that account for 18% of sales in our overseas locations cite Energy Star requirements as prerequisites for procurement. For example, the minimum efficiency requirement for internal power supply of computers exceeding a 500W rating became stricter after Energy Star requirements were revised. To avoid losing business opportunities, we are faced with additional responses, including reexamination of our selection of procured parts, in an effort to enhance our energy-saving design to meet the updated standard when developing a new desktop PC model. The Responsible Business Unit lead others as departments responsible for responding to risks to collect information on the labeling system through JEITA and other industry groups under the company-wide risk management system. Furthermore, we evaluate our response capabilities toward customer demands and prospective risks through setting targets for products with top energy efficiency and monitoring their status according to the Fujitsu Group Environmental Action Plan Stage VIII.</t>
  </si>
  <si>
    <t>[Process for managing climate-related risks]  </t>
  </si>
  <si>
    <t>With authority delegated from the Board, Risk Management &amp; Compliance Committee (chaired by CEO) integrally manage climate-related risks together with all other risks including finance, customers, competitors, regulations, and security.  In order to manage risks, committee firstly aggregates risk assessment results on a company-wide basis and by asset (as described in C2.2b). These risks go through a matrix evaluation in terms of the level of financial impact and likelihood to occur (over 10 years) to identify priorities. In addition, they evaluates materiality by reviewing correlation of risks and by examining risk readiness, and decides on policies against major risks. Then, the committee instructs procedures to risk management officers at each department and Group company, and monitors progress in its meeting held quarterly.  Furthermore, the Environmental and CSR Management Committee (ECMC) positioned immediately below the Management Council that appoints the CEO as the Chairman and diverse Representative Directors and Executive Officers as members, multi-disciplinarily monitors decision-making and progress of company-wide sustainability strategies including addressing climate-related risks from a corporate executive standpoint.</t>
  </si>
  <si>
    <t>[Example: physical risk] </t>
  </si>
  <si>
    <t>By applying the centralized risk management scheme that integrally assess multiple aspects, it made possible to derive the conclusion that acute physical risks (catastrophic damages from flooding, typhoons, etc.) at data centers (DCs) are more important to be addressed than those of offices and plants. The assessment revealed that DCs are exposed to not only physical risks, but also market risks. Unless certifying the top-level DC standard (Tier) by meeting criteria of disaster countermeasures, there will evidently be a stronger threat of Fujitsu losing market competitiveness. What is more, DCs are indispensable assets for providing infrastructure services (e.g. outsourcing) that account for 39% sales. With such acknowledgement, primary DCs in Gunma and Hyogo have been instructed to thoroughly prevent physical risks and completed facility reinforcement with allocated budgets. </t>
  </si>
  <si>
    <t> [Example: transitional risk]</t>
  </si>
  <si>
    <t> The assessment on climate-related market risks revealed that we may lose business chances if customer demands for carbon-free outsourcing services further increase, due to our low rate of renewable energy (RE) use compared overseas competitors. This risk has been recognized as a “competitor/industry risk” in the company-wide materiality analysis, with the odds of occurrence and impact level both evaluated as being high. Consequently, prospective measures to increase RE ratio in facilities were discussed in the ECMC, and they decided to aim Fujitsu to become RE100% by 2050.</t>
  </si>
  <si>
    <t>[Process for managing climate-related opportunities] </t>
  </si>
  <si>
    <t>Given that Fujitsu delivers various ICT solutions for societal issues, addressing climate change mitigation/ adaptation is a business opportunity for our technology solutions segment (79% of sales). Each business group head analyzes opportunities and develops strategies, followed by the CEO making final decisions on a business plan and resource allocation in the Management Council.  As such climate-related opportunities, the ECMC conducts comprehensive monitoring twice a year. With the CEO as the Chairman, the ECMC oversee performance results such as those regarding contribution to climate change mitigation including GHG reduction and adaptation for customer businesses.</t>
  </si>
  <si>
    <t>[Example: physical opportunities] </t>
  </si>
  <si>
    <t>Artificial intelligence (AI) is a strategic field that has been instructed by the Council. Each business group is aggressively working on R&amp;D that incorporate AI to apply for a diverse array of fields, including logistics, finance, pharmaceuticals, and the climate change adaptation measures. For example, Fujitsu possesses mathematical optimization technology that enables accelerated development of recovery plans when disasters occur through using AI-powered big data analysis. The solution is very much needed by governments and implies being a potential business chance. At the ECMC, CEO and business group heads monitors their progress and provides advice on such solutions for adaptation measures.   </t>
  </si>
  <si>
    <t>[Example: transitional opportunities] </t>
  </si>
  <si>
    <t>The investment towards R&amp;D for energy-saving supercomputers have been authorized by the Management Council. Despite the expansion in demands, its use of considerable amount of energy is a barrier for customers. A product with superior energy-saving performance will potentially lead to winning market superiority. Fujitsu is thus focusing on developing supercomputer-related technologies for its next-generation products such as CPUs and circuits that require little power for their capacities. This kind of development policy as a business group will lead to developing mitigation measures for climate changes in which the ECMC monitors in an integrated manner.</t>
  </si>
  <si>
    <t>Carbon taxes have been introduced in countries in Europe, the U.S., China, and Australia, where Fujitsu are based. The proposal of the scheme has also been discussed in Japan. If carbon taxes are introduced, Fujitsu's expenditure of capital investment for energy-saving (the current expenditure is a 6 billion yen for three years between 2016 and 2018), and energy procurement cost, credit procurement cost, renewable energy power and certificate procurement cost may increase. For example, according to the the IEA Energy Technology Perspectives (ETP) 2DS Scenario, carbon taxes may begin in the U.S. at $35/t-CO2 in 2020 and it could increase linearly to $210/t-CO2 by 2050. As there are business sites of Fujitsu America and Fujitsu Network Communications (FNC), the power consumption in the country accounts for 9% of Fujitsu Group's total power consumption of all overseas sites. If the Fujitsu's U.S. sites do not shift to renewable energy-based electricity, it may have an impact of up to 470 million yen due to the regulatory compliance cost. Regarding the carbon pricing policy, in countries with an emissions trading system, as distinct from carbon taxes, a financial impact occurs only when there is an excess of emissions. Therefore, we consider the impact is limited.</t>
  </si>
  <si>
    <t>Regulatory compliance cost regarding electricity procurement is included in operating costs. If we do not shift to renewable energy, we will be obliged to pay carbon taxes, which will lead to an increase in operating costs. According to the 450 scenario of the IEA World Energy Outlook, carbon taxes may be introduced to the U.S. in 2020 at $20/t-CO2, and it is expected to be raised to $140/t-CO2 by 2040. To simply simulate by applying this tax rate to Scope 1 &amp; 2 emissions of the entire Fujitsu Group, it is equivalent to a financial impact of 2.5 to 17.5 billion yen. We also take it into consideration of the worst-case scenario. According to the IEA Energy Technology Perspectives (ETP) 2DS Scenario, there is a report that carbon taxes in the U.S. will rise up to $210/t-CO2 by 2050, it is equivalent to a financial impact of 26 billion yen.</t>
  </si>
  <si>
    <t>To minimize the regulatory risks, we simultaneously promotes (1)progressive expansion of renewable energy(RE) use and (2)thorough energy conservation. (1) As we pursue to expand the use of RE, we joined 'RE100 Initiative' in 2018 with a goal of 40% by 2030 and 100% by 2050. Under the Environmental and CSR Management committee, we are considering overseas data centers as initial focal areas and consulting to each site. For example, in order to better respond to carbon taxes in the U.S., our site in Sunnyvale, California, have adopted renewable energy certificate (REC) by benchmarking and analysis of the energy options. As a result, it became over 35% of the U.S. consumptions are now using RE. (2) Each business group set and manage energy reduction target based on Fujitsu's Science Based Target. We promote a reduction in emissions through the evaluation of priority projects, based on the Facility Investment Guidelines which set criteria for investment from economical and environmental perspectives. For example, Mie Plant in Japan extensively adopted the Swirling Induction Type HVAC system (SWIT) in the clean room for the first time in the world. This can reduce annual energy use, that is, pumping power by about 47% and heat source power by about 32%. The Fujitsu Group has invested 6 billion yen in the 3 years between FY2016 and FY2018 as capital investment addressing global warming. The cost was derived on a yearly basis (2 billion yen/year).</t>
  </si>
  <si>
    <t>In the Fujitsu Group, the energy use in the operation of data centers and production in plants accounts for 80 to 90 percent of the total energy use in the group. As energy use is essential in business activities, we consider an increase in expenditure associated with the fluctuation of electricity prices as a risk, and take it seriously. In particular, we are concerned about ’decarbonization surcharges’ as a transition risk. In Japan where Fujitsu's data centers are located, for example, there is a Feed-in Tariff (FIT) scheme for renewable energy. According to the Agency for Natural Resources and Energy, FIT rates was 2.3 trillion yen in FY 2016 and it is estimated to rise between 3.7 and 4 trillion yen in 2030. The surcharge unit price, which was 2.25 yen/kWh in FY 2016 will increase by 1.5 to 1.7 times in the future. Currently, the Fujitsu Group sites in Japan, FIT surcharge has affected our electricity procurement cost by 2 to 4 percent. If FIT surcharge rises in the future, it will lead to an increase in our expenditure, and our cost competitiveness of data center-related services such as out-sourcing for instance, will decline. We anticipate possibilities that the similar low-carbon obligation schemes in other countries, either an emerging or strengthened regulation, may impact other Fujitsu sites as well, as maximum potential impact of a surcharge equivalent to 750 million yen is estimated.</t>
  </si>
  <si>
    <t>Currently, FIT surcharge has brought a financial impact to Fujitsu sites in Japan. Considering that the similar scheme will also bring a financial impact to our sites in other countries in the future, based on the in-house estimation of FIT surcharge in Japan as of 2030 (1.7 times of the current surcharge unit price 2.25 yen/kWh) on the purchased electricity volume of the Fujitsu Group worldwide (it was 1,899,000 MWh in FY2017), an impact of about 750 million yen is expected.</t>
  </si>
  <si>
    <t>In order to reduce the financial impact of surcharge associated with the FIT scheme, it is necessary to reduce the electricity consumption of Fujitsu Group. Based on the Facility Investment Guidelines which sets the internal criteria for capital investment from economical and environmental perspectives, we promote a reduction of emissions through the evaluation of priority projects and the encouragement of implementation. Furthermore, we promote innovative technological development and internal trials and promote in-house horizontal expansion of best practices. For example, a data center in Gunma Prefecture, Japan, developed an innovative air conditioning control system using the JIT (Just In Time) modeling. Using the data of temperature, humidity, and electricity in large data centers, we predict temperature and humidity one hour ahead using the JIT modeling. Using the prediction data, we appropriately control the electricity consumption by shifting the operation of multiple air conditioners so that the electricity consumption will be reduced. With this method, a 20% reduction in electricity consumption is expected annually at the data center. Through such steady activities of electricity consumption reductions, we make efforts to minimize a risk of the financial impact of FIT and other low-carbon-related surcharges. Calculated as R&amp;D and operational costs to promote energy conservation, including innovative air conditioning control technology (200 million yen/year)</t>
  </si>
  <si>
    <t>If the Fujitsu Group is ranked low regarding countermeasures against climate change or if the group becomes the target of NGO's negative campaigns or boycott, our brand value will be weakened, and there are risks of a long-term negative impact on our business such as a loss of social credibility, an increase in cost for measures, and a decrease in employees' loyalty. For example, together with eight other ICT companies, Fujitsu Finland was a subject of the survey called "How Green Is My Interest?", which is an company assessment carried out by an international NGO in 2013, and the benchmark report on energy use including our company's information was published. While Fujitsu Finland was acknowledged as advanced due to the high energy efficiency of the data center, the limited use of renewable energy was revealed by the report (the second lowest in rank). This NGO is influential in Finland and the EMEIA (Europe, Middle East, India and Africa) region where our sales account for 55% of our total overseas sales. In the wake of this, we accelerated the use of renewable energy in Fujitsu Finland, in order to avoid a risk that this NGO may denounce us.</t>
  </si>
  <si>
    <t>If by any chance the situations get aggravated as to cause product recalls, it will have a significant financial impact. By studying other companies' cases, we estimate that there was a 7 to 15% decrease of revenue due to the impact of extraordinary loss and cost for countermeasures. However, in many cases, behind these worst situations, there are faults on a company's side, including false description of product information. Thus, even if our company becomes the target of negative campaigns or boycott, it is predicted that the impact on sales will remain small, as long as there is no significant negligence made by our company. To estimate the potential financial impact on overseas sites' sales of 1,468.5 billion yen, where NGO's influences are relatively strong, the financial impact will be around 30 billion yen if an impact of 1% occurs for two years.</t>
  </si>
  <si>
    <t>In order to avoid a reputation risk, it is effective to ensure the transparency of our climate change strategy. With this in mind, Fujitsu joined the Science Based Target Initiative and the RE100 Initiative, in order to expand our use of renewable energy following the internationally common framework; and we have set targets of 40% of renewable energy use by 2030 and 100% by 2050. Toward these targets, we are making efforts to expand renewable energy use mainly in overseas data centers. For example, in Fujitsu Finland, a benchmark report in comparison with other eight ICT companies was published. While Fujitsu Finland was acknowledged as advanced due to the high energy efficiency of the data center, the limited use of renewable energy was revealed and ranked the second lowest. In addition, considering surging carbon taxes in Finland, a decision was made to shift the power source to renewable energy at the Management Board of Fujitsu Finland. As a result, since 2014, Fujitsu Finland have been using certified, 100% renewable energy (hydroelectric power) in all the facilities of three data centers, 13 offices, one logistics center, in spite of the fact that they are all rental facilities. Calculated as internal response costs pertaining to ESG information disclosure aimed to reduce reputation risks (derived by multiplying the number of persons necessary to related personnel costs per employee: 200 million yen/year)</t>
  </si>
  <si>
    <t>Fujitsu Group is keen to leverage our artificial intelligence (AI) technologies for addressing our customers' climate-related issues in the logistic industry, that is to reduce the carbon footprint and fuel use. Especially in the shipping industry, annual CO2 emissions associated with marine transportation accounts for about 3% of CO2 emissions in the entire world, which is 900 million tons. In 2013, a global CO2 emission regulation was introduced to new shipbuilding. Also, because the annual fuel cost is hundreds of billions of yen, cost-cut by reducing fuel use is a crucial management issue for our customers. They are working on designing a safe and economical ship and improving fuel efficiency through the collection, storage, and analysis of operation data. To meet such customer needs, it is possible to apply the Fujitsu Laboratories' original high-dimensional statistical analytic technology, using Fujitsu's AI technology called FUJITSU Human Centric AI Zinrai. Traditionally, ship performance was estimated under artificial and limited conditions, but oceanographic data during operation (wind, waves, ocean current) were not considered. As a result, prediction errors were large. On the other hand, by Fujitsu' technology, it is possible to limit the error between the estimated value and actual value of ship performance to 1.5% or less, because AI analyzes and learns big data that consist of large actual data. Compared to the traditional method, it has an overwhelming superiority.</t>
  </si>
  <si>
    <t>According to the GeSI report, new sales that the ICT sector will generate in regards to global warming countermeasures are estimated to be about 2 trillion dollars as of 2030 based. If we apply our IT service share of 2.1% in the world in FY 2016 (source: Gartner), we can estimate that Fujitsu will have new market opportunities of about 4 trillion yen. Among them, logistics market opportunities are assumed to be around 400 billions of yen.</t>
  </si>
  <si>
    <t>Currently, in Fujitsu, an AI expert group with 700 people is engaged in the research and development of AI-related basic technology and hardware and software, and commercialization of services. Also, 2000 engineers who have knowledge of AI visit customers and consider applications of AI. Under the AI-related business sales system, we make efforts to generate business opportunities for the reduction of fuel cost and CO2 emissions in the logistics industry. Furthermore, in the Fujitsu Group Environmental Action Plan VIII (FY 2016-2018), we set a goal to "contribute to sustainable social development by providing ICT services." Thus, we promote the provision of ICT, which brings optimization, streamlining, and automation, etc. in a wide range of areas. (Example) We carried out joint research with Tokyo University of Marine Science and Technology and estimated ship performance by applying high-dimensional statistics analytic technology using Fujitsu's AI technology called Zinrai. Also, we navigated the optimal route in accordance with the ship performance. As a result, we confirmed that we can reduce fuel consumption by about 5% compared to navigating the shortest route, and significantly reduce fuel cost and CO2 emissions. Costs to achieve opportunities were calculated as R&amp;D costs pertaining to climate change response (600 million yen/year)</t>
  </si>
  <si>
    <t>Fujitsu recognize that there is a large demand for energy-saving products in the global market. In recent years, in the public sector, there has been a higher demand for a server called HPC (High Performing Computing) and supercompeter as a basis of big data and AI. At this moment, because HPC generates high heat, the cooling energy cost of data centers is enormous. For example, one of the large-scale supercomputers in Japan provided by Fujitsu, its annual power consumption is equivalent to those of about 25,000 to 30,000 households. And when electricity rates were marked up by electricity companies several years ago, it brought a significant impact to operational expenses increase, an estimated surcharge of more than 200 million yen annually. In order to respond to the market's increase in demand for energy-saving products, the Fujitsu Group is focusing on the development of next-generation supercomputer-related technology, including CPUs with lower power consumption and circuit technology development. Fujitsu also promotes product development focusing on a HPC cooling method. One example is Fujitsu's unique, new technology called an immersion cooling technology (an immersion cooling system to directly immerse servers in inert liquid for cooling). Compared to the traditional air cooling technology, it can reduce about 40% of electricity consumption. As there are still few competitors that have a similar technology, we have an overwhelming market superiority over competitors. As for Fujitsu's business segment, it is considered that the system platform category (servers, storage systems, network products, etc.), which contributes to sales of 454.3 million yen, will enjoy the benefits of this business opportunity.</t>
  </si>
  <si>
    <t>The HPC (High Performing Computing) market has been growing steadily. According to the survey conducted by a U.S. research company, Hyperion Research, the market of all HPC solutions including servers, storage, middleware and applications in 2016 is about 22.4 billion dollars. Also, as it is expected to reach about 30.2 billion dollars in 2021, 6.2% growth is expected in five years. If we assume that the Fujitsu's system platform area, which accounts for 502.3 billion yen of sales in FY 2016, will grow to 6% by 2021, we can expect an increase in sales by about 30.1 billion yen.</t>
  </si>
  <si>
    <t>As a strategy to realize opportunities, since FY 2013, Fujitsu Group have been promoting product development focusing on "energy efficiency" when the products are used, which has a large impact in the life cycle. Putting weight to comparability and transparency, we have set top-level criteria for each product area in reference to criteria in the industry as much as possible, and set a goal to "let more than 50% of new products be top-level energy-efficient products in FY 2018." Above all, regarding servers and storage systems, we use the achievement rate of the Energy Conservation Law Top Runner Program as an index. As for the entire progress status of Fujitsu's target product line, we achieved the goal by reaching 68% in FY 2018. (Example) Fujitsu has been carried out the improvement of energy-saving performance of HPC (High Performing Computing), which is one of our focused areas, and we introduced the PC cluster using an immersion cooling system to Japan Automobile Research Institute. Because cooling fans in the servers and air conditioners in the server rooms are no longer necessary and the water temperature of the cooling facility can be set higher, it is expected that electricity consumption can be reduced by about 40%. This allows customers to carry out large-scale crash simulations with low energy consumption. Costs to achieve opportunities were calculated as R&amp;D costs pertaining to climate change response (600 million yen/year)</t>
  </si>
  <si>
    <t>Fujitsu Group is keen to leverage our cutting-edge ICT for contributing to various adaptation measures. Regarding natural disasters, for example, it can be used in all scenes from prediction, detection, understanding of disasters to restoration. While natural disasters are becoming threatening, it is very important to promptly understand the status at the time of disaster and develop and set up restoration plans. For the restoration of lifeline, it is needed to consider restrictions in work order, mutual dependence among workers in collaborative work as well as working hours and skills of individuals. Therefore, it is not easy to efficiently set an appropriate work schedule under complicated conditions. As a result, while enlargement and expansion of restoration work is required to respond to devastating disasters, optimization calculation for large-scale restoration work schedules has not been carried out. However, there is an extremely large demand for the utilization of ICT in restoration plans in the government and local governments. The budget for disaster recovery and restoration of the Japanese government is 2,867 million yen (approximate requested amount in FY 2018). Considering a high demand in other countries as well, it is supposed that we will have business opportunities of about 13 billion yen. Therefore, it can be a good business opportunity for Fujitsu. Under such circumstances, Fujitsu collaborated with Institute of Mathematics for Industry, Kyushu University to develop a mathematical optimization technology that can be achieved by a super computer to efficiently develop large-scale restoration plans, considering complicated conditions. It is an epoch-making algorithm and has an overwhelming superiority over our competitors. Furthermore, Fujitsu is currently engaged in the research and development of quantum computers. They have a higher capacity to respond to exponentially complicated calculations than traditional computers. It is said that the high calculation efficiency of a quantum computer saves power consumption down to 1/500 of that of a super computer. It is expected that it can develop an optimal plan within an extremely short time in disaster restoration projects (rescue operations, transport of supplies).</t>
  </si>
  <si>
    <t>The budget for disaster recovery and restoration of the Japanese government is 2,867 million yen (approximate requested amount in FY 2018). Considering a high demand in other countries, in three advanced countries including Japan and three emerging countries (assuming 0.5 times the budget), for example, it is supposed that we will have business negotiation opportunities of about 13 billion yen.</t>
  </si>
  <si>
    <t>Fujitsu advocates co-creation in its business strategy, and strives to resolve social issues including climate change issues, through big data analysis powered by artificial intelligence (AI) and working with local governments and companies. Systematic city planning and efficient devising of disaster response plans based on simulations of natural disasters are pivotal in preparing for disasters caused by climate change. Fujitsu's AI technology is extremely helpful in running such simulations needed in adapting to climate change. At present, Fujitsu promotes the research and development of basic AI-related technologies in its dedicated AI team. Furthermore, its environmental action plan aims to "contribute to the development of a sustainable society through providing ICT services" and actively delivers ICT that brings "optimization" among other benefits. (Example) Kyushu University and Fujitsu Laboratories jointly developed mathematical optimization technology that efficiently developed extensive recovery plans. After applying the technology to 506 areas looking to recover and 64 working teams, an appropriate recovery work plan was completely developed after only 3 minutes. This technology will enable the materialization of plans according to the latest disaster developments and progress on recovery work in the event of a major disaster. Costs to achieve opportunities were calculated as R&amp;D costs pertaining to climate change response (600 million yen/year)</t>
  </si>
  <si>
    <t>[Impact on this area] The expanding opportunities of sales of ICT products and solution services that can contribute to mitigation and adaptation measures for climate change have an impact on our revenue. For example, as for mitigation measures, we can contribute to reducing energy consumption and CO2 emissions of customers by providing top-level energy-efficient products to them. Today, for example, there is a higher demand for a server called HPC (High Performing Computing）as a platform of big data and A.I. (artificial intelligence). At this moment, because this generates high heat and the cooling energy cost is enormous. This is why Fujitsu promotes product development focusing on a HPC cooling method. One example is Fujitsu's unique, new technology called an immersion cooling technology (an immersion cooling system to directly immerse servers in inert liquid for cooling). Compared to the traditional air cooling technology, it can reduce about 40% of electricity consumption. As there are still few competitors that have a similar technology, we have an overwhelming market superiority over competitors. As for adaptation measures, we expect the expansion of sales through providing big data analytic technology using Fujitsu's artificial intelligence. We have mathematical optimization technology to promptly develop a restoration plan at the time of disaster. Since it is not easy to effectively obtain optimal work schedules under complex conditions, local governments have not carried out optimization calculation for large-scale restoration work schedules. However, because there is a high demand for the utilization of ICT in restoration projects in the government and local governments, it can become a business opportunity for Fujitsu. [magnitude of this impact] Currently, solutions, products, and services related to climate change account for 25.1% of total sales. We consider the magnitude of this impact is already high, and we expect the percentage will increase in the future.</t>
  </si>
  <si>
    <t>[Impact on this area] Our business is impacted by physical and regulatory risks, which has led to the strengthening of supply chain risk management. The Group recognizes that physical risks such as massive flooding on an unprecedented scale could have an impact especially on suppliers located primarily in Southeast Asia. In the past, flooding that occurred in Thailand had a huge impact, equivalent to 28 billion yen in lost sales, due to disruptions in distribution networks and operation suspension at partnering plants and subsequent delay in parts procurement. Fujitsu urgently investigated the condition of disaster damage, progress of recovery and impact to the company concerning some 80 supplier manufacturing locations in Thailand that manufacture storage products, semiconductors, power systems and other devices and implemented measures as necessary to minimize the impact by diverting orders or other means. Also, a regulatory risk in Japan comes from the surcharge that is added on top of electricity costs under the Feed-in Tariff (FIT) Scheme for renewable energy. Electricity procurement values have a particularly significant impact on Fujitsu, given the presence of its data centers. Company-wide, the impact of the FIT surcharge was equivalent to 2-3% of its electricity procurement costs. Moreover, our partner companies and suppliers have also been affected by the surcharge to the point of impacting parts procurement prices. [Magnitude of this impact] As above mentioned, some risks have impacted Fujitsu's supply chain; overall, these factors have had a limited impact (less than 5% of group-wide sales revenues) on the Group's business.</t>
  </si>
  <si>
    <t>[Impact on this area] Fujitsu Group's climate mitigation measures are affected by regulatory risks, which have consequently led to the strengthening of energy-saving activities in its business. Various measures are being aggressively promoted to ensure compliance with laws along the regulatory trends as indicated in the Act on Rational Use and Proper Management of Fluorocarbons, carbon tax and others. Our measures include more stringent management of environmental data at facilities, introduction of leading-edge low-carbon equipment and operation optimization to save energy, improvement of manufacturing process efficiency, power-saving alternatives for lighting and office automation equipment and other steps to reduce CO2 emissions along with the purchase and expanded utilization of renewable energy. Also, another regulatory risk in Japan comes from the surcharge that is added on top of electricity costs under the Feed-in Tariff (FIT) Scheme for renewable energy. The FIT has had the impact of pushing up the Group's electricity acquisition cost by 2-3%. Moreover, our partner companies and suppliers have also been affected by the surcharge to the point of impacting parts procurement prices. In view of these conditions, we have placed more emphasis on the promotion of energy-saving measures. In addition, regarding Fujitsu Group's climate adaptation measures, the Group recognizes that physical risks such as massive flooding on an unprecedented scale could have an impact especially on business sites located primarily in Southeast Asia. Specifically, the following may occur at our facilities: production line stop, facility closure, breakdowns of electronic devices and power-supply facilities, loss of important data, and leakage of toxic chemical substances. For example, when floods continued over a period of 3 months in Thailand in 2011, our customers and Fujitsu suffered from damages. Due to a decrease in our income and cost increase resulting from the revisions of production plan and sales plan and the cost increased, our sales decreased by 28 billion yen. [Magnitude of this impact] As above mentioned, some risks that have impacted Fujitsu's adaptation and mitigation activities; overall, these factors have had a limited impact (less than 5% of group-wide sales revenues) on the Group's business.</t>
  </si>
  <si>
    <t>[Impact on this area] The increase in opportunities for providing cutting-edge ICT for climate mitigation and adaptation measures have impacted on our investment in R&amp;D. Given that Fujitsu aims the use of ICT to empower people and create values for business and society, all R&amp;D activities, which form the foundation in that endeavor, contribute to climate measures and sustainability. For example, we believes that the investment in artificial intelligence (AI) could expand Fujitsu's contribution playing a role to address the complex problems, such as formulating a disaster restoration plan under the complicated condition leveraging our mathematical optimization technology, that Fujitsu collaborated with Institute of Mathematics for Industry, Kyushu University.Currently, in Fujitsu, an AI expert group with 700 people is engaged in research and development of AI-related basic technology and hardware and software, and commercialization of services. Moreover, “Fujitsu Group Environmental Action Plan Stage VIII” focuses on the development of innovative technologies to reduce power and energy consumption, improve man-hour efficiency and save resources, among others.For FY2018, we had 74 developments announced to the world, including marine transportation management technology and hydrogen manufacturing technology with the world's highest efficiency. [Magnitude of this impact] All R&amp;D activities are regarded to contribute to measures to combat climate change. Considering the fact that R&amp;D expenses(134.9 billion yen) for the entire Fujitsu Group constituted 3.4% of its sales revenue, it can be said that they have had a small-scale impact on the overall business.</t>
  </si>
  <si>
    <t>[Impact on this area] The impact of regulatory risks has led to the strengthening of energy-saving drive in operation. Various measures are being aggressively promoted to ensure compliance with laws along the regulatory trends as indicated in the Act on Rational Use and Proper Management of Fluorocarbons, carbon tax and others. Our measures include more stringent management of environmental data at facilities, introduction of leading-edge low-carbon equipment and operation optimization to save energy, improvement of manufacturing process efficiency, power-saving alternatives for lighting and office automation equipment and other steps to reduce CO2 emissions along with the purchase and expanded utilization of renewable energy. Also, another regulatory risk in Japan comes from the surcharge that is added on top of electricity costs under the Feed-in Tariff (FIT) Scheme for renewable energy. The FIT has had the impact of pushing up the Group's electricity acquisition cost by 2-3%. Moreover, our partner companies and suppliers have also been affected by the surcharge to the point of impacting parts procurement prices. In view of these conditions, we have placed more emphasis on the promotion of energy-saving measures. [Magnitude of this impact] As above mentioned, some risks that have impacted Fujitsu's operations; overall, these factors have had a limited impact (less than 5% of sales) on the Group's business.</t>
  </si>
  <si>
    <t>[Impact on this area of financial planning process] Expanding opportunities for ICT products and solution services in mitigation and adaptation measures have an impact on our revenue. For example, as for mitigation, we can reduce energy use and CO2 emissions of customers by providing top-level energy-efficient products. Today, for example, there is a higher demand for HPC (High Performing Computing）as a platform of big data and artificial intelligence (AI). At this moment, because this generates high heat and the cooling energy cost is enormous. This is why Fujitsu promotes R&amp;D focusing on a HPC cooling method. An example is Fujitsu's unique, new technology called an immersion cooling technology. Compared to the traditional method, it can reduce about 40% of electricity use. As there are still few competitors that have a similar technology, we have an overwhelming market superiority. In addition, the application of our cutting-edge digital technology can help optimize energy use for society at large. Services that are available in this area include traffic monitoring solutions that utilize artificial-intelligence-based image recognition technology and production efficiency optimization solutions built on IoT-driven system for collection of factory equipment operation data. As for adaptation, we expect the sales expansion through providing big data analytic technology using Fujitsu's AI. We have mathematical optimization technology to promptly develop a restoration plan at the time of disaster. Since it is not easy to effectively obtain optimal work schedules under complex conditions, local governments have not carried out optimization calculation for large-scale restoration work schedules. However, because there is a high demand for the utilization of ICT in restoration projects in governments, it can become a business opportunity for us. Moreover, as part of adaptation, our supercomputer technology can be used to enhance the accuracy of weather monitoring and simulation to minimize the damage sustained by customers and society in the event of a natural disaster. [Magnitude of this impact] Currently, solutions, products, and services related to climate change account for 25.1% of total sales. We consider the magnitude of this impact is already high, and we expect the percentage will increase in the future.</t>
  </si>
  <si>
    <t>[Impact on this area of financial planning process] Our operating costs are impacted by a current regulatory risk and are paid in response to countermeasures. More stringent application of the Act on Rational Use and Proper Management of Fluorocarbons is necessitating the Fujitsu Group to strengthen the inspection content and obtain licenses for inspectors. Moreover, as a future regulatory risk, the Fujitsu Group recognizes the need to take steps on higher carbon taxes and carbon-free alternatives based on the Paris Agreement, which should result in the generation of operating costs to procure electricity from renewable sources and to expand credit purchases. The expenses for using external consultants for policy examination will also be included in operating costs. Another regulatory risk in Japan derives from the surcharge levied on top of power costs under the Feed-in Tariff Scheme for renewable energy, which can push up electricity procurement costs for Fujitsu Group. Electricity procurement values have a particularly significant impact on Fujitsu, given the presence of its data centers. Company-wide, the impact of the FIT surcharge was equivalent to 2-3% of its electricity procurement costs. [Magnitude of this impact] At present, operating costs for climate-related risks constitute less than 5% of the total operating costs. While these costs are projected to grow in future, their impact is expected to remain limited in scale.</t>
  </si>
  <si>
    <t>[Impact on this area of financial planning process] Regulatory risks, such as compliance with the current Act on Rational Use and Proper Management of Fluorocarbons, coupled with the projected increase in carbon taxes, have impacted to Fujitsu's capital expenditures. Their impact in capital expenditures has resulted in investment in energy-efficient equipment and replacement of equipment with those with higher air conditioning efficiency. For instance, investment in equipment to deal with global warming totaled approximately 6 billion yen in the three years from 2016 to 2018. In addition, expenses were incurred for regular building repairs and reinforcements to guard against potential damage to facility building and production equipment in the event of a large-scale torrential rain or the occurrence of tropical storms, which are physical risks associated with climate change. In terms of impact, these expenses constituted 10% or more of capital investment among Fujitsu’s capital expenditures. [Magnitude of this impact] As the expenses constituted 10% or more of capital investment, the scale of its impact is in the medium range. Capital investment is projected to increase in future, given its focus on measures to address climate change in addition to equipment deterioration.</t>
  </si>
  <si>
    <t>[ potential/predicted impact on this area of financial planning process ] The development and provision of energy-efficient solutions and products, as well as adaptation solutions, are recognized by Fujitsu Group as opportunities to expand its business. For this reason, the Group may expand its lineup of adaptation solutions or provide new energy-efficient services that introduce innovative, energy-efficient technology in the next decade or so. In such instances, the Group could obtain a technology it does not have through acquisition of another company. [ potential/predicted timescale for the impact ] It is understood that these factors could have an impact on financial plans within the next decade or so.</t>
  </si>
  <si>
    <t>[ potential/predicted impact on this area of financial planning process ] When we introduce solar power generation and renewable energy to Fujitsu facilities, we may obtain grants from the central government or local governments. Fujitsu has registered the SBT targets regarding the reduction of CO2 emissions. As a reduction measure in Japan, we recognize the installation of private electric generators of solar panels as one of effective measures after 2030, when the expected introduction cost will be lower. [ potential/predicted timescale for the impact ] It is considered that there is a possibility that we will raise funds through grants or financing regarding renewable energy between around 2030 and 2050.</t>
  </si>
  <si>
    <t>[Impact on this area of financial planning process] Climate-related physical risks have impacted on fixed assets, among all assets (fixed assets in total was 439 billion yen in FY2018). For instance, torrential rain on an unprecedented scale or the occurrence of a major tropical cyclone could result in damages to facility building and production equipment. Drawing an example from the past, a massive flooding in 2011 that continued for three months in Thailand inundated the entire one-story building with the water level rising to three meters above the floor and all manufacturing equipment, electrical machinery and tools as well as pre-shipment goods submerged in water. [Magnitude of this impact] Up to now, the financial impact from the physical risks on fixed assets has been small given that it is less than 5% of our fixed assets overall. While damages on fixed assets are estimated to be kept to minimal levels as our major locations have implemented countermeasures such as constructing buildings with high-floors above ground level and completing anti-flooding construction, we expect the financial impact, currently in a small range, to remain flat or increase as extreme weather conditions have been occurring frequently these days.</t>
  </si>
  <si>
    <t>[ potential/predicted impact on this area of financial planning process ] When we introduce solar power generation and renewable energy to Fujitsu facilities, we may obtain financing from public agencies or financial institutions. Fujitsu has registered the SBT targets regarding reduction in CO2 emissions. As a reduction measure in Japan, we recognize the installation of private electric generators of solar panels as one of effective measures after 2030, when the expected introduction cost will be lower. [ potential/predicted timescale for the impact ] It is considered that there is a possibility that we will raise funds through grants or financing regarding renewable energy between around 2030 and 2050.</t>
  </si>
  <si>
    <t>[How business objectives and strategy have been influenced by climate-related issues]  </t>
  </si>
  <si>
    <t>Under the Management Council that reports to the Board, we have established a committee called the Environmental and CSR Management Committee with the CEO acting as the chairperson and the head of each business group and each region as its member, which serves as the occasion to formulate company-wide strategies that take account of environmental risks and opportunities as well as climate change, make relevant decisions and check the progress of such strategies. Furthermore, the business strategies of Fujitsu are managed with "Global Matrix Structures" consisting of region axes and business axes. Since the responsible person of each field of such matrix structures is the head of each business group or region, therefore concurrently serving as a member of the Environmental and CSR Management Committee, this enables climate-related matters to be also reflected at the regional level and business field level.  Additionally, with our Environmental Management System (EMS) based on ISO 14001, each department's and company's targets for the management of climate-related risks and opportunities are set at the operational site level. Progress information is collected through the "Environment ISO 14001 Operation Support System (Green Management System: GMS)" every half year. The company-wide situation acquired by summarizing such information is monitored by the EMC twice a year.  Moreover, under this committee, we have set systems, "issue-specific committees," to ensure swift penetration, within the corporate group, of actions taken to address issues in an interdepartmental manner covering, for example, such functions as procurement, distribution, factories and datacenters. With regard to these issue-specific committees, their progress statuses are also reported at the Environmental and CSR Management Committee twice a year. Through these processes, we recognize the relationship between our business activities and matters relating to climate change at various levels from top management to operational sites, and strive to minimize risks while maximizing opportunities.</t>
  </si>
  <si>
    <t>[Linkage of business strategy and emission and energy reduction target] </t>
  </si>
  <si>
    <t>Taking account of the roles that ICT is expected to play in overcoming various social issues including energy, disaster prevention, environment and so on, Fujitsu released its new Management Direction in October 2015. This business strategy states that in order to contribute to the digital society by taking advantage of technologies including those relating to artificial intelligence (AI), cloud computing and IoT, we concentrate our management resources on these fields and thereby aim to be a true service provider company with its core being the provision of technological solutions. On this basis, we are working on reforming our business model to strengthen our structure for expansion of digital businesses and global businesses. In this direction, the "FUJITSU Climate and Energy Vision" was formulated in 2017. As explained here, our business strategies face exactly the same direction as that of our emission reduction targets. One of three pillars that consist of the Vision is to achieve Fujitsu's own zero emission. Cloud computing, which supports the new digital society, has to be sustainable in terms of energy and resource constraints. For that reason, we promote thorough energy saving and the expansion of renewable energy use at FUJITSU's business sites including datacenters. As GHG reduction targets, we have set ambitious targets of 33% reduction by 2030 and 80% by 2050, which have also been approved as Science Based Targets. In order to accomplish these targets, for example, the Datacenter Committee, one of the "issue-specific committees," aims to achieve an 8% reduction of the PUE (Power Usage Effectiveness) of datacenters by the end of fiscal 2018 in comparison with its level in fiscal 2013. The Datacenter Committee, with the persons responsible for relevant business divisions serving as its members, examines possible improvements in activities for accomplishing the targets from both a business strategy aspect and a climate strategy aspect. As a specific example, at Fujitsu's base in Japan, we are currently testing a technology that is to significantly reduce electricity consumption by using artificial intelligence (AI) to optimize ICT devices and air conditioning facilities which are main causes of electricity consumption at datacenters. In addition, we have actively set forward activities to switch the electricity used at overseas datacenters to electricity generated with renewable energy; Sunnyvale Campus in the United States has used only renewable energy electricity since 2018, and so have all the 3 datacenters in Finland since 2014. The other two pillars are the contribution to mitigation and adaptation by our ICT. For example, as for mitigation measures, we can contribute to reducing energy consumption and CO2 emissions of customers by providing top-level energy-efficient products to them. Today, for example, there is a higher demand for a server called HPC (High Performing Computing）as a platform of big data and AI. At this moment, because this generates high heat and the cooling energy cost is enormous. This is why Fujitsu promotes product development focusing on a HPC cooling method.  As for adaptation measures, we expect the expansion of sales through providing big data analytic technology using Fujitsu's AI. For example, we believes that the investment in AI could expand Fujitsu's contribution playing a role to address the complex problems. In Fujitsu, an AI expert group with 700 people is engaged in research and development of AI-related basic technology and hardware and software, and commercialization of services.</t>
  </si>
  <si>
    <t>[The most substantial business decisions made during the reporting year] </t>
  </si>
  <si>
    <t>As one of important decisions made concerning both business strategies and climate strategies, our commitments to be made to the RE100 initiative were approved by the CEO and executive officers at the Environmental and CSR Management Committee and announced to the public in July of 2018. The complete switching of energy to renewable energy poses many issues to be overcome and concerns at the moment in terms of stable power supply and electricity procurement prices. Especially for Fujitsu's datacenters, it is necessary to secure stable operation as these datacenters with 44,000 servers are responsible for the operation of over 5000 customers' systems as the foundation of outsourcing service provision. Overall, including outsourcing, such infrastructure services accounts for 38% of our sales revenues. However, as a way to make known Fujitsu's intention to be the driving force for decarbonization of the entire society and its long-term roadmap to the public, the participation in the initiative was considered effective.</t>
  </si>
  <si>
    <t>[Method] Considering the credibility of contents and the high degree of international recognition, we referred the 2 degree scenario(2DS) as the basis of our strategy and adopted in our scenario analysis. Also, as a large extent of Fujitsu's sales is by public institutions, the directions of customers' climate strategies are closely related to our business opportunities and risks. Thus, we also referred to NDC (Nationally determined contributions). In addition, we referred to the World Energy Outlook 2017 and materials published by Agency for Natural Resources and Energy, in order to understand the outlook of energy prices. As for the analysis method, 2DS as a base scenario, we adopted a matrix analysis with perspectives of resources and main actors. Then we made assumptions regarding the future market trend, the direction of policies, and technological innovations. [Time horizon and the areas] Although the year 2030 is targeted in NDC in most countries, considering the Paris Agreement and expectations from stakeholders, we determined that the year 2050 is appropriate as a time base for a long-term strategy required for us. [the areas of your organisation] The targeted areas are Fujitsu Group's business sites across the world. [A summary of the results] The scenario analysis showed opportunities and risks of Fujitsu Group. First, it showed that ICT plays an important role in converting the social system to a low-carbon system to achieve the 2 degree target. For example, there will be a higher demand for automatic energy, transportation control systems etc. Furthermore, it suggested that while the private sector is in the transition to lower emissions technology, the promotion of ICT-based innovation is expected. Whereas, it showed that when each nation is in the transition to low-carbon strategies, it may lead to stricter carbon emissions regulations and surging electricity procurement costs. This means a sharp rise in energy procurement and regulatory compliance costs in the Group. [Business strategy suggested by the scenario] ICT can greatly contribute to the shift towards achieving a low-carbon society system. Through the generation enhancement of mobile communication systems, IoT will be utilized in full scale, enabling us to provide more advanced and extensive services that address climate change to the fields including disaster prevention, transportation, manufacturing and energy to public and private sectors. Furthermore, contributions toward energy conservation of next-generation mobile communication network through our ICT will also transform to business opportunities. Meanwhile, the reduction of energy consumption, particularly in data centers , will be needed to avoid additional costs, given that an increase of ICT services provided as outsourcing services is expected. While we are progressing with our plans to utilize artificial intelligence to control data center air conditioning and incorporate more renewable energy, further initiatives will become necessary. [Case where the scenario affected business] To contribute to conserving energy for next-generation mobile communications network, Fujitsu is a part of the Technological Development of Drastic Energy Conservation of Wide-Area Distributed Edge-Computing Systems project commissioned by the Ministry of the Environment . The project will develop technologies to forecast power consumption and assign tasks through the use of Fujitsu's AI processors to optimize power consumption across the entire region. In regard to further efforts toward reducing our data centers' energy usage, together with Osaka University, Fujitsu founded the Fujitsu Next Generation Cloud Research Alliance Lab. Towards 2020, the alliance will jointly research and develop technologies such as Refrigerant transport technology that doesn't require energy use, Energy-saving, low-carbon technology for next-generation AI infrastructure that utilizes low energy-consuming processor technology.</t>
  </si>
  <si>
    <t>This target has been approved by the SBTi in August 2017. We used the SDA (Sectional Dicarbonation Approch) "other Industry" provided by SBTi. Financial year is used for base and target year.</t>
  </si>
  <si>
    <t>Other, please specify (Scope 3 category 1 + category 11)</t>
  </si>
  <si>
    <t>This goal was approved by SBTi in August 2017. We achieved 104% against the goal for FY2017, with the main contributors being the development and launch of products with top-level energy efficiency, our prompting to suppliers to reduce CO2 emissions and reduced income for network products. Although we expect to reduce CO2 emissions for FY2018 as well through our actions for improvement, we will stick with our current SBT goal for the time being considering the impact of revenue growth. We will review our SBT goal as necessary based on our business environment and management policies.</t>
  </si>
  <si>
    <t>% of renewable electricity consumption globally</t>
  </si>
  <si>
    <t>Electricity consumption (purchased electricity+self-generated, self-consumed)</t>
  </si>
  <si>
    <t>Fujitsu joined the RE100 in July 2018. We aim to attain its mid-term target of using 40% or more of our electricity from renewable sources by 2030. Aside from the above target, Fujitsu is working to “expand the use of renewable energy to 6% or more by the end of FY2018” along the Fujitsu Group Environmental Action Plan Stage VIII (FY2016-2018).</t>
  </si>
  <si>
    <t>Other, please specify (Ventilation, lights, and cogeneration)</t>
  </si>
  <si>
    <t>Adjustment of air conditioning temperature in the office, power saving with lights and OA equipment are now in progress. This action is executed along our environmental action plan from FY2016 to FY2018, but will be continued after the end of the program.</t>
  </si>
  <si>
    <t>Other, please specify (process improvement)</t>
  </si>
  <si>
    <t>Power saving with facilities, especially those with motors or engines (introduction of free cooling, inverters and energy-saving facilities, and fuel change) This action is executed along our environmental action plan from FY 2016 to FY 2018, but will be continued after the end of the program.</t>
  </si>
  <si>
    <t>Other, please specify (review of the manufacturing process)</t>
  </si>
  <si>
    <t>Improvement of efficiency through review of the manufacturing process (production innovation activities) , proper operation and improved management of facilities with engines or motors. Switches to gases with a low global warming potential and installation of scrubbers in new or existing production lines will be continuously conducted in the field of semiconductors. This action is executed along our environmental action plan from FY2016 to FY2018, but will be continued after the end of the program.</t>
  </si>
  <si>
    <t>Under “Environment and CSR Management Committee” and its substructure, those activities will be recognized as high-priority cases under the “Facility Investment Guideline,” which sets forth criteria for judging facility investments from the economic and environmental points of view, and will be promoted. To undertake measures against global warming, Fujitsu's Low Carbon Committee, with brings together responsible business managers as members and studies company-wide measures such as reduction of emissions from business activities, is strengthening emissions reduction initiatives through activities. These include the setting of reduction goals for each business group; the improvement of facilities and processes in the domain of manufacturing (installation, assembly, and testing processes); enhancement of activities through means including new technological development; and the evaluation and execution of priority projects based on the Capital Investment Guidelines that establish economic and environmental evaluation criteria for capital investments.</t>
  </si>
  <si>
    <t>Top level energy efficient products</t>
  </si>
  <si>
    <t>- Set a development goal of more than 50% of newly developed products and energy efficiency top-level product for each product group. This is the goal of "Fujitsu Group Environmental Action Plan". - In accordance with the calculation method specified in the low-carbon society execution plan for the electrical and electronics industry, we calculate the annual CO2 reductions than the 2013 fiscal value. In the case of reduction contribution of products and services, the scope is set to house production products and OEM consignment products, captures the final product group at global. The performance by all of the target products and services submitted annually to the Secretariat, it has no numerical targets. We calculated according to the following formula. We are using the Energy Conservation Law target value of FY2011 or industry average of FY2012 as a baseline. Reduction contribution (Total) = Reduction contribution (the difference per one product) X Annual provision number</t>
  </si>
  <si>
    <t>Environment contribution solutions</t>
  </si>
  <si>
    <t>By providing IT solution, we have contributed to reduce scope2 and scope3 emission of customers. The Fujitsu Group has been quantitatively evaluating the effect of environmental load reduction (CO2 emissions reduction) due to introduction of any solution since FY2004, and certifying products and services exceeding a certain standard as “Environmentally Conscious Solutions.” In FY2018 we certified 22 new solutions, and the cumulative number of certified products and services reached 539. We will continue to expand certified products and services, and show the CO2 reduction rate in all the solutions in the future. In addition, the Fujitsu Group is quantitatively evaluating the degree of reduction of our customers’ environmental load due to introduction of IT solution products, with the use of method developed by Fujitsu Laboratories, Ltd. from the following standpoints: 1) The effect of environmental contribution of introduction of an IT solution is evaluated by adding the effect of improved efficiency to the potential energy-saving, resource saving effect of the IT solution. 2) The general effect of environmental contribution is shown after evaluation on the basis both of the factors that increase environmental load and of those that decrease environmental load. 3) Environmental load is converted into CO2 emissions for the purpose of evaluation. For the term of FY2009-2012, emission reduction amount is 12.23 million tCO2 (a cumulative total). From FY2013 we expanded the targeted area to the global and set the target 38 million tCO2 of emission reduction amount.Emission reduction of the global is 40.00 million tCO2 for FY2013 - 2015, we have achieved the target. We contributed to the CO2 reduction in 22.03 million tons at the period from 2016 to fiscal year 2018. As for ICT equipment that Fujitsu Group provides to society and customers, the majority of CO2 emissions in the life cycle will be discharged in the use stage of the product. For this reason, we believe that by further improving the energy efficiency and reducing CO2 emissions during product usage of our customers will lead to the resolution of the global warming problem.</t>
  </si>
  <si>
    <t>Production of semiconductor</t>
  </si>
  <si>
    <t>Production of information/communication equipment</t>
  </si>
  <si>
    <t>Production</t>
  </si>
  <si>
    <t>Air conditioning/heat source</t>
  </si>
  <si>
    <t>Lighting, OA, etc.</t>
  </si>
  <si>
    <t>Emission decreased due to the use of renewable energy. ( [FY2018 decrease 10,800tCO2e]／[FY2017 Scope1+2 emission 1,137,000tCO2e] ) *100＝-0.9％</t>
  </si>
  <si>
    <t>Due to emissions reduction activities such as investment in equipment and operational improvement were implemented during the reporting year. Last year 25,700 tCO2e were reduced by our emission reduction projects, and our total scope 1 and Scope 2 emissions in the previous year was 1,137,000 tCO2e, therefore we arrived at 2.3% reduction through (-25,700/1,137,000)*100=-2.3%</t>
  </si>
  <si>
    <t>Decreased due to decrease in production in Japan domestic manufacturing plants. ( [FY2018 decrease 32,500tCO2e] / [FY2017 Scope1+2 emission 1,137,000tCO2e] )*100 = -2.9%</t>
  </si>
  <si>
    <t>Emission decreased due to change and revision of electricity CO2 emission factor. ( [FY2018 decrease 32,700tCO2e]／[FY2017 Scope1+2 emission 1,137,000tCO2e] ) *100 ＝-2.9％</t>
  </si>
  <si>
    <t>Emission decreased due to inclusion of overseas companies. ( [FY2018 decrease 91,000tCO2e]／[FY2017 Scope1+2 emission 1,137,000tCO2e] ) *100＝-8.0％</t>
  </si>
  <si>
    <t>Other, please specify ( A-heavy oil)</t>
  </si>
  <si>
    <t>Other, please specify (Light oil)</t>
  </si>
  <si>
    <t>metric tons CO2 per GJ</t>
  </si>
  <si>
    <t>Law Concerning the Promotion of the Measures to Cope with Global Warming</t>
  </si>
  <si>
    <t>0.0693 metric tons CO2 per GJ is the emission factor of A-heavy oil. Other fuel's factors provided in C8.2c are; Benzine/gasoline : 0.0671 metric tons CO2 per GJ (source: Law Concerning the Promotion of the Measures to Cope with Global Warming) Light oil : 0.0686metric tons CO2 per GJ (source: Law Concerning the Promotion of the Measures to Cope with Global Warming) Electricity : 0.5180 tCO2/MWh The Electric Power Council for a Low Carbon Society, ELCS(At receive end, the actual emission factor of FY2016)</t>
  </si>
  <si>
    <t>Concentrated solar power (CSP)</t>
  </si>
  <si>
    <t>Other, please specify (the U. S., Germany, the U.K., Finland, Sweden and New Zealand)</t>
  </si>
  <si>
    <t>Besides the procurements of renewable energy at the business sites in the U. S. and Germany covered by the Scope 2, we also purchased renewable energy at leased business sites in the U.K., Finland, Sweden and New Zealand covered by Scope 3.</t>
  </si>
  <si>
    <t>Independent_Verification_e_2018data.pdf</t>
  </si>
  <si>
    <t>1/1 page</t>
  </si>
  <si>
    <t>1/1page. Proportion of Scope 3 emissions verified is 90% . The breakdown of Scope 3 emissions covered by this verification are as follows. Category 1: 1,840 kt-CO2e, Category 4: 69 kt-CO2e(Japan only), Category11: 3,649 kt-CO2e.</t>
  </si>
  <si>
    <t>Other, please specify (Energy usage in Scope 1 and Scope 2)</t>
  </si>
  <si>
    <t>It is verified as one of key performance indicators of "Fujitsu Group Environmental Action Plan" to be published on our Environment Report.</t>
  </si>
  <si>
    <t>The verified item is the improvement rate of data center's PUE (power usage effectiveness). It is verified as one of key performance indicators of "Fujitsu Group Environmental Action Plan" to be published on our Environment Report.</t>
  </si>
  <si>
    <t>The verified item is the rate of newly developed products that are top-level energy efficient. It is verified as one of key performance indicators of "Fujitsu Group Environmental Action Plan" to be published on our Environment Report.</t>
  </si>
  <si>
    <t>Other ETS, please specify (Carbon Reduction Commitment(CRC) )</t>
  </si>
  <si>
    <t>We aim at the abatement of emission (allocation achievement) by self-reliant efforts as much as possible when participation is obligated by the law and the municipality ordinance, etc. Watching the trends of society and market, we will participate in the case of a reliable trading system has risen. From now on, for the purpose of determining the policy of in-house GHG zero emissions and to promote the reduction contribution to the customer / society, we will consider comprehensively comparing regeneration energy, energy-saving investment, and operational costs, and the like. Fujitsu UK have a dedicated Energy Team responsible for complying with all energy related scheme requirements.  Formal Operating Framework documents set out the governance and procedural requirements for delivering compliance against each scheme and all documentation and data are managed and stored in Evidence Packs on a dedicated Energy Compliance Sharepoint intranet site.  Consumption data is routinely collected and recorded on an energy management and reporting data base (eSight).  Progress against each scheme is regularly reported to senior management at a Quarterly Energy Compliance Meeting.  Where applicable, both internal and external audits are conducted with the audit reports being signed off by a company director.  For example: Compliance with the EU ETS for Fujitsu’s SDC01 data centre is delivered by the Energy Team in accordance with Operating Framework OPFR-0509 which sets out governance, responsibilities, data collection procedures and emissions calculation methodology.  The Energy Team validate the consumption data and use it to calculate the annual emissions value before presenting it to senior management for checking.  The emissions value and site compliance details are formally verified by an independent and UKAS accredited 3rd party (Bureau Veritas Ltd) before being submitted by Fujitsu’s EU ETS “Authorised Representatives” on the UK and EU Registries.  ETS Allowances are purchased by the team and held on the EU Registry account for the SDC01 site before being surrendered according to the annual deadlines set by the UK Regulator.  At least two Authorised Representatives conduct the online tasks for the submission of emissions values and the surrender of ETS allowances.</t>
  </si>
  <si>
    <t>A CO2 emission reduction business through incorporating solar power facilities in households</t>
  </si>
  <si>
    <t>Other, please specify (J-credit)</t>
  </si>
  <si>
    <t>All plants, data centers and offices that are applicable for Scopes 1&amp;2 for the Fujitsu Group's Science-Based Target are applied the internal price on carbon.</t>
  </si>
  <si>
    <t>There is no variance in prices between countries, regions and departments; rather, we apply a fixed price across the company. We used J-Credit's rate (about 1,000 yen/ton) as reference when deciding on the price.</t>
  </si>
  <si>
    <t>At the Fujitsu Group, the implicit pricing system has been applied to calculate CO2 reduction costs internally and report returns on investment at the Environmental Management Committee in which the CEO is the chairman. Additionally, an internal carbon pricing system was incorporated starting from FY2018 to achive the approved Science-Based Target (SBT) (reduce 33% of Scope 1 &amp; 2 emissions by 2030 compared to FY2013). CO2 emission limits are set for each site according to our SBT. When the emission of the entire group exceeds the target value, the amount in excess is covered by the purchase of renewable energy certificates, investment in energy-efficient equipment and other means. The expenses required for this process are collected from each business unit according to the amount of their excess. The results are also reported in the Environmental Management Committee. While no collections have been made yet given that the system marks its initial year in FY2018, all of our sites have already fully understood the system and are aware that the collections are their potential risk. For example, a production site in the Kanto region has a risk of being collected 2 million yen in carbon prices as its CO2 emissions exceed the target by about 2,000 tons. The personnel responsible for environmental measures at this site is aware of this situation and the risk has become a strong motive to strengthen energy conservation measures this fiscal year.</t>
  </si>
  <si>
    <t>Suppliers with procurement amont over 50 million yen annually and suppliers involved with our main products are categorized as our “key suppliers.” These suppliers are applicable to our annual environmental activities survey that investigates their CO2 emission and reduction activities as well as collaboration with other organizations (suppliers, industrial groups, governmental work groups, relevant NPOs, etc.). the rationale for applying such scope include the high procurement amounts (it covers 98.2% of total amount) and relevance to the Fujitsu’s key products, and thus involve particularly important suppliers to the environmental activities survey. Moreover, we include CO2 reduction activities as one of our requirements in our Green Procurement Standard and request all (100%) of our suppliers to comply. The reason we require this to 100% of our suppliers is that the Fujitsu Group endeavors on environmental activities in all of its business realms, and the procurement of more materials and parts with low environmental impact is one facet of these activities.</t>
  </si>
  <si>
    <t>We survey and find out the implementation status of our "key suppliers", particularly those involving in our main products and those with large transactions with us (more than 50 million yens annually). As an measure of success for this engagement, we set a KPI with a survey response rate of 90% or more as annual goal. In FY 2018, 97.4% of suppliers have submitted responses and we have achieved the annual target. The results of the survey are reflected in Fujitsu Group's supplier evaluation, and corrective requests are being made to suppliers with insufficient activities. We also analyze responses and provide feedback about activity trends to suppliers who participated in the implementation survey, and request them further promotion of these activities. For example, we support the implementation of energy saving measures such as heat insulation and energy-saving operations for a supplier's manufacturing equipment based on results of such information gathering, we helped the supplier expect 4% reduction of GHG emission and build consciousness towards energy conservation for the supplier. To roll out these activities on upper stream of the supply chain, we have requested our key suppliers to ask their business partners (second-tier suppliers from Fujitsu Group's perspective) to implement these activities. In FY2018, 18.9% of our key suppliers have implemented to participate in these activities, it increases from 14.9% in FY2017. And more than 46,000 "suppliers of our suppliers" (Fujitsu's second-tier suppliers) have been entrusted with these implementations, setting off a large awareness raising effect, it increases greatly from about 38,000 companies in FY2017. .</t>
  </si>
  <si>
    <t>Given that almost all of FUJITSU's ICT products are provided to business customers, the acquisition of the ENERGY STAR certification directly relates to whether we can secure business opportunities particularly because EMEIA* customers accounting for 57% of the sales revenue of our overseas sales bases and US customers accounting for 18% quite often specify that the acquisition of the certification is a requirement for procurement. In addition, the acquisition of this certification is an appeal factor demonstrating that we actively employ energy-saving technologies, continuously engage in advancing energy efficiency and thereby drive forward our development of products capable of contributing to the reduction of electricity consumed by customers' use of products. For that reason, we have engaged in efforts to acquire the ENERGY STAR certification and to share information. [Scope of engagement] The Fujitsu's product groups targeted for engagement with customers through acquisition of ENERGY STAR are computers, displays, and imaging equipment, as those products are covered by the program. *EMEIA: Europe, the Middle East and Africa</t>
  </si>
  <si>
    <t>[Measures of success] By developing products with superior energy-saving performance, actively sharing information through catalogs and websites (e.g., the Green Purchasing Network website in Japan) and providing those products to customers, Fujitsu considers reducing 2% or more emissions described in Scope 3, Cat. 11 as successful. To achieve this, Fujitsu stated in the Fujitsu Group Environmental Action Plan Stage VIII that it will "Achieve top-level energy efficiency for 50% or more of the new products" as one of its goals and set top standards for energy efficiency according to product category. The Energy Star certification is used as an indicator for PCs, displays and imaging equipment. Specifically, the ratio of products in which actual TEC (standard electricity consumption) figures are below maximum TEC (maximum limit according to Energy Star standards) are calculated. According to this, 67% of new products released in FY2018 meet Energy Star standards. * TEC (Typical energy consumption) approach is a value for typical annual energy use, measured in kilowatt-hours (kWh), using measurements of average operational mode power levels scaled by an assumed typical duty cycle that represent annualized use for a profile. [Impact of engagement] The incorporation of various technologies has contributed to reducing power consumption for customers during product usage and also led to Energy Star certifications (examples include incorporation of a new microprocessor with advanced energy conservation performance, high-efficiency power source, power-saving displays, optimization of low-power control, enhancement of the power management function, LSI integration, reduction of the numbers of components and incorporation of power-saving devices). As a specific example, the Energy Star TEC rate for FUJITSU Notebook LIFEBOOK U757 is 70% less than the maximum TEC rate that meets Energy Star requirements. Customers' power consumption during product usage is 17% less compared to the previous model (LIFEBOOK U536) even when including consumption from both standby and operation. Moreover, it contributes to abatement of emission (Scope3(cat.11)) of about 6,000tons-CO2 at the entire notebook PC.</t>
  </si>
  <si>
    <t>We had discussions directly with the Ministry of the Environment (Japan) on the use of ICT for anti-global warming measures.</t>
  </si>
  <si>
    <t>In regards to the Law Concerning the Promotion of the Measures to Cope with Global Warming in Japan, we present cases where ICT can be utilized in the environmental field and suggest possibilities of ICT use by holding regular study meetings.We also propose advanced ICT solutions, such as on energy management at our exhibitions.</t>
  </si>
  <si>
    <t>By participating in “Eco-First Program” implemented by the MOE we had dialog with the Minister of the Environment on the role to be played by private-sector companies in anti-global warming measures.</t>
  </si>
  <si>
    <t>In regards to the Law Concerning the Promotion of the Measures to Cope with Global Warming in Japan, our president presented to the Minister of the Environment our forward-thinking efforts addressing global warming, conservation of biodiversity and other issues as “Eco-First Commitment” undertaken by a private. company.</t>
  </si>
  <si>
    <t>Regulation of methane emissions</t>
  </si>
  <si>
    <t>Fujitsu also announced its propositions toward the "Long-Term Growth Strategies Based on the Paris Agreement" that the Japanese government is developing through JCLP that it is an official member of.</t>
  </si>
  <si>
    <t>In regards to the Law Concerning the Promotion of the Measures to Cope with Global Warming in Japan, we proposed advanced ICT-based solutions for energy management and other activities in our product exhibition.</t>
  </si>
  <si>
    <t>Together with Renewable Energy Institute and nine other companies, we proposed the introduction of the non-fossil value trading market to promote renewables in the corporate sector in Japan..</t>
  </si>
  <si>
    <t>Three elements to consider in the policy design of “non-fossil value trading market as follows; 1. Allow power consumers to declare the use of renewable power. 2. Divide non-fossil power sources into renewable energy and nuclear energy. 3. Show a breakdown of renewable energy by type, such as solar PV, wind power, small-scale hydropower and biomass.</t>
  </si>
  <si>
    <t>JEITA Green IT Promotion Committee</t>
  </si>
  <si>
    <t>A council formed by seven associations of the electric/electronics industry and other industries. The council puts forth a policy placing an emphasis on green IT for realizing a low carbon society, and promotes activities aimed at reducing CO2 emissions by means of green IT, related technology development and research and analysis activities. Since 2013, it continues its activities as JEITA Green IT Committee. We propose measures to governmental policy makers through consideration of evaluation method of ICT solutions' contribution to CO2 emission reduction and case studies.</t>
  </si>
  <si>
    <t>We participate in the committee as a chairman. We take the lead in developing a method for quantitatively assessing the effect of CO2 reduction. We promote Japan-U.S.-EU collaboration in developing/creating energy conservation indexes at data centers. We take a part in Green IT Committee and steering committee, as well as lead various initiatives by contributing to IT energy-saving committee as vice chairman, datacenter energy-saving specific committee as chairman, CPS IoT-WG agriculture as chief examiner. We also contributed to the creation of the skeleton of, and the calculation method for, the electric/electronics' action plan for realizing a low carbon society during fiscal 2013-2020 (contribution by reducing GHG emissions in the manufacturing process and by providing products and services).</t>
  </si>
  <si>
    <t>Green Purchasing Network (GPN) is an organization loosely formed by companies, administrative agencies, and private-sector associations that are willingly engaged in green purchasing and sending out related information. In so doing GPN is well conscious that green purchasing plays an important role in creating a market for environment-friendly products, encourages development of environment-friendly products via the market, and by extension, serves as a very effective means for creating a sustainable society. GPN activities cover collection and provision of information necessary for green purchasing, formulation of guidelines for green purchasing and development of awareness of green purchasing, and thereby support green purchasing efforts made by companies, administrative agencies and consumers according to their respective policies. Then, by making such green purchasing efforts widely known to the society at large GNP provides product manufacturers with an incentive for developing and supplying environment-friendly products and thereby contributes to the creation of the market for environment-protective products, and by extension, to the creation of a sustainable social economy.</t>
  </si>
  <si>
    <t>We participate in GPN as a director and member of its board. We examined and reviewed items eligible for green purchasing and the requirements for the eligibility. By means of such activities we presented opinions on the requirements for government procurement.</t>
  </si>
  <si>
    <t>Asia Productivity Organization (APO)</t>
  </si>
  <si>
    <t>With the aim of improving productivity in the Asia-Pacific region, the Asia Productivity Organization (APO) was established in 1961 through the conclusion of an intergovernmental agreement. Through improvement of productivity, it strives to realize a sustainable socioeconomic development in this region. One of these activities is the "green productivity" project that focuses on environmental considerations.</t>
  </si>
  <si>
    <t>Since FY2016. Masami Yamamoto, Representative Director, Chairman of Fujitsu Limited, is vice chairman of Green Productivity Advisory Committee. It provides suggestions to APO's green productivity project from Japanese companies with extensive knowledge about environment. As a core member of this organization, we engage in planning of eco-product international exhibition and providing advices to activities of domestic and Asian government and industry members.</t>
  </si>
  <si>
    <t>WBCSD(World Business Council for Sustainable Development)</t>
  </si>
  <si>
    <t>The WBCSD (World Business Council for Sustainable Development) is a CEO-led organization of about 200 leading global companies established to create a sustainable society through its business activities. It works to also achieve the SDGs through the transformation of six economic systems, including Climate and Energy, as one of its projects that it continuously works on.</t>
  </si>
  <si>
    <t>Fujitsu's Chairman is the Vice Chairman of WBCSD. Fujitsu also participates as the Board company in the Cities and Mobility Program, which promotes mobility-related projects based on creating sustainable urban transportation.</t>
  </si>
  <si>
    <t>Environmental department that promotes the environmental management of the entire group bears the analysis whether direct and indirect activities that influence policy are consistent with the Fujitsu Group climate change strategy. The analysis result is put on the agenda to the regularly held (twice a year) environmental and CSR management committee (under president) and discussed. Through such process, we have constructed the mechanism to make sure our corporate climate change strategy and our direct engagement with policy makers to push our commitment through the industry association are consistent. Moreover, we try to avoid the occurrence of the inconsistency by regularly doing the in-house education and workshops of the environmental strategy, and persisting in the understanding infiltration.</t>
  </si>
  <si>
    <t>In mainstream reports, incorporating the TCFD recommendations</t>
  </si>
  <si>
    <t>YuHo018.pdf</t>
  </si>
  <si>
    <t>Business situation from 12 page to 18 page</t>
  </si>
  <si>
    <t>Sustainability report2018-2.pdf</t>
  </si>
  <si>
    <t>Sustainability report2018-1.pdf</t>
  </si>
  <si>
    <t>'For Oue Environment" from 56 page to 145page, 'External Assessments and Awards' 32 page, 'Risk Management' from 47 page to 51 page, 'Third Party Velification Report' from 219 page to 222 page</t>
  </si>
  <si>
    <t>Please refer to the full-color PDF version of our report from the URL below (unable to upload it due to the file size) https://www.fujitsu.com/global/about/resources/reports/sustainabilityreport/2018-report/index.html</t>
  </si>
  <si>
    <t>President and Representative Director (CEO)</t>
  </si>
  <si>
    <t>Investment chain</t>
  </si>
  <si>
    <t>In other regulatory filings</t>
  </si>
  <si>
    <t>      Founded in 1988, Quanta Computer is one of the major laptop development and manufacturing companies in the world. In addition to occupying an important place in laptop industry, Quanta also expands its business to other markets such as corporate cloud computing system, household entertainment products, mobile communication devices, digital household products and Internet of things in order to proactively to achieve industrial integration and expansion.</t>
  </si>
  <si>
    <t>       Quanta Computer is a leading manufacturer of ODM/OEM for professional research, development, design, manufacturing and relevant services in the world. The Company provides the most competitive products and services, including comprehensive solutions from design, manufacturing to logistic support. The laptop production was around 42,4 million units in 2017, with market share accounting for around 26%. Quanta is the leading ODM for laptop in the world; in the meantime, it is also an important supplier providing solutions to cloud computing data centers. The Company offers the best solutions to cloud computing environment and assistances data center customers in optimizing the market competitiveness of products and services with its leading technologies, high customization and elastic services. In recent years, Quanta continues to work hard on technological manufacturing core business. Not only laptops and high-performance servers are with thinner body and integrated with comprehensive functions to follow the market trends and to meet the huge demand of cloud computing devices, but products of VR, AR, MR and other domains are under process of research and development to seize the new application business opportunities. In addition, the Company dedicates itself to introducing technological application in solutions of medical and IoT industry to explore new market opportunities.</t>
  </si>
  <si>
    <t>        The global business philosophy of Quanta is "Innovation as the Core Driver" and "Change as the Action Pattern". The Company has dedicating itself to producing a great amount of unified management and instant production distribution for a long period of time, and it will make better use of resources and vertically integrate</t>
  </si>
  <si>
    <t>the upstream and the downstream to optimize the cost competitiveness. On the basis of "Quanta Research and Development Center (QRDC)" in Taiwan, the Company will integrate technological resources in the world and establish production and service locations in America, Europe and Asia, in order to acquire relatively-strong manufacturing and selling competitiveness in the world. The operational headquarters of the Group is established in Taoyuan, Taiwan, with around 5,000 employees mainly specializing in engineering, research and development. Additionally, manufacturing centers will be established in Shanghai, Changshu and Chongqing in China to provide customers with high-quality and high-performance producing, manufacturing and logistics services.</t>
  </si>
  <si>
    <t>          The Company's products are mostly sold in American market, followed by China area. In recent years, Quanta dedicates itself to scattering market and to proactively developing Asia-Pacific region.</t>
  </si>
  <si>
    <t>         Quanta has unique advantages in product research and development, design, manufacturing and selling, and the Company has set up assembly and after-sales service locations in California, Tennessee of U.S.A., Aachen in Germany, Korea, Japan and other places. By using SAP and other information system, the Company provides laptop brand suppliers and large-scale data center customers with more efficient global services and technical support. With its advantages, such as strong research and development competencies, high-performance and high-quality product development and production competencies, global logistic competencies, flexible and speedy shipping and delivery and economic scale, Quanta continues to keep the high market share in the world. In the meantime, the Company set up oversea maintenance locations to provide rapid after-sales services, help customers to improve product quality and to hold a dominant market position.</t>
  </si>
  <si>
    <t>             In recent years, in response to the growth of cloud computing business, Quanta expands the market of large-scale cloud computing data centers to increase market share as the development strategy. In addition, the Company targets private cloud commission manufacturers, innovates telecommunications infrastructure, seize opportunities of cloud computing center's needs and build up strategic partnership and cooperative relationship with global integrated manufacturers. The Company has established local sales offices in U.S.A., Germany, China, Japan and Korea in reply to the urgent needs of customers. The business scope is across North America, Europe and Asia- Pacific regions. Quanta has become the popular supplier of cloud computing hardware around the world.</t>
  </si>
  <si>
    <t>Other, please specify (董事会\执行董事会)</t>
  </si>
  <si>
    <t>Review climate-related issues report</t>
  </si>
  <si>
    <t>1.Ensuring that the policy and objectives are established and are compatible with the strategic direction and the context of the organization. 2.They shall review the organization’s management system, at planned intervals, to ensure its continuing suitability, adequacy and effectiveness</t>
  </si>
  <si>
    <t>Review climate-related issues report, including the topics related to reducing environmental pollution, energy conservation and carbon reduction.</t>
  </si>
  <si>
    <t>The Company will assess each environmental aspect and its impact through identifying the environmental aspects created from the Company’s production, activities and services. In addition, comprehensive comparison of the severity and other factors will be conducted in order to identify any important potential factor in advance with good improvement measures and operational procedures to reduce and prevent impact from the important potential factors.</t>
  </si>
  <si>
    <t>Quanta GHG goals set by the executive board including the relative target and absolute target, and the environmental performance is driven by the highest levels of the company who are obligated to improve the sustainable performance, as a part of CSR KPI, it is directly listed to the executive team member’s overall responsibilities and have to assess their job performance appraisal at the mid and end of year.</t>
  </si>
  <si>
    <t>All Employees are encouraged to walk on foot instead of driving a car to meet the GHG emission reduction target. And also Quanta initiate the CSR KPI policy including the energy consumption saving which integrated to their individual performance and assessed by themselves then approved by their leaders. Quanta organizes a lot of activities to protect our earth for each of the workers, like the regular or routine environmental trainings , environmental awareness raising activities such as Earth hour/ Earth day activities,tree planting day activities, turn off the light for one hour in the midday rest etc.</t>
  </si>
  <si>
    <t>Other, please specify (apply the reward)</t>
  </si>
  <si>
    <t>Shanghai Government has launched the RMB 200,000-500,000 monetary allowance for the enterprise which takes measures for energy-saving and emission –reduction and RMB100,000 monetary allowance for establishing the ISO50001 management system, and Quanta Shanghai is in process to apply the reward.</t>
  </si>
  <si>
    <t>Quanta defines the risk factors under the category of Labor right, Ethics, Intellectual Property Rights, Environment / Safety/Healthy which all reviewed by CSR&amp;EPC headed by chairman, in which each classification constitutes risk management system. Recognizing climate change as one of the key aspects of environment / safety/healthy category, Quanta has been performing continuous and systematic risk prevention activities against climate change, and training all employees via various communication channels.</t>
  </si>
  <si>
    <t>Quanta has launched the risk management system, and monitors key risks with participation from divisions, executives and person in charge. This process has established compliance management measure including global climate change. In addition, through conducting risk evaluations, including regular audit and self-assessments by internal auditor or third party. Since every Quanta manufacturing city beginning, We have been utilizing Health, Safety, Carbon emission inventory, Environment, Labor right and ethics management system(ISO14001,18001,14064,RBA etc). The related system tracks energy reduction target and achievements related to green environment, and manages ISO assessment results and plans/results with regards to inadequacy. We also train all employees including new hires and managers, and operate systematic risk prevention activities through establishing monitoring and reporting process. </t>
  </si>
  <si>
    <t>In response to emergencies, actions are taken to lessen the risks of severe personal injury and property loss. As for assessing higher risk, the firm has stipulated relevant response contingency plans to ensure proper control and handling by timely and effective actions. The content is updated each season in accordance with the law, client’s request etc, while an emergency response crew is organized to conduct education, training, and drills in order to enhance the emergency response capability of relevant personnel. Quanta observes climate-induced changes in the market and consumer behavior in order to evaluate climate-related risks and opportunities within individual assets. In order to minimize the effects of regulatory and physical risks due to climate change ,Quanta conducts assessments every half a year, and the established counterstrategies are incorporated in the operation process.</t>
  </si>
  <si>
    <t>Collect related laws and regulations regularly, and review these regulations, According to formulate related plans as required. In the future, we will gradually control the industry's carbon emissions trading in Chongqing , and the government will issue the company's actual carbon emission quotas (at present, the industry to which the company belongs is not yet included in the control).</t>
  </si>
  <si>
    <t>Collect related laws and regulations regularly, and identify these laws and regulations,full of fuel / energy tax and policy requirements to develop a plan.</t>
  </si>
  <si>
    <t>Electric vehicle investment, Our company official business car uses electric to replace Fuel Vehicle</t>
  </si>
  <si>
    <t>Collect relevant laws and regulations regularly, and identify these laws and regulations, formulate relevant plans as required.</t>
  </si>
  <si>
    <t>Browse the carbon market regularly and cooperate with buying and selling carbon quotas immediate.</t>
  </si>
  <si>
    <t>Exposing carbon data and carbon assessment issues in the CSR report</t>
  </si>
  <si>
    <t>This factor has been identified in the environmental impact assessment, such as the increase of rainfall in summer and the long period of the rainy season.</t>
  </si>
  <si>
    <t>The factor has been identified in the environmental impact assessment, such as dry spells, sea level rise</t>
  </si>
  <si>
    <t>Relevant, not included</t>
  </si>
  <si>
    <t>The implementation of this content requires a large amount of manpower and funds and has not yet been implemented.</t>
  </si>
  <si>
    <t>Quanta has reclassified risks based on their emergency (E), frequency (F) of the incident, and degree of impact (I) through company-wide risk analysis process. The selection of key risks provided the company with risks management framework. </t>
  </si>
  <si>
    <t>I. Consider the impacts that climate changes have on the operations at the corporate level, the requirements of the Company's customers, and corporate social responsibilities.</t>
  </si>
  <si>
    <t>II. Consider the Company's policies, local government demands, local climate phenomenon, and assess the priorities using the scoring method. </t>
  </si>
  <si>
    <t>(i) Use the level of emergency (E), frequency (F) of the incident, and degree of impact (I) factors to identify and provide the risk and opportunity scores. </t>
  </si>
  <si>
    <t>(ii) E, F, and I shall receive the score of 5 points each </t>
  </si>
  <si>
    <t>(iii) The scores of E, F, and I are divided into high, medium, and low levels. The handling priority is high, medium, and low. </t>
  </si>
  <si>
    <t>(iv) For high level risks and opportunities, formulate management systems and emergency response methods as well as organize trainings and drills. Promote information about medium risks and opportunities using posters. Keep observation records for the low level risks and opportunities.</t>
  </si>
  <si>
    <t>1) Add carbon tax for products sold by European customers. 2) China has already promoted carbon trading and may pursue carbon tax in the future.</t>
  </si>
  <si>
    <t>According to the RMB$10 per ton of CO2 in carbon tax calculated by the China Financial Research, the taxes of Quanta will be increased by RMB$5.28 million annually.</t>
  </si>
  <si>
    <t>(1) Should China implement carbon tax, the Quanta Financial Center must add a carbon tax management team to establish carbon tax account and audit programs (2) In order to increase the progress of energy conservation and emissions reduction, implementation the ISO 50001 energy management system, as well as maximize CO2 emissions reductions and reduce the Company's carbon tax burden.</t>
  </si>
  <si>
    <t>(1) Remuneration for each carbon management team member shall be 8000 * 12 * 14 = RMB$1,344,000. (2) Third-party audit costs approximately RMB$135,000 per year; (3) Energy conservation and emissions reduction items cost approximately RMB$4.55 million.</t>
  </si>
  <si>
    <t>At present, the country has not yet promulgated mandatory laws to required greenhouse gas emissions reports; however, Quanta has actively published its reports on the Company's website.</t>
  </si>
  <si>
    <t>At present, the country has not yet promulgated mandatory laws to required greenhouse gas emissions reports; however, Quanta has actively published its reports on the Company's website to increase Quanta's transparency level to the public.</t>
  </si>
  <si>
    <t>(1) Quanta has established the GHG Inventory Committee to formulate inventory management programs and conduct annual greenhouse gas emissions inventory for the Company, (2) Examine corporate greenhouse gas emissions for third-parties, (3) Publically publish the greenhouse gas emissions audit reports on the Company website.</t>
  </si>
  <si>
    <t>(1) Quanta Taiwan, Chongqing, Changshu the trainings cost for an internal greenhouse gas inventory auditor is 73404RMB, and Quanta Shanghai is RMB$40,000 for every three years. (2) Third-party audit is approximately RMB$135,000 per year.</t>
  </si>
  <si>
    <t>At present, carbon footprint labels are required for products exported to numerous countries.</t>
  </si>
  <si>
    <t>Quanta must comply with customer demands and conduct product life-cycle greenhouse gas calculation for certain products as well as disclose the calculations to third-parties for review and approval.</t>
  </si>
  <si>
    <t>(1) If the require amount is huge, it would become necessary for Quanta to establish a carbon footprint calculation team at the R&amp;D Unit to develop product carbon footprint calculation software, formulate calculation programs, and conduct calculations for the products required by the customer. (2) Third-party audit information.</t>
  </si>
  <si>
    <t>(1) Quanta Taiwan, Chongqing, Changshu the trainings cost for an internal greenhouse gas inventory auditor is 73404RMB, and Quanta Shanghai is RMB$40,000 for every three years. (2) Third-party audit for each product is approximately RMB$50,000 per year.</t>
  </si>
  <si>
    <t>Some of our factories nearby the sea</t>
  </si>
  <si>
    <t>Unknown</t>
  </si>
  <si>
    <t>Such risks may cause equipment damages and loss of assets. Cause business discontinuity of production and delivery of the products.</t>
  </si>
  <si>
    <t>Formulate emergency response plans.</t>
  </si>
  <si>
    <t>The costs of the actions are approximately RMB$20,000, annually.</t>
  </si>
  <si>
    <t>If the temperature arise, the electricity usage amount will arise too.</t>
  </si>
  <si>
    <t>Cost of electricity increasing</t>
  </si>
  <si>
    <t>Formulate the air conditioning usage management measures and stipulate the temperature range for air conditioners in order to minimize energy consumption while still satisfying all production needs.</t>
  </si>
  <si>
    <t>Additional, added air conditioning will cost approximately RMB$400,000 in electricity bills.</t>
  </si>
  <si>
    <t>Global warming may affect the frequency and intensity of Typhoon.</t>
  </si>
  <si>
    <t>Such risks may cause equipment damages and loss of assets. Impact our production schedule.</t>
  </si>
  <si>
    <t>Organize a “Typhoon Task Force”, the contingency team consists of personnel from ADM Department and each unit. The contingency team has to check item by item in “Action Item List against Typhoon”.</t>
  </si>
  <si>
    <t>Global warming caused by abnormal climate, drought and water logging increased frequently</t>
  </si>
  <si>
    <t>Formulate emergency response plans. When suppliers supply products or services to Quanta or our affiliates, we request suppliers also need to have emergency response plans.</t>
  </si>
  <si>
    <t>The costs of the actions are approximately RMB$50,000, annually.</t>
  </si>
  <si>
    <t>Acute: Other</t>
  </si>
  <si>
    <t>Taiwan &amp; Chongqing municipality is located at the edge of a seismic zone and faces potential earthquake risks.</t>
  </si>
  <si>
    <t>Such risks may cause equipment damages and loss of assets</t>
  </si>
  <si>
    <t>Formulate earthquake emergency response plans.</t>
  </si>
  <si>
    <t>Reserve approximately RMB$100,000 worth of emergency supplies</t>
  </si>
  <si>
    <t>Our supply chain may be impact by the severe climate change, that will also impact our productivity.</t>
  </si>
  <si>
    <t>Such risks may damages our business and revenue.</t>
  </si>
  <si>
    <t>Quanta is an electronics product R&amp;D and manufacturer that designs or assembles final products according to our clients’ requirements and ship the products to an area designated by the client for sale. The characteristics of the supply chain are capital intensive, technology intensive and labor intensive etc. So, our supply chain strategy is mainly based on its competitiveness, including price, R&amp;D capability, manufacturing capability, quality advantage, especially the shipping process management and on-site service etc.</t>
  </si>
  <si>
    <t>The costs of the actions are approximately RMB$15,000, annually.</t>
  </si>
  <si>
    <t>Risk 10</t>
  </si>
  <si>
    <t>Consumers are increasingly considering the environmental impact of products before making a purchase and are willing to select low-carbon products. This change in consumer behavior will also lead to a corresponding change in consumer demand and cause more brand-conscious customers to demand carbon footprint evaluations for products. However, product carbon footprint calculation requires a lot of extra time and labor. Precisely said, they are considered as intangible costs.</t>
  </si>
  <si>
    <t>(1) If the products cannot reach consumers' expectations, it could result in a risk of reduced sales. (2) Third-parties are required to collaborate in the product carbon footprint inventories, which will incur corresponding inventory costs.</t>
  </si>
  <si>
    <t>Establish an internal carbon inventory mechanism and invite third parties agencies to conduct carbon emissions verification.</t>
  </si>
  <si>
    <t>Invite third-party agencies to conduct carbon emissions verifications each year, and the relevant consultation and inventory costs will amount to approximately RMB$135,000.</t>
  </si>
  <si>
    <t>Risk 11</t>
  </si>
  <si>
    <t>QSMC is expected to increase its carbon trading funds by 1.8 million RMB this year</t>
  </si>
  <si>
    <t>Increased energy conservation and emission reduction measures</t>
  </si>
  <si>
    <t>Increased management costs</t>
  </si>
  <si>
    <t>Reduced operational costs (e.g., through use of lowest cost abatement)</t>
  </si>
  <si>
    <t>Installing energy-saving lamps</t>
  </si>
  <si>
    <t>Accounting for the low cost of the company</t>
  </si>
  <si>
    <t>Formulate energy conservation and emission reduction plan</t>
  </si>
  <si>
    <t>Develop automated production lines</t>
  </si>
  <si>
    <t>Need to invest a lot of money</t>
  </si>
  <si>
    <t>Report Technology Improvement Project Environmental Assessment</t>
  </si>
  <si>
    <t>Chongqing Site Conducts Carbon Trading in the Future, If there is a balance after carbon credits are deducted Gains after trading.</t>
  </si>
  <si>
    <t>Reduced operational costs</t>
  </si>
  <si>
    <t>No calculation</t>
  </si>
  <si>
    <t>Other, please specify ( renewable energy)</t>
  </si>
  <si>
    <t>Government requires companies to use renewable energy or Development of renewable energy</t>
  </si>
  <si>
    <t>Increase the use of renewable energy and reduce operating costs for energy purchases</t>
  </si>
  <si>
    <t>Lower average temperature in the winter</t>
  </si>
  <si>
    <t>Installation of plate heat exchangers in place of air conditioners in winter, Use outside cold air instead of ice machine operations, Reduce energy consumption and reduce winter air-conditioning power costs</t>
  </si>
  <si>
    <t>Incorporate the carbon emissions rights into the accounting system. Conduct carbon emissions rights recognition, measurement, and reports in order to facilitate enterprises to promote the carbon emissions reduction programs. Some enterprises may trade carbon emissions rights to reduce emissions reduction costs and fully exert the quota trading functions. Some enterprises use low-carbon fuels and low-carbon technologies to reduce carbon emissions, and quotas are only used to meet the closing delivery obligations.</t>
  </si>
  <si>
    <t>Calculate the corporate carbon emissions for recent years to actively seek carbon emissions quotas.</t>
  </si>
  <si>
    <t>Quanta has completed the ISO14064 management system in 2011 and has commissioned the SGS to conduct greenhouse gas inventory audits each year. Quanta then formulates the greenhouse gas inventory reports according to the final audit results. The objective of the reports is to declare Quanta's total greenhouse gas emissions volumes released to the atmosphere in hopes to establish a carbon reduction policy as well as achieve the goals of carbon reduction and sustainable development by mastering the Company's greenhouse gas emissions conditions.</t>
  </si>
  <si>
    <t>Low-carbon green products can promote consumer purchase and thereby increase sales.</t>
  </si>
  <si>
    <t>(1) Increase product sales. (2) Raise low-carbon awareness.</t>
  </si>
  <si>
    <t>Invite third-party agencies to perform carbon footprint certifications for the products.</t>
  </si>
  <si>
    <t>1. Emissions of pollutants from exhaust emissions The sewage charges have been imposed, prompting the company to further strengthen its compliance obligations, or purchase equipment and facilities in order to meet the discharge standards and meet the supply volume. 2. The increase of chronic average temperature caused by the increase in operating costs (air conditioning) to meet the production environment temperature, and the frequency and expense of equipment maintenance. The failure rate increases. 3. The problem of water supply caused by droughts caused by long-term non-rainfall has affected production and led to failure to meet production operations in a timely manner. 4. The increase in carbon trading costs and investment in energy-saving and emission-reduction, and the increase in product prices.</t>
  </si>
  <si>
    <t>The CSR report reveals related issues to increase reputation and increase company order form</t>
  </si>
  <si>
    <t>The average temperatures is decrease in winter, install plate heat exchangers in place of air conditioners in winter, use external cold air instead of ice machines, reduce energy consumption, and reduce winter air conditioning electricity costs</t>
  </si>
  <si>
    <t>At present, the company gradually implement automated, increases power consumption, and increases greenhouse gas emissions.</t>
  </si>
  <si>
    <t>1.In oder to reduce costs, invest in automated production lines and increase energy use 2. The increased severity of acute extreme weather events (such as cyclones and floods) has led the company to further maintain its production efficiency and ensure shipments and quality.</t>
  </si>
  <si>
    <t>1. In the future, we will gradually control the industry's carbon emissions trading in Chongqing, and the government will issue the company's actual carbon emission quotas; 2. Fuel/Energy Tax and Policy Regulations Result in Increased Costs</t>
  </si>
  <si>
    <t>1. Increase in carbon trading costs 2, in line with laws and regulations, and effectively implement the company's laws. Contact a third-party organization to regularly check the exhaust gas each years, and add waste gas treatment facilities to the newly added exhaust outlets. 3. The company voluntarily implements energy-saving and emission-reduction program in order to reduce the consumption of electricity, water, solid waste, etc., and increase energy efficiency through cost-saving.</t>
  </si>
  <si>
    <t>1. Carry out asset budgets annually, and classify them into cost categories such as environmental protection, government fees, and carbon trading, and implement strict control and control. 2. The government has started to impose sewage charges on QCMC</t>
  </si>
  <si>
    <t>Not purchase or divestment plan</t>
  </si>
  <si>
    <t>The government subsidizes energy conservation and emission reduction projects, and can apply to the government for some energy projects.</t>
  </si>
  <si>
    <t>Owned enterprises, affected a small proportion</t>
  </si>
  <si>
    <t> [How climate change is integrated into Quanta business strategy]</t>
  </si>
  <si>
    <t>(1)The General Manager’s Office and highest ranking decision maker of the Chairperson's Office referred to the Social Accountability Manual and nominated the business management staff as the social responsibility management representative and agent. Any CSRrelated economic, environmental, and social assessment and strategic management guidelines shall be discussed and reviewed by the Quanta CSR Committee. Discussion outcomes would then be approved by the General Manager's Office and highest ranking decision maker of the Chairperson’s Office before being submitted to the Board of Directors’ Meeting to be presented and approved.</t>
  </si>
  <si>
    <t>(2) Quanta’s CSR Committee comprises Environment Protection and Green Product sub-committees, responsible for company-wide CSR sustainable development objectives and directions. Regularly review performance and goals by semi-annual board meeting.</t>
  </si>
  <si>
    <t>[Our Short term &amp; Long term strategy &amp; advantage] </t>
  </si>
  <si>
    <t>(1)In order to enhance the energy efficiency rate (EER) of products and to reduce the emissions of greenhouse gases (GHG), all notebook computers produced complied with the US Energy Star standards. </t>
  </si>
  <si>
    <t>(2)We used the IEEE 802.3az-compliant energy saving chip in one of these notebook products ahead of the industry, in order to save more energy. </t>
  </si>
  <si>
    <t>(3) With the enactment of various new restricted substance standards or directives for electronics products and the worldwide focus on the energy efficiency rate of products, survey the feasibility of promoting the positive list of hazardous substances, to replace the present negative list method, which is unable to immediately reflect the compliance with the latest regulatory and legal requirements.</t>
  </si>
  <si>
    <t> (4)In the product design phase, we already consider the 3R design (reduce, reuse, and recycle) of products, in order to devote to dematerialization and the use of post-consumer recycled content resin. In addition to realizing Quanta’s commitment to the sustainable development of earth, we implemented green design to effectively green business opportunities and help brand owners to apply for the green logos of respective countries. </t>
  </si>
  <si>
    <t>(5) Voluntary emissions reduction market preliminary operation assistance: Participate in the voluntary emissions reduction market preliminary operation assistance, and implement internal company inventory.</t>
  </si>
  <si>
    <t> (6) Work with carbon-trading demo cities: Corporate carbon emissions have been calculated annually to actively secure carbonemission allowances, Participate in the Chongqing Municipal Voluntary Emission Reduction Market and carry out internal inventory checks every year..</t>
  </si>
  <si>
    <t>We provide An inventory report of greenhouse gases produced by consumption and production process every year. But Climate related scenario was not considered.Now we’d know cimate -related scenario is a reasonable description of the future climatic state based on a series of scientific hypotheses. The increasing concentration of greenhouse gases in the atmosphere will lead to global warming, which is an important conclusion of climate numerical simulation research. Climate change will bring many new problems to all aspects of social economy. Quantacn will use climate-related scenario analysis to adopt  the corresponding business strategy next year.</t>
  </si>
  <si>
    <t>Yes, but this target has not been approved as science-based by the Science Based Targets initiative</t>
  </si>
  <si>
    <t>Waste weight</t>
  </si>
  <si>
    <t>General waste weight reduction</t>
  </si>
  <si>
    <t>For shanghai site</t>
  </si>
  <si>
    <t>P1 heat pump heat recovery energy saving plan ,For chongqing site</t>
  </si>
  <si>
    <t>P2plant-P3plant Ice water pipe connection solution ,For chongqing site</t>
  </si>
  <si>
    <t>Replacment of F5 street light and in-plant lighting with LED light energy saving plan ,FOR chongqing site</t>
  </si>
  <si>
    <t>P1 ice machine heat recovery program ,FOR chongqing site</t>
  </si>
  <si>
    <t>For changshu site</t>
  </si>
  <si>
    <t>For taiwan site</t>
  </si>
  <si>
    <t>QRDC have complied with the Regulations for Energy Saving Objectives and Implementation Plan for Energy Users published by the Ministry of Economic Affairs (MOEA) according to the Energy Administration Act. Overall, annual energy savings of 1% or more have been achieved.As well as the autonomous regulations on developing Taoyuan City as a low-carbon-emission and green city, the site utilized more than ten percent of contract volume in solar power, wind power or other means of green energy and energy conservation equipment as its target. Sites in China have complied with the following regulations and policy prescriptions: the Energy Conservation Law of the People’s Republic of China, China’s Policies and Actions for Addressing Climate Change, the Working Plan for Greenhouse Gas Emissions Control of the 12th Five-Year Plan, and the Energy-Saving and Carbon- Reduction Measures of the 12th Five-Year Plan. We have proactively responded to evolving government policies by gradually promoting energy-conservation projects and replacing old equipment with energy-saving facilities.</t>
  </si>
  <si>
    <t>1To exercise green energy development, QRDC installed solar panels on the roofs of guard posts for testing. Such installation can provide the post with electricity for lighting and plug-in electrical use. 110V of electricity is available for approximately 10.6 hours, equivalent to 1,908 watts, Investment required 20000 . 2.Take the stairs to promote the elevator, the elevator on the second floor of the second floor to take the stairs, healthy. 3.Promote peacefully food, the use of consumer support to Taiwan land, in order to reduce the transport of carbon dioxide. 4.To promote the use of commute to reduce the amount of carbon emissions generated by commuting.</t>
  </si>
  <si>
    <t>Shanghai</t>
  </si>
  <si>
    <t>Chongqing</t>
  </si>
  <si>
    <t>Changshu</t>
  </si>
  <si>
    <t>No change in renewable energy consumption</t>
  </si>
  <si>
    <t>In 2018, quanta computer calculated the total carbon emission as 612554.58 tCO2e. In 2018, quanta computer implemented some energy-saving and emission reduction measures, such as updating the public area lighting with LED, improving the efficiency of air compressor, replacing old equipment, etc., and reduced the total emission by 2208.39 tCO2e, with a reduction ratio of 0.36%.</t>
  </si>
  <si>
    <t>No divestment in 2018</t>
  </si>
  <si>
    <t>No acquistion in 2018</t>
  </si>
  <si>
    <t>No mergers in 2018</t>
  </si>
  <si>
    <t>The total emission in 2017 was 572843 tCO2e, and the total emission in 2018 was increased by 39711.76 tCO2e. The group's emission reduction activities reduced the emission by 2208.39 tCO2e, so the increase proportion caused by the output change was (39711.76+2208.39) /572843=7.32%</t>
  </si>
  <si>
    <t>No change in methodology in 2018</t>
  </si>
  <si>
    <t>No change in boundary in 2018</t>
  </si>
  <si>
    <t>No change in physical operating conditions in 2018</t>
  </si>
  <si>
    <t>There is no unidentified reason</t>
  </si>
  <si>
    <t>None</t>
  </si>
  <si>
    <t>2006 IPCC Guidelines for National Greenhouse Gas Inventories &amp; China Energy Statistics Yearbook</t>
  </si>
  <si>
    <t>Only For Taiwan site（without changshu、chongqing、shanghai）, National greenhouse gas emission coefficient management table 6.0.2 the others,2006 IPCC Guidelines for National Greenhouse Gas Inventories &amp; China Energy Statistics Yearbook</t>
  </si>
  <si>
    <t>National greenhouse gas emission coefficient management table 6.0.2;</t>
  </si>
  <si>
    <t>National greenhouse gas emission coefficient management table 6.0.2</t>
  </si>
  <si>
    <t>1.All the electricity purchased by our company is from the China Power Grid. And there is no low carbon electricity policy in China. 2.There is no self-generation power plant at our Company.</t>
  </si>
  <si>
    <t>Waste recycling and utilization(ton)</t>
  </si>
  <si>
    <t>General business waste(ton)</t>
  </si>
  <si>
    <t>Decreased in the proportion of Waste recycling and utilization(ton)</t>
  </si>
  <si>
    <t>Incineration of refuse（ton）</t>
  </si>
  <si>
    <t>General waste(ton)</t>
  </si>
  <si>
    <t>Increased incineration of refuse in QSMC</t>
  </si>
  <si>
    <t>High assurance</t>
  </si>
  <si>
    <t>2018溫室氣體查證說明書.pdf</t>
  </si>
  <si>
    <t>Page 1 of 1 (Referring the certificate of QRDC site)</t>
  </si>
  <si>
    <t>QSMC温室气体盘查报告2018.pdf</t>
  </si>
  <si>
    <t>Page 9 (Referring the inventory report of QSMC site)</t>
  </si>
  <si>
    <t>Page 10 (Referring the inventory report of QSMC site)</t>
  </si>
  <si>
    <t>CSMC温室气体盘查报告2018.pdf</t>
  </si>
  <si>
    <t>The page 1 (Referring the screen shot of the inventory report of CSMC site )</t>
  </si>
  <si>
    <t>QCMC（含达丰、达功厂）声明证书-2018.pdf</t>
  </si>
  <si>
    <t>The page 1 and page 5 (Referring the certificate of QCMC site )</t>
  </si>
  <si>
    <t>QCMC (Chongqing Plant) Please refer to page 1 and page 5 , indirect greenhouse gas emissions from vehicles (Scope 3)</t>
  </si>
  <si>
    <t>Shanghai carbon emission management pilot scheme (10 decree of Shanghai government) in China</t>
  </si>
  <si>
    <t>Quanta Manufacture located in China there are three sites as QSMC (Shanghai) site , CSMC (Changshu) site, QCMC(Chongqing) site. But now only Shanghai Polit ETS. So the above of the data just referring to our QSMC site.</t>
  </si>
  <si>
    <t>We set up a carbon trading group. At the beginning of this year, the company's carbon emissions were checked in advance, including internal audit and external audit. Buy when the carbon price is low, buy the RBA product, look for companies with rich carbon quota to price the carbon quota directly and fulfill the contract.</t>
  </si>
  <si>
    <t>No, we do not engage</t>
  </si>
  <si>
    <t>C12.1d</t>
  </si>
  <si>
    <t>(C12.1d) Why do you not engage with any elements of your value chain on climate-related issues, and what are your plans to do so in the future?</t>
  </si>
  <si>
    <t>It takes a lot of manpower, resources, money and our senior management did not approve it.</t>
  </si>
  <si>
    <t>Mandatory carbon reporting</t>
  </si>
  <si>
    <t>CSR reports and ISO14064 reports expose corporate carbon emissions.</t>
  </si>
  <si>
    <t>Standards for calculating carbon emissions in the electronics industry.</t>
  </si>
  <si>
    <t>Carbon trading has been added.</t>
  </si>
  <si>
    <t>Pilot scheme for carbon trading of key enterprises</t>
  </si>
  <si>
    <t>Reduce energy consumption</t>
  </si>
  <si>
    <t>Voluntary emission reduction agreement</t>
  </si>
  <si>
    <t>We have passed the clean energy production audit.</t>
  </si>
  <si>
    <t>Clean energy production audit guidelines.</t>
  </si>
  <si>
    <t>RBA</t>
  </si>
  <si>
    <t>To participate the annual meeting *Reply our opinions for survey</t>
  </si>
  <si>
    <t>Conference with SEE Conservation: In response to an increasing focus on global warming and climate change topics, Quanta also engaged with non-profit environmental protection organization and their relevant activities. Quanta Chairman Mr. Lam is a member of SEE Conservation, a private NPO in China. In 2015, Quanta received SEE member interviews and shared ways of employing energy-saving and carbon-reduction features in product design, production, and manufacturing. And to investigate how establishing a green supply chain could help promote green products and contribute to energy-saving and carbon–reduction efforts.</t>
  </si>
  <si>
    <t>(1) The Environmental Protection Committee shall implement the early annual review program to monitor the implementation status and  target achievement progress.  </t>
  </si>
  <si>
    <t>(2) The System Management Committee will collect the climate change related policies regularly and submit the strategic programs adjusted by the policy committee to the Chairman of the Board for final decisions. </t>
  </si>
  <si>
    <t> (3) Quanta reviews and evaluates risks on all environment management strategy and GHG/energy-related agendas including climate change engagement activities and climate change counterstrategy through EPC. Through participating in various engagement activities including public hearings and policy meetings, the EPC reports the results to chairman on half of a year basis and shares with the employees through company website/ email. Goals for engagement activities are established to minimize financial loss and damage in corporate image, and to find new business opportunities; necessary company-wide countermeasures are established and performed when needed. Quanta each site has established and is performing its respective GHG reduction plans; and through applying GHG reduction plans and goal attainment KPI as part of employee evaluation, Quanta manages to promote and maintain engagement activities in alliance with company strategy.</t>
  </si>
  <si>
    <t>Other, please specify (CSR reports )</t>
  </si>
  <si>
    <t>CSR年报-12 放流和廢棄物201900502EN.docx</t>
  </si>
  <si>
    <t>CSR年报-13 GHG管理20190502EN.docx</t>
  </si>
  <si>
    <t>全文</t>
  </si>
  <si>
    <t>Jammey Tang Vice Presiden</t>
  </si>
  <si>
    <t>i. A company-specific explanation of how business objectives and strategy have been influenced by climate-related issues:  </t>
  </si>
  <si>
    <t>Act on the Rational Use of Energy</t>
  </si>
  <si>
    <t>Asia, Australasia</t>
  </si>
  <si>
    <t>Remained the same overall</t>
  </si>
  <si>
    <t>Third party verification/assurance underway</t>
  </si>
  <si>
    <t>April 1 2017</t>
  </si>
  <si>
    <t>March 31 2018</t>
  </si>
  <si>
    <t>  Ever since its initiation as a PC peripheral supplier in 1984, Compal has grown to its present scale with outstanding management and solid R&amp;D capacity. Today, Compal has secured its status as a leading manufacturer of notebook PCs and LCD products which are renowned for their exceptional quality. In addition, Compal has been taking firm strides in the development of the 5Cs (Cloud, Connecting, Computing, Communication and Consumer). In an effort to construct an efficient global operation system, Compal has established business sites in China, Vietnam, the U.S., Brazil and Poland so as to provide versatile and speedy services to live up to its reputation as a world renowned brand name in PC and IT products.</t>
  </si>
  <si>
    <t>After years of experience in the market, Compal has learned that quality, cost, service and speed of launch are the crucial prerequisites for any competitive product. And as such, Compal has adopted the practice of assembling dedicated R&amp;D taskforces for different clients in various fields (i.e. notebook PC, LCD TV and other emerging products such as automotive electronics and digital consumer electronics) in order to keep up with the rapidly changing market demands while achieving significant success in the area of patent application. With strict QA operations that commence right from the research and development phase, coupled with the use of state-of-the-art instruments and equipment, Compal has gone at great lengths to conduct an extensive series of stringent tests driven as by its insistence on excellence and perfection. It is such commitment and dedication to quality that separates all Compal products from other offerings in the market for its superior quality. The growth of Compal’s R&amp;D expenses and pool of engineers over the years is an apt reflection of the Company’s determination in staying ahead of the game and efforts in designing new products.</t>
  </si>
  <si>
    <t>Compal Green Committee lead by managers above of vice president level of the company, set up the strategy goal, supervised the effect of promoting.</t>
  </si>
  <si>
    <t>Under the Compal Green Committee, set up Green Sustainability Office (GSO), responsible for the planning and execution of relevant plans, communication, and collection all kinds of information and relevant technology. GSO report green activities progress to top management every month. It was expected to plan green strategy goal top-down and cohere green sense in life bottom-up. Let Green action practice in the organization and product design.</t>
  </si>
  <si>
    <t>Other, please specify (GSO(Green Sustainability Office))</t>
  </si>
  <si>
    <t>GSO is directly affiliated to the General Manager's Office and is responsible for promoting environmental policy planning and advocacy, emissions investigation and disclosure within the company.</t>
  </si>
  <si>
    <t>GSO  collecst relevant policies, regulations and buyer specifications at home and abroad, and notify relevant personnel on a regular basis.</t>
  </si>
  <si>
    <t>Responsible for the integration of various types of information and related system import.A dedicated unit to promote green sustainability. </t>
  </si>
  <si>
    <t>Based on achievements of energy saving and carbon reduction and action innovation</t>
  </si>
  <si>
    <t>Energy usage is the main emission source of GHG in Compal. Monthly oil, water, and power consumption of each plant is managed and traced with KPI and results are reviewed to find out that the reason for not achieving reduction goals, and improvement measures and plans are further made to assure the annual objective of reductions to be accomplished. We give a raise my colleagues to promote energy with high performance</t>
  </si>
  <si>
    <t>For colleagues who eager to promote climate change education</t>
  </si>
  <si>
    <t>In order to encourage Compal employees to promote innovation and continuous improvement of ideas, Compal established the “Innovation Award” in 2017 to publicly praise colleagues who have contributed to the improvement of management, operation process and product development and innovative design, while absorbing the advice of colleagues and optimizing The company system allows the concept of "innovation" to be injected into Compal DNA and improve organizational productivity to achieve a win-win situation. In order to streamline the process, reduce waste and waste energy, achieve energy saving and carbon reduction, and reduce the impact on the environment. A total of NT$980,000 in bonuses will be issued in 2018</t>
  </si>
  <si>
    <t>Compal completed the solar power generation equipment and launched the ISO 50001 energy management system in 2018. It is hoped that a good carbon reduction effect can be achieved within 3 years and it will be cited as a reference for the next phase of reduction.</t>
  </si>
  <si>
    <t>Continue to promote energy management and process improvement, increase automation and remote monitoring technology to reduce waste of energy resources, with 2030 as the target year for mid-term self-examination.</t>
  </si>
  <si>
    <t>According to the Paris Agreement and the Science based target, the long-term goal is set to 2050, in order to keep the Earth warming at 2 °C.</t>
  </si>
  <si>
    <t>Identification and assessment climate-related risks at the end of each year. Focus on the main production region - China, Taiwan and Brazil</t>
  </si>
  <si>
    <t>The extreme weather conditions caused by global warming and climate change have had a major impact on the world and Taiwan, and have brought unprecedented challenges to mankind. In addition to the company's sustainability, companies must minimize the business risks of extreme weather, which requires a broad and comprehensive risk assessment that translates risk into opportunity.</t>
  </si>
  <si>
    <t>Compal is an international conglomerate and faces multiple and often changing risks such as Policy and legal, Technology, market, Reputatioin, competitors, and natural disasters. It is the responsibility of every Compal employee to overcome these challenges and maintain sustainable operation. One of the purposes of risk management is to discover in advance any risk factors that might adversely affect operations, to which the Company may then apply appropriate assessments and treatments to transfer risks and mitigate or prevent losses, transferring risks into opportunities. Another purpose is to enable timely detection and warning of changes in the internal and external environment, thereby allowing employees worldwide to execute risk management practices within their areas of responsibility in a timely manner. The Company has established its own financial, sales, and accounting systems and a system for monitoring financial and business information of its subsidiaries in accordance with “Regulations Governing the Establishment of Internal Control Systems by Public Companies”. The Company has also set up relevant guidelines for supplier management, customer relations, R&amp;D, human resources, financial affairs, climate change, credit/endorsement/guarantee arrangements with affiliated businesses, and acquisition/disposal of key assets. These policies, risk assessment standards, and procedures serve as a guideline by which employees may abide for risk assessment and management. Dedicated personnel has been appointed in every department to manage, control, minimize, and prevent risks for the Company gation, we must also begin adaptation operations since climate change is inevitable. </t>
  </si>
  <si>
    <t>International trends and the environmental regulations in China have become stricter. Therefore, we are faced with fines or risks of plants closing down resulting from more environmental requests. There are also possibilities that the suppliers close down the plants or reduce the production due to environmental problems, which will lead to unstable supply and indirectly influence the efficiency of our assembly line.</t>
  </si>
  <si>
    <t>The amendment draft of the “Renewable Energy Development Act” of Taiwan adds an article that electricity consumers who have the capacity contract higher than 800 kW must set up a renewable energy generation device, which might lead to the increase of operating costs in the short term.</t>
  </si>
  <si>
    <t>Products are faced with stricter instructions, regulations and standards. New materials might influence reliability.</t>
  </si>
  <si>
    <t>Countries improve the health and safety requirements of goods</t>
  </si>
  <si>
    <t>Customers have gradually put emphasis on and chosen low-carbon and eco-friendly products.</t>
  </si>
  <si>
    <t>If we do not coordinate with the environmental standards and regulations in advance, the client might transfer the order.</t>
  </si>
  <si>
    <t>Climate change might lead to bad air quality, the increase in the frequency of droughts and heat waves, changes in water quality, and influence on the employees’ health.</t>
  </si>
  <si>
    <t>Climate change might lead to rainfall type change and the increase of frequency in rainstorms, droughts, and typhoons. And these will bring about the block of road transportation, the increase of burden on AC devices, health problems and poor attendance of employees, and damage to plants and machines due to floods.</t>
  </si>
  <si>
    <t>Unable to deliver on time or increase price due to various climate change factors</t>
  </si>
  <si>
    <t>More requirements for energy efficiency, emissions and renewable energy use</t>
  </si>
  <si>
    <t>Faced with an ever-changing industry and technology, businesses must seek active innovation in order to sustain operation over the long term. We have come to realize that greater consumption and exploitation of resources does not provide the long-term competitive advantage. When the society, market, and nature impose additional costs on every bit of energy and natural resources we use, we must seek green solutions in everything we do to change thoroughly. For this reason, we actively respond to risks arising from climate change, try to prevent it from affecting our operations or causing losses, and seize opportunities to get advantages in the market at the same time.</t>
  </si>
  <si>
    <t> (1)Senior executives and managers: building the company's climate change strategy, highlighting relevant business case, try to quantify the information or examples illustrate risks and opportunities of climate change.</t>
  </si>
  <si>
    <t>(2)Business Unit, middle managers and subsidiaries: use of objectives and key performance indicators, the most routine tasks communicate with each other climate change-related risks and opportunities.</t>
  </si>
  <si>
    <t>(3)Investors: improving information disclosure procedures, to enable investors to participate actively in progress and climate change-related messages.</t>
  </si>
  <si>
    <t>(4)Association: the same industry enterprises in establishing climate resilience, face the same challenges, so you can emphasize the main difficulties, common interests and experiences to help the company adapt to create tools and case studies. </t>
  </si>
  <si>
    <t>(5)Supplier: take advantage of the way of technical assistance or co-operation. If dependent on agricultural supply companies can proactively assist the more vulnerable suppliers, in order to reduce future resource shortages or price increases.</t>
  </si>
  <si>
    <t>(6)Customer: Understanding the interests of key customers and impact, providing products and services that meet their buying needs.</t>
  </si>
  <si>
    <t>(7)Government policy makers: companies should inform and encourage policy makers.</t>
  </si>
  <si>
    <t>(a)Establishment of local market policies with toughness.</t>
  </si>
  <si>
    <t>(b)Emphasizes the public policy to improve the information gap.</t>
  </si>
  <si>
    <t>(8)Community: the impact of climate change strategies to identify business community to the public, understand how company can help enhance local climate resilience.</t>
  </si>
  <si>
    <t>(9)Civil society: the establishment of good relations with universities and research institutions, exchange technology and research results.</t>
  </si>
  <si>
    <t>If the supplier is unable to ship due to local laws or environmental factors, the COMPAL production line will be interrupted, the production capacity will be reduced, and the delivery period will be seriously threatened.</t>
  </si>
  <si>
    <t>Various components will search for more suppliers to reduce the risk of temporary shortages.</t>
  </si>
  <si>
    <t>After several challenges, to increase the number of suppliers and strengthen the supply chain resilience.</t>
  </si>
  <si>
    <t>Taiwan factory and office must purchase green power certificate because they cannot build renewable energy equipment.</t>
  </si>
  <si>
    <t>Continue to search for areas, technologies and opportunities that can build renewable energy</t>
  </si>
  <si>
    <t>At present, some solar panels are installed in the Pingzhen factory, and the electricity produced is sold to Taiwan Power Company.</t>
  </si>
  <si>
    <t>Inspired by decades of practical experience, Compal believes that green products must possess three design features: “green materials”, “energy efficiency”, and “ease of dis-assembly/recycling”. Compal's environment-friendly designs have also been aligned with international trends and the needs of its stakeholders and customers to achieve the best ecoeffectiveness.</t>
  </si>
  <si>
    <t>COMPAL products meet international trends, stakeholders and customer needs</t>
  </si>
  <si>
    <t>Typhoons in China and Taiwan can happen anytime from May to December, the main season in China is July through September and the peak of the storm season is in August. Location of Typhoons: Typhoons get started out in the Pacific Ocean or the South China Sea. They gather force and then hit the southern and eastern seaboards of China. The islands of Hong Kong and Taiwan are particularly susceptible to typhoons as are Guangdong and Fujian Provinces on the mainland. Typhoons hit all along China's coast and can send storms inland for several hundred kilometers. The results, depending on the severity of the storm, is high wind and huge amounts of rainfall in a short amount of time.</t>
  </si>
  <si>
    <t>Should any of the above extreme weathers occur, Compal may be rendered unable to ship products in time or at all, and suffer severe losses as a result. Storage food and parts would increase cost. Change the transportation for quicker shipping time would also increase transport cost by 10%.</t>
  </si>
  <si>
    <t>Preventing the damage caused by flooding and strong winds, and strengthening employee disaster prevention and publicity If we can not import and export our products temperately because of nature disasters, we would wait for disaster easer and find other quicker way to import and export, e.g. airfreight instead of sea transportation for shipping time fighting.</t>
  </si>
  <si>
    <t>Ensuring employee safety and health is a top priority.</t>
  </si>
  <si>
    <t>Ability to diversify business activities</t>
  </si>
  <si>
    <t>Areas with stricter laws and regulations help us distinguish fine green suppliers and enable us to construct a complete green supply chain.</t>
  </si>
  <si>
    <t>Through the tightening of environmental regulations, it is used to identify suppliers' supply and resilience, and to search for alternative suppliers to increase the company's resilience and production profit.</t>
  </si>
  <si>
    <t>At present, the company's suppliers are well-organized and sound, and they can still operate normally in the face of new regulations. However, it is still necessary to continuously search for more green suppliers, and cooperate with existing well-performing suppliers to maintain a good supply pipeline.</t>
  </si>
  <si>
    <t>At present, all the suppliers have cooperated well and have sufficient flexibility.</t>
  </si>
  <si>
    <t>Roofs are rented in Kunshan, Bacheng and Nanjing, and solar power generation equipment is built by manufacturers to increase rental income and enjoy lower electricity bills.</t>
  </si>
  <si>
    <t>Increase roof rental income and buy cheaper recycled electricity.</t>
  </si>
  <si>
    <t>Assess the roofs of all plant and dormitory areas to maximize solar power generation, taking into account safety and economics.</t>
  </si>
  <si>
    <t>The cost is only the coordination and maintenance of the factory personnel</t>
  </si>
  <si>
    <t>Compal carefully plan each step in a manner that reduces the burden of the environment and make a contribution to the Earth in every stage. And also accommodate international trend, benefits of interested parties and customer's need in environmental friendly design to achieve the best Eco-effectiveness. Therefore, 75 of our mass production models that help users to conserve energy were certified ENERGY STAR 6.1 while 6 LCD products were certified ENERGY STAR 7.1. US EPA modified Energy Star standard once two years. Therefore, we need to improve our energy efficiency continually to pass the Energy Star verified and raise the competitiveness of our products.</t>
  </si>
  <si>
    <t>Human resource costs about U.S. $ 1.46 million/per year</t>
  </si>
  <si>
    <t>The establishment of a green product division, while improving personnel and testing costs, can increase competitive advantage in the market and reduce energy consumption when the product is in use.</t>
  </si>
  <si>
    <t>We are equipped with the ability to mass produce low-carbon products, and we continue to develop new products to complete the ability of creating a green product market.</t>
  </si>
  <si>
    <t>Phase out suppliers that do not meet environmental trends</t>
  </si>
  <si>
    <t>Although climate change has become a reality, the area where the plant and office are located has not been affected immediately. We monitor the rainstorm alarm system and implement an alert plan to elevate the plants located on lower land, reducing the risk of floods. We established a healthcare department designated to provide fine healthcare counseling for the employees.</t>
  </si>
  <si>
    <t>The R&amp;D unit originally existed and was only corrected towards the green product direction.</t>
  </si>
  <si>
    <t>Adjusting towards automation and remote monitoring to become a smart factory. We chose energy-saving equipment to replace high energy consumption equipment, provide employees energy-saving tips, and introduce ISO 50001 energy management system. We completed the assessments of our Pingzhen and Kunshan Plants in 2018, with the assessment for Chengdu plant expected for completion in 2019.</t>
  </si>
  <si>
    <t>In the buyer and the final consumer, the requirements for environmentally friendly and safe products are improved, and if they cannot meet the needs of buyers and consumers, they cannot compete in the market. Failure to improve the competitiveness of the product, or lack of quality or safety, may result in huge claims, damage to the reputation of the organization, and other financial risks.</t>
  </si>
  <si>
    <t>As climate-related regulations become more stringent, suppliers will increase their selling prices by raising investment-related equipment, or they will need to purchase better, more environmentally friendly, and more energy-efficient materials or parts, and the cost will increase accordingly.</t>
  </si>
  <si>
    <t>In order to reduce energy waste and waste, Compal's production line purchases large-scale automation equipment, and constantly revise the production process, with a lean production management process to achieve energy-saving and carbon-reduction effects.</t>
  </si>
  <si>
    <t>By leveraging its core competence, Compal has planned new strategies for growth given the 4 major trends of global economic power transition, demographic changes , climate changes and acceleration in technological advancement. Apart from continuing to actively strengthen vertical integration in the supply chain, the Company will also be applying its ICT experiences and advantages to other domains such as industrial computer, industry/service automation, IoT related sectors, healthcare sector, biotech sector and so forth. We are well aware of the fact that investments in specific industries and successfully making profit from such investments are by no means easy feats; it shall take long-term planning, preparation and hard work in order to steer the Company towards greater profits.</t>
  </si>
  <si>
    <t>The financing pipeline has not changed due to financial losses or gains from climate change.</t>
  </si>
  <si>
    <t>Although Compal's factories in Taiwan and China are not located in high-risk areas where sea level rises, there are still damages to assets due to typhoons or heavy rains. The company has done comprehensive physical fitness for the factory, targeting low-level or fragile The plant is being improved to ensure the safety of the assets.</t>
  </si>
  <si>
    <t>Policies and facilities that have been adapted to climate change have not affected liabilities.</t>
  </si>
  <si>
    <t>Compal climate change issues were center controlled by Green Committee. We promote green action from 3 ways, incl. organization, product and suppliers. To manage the risk and opportunity, we linked our business strategy and climate change which may cause impact on operation, safe, working environmental and reputation.</t>
  </si>
  <si>
    <t>Enlighten Living with Green, Connecting and Computing” is Compal’s vision.</t>
  </si>
  <si>
    <t>Compal set up Green Committee for global warming and green related issues. Committee plan strategy for carbon and green topic and also coordinate internal carbon management and green programs. They also discuss the green progress in top management meeting.</t>
  </si>
  <si>
    <t>-For Adaptation</t>
  </si>
  <si>
    <t>(1)Logistics: In order to successfully purchase and delivery in extreme weather.</t>
  </si>
  <si>
    <t>(2)Water Conservation: we promote water saving actions e.g rain harvesting.</t>
  </si>
  <si>
    <t>(3)Emergency response plans: All operation sites must have their own emergency response plan.</t>
  </si>
  <si>
    <t>-For Mitigation</t>
  </si>
  <si>
    <t>(1)Green Supply Chain: We launched several energy saving and low carbon programs within suppliers e.g Carbon footprint Projects.</t>
  </si>
  <si>
    <t>(2)Green Operation: We set energy management target and goal of major production in China and Taiwan and achieved energy saving and carbon reduction projects.</t>
  </si>
  <si>
    <t>-For Green Business</t>
  </si>
  <si>
    <t>(1)Green Product Design：We build up a RD cross function core team for green product design.</t>
  </si>
  <si>
    <t>(2)Energy-saving products：We were a pioneer in the implementation of the latest Energy Star 6.0 standard.</t>
  </si>
  <si>
    <t>-Green Communication</t>
  </si>
  <si>
    <t>(1)We engaged climate change/Carbon disclosure via CDP、RBA and stakeholder's questionnaires ,</t>
  </si>
  <si>
    <t>(2)We published carbon policy and GHG emission data in CSR report and official website.</t>
  </si>
  <si>
    <t>iii. The most important components of the short term strategy</t>
  </si>
  <si>
    <t>(1)Understand our potential of energy saving and carbon reduction by GHG inventory. Moreover, promote green concept and activities in colleagues life and improve energy using in facility.</t>
  </si>
  <si>
    <t>(2)Understand our potential of energy saving and carbon reduction on design and manufacture through product carbon footprint. Therefore, promote low carbon design revolution, incl. supplier chain management, product manufacture, packing, transportation and disposal.</t>
  </si>
  <si>
    <t>iv. The most important components of the long term strategy</t>
  </si>
  <si>
    <t>(1)Study and develop the criteria and tools for assessing climate change.</t>
  </si>
  <si>
    <t>(2)Compal wish to be a pioneer for green environment. Combining with our enterprise resources to provide the knowledge and training related to energy-saving for our employees, and taking the actions together with our suppliers, family members of our staff, and the society, to do our best to the earth.</t>
  </si>
  <si>
    <t>v. How this is gaining you strategic advantage over your competitors;</t>
  </si>
  <si>
    <t>(1)We anticipate new mobile phones can save over 10% energy consumption and extend approximately 30% time of usage when compared to previous year’s models.</t>
  </si>
  <si>
    <t>(2)We will reduce total electricity usage of 151 million kilowatt, approximately of the overall electricity usage of 1.68 times</t>
  </si>
  <si>
    <t>of Taipei 101 for the whole year if we introduced the New Green Adapter used in all Compal’s NB projects in the future.</t>
  </si>
  <si>
    <t>(3)Compal's products are certified for the following standards and recognized with the following marks in 2018:</t>
  </si>
  <si>
    <t>- 75 of our mass production models that help users to conserve energy were certified ENERGY STAR 6.1 while 6 LCD products were certified ENERGY STAR 7.1</t>
  </si>
  <si>
    <t>- In order to promote circular economy, Compal has endeavored to use recyclable materials; more than 80% of our NB PC products can be recycled and 4 specific models in mass production are designed so that over 96% of the product can be recycled.</t>
  </si>
  <si>
    <t>- In our effort to develop and produce environmental friendly products, 23 of our products have received Electronics Products Environmental Assessment Tool (EPEAT) Gold Medal in 2009.</t>
  </si>
  <si>
    <t>vi. What have been the most substantial business decisions made</t>
  </si>
  <si>
    <t>We hope to reduce the usage of earth resource and create a sustainable win-win solution for the corporate and earth.</t>
  </si>
  <si>
    <t>(1)We are actively involved in environmental advocates and activities globally and regionally. In 2013, we led over 40 suppliers to participate in the Enterprise Carbon Footprint Restructuring and Upgrade Project, as collaborated among Kunshan City Government, Industrial Technology Research Institute and Taiwan Electrical and Electronic Manufacturers’ Association and were awarded with “Low Carbon Pioneer.”</t>
  </si>
  <si>
    <t>(2)We were also invited by Taipei City Earth Day for the activation of corporate environment education program and implement employee green life education with actual action.</t>
  </si>
  <si>
    <t>(3)In the product design, we are making efforts in reducing products’ energy usage. </t>
  </si>
  <si>
    <t>construction and development of renewable energies. - Assumption In 2100, the global average temperature will still rise by 2 °C, which is enough to cause the sea level rise, abnormal climate and severe weather in some areas to increase or decrease significantly, causing public danger. - Analytical method The situation is to quantify and describe the future development with a hypothetical and simplified description. - the difference from the reference scenario under consideration Mainly for the company's main business projects to extend, regulations and laws have strict requirements for sustainable and reduce carbon dioxide emissions, due to extreme weather, the company's assets may require more detailed protection or insurance, staff's attendance and health needs more More attention, the transportation and storage of raw materials and goods may generate more risks. - Summarize the results and outcomes of the scenario analysis, how they are applied in the organization, and explain how they are reported. Compal strives to mitigate and adapt climate change, and thereby achieves a more competitive operation mode in the industry, reducing the cost of energy consumption. All basic materials are collected by professional departments and accepted quarterly. The general affairs office checks and reviews. - Is there an organizational strategy or business model change due to climate change scenario analysis? If so, please describe any significant changes. Faced with lower and lower population growth rates and rapid reduction of natural resources, Compal is fully developing automation and promoting a lean production management model to reduce manpower requirements, increase the use of renewable energy, and reduce waste of energy resources. Although it is necessary to invest a lot of money in the early stage, in the face of increasingly strict environmental changes and climate change, it should be dealt with as soon as possible. - Please provide case studies/examples of how the results of the scenario analysis directly affect your business goals and strategy. In response to the need for energy saving and carbon reduction, In light of the fact that different regions/countries adopt different standards, Compal has thus chosen to use the US Energy Star as the guideline in the assessment of products’ energy-saving performance. Compal has been systematically developing its software and hardware design capabilities, introducing modular designs, and using checklists that have been independently developed by relevant departments to ensure compliance of its products. Among all our NB products, 75 projects are certified ENERGY STAR 6.0 and 6 models of our display products have been certified to the even more stringent ENERGY STAR 7.1 standards. - Have you implemented any monitoring processes? Develop timely monitoring software, let the supervisors understand the operation status of the production line for the first time, and summarize the monthly and quarterly. - Who will report the results to the organization and whether the results will be announced. The results of the refined production are directly signed to the company's board level, and a summary meeting is held in the middle and the end of the year, the main cadres are invited to participate, and the summary of the meeting is posted to the company's intranet for employees to click.</t>
  </si>
  <si>
    <t>Despite the increase in our emissions in 2018 attributed to the escalating trade war between U.S. and China in 2018 that have caused the Company to make constant adjustments at various facilities and operational deployments, Compal remains committed to its efforts in reducing carbon emission and mitigating the impacts of climate change.</t>
  </si>
  <si>
    <t>Renewable energy use</t>
  </si>
  <si>
    <t>The renewable energy used by Compal comes from photovoltaic solar power. Photovoltaic solar power comes from renting roofs</t>
  </si>
  <si>
    <t>Photovoltaic solar power generation at the roof of the factory and dormitory</t>
  </si>
  <si>
    <t>Government subsidy program</t>
  </si>
  <si>
    <t>Improvement in illumination system</t>
  </si>
  <si>
    <t>Access control for meeting rooms</t>
  </si>
  <si>
    <t>Replacement of UPS in server rooms</t>
  </si>
  <si>
    <t>Water chiller cooling</t>
  </si>
  <si>
    <t>In addition to ongoing energy management, the introduction of external consultants to promote ISO 50001 energy management is expected to be announced by the end of 2018</t>
  </si>
  <si>
    <t>Compal will invest in relevant renewable energy funds to facilitate the construction and development of renewable energies.</t>
  </si>
  <si>
    <t>Consider reducing material waste and energy reduction during product development and manufacturing. Develop and manufacture products that comply with environmental labeling, and use the concept of energy saving when using, reduce the energy used in the product life cycle, and obtain Energy Star certification according to demand</t>
  </si>
  <si>
    <t>At present, the company's products are in line with the ENERGY STAR specification, and only a few products meet the requirements, no active application.</t>
  </si>
  <si>
    <t>Strengthen the design of packaging materials and stacking methods, use environmentally friendly packaging materials, strengthen the protection capacity, reduce the amount of packaging materials, and plan to reduce the volume of stacking methods, effectively reducing carbon emissions during transportation.</t>
  </si>
  <si>
    <t>Establish a dedicated packaging material design unit to enable goods to reduce carbon emissions during transportation</t>
  </si>
  <si>
    <t>China Corporate Energy Conservation and GHG Management Programme</t>
  </si>
  <si>
    <t>Compal Electronics Inc.(HQ)</t>
  </si>
  <si>
    <t>Compal Electronics Technology (Kunshan) Co., Ltd. Compal Information (Kunshan) Co., Ltd. Compal Information Techmology (Kunshan) Co., Ltd.</t>
  </si>
  <si>
    <t>Compal Display Electronics (Kunshan) Co., Ltd.</t>
  </si>
  <si>
    <t>Compal Electronics (Chengdu) Co., Ltd.</t>
  </si>
  <si>
    <t>Compal Electronics (Chongqing)Co., Ltd. Compal Smart Device (Chongqing)Co., Ltd.</t>
  </si>
  <si>
    <t>Compal Wireless Communication (Nanjing) Co., Ltd.</t>
  </si>
  <si>
    <t>Compal Electronics Inc.(Pin-Cheng)</t>
  </si>
  <si>
    <t>Compal ElectronicsTechnology (Kunshan) Co., Ltd. Compal Information (Kunshan) Co., Ltd. Compal Information Techmology (Kunshan) Co., Ltd.</t>
  </si>
  <si>
    <t>Compal Electronics(Chongqing)Co., Ltd. Compal Smart Device (Chongqing)Co., Ltd.</t>
  </si>
  <si>
    <t>number of solar power generation* power factor</t>
  </si>
  <si>
    <t>Equipment Improvement:1.Replacement of LED light fixtures. 2.Improvement in illumination system. 3. Access control for meeting rooms. 4.Replacement of UPS in server rooms. Process Improvement: 1.Water chiller cooling fan energy-saving solution. 2. Improvement of IT server room cooling efficiency. 3.Reduction of compressor outlet pressure by 1kg. 4.Improvement of chiller room operating efficiency. 5. Ceased the use of absorption dryer.</t>
  </si>
  <si>
    <t>For 2018, due to the additional of a new plant in the inventory, coupled with the escalating trade war between U.S. and China, we have seen substantial adjustments to our production deployment and operations. Our overall power intensity for the year came to 323 thousand kWh per NT$ 1- million revenue - an increase by 27 kWh (8.38%) compared to that of 2017. Nevertheless, this has inspired Compal to become more proactive in relevant energy resource management and monitoring in order to gradually achieve relevant energy-conservation targets. Details on our emphasis on the use of renewable energy and its effect on our need for non-renewable energy will be covered in the chapter on climate change.</t>
  </si>
  <si>
    <t>IPCC, China local emission factors</t>
  </si>
  <si>
    <t>Even though the renewable energy of Compal is in the beginning stage, we completed the solar energy power generation devices in the Compal Kunshan and Bacheng, Nanjing Plants. The power generation device in the Pingzhen Plant will be completed in 2018 as well.</t>
  </si>
  <si>
    <t>"The first step toward lowering energy usage and reducing environmental burden is energy-saving. In addition to inventing new energy-saving methods, we also chose energysaving equipment to replace high energy consumption equipment, provide employees with energy-saving tips, and introduce the ISO 50001 energy management system. We expect to complete the assessments of the three plants in Pingzhen, Kunshan, and Chengdu before the end of 2018 and expect to maximize each energy unit’s economic benefit and to follow the goal of RP100"</t>
  </si>
  <si>
    <t>No third-party verification or assurance</t>
  </si>
  <si>
    <t>VO603886_ALL.pdf</t>
  </si>
  <si>
    <t>Carbon Credit of afforestation in Kenya</t>
  </si>
  <si>
    <t>The impact of engagement that could Identifying GHG sources to prioritize for reduction actions, managing physical risks and impact of regulation in supply chain, expect to build a long-term stability with each supplier and commit themselves to environmental protection.</t>
  </si>
  <si>
    <t>Successfully promoted suppliers to independently initiate carbon inventory mechanism.</t>
  </si>
  <si>
    <t>Compal specializes in the design and development of 3c products. Through years of experience, we have been able to win the trust of our customers and continue to cooperate.</t>
  </si>
  <si>
    <t>Increase order. 75 of our mass production models that help users to conserve energy were certified ENERGY STAR 6.1 while 6 LCD products were certified ENERGY STAR 7.1</t>
  </si>
  <si>
    <t> 1. Active as association leaders and communicate with members for climate change issues .</t>
  </si>
  <si>
    <t>2. Support a project of research institutes to enhance the competitiveness of enterprises for climate change .</t>
  </si>
  <si>
    <t>3. Collecting and analyzing trends in international regulations and regularly review internal policies. </t>
  </si>
  <si>
    <t>Underway – this is our first year</t>
  </si>
  <si>
    <t>2019070115152025.pdf</t>
  </si>
  <si>
    <t>P.38~P.75</t>
  </si>
  <si>
    <t>General manager</t>
  </si>
  <si>
    <t>Yes, quantitative</t>
  </si>
  <si>
    <t>metric tons CO2e per GJ</t>
  </si>
  <si>
    <t>No, but we anticipate being regulated in the next three years</t>
  </si>
  <si>
    <t>Wistron Corporation is a global leading technology service provider (TSP) supplying innovative ICT (information and communications technology) products, service solutions, and systems to top branded companies worldwide. </t>
  </si>
  <si>
    <t>Our product and service lines include PCs, server and networking systems, enterprise storage solutions, display products, communication devices, after-sales services, and electronics scrap recycling, as well as cloud and display vertical integration solutions. With the development of cloud computing, Wistron combines hardware devices and cloud data systems through software services to provide technical service platforms and solutions to our customers. In addition, Wistron has been dedicated to building value chain in ICT industry and innovation platforms in the new era of education and enterprise services, IOT, and medical services. </t>
  </si>
  <si>
    <t>From initial product conceptualization, volume manufacturing, and after-sales repairing to end-of-life products recycling, Wistron supports customers with the products and related services reaching international standards for innovation and quality levels.</t>
  </si>
  <si>
    <t>Wistron was founded on May 30, 2001. With 80,000 employees in various R&amp;D, manufacturing, and after-sales service facilities in North America, Europe, and Asia. </t>
  </si>
  <si>
    <t>Wistron was listed as a Fortune Global 500 company in 2011, 2012, and 2018. In 2006, 2007 and 2008, Businessweek listed Wistron as one of the top 100 technology companies in the world. Since 2009, Forbes Magazine has included Wistron among the Global 2000 for 10 consecutive years (2009- 2018). Forbes Magazine also ranked Wistron in the Forbes Asia FAB 50 for Asia’s best publicly listed companies during 2007, 2008, and 2009. </t>
  </si>
  <si>
    <t>Wistron values corporate sustainability and social responsibility. The Common Wealth Magazine presented Wistron the “Excellence in Corporate Social Responsibility” awards for 9 consecutive years from 2010 to 2018. We also won the honor of the Taiwan Stock Exchange's 2011 Corporate Social Responsibility Report for Listed Companies.</t>
  </si>
  <si>
    <t>The board of directors regularly reviews its climate strategy and greenhouse gas reductions, which is： Wistron continues to maximize energy efficiency and the promotion of energy conservation activities at all our facilities as the first priority. We implement energy management as a part of our business operations with supplement energy needs by utilizing renewable energy such as built solar panels in our plants and purchasing hydropower to reduce impacts on the environment. In 2018, the board decided to invest 26.8 million USD in China clean energy fund to develop green energy with customers. This year (2019) the board expects to set Wistron's global renewable energy targets.</t>
  </si>
  <si>
    <t>The corporate sustainability and social responsibility (CSR) Management System Implementation Committee is the highest body for CSR affairs within Wistron and is chaired by the company President &amp; CEO of the Company, with the rest of the Committee composed of tier-1 executives. The committee is responsible for coordinating and formulating policies, objectives and directions of the CSR management system, as well as monitoring the implementation of CSR. The head of each production site also chairs its site CSR Committee to ensure the proper implementation of the CSR Management System. With planning and promoting CSR management system and publishing CSR report every year, the President &amp; CEO shall report to the Board of Directors annually on the performance of CSR program to ensure CSR and climate change-related issues will be included in the company's sustainable development priorities.</t>
  </si>
  <si>
    <t>Wistron has adopted energy efficiency and energy conservation initiatives as its main policy on energy management issues, including implementing energy management in the nature of business operations and using of green electricity to reduce the impact to the environment from electricity use. The board of directors regularly reviews its energy strategy. In 2018, the board decided to invest 26.8 million USD in China clean energy fund to develop green energy with customers. This year (2019) the board expects to set Wistron's global renewable energy targets.</t>
  </si>
  <si>
    <t>In order to implement energy efficiency management and increase the use of green power, we build solar panels or purchase hydroelectric power in the plants to reduce the impact on the environment in terms of energy use. We continue to improve our energy efficiency by investing NT$79.5 million in 2018 to improve energy resource consumption and facility maintenance. We also continued to increase the use of renewable energy within the plants, a total of 11.846 million RMB was invested in 2018 to install new solar panels. Above these two cases were reviewed by CFO and approved by CEO and Chairman.</t>
  </si>
  <si>
    <t>Wistron values corporate sustainability and social responsibility (CSR), including climate-related issues. Since 2009, we have set up the "Corporate Sustainability and Social Responsibility Implementation Committee" (hereinafter referred to as CSRIC), with the president and CEO as the chairman. The chairman and committee members are responsible for (1) formulating CSR vision and mission. (2) establish policies, objectives and directions of CSR management system. (3) conduct management review of CSR management system. (4) approve the relevant plans and project plans of the CSR management system. (5) provide related resources needed for the operation of CSR management system. (6) review and approve relevant information released regarding CSR. The chairman shall report and discuss CSR development performance of the previous year to the board of directors and formulate CSR direction, objectives and key promotion plans for the next year.</t>
  </si>
  <si>
    <t>Through the operation of the CSRIC and communication with stakeholders, Wistron holds at least two formal working meetings or occasional seminars every year. The chairman and president will invite outside experts to provide trend analysis and suggestions on CSR including climate change issues.</t>
  </si>
  <si>
    <t>Through the operation of the CSRIC and communication with stakeholders, Wistron will hold at least two formal working meetings or occasional seminars every year to report the implementation performance and improvement priorities of climate-related issues to the chairman, president and relevant senior managers, as well as management representatives. Formal working meeting (a) : The CSR management system promotion committee and its responsibility will be updated and published at the beginning of each year, as well as a kickoff meeting will be hosted to announce the operational direction of current management system and implementation plan. Based on the spirit of continuous improvement, internal audit will be planned and conducted every year to examine the performance of management system operation. Formal working meeting (b) : The kickoff meeting of CSR report editing will be held in September every year, and outside experts will be invited to provide trend analysis and suggestions on climate change issues.</t>
  </si>
  <si>
    <t>In order to ensure that the company's annual goals, including leading greenhouse gas reduction goals and electricity consumption target, could be carried out clearly, Wistron has reviewed the performance of the year and established the goal for the coming year via a serious of meetings by the end of each year since 2005. After the annual targets are set, action plans to fulfill the targets will be planned and conducted in each level, from whole company, business units, to manufacturing factories. All targets, including greenhouse gas reduction targets and electricity consumption targets, are clearly defined in the annual targets of the president, the general managers and the plant managers.</t>
  </si>
  <si>
    <t>Other C-Suite Officer, please specify</t>
  </si>
  <si>
    <t>Safety, Health, Environment and Quality committee</t>
  </si>
  <si>
    <t>Environmental, Health, and Safety manager</t>
  </si>
  <si>
    <t>(i) A description of where in the organizational structure that position and committee lies：</t>
  </si>
  <si>
    <t>The company's “Corporate Social Responsibility Best Practice Principles” was adopted by the board of directors in 2010 and published on the company's website. The Principles includes the company's concern about the impact of climate change on its business activities. To reduce the impact, Wistron develops its energy conservation and greenhouse gas reduction strategies based on the operating conditions and greenhouse gas inventory results, with consideration of using carbon credits in the company's carbon reduction strategy plan</t>
  </si>
  <si>
    <t>Meanwhile, the president and CEO acts as the chairman of CSR Implementation Committee (hereinafter referred to as CSRIC) and is responsible for evaluating, supervising and managing the implementation and promotion of CSR activities and climate-related issues.</t>
  </si>
  <si>
    <t>(ii) A clear rationale of why responsibilities for climate-related issues have been assigned to that position and committee：</t>
  </si>
  <si>
    <t>Since 2010, CSRIC chairman reports the annual CSR performance to the board of directors every year and communicate with the directors on relevant matters.</t>
  </si>
  <si>
    <t>There are five corresponding management systems in response to quality, green products, environmental protection, occupational safety and health, and social responsibility while CSRIC established global CSR policies and CSR management system.</t>
  </si>
  <si>
    <t>The company and its CSRIC also evaluate the progress of its implementation of corporate social responsibility through the annual planning and promotion of the corporate sustainability and social responsibility management system and the annual publication of CSR Report.</t>
  </si>
  <si>
    <t>(iii) Company specific description of responsibilities：</t>
  </si>
  <si>
    <t>Energy conservation = carbon reduction = cost savings. In order to understand the overall greenhouse gas emission status, CSRIC started to set up the "greenhouse gas inventory information platform" system in 2007 and introduced the greenhouse gas inventory operation. In 2017, the system has included all CSR related information to understand the main data and emission sources and analyze the future reduction direction, with updating actual status and tracking performance of key performance indicators at least quarterly.</t>
  </si>
  <si>
    <t>In addition, CSRIC is in charge of stakeholders engagement and significant CSR-related topics identification. Since 2010, CSRIC has communicated effectively to different stakeholders, by using diverse methods including materiality analysis tool, questionnaire, website, and face to face communication, etc. According to the communication result, topics with high concern and high impact would be identified as significant topics.</t>
  </si>
  <si>
    <t>According to Wistron's “Corporate Social Responsibility Best Practice Principles”, CSRIC reports regularly to the board on management results and major themes of the year.  </t>
  </si>
  <si>
    <t>In 2018, the board of directors decided to invest 26.8 million USD in China clean energy fund to develop green energy in mainland China with customers. Major factories on the mainland can get more access to clean energy supplies.</t>
  </si>
  <si>
    <t>Members of the management team of the CSRIC need to set their CSR management objectives as one of the key performance indicators. The implementation results will be recorded as their performance and be one of the evaluation factors while reviewing their bonus every six months.</t>
  </si>
  <si>
    <t>To improve energy efficiency and reduce energy usage, Wistron aims to reduce energy consumption by 8% per revenue unit by 2020 compared to 2016. The amount of power reduced by 5.88% compared to 2016, which exceeded the target 4% in 2018. Wistron rewarded these colleagues responsible for energy efficiency indicators through an annual performance appraisal mechanism.</t>
  </si>
  <si>
    <t>2016~2020</t>
  </si>
  <si>
    <t>2020~2025</t>
  </si>
  <si>
    <t>2025~2030</t>
  </si>
  <si>
    <t>In 2018, Wistron CSRIC introduced TCFD framework to connect the top management with other members of the organization on risk/opportunity matters to ensure proper management of internal and external risks/opportunities across the company. In addition, in order to effectively develop the strategic direction, Wistron analysis the internal/external issues and business environment to identify risks that may cause failure to the sustainability, operational capabilities or objectives while implement necessary risk control measures, conduct supervision and audit to ensure the stability and competitiveness of business operations. Wistron set strategic goals and risk management procedures in 2018, with the president and CEO is the top manager. who is mainly responsible for : (1) Determine and communicate the purpose and strategic direction. (2) Review the performance, quality and the effectiveness of environmental planning programs.</t>
  </si>
  <si>
    <t>(1) Description the process for Identifying and assessing climate-related risks of climate-related risks :</t>
  </si>
  <si>
    <t>In order to identify and assess major issues, risks and opportunities related to CSR including climate-related ones, Wistron CSRIC conducts annual materiality analysis procedures since 2010. There are six major steps：</t>
  </si>
  <si>
    <t>step 1：Identify stakeholders</t>
  </si>
  <si>
    <t>step 2：Collect CSR related issues</t>
  </si>
  <si>
    <t>step 3：Identify and evaluate internal and external risks and opportunities</t>
  </si>
  <si>
    <t>step 4：Determine and prioritize risks and opportunities</t>
  </si>
  <si>
    <t>step 5：Mitigate of major risk impact and response opportunity</t>
  </si>
  <si>
    <t>step 6：Monitor and improve continuously</t>
  </si>
  <si>
    <t>In addition, Wistron has introduced Business Continuity Plan (BCP) for its major factories and established Crisis Management Team (CMT) for emergency reacting for disaster occurrence. CMT is composed of the CEO, the head of each business group and business unit, the president of global manufacturing department, general managers and deputy plant managers of manufacturing plants, and relevant functions.</t>
  </si>
  <si>
    <t>The risk assessment process is: </t>
  </si>
  <si>
    <t>(i) Risk identification and quantification：Conducts the risk assessment from various field.</t>
  </si>
  <si>
    <t>(ii) Summary of key risk findings：Based on the impact and probability, the risks are generally classified on a scale of High, Medium and Low. The high risk and Medium risk will be classified as the key risks.</t>
  </si>
  <si>
    <t>(iii) Impact and mitigation of key risks：Ensure risk mitigation strategies and actions are adequate, effective and managed appropriately.</t>
  </si>
  <si>
    <t>The recovery plan should cover personnel, machinery and equipment, materials, semi-finished products, energy use, disruption of plant operations and loss of capacity, supply chain disruption, and information system backup.</t>
  </si>
  <si>
    <t>(2) How the company determines the relative significance of climate-related risks </t>
  </si>
  <si>
    <t>The results of risk and opportunity analysis are determined by the probability of occurrence (P), the severity level of impact (S) and the effectiveness of existing management measures (E).</t>
  </si>
  <si>
    <t>Scores will be given to the above criteria and a final total score is determined by the multiple of (P), (S) and (E). Depending on the final total scores, each risk is then classified into 3 levels of risk: Low, Medium, and High. For risk classified as or higher than medium, preventive measures and improvement plans must be developed. </t>
  </si>
  <si>
    <t>(3) Definition of “substantive financial impact” when identifying or assessing climate-related risks</t>
  </si>
  <si>
    <t>Above the severity level of impact is divided into five levels (very slight, slight, medium, significant and very significant) with financial amount of property loss in order to connect to substantive financial impact. </t>
  </si>
  <si>
    <t>Wistron reviews the compliance of climate change regulations annually and incorporate higher risk regulations into CSRIC assessment and tracking control requirements. For example: (i)The Environmental Protection Agency of the Executive Yuan issued the detailed regulations for the implementation of the greenhouse gas reduction and management law on January 6, 2016 and the referendum requirement for reducing the annual thermal power generation by 1% within 2 years of the statutory period. For the reason, we oversee this issue in CSRIC every half year. (ii)The Chengdu factory collects applicable laws and regulations and local government regulations (including relevant laws and regulations and regulations) into the “List of Laws and Regulations” every quarter, and conducts compliance evaluations on the collected laws and regulations one by one. For example, the local government regulations issued and implemented in 2012, "Chengdu Emission Permits Trading Regulations," Chengdu Municipal Government Order No. 175.</t>
  </si>
  <si>
    <t>Under the trend of global climate change, the Taiwan government has formulated many renewable energy production targets and policies to support renewable energy, promote the use of renewable energy and regulate the use of a certain proportion of renewable energy. (i)The“Renewable Energy Development Regulations”require that when the electricity consumption by company reaches a statutory value, the use rate of green electricity should be at least 10%, and it is obliged to set up renewable energy or purchase renewable energy certificates, otherwise company will pay the deposit. In the past two years, Wistron is evaluating renewable energy strategies and targets, setting staged renewable energy use targets for offices and plants, especially in this part of Taiwan, to support the government's green energy power generation policy. (ii)The Chongqing plant identifies and evaluates environmental regulations on a quarterly basis and integrates climate-related regulatory requirements into risk assessments. For example, Chongqing Plant conducts a conformity assessment of the Interim Measures for the Management of Carbon Emissions Trading, which regulates the management and supervision of carbon emission trading activities.</t>
  </si>
  <si>
    <t>Recently, with frequent reports of major information security incidents, we examined our own security protection systems, elevating our colleagues’ awareness of information security and implementing related tests and practices. In addition, we actively strengthened self-protection systems and quick emergency response capabilities. In the meanwhile, in response to the EU’s General Data Protection Regulation officially launched in May 2018, we also invited external experts to conduct various assessments (organizations, systems, procedures, safety management measures, etc.). We prioritized the action items and invested resources for improvements. In the smae time, to ensure the company's mission critical application (Service Class 2 –Business Critical) can continue to operate to support business continuity, IT execute disaster recovery plan for mission critical application once a year. In addition, plants has been transformed through various technologies, such as installing new energy equipment and energy-saving facilities to reduce energy consumption and greenhouse gas emissions.</t>
  </si>
  <si>
    <t>Wistron established global green products and environmental support units to track emerging regulations. Green Products and Environmental Support units work closely with CSRIC, legal team and global factories to identify product environments, climate-related risks, and develop action plans to manage risk. Wistron has taken appropriate measures to respond to important policies and legal changes in recent years, and has not had a significant impact on the financial business.</t>
  </si>
  <si>
    <t>The global information market, driven by the popularity of smart terminal devices and mobile networks, has driven the shift in demand for personal computers and smart terminal devices, and has also caused the PC industry to face a decline in market demand. In the future, Wistron will play a more active role in the circular economy and be involved in developing, such as electric vehicle investment, we will be more actively committed in the future to certain targets, including green enterprises as recycling, reuse, and re-manufacturing of green resources, the use of renewable and new energy sources, reduction of the use of natural resources, and mitigation of ecological impact.</t>
  </si>
  <si>
    <t>Integrity is the most important principle in the culture and regulations of company. In corporate governance, integrity has become the essence of Wistron and is well received by the public, which has a positive effect on corporate crisis management. In the same time, to communicate with different stakeholders effectively, Wistron have initiated materiality analysis procedures to realize the reputational risks of the above-mentioned stakeholders in 2018 on climate-related issues such as environmental compliance, economic performance and emissions has been identified as a high priority.</t>
  </si>
  <si>
    <t>Acute factors such as typhoons and heavy rainfall are a common climate risk for Taiwan. Therefore, we create a standard set of disaster recovery operations specifications, including disaster recovery management organizations, recovery plan initiation processes, assessment of damage functions, disaster recovery action plans. Generally, the impact of typhoon and heavy rainfall will not affect the office area and factory area of Wistron for more than three days, which is controllable.</t>
  </si>
  <si>
    <t>Water availability or sea level rise belong chronic physical climate risks. Taking office area and factory area of Wistron in Taiwan as an example, for every 1°C~2°C increase in future temperature, the power consumption of air conditioner will increase by about 8~16%, which is equivalent to increasing the power consumption by 2~4M kWh. At a price of NT$3 per kWh, Wistron’s electricity cost is increased by approximately NT$6~12M per year. Wistron CSRIC adopts the promotion of energy efficiency and energy conservation activities (such as the improvement of building envelope energy efficiency, air conditioning system improvement and lighting energy saving improvement) as the main policy guidelines. Implement energy management in essence from the operation of the company, and use renewable energy to build solar panels in the plant or purchase hydropower to reduce the impact of Wistron on the environment.</t>
  </si>
  <si>
    <t>Suppliers may be interrupted by supply due to climate risks or natural disasters. Therefore, suppliers are also included in Wistron's BCP management. Based on the actual impact on the business, Wistron must have a second-order source for key partners, including key suppliers such as key component suppliers, raw material suppliers, key service providers and utility suppliers.</t>
  </si>
  <si>
    <t>Wistron promises that the products it produces do not endanger customer health and safety. Wistron develops product designs in accordance with the IECQ QC 080000 for hazardous substance process management system. Hazardous substance process management system uses the concept of product life cycle assessment, which takes into account the raw material selection, manufacturing process, product use, waste disposal, environmental influence, and potential hazards, so that customer health and safety are not affected. Furthermore, since 2015, Wistron has launched investigation projects on GHG emissions from transportation to ensure the completeness of its statistics on GHG emissions information. Transportation-related GHG emissions were included in a stage-based inventory to keep us informed of information on GHG emissions from product transportation by land, sea, and air and from employees' business travel by aircraft.</t>
  </si>
  <si>
    <t> (I) Describe the process of managing climate-related risks</t>
  </si>
  <si>
    <t>Wistron annually updates and publishes CSRIC organization and responsibility management annually, and holds an initial meeting to propose the management system direction and implementation plan for the year. In addition, since 2010, Wistron has introduced materiality analysis method to facilitate effective communication with different stakeholders. CSRIC conducts the analysis every year to evaluate key topics, risks and opportunities related to CSR. The identified CSR major topic and the identified risks of CMT are then assessed according to the product of the probability of occurrence (P), impact degree (C) and the effectiveness of existing management measures (E). The results are divided into low, medium and high level. The degree of impact takes into account the financial amount of property damage. Risks classified as high or medium will be considered as the major risks, and preventive measures and improvement plans must be developed to reduce the risk to low level. If the risk is likely to have a material impact on the existing property, insurance will be used to transfer the risk.</t>
  </si>
  <si>
    <t>(ii) Describe the process of managing climate-related opportunities</t>
  </si>
  <si>
    <t>As mentioned above, CSRIC conducts annual materiality analysis of key topics to assess CSR related issues, risks and opportunities. Corporate Sustainability Report (CSR Report) that released each year acts as the main channel to communicate and reply to those most concerned issues cared by interested parties.</t>
  </si>
  <si>
    <t>Climate change is one of the main environmental issues. One of the most critical indicators and opportunity is Wistron’s energy management and green energy strategy. CSRIC quarterly reviews management system progress of environment and the social goal, and conduct at least one external verification per year.</t>
  </si>
  <si>
    <t>The major environmental indicators such as water consumption, electricity consumption and reducing greenhouse gases met the goals in 2018. At the same time, CSRIC will recommend the progressive short, medium and long term targets of greenhouse gas reduction to the top management to determine the company's strategy and objectives. Moreover, CSRIC continues to drive the implementation of green design, green production, green supply chain and energy management to achieve the company's energy efficiency and carbon reduction goals.</t>
  </si>
  <si>
    <t>(iii) Case studies: How to apply examples of substantive and transformational risks and opportunities</t>
  </si>
  <si>
    <t>1. Material risks and opportunities:</t>
  </si>
  <si>
    <t>Risk: Wistron's headquarters and Hsinchu factory are located in Taiwan, which is located in subtropical area. The typhoon season here is from June to October, with an average of 3 to 4 typhoons and up to 7 typhoons per year hitting Taiwan. Severe typhoon will cause the suspension of classes, impact on business operations, employees, supply chain, and even endanger the lives and property of personnel.</t>
  </si>
  <si>
    <t>Opportunity: In order to ensure that the offices and factories in Taiwan can quickly return to normal operation after typhoon disaster, reduce the loss of the company, and achieve on time delivery, our CMT in 2012 referred international standard and established a BCP as the disaster recovery plan, and set up a "disaster recovery team" with the general manager as the convener and the head of HR department as the executive officer. The executive officer routinely identifies critical areas of infrastructure and provides necessary security measures. Also the officer also needs to promote and review the operational mechanisms for disaster recovery. In the event of a disaster, the executive officer shall be responsible for implementing the assessment of disaster damage degree of each unit, assisting each unit in disaster recovery related matters and providing necessary resources. The officer also shall control and report the disaster impact degree and recovery progress of each unit to the convener.</t>
  </si>
  <si>
    <t>2. Transformation risks and opportunities:</t>
  </si>
  <si>
    <t>Risks: Taiwan's energy policy is moving towards transformation. Although the nuclear power evaluation results are not optimistic, coal-fired power generation is restricted everywhere, and green energy will become the main power supply in the future. Currently, it is in the transitional period of energy conversion, especially in summer, the power supply is tight, and there is always the risk of voltage instability.</t>
  </si>
  <si>
    <t>Opportunities: To maximize energy efficiency, improving green electricity usage and enhance corporate’s green image in response to current renewable energy trends, we are evaluating to add solar energy systems to our existing office and factory roof space. </t>
  </si>
  <si>
    <t>Governments around the world are studying the carbon taxes, energy taxes or environmental taxes. For example, the Taiwan Environmental Protection Agency declares environmental taxes on the import volume of electronic and electrical goods or information items. In the office area and the factory area in Taiwan, Wistron submits relevant reports and paid environmental taxes in six phases each year (two months for the first phase).</t>
  </si>
  <si>
    <t>According to the Waste Disposal Act of the Environmental Protection Agency of the Taiwan Executive Yuan, a responsible enterprise shall apply to the central competent authority to separately register articles of responsibility within two months of the first manufacture or import of the articles of responsibility. A responsible enterprise shall pay recycling, clearance and disposal fees based on the operating volume or import volume of articles of responsibility during the previous two months and the fee rate approved by the central competent authority prior to the thirtieth day of each month into the receiving account of the financial institution designated by the central competent authority starting from the day officially announced by the central competent authority for the assumption of recycling, clearance and disposal responsibilities.</t>
  </si>
  <si>
    <t>Set up the process of Wistron environmental tax operation in Taiwan (shown below), and assign a special person to work according to the specified date. 1. Provide import release information for the previous two months of the listed items 2. Summarize and provide the data to the business units for confirmation 3. Report and conduct payment of environmental taxes online 4. Finance department allocates the cost to each business unit</t>
  </si>
  <si>
    <t>Administrative expenses: It includes general affairs and financial personnel to regularly organize relevant declaration reports and process operations.</t>
  </si>
  <si>
    <t>Policy and legal: Exposure to litigation</t>
  </si>
  <si>
    <t>Climate change is a global issue, and the global carbon management trend after the Paris Agreement is very clear. The Taiwan government revised the Regulations on Renewable Energy Development Act in May 2019.. The short-term goal is to set renewable energy promotion targets every two years. The long-term goal is to generate 27 GW of renewable energy in 2025. The operating rules of this regulation will require the public authorities and major consumers to set up a certain proportion of renewable energy power generation equipment.</t>
  </si>
  <si>
    <t>Renewable energy targets in Taiwan's office areas and factories are set to purchase renewable energy certificates (REC): 1. The office area (Neihu and Yuzhan) uses about 18 million kWh of electricity per year. If 100% of renewable energy is needed, the annual fee for purchasing vouchers is about NT$39.6 million. 2. The plant area (Hsinchu Plant) uses about 7 million kWh of electricity per year. If 30% of renewable energy is used, the annual fee for purchasing certificates is about NT$4.7 million.</t>
  </si>
  <si>
    <t>The chairman of Wistron CSRIC is responsible for the energy policy and renewable energy goals, which will be implemented after approval by the chairman and the chief financial officer. Actions include but are not limited to: Future energy policies include setting medium- and long-term goals for global use of renewable energy, self-built renewable energy facilities and purchasing renewable energy certificates (RECs), and introducing dynamic energy analysis software and sensors to achieve optimal air conditioning energy efficiency improvements. Results, etc.</t>
  </si>
  <si>
    <t>Wistron must set clear carbon reduction plans and determine implementation methods in the future, while improving energy efficiency and increasing the proportion of renewable energy use..</t>
  </si>
  <si>
    <t>Wistron's headquarters and Hsinchu plant are located in Taiwan, which is in the subtropical zone. From June to October is the typhoon season, averaging three to four times a year, while up to seven typhoons have hit Taiwan. The typhoon will seriously cause the suspension of work and school, impact on business operation, employees, supply chain, and even endanger people's lives and property.</t>
  </si>
  <si>
    <t>In Taiwan, the typhoon will cause employees to be unable to go to work and affect the production and shipment as well. Every year, there will be average one to two days suspended due to the typhoon, which will cause the loss of revenue.</t>
  </si>
  <si>
    <t>In order to ensure that Taiwan's offices and factories can quickly resume normal operations after the typhoon disaster, reduce corporate losses and reach on-time delivery, our CMT established the Disaster Recovery Plan Operation Code with reference to BCP and established the Disaster Recovery Team in 2012 with the president as the general convener, with the head of human resource department acting as the chief executive officer. While facing a disaster, the chief executive officer is responsible for facilitating the disaster damage assessment of each unit, assisting in disaster recovery related matters and providing required resources, In addition, the officer is required to control and report the disaster impact and recovery progress to the convener. Administrative expenses include personnel regularly reviewing disaster recovery plan and conducting drills.</t>
  </si>
  <si>
    <t>Administrative expenses include personnel regularly reviewing disaster recovery plan and conducting drills.</t>
  </si>
  <si>
    <t>According to the statistics released by the Taiwan government: Every 1 °C increase in the setting of air conditioning can save about 6% of power consumption; and for every 1 °C increase in temperature, the power consumption of air conditioning needs to increase 6~9% to maintain normal work and production conditions. The energy policy in Taiwan is in transition stage. Green energy may become the main power supply in the future because of the poor evaluation results of nuclear power and the restrictions of coal-fired power generation. The current transition period of energy conversion, especially in the summer with tight power supply tight, the risk of voltage instability or voltage tripping always exists.</t>
  </si>
  <si>
    <t>Take the office area and factories of Wistron in Taiwan as an example: For every 1°C~2°C temperature increase, the power consumption of air conditioner will increase by about 8~16%, which is equivalent to increasing by 2~4M kWh. At a price of NT$3 per kWh, the cost of electricity will increase by about NT$6~12M per year.</t>
  </si>
  <si>
    <t>Wistron adopts energy efficiency upgrades and the promotion of energy conservation activities as the basis for key energy management guidelines. We implement energy management as a part of our business operations and supplement energy needs by utilizing renewable energy such as built solar panels in our plants and purchasing hydropower to reduce impacts on the environment. To ensure that all of our plants can effectively implement energy management and energy conservation projects, we have appointed energy task forces for Wistron's plants and convene regular meetings to review plant status in energy management, examine the effectiveness of power-saving projects, share power-saving experiences, and implement improvements in a timely manner. Wistron's energy-saving measures are focused on the six categories of air conditioning systems, compressed air systems, production, management, green lighting, and others.</t>
  </si>
  <si>
    <t>In response to the current trend of renewable energy, we assessed the use of roof space on existing office and factory for adding solar system to optimize energy efficiency, increase green power utilization ratio and corporate green image.</t>
  </si>
  <si>
    <t>Other, please specify (Increased production costs due to changing input prices (e.g., energy, water) and output requirements (e.g., waste treatment))</t>
  </si>
  <si>
    <t>The government of Kunshan, China has stricter requirements for hazardous waste . If Kunshan Plant fails to carry out the management approaches of hazardous wastes according to the prescribed standards, administrative punishment and fine will be issued to the plant. It will not only increase the financial burden but also affect the reputation of the enterprise.</t>
  </si>
  <si>
    <t>Fails to carry out the management approaches of hazardous wastes according to the prescribed standards, administrative punishment and fine will be issued to the plant.</t>
  </si>
  <si>
    <t>1. Implementation of the Standardized Management Rules for Hazardous Wastes 2. Carrying out special inspections on dangerous waste warehouses every week</t>
  </si>
  <si>
    <t>Improve the management approaches without additional costs.</t>
  </si>
  <si>
    <t>The entrance of Building 5 at Kunshan Plant is a low-lying basement exit. If there is a sudden rainstorm, the basement is at risk of being flooded by rain, which will affect the normal work and office of the staff.</t>
  </si>
  <si>
    <t>1. Take preventive measures such as resisting rainstorm and preventing seepage in advance. 2. Clean the drainage ditches monthly to prevent clogging and affect the drainage pipes.</t>
  </si>
  <si>
    <t>Technology: Costs to transition to lower emissions technology</t>
  </si>
  <si>
    <t>Costs to adopt/deploy new practices and processes</t>
  </si>
  <si>
    <t>The Chengdu Plant has purchased new equipment and modified existing equipment to reduce energy consumption and greenhouse gas emissions.</t>
  </si>
  <si>
    <t>The facility department plans to reduce energy consumption through technical transformation. The financial impact is the estimated total cost of transformation projects.</t>
  </si>
  <si>
    <t>Introduce zero-loss adsorption dryer in Chengdu Plant.</t>
  </si>
  <si>
    <t>The actual cost of introducing zero-loss adsorption dryer in 2018 was 1,255,448 RMB (equals to 5,618,757 NTD).</t>
  </si>
  <si>
    <t>Penalties may be imposed if the plant failure to comply with local government environmental policies or regulations. Chengdu Plant collects applicable laws and regulations and makes compliance judgment on a quarterly basis, and reports the items that do not meet the statutory requirements to the top management with proposed projects for improvement immediately.</t>
  </si>
  <si>
    <t>The amount can not be estimated due to not possible to determine the scope of government penalties.</t>
  </si>
  <si>
    <t>Chengdu Plant carries out the collection of laws and regulations on a quarterly basis through the third-party certification institutions, the EHS laws and regulations APP, the government official website and other channels to ensure that the Chengdu Plant can timely collect the relevant laws, regulations and rules regarding climate change right after they are issued, and the operations can meet the legal requirements.</t>
  </si>
  <si>
    <t>Chengdu Plant is located in an earthquake zone, which may lead to the shutdown of water, power, air and road outages, casualties and other conditions that will affect the production. If any of these circumstances occurs, Chengdu Plant will transfer the order to Chongqing Plant for production.</t>
  </si>
  <si>
    <t>The loss of lives, property, orders and production are not easily estimated.</t>
  </si>
  <si>
    <t>Chengdu Plant holds an earthquake evacuation drill every six months to familiarize its employees with the escape route.</t>
  </si>
  <si>
    <t>There are few local legal requirements related to environmental protection. One of them is to provide evidence of packaging material we produce or introduce into the market (together with the product) to participate on the recycling system. Based on the amount of the packaging material, WCZ pay money for the recycling to the external company authorized by the government. This company manages the whole country system for recycling of the packaging material. So this requirement requires expenses on quarter basis. In case we would not provide the evidence, not pay or if we do not provide correct data, pretty high penalty could be given by local inspecting office.</t>
  </si>
  <si>
    <t>Estimated range of penalty in case WCZ will not comply with Czech legislation in area of activities related to environmental protection - regular report about packaging material</t>
  </si>
  <si>
    <t>There is a process for regular checking of Czech legislation and management ensured support by external environmental specialist. In case there is need, management provides internal/ external training. There is process set up for creating the report, there are PICs who ensure the quantity of PNs purchased during the quarter, another PICs who provides the weights of the PNs, and finally environmental specialist is collecting these data into the list and prepares the evidence</t>
  </si>
  <si>
    <t>This possible cost contains special expense for work over ordinary job duties, for possible external training, possible expenses related to inspection</t>
  </si>
  <si>
    <t>There are different local legal requirements related to environmental protection. In case Czech Plant will not comply with the requirements, the penalty could be given by local authorized office.</t>
  </si>
  <si>
    <t>Estimated range of penalty in case Czech Plant will not comply with Czech legislation in area of activities related to environmental protection in general</t>
  </si>
  <si>
    <t>There is a process for regular checking of Czech legislation and management ensured support by external environmental specialist. In case there is need, management provides internal/ external training. Internal audit also contains legislation identification and compliance.</t>
  </si>
  <si>
    <t>This possible cost contains expensive for regular service related to regular checking of legislation, external training, special training for internal auditors</t>
  </si>
  <si>
    <t>Risk 12</t>
  </si>
  <si>
    <t>There could be some extreme rain or snow storms, extreme frost - based on this emergency situations, roads could be closed or damaged, production material could be delayed, employees could not get to work or there could be electricity black out. All these might impact regular production operations.</t>
  </si>
  <si>
    <t>If the production operation is stopped, the financial impact would be serious according to customer demands, severity of the situation (how long this situation would take) and how big would be delay of shipped order to customer.</t>
  </si>
  <si>
    <t>To be aware of climate and weather situation in Czech Plant surroundings and have additional source of power prepared to ensure production continuity. Based on risk assessment to climate, risk of flood is low, snow storm and extreme frost enabling employees come to work or causing material delivery delay is possible. So Czech Plant identified these situations and related actions and possible scenarios. So far no situation like this happened in last 10 years. Also purchasing process is well set up, regularly checking customer demands, possible delay of material etc.</t>
  </si>
  <si>
    <t>This possible cost contains expense for removing the snow from facility roof and similar maintenance all around the facility buildings.</t>
  </si>
  <si>
    <t>Risk 13</t>
  </si>
  <si>
    <t>Higher operation cost due to higher consumption of electricity during summer season due to coolers usage.</t>
  </si>
  <si>
    <t>Mexico Plant monitors its electricity consumption in a monthly basic thru all operation.</t>
  </si>
  <si>
    <t>Risk 14</t>
  </si>
  <si>
    <t>Capital investments in technology development</t>
  </si>
  <si>
    <t>Replace coolant refrigerant gas R'22 for another more friendly to environment, this will help to reduce GHG emission in our process in Mexico Plant.</t>
  </si>
  <si>
    <t>Mexico Plant verifies coolant consumption in a monthly basic to track how much emission coolant are lose it.</t>
  </si>
  <si>
    <t>Mexico Plant defines coolant consumption thru the quantity need to be rechargeable on the equipment per month. For the investment, the project was presented by a supplier with the coolant that could be used in all our equipment.</t>
  </si>
  <si>
    <t>Risk 15</t>
  </si>
  <si>
    <t>Kunshan OPT Plant reduces carbon emissions to increase economic benefits.</t>
  </si>
  <si>
    <t>estimate the cost based on Kunshan OPT Plant current GHG emission trend with the carbon price 50 RMB/tone CO2e in 2020 and 80 RMB/tone CO2e in 2025</t>
  </si>
  <si>
    <t>Kunshan OPT Plant set out energy saving plans.</t>
  </si>
  <si>
    <t>Risk 16</t>
  </si>
  <si>
    <t>Technology: Other</t>
  </si>
  <si>
    <t>In order to use renewable energy, solar panels are installed in Kunshan OPT Plant.</t>
  </si>
  <si>
    <t>Risk 17</t>
  </si>
  <si>
    <t>Kunshan OPT Plant will be subject to administrative warning and punishment if its operation against any environmental regulations.</t>
  </si>
  <si>
    <t>Potential financial impact is the administrative penalty ruled by laws and regulations. Kunshan OPT Plant has not been punished so far.</t>
  </si>
  <si>
    <t>Improve management approaches without additional costs.</t>
  </si>
  <si>
    <t>Risk 18</t>
  </si>
  <si>
    <t>Changes in consumer behavior will affect demand for products and changes in production capacity affect revenue.</t>
  </si>
  <si>
    <t>Based on the 2018 production capacity (38537385 pieces) of Kunshan OPT Plant, if the estimated output reduces by 2%, with 300 RMB per piece, the loss amount will be approximately (38537385*0.02*300=231224310 RMB =1034844000 NTD)</t>
  </si>
  <si>
    <t>Risk 19</t>
  </si>
  <si>
    <t>Excessive complaints at Kunshan Opt Plant would lead to fewer orders from customers, resulting in lower short-term returns.</t>
  </si>
  <si>
    <t>Kunshan Opt Plant has no direct reputation impact event so far and cannot estimate the amount.</t>
  </si>
  <si>
    <t>Risk 20</t>
  </si>
  <si>
    <t>Increases operating cost of Kunshan OPT Plant</t>
  </si>
  <si>
    <t>The insurance expense is set at different insurance amounts according to different degrees of natural disasters, and the insurance expenses shall be increased according to the actual circumstances.</t>
  </si>
  <si>
    <t>Risk 21</t>
  </si>
  <si>
    <t>Risk 22</t>
  </si>
  <si>
    <t>If this issue occurs, it may lead to a shutdown issue that has not yet been assessed.</t>
  </si>
  <si>
    <t>Risk 23</t>
  </si>
  <si>
    <t>Increased insurance premiums and potential for reduced availability of insurance on assets in "high-risk" locations</t>
  </si>
  <si>
    <t>The insurance expenses shall be set at different insurance amounts according to different degrees of natural disasters, and the insurance expenses shall be increased according to the actual circumstances.</t>
  </si>
  <si>
    <t>Risk 24</t>
  </si>
  <si>
    <t>There are no financial quantitative impact in Taizhou Plant</t>
  </si>
  <si>
    <t>Risk assessment, for example: Hazard warehouse risk assessment.</t>
  </si>
  <si>
    <t>Risk 25</t>
  </si>
  <si>
    <t>Taizhou plant uses new equipment to save energy, such as energy-saving lamps.</t>
  </si>
  <si>
    <t>Risk 26</t>
  </si>
  <si>
    <t>Zhongshan Plant has not received any fines or penalties for violations of policies or regulations.</t>
  </si>
  <si>
    <t>Exceptionally unlikely</t>
  </si>
  <si>
    <t>The Law of the People's Republic of China on the Prevention and Control of Atmospheric Pollution provides that industrial waste gas must be purified by control facilities and discharged in an organized manner, and shall not be discharged in secret or without organization.</t>
  </si>
  <si>
    <t>Zhongshan Plant 1. When there is new exhaust emission in the reconstruction and expansion project, the waste gas filter (adsorption tower) shall be planned synchronously. 2. The emission can be detected regularly by certified testing units.</t>
  </si>
  <si>
    <t>The equipment cost approximately 895,100 NTD, in addition, the annual periodic inspection cost of 223,775 NTD.</t>
  </si>
  <si>
    <t>Risk 27</t>
  </si>
  <si>
    <t>Through the technical transformation of the equipment, Zhongshan Plant can reduce energy consumption.</t>
  </si>
  <si>
    <t>1. Technical reform can be subsidized by the government. 2. Technical reform can bring about a reduction in energy consumption, thereby saving operating expenses.</t>
  </si>
  <si>
    <t>1. Keep an eye on the policy direction of local new technology/energy. 2. Old equipment was replaced by technology; New equipment is mainly energy-saving.</t>
  </si>
  <si>
    <t>Risk 28</t>
  </si>
  <si>
    <t>Reputation: Other</t>
  </si>
  <si>
    <t>Increased credit risk (e.g., increased probability of default and/or loss given default)</t>
  </si>
  <si>
    <t>Zhongshan Plant had adverse effects such as delay in delivery of products and default due to natural disasters, etc., which affected the reputation.</t>
  </si>
  <si>
    <t>1. There will be liquidated damages due to inability to deliver or delay in delivery. 2. Failure to deliver on time can have an impact on the company's reputation, thus affecting the company's orders.</t>
  </si>
  <si>
    <t>The production, inventory to transport of Zhongshan Plant has complete risk emergency measures to ensure that there are effective measures to deal with all kinds of abnormal occurrence.</t>
  </si>
  <si>
    <t>Risk 29</t>
  </si>
  <si>
    <t>Chongqing Plant aimed to achieve annual energy efficiency goals by transforming existing energy consumption facilities and energy management processes. Specific measures in 2018 were listed as follows: 1. Transformed existing equipment and facilities, such as cooling water pumps, to variable frequency control; 2. Adjusted operational conditions, such as reducing the pressure of PSA nitrogen tank from 0.8Mpa to 0.68Mpa 3. Conducted energy-saving measures for air conditioning in office areas and monitored the external air temperature. When the dew point temperature was lower than a fixed value, the introduction of external air could reduce the load of ice water host.</t>
  </si>
  <si>
    <t>In recent years, Chongqing has been gradually implementing carbon declaration and trading of carbon emissions permits, and the government may eventually impose on companies an on-line control of greenhouse gas emissions and charge fees for excess of the cap. Based on the latest carbon trading price of 7.78 yuan/tons CO2e in Chongqing Municipality, and the carbon emission of 26607.99 tons CO2e in scope I+II of Chongqing Plant in 2018, calculated by 10% of the emission, it may have a financial impact of 20,700 RMB (92642.85NTD).</t>
  </si>
  <si>
    <t>In 2018, Chongqing Plant reformed the air-conditioning system (such as increasing frequency conversion control), increased the operation mode of energy-consuming facilities, and saved 823,900 degrees of electricity.</t>
  </si>
  <si>
    <t>The Chongqing Plant implemented energy-saving transformation projects in 2018, such as ice water main machine / cooling water pump installation of frequency conversion controller, air-conditioning pipe connection project, etc., cost input 734957 RMB (734957NTD).</t>
  </si>
  <si>
    <t>Risk 30</t>
  </si>
  <si>
    <t>Chongqing plant is located in Chongqing City, and summer rainstorms may cause short-term disruption of raw material or product transportation, affecting the Company's production or shipment.</t>
  </si>
  <si>
    <t>In 2018, the total revenue of Chongqing Plant was approximately 27,690,000,000 RMB which may be due to the rainstorm causing the suspension of production due to the 4-hour traffic interruption, and the average estimated 4-hour revenue affected 12,600,000 yuan (56,391,300NTD).</t>
  </si>
  <si>
    <t>The Chongqing Plant formulated the production plan according to the order, and set up the safety stock of various raw materials and auxiliary materials, and set up HUB warehouse to ensure the material adequacy; Chongqing Plant will also continue to pay attention to the weather warning issued by the government and respond in advance.</t>
  </si>
  <si>
    <t>Chongqing Plant operates according to the existing measures and pays attention to meteorological early warning without additional cost.</t>
  </si>
  <si>
    <t>Risk 31</t>
  </si>
  <si>
    <t>The carbon tax would increase operating costs.</t>
  </si>
  <si>
    <t>1. According to Canada's launch of a carbon tax in 2019, it has risen from C$20 per metric ton (470 NTD) to C$50 per ton in 2020 (1170 NTD). 2. 2018 GHG emissions: 3,961.05t 3. 3961.05*470=1,861,694NTD 4. 3961.05*1170=4,634,429NTD</t>
  </si>
  <si>
    <t>1. Set the greenhouse gas reduction target: 2020 is 6% lower than 2016. 2. Continue energy conservation activities every year.</t>
  </si>
  <si>
    <t>According to the 2018 CSR Report, Environmental Accounting - "Improving the Cost of Energy/Resource Consumption".</t>
  </si>
  <si>
    <t>Risk 32</t>
  </si>
  <si>
    <t>The Renewable Energy Development Act requires enterprises to use green electricity, which will result in increased operating costs.</t>
  </si>
  <si>
    <t>The capital cost of solar power generation equipment installation and operation</t>
  </si>
  <si>
    <t>Installation of solar power generation equipment</t>
  </si>
  <si>
    <t>Based on Sinbon Electronics Cor - Preliminary Design Plan (2019.05.30), the average cost of operation and maintenance for 15 years.</t>
  </si>
  <si>
    <t>Climate change is a global problem, and the global trends in carbon management following the Paris Agreement are clear. The Government of Taiwan announced in May 2019 the amendments to the Renewable Energy Development Act with the objective of short-term: Renewable energy promotion targets are set every two years; Long term: 27 GW in 2015. The regulation requires the government facilities and major consumers to set up a certain proportion of installing renewable energy power generation equipment.</t>
  </si>
  <si>
    <t>Neihu and Hsichih Office Complex use about 18,000,000 kWh of electricity annually. If the electricity are 100% from renewable source, with currently the unit bidding price of renewable energy between 1,400 and 2,200 NTD/kwh, the annual fee for paying purchase voucher will be between 25,000,000 and 39,000,000 NTD.</t>
  </si>
  <si>
    <t>In response to the current trend of renewable energy and the revision of Taiwan Renewable Energy Regulations, Wistron's strategy to increase the use of renewable energy is to add solar panels in existing office and factory roof space and purchase renewable energy certificates to make up the shortfall in order to optimize the benefits and enterprise green image.</t>
  </si>
  <si>
    <t>Wistron plans to add solar panels system to the roof space of the Neihu headquarters building. The roof area is 3187 square meters and the cost of solar system construction is approximately 20.5 million NTD. The average annual solar power generation is estimated at 340,000 kwh, accounting for about 6% of the building's overall electricity consumption.</t>
  </si>
  <si>
    <t>E-waste, which is not properly disposed of, is one of the main causes of environmental degradation. As a high-tech professional information and communication product OEM, Wistron develops and manufactures new products with a strategy of product-service orientation and adding value to products. At the same time, we hope that the old electronic products can be recycled properly at the end of their life cycle. The concept that the resources can be continuously recycled in the product life cycle will be not only a theory, but also can be realized and implemented. Overall, the "green circular sustainable manufacturing" solution is not just solving the problem of waste, bus also recycling more actively to reuse materials and make new electronic products. This will be a solution that combines environmental protection and economic development.</t>
  </si>
  <si>
    <t>Wistron Green Recycling Business plans the operation of "recycling, classification, renovation and dismantling". The main purpose is to ensure that the electronic products under various conditions can be classify and treat appropriately. With connection to the refining process, the waste electronic products can be reused, recycled and recovered. The whole process is the realization to the concept of "Cradle to Cradle" resource cycle. A total of NTD 1.368 billion of revenue was generated in 2018.</t>
  </si>
  <si>
    <t>Wistron Green Recycling Business was established in 2010 to promote the "Green Recycling Sustainable Manufacturing" solution, aiming at the "Most Environmental Impact" and "Most Resource Recycling Value" projects in electronic products: plastic, circuit boards,...The purpose is to produce high quality recycled raw materials. The first stage is construction period from 2010-2013). The second stage is technical verification period from 2014-2015. Since 2016, the operation has entered the mature stage and started to conduct mass production and delivery.</t>
  </si>
  <si>
    <t>1. In 2018, the amount of waste recycle service provided to customers was 10,746 metric tons. The operation provided average over 10,000 tons per year from 2014 to 2018, which bringing the total to 59,125 tons so far. 2. The recycled raw materials delivered to customers increased every year, from 2,271 tons shipped in 2014 to 16,980 metric tons in 2018. The cumulative total has reached 48,125 metric tons. 3. With the growth of environmental plastics shipments in 2014-2018, carbon reduction reached 14,858 tons in 2018, which equals to 42,853 tons of CO2 emissions reduction</t>
  </si>
  <si>
    <t>In 2018, there was 36% of hydropower used in Chongqing Plant with total 8776484 Kwh. The price of hydropower per unit was lower than the price of thermal power generation. As result, by using hydropower, Chongqing Plant reduced the cost of electricity purchase.</t>
  </si>
  <si>
    <t>In 2018, Chongqing Plant used 8,776,484 kwh of hydropower. The hydropower price was 0.32 yuan/kwh, which was lower than the unit price of thermal power by 0.075 yuan/kwh. In 2018, toal 658,236 yuan (2,945,935 NTD) of power consumption cost was saved.</t>
  </si>
  <si>
    <t>Chongqing Plant had a power consumption agreement with the power company to purchase 36% hydropower.</t>
  </si>
  <si>
    <t>Chongqing Plant had a power consumption agreement with the power company without any extra management cost.</t>
  </si>
  <si>
    <t>Chongqing Plant reduced energy consumption by adjusting the existing operation and production mode.</t>
  </si>
  <si>
    <t>Chongqing Plant saved 332,700 kwh of electricity in 2018 by adjusting its existing operation and production mode, and saved 131,417 yuan (588,156 NTD) of electricity consumption fee according to the contract price of 0.395 yuan/kwh.</t>
  </si>
  <si>
    <t>Chongqing Plant adjusted the operation mode of the existing energy-consuming equipment, such as reducing 740 lamp tubes in workshop, reducing the pressure of PSA nitrogen tank from 0.8 Mpa to 0.68 Mpa, reducing the PCBA operation time by two hours, etc.</t>
  </si>
  <si>
    <t>Chongqing Plant has no extra cost of expenditure by adjusting its operation mode.</t>
  </si>
  <si>
    <t>Chongqing Plant imported new technology and equipment to transform some existing energy-consuming equipment.</t>
  </si>
  <si>
    <t>Chongqing Plant imported new technology and equipment to transform some existing energy-consuming equipment, saved 491,200 kWh of electricity in 2018, and saved 194,024 yuan (868354 NTD) of electricity consumption expenses according to the contract price of 0.395 yuan/kWh.</t>
  </si>
  <si>
    <t>Chongqing Plant adopted the following measures to achieve the goal of saving electricity consumption: 1. Change cooling water pump to frequency conversion control 2) Workshop and MB air-conditioning duct linking project 3) Increase exhaust fan and outlet power supply time control</t>
  </si>
  <si>
    <t>Chongqing Plant invested 164,218 yuan in the energy conservation renovation projects in 2018, such as the installation of frequency conversion controller and air conditioning duct connection project of ice water host/cooling water pump.</t>
  </si>
  <si>
    <t>By implementing wastes classification, Hsinchu Plant reused those recyclable wastes, which not only reduces the impact on the environment, but also brings some operating income.</t>
  </si>
  <si>
    <t>2018 waste recovery margin in Hsinchu Plant.</t>
  </si>
  <si>
    <t>The Hsinchu plant continued to implement the waste recovery plan and increased the rate of waste recovery.</t>
  </si>
  <si>
    <t>It is assumed that 0.5 engineers is needed to maintain the waste classification. (50,000 NTD*12)/2</t>
  </si>
  <si>
    <t>After the installation of solar panels in Hsinchu plant, the electricity generated can be sold to the government and gain extra operating income.</t>
  </si>
  <si>
    <t>Calculated based on the Taiwan Government green power wholesale price (5.1631 NTD/kwh generated) in 2019.</t>
  </si>
  <si>
    <t>Install solar panels on the roof of Hsinchu Plant. The electricity generated from the solar panels will be sold to the government.</t>
  </si>
  <si>
    <t>The customers of Chengdu Plant have constantly raised the environmental protection requirements for products, and required that the materials used should be recyclable in order to reduce the environmental impact of product retirement.</t>
  </si>
  <si>
    <t>Chengdu Plant required its suppliers to use recyclable materials which are beneficial to environmental protection.</t>
  </si>
  <si>
    <t>Opp9</t>
  </si>
  <si>
    <t>To save electricity, reduce carbon emissions and increase the use of renewable energy, Kunshan Opt Plant operated a solar power generation project on 1 January 2018 in Fab 2.</t>
  </si>
  <si>
    <t>Project capital cost</t>
  </si>
  <si>
    <t>To realize the opportunity, Kunshan Opt Plant conducts actively communication in many aspects to support local government policies to gain the support from the government the recognition from customers.</t>
  </si>
  <si>
    <t>Kunshan Opt Plant saves about 500,000 kwh of electricity consumption per year. With the unit price of 0.62 RMB/kWh, the operational cost is saved by about 310,000 RMB (1,387,405 NTD).</t>
  </si>
  <si>
    <t>Opp10</t>
  </si>
  <si>
    <t>Kunshan Opt Plant increased its revenue by producing new products.</t>
  </si>
  <si>
    <t>Customer support</t>
  </si>
  <si>
    <t>The technology and capital of manufacturing new product are arranged by the customers.</t>
  </si>
  <si>
    <t>Opp11</t>
  </si>
  <si>
    <t>To sell of used packaging material mainly from incoming material for production</t>
  </si>
  <si>
    <t>Company found new way how to decrease volume of waste coming from packaging material - by selling it to external providers which will reuse this packaging material again. Usually it is paper boxes and wooden pallets. By selling this packaging material, company saves money from waste disposal and furthermore earns some money from the selling. This initiatives begun in 2018 and it will continue in future. There needs to be a demand for packaging material on the market, which is unstable and unpredictable.</t>
  </si>
  <si>
    <t>To find companies which are interested in purchase of packaging material and deal the condition of payments. To set up process to purge packaging in good condition from the damaged ones to be sold and dedicate special area for storage. To monitor volume of sold packaging material and money earned from this sell. To make sure Czech Plant is in compliance with environmental legislation (mainly related to waste).</t>
  </si>
  <si>
    <t>Mainly for the space dedicated for packaging storage and some administration connected to invoicing and assisting companies while loading the truck.</t>
  </si>
  <si>
    <t>Opp12</t>
  </si>
  <si>
    <t>Reuse of packaging material of final product</t>
  </si>
  <si>
    <t>Customer started to take care about reusing of some packaging material like pallets and there is idea to reuse more packaging parts. This will decrease product packaging material expenses and meet customer´s expectations. This initiatives just begun in 2018, that is why Czech Plant is not able to provide figure details. In year 2019, there will be more data about number of reuse (not only onetime reuse), so based on these data, Czech Plant will be able to state some figures.</t>
  </si>
  <si>
    <t>To create and implement system for monitoring of number of reuse of packaging and collect data. Based on collected data to count money saved by not purchasing new packaging material.</t>
  </si>
  <si>
    <t>Design and developement team is in the headquarter and partly done by customer, so Czech Plant in this case would have no additional expenses.</t>
  </si>
  <si>
    <t>Opp13</t>
  </si>
  <si>
    <t>reuse of redundant heat coming from testing room and heat the production area in winter</t>
  </si>
  <si>
    <t>By using the redundant heat Czech Plant saves money for heating in winter. Czech Plant still needs to purchase the heating, but less of purchased heating is enough.</t>
  </si>
  <si>
    <t>The technology was implemented in October 2018, so during the winter it is necessary to monitor purchased heat consumption, outside temperature and count how much was saved by using this redundant heating.</t>
  </si>
  <si>
    <t>Expense is for installation of technology using of redundant heat coming from testing room.</t>
  </si>
  <si>
    <t>Withits its vision of becoming "the technology powerhouse for better life and environment." Wistron is committed to abiding by environmental and energy regulations that are associated with our activities, products, and services, as well as customer requirements, in order to mitigate any adverse environmental impact of the company's operations. Wistron focuses on the impact of its core competencies as the direction for the promotion of environmental sustainability, such as green energy development, further expansion of the company's investment in clean energy funds, and increases in the use of renewable energy. Wistron’s own green recycling operations provide circular economy and resource reuse services for brand customers, and our investment in the development of electric vehicles utilizes new energy sources.</t>
  </si>
  <si>
    <t>To protect the environment, ensure the health, safety, and human rights of our employees, and secure the rights and interests of our stakeholders, we Wistron adopts a CSR management system that manages five major aspects of product quality, green products, environmental protection, occupational safety and health, and social responsibility. In addition to incorporating this system into daily business operations, we also request our suppliers to work with us in implementing various requirements. In product developments, Wistron persists in adhering to energy conservation and carbon reduction principles, reducing material use, avoiding the use of hazardous substances, and recycling resources to mitigate the environmental impact of its products at all stages of their life cycle. Wistron complies with international laws, regulations, and directives, as well as customer requirements, and endeavors to simplify its design, production, and processes to build a product-friendly environment where sustainability is embraced.</t>
  </si>
  <si>
    <t>For climate change issues, according to the Chairman of Wistron's instruction, while we are reaching our goals and business achievement, we will also increase the use ratio of green energy and reduce dependence on fossil fuel. Besides the installation of solar power generation systems on the building roof of our main manufacturing factories to reduce greenhouse gas emissions, following the green energy polices issued by each regional authorities, we also plan to actively purchase green energy to support the sustainable development of the environment. We take the ability to conserve the consumption of electricity, water, energy and reduce the impact to the environment as the basic green capabilities of an enterprise. With these capabilities, a company could reduce the use of natural resources or reduce the impact on the ecological environment.</t>
  </si>
  <si>
    <t>Continue to study more efficient, energy-saving and low-carbon production mode, continue to reduce the company's production costs.</t>
  </si>
  <si>
    <t>Risks: environmental safety laws and regulations are becoming more and more strict, increasing costs to meet the required standards; Renewable energy development regulations affect how companies use electricity. We may need to invest in solar panels or pay operating costs to maintain the normal operation of solar panels Opportunities: adopting energy-saving and low-carbon production methods, such as replacing high-tech equipment or energy-saving projects, and using new energy sources, can reduce operating costs</t>
  </si>
  <si>
    <t>Extreme weather that the company has identified and described, such as typhoons and heavy rainfall, can lead to suspension of work and classes. The stoppage will have an impact on enterprise operation, employees, supply chain, production and shipment, and will have a certain impact on the financial turnover. According to the specific description of the company, Taiwan is in the transition period of energy conversion, especially in summer when the power supply is tight, the voltage is unstable or the voltage tripping will happen. As a result, the risk of power shortage in summer always exists. The power shortage must have an impact on enterprise operation, employees, supply chain and production and shipment, and has a certain impact on the financial turnover.</t>
  </si>
  <si>
    <t>Governments are discussing carbon, energy or environmental taxes. Taxes increase operating costs financially.</t>
  </si>
  <si>
    <t>According to the specific description of the company, the energy use efficiency is improved by building shell energy saving, air conditioning system and lighting energy saving. It is also increasing the share of renewable energy, whether through rooftop solar systems or further expansion of its clean-energy fund. Capital expenditures may also come from implementing active actions such as replacing/improving air conditioning and passive actions such as taking away redundant heat from production hall to outside of the building. Also site is free to sell any unused or redundant equipment or technology based on top management decision. Related to risks and opportunities - management is aware of all risks and in case there is any risk really threatens site operations, then management could allocate any investment or ask for financial support.</t>
  </si>
  <si>
    <t>There is currently no impact caused by acquisitions and divestment</t>
  </si>
  <si>
    <t>The risks and opportunities about assets have not impacted.</t>
  </si>
  <si>
    <t>Wistron allocated some monthly and yearly budget for Site operations, based on top management strategy, liabilities, business condition and stable production, Site is able to manage own budget and is free to purchase any assets needed - like new technology (for new product, to change old technology or to improve current unsutisfactory situation). So big investment was done to build and finally extend the testing area as a complex system including also cooling system (active such as air conditioning and passive such as taking away redundant heat to production hall and outside the company). Also site is free to sell any unused or redundant equipment or technology which is undre asset based on top management decision. Related to risks and opportunities - management is aware of all risks and in case there is any risk really threatens site operations, then management could allocate any investment or ask for financial support.</t>
  </si>
  <si>
    <t>Main liabilities related to climate is probably energy cost and costs for different kinds of revisions and checks related to production and building technologies (which are required from local legislation), which is significant part of monthly company expense.</t>
  </si>
  <si>
    <t>(i) A company-specific explanation of how the business objectives and strategy have been influenced by climate-related issues</t>
  </si>
  <si>
    <t>Wistron CSRIC is chaired by the general manager and CEO, with representatives from all functions including business units, finance, global manufacturing, quality, material procurement, supply chain management, IT and human resource departments. </t>
  </si>
  <si>
    <t>CSRIC is responsible for (1) formulating CSR vision and mission, (2) formulating policies, objectives and directions of CSR management system, (3) conducting management review of CSR management system, (4) approving the relevant plans and projects of CSR management system, (5) providing related resources needed for the operation of CSR management system. (6) reviewing and approving relevant information before publishing regarding CSR.</t>
  </si>
  <si>
    <t>CSRIC holds meetings every six months to integrate the implementation of CSR management system and respond to stakeholders' concerns on economic, social and environmental issues. In addition, CSRIC summarizes and reports CSR performance to the board of directors annually. With the supervision from the board of directors, the climate change goals, actions and plans that developed by CSRIC could be carried out effectively in relevant functional units throughout the company.</t>
  </si>
  <si>
    <t>On the whole, while achieving corporate goals and business achievements, Wistron is committed to sustainable business operation and social responsibility with good implementation of corporate governance to improve business quality and create corporate value. In addition, to strengthen internal control and audit, we are committed to comply with environmental and energy regulations and customer requirements related to our activities, products and services to reduce the impact of our operations on the environment. </t>
  </si>
  <si>
    <t>(ii) Explanation of been your business strategy is linked to an emissions reductions target or energy reduction target</t>
  </si>
  <si>
    <t> Wistron announced its energy conservation and carbon reduction goals in 2016:</t>
  </si>
  <si>
    <t>(1) Reduce energy consumption by 8% per revenue unit by2020 (Baseline Year: 2016)</t>
  </si>
  <si>
    <t>(2) Reduce GHG Emission by 6% per revenue unit by 2020 (Baseline Year: 2016)</t>
  </si>
  <si>
    <t>(3) Use 8% less water per revenue unit by 2020 (Baseline Year: 2016)</t>
  </si>
  <si>
    <t>(4) Increase the overall average waste recycling rate to 90% by 2020 </t>
  </si>
  <si>
    <t> Wistron is committed to complying with environmental and energy regulations and customer requirements related to its activities, products and services to reduce the impact of its operations on the environment. Regarding energy conservation, water and electricity saving, and reduction of environmental impact as the basic green ability of the company, Wistron establishes the following operational policies and management mechanisms. </t>
  </si>
  <si>
    <t>Green products:</t>
  </si>
  <si>
    <t>In order to reduce the environmental load of products in their life cycle, during product development, Wistron upholds green product innovation concepts including energy conservation, carbon reduction, save material saving, harmful substances restriction, and recycling. In addition, to achieve the goal of Eco-friendly product and environmental sustainable development, we follow the requirements of international regulations and customers and dedicate to simplify our design, production and operational processes. </t>
  </si>
  <si>
    <t>Green purchasing:</t>
  </si>
  <si>
    <t>Wistron attaches great importance to the products and services purchased in the daily management to reduce the adverse impact caused by the company's operations. Wistron is committed to sourcing "Eco-friendly" products, including those certified by local government/organizations (professional certification bodies), such as recycled paper and substances that can be decomposed by microorganisms.</t>
  </si>
  <si>
    <t>Green production:</t>
  </si>
  <si>
    <t>In energy management issues, Wistron takes improving energy efficiency and conducting energy saving activities as the main policy. With implementing energy management from the essence of company operation, using green power, setting solar panels in the factory construction and purchasing hydropower, Wiston could reduce the negative impact to the environment while consuming energy.</t>
  </si>
  <si>
    <t> Plant and Office Energy Conservation:</t>
  </si>
  <si>
    <t>We have appointed energy task forces for Wistron's plants and convene regular meetings to review plant status in energy management, examine the effectiveness of power-saving projects, share power-saving experiences, and implement improvements in a timely manner. Wistron's energy-saving activities are focused on the six categories of air conditioning systems, compressed air systems, production, management, green lighting, and others.  Wistron implemented 76 energy-saving projects in 2018, saving a total of 10,834,600 kWh of power, which is a reduction of 8,957.74 tonnes of carbon emissions. </t>
  </si>
  <si>
    <t>(iii) What have been the most substantial business decisions made during the reporting year that have been influenced by the climate change driven aspects of the strategy</t>
  </si>
  <si>
    <t>With the awareness of the need for an ambitious target to ensure that the transition is consistent with the current climate change (2-degree decarbonisation program ), Wistron CSRIC is planning a science-based carbon reduction target (SBT) to set medium and long-term carbon reduction targets by 2030. In order to achieve this goal, Wistron promotes to enhance Green Energy usage ratio to reduce dependence on fossil fuel. Wistron starts to install solar power generation systems on the buildings of our main factories to reduce greenhouse gas emissions. In addition, Wistron follows regional green energy policy and support environment sustainability development via purchasing green power.</t>
  </si>
  <si>
    <t>Wistron invested 11.846 million RMB in the new solar panel project in 2018; We also continue to promote the use of other renewable energy sources in the plant, such as hydropower. In 2018, Wistron used a total of 2,4580,500 KWH of hydropower, which equals to 22,156.9 metric tons of carbon reduction. Moreover, in 2018, Wistron's board of directors has approved an investment of USD $1 million in China Renewable Energy Fund. </t>
  </si>
  <si>
    <t>We are currently in the planning of climate change scenario analysis for corresponding risks and opportunities (TCFD method, RCP 2.6 and the IEA 450).</t>
  </si>
  <si>
    <t>Since the action needs a longer time for assessment and salon needs to get the approval from the board of directors first, we are expected to the preliminary results after December 2019. </t>
  </si>
  <si>
    <t>Wistron's goals regarding GHG emissions: To reduce GHG emissions intensity by 6% by 2020 compared with 2016 (GHG emissions/operating revenue). GHGs are mainly emitted from electricity. Thus, our primary reduction strategy involves promoting various types of energy conservation practices to reduce our emission of GHGs. Our GHG emissions in 2018 amounted to 430,291 tons, which is equivalent to 503 tons per billion NTD in emissions intensity and a reduction of 11.48% compared to that in 2016. We will continue to promote electricity conservation to continually exceed our ultimate GHG reduction goal for 2020.</t>
  </si>
  <si>
    <t>Power consumption intensity (MWh/Billions of NTD)</t>
  </si>
  <si>
    <t>Power consumption intensity in 2016 (MWh/Billions of NTD)</t>
  </si>
  <si>
    <t>Wistron aims to reduce energy consumption by 8% per revenue unit by 2020 compared to 2016. Please refer to the graph below for an analysis of power consumption intensity and achievements in 2018. We consumed 504,306,118 kWh in 2018, 26,960,324 kWh of which were generated by green energy, accounting for 5.34%of the total power consumed. The amount of power reduced by 5.88% compared to 2016. All of our plants had attempted to expand their production capacity in 2018 by introducing a number of new equipment, which also increased the number of people working inside the plants and revenue. In the future, we will continue to implement our energy conservation policies and plans to the best of our abilities and strive toward our goals for 2020.</t>
  </si>
  <si>
    <t>Other, please specify (Water Consumption intensity)</t>
  </si>
  <si>
    <t>Water Consumption Intensity (1,000 tons/Billion NTD)</t>
  </si>
  <si>
    <t>Water Consumption Intensity of 2016 (1,000 tons/Billion NTD)</t>
  </si>
  <si>
    <t>Wistron aims to reduce water consumption intensity by 8% per revenue unit by 2020 compared to 2016. Wistron consumed 5,394,448 tons of water in 2018, which equates to 6,302 tons per billion NTD in water consumption intensity. Water consumption was reduced by 8.58% compared to that in 2016, we will continue to promote water conservation and recycle activities to continually exceed our ultimate water usage reduction goal for 2020.</t>
  </si>
  <si>
    <t>Weight of Waste recycled</t>
  </si>
  <si>
    <t>Weight of Waste Generated</t>
  </si>
  <si>
    <t>Our waste reduction goal is: To increase the overall average waste recycling rate to 90% by 2020. In 2018, we generated 44,026 tons of waste, which is equivalent to 51 tons per billion NTD, and recycled 87.64% of our waste on average.</t>
  </si>
  <si>
    <t>Every year, we have our own target and budget for energy efficiency and resource saving to ensure good performance of our environment system in facility.</t>
  </si>
  <si>
    <t>In Czechia Plant, the main source of GHG is electricity and heating consumption, which is also very expensive - it is very high regular cost needed for general running of production activities.So the financial expense was the main reasons to decide put some investments to reduce the consumption and also regular expenses of the plant.</t>
  </si>
  <si>
    <t>Taiwan / Neihu (WNH)</t>
  </si>
  <si>
    <t>Taiwan / Hsichih (WHC)</t>
  </si>
  <si>
    <t>Taiwan/ Hsinchu (WIH)</t>
  </si>
  <si>
    <t>China/ Kunshan (WKS)</t>
  </si>
  <si>
    <t>China/ Kunshan (OPT) (WOK)</t>
  </si>
  <si>
    <t>China/ Taizhou (WTZ)</t>
  </si>
  <si>
    <t>China/ Zhongshan (WZS)</t>
  </si>
  <si>
    <t>China/ Chongqing (WCQ)</t>
  </si>
  <si>
    <t>China/ Chengdu (WCD)</t>
  </si>
  <si>
    <t>Mexico/ Juarez (WMX)</t>
  </si>
  <si>
    <t>Czech Public/ Brno (WCZ)</t>
  </si>
  <si>
    <t>Taiwan/ Hsinchu</t>
  </si>
  <si>
    <t>China/ Kunshan</t>
  </si>
  <si>
    <t>China/ Kunshan (OPT)</t>
  </si>
  <si>
    <t>China/ Taizhou</t>
  </si>
  <si>
    <t>China/ Zhongshan</t>
  </si>
  <si>
    <t>China/ Chongqing</t>
  </si>
  <si>
    <t>China/ Chengdu</t>
  </si>
  <si>
    <t>Mexico/ Juarez</t>
  </si>
  <si>
    <t>Czech Public/ Brno</t>
  </si>
  <si>
    <t>Renewable energy consumption(Solar power generation) is 1939.92 metric tons CO2e in 2018. Emissions value (percentage) = 1939.92/431897.92(total emissions in 2017) = 0.45%</t>
  </si>
  <si>
    <t>Wistron implemented 76 energy-saving projects in 2018, saving a total of 10,834,600 kWh of power, which is a reduction of 8,957.74 tonnes of carbon emissions. Emissions value (percentage) =8957.74/431897.92(total emissions in 2017) = 2.07%</t>
  </si>
  <si>
    <t>In 2018, Wistron’s key growth drivers were data center, internet phone, desktop, and components module business, while other product lines maintained the same level or a slight decline compared with the previous year.</t>
  </si>
  <si>
    <t>Zhongshan Plant increased production area; Kunshan Plant reduced the number of its dormitory</t>
  </si>
  <si>
    <t>Kunshan OPT Plant has been importing LA projects since March 2018, and some new machines have been replaced and added to the working area.</t>
  </si>
  <si>
    <t>Following 2006 IPCC Guidelines for National Greenhouse Gas Inventories and GWP from IPCC AF5 (100 year), with using the calorific value of fuel from the data published by regional government, such as China energy statistical yearbook 2015, Emission Factor Control List issued by Taiwan EPA, National Greenhouse Gas Inventory Report Of The Czech Republic, etc. For China area, the emission factor of diesel is 2.6123240672 kgCO2e/liter For Taiwan area, the emission factor of diesel is 2.6145778882 kgCO2e/liter For Mexico area, the emission factor of diesel is 2.7389645 kgCO2e/liter For Czech area, the emission factor of diesel is 2.7275316 kgCO2e/liter</t>
  </si>
  <si>
    <t>Following 2006 IPCC Guidelines for National Greenhouse Gas Inventories and GWP from IPCC AF5 (100 year), with using the calorific value of fuel from the data published by regional government, such as China energy statistical yearbook 2015, Emission Factor Control List issued by Taiwan EPA, National Greenhouse Gas Inventory Report Of The Czech Republic, etc. For China area, the emission factor of gasoline is 2.2351486324 kgCO2e/liter For Taiwan area, the emission factor of gasoline is 2.3552257248 kgCO2e/liter For Mexico area, the emission factor of gasoline is 2.352013 kgCO2e/liter For Czech area, the emission factor of gasoline is 2.260455 kgCO2e/liter</t>
  </si>
  <si>
    <t>Following 2006 IPCC Guidelines for National Greenhouse Gas Inventories and GWP from IPCC AF5 (100 year), with using the calorific value of fuel from the data published by regional government, such as China energy statistical yearbook 2015, Emission Factor Control List issued by Taiwan EPA, National Greenhouse Gas Inventory Report Of The Czech Republic, etc. For China area, the emission factor of diesel is 2.1175520687 kgCO2e/liter For Taiwan area, the emission factor of diesel is 1.8808612848 kgCO2e/liter For Mexico area, the emission factor of diesel is 2.1379010032 kgCO2e/liter</t>
  </si>
  <si>
    <t>Total Weight of Waste Generated (tons)</t>
  </si>
  <si>
    <t>Annual Revenue (Billions of NTD)</t>
  </si>
  <si>
    <t>Wistron manages wastes in accordance with local waste laws and regulations. We reduce waste at the source, adopt resource recycling plans, and sort our wastes properly into: general waste, recyclable waste, and hazardous waste. By implementing waste management through resource recycling, we attempt to generate less wastes and have our wastes handled by qualified waste disposal companies. For waste contractors, we have devised auditing plans to ascertain the ultimate flow of our wastes. Current Status and Goals of Waste Output at Wistron Our waste reduction goal is: To increase the overall average waste recycling rate to 90% by 2020. In 2018, we generated 44,026 tons of waste, which is equivalent to 51 tons per billion NTD, and recycled 87.64% of our waste on average.</t>
  </si>
  <si>
    <t>2018-GHG-MA-Wistron-Statement.pdf</t>
  </si>
  <si>
    <t>Neihu Headquarters, Hsichih Office Complex, Hsinchu Plant: page 2 Kunshan Plant: page 4 Kunshan OPT Plant: page 6 Taizhou Plant: page 8 Chengdu Plant: page 10 Chongqing Plant: page 12 Zhongshan Plant: page 14 Mexico Plant: page 16 Czech Plant: page 18</t>
  </si>
  <si>
    <t>AA1000 &amp; GRI Standard</t>
  </si>
  <si>
    <t>The 2017 and 2018 GHG emission (scope1 and scope2) has been disclosed in "Performance Summary" in Wistron 2018 CSR Report page 003-004. The report passed the verification conducted by BVC using AA1000 and GRI Standard.</t>
  </si>
  <si>
    <t>The performance of emission reduction activities has been disclosed in Wistron 2018 CSR Report page 095 "Wistron implemented 76 energy-saving projects in 2018, saving a total of 10,834,600 kWh of power, which is a reduction of 8,957.74 tonnes of carbon emissions." The report passed the verification conducted by BVC using AA1000 and GRI Standard.</t>
  </si>
  <si>
    <t>Total Energy Consumption by fuel type has been disclosed in Wistron 2018 CSR Report page 101 to 102. The report passed the verification conducted by BVC using AA1000 and GRI Standard.</t>
  </si>
  <si>
    <t>Year on year emissions intensity figure</t>
  </si>
  <si>
    <t>Wistron has set up the GHG emission reduciton target "Reduce 6% greenhouse gas emission by 2020 compared with 2016" and disclose the progress in Wistron 2018 CSR Report page 091. The report passed the verification conducted by BVC using AA1000 and GRI Standard.</t>
  </si>
  <si>
    <t>AA1000 &amp; GRI Standard, ISO14064-1</t>
  </si>
  <si>
    <t>The base year GHG emission (2016) has been disclosed in Wistron 2016 CSR Report with GHG emission verification statement</t>
  </si>
  <si>
    <t>In response to the water shortage risk caused by circumstances change, we communicate with suppliers to reduce the demand and dependence of water consumption through active introduction of water-saving measures. Enhance the circumstances change of suppliers and their resilience while mitigating the company's operational disruption on water outage or water rationing issues.</t>
  </si>
  <si>
    <t>Since 2010, GHG &amp; CSR workshop has been held every year to continuously promote suppliers' attention to greenhouse gas emission/reduction plan/water resource management. On 2018/04/13, Wistron hosted its annual vendor CSR conference and invited third parties and consultant companies to communicate climate-related issues, such as GHG reduction plan, water resource management, and water footprint with our supplier. At the same time, we also shared the information and communicated with our manufacturing plants in China via video conference.</t>
  </si>
  <si>
    <t>To protect the environment, ensure the health, safety, and human rights of our employees, and secure the rights and interests of our stakeholders, we adopted a CSR management system that manages five major aspects of product quality, green products, environmental protection, occupational safety and health, and social responsibility. In addition to incorporating this system into daily business operations, we also request our suppliers to work with us in implementing various requirements. In product developments, Wistron persists in adhering to energy conservation and carbon reduction principles, reducing material use, avoiding the use of hazardous substances, and recycling resources to mitigate the environmental impact of its products at all stages of their life cycle. Wistron complies with international laws, regulations, and directives, as well as customer requirements, and endeavors to simplify its design, production, and processes to build a product-friendly environment where sustainability is embraced. In the annual Wistron Group Partner Conference, we commend suppliers, who were reported in the Corporate Sustainable Management and Social Responsibility and Greenhouse Gas Inventory Report as having showed outstanding performance. We invited third-party GHG auditors, third-party RoHS inspectors, and GHG guidance companies to the 2018 CSR/GHG Supplier Conference to conduct educational training. We also communicated corporate sustainable management and social responsibility management policies, and provided complaint channels to the suppliers located in Taiwan and China region.</t>
  </si>
  <si>
    <t>C12.3g</t>
  </si>
  <si>
    <t>(C12.3g) Why do you not engage with policy makers on climate-related issues?</t>
  </si>
  <si>
    <t>The company regularly monitors the development of domestic and national policies, in order to review and improve the effectiveness of the existing corporate governance system. Besides, Wistron has always remained politically neutral, objective and detached from public policy. We do not participate in any form of lobbying. We do not take part in the activities of political parties or related organizations. Employees have the freedom to express their political beliefs, and are encouraged to fulfill their civic duty, and vote for their preferred candidate during elections. No political contributions are made by Wistron.</t>
  </si>
  <si>
    <t>5.CSR_report_2018(En)_v3(0704).pdf</t>
  </si>
  <si>
    <t>Governance: page 47 Strategy: page 47 Risk and opportunities: page 53 Emission figures: page 102 Emission Target: page 91 Waste management: page 121 Water management: page 107</t>
  </si>
  <si>
    <t>Sustainability, Innovation, and Humanity constitute our three core values. Our commitment to Corporate Sustainability and Social Responsibility is structured to embrace three distinct but interrelated spheres: the environment, social issues, and the economic sector. Since 2010, we have issued "Corporate Sustainability Report" every year to expose business "corporate governance", "green" and "social responsibility" participation.</t>
  </si>
  <si>
    <t>Senior Project Director</t>
  </si>
  <si>
    <t>Founded in 1972, SAP is a global company headquartered in Walldorf, Germany. SAP is the market leader in enterprise application software. The company is also the fastest-growing major database company. Globally, more than 76% of all business transactions worldwide touch an SAP software system. With more than 345,000 customers in more than 180 countries, the SAP Group includes subsidiaries in all major countries and employs almost 100,000 people.</t>
  </si>
  <si>
    <t>EUR</t>
  </si>
  <si>
    <t>Since 2014, the Chief Financial Officer (CFO) and member of the Executive Board, is the Executive Board sponsor for sustainability. Additionally, he has appointed a committee of senior executives from each board area (Sustainability Council) to drive sustainability initiatives, including SAP's response to climate change, within their areas.</t>
  </si>
  <si>
    <t>Other, please specify (Global All-Hands Meetings (quarterly))</t>
  </si>
  <si>
    <t>Reviewing and guiding strategy: Our sustainability advisory panel consists of expert representatives from our customers, investors, partners, NGOs, and academia. In 2018, the panel met with our CFO, and with SAP representatives from the areas of strategy, solutions, finance and administration, and marketing. The group discussed topics such as the integration of sustainability (including climate related aspects) into SAP’s innovation culture, or SAP's impact valuation approach. Monitoring and overseeing progress: The Sustainability Council briefs the CFO on a regular basis on each line of business's progress on specific targets and goals, which include climate-related targets. Global All-Hands Meetings: On a quarterly basis, SAP's Executive Board informs all employees worldwide about financial and non-financial progress (e.g. carbon emissions) on our targets.</t>
  </si>
  <si>
    <t>As part of the CFO's organization, the Chief Sustainability Officer (CSO) and their dedicated sustainability organization coordinate SAP's internal and external sustainability activities including SAP's response to climate change. On a quarterly basis, a leadership deck is sent to all executive management, including the Executive Board, with information on financial and non-financial progress on our targets, including carbon emissions. The sustainability teams also reports on sustainability risk (including environmental risks) to the Executive Board.</t>
  </si>
  <si>
    <t>1. organizational structure</t>
  </si>
  <si>
    <t>Led by our chief sustainability officer, a dedicated team works to  embed sustainability into our corporate strategy and promotes  new sustainability initiatives across the organization. The CSO reports to our commercial manager, who reports directly to the CFO. The sustainability team measures and monitors SAP's CO2 footprint on a quarterly basis, sets reduction targets (e.g. to become carbon neutral by 2025, science-based targets) and oversees communication of these initiatives to our stakeholders (e.g. through our integrated report). Together with other departments, the sustainability team develops strategies to avoid, reduce and offset carbon emissions. For example, SAP offers a wide variety of mobility alternatives to reduce the number of fuel and diesel powered company cars. </t>
  </si>
  <si>
    <t>2. why responsibility lies with those positions</t>
  </si>
  <si>
    <t>Since 2014, we have been using real data from SAP to analyze and prove the financial impact of our GHG footprint. As we are able to show that a reduction of SAP’s carbon emissions by one percent translates into a positive impact of € 5 million  for SAP’s operating profit, we believe it is crucial that SAP's sustainability team is part of the CFO organization. </t>
  </si>
  <si>
    <t>Environmental management system representatives who make sure that we achieve ISO 14001 certification are rewarded for noteworthy efforts in the area of environmental management.</t>
  </si>
  <si>
    <t>Other, please specify (Sustainability Champions)</t>
  </si>
  <si>
    <t>Noteworthy actions that support SAP's sustainability efforts and our response to climate change.</t>
  </si>
  <si>
    <t>Part of the CSO's responsibility within SAP is to ensure the fulfillment of the carbon reduction target to become carbon neutral by 2025, as well as annual reduction targets. Thus his role and the success of the sustainability team depends among other factors on how well the target will be achieved.</t>
  </si>
  <si>
    <t>Risks and opportunities arising from climate change are monitored on an ongoing basis. On a quarterly basis, relevant risks are registered in our risk management system. In addition, on a quarterly basis relevant risks and opportunities are addressed in quarterly business review meetings with senior executives.</t>
  </si>
  <si>
    <t>i. Process for identifying and assessing risks</t>
  </si>
  <si>
    <t>Risk identification for internal and external risks is conducted in cooperation between risk managers and the business units or subsidiaries across SAP. We use various techniques to identify risks, e.g., we have identified risk indicators and developed a comprehensive risk catalog that includes risk mitigation strategies for known risks. Risk identification takes place at various levels of SAP to ensure that common risk trends are identified and end-to-end risk management across organizational borders is enabled. We apply different methodologies for risk analysis, including sensitivity analyses and simulation techniques where deemed appropriate.   </t>
  </si>
  <si>
    <t>ii. Definition of substantive financial impact</t>
  </si>
  <si>
    <t>To determine which risks pose the highest threat to the viability of the Group, we classify them as “high,” “medium,” or “low” based on the likelihood that a risk will occur within the assessment horizon as well as the financial impact the risk would have on SAP’s business objectives if it were realized. The likelihood/probability ranges from remote (will occur only under exception circumstances) to near certain (can be expected within the specified time horizon); the impact levels range from insignificant (Negligible negative impact on business, financial position, profit, and cash flow) to business critical (detrimental negative impact on business, financial position, profit, and cash flow).</t>
  </si>
  <si>
    <t> iii. Identifying climate-related risks </t>
  </si>
  <si>
    <t>Risk identification at an asset level (locations) is conducted by local crisis management teams with the support of a global Business Continuity team. In addition, the sustainability organization complements the risk and opportunity assessment with their expertise related to climate change. We focus on two major areas: </t>
  </si>
  <si>
    <t>1. Risks arising from natural disasters: we focus on major SAP buildings and data centers including our corporate headquarters where our main research and development departments and certain other critical business functions are located. </t>
  </si>
  <si>
    <t>2. Risks/opportunities arising from standards and cost: we leverage the implementation of ISO14001 and the LEED standards in various locations around the world to identify risks and opportunities related to energy and emissions management.</t>
  </si>
  <si>
    <t>We monitor current regulations such as TCFD, ISO certifications such as ISO 14001 EMS, ISO 50001 Energy Management Systems, and others as relevant to our business and assess their implementation on a regular basis.</t>
  </si>
  <si>
    <t>Similar to current regulations, we assess emerging regulations as to whether they pose a risk to our own operations or could be relevant to our products and our customers.</t>
  </si>
  <si>
    <t>As we only operate datacenters and buildings, technology is not a relevant risk for us.</t>
  </si>
  <si>
    <t>We monitor and implement any legal regulations such as EU ETS, and other legal environmental aspects (e.g. energy audits) in order to be compliant.</t>
  </si>
  <si>
    <t>The topic of market is very close to reputation: as we see a market opportunity in climate-related issues, we use 100% renewable energy for our Green Cloud.</t>
  </si>
  <si>
    <t>Failure to meet customer, partner, or other stakeholder expectations or generally accepted standards on climate change, energy constraints, and our social investment strategy could negatively impact SAP’s business, results of operations, and reputation. Energy and emissions management are an integral component of our holistic management of social, environmental, and economic risks and opportunities. We have identified risks in this context, including, but not limited to, the failure to meet customer, partner, or other stakeholder expectations or generally accepted standards on climate change, energy constraints, and our social investment strategy.</t>
  </si>
  <si>
    <t>As a software company, we see acute physical as minimal. The outcome of physical climate change is minimal to the locations of our data centers, and thus not reported since it is not considered material.</t>
  </si>
  <si>
    <t>As a software company, we see chronic physical risks as minimal. The outcome of physical climate change is minimal to the locations of our data centers, and thus not reported since it is not considered material.</t>
  </si>
  <si>
    <t>As a software company, the impact of climate-related issues on our upstream is minimal, and thus not reported since it is not considered material.</t>
  </si>
  <si>
    <t>As a software company, the impact of climate-related issues on our downstream is minimal, and thus not reported since it is not considered material.</t>
  </si>
  <si>
    <t>i. Description of a process for managing climate-related risks </t>
  </si>
  <si>
    <t>To determine which risks pose the highest threat to the viability of the Group, we classify them as “high,” “medium,” or “low” based on the likelihood that a risk will occur within the assessment horizon as well as the impact the risk would have on SAP’s business objectives if it were realized. The likelihood/probability ranges from remote (will occur only under exception circumstances) to near certain (can be expected within the specified time horizon); the impact levels range from insignificant to business critical in terms of our financial position, profit, and cash flows. This risk analysis is the basis for managing the risk. The risk exposure and the risk description, as well as the appropriateness of agreed responses, are validated by the accountable management within SAP. For climate-related risks, risk managers work in close cooperation with the sustainability team, ensuring that effective strategies are implemented. The sustainability team is responsible for continuously monitoring the risks and the effectiveness of mitigation strategies, with support from the respective risk managers.  </t>
  </si>
  <si>
    <t>For example, reputational risks among customers and investors might occur if SAP does not meet its carbon reduction targets. Thus, SAP’s carbon footprint as well as initiatives to reduce the carbon footprint are closely tracked and communicated in a quarterly update to the Executive Board.  </t>
  </si>
  <si>
    <t>Based on an analysis we conducted in 2016 we identified five physical risks drivers that could bear the potential to impact our business operations: Sea level rise, tropical cyclones, infectious diseases, change in temperature and precipitation extremes and droughts. However, we believe that the likelihood of these risks materializing is unlikely due to the management systems already in place and the way SAP is organized. Our already existing measures have been designed and implemented to minimize such adverse effects. Thus, we currently do not include physical climate-related risks in our risk management.  All identified and relevant risks are reported at the local, regional, and global levels in accordance with our risk management policy. At local, regional, and global levels, we have established executive risk councils that regularly discuss risks and countermeasures and that monitor the success of risk mitigation. In addition, the Executive Board is informed quarterly about individual risks based on clearly defined qualitative reporting criteria.  </t>
  </si>
  <si>
    <t>ii. Description of a process for managing climate-related opportunities </t>
  </si>
  <si>
    <t>To identify and manage opportunities, we analyze global business trends and challenges, invite customers to co-innovate, and leverage design thinking to validate innovative solutions through selected customer engagements. In addition, we spur innovation through our partner ecosystem and start-ups. Trends related to climate change serve as additional input criteria to this process. We also validate key sustainability opportunities with our external sustainability advisory panel. Ensuring customer demand and market acceptance, timeliness and rapid solution adoption are the key objectives when it comes to prioritizing opportunities. Therefore, the overall opportunity portfolio is mapped against available development capacity to reach a well-balanced decision. Key decision criteria combine customer value and willingness to co-innovate with the size of the opportunity and the execution capabilities of SAP.</t>
  </si>
  <si>
    <t>In December 2016, we conducted a new analysis concerning climate change risks and their potential impact on our business operations with regards to risks driven by changes in regulation. This latest analysis revealed once again no substantive impact from the risks on our business operations, revenue, or expenditure. i. Impacts evaluated Throughout our analysis, we identified three key regulation-related risks that could bear the potential to impact our business operations: International agreements (like the Paris Agreement), air pollution limits, and emission reporting obligations. ii. Impact evaluation process We determined the magnitude of impact, likelihood, timeframe and potential impacts on our value drivers to identify low, medium, and high risks. The analysis was completed with the help of scientific research and internal expert interviews. iii. Justification of our assessment Based on the results, we do not consider these risks as generating a substantive change in our business operations, revenue, or expenditure in the foreseeable future. Overall, we believe emission regulations, carbon taxation, and other emissions limits are likely to affect certain portions of our operations as they might give rise to increased operational costs through our supply chain when regulatory costs are passed through. In addition, some countries are beginning to regulate energy use and carbon in non-energy intensive industries (such as the UK CRC scheme), or climate considerations will influence additional energy efficiency policy (building codes, server/data center efficiency) and we expect that these trends that may affect our direct operations will continue. However, we do not believe the financial implications of these trends will be significant as energy costs represent a negligible percentage of our total operating cost.</t>
  </si>
  <si>
    <t>SAP anticipates that international agreements like the Paris Agreement on climate change will significantly increase the need for business process and reporting automation. SAP's ability to integrate emissions reporting with core financial data enables enhanced emissions credit management at customers. SAP's solutions are already helping customers respond to regional and national-level regulation that already exists such as CRC Energy Efficiency Scheme in the UK and NGERS in Australia. Measurement, reporting and verification (MRV) will be a critical consideration for the success of global agreements and we anticipate that SAP technology can play an important role in executing MRV whether at international, national or corporate level of accounting. In addition, as 195 countries committed to the Paris Agreement, due to our global scope, SAP will be well-positioned as languages/localization become increasingly important.</t>
  </si>
  <si>
    <t>SAP expects Non-IFRS operating profit to be in a range of €7.7 billion to €8.0 billion at constant currencies. Network solutions like Ariba as well as software solutions for environment, product stewardship and sustainable operations will help drive this growth. The solutions for energy and sustainability have an expected addressable market size of €3 to €8 billion based on several market data sources.</t>
  </si>
  <si>
    <t>SAP is managing this opportunity as a strategic initiative with 4 types of investments: 1) new products, 2) existing products, 3) embedding sustainability in the Business Suite (e.g. into procurement solutions), 4) migrating our solution portfolio towards our zero emission cloud offering ("Green Cloud") to ensure we have a broad solution portfolio to address all aspects of enterprise sustainability challenges. SAP enables large and small enterprises to increase long-term and short-term profitability by holistically managing the opportunities and risks associated with economic, environmental, and societal concerns. For example, comprehensive Environment, Health, and Safety Solutions help ensure safety and business continuity by reducing environment, health, and safety risks. With SAP solutions, customers can mitigate environmental risks by performing thorough risk assessments and designing effective controls. SAP solutions help our customers comply with regulations, internal policies, and environmental operating permits, and reduce waste and emissions. Our solutions also allow customers to collect, calculate, and process environmental emission data; record deviations and take corrective action; and give plant managers a comprehensive view of environmental performance.</t>
  </si>
  <si>
    <t>In 2018, we increased our R&amp;D expense (IFRS) to €3,624 million. Total R&amp;D expense not only includes our own personnel costs but also the external cost of works and services from the providers and cooperation partners we work with to deliver and enhance our products. We also incur external costs for translating, localizing, and testing products, for obtaining certification for them in different markets, patent attorney services and fees, strategy consulting, and the professional development of our R&amp;D workforce. R&amp;D for sustainability solutions is part of this overall R&amp;D budget.</t>
  </si>
  <si>
    <t>SAP anticipates that increasing regulation, such as carbon taxes, will significantly increase the need for business process and reporting automation. SAP's ability to integrate emissions reporting with core financial data enables enhanced analytics lowering tax costs.</t>
  </si>
  <si>
    <t>SAP anticipates that increasing average temperatures will significantly increase the need for business process and analytics applications that are core to our solutions offering. For example, we expect changes in temperature to have a large effect on increasing volatility of prices for energy and other natural resources. We also anticipate raising temperatures impacting global supply chain systems. This will require greater management attention and a shift away from traditional supply chains to a focus on more responsive supply networks as offered by SAP to avoid and overcome localized climate related risks and also to enable greater network traceability so that compromised product components can be quickly identified and substituted. A sustained change in average temperatures may also lead to significant change in consumption habits and migration behavior. This could lead to significant disruption for customers leading to demand for SAP software in the shorter term to help with crisis management and for business transformation in the longer run.</t>
  </si>
  <si>
    <t>SAP anticipates that increasing changes in average precipitation will significantly increase the need for business process and analytics applications that are core to our solutions offering. For example, we expect changes in precipitation to have a large effect on increasing volatility of prices for energy, water, and other natural resources. We also anticipate change in precipitation impacting global supply chain systems. This will require greater management attention and a shift away from traditional supply chains to a focus on more responsive supply networks as offered by SAP to avoid and overcome localized climate related risks and also to enable greater network traceability so that compromised product components can be quickly identified. A sustained change in average precipitation may also lead both to significant change in consumption habits and migration behavior and potential agricultural production patterns. This could lead to significant disruption for our customers leading to demand for software in the shorter term to help with crisis management and for business transformation in the longer run.</t>
  </si>
  <si>
    <t>SAP operates globally in 130 countries. Keeping our energy demands for office buildings as well as data centers low can have a positive impact on our operating costs. This is a global opportunity for us.</t>
  </si>
  <si>
    <t>At SAP, we put a monetary value on how our operating profit is affected by selected non-financial indicators that measure, for example, how well we engage with our employees and inspire them to commit to our vision and strategy, support a healthy business culture, and succeed in reducing our carbon emissions. To achieve this quantification, we created cause-and-effect chains that show how specific actions we take at SAP lead to shifts in behavior. This behavior impacts on our business and has a financial consequence. We believe that such insights are a prerequisite for fully modeling the financial impact of non-financial performance. Our focus on carbon emissions has contributed to a cumulative cost avoidance of €272.8million in the past three years, compared to a business-as-usual scenario. We used our carbon emissions of 2007 as a baseline to calculate these numbers. We achieved 39% of this cost avoidance in 2018.</t>
  </si>
  <si>
    <t>We have introduced initiatives to drive efficiency and innovation with respect to our buildings, data center operations, and infrastructure. Facilities management staff design and operate our facilities based on robust environmental standards. For example, a large number of our facilities is LEED Gold certified. In addition, our IT operations personnel is committed to optimizing energy consumption in our data centers: one of our main data centers in St. Leon-Rot, Germany, had a very efficient power usage effectiveness (PUE) of 1.36 in 2018. In early 2019, SAP will open its new state-of-the-art data center in Walldorf, Germany.</t>
  </si>
  <si>
    <t>As we pursue a number of energy efficiency initiatives, it is difficult for us to calculate the costs.</t>
  </si>
  <si>
    <t>i. Impact on this area for our business As we see opportunities for our software to help our customers reduce their environmental impact, we have dedicated teams in the development areas and industry business units specifically for developing environmental products and services. ii. Magnitude of this impact realizing these opportunities leads to higher business growth and revenue.</t>
  </si>
  <si>
    <t>i. Impact on this area for our business We understand that supply chain risks pose a threat to both our own operations, as well as our customer's operations. Thus, through our software solution SAP Ariba Supplier Risk, we can track financial and non-financial risks of the supply chain (e.g. human rights, climate). This solution can also help our customers to better understand their supply chain risks. In addition, in our Supplier Code of Conduct we have included climate-related aspects for our supply chain. ii. Magnitude of this impact Positive impact will lead to higher revenue numbers of our SAP Ariba solution, as well as a lower risk of reputational loss.</t>
  </si>
  <si>
    <t>i. Impact on this area for our business We have risk mitigation strategies for all our risks, e.g. for our ISO 14001 certification we have to define risks, opportunities and mitigation activities. Mitigation activities include stakeholder and escalation management. ii. Magnitude of this impact If we cannot mitigate our risks for ISO 14001 certification properly, this could lead to a loss of certification, which would impact our credibility towards our customers in regards to being a role-model for climate change mitigation.</t>
  </si>
  <si>
    <t>i. Impact on this area for our business As we see opportunities for our software to help our customers reduce their environmental impact, we have dedicated teams in the development areas and industry business units specifically for developing environmental products and services. ii. Magnitude of this impact realizing new products and services through an increase in R&amp;D might lead to higher business growth and revenue.</t>
  </si>
  <si>
    <t>i. Impact on this area for our business To be credible for our customers, we have to be a role model and lead by example. Therefore. the Chief Sustainability Officer and the sustainability team manage our own carbon reporting, carbon strategy etc. ii. Magnitude of this impact If we do not fulfill our target to become carbon neutral by 2025, we will lose credibility and risk reputational loss.</t>
  </si>
  <si>
    <t>i. Impact on this area for our financial planning process As climate risks and opportunities impact our products and services, they also impact our revenue planning. For example, selling software dedicated to environmental reporting has a positive impact on our revenues. ii. Magnitude of this impact This impact includes all climate-related solutions SAP offers.</t>
  </si>
  <si>
    <t>i. Impact on this area for our financial planning process For our operating costs, we include risks and opportunities arising from air travel offsets as well as our company cars (e.g. limits for carbon emissions as well as offering smaller company cars and other transport alternatives). We also consider travel restrictions to lower our operating costs as well as our carbon emissions through travel (e.g. airplane emissions). ii. Magnitude of impact When planning our operating costs, we believe additional carbon emissions also result in additional costs for us. As our scope 3 emissions (especially travel) have the biggest impact on our overall emissions, carbon emissions through travel have a clear impact on our operating costs.</t>
  </si>
  <si>
    <t>We do not see material risks for our capital expenditures or capital allocation, as we do not operate facilities in locations with high risks due to climate change.</t>
  </si>
  <si>
    <t>i. Impact on this area for our financial planning process Due to our cloud strategy, SAP has acquired several software companies with a strong focus on cloud revenue (e.g. SAP Concur). This strategy is closely linked to our environmental approach: As we operate a 100% green cloud, we offer carbon-neutral software solutions to our customers. ii. Magnitude of impact This impacts the sales of our cloud solutions.</t>
  </si>
  <si>
    <t>We consider climate-related risks and opportunities in our planning of access to capital, however these risks and opportunities are marginal and thus they are not material to us.</t>
  </si>
  <si>
    <t>We consider climate-related risks and opportunities in our planning of assets, however these risks and opportunities are marginal for us as a software company and thus they are not material to us.</t>
  </si>
  <si>
    <t>We consider climate-related risks and opportunities in our planning of liabilities, however these risks and opportunities are marginal for us as a software company and thus they are not material to us.</t>
  </si>
  <si>
    <t>i. Impact on this area for our financial planning process At SAP, we put a monetary value on how our operating profit is affected by selected non-financial indicators that measure, for example, how well we engage with our employees and inspire them to commit to our vision and strategy, support a healthy business culture, and succeed in reducing our carbon emissions.To achieve this quantification, we created cause-and-effect chains that show how specific actions we take at SAP lead to shifts in behavior. This behavior impacts on our business and has a financial consequence. ii. Magnitude of impact Such analysis establishes more than just a correlation between non-financial indicators and financial impact. It also reveals why and how something such as the carbon footprint ultimately leads to gains or losses in business performance. We believe that such insights are a prerequisite for fully modeling the financial impact of non-financial performance. We calculate that a reduction of one percent of our greenhouse gas footprint would have a positive impact of € 5 million on our operating profit.</t>
  </si>
  <si>
    <t>i. How business objectives and strategy have been influenced by climate-related issues at SAP</t>
  </si>
  <si>
    <t>SAP’s vision is to help the world run better and improve people’s lives. We do this by delivering technology innovations that address today’s and tomorrow’s</t>
  </si>
  <si>
    <t>challenges (including climate change) without disrupting our customers’ business operations. Already in 2014, we embarked on a "Green Cloud" strategy. This</t>
  </si>
  <si>
    <t>means that all our data centers and facilities are powered by 100% renewable electricity.</t>
  </si>
  <si>
    <t>The inclusion of sustainability and climate change into our core business strategy is continuously driven by SAP’s chief sustainability officer (CSO), who reports to</t>
  </si>
  <si>
    <t>the CFO, and his team. The CSO’s team works with the corporate strategy group to embed climate change and other sustainability topics into our corporate</t>
  </si>
  <si>
    <t>strategy, operations, and also influences the product portfolio - always considering both risks and opportunities. Additionally, strategy is influenced by sustainability</t>
  </si>
  <si>
    <t>experts in the major lines of business across SAP including product development, administration, or communications.</t>
  </si>
  <si>
    <t>In developing our strategy, we have looked at 2 dimensions: </t>
  </si>
  <si>
    <t>Which risks and opportunities do we need to manage internally to reduce our own carbon footprint and related costs? </t>
  </si>
  <si>
    <t>Which risks and opportunities related to climate change can we help our customers manage with our software? </t>
  </si>
  <si>
    <t>The aspects considered were e.g. how our customers can become more efficient by increasing resource productivity along value chains, being prepared for increasing and volatile energy costs, and responding to increasing regulatory and public pressure influenced by climate change. In addition, we help our customers leverage sustainability as a key driver</t>
  </si>
  <si>
    <t>of innovation and new business models.</t>
  </si>
  <si>
    <t>We have implemented energy efficiency measures in our office buildings and data centers or have been working towards reducing emissions from business travel and commuting. In 2018 we continue with our program to reduce the impact of air travel by SAP employees with an internal carbon pricing on business flights. To control emissions of our fast-growing cloud solutions, we deliver all our cloud solutions in a “Green Cloud” powered by 100% renewable energy. </t>
  </si>
  <si>
    <t>SAP strongly believes that our largest potential impact on climate change is through providing technology that will help our customers manage their operations and environmental impact more effectively. By increasing the efficiencies of their supply chains and operations, we effectively lower the GHG emissions of our customer base. Accordingly, SAP has built and offers its customers a specific set of sustainability solutions like energy and environmental</t>
  </si>
  <si>
    <t>resource management solutions. Delivering our solutions in a “Green Cloud” helps reduce IT related greenhouse gas emissions of our customers.</t>
  </si>
  <si>
    <t>SAP is managing all climate associated opportunity with 3 types of investments: new products (e.g.  Ariba Risk Supply Management, Concur, Sustainability Dashboard on our SAP HANA and SAP Analytics Cloud platform), existing products (e.g. Environmental Compliance), embedding  sustainability in the SAP S/4HANA-Suite to ensure we have a broad solution portfolio to address all aspects of enterprise sustainability challenges that our customers face. We have designed sustainability solutions which carbon and energy are a part of: sustainability reporting and analytics, energy management, operational risk management, sustainable supply chain and products. Cloud complemented our environmental strategy already in 2014 to have a carbon neutral offering for our customers. </t>
  </si>
  <si>
    <t>ii. The most substantial business decisions in 2018:</t>
  </si>
  <si>
    <t>We compensated a significant amount of our business flights. In addition, our internal carbon price on business flights has been implemented in most of our countries we travel. The internal carbon price will be used to buy high-quality offsets for the emissions caused by the flights.</t>
  </si>
  <si>
    <t>SAP has pledged to plant five million trees by 2025 in collaboration with various non-governmental organizations. In 2018, we started by investing in an additional 500,000 trees as part of our carbon offsetting initiatives.</t>
  </si>
  <si>
    <t>Further roll-out of our environmental aspects, increase the number of energy-efficiency projects, and foster employee engagement around environmental matters, which will help us achieve our carbon reduction target. </t>
  </si>
  <si>
    <t>Designed to enable continuous improvement and protect the environment, our environmental management system based on the ISO 14001 standard was rolled out to seven additional SAP sites in 2018. The system now covers 55 SAP sites in 30 countries. In 2018, we successfully audited the Walldorf and St. Leon-Rot sites in Germany, thus fulfilling our target for the system to cover operations affecting about 70% of employees globally. In addition, we also successfully implemented the ISO 50001 energy management system for the Walldorf and St. Leon-Rot sites. </t>
  </si>
  <si>
    <t>In 2018, we continued to realize the benefits of our investment in the Livelihoods Fund. Several years ago, we made a commitment to invest €3 million covering a 20-year participation in a fund that supports social causes as well as the sustainability of agricultural and rural communities worldwide. The returns from this unique investment in the Livelihoods Fund consist of high-quality carbon credits. Following the success of this scheme, we will invest in a second Livelihoods Fund in 2019, committing another €3 million over the next 30 years and thus increasing our commitment to sustainable initiatives.</t>
  </si>
  <si>
    <t>Other, please specify (Science Based Targets 2050)</t>
  </si>
  <si>
    <t>Science Based Target 2050: SAP commits to reduce the absolute GHG emissions of Scope 1,2 and 3 by 40% by 2025 from a 2016 base year. This will be an important milestone to achieve absolute emission reductions of 85% by 2050. The achievement of our science-based target will be driven by our strong Cloud Strategy which will lead to efficiency gains in our data centers and a significant increase in our cloud customer numbers. As a result, our emissions of the Scope 3 category 'use of sold products' will shift to Scope 2 which will be realized with 100% renewable electricity according to our renewable strategy (1. own solar panels - 2. local procurement of renewable electricity - 3. compensation through purchased RECs with high quality standards). Our SAP scenarios is the following: The first key milestone is in 2025 when 40% of our emissions should be eliminated, regardless of our continuous growth and due to the cloud strategy – in 2050 we plan on being an exclusive cloud business. Our solutions will run only on climate-neutral SAP datacentres. All of these measures will allow us to fulfill our responsibility for achieving the two-degree target of the Paris agreement. The Science Based Target Initiative informed us beginning of July 2019, that our Science Based Target is already in line with a 1.5C trajectory. SAP plans to sign the SBTi 1.5C pledge, indicating that our business supports the 1.5°C ambitions.</t>
  </si>
  <si>
    <t>Scope 1+2 (market-based) +3 (upstream &amp; downstream)</t>
  </si>
  <si>
    <t>Our operations strategy is targeted towards reducing our emissions back to the level of the year 2000 by the year 2020 - We managed to achieve this goal 3 years ahead of time in 2017.</t>
  </si>
  <si>
    <t>SAP aims to achieve a net-zero carbon footprint of SAP’s operations by 2025. This includes all direct (scope 1), indirect (scope 2) and selected categories of value chain (scope 3) GHG emissions such as business flights, employee commuting, paper consumption, and co-locations of data centers. SAP will continue existing initiatives and programs to drive efficiency and innovation to avoid and reduce GHG emissions, following our approach “avoid – reduce – compensate”. Part of SAP carbon neutral strategy is the investment into climate protection projects based on investment in CO2 offsets.</t>
  </si>
  <si>
    <t>SAP commits to reduce the absolute GHG emissions of Scope 1, 2 and 3 by 40% by 2025 from a 2016 baseline. This target is an important milestone in reducing emissions 85% by 2050, using a 2016 base year. SAP has committed to set 1.5°C science-based emissions reduction targets aligned with a net-zero future, responding to what the latest climate science indicates is needed to limit the worst impacts of climate change. SAP is one of 7 global companies that already have 1.5°C-aligned reduction targets, and the first one in Germany. Please see press release by UNGC and SBTi: https://sciencebasedtargets.org/2019/07/23/9334/</t>
  </si>
  <si>
    <t>Zero/low-carbon vehicle</t>
  </si>
  <si>
    <t>Amount of electric vehicles</t>
  </si>
  <si>
    <t>For further information, please see our Global SAP Eenvironmental Ppolicy: https://assets.cdn.sap.com/sapcom/docs/2016/01/425d2a67- 577c-0010-82c7-eda71af511fa.pdf</t>
  </si>
  <si>
    <t>Other, please specify (We invest in the Livelihoods Fund)</t>
  </si>
  <si>
    <t>We continued to realize the benefits of our investment in the Livelihoods Fund, a unique investment fund whose returns consist of high-quality carbon credits. Several years ago, we made a commitment to investing €3 million covering a 20-year participation in the fund, which supports the sustainability of agricultural and rural communities worldwide. Projects of this fund focus on ecosystem restoration, agriculture, agroforestry, and rural energy. In eastern India, for example, the fund helped communities plant fruit trees to diversify food sources and address the overcultivation of soil. Instead of a charitable donation, we have made a long-term investment that brings benefits to society, the environment, and SAP. In 2018, we received carbon credits from the fund, which helped us to offset our carbon footprint by 35,7 kilotons. Following the success of this first investment in the Livelihoods Fund, we invested in a second Livelihoods Fund in 2019, committing another €3 million over the next 30 years and thus increasing our commitment to sustainable initiatives.</t>
  </si>
  <si>
    <t>Other, please specify (Transportation: Fleet)</t>
  </si>
  <si>
    <t>To achieve our goal of 20% e-cars by 2020, we continued to increase the number of e-cars in our fleet around the globe. At the end of 2018, we have 600 SAP owned charging stations and 2000 electric vehicles in our global company car fleet. In addition, we started projects to install electric vehicle chargers at home, so employees can charge their electric cars at home as well.</t>
  </si>
  <si>
    <t>Other, please specify (Transportation: Use)</t>
  </si>
  <si>
    <t>To further reduce emissions from commuting and to engage employees into healthy commuting, we have launched a company bike initiative. Employees in Germany are given the opportunity to lease bikes at good rates. SAP has leased 2800 bicycles at the end of 2018.</t>
  </si>
  <si>
    <t>We introduced a dynamic emission cap based on industry efficiency gains in our company car policy.</t>
  </si>
  <si>
    <t>Other, please specify (CO2 offsets for business flights)</t>
  </si>
  <si>
    <t>We continued to invest in carbon emission offsets for air travel in the majority of countries we travel from by charging an internal carbon price. This offset effort resulted in a compensation of 170 kt of CO2 in 2018.</t>
  </si>
  <si>
    <t>To help drive progress in our sustainability initiatives, we need the support of employees in every part of SAP. We have a global internal network of about 200 sustainability champions who represent different regions and LoBs at SAP. Not only do they act as role models, but they also tailor sustainability to local and LoB needs and interests as well as share best practices.</t>
  </si>
  <si>
    <t>Ideas related to sustainability and climate protection can be submitted to SAP Idea Management that provides incentives for employees who submit ideas.</t>
  </si>
  <si>
    <t>Budget and personnel is available for doing research on energy and emissions related subjects and for developing solutions that help our customers avoid emissions.</t>
  </si>
  <si>
    <t>In Facility Management, SAP has dedicated budgets and personnel for sustainability. Budget is provided e.g. for LEED, ISO 14001 and ISO 50001 certifications or energy efficiency measures in our buildings and data centers.</t>
  </si>
  <si>
    <t>SAP is rolling out ISO 14001 to subsidiaries all over the world. Compliance with this standard for environmental management drives target setting and reduction of emissions on a local level. By the end of Q4 2018, 55 sites in 30 countries have implemented an environmental management system (EMS) based on the international ISO 14001 standard. For this first time, we also implemented the ISO 50001 energy management system for the Walldorf and St. Leon-Rot sites.</t>
  </si>
  <si>
    <t>Other (Awareness and transparency)</t>
  </si>
  <si>
    <t>SAP does offer various apps and solutions to provide transparency on carbon emissions caused by business travel, company cars or commuting. This helps to drive awareness and change individual behaviors.</t>
  </si>
  <si>
    <t>Cloud solutions from SAP: We have built and continue to build a comprehensive cloud computing portfolio. Using software in the cloud can avoid emissions at customers’ premises as they do not have to run servers on their own. Our “Green Cloud” strategy helps us to decouple growth related emissions from delivering software services to our customers, as we use 100% renewable energy to power our data centers. All of these measures lead to a reduction of energy consumption in our customers' data centers and thus directly reduce their Scope 1 or 2 emissions.</t>
  </si>
  <si>
    <t>In general, SAP does not disclose revenue percentages of individual products. The percentage of revenue from low carbon products refers to our revenue from cloud subscription and support (IFRS), as we use 100% renewable electricity within our data centers.</t>
  </si>
  <si>
    <t>In addition our supply-chain core products like transportation-management, warehouse-management or production planning help optimize resource productivity, which includes potential abatement of CO2. If run in the cloud, it's a low-carbon product avoiding emissions.</t>
  </si>
  <si>
    <t>Our ridesharing solution SAP twogo offers shared mobility. In this it helps abating CO2 emissions of single-use car rides. As a cloud product, it is a low-carbon product which helps to avoid emissions.</t>
  </si>
  <si>
    <t>In general, SAP does not disclose revenue percentages of individual products.</t>
  </si>
  <si>
    <t>January 1 2007</t>
  </si>
  <si>
    <t>December 31 2007</t>
  </si>
  <si>
    <t>In 2007 we did not report differentiating between location-based and market-based emissions.</t>
  </si>
  <si>
    <t>Other, please specify (Rest of the World)</t>
  </si>
  <si>
    <t>Products and Innovation</t>
  </si>
  <si>
    <t>Digital Business Services</t>
  </si>
  <si>
    <t>Cloud Business Group</t>
  </si>
  <si>
    <t>Global Customer Operations</t>
  </si>
  <si>
    <t>Global Business Operations</t>
  </si>
  <si>
    <t>GFA</t>
  </si>
  <si>
    <t>Walldorf</t>
  </si>
  <si>
    <t>St. Leon-Rot</t>
  </si>
  <si>
    <t>Munich</t>
  </si>
  <si>
    <t>Berlin</t>
  </si>
  <si>
    <t>Duesseldorf</t>
  </si>
  <si>
    <t>Rest of the World</t>
  </si>
  <si>
    <t>Corporate Cars</t>
  </si>
  <si>
    <t>Stationary Combustion Facilities</t>
  </si>
  <si>
    <t>Refrigerants Facilities</t>
  </si>
  <si>
    <t>Refrigerants Corporate Cars</t>
  </si>
  <si>
    <t>Corporate Jets</t>
  </si>
  <si>
    <t>Bangalore</t>
  </si>
  <si>
    <t>Newtown Square</t>
  </si>
  <si>
    <t>Electricity Office</t>
  </si>
  <si>
    <t>Electricity Data Centers</t>
  </si>
  <si>
    <t>Purchased Chilled and Hot Water</t>
  </si>
  <si>
    <t>Emission reductions were achieved through various activities such as employee awareness campaigns or server virtualization to save energy in data centers. Calculation: Emissions of electricity and heating in 2017: 188386 tons CO2e and in 2018: 185559 tons CO2e. This is a slight decrease of about 1% of the 2017 gross global emissions (scope 1 and 2).</t>
  </si>
  <si>
    <t>Due to the acquisitions of some smaller companies, our global gross emissions increased. Calculation: Global gross emissions in 2017: 302654 tons CO2e. Emissions of acquired companies in 2018: 2887 tons CO2e. This is about 1% of the 2017 gross global emissions (scope 1 and 2).</t>
  </si>
  <si>
    <t>Corporate cars use less fuel, thus producing less CO2. Also, there is an increase in electric vehicles in our corporate car fleet. Calculation: Corporate Cars emissions in 2017: 111078 tons CO2e and in 2018: 108586 tons CO2e. This is a decrease of about 1 % of the 2017 gross global emissions (scope 1 and 2).</t>
  </si>
  <si>
    <t>Other, please specify (Car fuel)</t>
  </si>
  <si>
    <t>Department for Business, Energy &amp; Industrial Strategy (BEIS) - Conversion factors 2017 for GHG reporting https://www.gov.uk/government/uploads/system/uploads/attachment_data/file/635633/Conversion_factors_2017_- _Full_set__for_advanced_users__v02-00.xls</t>
  </si>
  <si>
    <t>Greenhouse Gas Protocol - GHG Emissions from Transport or Mobile Sources http://www.ghgprotocol.org/sites/default/files/ghgp/Transport_Tool_v2_6.xlsx</t>
  </si>
  <si>
    <t>Car fuels: Diesel and Gasoline; reported factor is calculated as average of calculated emissions divided by the sum of consumed fuels (Diesel + Gasoline).</t>
  </si>
  <si>
    <t>Renewable Energy Certificate: Wind energy generated in Texas, USA</t>
  </si>
  <si>
    <t>Renewable Energy Certificate: Wind energy generated in Canada</t>
  </si>
  <si>
    <t>Renewable Energy Certificate: Wind energy generated in Brazil</t>
  </si>
  <si>
    <t>Renewable Energy Certificate: Wind energy generated in Germany</t>
  </si>
  <si>
    <t>Renewable Energy Certificate: Wind energy generated in Sweden</t>
  </si>
  <si>
    <t>Renewable Energy Certificate: Wind energy generated in Italy</t>
  </si>
  <si>
    <t>Renewable Energy Certificate: Wind energy generated in the United Kingdom</t>
  </si>
  <si>
    <t>Renewable Energy Certificate: Wind energy generated in China</t>
  </si>
  <si>
    <t>Renewable Energy Certificate: Wind and Solar energy generated in India</t>
  </si>
  <si>
    <t>e-waste recycled in kilograms</t>
  </si>
  <si>
    <t>employees (FTE)</t>
  </si>
  <si>
    <t>Due to our extensive cloud strategy, SAP's data center capacity grows constantly, which results in an increase in e-waste of ca. 10%. At the same time, our employees number increased similarly.</t>
  </si>
  <si>
    <t>total revenue in million €</t>
  </si>
  <si>
    <t>Due to our extensive cloud strategy, SAP's data center capacity grows constantly, which results in an increase in e-waste of ca. 10%. At the same time, our total revenue increased by ca. 5%.</t>
  </si>
  <si>
    <t>KPMG Assurance Report.pdf</t>
  </si>
  <si>
    <t>247 - 248</t>
  </si>
  <si>
    <t>247-248</t>
  </si>
  <si>
    <t>ISAE 3410</t>
  </si>
  <si>
    <t>Reasonable Assurance</t>
  </si>
  <si>
    <t>Progress against emissions reduction target: In the SAP Integrated Report 2018, we describe our progress against our emission reduction target. (making our operations carbon neutral by 2025) - this has been verified by KPMG.</t>
  </si>
  <si>
    <t>Limited Assurance</t>
  </si>
  <si>
    <t>Our complete Scope 3 emissions including downstream emissions are verified by KPMG.</t>
  </si>
  <si>
    <t>In the SAP Integrated Report 2018 we describe emissions reduction activities; these texts have been verified by KPMG.</t>
  </si>
  <si>
    <t>In the SAP Integrated Report 2018 chapter Energy and Emissions, we also demonstrate the change of our emissions compared to past years with a visual graph. The content of this graph has been verified by KPMG.</t>
  </si>
  <si>
    <t>Other, please specify (EU ETS: SAP corporate jets)</t>
  </si>
  <si>
    <t>SAP participates in the European Union emissions trading scheme as we own two corporate jets that are used for SAP </t>
  </si>
  <si>
    <t>executive business travel purposes. As the emissions from the jets represent only a very minor part of our overall </t>
  </si>
  <si>
    <t>emissions, our strategy is to reduce the amount of corporate jet emissions if possible, otherwise we purchase allowances on the market. </t>
  </si>
  <si>
    <t>We continued to realize the benefits of our investment in the Livelihoods Fund. Several years ago, we made a commitment to invest €3 million covering a 20 -year participation in a fund that supports social causes as well as the sustainability of agricultural and rural communities worldwide. The returns from this unique investment in the Livelihoods Fund consist of high -quality carbon credits. Following the success of this scheme, we invested in a second Livelihoods Fund in 2018, increasing our commitment to sustainable initiatives. Instead of a charitable donation this is a long-term investment that brings benefits to society, the environment, and SAP.</t>
  </si>
  <si>
    <t>These offsets we purchase for our business flights include funding for the following projects: reforestation and forest protection in Uganda.</t>
  </si>
  <si>
    <t>Other, please specify (Cookstoves)</t>
  </si>
  <si>
    <t>These offsets we purchase for our business flights are used for cookstoves projects in Peru and Uganda.</t>
  </si>
  <si>
    <t>Other, please specify (Water purification)</t>
  </si>
  <si>
    <t>These offsets we purchase for our business flights are used for a water purification project in India.</t>
  </si>
  <si>
    <t>We continue with our program introduced in 2015 to reduce the impact of air travel by SAP employees. In addition to avoiding business flights by investing in virtual collaboration and communication technologies, we invest in carbon emission offsets for air travel in the majority of countries we travel from by charging an internal carbon price. This offset effort resulted in a compensation of 170kt in 2018.</t>
  </si>
  <si>
    <t>We use uniform pricing throughout the company for our carbon price. We do not disclose our internal carbon price per metric ton externally.</t>
  </si>
  <si>
    <t>The internal carbon price has tangibly impacted our progess towards achieving our carbon emission goals: through purchasing carbon offsets with our internal fee, we can reduce our net emissions and we can engage our employees to use alternative traveling methods.</t>
  </si>
  <si>
    <t>SAP engages with its stakeholders on a variety of issues, for example through our Sustainability Advisory Council. However, we have not yet been able to efficiently reach a critical number of customers or suppliers to discuss climate-related issues. </t>
  </si>
  <si>
    <t>With the soon to be implemented SAP Ariba Supplier Risk tool,  we will be able to understand both financial as well as non-financial (e.g. human rights risks, climate-related risks) throughout our supply chain. This information will be highly useful for us in order to start a conversation with our supply chain on how to deal with climate-related issues. </t>
  </si>
  <si>
    <t>DIGITALEUROPE is an association of major IT players that aims to improve the business environment for the European information and communications technology sector, including energy efficiency, sustainability and the environment. The organization has a working group on smart grids. They describe the mandate of this group as follows: “The implementation of Smart Grids is central to the development of the European Internal Market for Energy. The drive for lower-carbon generation, combined with greatly improved efficiency on the demand side, will empower consumers to select their most innovative suppliers capable to offer outstanding programs for energy efficiency. DIGITALEUROPE is represented and actively contributes to the key European activities in Smart Grids, such as the European Smart Grids TF and the European standardisation mandate 490.” http://www.digitaleurope.org/</t>
  </si>
  <si>
    <t>no</t>
  </si>
  <si>
    <t>European Round Table of Industrialists</t>
  </si>
  <si>
    <t>The European Round Table of Industrialists (ERT) is a forum bringing together around 50 Chief Executives and Chairmen of major multinational companies of European parentage covering a wide range of industrial and technological sectors. ERT advocates policies at both national and European levels, with the goal of improving European competitiveness, growth and employment. ERT has a working group on Energy and Climate Change. The Energy and Climate Change Working Group seeks to create a holistic approach appropriate to the international context to address the significant challenges that Europe and the planet are facing. https://www.ert.eu/</t>
  </si>
  <si>
    <t>ESMIG</t>
  </si>
  <si>
    <t>ESMIG represents European companies which provide products, information technology and services for multi-commodity metering, display and management of energy consumption and production at consumer premises. These products and services enable: better outage detection, customized tariffs and accurate bill, a precise overview of consumption and manageable demand and are therefore, making energy cleaner, more affordable and more reliable. http://esmig.eu/</t>
  </si>
  <si>
    <t>An SAP employee is a member of Esmig’s Regulation and Policy Group (RPG)</t>
  </si>
  <si>
    <t>bitkom</t>
  </si>
  <si>
    <t>Bitkom is Germany's digital association. Founded in 1999 as a merger of individual industry associations in Berlin, it represents more than 2,400 companies in the digital economy, among them 1,000 SMEs, 300 start-ups and almost all global players. Bitkom mainly advocates for innovative economic policies, the modernization of the educational system and future-oriented network policies. Bitkom has a number of working groups focusing on different aspects of the environment and sustainability: https://www.bitkom.org/Themen/Technologie/Umwelt-Nachhaltigkeit/index.jsp They work on ressource efficiency for ICT and advocate digitization as a means to further climate protection.</t>
  </si>
  <si>
    <t>SAP's engagement in influencing policy via trade associations and in sharing best practices with policy makers is centrally coordinated by the government relations team. The team closely cooperates with SAP's sustainability organization to have a consistent approach towards climate change across SAP.</t>
  </si>
  <si>
    <t>sap-2018-integrated-report.pdf</t>
  </si>
  <si>
    <t>Key Facts (p. 4) Strategy &amp; Business Model (p. 52f) Energy &amp; Emissions (p. 78f) Risk Management and Risks (p. 107, 112) Waste &amp; Water (p. 231f) Interactive Chart Generator (part of our integrated report, online: https://www.sap.com/integrated-reports/2018/en/interactive-chart-generator.environment.greenhouse-gas-emissions.html</t>
  </si>
  <si>
    <t>sap-2018-annual-report-form-20f.pdf</t>
  </si>
  <si>
    <t>Strategy &amp; Business Model (p. 27f) Energy &amp; Emissions (p. 39f)</t>
  </si>
  <si>
    <t>Chief Financial Officer</t>
  </si>
  <si>
    <t>We create the technology to connect the world. We develop and deliver the industry's only end-to-end portfolio of network equipment, software, services and licensing that is available globally. Our customers include communications service providers whose combined networks support 6.1 billion subscriptions, as well as enterprises in the private and public sector that use our network portfolio to increase productivity and enrich lives.</t>
  </si>
  <si>
    <t>Through our research teams, including the world-renowned Nokia Bell Labs, we are leading the world to adopt end-to-end 5G networks that are faster, more secure and capable of revolutionizing lives, economies and societies. We adhere to the highest ethical business standards as we create technology with social purpose, quality and integrity.  www.nokia.com </t>
  </si>
  <si>
    <t>Nokia Group Leadership Team (executive board) and its members are responsible for the overall management of the company including climate related issues when relevant to their area of responsibility. The Chief Marketing Officer is a member of the Group Leadership Team, and is responsible for corporate responsibility at the executive management level. Corporate responsibility includes overall sustainability including climate change related topics. The CFO is a member of the executive board and as the Chief Risk Officer is responsible for the Enterprise Risk Management (ERM) and related reviews in the Nokia board minimum twice a year. Nokia ERM system also includes climate change related risks and opportunities.</t>
  </si>
  <si>
    <t>Climate issues are one part of the annual board sustainability review including targets, key actions and performance. Nokia Enterprise Risk Management system also includes climate related risks and opportunities and the board has ERM review in their meetings at minimum twice a year.</t>
  </si>
  <si>
    <t>Our sustainability committee is called the "Corporate Responsibility Council." Our Corporate Responsibility Council consists of senior representatives from our business units and support functions including  management representatives with climate change related responsibilities from units such as product development, real estate, procurement and environment. </t>
  </si>
  <si>
    <t>The Council is managed by the Corporate Responsibility team which belongs to the Marketing &amp; Corporate Affairs (MCA) function under the Chief Marketing Officer who is responsible for corporate responsibility at the executive management level. Corporate Responsibility includes also climate change related topics.</t>
  </si>
  <si>
    <t>The Council typically meets quarterly and ensures alignment across the business on responsibility strategy, priorities, and the implementation of responsibility activities. It reviews the materiality, targets and performance  (overall and against the short and long term targets)  of various corporate responsibility - including climate change - related topics. </t>
  </si>
  <si>
    <t>Our Procurement Quality office had targets and monetary incentives on Supplier Performance Evaluation (SPE). Suppliers' climate engagement via CDP Supplier -program is a key part of the Sustainability pillar of the SPE. 2018 progress: 314 of our key suppliers, an increase of 22 from 2017, responded to the CDPs request to disclose their climate performance information and 187 provided emission reduction targets.</t>
  </si>
  <si>
    <t>Annual performance review directly associated with achieving 2018 energy and carbon footprint reduction objectives.</t>
  </si>
  <si>
    <t>Covers our Annual Plan</t>
  </si>
  <si>
    <t>Covers our long range plan (LRP) period of 3 years</t>
  </si>
  <si>
    <t>Long term is typically up to 10 years but in some cases we consider also longer term time horizon.</t>
  </si>
  <si>
    <t>In our Enterprise Risk Management we monitor the risks three times a year, typically using three years time horizon. Exceptionally, when needed also longer-term risks are monitored. In our strategy planning we typically use longer time horizon and in our materiality analysis we consider risks and opportunities extending also to over 10 years.</t>
  </si>
  <si>
    <t>Nokia Enterprise Risk Management (ERM) covers strategic, operational, financial and hazard risks, including climate change risks.  Key risks and opportunities are primarily identified against business targets either in business operations or as an integral part of strategy and financial planning. </t>
  </si>
  <si>
    <t>Prioritization is made for instance using Nokia risk and opportunity mapping and analysis processes and also utilizing tools where identified risks and opportunities are ranked based on the possible impact (€), probability and time frame.</t>
  </si>
  <si>
    <t>One of the core principles is that the business or function head is also the risk owner although all employees are responsible for identifying, analyzing and managing risks as appropriate given their roles and duties. Key risks and opportunities are analyzed, managed and monitored as part of business performance management with the support of risk management personnel and the centralized Enterprise Risk Management function.</t>
  </si>
  <si>
    <t>Key risks and opportunities are reviewed by the Group Leadership Team and the Board of Directors in order to create visibility on business risks as well as to enable the prioritization of risk management activities. The Board of Directors’ role in overseeing risk includes risk analysis and assessment related to financial strategy and business reviews, updates, and decision-making proposals. </t>
  </si>
  <si>
    <t>The Corporate Responsibility Council meets typically quarterly and ensures alignment across the business on responsibility strategy, priorities, and the implementation of responsibility activities. It reviews the materiality, targets and performance (overall and against the short- and long-term targets) of various corporate responsibility topics, including climate change. In materiality analysis, the risks and opportunities are considered as one element.</t>
  </si>
  <si>
    <t>In ERM we consider risks and opportunities typically with the time horizon of 3 years and in exceptional cases longer term. In our strategy planning we typically use longer time horizon and in our materiality analysis we consider risks and opportunities extending also to over 10 years.</t>
  </si>
  <si>
    <t>ERM’s risk register includes risks with value of over 20 MEUR. We have used the register as the basis for our CDP disclosure and consider the same threshold as substantive in our climate disclosure. We update the risk and opportunity assessment 3 times a year. </t>
  </si>
  <si>
    <t>We consider current regulation like the recent EU energy efficiency directive on the energy performance of buildings. Climate change related taxes and other regulations which may increase operating costs as well as to a lesser extent product pricing and negatively impact on demand are being implemented in various parts of the world. Implementation of taxes/regulations may result in an increase in cost of energy and components for Nokia, since we procure components and manufacture goods on a global basis. As Nokia is not an energy intensive company - our energy cost in 2018 was approximately € 92 million and our scope 1 and 2 CO2 (location based) emissions in 2018 were about 571 400 tonnes - indicating that the direct impact would not be material (20% increase in the energy cost would lead to € 18 million decrease in our profits.) The identified risks are assessed and ranked in the ERM’s risk assessment process based on the possible impact (€), probability and time frame. As the value of the risk is currently estimated at less than 20 MEUR, it is not included in the ERM risk register, which only includes risks of over 20 MEUR.</t>
  </si>
  <si>
    <t>We consider emerging regulation like the evolving scope of EU Eco Design directive. New regulation might cause additional costs to Nokia. Climate change related taxes and other regulations which may increase operating costs as well as to a lesser extent product pricing and negatively impact on demand are being implemented in various parts of the world. Implementation of taxes/regulations may result in an increase in cost of energy and components for Nokia, since we procure components and manufacture goods on a global basis. As Nokia is not an energy intensive company - our energy cost in 2018 was approximately € 92 million and our scope 1 and 2 CO2 (location based) emissions in 2018 were about 571 400 tonnes - indicating that the direct impact would not be material (20% increase in the energy cost would lead to € 18 million decrease in our profits.) The identified risks are assessed and ranked in the ERM’s risk assessment process based on the possible impact (€), probability and time frame. As the value of the risk is currently estimated at less than 20 MEUR, it is not included in the ERM risk register, which only includes risks of over 20 MEUR.</t>
  </si>
  <si>
    <t>Developments in technology are considered mainly as an opportunity. We consider the impact of e.g. 5G technology on the energy use and have designed solutions like "ReefShark chipset" to improve the energy efficiency.</t>
  </si>
  <si>
    <t>We provide our customers information on the energy consumption of our products which is included in the bidding and customer legal documentation. The disclosure/ non-disclosure may cause legal risks. The identified risks are assessed and ranked in the ERM’s risk assessment process based on the possible impact (€), probability and time frame.</t>
  </si>
  <si>
    <t>We evaluate this category mainly from the perspective of opportunities. Our customers are interested in the energy use of our products and we have designed solutions like "ReefShark chipset" to improve the energy efficiency.</t>
  </si>
  <si>
    <t>Many of the climate change related issues like how we handle the energy efficiency of our products and buildings may cause reputational risks. Reputation and brand related environmental risks are assessed as a part of our certified externally audited ISO 14001:2015 EMS process.</t>
  </si>
  <si>
    <t>The review of acute natural catastrophes and related risks to our facilities, customers, supply chain etc. is a key part of our climate related Enterprise Risk Management process. In addition, environmental incidents are managed in our HSE incident management process. Nokia Business Continuity Plans (BCPs) support the continuity of critical business processes during a significant business disruption, regardless of the source of the disruption – manmade or environmental. Each plan includes risk assessment and response procedures for four different scenarios: Loss of Building, Loss of Personnel, Loss of Applications / Systems and Loss of Suppliers. This provides input also for the ERM process. Updates to BCPs are required twice each year and each plan is tested at least once every three to five years, based on risk. Plans covering manufacturing facilities and other time-sensitive critical functions are tested most often. When Nokia relies on a supplier to perform critical functions, the Nokia Supply Chain and Procurement Organization ensures that the supplier has a Business Continuity Plan.</t>
  </si>
  <si>
    <t>The review of increased longer-term risk level to our facilities, customers, supply chain etc. related to natural catastrophes, e.g. sea level rise, is a key part of our climate related Enterprise Risk Management process. The identified risks are assessed and ranked in the ERM’s risk assessment process based on the possible impact (€), probability and time frame.</t>
  </si>
  <si>
    <t>Our supply chain related climate risks are a key part of our climate related Enterprise Risk Management process. As an example the acute physical risks related to our suppliers' factories. Nokia Business Continuity Plans (BCPs) support the continuity of critical business processes during a significant business disruption, regardless of the source of the disruption – manmade or environmental. Each plan includes risk assessment and response procedures for Loss of Building, Loss of Personnel, Loss of Applications / Systems and Loss of Suppliers. This provides input also for the ERM process. Updates to BCPs are required twice each year and each plan is tested at least once every three to five years, based on risk. Plans covering manufacturing facilities and other time-sensitive critical functions are tested most often. When Nokia relies on a supplier to perform critical functions, the Nokia Supply Chain and Procurement Organization ensures that the supplier has a Business Continuity Plan.</t>
  </si>
  <si>
    <t>Our customer related climate risks are a key part of our climate related Enterprise Risk Management process. As an example the acute physical risk / loss of business due to natural catastrophe related to our customers operations. The identified risks are assessed and ranked in the ERM’s risk assessment process based on the possible impact (€), probability and time frame.</t>
  </si>
  <si>
    <t>1) Description of a process for managing climate-related risks and opportunities:</t>
  </si>
  <si>
    <t>Key risks and opportunities are analyzed, managed and monitored as part of business performance management. One of the core principles is that the business or function head is also the risk owner, although all employees are responsible for identifying, analyzing and managing risks, as appropriate, given their roles and duties.  Also sustainability related e.g. climate change risks and opportunities are a part of the process (integrated into our overall risk management). The Corporate Responsibility Council meets quarterly and ensures alignment across the business on responsibility strategy, priorities, and the implementation of responsibility activities. It reviews the materiality, targets and performance  of various corporate responsibility topics, including climate change.</t>
  </si>
  <si>
    <t>Our overall risk management concept is based on managing the key risks that would prevent us from meeting our objectives, rather than solely focusing on eliminating risks. We update the risk and opportunity assessment with identified management actions 3 times a year.</t>
  </si>
  <si>
    <t>Nokia Business Continuity Plans (BCPs) support the continuity of critical business processes during a significant business disruption, regardless of the source of the disruption – manmade or environmental.  Each plan includes risk assessment and response procedures for four different scenarios: Loss of Building, Loss of Personnel, Loss of Applications / Systems  and Loss of Suppliers.  Updates to BCPs are required twice each year and each plan is tested at least once every three to five years, based on risk.  Plans covering manufacturing facilities and other time-sensitive critical functions are tested most often.  When Nokia relies on a supplier to perform critical functions, the Nokia Supply Chain and Procurement Organization ensures that the supplier has a Business Continuity Plan.</t>
  </si>
  <si>
    <t>2) Case study/example of how process is applied to:  </t>
  </si>
  <si>
    <t>a) Physical risks and opportunities </t>
  </si>
  <si>
    <t>Risk: Extreme weather or serious natural event leading to inability to maintain normal business operations. For instance, some of our suppliers and to some extent also Nokia have manufacturing plants in the areas like East and South East Asia that can be sensitive to tropical cyclones.</t>
  </si>
  <si>
    <t>These suppliers and / or Nokia need to look for alternative supply sources. Looking for alternative supply sources is a part of our normal on-going sourcing process. Additionally, Nokia has in place insurance for property damage that includes buildings, equipment and machinery, as well as coverage for certain business interruptions covered by the insurance policies, whereby Nokia aims to manage the impact of natural catastrophe perils such as tropical cyclones (hurricanes and typhoons) on Nokia through the applicable insurance policies. </t>
  </si>
  <si>
    <t>Nokia maintains crisis management / business continuity plans to ensure that products, services and solutions continue to be delivered at acceptable levels during a significant disruption to operations.  </t>
  </si>
  <si>
    <t>Also, Real Estate considers both adaptation and mitigation of Climate Change in its site selection and operations. The impact of extreme weather conditions are considered as part of the selection with selecting new office locations. Sustainability criteria are included in the selection documentation.</t>
  </si>
  <si>
    <t>Opportunity: This is also a revenue/reputation related opportunity if we are able to handle the critical customer deliveries well and satisfy the network requirements to host nations own crisis response and mitigation capability.</t>
  </si>
  <si>
    <t>b) Transitional risks and opportunities </t>
  </si>
  <si>
    <t>Risk: climate change related taxes and other regulations may increase our operating costs. </t>
  </si>
  <si>
    <t>Opportunity: effort to reduce our GHG emissions and energy use may provide benefits in form of reduced energy costs.  Our experts in functions like Legal, Sustainability and Procurement monitor related regulations and legislative developments (like EU energy efficiency directive on the energy performance of buildings) and work throughout our value chain to prepare for changes. In 2018 we continued to reduce our energy consumption and emissions, and our GHG emissions from facilities decreased by 18% as compared to 2017. Our target for 2019 is the reduction of GHG emission by 3% from facilities, compared to 2018 level (Scopes 1+2). We were also the first telco equipment vendor to get the approval for our commitment to 2030 Science-Based Targets to reduce our long-term scope 1, 2 and 3 emissions. These on-going activities reduce our energy related cost and risk.</t>
  </si>
  <si>
    <t>Some of our suppliers have their manufacturing plants in the areas like East and South East Asia that can be sensitive to tropical cyclones. The probability of tropical cyclone caused by the climate change causing severe damage to a production facility of a critical supplier, our operations or our customer is rather small. However, in case such would happen, it can lead to impacts like lost or deferred sales, service failure and it can have an impact on the supplier's operations and the supplier / Nokia may need to look for alternative supply sources. Also our customers are in some cases vulnerable to changes in physical climate parameters like tropical cyclones.</t>
  </si>
  <si>
    <t>Some of our suppliers have their manufacturing plants in the areas like East and South East Asia that can be vulnerable to tropical cyclones. The probability of tropical cyclone caused by climate change causing severe damage to a production facility of a critical supplier, our operations or our customer is rather small. However, in case such would happen, we estimate annualized financial impact of approximately MEUR 20 for a scenario of regional, one week shut-down of internal business operations. Other potential scenarios could be lost or deferred sales, service failure (potential contractual penalties) or rollout failure.</t>
  </si>
  <si>
    <t>Looking for alternative supply sources is a part of our normal on-going sourcing process. Additionally, Nokia has in place insurance for property damage that includes buildings, equipment and machinery, as well as coverage for certain business interruptions covered by applicable insurance policies, whereby Nokia aims to manage the impact of natural catastrophe perils such as tropical cyclones. Nokia maintains business continuity plans to ensure that products, services and solutions continue to be delivered at acceptable levels during a significant disruption to operations. Real Estate considers both adaptation and mitigation of Climate Change in its site selection and operations. The impact of extreme weather conditions are considered as part of the selection with selecting new office locations. Sustainability criteria are included in the selection documentation. Business continuity includes e.g. easy transfer between sites. These management actions often involve specific case studies, such as deep dive to the conditions in India which suffered from severe flooding, to map the potential risk areas, impacts and risk management related to our internal IT operations. The activity is a part of our normal sourcing process without significant additional cost implication expected i.e. less than MEUR 1 annually (referring to related labor costs), and additionally Nokia purchases certain insurance for various purposes, including managing property damage and business disruptions.</t>
  </si>
  <si>
    <t>Climate change related taxes and other regulations which may increase operating costs as well as to a lesser extent product pricing and negatively impact on demand are being implemented in various parts of the world. Implementation of taxes/regulations may result in an increase in cost of energy and components for Nokia, since we procure components and manufacture goods on a global basis. As Nokia is not an energy intensive company - our energy cost in 2018 was approximately € 92 million and our scope 1 and 2 CO2 (location based) emissions in 2018 were about 571 400 tonnes - indicating that the direct impact would not be material (20% increase in the energy cost would lead to € 18 million decrease in our profits.) However, this can also impact the whole value chain, increase the price of products and reduce consumer / our customers purchasing power. However in our risk analysis the assumption is that the impact is long term and the adverse impact on our industry or Nokia would not be disproportionately higher than on other industries or to our competitors at least to a significant extent.</t>
  </si>
  <si>
    <t>Nokia is not an energy intensive company - our 2018 energy cost equalled approximately € 92 million (vs. net sales of approximately € 23 billion.) Assuming the energy cost increase of 10% due to fuel/energy tax increases or regulations would decrease our profits annually by approximately € 9 million based on 2018 data. Our scope 1 and 2 CO2 (location based) emissions in 2018 were about 571 400 tonnes and as such carbon taxes or other carbon costs are not likely to have significant financial impact on Nokia.</t>
  </si>
  <si>
    <t>Our experts in functions like Legal, Sustainability and Procurement monitor related regulations and legislative developments (like EU energy efficiency directive on the energy performance of buildings) and work throughout our value chain to prepare for changes. We are continuously implementing measures to increase our own and our customers energy efficiency. In 2018 we continued to reduce our energy consumption and emissions, and our GHG emissions from facilities decreased by 18% as compared to 2017. Our target for 2019 is the reduction of GHG emission by 3% from facilities, compared to 2018 level (Scopes 1+2). We were also the first telco equipment vendor to get the approval for our commitment to 2030 Science-Based Targets to reduce our long-term scope 1, 2 and 3 emissions. We encourage key suppliers to report their climate impacts and set carbon reduction targets through the CDP Supply Chain Program, which helps us to plan improvement programs with our suppliers and improve reporting of our Scope 3 emissions. We also run training workshops including topics like climate change for our suppliers. These on-going activities reduce our energy related cost and risk. Annual cost impact of management is less than €1 million (referring to related labor costs). Often the benefits weight out the costs (e.g. reduction in energy use and air travel) and the actions are part of overall business conduct therefore no overall meaningful additional negative financial impact.</t>
  </si>
  <si>
    <t>Market: Other</t>
  </si>
  <si>
    <t>One scenario is that social unrest, war and other political risks increase as a result of climate change. This would impact negatively on the economy, consumer/customer purchasing power, and in some cases lead to inability to continue business in certain areas. 1% reduction in the demand of Nokia products would lead to about €226 million reduction in our annual sales based on 2018 data. This would also have an impact on the telecommunications infrastructure market but our assumption is that this is a long-term development and the adverse impact on our industry or Nokia would not be disproportionally higher than on other industries or on our competitors, at least to significant extent.</t>
  </si>
  <si>
    <t>Climate change impact on the fluctuating socio-economic conditions and related political and economic risks is difficult to estimate especially over the long term. 1% reduction in the demand of Nokia products would lead to about €226 million reduction in our annual sales based on 2018 data. Our assumption is that the adverse impact on our industry or Nokia would not be disproportionally higher than on other industries or our competitors at least to significant extent. We also believe that certain opportunities may make our business less vulnerable and possibly mitigate the negative impacts. The financial impact is very difficult to quantify.</t>
  </si>
  <si>
    <t>Managing long term political risks is challenging, especially globally. However our following activities may make our products more attractive and cost efficient and help alleviate the risk of fluctuating socioeconomic conditions and impacts on customers purchasing power and preferences: In 2018, we have dramatically expanded our AirScale Radio portfolio (4x more references), by introducing a wide range of single-and multiband Remote Radio Heads, as well as 6-pipe AirScale Radio Frequency Module, exhibiting a peak energy efficiency at unit level as high as 34 % across various frequency bands. AirScale portfolio deliveries have represented more than 40 % of all our Macro BTS deliveries over the year, and shipped baseband capacity has increased by over 50 percent while keeping the energy footprint almost unchanged (+2 percent). Our Single RAN (SRAN) solution typically enables 45 percent lower energy consumption compared to the traditional way of building separate 2G, 3G and 4G radio networks. Our total R&amp;D spend was € 4620 million in 2018 and a part of this goes to activities like developing our AirScale Radio portfolio, new energy efficient fiber access solutions and chipset innovations. Providing these solutions can to some extent mitigate risks. These costs are incurred as part of normal product development process and no major extra cost is incurred because of the climate change related actions (=less than € 1 million annual cost impact, referring to related labor costs).</t>
  </si>
  <si>
    <t>Climate change and high energy cost can increase the demand of Nokia products including: Through 2018, we have dramatically expanded our AirScale Radio portfolio (4x more references), by introducing a wide range of single-band and multiband Remote Radio Heads, as well as 6-pipe AirScale Radio Frequency Module, exhibiting a peak energy efficiency at unit level as high as 34 percent across various frequency bands. AirScale portfolio deliveries have represented more than 40 percent of all our Macro BTS deliveries over the year, and shipped baseband capacity has increased by over 50 percent while keeping the energy footprint almost unchanged (+2 percent). Our Single RAN (SRAN) solution typically enables 45 percent lower energy consumption compared to the traditional way of building separate 2G, 3G and 4G radio networks. Reliable communications infrastructure is also essential in various catastrophic situations. An example of our solutions in this area is our Ultra Compact Network, a rapidly deployable 4G solution which enables vital public safety communications to be implemented at emergency scenes where wide area network coverage is not available. Nokia’s target for 2018 – which was also achieved – was to provide and support 2-3 Nokia Saving Lives solution kits - based on Ultra Compact Networks. Our products also improve connectivity and reduce the need for unnecessary travel and commuting e.g. by enabling virtual meetings and remote work.</t>
  </si>
  <si>
    <t>The impact is very difficult to estimate as it relates to long-term development with various uncertainties. Based on our 2018 business volumes a 1% growth in demand would lead to approximately €226 million increase in our annual net sales. The increased energy price - due to taxes and regulations - could be expected to have a negative impact on the world economy and at least partly offset the possibly increased demand for products and services. The financial impact is very difficult to quantify.</t>
  </si>
  <si>
    <t>The main product related strategy is to develop energy efficient products. This is also visible in our target setting. We were the first telco equipment vendor and one of the first 100 companies globally to have the Science-Based Targets for GHG emissions reductions approved. By 2030 we aim to reduce GHG emission compared to 2014 level with 75% reduction in the energy use of sold products. Through 2018, we have dramatically expanded our AirScale Radio portfolio (4x more references), by introducing a wide range of single-band and multiband Remote Radio Heads, as well as 6-pipe AirScale Radio Frequency Module, exhibiting a peak energy efficiency at unit level as high as 34 % across various frequency bands. AirScale portfolio deliveries have represented more than 40 % of all our Macro BTS deliveries over the year, and shipped baseband capacity has increased by over 50 percent while keeping the energy footprint almost unchanged (+2 percent). Our Single RAN (SRAN) solution typically enables 45 % lower energy consumption compared to the traditional way of building separate 2G, 3G and 4G radio networks. Our total R&amp;D spend was € 4620 million in 2018 and a part of this goes to developing energy efficiency solutions like the AirScale Radio portfolio. These costs are incurred as part of normal product development process and no major extra cost is incurred because of the climate change related actions (=less than € 1 million annual cost impact, referring to related labor costs.)</t>
  </si>
  <si>
    <t>By 2025, we believe there will be more than 50 billion connected things in the form of devices, modules, and sensors. Nokia is well positioned to play a key role in this "programmable world" that can help people in various ways also in addressing climate change related challenges. Examples of possible opportunity areas are better use of scarce resources through precision agriculture and improved water management and mitigating risks of flood or drought. Reliable communications infrastructure is also essential in various catastrophic situations (e.g. destruction by typhoons or hurricanes). An example of our solutions in this area is our Ultra Compact Network, a rapidly deployable 4G solution which enables vital public safety communications to be implemented at emergency scenes where wide area network coverage is not available. Nokia’s target for 2018 – which was also achieved – was to provide and support 2-3 Nokia Saving Lives solution kits - based on Ultra Compact Networks.</t>
  </si>
  <si>
    <t>The impact is very difficult to estimate as it relates to long term development with various opportunities and uncertainties. Based on our 2018 business volumes a 1% growth in demand would lead to approximately €226 million increase in our annual net sales.</t>
  </si>
  <si>
    <t>By 2025, we believe there will be more than 50 billion connected things in the form of devices, modules, and sensors. Nokia is well positioned to play a key role in this programmable world that can help people in various ways also in addressing climate change related challenges. Examples of possible opportunity areas are better use of scarce resources through precision agriculture and improved water management and mitigating risks of flood or drought. Reliable communications infrastructure is also essential in various catastrophic situations (e.g. destruction by typhoons or hurricanes). An example of our solutions in this area is our Ultra Compact Network, a rapidly deployable 4G solution which enables vital public safety communications to be implemented at emergency scenes where wide area network coverage is not available. Nokia’s target for 2018 (achieved) was to provide and support 2-3 Nokia Saving Lives solution kits - based on Ultra Compact Networks. Our total R&amp;D spend was € 4620 million in 2018 and a part of this goes to activities like: R&amp;D related to "internet of things and programmable world", developing better even more reliable communications networks infrastructure technology and solutions like the Ultra Compact Network. These costs are incurred as part of normal product development process and thus no major extra cost is incurred because of the climate change related actions (=less than € 1 million annual cost impact, referring to related labor costs).</t>
  </si>
  <si>
    <t>Our 2018 energy cost equalled approximately € 92 million; assuming the energy efficiency increase of 10% would increase our profits annually by approximately € 9 million based on 2018 data. We plan to capitalise on this opportunity through continuing the following actions: Energy efficiency related actions in our offices and factories - to achieve these targets - are on-going ("being implemented"). In 2018, larger capital investments included total cost of ownership techniques, the delivery of energy efficient and environmentally friendly projects such as new chillers in India and China, and boilers in the UK and France, as well as building envelope upgrades in Finland and France. We also investigated and installed solar panels at our site in Portugal. LED lighting continued to be deployed across our portfolio in both new and refurbished buildings with projects implemented in all regions along with improved Heating, Ventilation and Air Conditioning (HVAC) controls including products such as Ultrabox and Aironics, all aimed at reducing energy use. In 2018 we continued to reduce our energy consumption and emissions, and our GHG emissions from facilities decreased by 18% compared to 2017. Our target for 2019 is the reduction of GHG emission by 3% from facilities, compared to 2018 level (Scopes 1+2).</t>
  </si>
  <si>
    <t>Our 2018 energy cost equaled approximately € 92 million; assuming the energy efficiency increase of 10% would increase our profits annually by approximately € 9 million based on 2018 data.</t>
  </si>
  <si>
    <t>In 2018 we continued to reduce our energy consumption and emissions, and our GHG emissions from facilities decreased by 18% compared to 2017. Our target for 2019 is the reduction of GHG emission by 3% from facilities, compared to 2018 level (Scopes 1+2). We were also the first telco equipment vendor to get the approval for our commitment to 2030 Science-Based Targets to reduce our long term scope 1, 2 and 3 emissions. Energy efficiency related actions in our offices and factories - to achieve these targets - are on-going. In 2018, larger capital investments included total cost of ownership techniques, the delivery of energy efficient and environmentally friendly projects such as new chillers in India and China, and boilers in the UK and France, and building envelope upgrades in Finland and France. We also investigated and installed solar panels at our site in Portugal. LED lighting continued to be deployed across our portfolio in both new and refurbished buildings with projects implemented in all regions along with improved Heating, Ventilation and Air Conditioning (HVAC) controls including products such as Ultrabox and Aironics, all aimed at reducing energy use. Annual cost impact related to the energy efficiency increases is less than €1 million (referring to related labor costs), and typically the benefits weight out the costs with a net positive financial impact.</t>
  </si>
  <si>
    <t>Demand from the customers side for lower emissions products and services is identified as an opportunity. For mobile service providers most of their carbon emissions come from the radio access network. Our AirScale radio base station solution (BTS) spearheads our commitment to helping our customers build a sustainable business supported by a zero emissions network. Innovative hardware and intelligent software cut base station energy consumption. Over 140 customers have installed energy efficiency software features to our products. In 2018 we experienced clear increase in market demand and for the first time ever over 10% of the Nokia radio products in the field have one or more energy efficiency software features activated. Magnitude of impact: medium</t>
  </si>
  <si>
    <t>As increase in energy cost has been identified as a potential risk Nokia has requested some 500 suppliers to disclose their climate performance and targets through CDP supply chain module. This has impacted on both Nokia and suppliers' cost and workload. Magnitude of impact: low</t>
  </si>
  <si>
    <t>As energy efficiency of our products and facilities has been identified as a risk and opportunity we have initiated some mitigation activities like electricity consumption across our facilities (decreased by 3% in 2018 as compared to 2017) and products (average 43% energy savings for customers whose networks we modernized in 2018). Also, Real Estate considers both adaptation and mitigation of Climate Change in its site selection and operations. The impact of extreme weather conditions are considered as part of the selection with selecting new office locations. Sustainability criteria are included in the selection documentation. Magnitude of impact: low</t>
  </si>
  <si>
    <t>As energy efficiency of products has been identified as an important topic and an opportunity our design for environment R&amp;D process addresses energy efficiency of all our products. We have developed new more energy efficient HW and SW and set SBT to reduce GHG emission of our products by 75% by 2030 (base year 2014). Magnitude of impact: medium</t>
  </si>
  <si>
    <t>As energy savings in our operations has been identified as an opportunity e.g. our electricity consumption across our facilities decreased by 3% in 2018 as compared to 2017. We have also set SBT to reduce scope 1 + 2 GHG emission by 41% by 2030 (base year 2014). Magnitude of impact: low</t>
  </si>
  <si>
    <t>Climate change related matters are only one of the many factors in our product competitiveness and its revenue impact is difficult to quantify to the extent it would have a clear impact in the financial planning process. Significant new products introductions, like ReefShark/AirScale are taken into consideration in planning process in case those have significant impact on sales margin development, however it is impossible to factor the climate change related product revenue risks and opportunities in the financial planning. Magnitude of impact: low</t>
  </si>
  <si>
    <t>Energy savings measures have some operating cost and cost savings impacts - for example in our facilities we speak about some millions of EUR annual impact (less than 10 MEUR). These activities are done primarily for business reasons like savings in energy costs, and only secondarily because of the identified climate related risks and opportunities. Magnitude of impact: low</t>
  </si>
  <si>
    <t>Climate change related matters are only one of the many factors in our product competitiveness and its impact on our capital allocation is difficult to quantify, but we have not experienced a clear, quantifiable impact on this area of our financial planning process.</t>
  </si>
  <si>
    <t>The identified climate change related risks and opportunities have not been factored into our acquisition and divestments related financial planning process as separate items.</t>
  </si>
  <si>
    <t>We have disclosed our climate change related risk and opportunities to various financial institutions but so far we have not seen any meaningful implication to our access to capital.</t>
  </si>
  <si>
    <t>Climate-related issues have not affected our financial planning process concerning our assets as our own operations are not energy intensive.</t>
  </si>
  <si>
    <t>Climate change-related liabilities have not affected our financial planning process because with our current processes and management methods we do not expect to have such liabilities to materialize. Also, we are not in an energy intensive business.</t>
  </si>
  <si>
    <t>i) How our business strategy has been influenced by climate-related issues:</t>
  </si>
  <si>
    <t> We take a systematic approach to identifying the opportunities and risks sustainability presents, and we aim to minimize the negative impact of our operations and to find new opportunities for revenue increase and cost savings. Sustainability and climate change with targets, activities and follow-up process is included in various business activities and related strategies. One of the key topics in our materiality analysis is “the Product energy efficiency and GHG emissions”. This is strategically important area as a major part of our customers’ operating costs are related to the energy use of communications networks and the following examples describe our strategy, targets and product decisions relevant especially to this area during 2018.</t>
  </si>
  <si>
    <t> ii) How our business strategy is linked to an emissions reductions target or energy reduction target:</t>
  </si>
  <si>
    <t>We were the first telco equipment vendor and one of the first 100 companies globally to have the Science-Based Targets for GHG emissions reductions approved. By 2030 we aim to reduce GHG emission compared to 2014 level: 41% reduction in our own operations (Scopes 1+2) and 75% reduction in the energy use of sold products (Scope 3). This decision has strategic importance as it helps our operator customers to reduce energy consumption and costs in their networks.</t>
  </si>
  <si>
    <t>iii) The most substantial business decisions relevant to the reporting year made as a result of the integration of climate-related issues were:  </t>
  </si>
  <si>
    <t>For mobile service providers most of their carbon emissions come from the radio access network. Our AirScale radio base station solution (BTS) spearheads our commitment to helping our customers build a sustainable business supported by a zero emissions network. Innovative hardware and intelligent software cut base station energy consumption. </t>
  </si>
  <si>
    <t>Through 2018, we have dramatically expanded our AirScale Radio portfolio (4x more references), by introducing a wide range of single-band and multibandRemote Radio Heads, as well as 6-pipe AirScale Radio Frequency Module, exhibiting a peak energy efficiency at unit level as high as 34 percent across various frequency bands. AirScale portfolio deliveries have represented more than 40 percent of all our Macro BTS deliveries over the year, and shipped baseband capacity has increased by over 50 percent while keeping the energy footprint almost unchanged (+2 percent). Our Single RAN (SRAN) solution typically enables 45 percent lower energy consumption compared to the traditional way of building separate 2G, 3G and 4G radio networks.</t>
  </si>
  <si>
    <t>Over 140 customers have installed energy efficiency software features to our products. In 2018 we experienced clear increase in market demand and for the first time ever over 10% of the Nokia radio products in the field have one or more energy efficiency software features activated.</t>
  </si>
  <si>
    <t>During 2018 we also launched  two key chipset innovations. Firstly, the new ReefShark chipsets, which leverage in-house silicon expertise to dramatically reduce the size, cost and power consumption of operators’ networks and meet the massive compute and radio requirements of 5G.  We followed this up with the announcement of the Photonic Service Engine 3 chipset which enables maximum capacity over any distance and on any fiber - from metro to subsea - increasing capacity up to 65% over currently deployed networks while reducing power by 60%. Power savings support the challenge of reducing carbon footprint.</t>
  </si>
  <si>
    <t>These and similar activities continue in 2019 in line with our 2030 Science-Based Targets to reduce our long term scope 1, 2 and 3 emissions.</t>
  </si>
  <si>
    <t>Other, please specify (We have used IPCC RCP 2.6 scenarios of 1.5ºC and 2.0ºC to review our risks, opportunities and related implications to our business. In addition we have used various scenarios and case studies related to energy price increases (e.g. 10 % and 20%). )</t>
  </si>
  <si>
    <t>We have selected the following scenarios: - IPCC scenarios of 1.5ºC and 2.0ºC to review our risks, opportunities and related implications to our business. - Scenario 2DS of IAE was a part of our Science Based 2030 Target setting for scope 1, 2 &amp; 3. - In addition we have used various scenarios and case studies related to the energy price increases (such as 10% and 20%) and also analysed the possible financial impact of tropical cyclones caused by the climate change causing severe damage to a production facility of a critical supplier, our operations or our customer etc. Inputs: - Nokia climate, energy and business performance data, related projections and sensitivity analysis; data from our risk opportunity and strategy analysis; IPCC and IEA climate scenarios. - Key assumptions and analytical methods - Energy mix: IEA scenarios on energy mix development until 2030 - GDP development, abatement cost, population growth etc. assumptions included in the IAE ETP 2DS scenario - Carbon price / tax: sensitivity analysis based on current cost vs. 20% increase - Increased severity of extreme weather events such as cyclones and floods - Climate change impact on the fluctuating socio-economic conditions and related political and economic risks - Energy efficiency improvements &amp; possible changes in technology, volumes etc. (as in SBTs) - Mix of quantitative and qualitative analysis - Most relevant physical and transition risks We have used various time horizons in our analysis including: - 2030 related scenario relevant as a basis for our Science Based Target (SBT) setting for emissions; - time frames of 3-10 years (in some cases longer) in Nokia risk &amp; opportunity management and in long term and strategy planning. In our scenario analysis we have considered the whole value chain and especially the most material areas: our own operations (where we have the highest operational control), and supply chain &amp; product use (where the impact is the highest) The results of the conducted scenario analysis: 1) In IPCC 1.5°C and 2°C scenarios the most impactful results for us are: - The need for bigger and more urgent GHG emission reduction activities - The higher risk of the extreme weather conditions: flood, precipitation, drought and water availability - The risks to health, livelihoods, food security, water supply, human security, cities and economic growth (&amp;poverty) are projected to increase (1.5°C vs. 2°C scenarios) 2) IAE Scenario: was used as a basis of our SBT target setting 3) We also used 10-20% increase in our energy cost as an additional scenario - indicating that the direct impact would not be material for us as 20% increase in the energy cost would lead to €18million decrease in our profit. There are also some opportunities as technology, connectivity and IoT can help in reducing emissions and increase resilience against the negative consequences of the climate change (e.g. reliable communications infrastructure is essential in various catastrophic situations). Also the increased energy cost would shorten the payback time in our facility related energy efficiency investments. Overall the various scenarios and related analysis did not directly change Nokia’s business strategy, but the results have provided information for our risks and opportunity analysis and stressed the need for bigger and more urgent GHG reduction activities (IPCC) and acted as the basis of our Science Based Target (SBT) setting. The global warming of 1.5°C and increase further with 2°C would to some extent increase the likelihood and impact of the extreme weather conditions however this would not significantly change the results of our risk assessment/financials and related mitigation plans (business continuity, insurance etc.).</t>
  </si>
  <si>
    <t>Our organization submitted this target in April 2017 for Science-based Targets Intiative (SBTi) and SBTi successfully approved it in June 2017. We are on track with the target and result is assured as part of our sustainability assurance, as stated in our People and Planet 2018 report. We wanted to include also car fleet emission in our Science-based target (SBT), which has 2014 as base-year. Car fleet reporting anyhow started only in 2015 and hence 2015 emission value (44 900 tonnes) was used as proxy of 2014 car fleet value, to get a total Scope 1 base year 2014 value. This is explaining why our year 2014 total Scope 1 emissions reported in our People and Planet report is 44 900 tonnes smaller than the SBT 2014 baseline value. Target coverage is 98% as it excludes following minor facility related emission sources: Emissions from Hydro-Fluoro-Carbon (HFC) refrigerants; Emissions from fire suppression system losses; Non-combustion related CO2e rom manufacturing, R&amp;D and product development; Emissions from purchased cooling</t>
  </si>
  <si>
    <t>Scope 3 emissions included in SBT are on target and are assured. We have set a Science Based Target (SBT) for 2030 (baseline 2014) to reduce by 75% our Scope 3 greenhouse gas emissions caused by the emissions from customer use of our sold products. We concentrate on the long-term trend line, as product development takes time and is a step by step process. The trend line is not linear and we can see that emissions are relatively stable during the initial years, but over time emissions will decrease. For 2018, while product energy consumption and related emissions decreased due to our active research and development efforts, the amount of sold products increased. We also introduced new products on the markets, some of them with additional functionalities and improved energy efficiency but consuming more energy for some of them compared to previous generation, because of these new features. Our SBT for scope 3 includes the majority of product use time emissions, covering more than 80% of all scope 3 emissions. The SBT scope is smaller than our total Scope 3 emissions from use of sold products, and products within the scope of the SBT represent the two most energy consuming segments of our Networks business product portfolio.</t>
  </si>
  <si>
    <t>Achieve at least 25% utilization of renewable electricity, as compared to total purchased electricity.</t>
  </si>
  <si>
    <t>In 2018, 27% of our total purchased electricity was from renewable sources and we achieved our one year target. Result is assured. Renewable electricity target is set for one year at a time.</t>
  </si>
  <si>
    <t>Renewable electricity percentage is one way for achieving SBT scope 1 and 2 target. New target 2019: Achieve at least 30% utilization of renewable electricity, compared to total purchased electricity.</t>
  </si>
  <si>
    <t>GWh. Achieve a total facility energy usage reduction of 3%, as compared to 2017 levels (Scopes 1+2).</t>
  </si>
  <si>
    <t>Our total energy consumption across our facilities decreased by 5% (from 1285 GWh to 1217 GWh) as compared to 2017 and we achieved our one year target. Result is assured. NEW target 2018: Achieve a facility electricity usage reduction of 3%, compared to 2018 level.</t>
  </si>
  <si>
    <t>Reducing total facility energy usage is one way for achieving science-based scope 1 and 2 target.</t>
  </si>
  <si>
    <t>180 suppliers setting emission reduction targets by the end of 2020.</t>
  </si>
  <si>
    <t>In 2018, 187 of our suppliers had emission reduction targets in place via CDP Supply Chain program. Result is assured.</t>
  </si>
  <si>
    <t>Other, please specify (Supplier engagement target)</t>
  </si>
  <si>
    <t>Finland and Germany GOO GOO Sites Green Power: 2,842 tCO2e Not Employing Green Power: 75,385 tCO2e Difference: 72,542 tCO2e Difference 72,542</t>
  </si>
  <si>
    <t>China iRECs</t>
  </si>
  <si>
    <t>Belgium and Switzerland Green Tariffs</t>
  </si>
  <si>
    <t>Carbon Reduction Commitment in UK</t>
  </si>
  <si>
    <t>We have 1-3 year renewable energy purchase contracts.</t>
  </si>
  <si>
    <t>Monetary rewards based on normal (at least annual) target / performance review is the standard practice. Also monetary awards and other forms of recognition are used for the work well done.</t>
  </si>
  <si>
    <t>Our facilities have a set of sustainability requirements that set out what is required during construction projects and major renovations. These include specific targets, increased energy sub-metering and energy efficient equipment.</t>
  </si>
  <si>
    <t>Nokia Zero Emission network offering is consisting of broad range of Nokia products. For mobile service providers most of their carbon emissions come from the radio access network, and 84% global warming potential comes from use phase of base station sites. Innovative AirScale radio base station solution (BTS) hardware and intelligent software cut base station energy consumption. The combination of greater energy efficiency and more cost-effective renewable energy sources are transforming the economics of radio access. Telecommunications networks are essential part of digital society, where Nokia's vision is to make it with zero emissions. Nokia is making considerable investments on low-carbon products. One example of Nokia innovations is liquid cooling for base station which enables up to 80% reduction of CO2 emission. World's first liquid cooling base station is in commercial operations in Elisa Finland network.</t>
  </si>
  <si>
    <t>Other, please specify (Product energy efficiency, ETSI standard)</t>
  </si>
  <si>
    <t>In 2018, the customer base station sites we modernized used on average 43% less energy than those where our customers did not modernize. This reduces the environmental impact from electricity consumption and is directly reflected as reduced costs for our customers, and a reduced carbon footprint. Nokia does not disclose individual product sales figures.</t>
  </si>
  <si>
    <t>18% green electricity employed</t>
  </si>
  <si>
    <t>US EPA Climate Leaders: Direct HFC and PFC Emissions from Use of Refrigeration and Air Conditioning Equipment</t>
  </si>
  <si>
    <t>US EPA Climate Leaders: Indirect Emissions from Purchases/ Sales of Electricity and Steam</t>
  </si>
  <si>
    <t>Other, please specify (HCFCs)</t>
  </si>
  <si>
    <t>Other, please specify (Worldwide)</t>
  </si>
  <si>
    <t>Emissions from combustion of gasoline in facility-associated mobile vehicles</t>
  </si>
  <si>
    <t>Emissions from combustion of diesel in facility-associated mobile vehicles</t>
  </si>
  <si>
    <t>Emissions from combustion of propane in facility-associated mobile vehicles</t>
  </si>
  <si>
    <t>Emissions from combustion of natural gas in facility operations</t>
  </si>
  <si>
    <t>Emissions from combustion of diesel and fuel oil in facility operations</t>
  </si>
  <si>
    <t>Emissions from combustion of LPG in facility operations</t>
  </si>
  <si>
    <t>Emissions from fuel cell employing natural gas to generate electricity</t>
  </si>
  <si>
    <t>Emissions from refrigerant leaks</t>
  </si>
  <si>
    <t>Emissions from fire-fighting activities</t>
  </si>
  <si>
    <t>Emissions from combustion of gasoline fuel in marine fleet</t>
  </si>
  <si>
    <t>Emissions from combustion of fuel oil in marine fleet</t>
  </si>
  <si>
    <t>Emissions from fuel combustion in car fleet</t>
  </si>
  <si>
    <t>Emissions from purchased electricity</t>
  </si>
  <si>
    <t>Emissions from purchased chilled water</t>
  </si>
  <si>
    <t>Emissions from delivered cooling</t>
  </si>
  <si>
    <t>Emissions from delivered heating</t>
  </si>
  <si>
    <t>Emissions from purchased steam</t>
  </si>
  <si>
    <t>(-39,773 tCO2e/590,427 tCO2e)*100 = -6.7%</t>
  </si>
  <si>
    <t>(-46,133 tCO2e/590,427 tCO2e)*100 = -7.8%</t>
  </si>
  <si>
    <t>(- 4,594 tCO2e/590,427 tCO2e)*100 = -0.8%</t>
  </si>
  <si>
    <t>Fuel employed for facility mobile sources. Fuel is not employed for car fleet. Direct CO2e emissions from our mobile fleet are tracked by obtaining information from country specific leasing suppliers, which are consolidated into one system. Emissions calculation is based on actual driven mileage and official CO2 emission value per km of each car make and model. Applicable emission factors are sourced from car manufacturers. In the case that the distance travelled is not available from the leasing supplier, the budgeted annual mileage in the leasing contract is used for calculation.</t>
  </si>
  <si>
    <t>Fuel employed for facility mobile sources</t>
  </si>
  <si>
    <t>90% heat, 10% cooling</t>
  </si>
  <si>
    <t>90% steam, 10% heat</t>
  </si>
  <si>
    <t>Marine Gas Oil</t>
  </si>
  <si>
    <t>Fuel employed by marine vessels</t>
  </si>
  <si>
    <t>Marine Fuel Oil</t>
  </si>
  <si>
    <t>USEPA - Emission Factors for Greenhouse Gas Inventories (Last Modified: 9 March 2018)</t>
  </si>
  <si>
    <t>0.01029 tCO2e/gal</t>
  </si>
  <si>
    <t>0.01033 tCO2e/gal</t>
  </si>
  <si>
    <t>0.00886 tCO2e/gal</t>
  </si>
  <si>
    <t>0.00885 tCO2e/gal</t>
  </si>
  <si>
    <t>2,221,833 kwh of natural gas employed in fuel cell: 0.401 tCO2e/MWh Bloom Energy</t>
  </si>
  <si>
    <t>0.00575 tCO2e/gal</t>
  </si>
  <si>
    <t>kwh of renewable electricity</t>
  </si>
  <si>
    <t>2018 Goal: Achieve at least 25% utilization of renewable electricity as compared to total purchased electricity. 2018 Result: 26.7% of our total purchased electricity was from renewable sources. Exceeded Goal (268,516,892 kwh/1,005,417,542 kwh)*100 = 26.7% 2017: 209,178,816 kwh renewable electricity 2018: 268,516,892 kwh renewable electricity ((268,516,892 kwh-209,178,816 kwh)/209,178,816 kwh)*100 = 28.4%</t>
  </si>
  <si>
    <t>kwh purchased electricity</t>
  </si>
  <si>
    <t>2018 Goal: Achieve a facility electricity usage reduction of 3%, compared to 2017 usage. 2018 Result: Electricity consumption across our facilities decreased by 3.3 % as compared to 2017. Exceeded Goal 2017: 1,039,455,290 kwh 2018: 1,005,417,542 kwh ((1,005,417,542 kwh-1,039,455,290 kwh)/1,039,455,290 kwh)*100 = -3.3%</t>
  </si>
  <si>
    <t>tCO2e</t>
  </si>
  <si>
    <t>2018 Goal: Achieve a GHG emission reduction of 1.8% from electricity usage, compared to 2017 level. 2018 Result: GHG emissions from electricity usage decreased by 18.0% as compared to 2017. Exceeded Goal 2017: 423,384 tCO2e 2018: 347,335 tCO2e ((347,335 kwh-423,384 kwh)/423,384 kwh)*100 = 18.0%</t>
  </si>
  <si>
    <t>Other, please specify (Water Conservation)</t>
  </si>
  <si>
    <t>m3</t>
  </si>
  <si>
    <t>2018 Goal: Reduce the water use in our facilities by 2% compared to 2017. 2018 Result: Water use decreased by 22% as compared to 2017. Exceeded Goal 2017: 2,305,063 m3 2018: 1,790,783 m3 ((1,790,783 m3-2,305,063 m3)/2,305,063 m3)*100 = 22%</t>
  </si>
  <si>
    <t>Nokia_People_and_Planet_Report_2018.pdf</t>
  </si>
  <si>
    <t>Pages 186-187</t>
  </si>
  <si>
    <t>ISAE3000 (Revised)</t>
  </si>
  <si>
    <t>Related to CDP C4.1a, Progress against 2030 Science-based targets (both Scope1&amp;2 and Scope3) are assured. These are key environmental targets for us and hence we wanted to get further strength on our progress reporting by getting third party confirmation. Assurance statement is available in page 186 of attached People&amp;Planet 2018 Report.</t>
  </si>
  <si>
    <t>Related to CDP C12.1b, we wanted below claim to be assured: "Energy savings achieved in 2018 due to network modernization." Average energy savings for customers whose networks we modernized were 43% in 2018 (compared to non-modernized networks): energy savings in this scale are also financially significant for our customers. Third party assurance brings more credibility for this kind of big claims. Assurance statement is available in page 186 of attached People&amp;Planet 2018 Report.</t>
  </si>
  <si>
    <t>Related to CDP C8.2a, 8.2c and 8.2f following statements are assured: "Energy consumption within Nokia, by types of energy (GWh) and change to 2017 (%)" and "Renewable electricity amount (GWh) and portion of total electricity consumption (%)." This data is assured to provide further confidence on our energy and renewable electricity targets. Assurance statement is available in page 186 of attached People&amp;Planet 2018 Report.</t>
  </si>
  <si>
    <t>We are at the moment not aware of our operations or activities becoming regulated by a carbon pricing system, especially as we are not in an energy intensive sector. Anyhow, as we have operations in around 120 countries and carbon pricing systems seem to get more common, we see it is possible that we could get impacted in the next three years, towards end of this time range. We do not anticipate any major financial impacts, while our energy costs are less than 1% of our total operational spend.  </t>
  </si>
  <si>
    <t>Our strategy to be prepared to comply with the possible regulations is following: To reduce our energy consumption and operational carbon footprint, which would help also if we would get regulated, we have contracted with a multinational corporation that specializes in energy management to assist us in designing potential approaches.  This includes plan development, procurement of renewable energy and running tenders for power purchase agreements (PPAs).</t>
  </si>
  <si>
    <t>How we are engaging: We use CDP Supply Chain -program as a means to engage with our suppliers. To make the greatest impact on GHG emissions caused by Nokia's supply chain, we prioritize suppliers based on three dimensions 1) energy intensity of their sector, 2) strategic relevance and 3) our spend with the suppliers. Related to dimension 1, energy intensive suppliers include e.g. component manufacturers, final assembly, transportation and data centers. Related to dimension 2, we have category strategies and our aim is to have all our “highly ranked”, i.e. "preferred" and "allowed" suppliers covered by CDP and hence CDP covers also non-energy intensive suppliers. To recognize top performing suppliers, we have also Supplier Diamond Awards. As part of the qualification criteria to diamond awards, we have sustainability score which includes CDP performance of the supplier. Why we are engaging: We are engaging with these suppliers to maximize our impact: we are targeting suppliers with the highest emissions as well as suppliers with which we have most spend and/or which are strategic to us, i.e. where we can influence most.</t>
  </si>
  <si>
    <t>We measure the success of our supplier engagement via several CDP program metrics. 1) the number of suppliers we have invited to respond to CDP, 2) the number of our suppliers that participate in CDP climate change webinars 3) the number of our suppliers that have set carbon reduction targets 4) whether Nokia’s requests or initiatives prompted suppliers to take emission reduction initiatives and 5) how much savings (both in GHG emissions and in €) have been achieved. We also monitor 6) whether our suppliers engage their own suppliers and 6) if they propose collaborative climate projects with us. We have noticed a learning curve among our suppliers; some do not even respond in the first year but start to report more advanced climate data and actions after a year or so. In 2018, we invited 505 (508 in 2017) suppliers to respond to the CDP Supply Chain questionnaire. Out of those, 132 suppliers attended CDP climate change webinars, 314 responded to the CDP questionnaire (292 in 2017) and 211 (153 in 2017) reported reductions in GHG emissions. 178 out of the respondents stated that Nokia’s requests or initiatives prompted them to take climate actions (20 in 2017). 187 (153 in 2017) suppliers had active targets for emission reduction. During the reporting year the total savings from our suppliers’ carbon reduction initiatives was 15 million metric tons of CO2e and approximately EUR 637 million. 143 (97 in 2017) suppliers reported that they engaged their own suppliers and 63 (89 in 2017) highlighted collaborative opportunities with us, such as increased logistics efficiency, shifting to more digitalized services and optimized business travelling with our service suppliers. In addition to engagement via the CDP Supply Chain program, energy efficiency is also part of our supplier requirements. Supplier requirements are applicable to all our suppliers and compliance is continually checked as part of our supplier audits. In 2018 we made 364 supply chain sustainability audits, including 75 in-depth onsite audits. There were 99 findings related to environmental management overall in those in-depth audits, some of them related to improvement needs on the energy programs.</t>
  </si>
  <si>
    <t>How we are engaging: We use CDP Supply Chain -program as a means to engage with our suppliers. To make the greatest impact on GHG emissions caused by Nokia's supply chain, we prioritize suppliers based on three dimensions 1) energy intensity of their sector, 2) strategic relevance and 3) our spend with the suppliers. Related to dimension 1, energy intensive suppliers include e.g. component manufacturers, final assembly, transportation and data centers. Related to dimension 2, we have category strategies and our aim is to have all our “highly ranked”, i.e. "preferred" and "allowed" suppliers covered by CDP and hence CDP covers also non-energy intensive suppliers. Why we are engaging: We are engaging with these suppliers to maximize our impact: we are targeting suppliers with the highest emissions as well as suppliers with which we have most spend and/or which are strategic to us, i.e. where we can influence most. In 2018 around 2% suppliers by number reported to us, covering anyhow around 46% of supplier spend and around 40% of emissions of GHG Scope 3 Category 1: Purchased good and services.</t>
  </si>
  <si>
    <t>We measure the success via several CDP program metrics, especially with number of suppliers responding to CDP, coverage of spend by the responded suppliers and GHG data suppliers allocated for Nokia. As a result of the awareness and engagement campaign every year, the amount of the suppliers who disclose climate information through CDP to us is increasing year on year (from 66 in 2012 to 314 in 2018). In 2018, 118 (130 in 2017) of our suppliers calculated a Nokia allocation of their emissions based on the products and services we purchase from them and 88 (49 in 2017) suppliers provided emissions intensity data. Using hybrid methodology for calculation, based on supplier information, our emissions with participating suppliers totaled around 2.1 million metric tons of CO2e (592 288 in 2017). Altogether the collected GHG data represented 46% of total purchase spend in 2018 (53% in 2017). By scaling up the allocated emissions to 100% of our suppliers, we estimated our scope 3 emissions from our supply chain to be approximately 5.3 million metric tons of CO2e (1.4 million in 2017).</t>
  </si>
  <si>
    <t>The emissions discussed in this response are covering Scope 3 Category 1, Purchased good and services. Suppliers providing transportation services for products are excluded from the provided statistics, as “emissions from transportation and distribution” are reported in a separate scope 3 category (#4) and we have a separate process to manage logistics service providers (LSPs), even though some of LSPs are covered also by our CDP Supply chain program.</t>
  </si>
  <si>
    <t>85% of our total carbon footprint is caused by the use of sold products and the largest contributor is our Mobile Networks business group. So we are targeting with our Zero Emission offering especially our Mobile Networks customers. In 2018 we continued our global marketing campaign about our key Zero Emission products, AirScale base station, single RAN and other software features reducing energy consumption and Nokia innovation liquid cooling, with which we targeted all our Mobile Networks customers. In 2018 we also had in United States with our North American operator customers a climate dialogue, where we shared our science-based targets approach, shared best practises on climate and environmental programs and discussed on energy efficiency features and roadmaps of Nokia’s products and services. We are working on improving product energy efficiency in other business units as well and our Science-based targets cover also other Nokia's Networks business related business units.</t>
  </si>
  <si>
    <t>We have extended our zero-emissions radio network offering, which includes over thirty products and services. Our AirScale radio base station solution (BTS) spearheads our commitment to helping our customers build a sustainable business supported by a zero emissions network. For mobile service providers most of their carbon emissions come from the radio access network. We measured success e.g. by following the sales leads consequential from the marketing campaign, tracking the amount of base stations our customers modernized with our new, efficient equipment and energy savings achieved with the modernization. We follow also number of customers using our Zero Emissions products, like AirScale base stations and number of customers using energy efficiency software features, as well share of radio products in the field (i.e. in use by our customers) having energy efficiency features activated. Through 2018, we have dramatically expanded our AirScale Radio portfolio (4x more references), by introducing a wide range of single-band and multiband Remote Radio Heads, as well as 6-pipe AirScale Radio Frequency Module, exhibiting a peak energy efficiency at unit level as high as 34 percent across various frequency bands. AirScale portfolio deliveries have represented more than 40 percent (20% in 2017) of all our Macro base station deliveries over the year , and compared to 2017, shipped baseband capacity has increased by over 50 percent while keeping the energy footprint almost unchanged. We have further enhanced the energy efficiency of our AirScale radio products by delivering more powerful energy saving software features, such that higher savings can be achieved even in medium/busy traffic conditions. Over 140 customers have installed energy efficiency software features to our products. In 2018 we experienced clear increase in market demand and for the first time ever over 10% of the Nokia radio products in the field have one or more energy efficiency software features activated. In 2018, the customer base station sites we modernized used on average 43% less energy than those where our customers did not modernize. For further information, please access a video at https://networks.nokia.com/airscale/target-zero-emissions</t>
  </si>
  <si>
    <t>In 2018 we were demonstrating liquid cooling for mobile base stations for our Mobile Networks customers. We targeted these customers for the innovation campaign, as 85% of our total carbon footprint is caused by the use of sold products and the largest contributor is our Mobile Networks business group. We believe we need to lead innovations which can lead to considerable positive changes in the fight against the climate change.</t>
  </si>
  <si>
    <t>About 90% of the energy used by base stations is converted to waste heat. We can convert with liquid cooling 80% of that waste heat to usable heat. We measure the success of the innovation campaign by number of successful customer pilots where we further continue to develop innovative approaches and which will lead to new commercial products and services and will then reduce carbon emissions further. In 2018 we implemented the world’s first liquid cooled 2G, 3G and 4G base stations in commercial operations in Elisa Finland network, in Satakuntatalo Helsinki. In addition we had ongoing pilot discussions with several customers around the world.</t>
  </si>
  <si>
    <t>DIGITALEUROPE</t>
  </si>
  <si>
    <t>DIGITALEUROPE’s vision is a Europe where digital technologies, innovation, and artificial intelligence can provide Europe’s people with competitive jobs, better health, and better public services. A strong unfragmented DIGITAL EUROPE that takes leadership in creating digital Inclusion, Green growth, Innovation, Trust, Agile mission-based policy making that drives prosperity and creates benefits for the European society and leads globally in an open economy. As part of Green Growth DIGITALEUROPE advocates that Europe should continue to build a framework for a sustainable, low-carbon, and resource-efficient Europe that is fit for the fast-moving innovations in the ICT sector and leverages the true potential of digital technologies as key enablers for green growth. (See https://www.digitaleurope.org/policies/strongerdigitaleurope/) DIGITALEUROPE has a policy group dedicated to Digital Sustainability that deals with chemicals, eco-design, waste and supply chain transparency issues. This policy group also addresses climate change and circular economy policy. DIGITALEUROPE is convinced that digital technologies can make the big transformation for Europe happen, based on United Nations Sustainable Development Goals (SDGs), circular economy and decarbonisation objectives, and DIGITALEUROPE believes that the following key aspects should be considered by the incoming EU institutions. This position is further detailed in the Call to Action for Digitalisation as key for a sustainable Europe https://www.digitaleurope.org/wp/wp-content/uploads/2019/06/Narrative_Sustainability.pdf.</t>
  </si>
  <si>
    <t>Through our active participation at all levels of the association we drive the vision of the association as well as help shape the individual positions in the Digital Sustainable Policy Group (DSPG). Notably, Nokia holds the position of President of the Executive Board as well as a vice-chair position in the DSPG.</t>
  </si>
  <si>
    <t>We are participating in standardization work related to energy efficiency measurement methodologies of the ICT sector in international standardization organizations. Commonly agreed measurement standards are the basis for reporting energy performance of the products. </t>
  </si>
  <si>
    <t>We have been participating in ETSI standardization work for more than ten years. In 2018, measurement methodology work related to 5G radio energy efficiency continued as an addition to existing ETSI energy efficiency standards for mobile networks. Nokia contributed also to the work of Special Task Force STF16, which was finalised in 208, with 13 standards related to  energy consumption and energy efficiency test methods for mobile networks and their components.</t>
  </si>
  <si>
    <t>What it comes to ITU-T standardization, Nokia is co-editor of the work on "Methodologies for the assessment of the environmental impact of the information and communication technology sector".  This recommendation defines the methodologies needed to calculate the footprint of the ICT sector with respect to life cycle GHG emissions and as such represents a major step towards a potential sectoral guidance document for the ICT sector. </t>
  </si>
  <si>
    <t>In mid-2018, Nokia was involved in initiating contacts between ITU-T and SBTi (joint initiative by CDP, the UN Global Compact, the World Resource Insitutue and WWF international), in order to work jointly on development of GHG emission trajectories for the ICT sector, and sub-sectors with figures for 2025, 2030 and 2050.</t>
  </si>
  <si>
    <t>Nokia is also involved as co-editor in ITU-T work on a methodology for assessing the aggregated positive contributions of ICT to other business sectors. </t>
  </si>
  <si>
    <t>Efficient material usage in Circular Economy has a positive effect on the climate as emissions can be reduced e.g. in material collection and manufacturing. Nokia has been contributing to the ITU-T Circular Economy standardization work.</t>
  </si>
  <si>
    <t>We have an active global network of people with global positions, the messages are agreed jointly in regular meetings between all relevant colleagues.</t>
  </si>
  <si>
    <t>Processes-wise we have e.g. training and governance, which support the consistency.  </t>
  </si>
  <si>
    <t>First of all, on high-level, environmental management, including climate change topics, as well "working with governments" are part of Nokia Code of Conduct (CoC) and there is an annual mandatory CoC training for all employees. (95% completion rate in 2018). As part of our certified Environmental management system we also conduct different environmental trainings and conduct internal audits, in addition to the external audits done by a third party, to check consistency against our internal guidelines. </t>
  </si>
  <si>
    <t>What is comes to governance, Government Relations (GR), Corporate Responsibility and Environmental teams all belong to the same organization and work regularly together. Specifically related to industry associations, which are developing joint industry views on various policy issues, GR team is centrally coordinating Nokia representation in the associations. This central coordination ensures consistency of messaging even different experts across Nokia may engage in different work streams of different industry associations across continents.</t>
  </si>
  <si>
    <t>Issues are discussed also at management team level, for example in the Responsibility Council, and including people who are in charge or both implementing and developing strategy and policy activities, to ensure consistency of messages with the strategy. All our policy engagements are consistent with the company's overall sustainability strategy.</t>
  </si>
  <si>
    <t>Please refer especially to sections: Page 12 onwards: Our sustainability priorities and impacts Page 33 onwards: Managing sustainability Page 54 onwards: Protecting the environment Page 111 onwards: Climate impacts – helping suppliers reduce and report Page 164 onwards: Key data and reporting principles</t>
  </si>
  <si>
    <t>nokia_ar18_en.pdf</t>
  </si>
  <si>
    <t>Please refer to pages 50-54, 56</t>
  </si>
  <si>
    <t>NEC was established on July 17 1899 by Kunihiko Iwadare and his colleague as Japan's first joint venture corporation with a foreign-capitalized company (Western Electric in the U.S.: current Alcatel-Lucent).  NEC Group consists of NEC Corporation and its affiliate companies, mainly consolidated subsidiaries. NEC Group has five major business areas: Public Business, Enterprise Business, Telecom Carrier Business, and System Platform Business. Affiliate companies take part in these businesses according to their roles, such as designing, development, manufacturing, sales, and offering of services.  The main activities of each business are as follows:  (Public Business) NEC provides provide safe, secure and efficient social solutions for Japanese and foreign governments, governmental agencies, local governments, public institutions and other organizations by combining our distinctive technology assets, including network, sensor and analysis technologies, with a broad expertise in systems integration.   (Enterprise Business) NEC provides IT solutions in manufacturing, retail and services, and finance in the private sector, helping customers to launch new services. We will resolve social issues and create value for customers through value chain innovation utilizing ICT assets such as IoT and AI.  (Telecom Carrier Business) NEC network control platform systems and operating services for operations management, along with equipment for network implementation. NEC's wealth of experience in large-scale network implementation and strong technical capabilities help us contribute to the resolution of social issues by providing safe, reliable, and efficient high-value added networks for the age of IoT through the creation of value with our clients and business partners.  (System Platform Business) NEC provide products for business, ranging from terminals to network and computer equipment, software products and service platforms, as well as integrated platforms based on them. We deliver labor-saving and efficient platforms for customers, while at the same time creating new value such as IoT platforms based on ICT as we contribute to the expansion of solutions for society.</t>
  </si>
  <si>
    <t>President and CEO (Representative Director) of NEC is the person with the highest level of direct responsibility for responding to Climate Change within the company. Addressing the issue of climate change is regarded by NEC management to be of utmost priority and final decisions regarding measures are made by the CEO. The decision making processes on Climate Change is discussed / finalized at the Business Strategy Council, which promotes company-wide activities and policies through debate and information sharing by senior management, and the final approval will be made by CEO.</t>
  </si>
  <si>
    <t>The Board of Directors confirms the progress of materiality including climate change every year. The Board of Directors receives yearly reports about strategies for climate change, major plans of action, risk management policies, business plans, and the performance objectives and monitoring of implementation for all of the above. Through reviewing and guiding strategy, major plans of actions and risk management policies, Board of Directors set action plans for each responsible department, and run PDCA (Plan, Do, Check, Action) cycle to assure our achievement of climate-related goals. However, when a climate change risk that requires immediate action emerges, the issue and the countermeasures taken are reported. The board comprehends the situation from the report, and through deliberations, it reviews plans and goals, strengthens policies, determines countermeasure policies to cope with issues, and gives orders. By doing this, it oversights the climate change countermeasures of the NEC Group so that they proceed in an appropriate way. With respect to the expansion plan for renewable energy deliberated at the February 2019 Business Strategy Council, a report was presented to the board in May 2019, it was deliberated and specific development plans, including investments, were authorized.</t>
  </si>
  <si>
    <t>Other C-Suite Officer, please specify (Chief Human Resources Officer (CHRO), Executive Vice President and Member of the Board. At NEC, the responsibilities of the Chief Sustainability Officer also lie with the CHRO.)</t>
  </si>
  <si>
    <t>Other C-Suite Officer, please specify (Chief Supply Chain Officer (CSCO). At NEC, the responsibilities of the Chief Procurement Officer (CPO) also lie with the CSCO.)</t>
  </si>
  <si>
    <t>1. Where in the organizational structure CHRO and CSCO lie:  </t>
  </si>
  <si>
    <t>The CHRO is a member of the Board of Directors, Executive Vice President, and a member of the Executive Committee. At NEC, the responsibilities of the Chief Sustainability Officer also lie with the CHRO.  The CSCO (Chief Supply Chain Officer) is a member of the Executive Committee and is responsible for the whole supply chain.  At NEC, the responsibilities of the Chief Procurement Officer (CPO) also lie with the CSCO.   </t>
  </si>
  <si>
    <t>2. A rationale of why responsibilities for climate-related issues have been assigned to CHRO and CSCO: </t>
  </si>
  <si>
    <t>Responsibility of the CHRO covers the overall materiality of the NEC Group, which includes climate-related issues. The CHRO reports to Business Strategy Council and Board of Directors on the progress and issues of all aspects of materiality, including climate change measures, and ensures progress of materiality issues. The CSCO is responsible for the whole supply chain and management of supply chain is essential in climate change measures.  </t>
  </si>
  <si>
    <t>3. Specific responsibilities of CHRO and CSCO with regard to assessment and management of climate-related issues: </t>
  </si>
  <si>
    <t>Based on the assessment results of climate-change-related risks and opportunities, the CHRO identifies issues that could seriously impact the NEC Group and is responsible for reporting these issues at the Business Strategy Council and Board of Directors.  Furthermore, the CHRO is responsible for using these issues as a basis to provide instructions on formulating policies/plans on and implementing NEC Group-wide climate change measures, and reporting the content of measures to the Business Strategy Council and the Board of Directors.   The CSCO manages the progress based on the medium- and long-term environmental management targets, and give directions of corrections and improvements as the need arises. The CSCO carries responsibility for the activities of Environmental Management Promotion Department, which is promoting climate change measures, and reports environmental issues including climate change risks and opportunities to Business Strategy Council chaired by the President. Moreover the CSCO holds a media briefing every year in order to report the progress of the environmental management to stakeholders. NEC’s Group-wide environmental strategies and policy and long-term environmental activity plans are drafted after discussion at Business Strategy Council, with final approval being made by the President. The results of these discussions are implemented through a system that translates them into specific measures that are carried out in parallel by the environmental management committees of the business units, divisions, affiliates, and subsidiaries of NEC in Japan and overseas. This allows consistent environmental management to be implemented throughout the NEC Group. Committees are individually formed to engage in cross-sectional initiatives such as compliance with environmental regulations for products, development of environmentally friendly products and solutions, and raising awareness in employees. We have established environmental promotion departments for each of our business and research sites to maintain and promote environmental management for each business and site.  </t>
  </si>
  <si>
    <t>4. Monitoring climate-related issues: </t>
  </si>
  <si>
    <t>The CHRO receives reports on the implementation status of climate change measures and any issues affecting progress, and is responsible for providing instructions on resolving issues as needed. Any additional costs or investment that arise in the process of implementing measures is reported to the CHRO. The CHRO presents a report regarding the new issues at the Business Strategy Council and the Board of Directors, and obtains approval from the company on the measures. The Environmental Management Promotion Council, in which responsible persons of each business unit for environmental management promotion formulate the environmental policy and the environmental targets of NEC group. The CSCO checks the results of the council and reports them to the Business Strategy Council chaired by the President, for approval.   Climate-related risks are also shared in the Environmental Management Promotion Council. If there are large impact on business, the CSCO confirms the risks and if necessary report to the Risk Control and Compliance Committee, conforming to the risk management process.</t>
  </si>
  <si>
    <t>The Chief Human Resources Officer (CHRO), Executive Vice President and Member of the Board is responsible for the overall materiality of NEC including climate change measures. NEC has formulated guidelines on climate change measures from a long-term perspective up to 2050, and has set targets which have been integrated into long-term targets up to 2020 and 2030, and further into a three-year mid-term target. In this way, NEC is making steady progress towards implementing climate change measures. For the CHRO, including the Chief Sustainability Officer’s authority, progress in implementing measures is incorporated as a component in bonus appraisal, and outstanding progress towards reaching emissions targets of the entire NEC Group is reflected in yearly performance reviews.</t>
  </si>
  <si>
    <t>The Chief Supply Chain Officer (CSCO) is responsible for the overall supply chain, including the Chief Procurement Officer’s authority. NEC has formulated guidelines on climate change measures from a long-term perspective up to 2050, and has set targets which have been integrated into long-term targets up to 2020 and 2030, and further into a three-year mid-term target. In this way, NEC is making steady progress towards implementing climate change measures. The CSCO is responsible for the mid- and long-term targets of the entire NEC Group, and progress made towards the attainment of targets is incorporated as a component in bonus appraisal, and outstanding progress towards reaching emissions targets of the entire NEC Group is reflected in yearly performance reviews.</t>
  </si>
  <si>
    <t>For the head of the procurement division, who is responsible for ensuring progress in the implementation of climate change measures in suppliers, setting emission reduction targets, and formulating and promoting policies, progress towards reaching emissions targets in suppliers is incorporated as an assessment component in bonus appraisal.</t>
  </si>
  <si>
    <t>For the head of the environmental division, who is responsible for ensuring progress in the implementation of climate change measures for the entire NEC Group, setting mid-term emission reduction targets, and formulating and promoting policies, progress towards reaching emissions targets of the entire NEC Group is incorporated as an assessment component in bonus appraisal.</t>
  </si>
  <si>
    <t>Target setting period consistent with NEC Eco Action Plan (Mid-Term Environmental Plan</t>
  </si>
  <si>
    <t>Target setting period consistent with NEC Group Environmental Management Action Plan 2020/2030, and that of Science Based Targets</t>
  </si>
  <si>
    <t>Target setting period consistent with Course of Action for Climate Change Towards 2050</t>
  </si>
  <si>
    <t>The trend of climate change is continually monitored at each region and shared at the quarterly meetings on environmental issues attended by respective regions. The issues identified to have great risks and opportunities for business are reported to the Business Strategy Council and the Board of Directors. As we have set long-term goals for climate change-related issues (toward 2030 and 2050), risks and opportunities are assessed not over a short period, but over a long period of time of 6 or more years ahead.</t>
  </si>
  <si>
    <t>i. How climate-related risks are identified and assessed at a company level.   </t>
  </si>
  <si>
    <t>Risks including climate-related risks are assessed at all business divisions and corporate staff divisions of NEC six-monthly or more frequently. The impact of visible risks on the achievement of NEC’s business goals and profit goals is assessed. Significant risks against which priority measures should be taken at a company level are selected by the General Manager of the Compliance Division, and policies are formulated. Significant risks and policies are determined through deliberation at the Risk Control and Compliance Committee, the Executive Committee and the Business Strategy Council. The latest information about climate change-related issues are regularly collected from inside and outside of Japan by the Environmental Management Promotion Department in cooperation with each region. Based on the gathered information, risks and opportunities for business are discussed in April every year with all business units and units (Cross-Industry Unit, Global Business Unit, Public Solutions Business Unit, Public Infrastructure Business Unit, Enterprise Business Unit, Network Service Business Unit, Digital Business Platform Unit, System Platform Business Unit, Business Innovation Unit, and Central Research Laboratories). From the perspectives of risks and opportunities, respectively, those that have substantial impact on NEC’s business are reported at the Business Strategy Council chaired by the President and attended by heads of all units and all CxOs, and those identified to have especially significant risks are reported to the Risk Control and Compliance Committee, to be taken into deliberation about priority and company-wide policies. Priority and policies suggested there are submitted to the Board of Directors. According to the opinions and instructions of directors, strategies, major plans of action, risk management policies, and performance objectives of the NEC Group are finally determined.  </t>
  </si>
  <si>
    <t>ii. How climate-related risks are identified and assessed at an asset level.  </t>
  </si>
  <si>
    <t>Each unit assesses risks and opportunities of climate change using NEC’s original “Climate Change Impact Assessment Format,” which is delivered by the Environmental Management Promotion Department. The format lists “Risks and opportunities of climate change” and “Likelihood.” Each organization fills in “Assumed impact details,” “Extent of impact,” “Magnitude of impact (sales and profits, facilities, human resources),” “Cost and a period required for taking measures” and other items as far as they can in case such risks and opportunities occur. The Environmental Management Promotion Department aggregates the answers, and identifies the impact on assets at a company level. “Significant risks” that may be especially likely to occur are reported to the Business Strategy Council and the Risk Control and Compliance Committee by the CSCO to be discussed on priority and company-wide policies.    </t>
  </si>
  <si>
    <t>iii. Definition of substantive financial impact. </t>
  </si>
  <si>
    <t>NEC defines substantive financial impact as 5% of our operating income.  In the evaluation, we forecast the impact of climate-related risks over the next 10 years, and pinpoint factors that have the potential to seriously impact NEC’s business.</t>
  </si>
  <si>
    <t>The NEC Group assesses the risks for existing regulations related to climate change, and considers them as relevant. The business of the NEC Group is subject to national laws and regulations as well as local governments’ ordinances for the emission of greenhouse gases and the use of energy. As the cost for reduction of the emission of greenhouse gases and the use of energy is involved in complying with these laws and regulations as well as ordinances, NEC regards them as management risks, and continually checks the latest trends and assesses impacts. In Japan, for example, the Tokyo Metropolitan Environmental Security Ordinance sets the maximum emission amount on the NEC Headquarters building and the Fuchu Plant in the suburb of Tokyo, and Tokyo has been gradually tightening the restriction of emission. It has already been decided to impose 25% reduction on the NEC Headquarters building and the Fuchu Plant from the base year (between FY 2005 and FY 2007) emission level during the third planning term (from FY 2020 to FY 2024) as the obligation to reduce total emissions of greenhouse gases and with the Emissions Trading System (Cap and Trade System). If NEC should fail to achieve this goal independently, we will have to buy emission credit from other companies or pay a penalty to Tokyo. In addition, the European ErP Directive requires NEC to take measures for the products manufactured/sold by NEC. NEC always monitor the current regulation, and if there is a possible risk, then assess the magnitude of the risk at the Business Strategy Council, the Risk Control and Compliance Committee and the Executive Committee.</t>
  </si>
  <si>
    <t>The NEC Group conducts the risk assessment of emerging regulations related to climate change. The Environmental Management Promotion Department and each RHQ continually monitor the trend of regulations related to climate change emerging at each region, and regularly conduct the risk assessment. One of them is carbon pricing, which has been discussed both globally and locally (in Japan) to introduce higher carbon pricing price. Use of energy is indispensable to the business of the NEC Group. If the price of energy increases with the introduction of carbon pricing, business cost will increase and impact our profits. We need to shift our energy procurement to low carbon sources, and there is a risk of higher prices if Japanese market fail to implement more renewable energy. Thus, NEC has been assessing its risk as relevant. NEC also assesses the risk of the standards and labels for green finance products that will be introduced by EU because cost to comply with them may be induced for NEC’s products and services. NEC always monitor the emerging regulation, and if there is a possible risk, then assess the magnitude of the risk at the Business Strategy Council, the Risk Control and Compliance Committee and the Executive Committee.</t>
  </si>
  <si>
    <t>Nowadays, use of ICT, including AI and IoT, is indispensable for taking measures against climate change. Delay in technological development for countermeasures against climate change would have risk of reducing competitiveness of products and services. For example, NEC develops a sensor to measure climate change of the Earth from a satellite. If NEC fails to keep up with the speed of innovations in the sensing technology field, our sensor will not be adopted anymore. Moreover, NEC continues to develop technologies to improve energy efficiency as services using ICT incur energy consumption. If our energy-saving innovations are behind other companies, our products may not be chosen by the customers who are eager to reduce CO2 emissions. NEC continually examines this kind of latest technologies and the trends of other companies in order to carry out the risk assessment. NEC always monitor the technological development, and if there is a possible risk, then assess the magnitude of the risk at the Business Strategy Council, the Risk Control and Compliance Committee and the Executive Committee.</t>
  </si>
  <si>
    <t>The NEC Group assesses a litigation risk in case of suspending service delivery to customers or failing to offer product services according to contracts due to the impact of climate change. For example, NEC’s global supply chain would be disrupted if climate change should cause physical impacts such as flooding and landslide disasters in any area. This would prevent us from providing products and services according to contracts, inflicting a loss on customers, which may lead to a lawsuit that requires us to compensate for their losses. Moreover, a litigation risk can be assumed when NEC’s business risk from climate change, including above-mentioned litigation risks, cannot be properly disclosed to investors. This kind of litigation risk is thus considered in the risk assessment to confirm the progress of information disclosure. NEC always monitor the legal issue, and if there is a possible risk, then assess the magnitude of the risk at the Business Strategy Council, the Risk Control and Compliance Committee and the Executive Committee.</t>
  </si>
  <si>
    <t>All nations, regions, organizations and groups share climate-related issues. Energy-saving measures and the conversion to renewable energy sources have been promoted on a global scale. NEC considers faster market shift to be a risk since sales may be affected if we fail to meet a changing market preference for low-carbon. For example, NEC continues to develop technologies to improve energy efficiency as services using ICT incur energy consumption. If our energy-saving innovations are behind other companies, our products may not be chosen by the customers who are eager to reduce CO2 emissions. NEC continually examines market preference and other companies’ technology development, to consider in our risk assessment. NEC always monitor the market, and if there is a possible risk, then assess the magnitude of the risk at the Business Strategy Council, the Risk Control and Compliance Committee and the Executive Committee.</t>
  </si>
  <si>
    <t>NEC assesses a reputation risk since the NEC Group’s reputation for climate change-related issues will affect financial aspects such as a funding prospect and sales. With ESG investment expanding, investors attach weight on the measures against climate change among other environmental issues. If the CDP should lower the evaluation or rating for the NEC Group’s actions, NEC might be excluded from ESG investment. In addition, leading companies and public offices, which are NEC’s major customers, have been taking their own actions on climate change, and are beginning to consider environmental measures in the standards for choosing business partners. If the CDP should lower the evaluation or rating for the NEC Group’s actions, NEC might be excluded from their selection lists. Furthermore, if NEC’s business partners take actions that cause significant adverse effect on climate change, NGOs and NPOs may engage in a negative campaign, questioning the responsibility of NEC who procures material from them. NEC continually checks the evaluation or rating for the NEC Group’s actions, to consider in our risk assessment. NEC always monitor the reputation, and if there is a possible risk, then assess the magnitude of the risk at the Business Strategy Council, the Risk Control and Compliance Committee and the Executive Committee.</t>
  </si>
  <si>
    <t>The NEC Group assesses acute physical risk every year based on the latest hazard map issued by local governments because business continuity and local communities may be seriously affected if a storm surge, flooding or a landslide, caused by climate change, breaks down infrastructure such as electricity, gas and water services. For example, NEC’s global supply chain would be disrupted if climate change should cause physical impacts such as flooding and landslide disasters in any area. This would prevent us from providing products and services according to contracts. In addition, our data center is an important base for NEC’s services. If the data center stops working, customer services will also stop. This might lead to a lawsuit that requires us to compensate for customers’ operating losses. It is thus necessary to consider physical risk in the assessment. NEC always monitor the acute physical risk, and if there is a possible risk, then assess the magnitude of the risk at the Business Strategy Council, the Risk Control and Compliance Committee and the Executive Committee.</t>
  </si>
  <si>
    <t>NEC assesses chronic physical risk, considering it to cause increase of energy consumption and decrease of productivity. Climate change such as the rise in the average temperature accelerates use of air conditioning, leading to increase of energy consumption. Recently, the number of extremely hot days tends to increase in Japan. As a result, energy consumption rises so that employees can work in a comfortable environment, resulting in increase of energy cost. It is also feared that infections (Japanese encephalitis, malaria, dengue fever, etc.) transmitted by mosquitos and other vectors will spread due to global warming. In Japan, the news of an outbreak of dengue was reported last year. If such infections should spread among NEC employees, it would decrease productivity and sales. NEC examines main climate-related reports issued by IPCC, IEA and so on and new information is put into “Climate Change Issue Management Sheet” to evaluate. NEC always monitor the chronic physical risk, and if there is a possible risk, then assess the magnitude of the risk at the Business Strategy Council, the Risk Control and Compliance Committee and the Executive Committee.</t>
  </si>
  <si>
    <t>The NEC Group considers the physical risks on suppliers by climate change and their actions in the risk assessment since climate change will influence their business continuity. Moreover, NEC includes the progress in CO2 reduction activities of suppliers in the risk assessment as we have been promoting reduction of CO2 emission in the whole supply chain including the Scope 3. For example, a storm surge, flooding or a landslide, caused by climate change, is likely to break down infrastructure such as electricity, gas and water services, which will have serious effect on the business continuity of suppliers. NEC’s business continuity will be also at risk if suppliers are not aware of these types of risks and fail to take any actions. Once a year, Environmental Management Promotion Department, in cooperation with Purchasing Division, confirms the locations of main suppliers and so on and the information grasped is to be the basic information evaluated on “Climate Change Issue Management Sheet.” NEC always monitor the upstream risk, and if there is a possible risk, then assess the magnitude of the risk at the Business Strategy Council, the Risk Control and Compliance Committee and the Executive Committee.</t>
  </si>
  <si>
    <t>The NEC Group assesses an external reputation risk concerning the progress of reducing CO2 emission at the stage of product use that accounts for approximately 70% of the emission in the whole supply chain. For example, NEC’s SBT was approved by SBTi in October 2018. If our reduction activities should not progress toward SBT as planned, however, customers and society would think we are delayed in taking measures against climate change, resulting in poor reputation. Customers also seek for products and services with less energy consumption in order to reduce their own CO2 emission. Accordingly, if our products should be inferior from those of other companies in energy efficiency, customers would exclude our products from their options, resulting in the loss of sales opportunity. Once a year, Environmental Management Promotion Department investigates to sales department and confirms the change about the measure against climate change of main customers or in their region. When notable change happens, the information is put into “Climate Change Issue Management Sheet” to evaluate the impact. NEC always monitor the downstream risk, and if there is a possible risk, then assess the magnitude of the risk at the Business Strategy Council, the Risk Control and Compliance Committee and the Executive Committee.</t>
  </si>
  <si>
    <t>At NEC, climate-change-related risks and opportunities identified as factors that could have significant impact on business are discussed at the Business Strategy Council along with other types of risks, and the results of which are used at the Board of Directors to deliberate on placing issues to be addressed in order of priority and setting company-wide policies. In accordance with risk management policies, NEC reports on factors recognized as presenting a particularly high risk to the Risk Control and Compliance Committee, too.  Based on the results of the Business Strategy Council and Board of Directors, revisions are made as needed to NEC Group strategies pertaining to climate change measures, major plans of action, and performance objectives. All organizational units are notified of the revisions, and elements of climate change measures are incorporated into and executed as part of the business strategies, Mid-term Plans and KPIs of each organizational unit. Furthermore, the progress in achieving company-wide mid-term targets pertaining to climate change measures and the implementation status of plans formulated by each organizational unit are reported to the Business Strategy Council and the Board of Directors, and progress is managed and monitored. In this way, assessment results of climate-change-related risks and opportunities, and the implementation status of business plans are discussed at the top management level and monitored at the Board of Directors.   </t>
  </si>
  <si>
    <t> [Examples of Transition risks] □Background: Use of energy is absolutely necessary for the business of the NEC Group. If carbon pricing is introduced in earnest, energy price will rise, likely to affect our profit. If a carbon tax of 2,000 yen per ton of CO2 was to be adopted, then it is predicted that NEC's costs would increase by about 800 million yen for an effect of about one percent of profits. It is obvious that the long-term effect of carbon pricing will be profound if we retain our conventional CO2 reduction target. □Task: “Probability of occurrence” and “Impact on profit” of this risk is assessed as high. We have considered it to be a “Significant risk” and examined the measures to reduce or eliminate its impact in the long run. We have determined that reducing CO2 emissions on a long-term basis was an effective practice to both decrease the influence on cost and control the reputation risk. Accordingly, we decided to set an SBT as the reduction target of the company. □Action: We submitted the commitment letter to SBTi in December 2017 and started setting the SBT of NEC. After the internal approval process, we submitted our target to SBTi in April 2018. In addition, we have set the target from FY 2018 in the mid-term activity plan in order to address the SBT that NEC submitted, and started our actions extensively in the NEC Group. □Result: Our SBT was approved in October 2018. We also substantially reviewed the reduction target of CO2 emissions in the NEC Group (absolute value) to achieve SBT, and decided to expand the use of renewable energy for our operation, from 0.06% in 2017 to 4.8% in 2019. In addition to our former plan to introduce more solar systems, we have started to purchase renewable electricity since FY 2018, right after our SBT was approved. We plan to expand renewable purchase every year. </t>
  </si>
  <si>
    <t> [Examples of Physical risks] □Background: The risk of the breakdown of infrastructure such as electricity, gas and water services has been increasing due to storm surges, flooding or landslides caused by climate change. Because this may seriously affect NEC’s business continuity, we consider these natural disaster risks in the risk assessment. □Task: Assess physical risks including natural disasters caused by climate change, and take measures to prevent influence on the surrounding environment in case of disasters. □Action: According to the evaluation conducted with NEC’s original “Climate Change Impact Assessment Format,” it turned out that hazardous substances might leak into a neighbouring area from the industrial waste storage on the first floor of NEC Tamagawa Plant in Kanagawa Prefecture, as its building’s first floor would be flooded if the Tama River should overflow. When the Tama River overflowed in September 1974, its bank collapsed and caused unprecedented damages to Komae City, Tokyo. As abnormal weather that happens only once in every 50 years has been occurring in various areas in Japan, we considered this risk to be a “Significant risk” with high “Probability of occurrence” and substantial “Impact in case of occurrence.” □Result: We considered a practical measure to move the storage of hazardous substances from the first floor to the place which would not be flooded, and to prevent leakage of hazardous substances in case of flooding. After the deliberation and approval by the Business Strategy Council, we completed this measure in 2018.</t>
  </si>
  <si>
    <t>A large-scale change in the energy system has been assumed in the scenario where the temperature rise is curbed within 2°C. Globally, "carbon pricing" has been attracting attention as a cost-effective way to radically and continuously reduce emissions, and we believe that it will have an impact on NEC, which is engaged in global operations. Discussions on a full-scale introduction have started in Japan as well. In Japan, Tokyo has introduced CaT (Cap and Trade), and NEC has already been subject to emission reduction targets at the plant in Fuchu City, Tokyo. Fuchu Plant was obliged to reduce 11.25% of CO2 emissions from base year (2005-2007 average) to target year (2015-2019 each). If this target is not achieved, then we will have to buy a credit through CaT. In order to mitigate the obligation, we have invested in solar power equipment, introduced various energy-saving measures such as 1) conversion to LED lights, 2) improved operation of freezers, and 3) upgrade of air conditioning equipment, and produced positive results in fiscal 2018 at Fuchu plant. The cost could be covered by the energy saving profit, but if the reduction rate increase, then the cost to achieve will become higher, as the lower cost measures would be implemented already.</t>
  </si>
  <si>
    <t>The Fuchu Plant accounts for approximately 8% of the total CO2 emissions of the entire NEC Group, and is promoting reductions as planned to achieve the target. So we believe that there is almost no financial impact on the ordinances of Tokyo. Meanwhile, the High-Level Commission on Carbon Prices stipulated that explicit carbon price levels consistent with the Paris Agreement temperature target (2DS) need to be at least 40 to 80 dollars per ton of CO2 by 2020 and 50 to 100 dollars per ton of CO2 by 2030 in the "Report of the High-Level Commission on Carbon Prices" (announced on May 29, 2017). Therefore, failure to improve energy efficiency and to expand renewable energy will give a financial impact of approximately 2 to 4 billion yen in fiscal 2020 and approximately 2.5 to 5 billion yen in fiscal 2030 in terms of the NEC's current CO2 emission scale. $40 / CO2-t × 450,000 t × 110 yen / $ = approximately 2 billion yen. $100 / CO2-t × 450,000 t × 110 yen / $ = approximately 5 billion yen.</t>
  </si>
  <si>
    <t>Persons in charge of the environment in Japan and 5 RHQs examine regulatory trends in each region and monitor the regulatory risks through monthly reports and quarterly regional meetings. As for carbon pricing, the Business Strategy Council chaired by the President and attended by all CxOs and heads of Business Units discussed measures for minimizing risks and decided to: (i) obtain approval of the Science Based Targets, and further aiming at achieving it; (ii) continuously pursue the efficient use of energy; and (iii) expand the use of renewable energy. It has been decided to introduce solar systems to all the installable roofs of NEC Group business sites. For example, we have installed solar power equipment with the equivalent of about 1,745kW by fiscal 2018 to power seven sites (Tamagawa, Fuchu, Abiko, etc. in Japan and NEC Platforms Thai). We generated approximately 426MWh of solar power in fiscal 2018. Since fiscal 2018, we have been increasing our purchases of green power, and in fiscal 2019 we plan to use 27,000 MWh of green power when our own solar power generation is included. This is equivalent to 4.8 percent of the total power usage of the NEC Group. For the cost of management, approximately 300 million yen per year will be required for a solar system investment and increased cost of green electricity to achieve the SBT and so on, for the time being.</t>
  </si>
  <si>
    <t>For NEC, corporate customers account for approximately 70% of our sales. Global telecommunication carriers are our major customers, and we have received a request for response from six of these companies through the CDP supply chain program. Of these, three of the six have declared RE100. Going forward, we expect these global telecommunication carriers to become even more proactive in their requests for implementation of climate change countermeasures. If NEC fails to take measures such as efficiency improvement, or to procure more renewables, then our scope 1 and 2 emissions will not decrease, and our customers might decide to switch their procurement from NEC to other companies. And if we lose sales to such customers, will be seriously damaged. To ensure NEC is assessed by customers as having adequate climate change countermeasures, we have determined that we must at minimum acquire SBT certification. In line with the commitment we made in FY 2017 to develop SBTs, NEC formulated SBTs to reduce Scope 1 and 2 emissions by 33% compared to FY 2017 levels by 2030, and reduce Scope 3 emissions by 34% compared to FY 2017 levels by 2030. We submitted these targets to SBTi in April 2018, and obtained approval in October 31 of the same year.</t>
  </si>
  <si>
    <t>We assume that the impacts will start from Europe, which has a high awareness of climate change. If NEC is assessed to be behind in the measures against climate change, there will be a drop in sales due to the suspension of transactions and additional costs for continuing the transactions. If we are evaluated as less sustainable, or if we do not respond to the Eurocentric CSR assessment (CDP, Ecovadis, Oekom and FTSE, etc.), we assume that our sales in Europe (431.3 billion yen in fiscal 2018) will be affected by approximately 5%, which is calculated as 2 billion yen.</t>
  </si>
  <si>
    <t>Responsible persons in Japan and NEC's 5 RHQs investigate and share information on whether our main customers obtained SBT and/or declared RE100 through monthly reports and regional meetings held quarterly. Based on the investigation, to ensure NEC is assessed by customers as having adequate climate change countermeasures, the Business Strategy Council chaired by the President and attended by all CxOs decided to: (i) formulate long-term guidelines and targets on climate change; and (ii) obtain approval of the SBT. Our SBT to reduce Scope 1 and 2 emissions by 33% and Scope 3 emissions by 34% compared to FY 2017 levels by 2030 was approved in October 2018 and we are promoting efforts toward expansion of renewable energy to 75 times in 2020 from 2017 levels. In addition to setting SBT, in 2018, solar power generation equipment with a total of 4 MW were installed in Abiko Plant and NEC Platforms Thai Plant. We plan to install solar power generation equipment on all the installable roofs at NEC Group to reach a total of 12 MW by 2030. We also purchase green electricity. For the cost of management, we have considered the cost of personnel investigating customer needs and regulatory trends in Japan and 5 RHQs. So 120 million yen (20 million yen for two people in one region x 6 region) is expected to be the cost needed for this risk measure.</t>
  </si>
  <si>
    <t>The NEC Group drives the expansion of businesses through 15 data centers located in Kanagawa, Nagoya, Kobe, and other parts of Japan, accounting for approximately 5% of our sales revenue. In recent years, increased floods and landslides in areas across Japan have impacted water, sewage, electricity, gas, and other lifeline infrastructure systems, which require long-term recovery periods. Stable power supply is imperative for operating our data centers. If loss of power due to power outages causes systems to stop, this can seriously affect not only our business, but those of our customers. Therefore, in preparation for emergencies, we have configured database mirroring with other data centers and have installed private backup power generators. In light of recent disasters, we have also increased the potential scope of disasters, and are working to reinforce measures at major data centers starting with Kanagawa, Nagoya, and Kobe. For instance, the Kobe Data Center that was opened in March 2019 has been constructed in a location where a fuel supply route can be secured during emergencies and its power supply equipment can be operated for 72 hours without the need for resupplying fuel. Therefore, it has excellent protection against disasters, such as earthquakes, floods, blackouts, and network outages, and assures stable operation.</t>
  </si>
  <si>
    <t>If power supply stops for a long time to a level where data center services cannot be continued due to the impact of a disaster caused by climate change, this is expected to not only result in decreased earnings from services, but also give rise to potentially massive claims for compensation by the customer due to inability to conduct business. We estimate that this amount is about one billion yen which is equal to about 0.2 percent of our sales of System Platform Business (546.7 billion yen in FY2019/3).</t>
  </si>
  <si>
    <t>Once a year in December, the NEC Group conducts a survey to investigate the extent of damage caused by natural disasters. The results are used to assess whether appropriate measures are in place to cope with potential worst case scenarios in the vicinity of NEC’s data centers, and to formulate and propose plans to invest in equipment if needed. In the last fiscal year, as a result of risk analysis, we installed power generator to reduce the risk of losing power supply due to climate change. One example of this is power generator installed at the Kobe Data Center. By using a redundant UPS configuration of the power generator, ten minutes of power have been secured to allow for switching to emergency internal power generation and a maximum of 20 kVA can be supplied to racks (rated power) for 72 hours of operation For the cost of management, an investment of 90 million yen will be required, if we add fuel storage equipments to boost the current electricity supply capacity by five days at major data centers in Kanagawa, Nagoya and Kobe. Costs for decentralized administration as disaster control measures are already incorporated as basic services, and new measure costs do not occur.</t>
  </si>
  <si>
    <t>NEC provides farmers with solutions that improve quality and work efficiency by collecting, accumulating, visualizing and analyzing farm information. For example, the tomato is the most consumed vegetable in the world; however it has become difficult to predict yields due to drastic climate changes mainly caused as a result of the effects of global warming. Accordingly, through the utilization of ICT, NEC and Kagome have created virtual fields on computer by spatially and temporally quantifying a vast amount of farmland information obtained from sensors installed on farms to measure changes in weather and soil, artificial satellites and drones, as well as information related to natural environments such as the farming activity environment. Based on the results of growth simulations for these virtual fields, we have developed the new “Overseas Large-Scale Farming Analysis Solution” for open-field cultivation in order to realize the development of the most efficient and optimized cultivation methods and the accurate prediction of yields and appropriate harvest times. As a first step, we conducted tests utilizing this solution at a farm in Portugal belonging to a Kagome subsidiary. As a result, we have succeeded in the development of optimized cultivation methods for each field by analyzing their differences and the accurate prediction of yields and appropriate harvest times. This solution not only enables stable production but also contributes greatly to the optimization of the supply chain in the future. For instance, when the harvest times are roughly the same, a large amount of harvested products are usually disposed of when a certain period of time passes after the harvest due to the limitation of the transportation capacity; however, through the utilization of this solution, the overall optimization can be achieved in a just-in-time manner by promoting efficient transport by trucks and implementing reviews on delivery reception plans, which includes making adjustments to prevent the overlapping of peak times for harvest among farmers. NEC focuses on the social solutions business. We can use various AI technologies possessed by NEC to conduct analyses, predictions, control, and analytics to provide value to businesses along the food and agriculture value chains, from agricultural materials to production, processing and distribution.</t>
  </si>
  <si>
    <t>NEC strives to achieve sustainable agriculture by deploying this Overseas Large-scale Farming Analysis Solution jointly developed by KAGOME and build a sustainable society by contributing to the optimization of the supply chain. By using the know-how gained in tomato cultivation and aiming at expansion to other agricultural products, NEC projects a sales increase of more than 10 billion yen, which accounts for 0.4% of NEC’s 2018 revenue.</t>
  </si>
  <si>
    <t>We use various AI technologies possessed by NEC to conduct analyses, predictions, control, and analytics to provide value to businesses along the food and agriculture value chains, from agricultural materials to production, processing and distribution. Through analytics using this big data analysis technology, we aim to accumulate and expand know-how for achieving high yields. To this end, we will work collaboratively with globally-based food manufacturers, processing companies, and general trading companies to conduct proof of concept trials and promote commercialization using this solution. In the case with the project with Kagome CO., Ltd., NEC signed a cooperation agreement with Kagome Co., Ltd. to develop cultivation technology for processing tomatoes. Since March 2015, the two companies have conducted tests utilizing this solution at a farm in Portugal. Results to date include: Visualization of the water saturation and nitrogen stress levels of specific sections of cultivated land and analysis of the causes of yield differences between plots; Development of optimized cultivation methods and; Prediction of the appropriate time for harvesting and maximizing yield as much as one month prior to harvesting. For the cost of management, it is expected that a cost of up to 1 billion yen will be required if the solution is to be expanded for use in the cultivation of ten types of vegetables by 2030.</t>
  </si>
  <si>
    <t>Through the use of ICT, NEC helps customers and society achieve operational efficiency and contributes to the reduction of CO2 emissions for society as a whole. One such solution is the globally supported logistics visualization software, "Logistics Visualization System," that NEC offers as an outsourced service to provide total support in building and operating an integrated platform to enable end-to-end visibility of the distribution infrastructure. In particular, reducing CO2 emissions in the transportation division is a major issue, and we believe that opportunities for offering NEC products and services will expand as the CO2 reduction efforts progress in the years to come. Combining technologies from NEC the WISE, NEC’s portfolio of cutting-edge AI technology – which includes Invariant Analysis Technology and Heterogeneous Mixture Learning Technology – enables us to respond flexibly and rapidly to a wide variety of scenarios. For example, NEC provides logistics visualization services using the RFID (Radio Frequency Identifier) in India as part of the Japan-India joint DMIC project by the Ministry of Economy, Trade and Industry and the Ministry of Commerce and Industry of India. This has helped to enhance India's logistics infrastructure, contributing to the country's economic development and the reduction of greenhouse gas emissions. Specifically, we have realized "shortening of transportation lead-time," "inventory reductions," "improvements in production planning accuracy" and "efficient transport". Additionally, we have achieved improvements in operations at ports, railways, roads, and other types of infrastructure; reductions in fossil fuel consumption; and reductions in greenhouse gas emissions (reductions of approximately 170,000 tons of CO2 emissions annually).</t>
  </si>
  <si>
    <t>We conducted a preliminary calculation assuming that the visualization service deployed in India is expanded to all India, and then introduced as a logistics service to other emerging countries where visualization of logistics information has not yet been provided. It is expected that the enhancement of current functions and expansion to the whole of India will grow into a business worth 20 billion yen by 2025, and subsequent expansion to other emerging countries will grow into a business worth 70 billion yen in 2030.</t>
  </si>
  <si>
    <t>NEC has been strengthening the development of AI technologies and the deployment of solutions using them, planning to increase AI-related personnel to 1,000 by FY 2020. In addition, we have been working on cutting-edge research on AI with the National Institute of Advanced Industrial Science and Technology and RIKEN, Japan’s largest and most comprehensive research organization for basic and applied science, planning to utilize the results as solutions from hereon in. For example, in India since July 2016, NEC has provided the information service basis to visualize distribution infrastructure and to perform real-time searches based on positional information of containers being transported, formulating a joint venture company, DMICDC Logistics Data Services Ltd. with DMIC Trust. As the result, this service shortens shipping lead times, reduces inventory levels, improves the accuracy of production plans and also contributes to reduce the consumption of fossil fuel by realizing efficient transportation. This solution was awarded "2018 Environment Minister's Award for Global Warming Prevention Activity (International Contribution)." The costs of management involved in AI development are cross-cutting costs, and thus they are not individually reviewed. We have included direct costs increase based on the cost of increasing the staff in the area of India by 20 (10 million yen × 20 people) in the process of formulating strategies and stronger proposals, resulted 200 million yen cost.</t>
  </si>
  <si>
    <t>The impact of climate change increases the risk of disrupting the supply of energy, water, and other resources, and adding the resilience to our ICT service will increase the chance for our services to be adopted by new customers. In providing ICT solutions which are NEC's main business, progress is being made toward a cloud-oriented platform, which has increased the importance of data centers. The NEC Nagoya Data Center, newly launched by NEC in March 2019, is equipped with improved customer business continuity through measures including the supply of power through two substations and installation of a private generator capable of continuous operation for 72 hours without the need for resupplying fuel. Moreover, as an energy-saving measure, the Data Center introduced a mid- range temperature water (20°C) air conditioning system to reduce power consumption which extends free-cooling period by using outdoor air. NEC has taken original measures that no other companies have, such as installing high-temperature-compatible equipment which can run stably in high-temperature environments of over 40°C and constructing areas where air conditioning is hardly necessary.</t>
  </si>
  <si>
    <t>Owing to these energy saving abilities and robustness, NEC data centers are highly assessed compared to the data centers of other companies. According to the “Japan Managed Cloud Services 2018 Vendor Assessment” conducted by IDC MarketScape of International Data Corporation Japan, not only has NEC been recognized as a vendor possessing technical expertise and the ability to ensure stable operation and cost optimization; in the category to assess ability to support companies in their cloud journey, NEC has been selected as a leader in the domestic managed cloud services market. In terms of the competitive strength of the data center, it is expected to have a total impact of 5% (22.0 billion yen) in terms of sales increase and decrease suppression, especially in corporate enterprise business (435 billion yen in FY2019/3).</t>
  </si>
  <si>
    <t>Our strategy is to improve energy efficiency of our servers. We have applied NEC's cooling technology "Phase Change Cooling Unit" to the entire wall of the cloud control room. For example, at the Nagoya Data Center has achieved the PUE 1.3 level (design specifications) by taking various countermeasures, such as energy-saving measures that include adopting air conditioning equipment that utilizes outside air for cooling throughout the year, installing high-temperature-compatible equipment which can run stably in high-temperature environments of over 40°C, and constructing areas where air conditioning is hardly necessary. Costs for decentralized administration as a measure for disaster management have already been incorporated as part of the basic services. As such, costs related to the implementation of new measures will not be incurred. Based on a future plan to boost the current power supply capacity by approximately five days at all the existing 15 data centers, it is expected that a total of 2 billion yen or more of capital investment will be required.</t>
  </si>
  <si>
    <t>Climate change increases risk of reduced food productivity and supply. Meanwhile, 1.3 billion tons of food is lost all over the world every year due to the disposal of food that is still edible. Food loss in Japan amounts to approximately 6.46 million tons of food every year. Besides the issue of food wasted due to food loss, since a large amount of CO2 is emitted in the process of food production, distribution, and disposal, we believe that preventing food loss will provide value from the perspective of mitigating and adapting to climate change. Food losses occur at each stage of the value chains from production to processing, logistics, retail and consumption. One cause is the mismatch between supply and demand. NEC aims to contribute to resolving the issue of food loss through the provision of the "Supply and Demand Optimization Platform." Since February 2018 we have collaborated with the Japan Weather Association and from June 2018 with Intage Inc. to start a business to optimize demand in the entire value chains of various businesses and industries, such as manufacturing, wholesalers, logistics, and sales. The "Supply and Demand Optimization Platform" uses NEC's "Heterogeneous Mixture Learning technology." This platform automatically detects regularities from a wide variety of data with a high level of accuracy, and uses these regularities to make optimal forecasts that match the scenario. NEC's AI technology improves the accuracy of demand forecasts by combining and analyzing various data and know-how such as weather information and sales results that affect sales trends. Our proof-of-concept tests have confirmed the effectiveness in reducing waste quantities.</t>
  </si>
  <si>
    <t>Resolving food loss and waste is a pressing global issue, and implementation of a global regulation to curb them along with CO2 emissions reduction is perceivable in the future. Since 2011, FAO and other international organizations and private companies have been implementing the "SAVE FOOD" campaign, spreading to the Asia-Pacific in 2013. With 2014 designated as the "European Year Against Food Waste," initiatives have been launched across the EU, including calling for member countries to realize a more resource-efficient economy by taking action to halve food waste by 2020. U.S. government has also set a national target to halve food waste and works with the state governments, public interest groups, and private organizations. Amid such worldwide efforts, the need for NEC's "Supply and Demand Optimization Platform" is increasing. We anticipate the business will be worth 100 billion yen, at least one percent of a food loss in Japan (11.1 trillion yen a year) by 2030.</t>
  </si>
  <si>
    <t>Our strategy is to increase the use of our "Supply and Demand Optimization Platform," among food supply chain, which enable optimization of supply and demand to reduce food loss by upgrading the performance of this platform. In order to upgrade the performance, NEC has been integrating the weather data, in collaboration with the Japan Weather Association, and marketing data, to enable more accurate forecast of food demand on a certain whether and market condition. For example, NEC is working in partnership with INTAGE Inc. – that possesses high technical capabilities in areas such as marketing research, data analysis and digital marketing – and starting a business to optimize demand in the entire value chains of various businesses and industries, such as manufacturing, wholesalers, logistics, and sales. NEC is enhancing its line-up of AI technologies under the NEC the WISE portfolio, and gaining an overwhelming edge over the competition in accuracy of the forecasts. To improve the accuracy of forecasts, it is necessary to link various data and evaluate repeatedly, which requires collaboration with other companies and execution of proof of concept. In view of such process that includes increasing collaborative projects, conducting new proof of concept trials, and integrating results into the system, an annual cost of approximately 1 billion yen is expected to arise. If those processes are repeated until 2030, a cost of approximately 10 billion yen will be required in 10 years.</t>
  </si>
  <si>
    <t>Product and service sales have already been affected. As measures against climate change are in progress globally, sales opportunities for NEC products and solutions that contribute to mitigation and adaptation measures are expanded, which contributes to sales growth. As Eco Symbol Star products, NEC promotes the development of products with overwhelmingly superior environmental performance compared to other companies by implementing mitigation and adaptation measures, thus creating 15 new products in fiscal 2018. We believe these solutions have also contributed to sales expansion in the fiscal 2018 consolidated net sales of 2,913.4 billion yen (2.4% increase over the previous year), although the magnitude of impact is small, so far. We assume that the impact of products and services in terms of climate change performance on sales will be even greater, and we consider magnitude of impact to be significant.</t>
  </si>
  <si>
    <t>Our supply chain has already been affected. Disasters caused by the effects of climate change have various impacts on our supply chain, and are considered to increase risks in the future, so they are included in supply chain risk management. In the past, a flood occurred in Thailand in October 2011, and the damage thereof temporarily suspended operations at plants of NEC’s subsidiaries in Thailand. Since they had assumed these disasters and insured in advance, they received insurance for affected fixed assets and inventories. The magnitude of impact is small for the time being. But in the future, it is assumed that the impact of disasters on management will be even greater. Considering the damage occurred in Thailand, and also the forecast for more natural disasters to occur, we define the magnitude of impact to be significant.</t>
  </si>
  <si>
    <t>Our mitigation and adaptation activities have already been affected. The impact of carbon pricing as a regulatory risk is assumed to increase by approximately 5 billion yen annually by fiscal 2030, which has led to the introduction and expansion of renewable energy in order to reduce the impact. Specifically, it has been decided and implemented to introduce solar power systems to each business site of the NEC Group. Specifically, a solar power system with 1.5 MW was introduced to a plant in Thailand in fiscal 2018, which corresponds to 19% of the electricity used at the plant. Additional investment is expected to be made for introduction of solar systems at NEC Group companies where the system has not yet been introduced. Although the magnitude of impact is small for the time being, like this in the future, it is assumed that the costs for mitigation and adaptation will increase and the impact on management will be even greater.</t>
  </si>
  <si>
    <t>Our investment in R&amp;D has already been affected. Nowadays, use of ICT, including AI and IoT, is indispensable for taking measures against climate change. Delay in technological development for countermeasures against climate change would have risk of reducing competitiveness of products and services. NEC continually examines this kind of latest technologies and the trends of other companies in order to carry out the risk assessment. As a result of investment in research and development, it has become evident that there is a risk that a decline in ICT will lead to a decline in the competitiveness against other companies in providing solutions to measures against climate change. In fiscal 2018, we invested approximately 108.1 billion yen in research and development annually, which was based on recognition that the improvement in technological competence of ICT in general is important to raise the competitiveness of all solutions including those for measures against climate change. We assume that the magnitude of impact of measures against climate change alone to total amount of R&amp;D is small.</t>
  </si>
  <si>
    <t>Our business operations have already been affected. The impact of carbon pricing as a regulatory risk is assumed to increase by a maximum of approximately 5 billion yen annually in fiscal 2030. NEC has been reducing this risk by promoting ongoing energy efficiency improvement activities, such as conversion to LED lights and upgrade of air conditioning equipment company-wide (at our headquarters, Tamagawa plant, Fuchu plant, Abiko plant and Tsukuba laboratory). In fiscal 2018, the entire NEC Group implemented a total of 5 projects which led to emission reduction of 2,394t-CO2. We consider the magnitude of impact to our operation is limited, since the total costs of above measures are less than 5% of total yearly cost of NEC group.</t>
  </si>
  <si>
    <t>[Influence on budget preparation process and its extent] Solutions that offer enormous value in terms of climate change measures accounts for 30% of the overall sales total, and the percentage is expected to increase in the future, and we consider the impact to the revenue is very significant. In the context of customer needs, rising energy prices is driving up demand for more energy-saving products and efficient services. For example, in the Logistics Visualization Solution (DMIC) that NEC is promoting in India, RFID tags are affixed to all containers to help visualize the location of containers. This has improved efficiency of the entire supply chain and has also contributed to reduced costs and a 170,000 ton reduction in CO2 emissions. The CO2 emission reduction was highly regarded and plans are underway to further expand the solution in India. Accordingly, we expect to see sales growth. In the long-term, sales are expected to increase due to expansion outside of India, with sales estimated to be around 20 to 70 billion yen by 2030. This is expected to greatly contribute to sales growth in China and Asia. The data center business is not yet being selected based solely on the superiority of measures against climate change, and although sales have been growing, it has been limited. In other areas, such as agricultural ICT and solutions for reducing food loss, business is expected to expand toward 2030, and the impact of sales increases associated with proof of concept trials is starting to appear, though the amount is still small. We believe that future global expansion of the solution will greatly impact sales.</t>
  </si>
  <si>
    <t>Increased costs have already been incorporated into budgeting as a measure against regulatory and reputation risks. For example, NEC has been certified under the SBT initiative, and has formulated a plan to expand the use of renewable energy as part of achieving its target. Costs have been incorporated not only in the mid- and long-term strategy but also in the budget. Specifically, in the plan for achieving the SBT target, introduction of solar power generation equipment was promoted. By FY 2018, solar power generation equipment with a total of 4 MW was installed at eight locations. A plan of additional investment is underway to install solar power generation equipment on all the installable roofs at NEC Group, thereby expanding them to a total of 12 MW by 2030. In addition, we are also pressing ahead with the purchase of green electricity. We expect a cumulative cost will increase by 2030 for achieving the SBT, but we assume that the overall magnitude of impact will be limited. However, as the impact changes depending on the future trend of green electricity price in Japan, we always study the situation and reflect it in the budget.</t>
  </si>
  <si>
    <t>With the increasing impact of regulatory risks such as carbon pricing and the Act on Rational Use and Proper Management of Fluorocarbon JAPAN, the investment for renewal of aging facilities and installation of new solar power generation equipment is increasing, which has already affected the capital investment plan. For example, in line with the policy of expanding renewable energy to achieve the SBT, the introduction of solar power generation equipment will be expanded in the future. We plan additional investment to install solar power generation equipment on all the installable roofs at NEC Group, mainly at production plants in Japan by 2030. In addition, as for the reinforcement of the private power systems in the data centers in preparation of potential blackouts at the time of a disaster due to climate change, if a plan is implemented to enhance the current electricity supply capacity by approximately five days for all the existing 15 data centers in the future, additional investment is expected to be required. These investments are expected to be around 5% of the NEC Group's investment of approximately 70 billion yen, and the overall magnitude of impact is expected to be even greater in the years ahead.</t>
  </si>
  <si>
    <t>NEC has been forging ahead with M&amp;A to strengthen the solutions for climate change, which have already had an impact. For example, aiming at strengthening the electricity storage system business, which is the core of the smart energy business, NEC acquired the System Integration (SI) business unit (A123 Energy Solutions) of A123 Systems LLC in the China Wanxing Group for large-scale and large-capacity electricity storage systems for electric power companies and enterprises for $100 million in 2014, and have established a new company "NEC Energy Solutions, Inc." to develop the business globally. NEC Energy Solutions, Inc. is engaged in the world-class business of electricity storage systems for electric power companies, and develops solutions that meet the needs of global electricity storage that is expanding due to the spread of renewable energy such as wind power and solar power. NEC has been expanding the smart energy business by globally creating next-generation energy services that align ICT and large-scale electricity storage systems, such as cloud platforms. As for others, NEC considers the acquisition of a company with superior technology to be one of the effective means for the NEC Group to aim for business growth focused on measures against climate change, and constant investigations are underway. There is no plan that can be announced at present, and the immediate magnitude of impact is considered to be limited, but can be larger in the long term.</t>
  </si>
  <si>
    <t>With the expansion of ESG investment, there is an increasing number of cases where actions and performance against climate change are valued when selecting which companies to invest, and we understand that the trend will continue to be more significant in the future. There will be an impact if NEC's measures against climate change are not parallel to the direction that the world is aiming or are significantly inferior compared to industry standards or competitors; however, because the CDP assessment in FY 2018 is "A-" at the moment for climate change measures, it is considered that relatively advanced efforts have been made, thus posing no risk. On the other hand, NEC has developed and offered many solutions that provide value for adaptation to climate change, such as measures against landslides, flood prediction, and food loss reduction solutions, and plans are underway to pursue growth. We aim to expand the value provided through measures against climate change and contribute to sales expansion in the future, and expect the results derived through these measures to attract investors. The impact is predicted to be realized around 2030.</t>
  </si>
  <si>
    <t>Climate change especially affects buildings, structures, machines, equipment, and other tangible fixed assets. For example, in the past, a flood occurred in Thailand in October 2011, and the damage thereof temporarily suspended operations at our then consolidated subsidiary NEC TOKIN Electronics (Thailand) Co., Ltd., and other plants. Since NEC TOKIN Electronics had obtained insurance in preparation for the potential occurrence of a disaster, the company received insurance payment for affected fixed assets and inventories with loss deducted, which was recorded as extraordinary profit accruing from insurance. In this way, with regard to disasters, efforts are underway to minimize impact through insurance coverage. Other than the above, major impacting factors include shifting to highly efficient facilities and investment in solar power generation equipment that cope with regulatory risks and reputation risks. However, the proportion of total fixed assets is considered to be limited, therefore the magnitude of impact is also limited.</t>
  </si>
  <si>
    <t>There is no impact on liabilities at present yet. As an example of the possibility that NEC will be affected by liabilities due to climate change, when updating energy saving facilities and other infrastructure or introducing solar power generation equipment to cope with regulatory risks and reputation risks, if the amount is huge and exceeds the annual investment budget, the focus is placed on leases and not investments. In that case, the lease liabilities, which are a fixed liability, will increase; however, since the proportion of investments in measures against climate change in the total facility investment is limited for the time being, there is no immediate need to switch to a lease, and therefore there has been no impact on liabilities. We expect it is possible to have small impact around 2030.</t>
  </si>
  <si>
    <t>At NEC, the Environmental Management Promotion Meeting, in which the environmental administrators of each business unit participate, is set up under the Business Strategy Council, in which the president is the chairman and each CxO participates, and strategies for environmental measures, including climate change, and mid-term environmental management plans for the entire NEC Group are formulated. The strategy and the mid-term environmental management plan are determined through deliberation and approval at the Business Strategy Council and the Board of Directors. The results are then communicated to the NEC Group as the "NEC Eco Action Plan" mid-term environmental management plan. Each business division and each Group company formulate their own divisional and corporate targets and plans based on the "NEC Eco Action Plan," deliberate upon them as the agenda of the meeting where the top management of their respective organizations gather, and approve and execute them. Business divisions and Group companies reflect environmental targets in their own business strategies and targets. Specifically, these have affected sales and profit planning, such as development targets for environment-related solutions and energy saving targets. For example, NEC has formulated a climate change target for 2050, and in that we have stated that we will contribute to mitigation and adaptation through business. The "NEC Eco Action Plan" has been reflected in mid-term target and defines the "Eco Symbol Star," a unique standard for products and services that contributes significantly to mitigation of and adaptation to climate change, and sets targets for the number of developments of products and services that meet the criteria. In response to the development targets, each business division or Group company sets their own targets of how many products are developed in their own divisions or their own company based on the targets, and reflect them in the business strategy. Similarly, company-wide CO2 emission reduction targets for the SBT are also developed through the "NEC Eco Action Plan." As a result, for example, when energy consumption increases with business expansion, use of green electricity will be considered so as not to increase CO2 emissions. In particular, the data centers that NEC is developing in 15 regions throughout Japan take into consideration measures for CO2 emission reduction when formulating business strategies, as the expansion of services is directly linked to energy consumption. Environmental activities are promoted by an environmental management system based on ISO 14001, and the progress is confirmed through environmental management audits and external examinations conducted annually. The results will be fed back to the top management, and corrective actions will be taken if targets are not achieved. </t>
  </si>
  <si>
    <t> ii. Link between business strategy and emission reduction targets or energy consumption reduction targets:  </t>
  </si>
  <si>
    <t>NEC aims to continue providing value to society through the provision of ICT services. Use of ICT can help customers improve efficiency of operations, transfers and shipments, which can help to reduce energy use. In addition, use of AI and IoT has a positive impact on measures against climate change through the provision of values such as predicting disasters and safely guiding people in an evacuation. The long-term vision for climate change toward 2050, which was announced by NEC in July 2017, clearly outlines measures contributing to CO2 emission reduction through business, measures taken along the supply chain to adapt to climate change, and businesses contributing to the adaptation to climate change for customers and society. These measures drive the direction aimed for by the company, and the direction in which all business activities are headed.　  Furthermore, the target with respect to reducing CO2 emissions from products in use (Category 11 of Scope 3) is also incorporated into the business plan. NEC has established Eco Products, its own environmental standard to which all products at NEC must comply, and under which energy saving measures are incorporated from the product development stage. NEC sets a group-wide target to improve the energy efficiency rate of products, and with respect to the target set in FY 2018 to improve efficiency by 20% compared to FY 2013 products, NEC achieved a 74% improvement. This has contributed greatly to the reduction of emissions applicable under Category 11 of Scope 3 (CO2 emissions were reduced by approximately 20,000 tons in FY 2018 compared to FY 2017 levels).    </t>
  </si>
  <si>
    <t>iii. What have been the most substantial business decisions made during the reporting year that have been influenced by the climate change driven aspects of the strategy:  </t>
  </si>
  <si>
    <t>What affected the business strategies most is the formulation and approval of the SBT. After committing to targets in 2017, we discussed specific target values, and deliberated with top management at the Business Strategy Council to obtain approval. And then, we applied in April 2018 and obtained approval from SBTi in October. In this activity, we examined how to specifically realize the SBT we formulated, and how to thoroughly implement measures for energy saving, as well as investment in solar power systems and costs for using green electricity. As a result, the "NEC Eco Action Plan" mid-term environmental plan was communicated to each business division and Group company, and company-wide activities for achieving the SBT have been launched. Specifically, NEC's overall renewable energy targets have been changed from conventional capacity targets for solar power generation equipment to renewable energy usage amount including green electricity since FY 2018, and the target has been upwardly revised to approximately 75 times the initial target on a use amount basis. Based on this measure, each company's renewable energy investment plan has been formulated, and a new investment will be made at nine bases including each plant of NEC Platforms.  </t>
  </si>
  <si>
    <t>Moreover, data centers that use a lot of energy are bolstering efforts to save energy to achieve the SBT. Up until now, NEC's cooling technology "Phase Change Cooling Unit" has been applied to the entire wall of the cloud control room. The NEC Kobe Data Center Second Period Building, which started operations in 2019, has achieved PUE = 1.18 using an air conditioning system that adopts these unique energy saving technologies, reducing power consumption by approximately 40% compared to the previous level. Plans are underway to implement measures to continuously reduce power consumption in the future.</t>
  </si>
  <si>
    <t>How the scenario is identified: As the world is working to achieve the 2°C target, NEC positions 2DS as the basic scenarios to be considered, and utilize carbon price need to achieve 2 degree is used as an input to our scenario analysis, and assumption of affordable renewable deployment is adapted in our analysis. Also, 2DS scenario uses optimization method, which indicate the responsibility of each sector to achieve 2 degree world. The reason is that NEC believes that focusing on actions to take in order to fulfil the global 2°C target through business and using this as a springboard to develop products and services would be the most acceptable in the market and lead to the development of NEC's future business. Some of the material we referenced include: the target (Nationally Determined Contribution) of all countries where we operate businesses; the World Energy Outlook 2018; the "SSP1" scenario of the "Shared Socioeconomic Pathways," a new socioeconomic scenario developed by the Integrated Assessment Modelling Consortium; and the ICT technical trends and predictions that are highly relevant when NEC contributes to measures against climate change through business. Boundaries and time horizons used in the scenario analysis: We considered the changes in society up to 2050. Since we believe that the results of transition will be produced by about 2050 and that it is important to consider the transitional phase up to that time. All countries and regions where we operate businesses are included in our boundary of scenario analysis. Summary of the result of scenario analysis conducted: We have concluded, in the world of significant transition toward low carbon society, we have significant opportunities to provide ICT solutions in the field of resource efficiency improvement. If the efficiency of our products and solutions is inferior to those of our competition, this increases the risk of losing business opportunities. Based on energy prospects, introduction of carbon pricing and NDCs in each country, and other aspects, we have formulated a base scenario showing how the efficiency of our products and services will significantly affect the competitive edge of our business in 2030. How the results of the scenario analysis have informed our business objectives and strategy: Based on this scenario, we have set the following in the long-term guidelines and environmental management action plan: the target to (i) improve energy efficiency of products; (ii) develop products and services with top-class energy efficiency; and (iii) reduce CO2 emissions for customers and society through provision of products and services. We have pressed ahead with activities by expanding these targets throughout the NEC Group. We have assessed whether the target we had set in these activities are in line with the trend toward the realization of the 2DS scenario, and provided the results to business divisions to promote their understanding and actions. Case study/examples: In a data center, development of a 40°C server and phase change cooling technology have been promoted to reduce energy consumption. If the ambient temperature exceeds "35°C" in a typical server, the operation becomes unstable and the failure rate increases, so the air conditioning must be continuously controlled 24/7. On the other hand, the 40°C server incorporating the unique technology ensures the "40°C operation" and realizes the reduction in energy required for air conditioning, which not only leads to a reduction in our energy consumption, but also contributes to the business enabling differentiation from other companies promoting measures against climate change. The phase change cooling is a technology which can reduce air conditioning electricity by 30% compared to conventional technologies. We have also helped to reduce energy consumption at the data centers by expanding this technology to cooling the data center equipment itself.</t>
  </si>
  <si>
    <t>This target is approved by SBTi in October, 2018. We are making steady progress in reducing emissions through the implementation of energy-saving measures.</t>
  </si>
  <si>
    <t>This target is approved by SBTi in October, 2018. The results of our calculations show 0.8% reduction as power consumption base from FY2017 to FY2018. However, the emission factor changed from 0.496 in FY2017 to 0.512 in FY2018 and the results of our calculations show 0.2% increase as CO2 from FY2017 to FY2018. The emission factor in FY2018 is adopted from the Japan Electric Power Federation's preliminary report. We will adopt the final emission factor, when it is disclosed.</t>
  </si>
  <si>
    <t>Increase renewable energy consumption by Solar PV and green power</t>
  </si>
  <si>
    <t>Abs1, Abs2</t>
  </si>
  <si>
    <t>Change the lightning to LED.</t>
  </si>
  <si>
    <t>Integration of Cold Heat Source Equipment</t>
  </si>
  <si>
    <t>Replacement of Cold Heat Source ancillary equipment</t>
  </si>
  <si>
    <t>Reduction of air-conditioning operation time</t>
  </si>
  <si>
    <t>To comply with laws and regulations, implement the NEC Eco Action Plan, reduce CO2 emissions, reduce energy consumption, and reduce operating costs, etc., we will select investment target candidates at energy conservation promotion staff meetings and other times. As for the selected candidates, we will rank them in order of effectiveness and formulate a plan. The formulated plan will be drafted into a proposal which will be reviewed by relevant divisions, after which a decision will be made as to whether or not to invest. We will report on the results and effects of the implemented measures at energy conservation study WG and other times.</t>
  </si>
  <si>
    <t>Basically, every new product we provide emits less CO2 intensity by performance base than existing products.</t>
  </si>
  <si>
    <t>Other, please specify (Guidelines for Assessing the Contribution of Products to Avoided Greenhouse Gas Emissions, The Institute of Life Cycle Assessment, Japan (2015))</t>
  </si>
  <si>
    <t>Guidelines for Assessing the Contribution of Products to Avoided Greenhouse Gas Emissions, The Institute of Life Cycle Assessment, Japan (2015)</t>
  </si>
  <si>
    <t>(Hardware : 291,000Myen + Solution: 3,600Myen) / revenue 2,913,400Myen = 10.1% Since products in new fields are not able to compared with conventional products, providing of products will increase CO2 emissions. Basically, however, conventional products exist, and CO2 emissions are reduced as compared with conventional products.</t>
  </si>
  <si>
    <t>Non-ferrous metal manufacturing industry</t>
  </si>
  <si>
    <t>Electrical machinery, equipment manufacturing industry</t>
  </si>
  <si>
    <t>Information and communication electronics equipment manufacturing industry</t>
  </si>
  <si>
    <t>Electronic component, device and electronic circuit manufacturing industry</t>
  </si>
  <si>
    <t>Information service industry</t>
  </si>
  <si>
    <t>Production system</t>
  </si>
  <si>
    <t>Non-production</t>
  </si>
  <si>
    <t>Last year 636 tCO2e were reduced by a change in renewable energy consumption, and our total S1 and S2 emissions in the previous year was 468,576 tCO2e, therefore we arrived at 0.14% through(636/ 468,576)*100=0.14%.</t>
  </si>
  <si>
    <t>Last year 32,092 tCO2e were reduced by a change on our emissions reduction activities, and our total S1 and S2 emissions in the previous year was 468,576 tCO2e, therefore we arrived at 6.85% through(32,092/ 468,576)*100= 6.85 %.</t>
  </si>
  <si>
    <t>Heavy Gas Oil</t>
  </si>
  <si>
    <t>Act on the Rational Use of Energy0.0187tCO2e/GJ, 0.587tCO2e/MWh</t>
  </si>
  <si>
    <t>Act on the Rational Use of Energy0.0189tCO2e/GJ, 0.587tCO2e/MWh</t>
  </si>
  <si>
    <t>Act on the Rational Use of Energy0.0185tCO2e/GJ, 0.587tCO2e/MWh</t>
  </si>
  <si>
    <t>Act on the Rational Use of Energy 0.0161tCO2e/GJ, 0.587tCO2e/MWh</t>
  </si>
  <si>
    <t>Act on the Rational Use of Energy0.0183tCO2e/GJ, 0.587tCO2e/MWh</t>
  </si>
  <si>
    <t>"Act on the Rational Use of Energy0.0139tCO2e/GJ, 0.587tCO2e/MWh Comment"</t>
  </si>
  <si>
    <t>Act on the Rational Use of Energy0.0136tCO2e/GJ, 0.587tCO2e/MWh</t>
  </si>
  <si>
    <t>3593_Verification Report for NEC(S1S2&amp;c.).pdf</t>
  </si>
  <si>
    <t>3615 Verification Report for NEC(S3).pdf</t>
  </si>
  <si>
    <t>Verification was conducted based on ISO14064-3. The assurance set by ISO14064-3 is the limited assurance level, and the materiality threshold is set to 5% with respect to the total of emissions. To check the calculation rules, NEC conducted verifications, confirmed the scope of calculations, confirmed the calculation scenarios and allocations, confirmed the calculation and aggregation system, and also compared the emissions data with material that form the basis of calculations.</t>
  </si>
  <si>
    <t>Other, please specify (PFC emissions)</t>
  </si>
  <si>
    <t>PFC emissions statistic has been independently reviewed and assured by Japan Quality Assurance Organization (JQA) and found to be transparent and reliable. There was no emissions of PFC last year.</t>
  </si>
  <si>
    <t>Fuchu Plant in Tokyo</t>
  </si>
  <si>
    <t>To meet the greenhouse gas emissions reduction obligations set under the Tokyo Cap-and-Trade Program, NEC is working systematically on energy conservation activities such as the introduction of high-efficiency equipment and the improvement of equipment operation methods, and energy saving measures. The Fuchu Plant subject to reduction of CO2 emissions has been approved as a Near-top level Facility by Tokyo Metropolitan Government as a result of initiatives in energy conservation. Specifically, we conducted regular energy patrols within the plant to investigate whether there were any areas where further energy savings could be made. As a result, in fiscal 2018, based on a review our operating methods, we took steps such as changing the lighting to LED lighting, integrating air conditioning equipment, and so on. These steps have enabled a reduction in CO2 emission of approximately 250t per year.  In the future, we will continue our activities and aim to be approved as a Top-level facility. Therefore, we do not expect that we will be purchasing credits.</t>
  </si>
  <si>
    <t>Tokyo Cap-and-Trade</t>
  </si>
  <si>
    <t>Other, please specify (Tokyo cap-and-trade guideline for verification)</t>
  </si>
  <si>
    <t>Using our system of pre-assessment of capital investments, we assess the energy and resource saving effect (CO2 equivalent) of investments.</t>
  </si>
  <si>
    <t>Static pricing：average of Tokyo CaT emission trading price</t>
  </si>
  <si>
    <t>We have set an internal price on carbon and assessed its impact. This internal carbon pricing has been integrated into calculating the investment payback period, and has facilitated our transition to energy-saving equipment. Specifically speaking, in FY 2018, we invested over 50M yen to update the air conditioning system (cooling and heating source) at our Fuchu Plant, which is subject to the Tokyo Cap-and-Trade (Tokyo CaT). Savings at this plant were projected to amount to an annual cost reduction of 4M yen with a long investment payback period of approximately 12 years. However, the potential to reduce annual CO2 emissions by approximately 150t prompted our decision to update equipment. Placing focus on carbon pricing at the Fuchu Plant pushed forward plans to transition to energy-saving equipment. With regard to the Tokyo CaT, since we exceeded our reduction target during the first plan period, we banked the surplus allowance for later use in the second and third plan periods.</t>
  </si>
  <si>
    <t>Among the approximately 8,500 suppliers with whom we conduct business, 191 major domestic and overseas suppliers that are strategically important to the NEC Group, which occupy 40% of overall spent, have been positioned as strategic suppliers. A FY 2018 environmental survey was conducted for these ‘strategic suppliers’ and the Environment Award was selected out of them.</t>
  </si>
  <si>
    <t>Our procurement team and Environment promotion team formulated the updated “Green Procurement Guideline” which shows our request for measures to climate change (Setting the target of CO2 reduction emission and risk assessment in supply chain from Adaptation point of view etc) and requested Strategic suppliers (191 companies) to take measures to strengthen their activities to reduce CO2 emission in line with the guideline. After that, environment survey was conducted to them and through it, their efforts toward measures against climate change (the presence of formulation of guidelines and action plans for reducing CO2 emissions from the company, setting of numerical targets and the actual progress of achievement; or identification of impacts and risks due to climate change, etc. were confirmed. Based on the results, as 1st step, the assessment was made on each company's efforts toward climate change quantitatively and then, as 2nd step, environment dialogue with top management of several suppliers which passed our 1st assessment was held. Through above steps, our procurement, and supply chain related departments selected most Excellent supplier from Environment point of view and "Environment Award" was presented at New-year Strategic partner meeting to one supplier. Our measure of success is an index we set to evaluate our suppliers. In the index, we evaluate ‘vision’, ‘originality’, ‘leadership’ and "contribution to NEC business from Environment point of view”. The suppliers which took activities exceeding target quantitative/qualitative level of our originally expected index were in total 12 suppliers in 2018. Just for the reference, in 2018 this engagement process from environment survey to Environment award started for the first time, so we will monitor the trend of index after next year as well regularly and at the same time, encourage them to promote the activities positively.</t>
  </si>
  <si>
    <t>Almost all of NEC's products and services are supplied to companies, national governments, and local governments. Companies, national governments, and local governments are all reinforcing their climate change measures, so the environmental performance of products and services can affect competitiveness. For example, we have received a request for a CDP supplier response for fiscal 2019 from six of the major telecommunications carriers that are our important customers. Of these, three of the companies are members of RE100 and proactively involved in reducing CO2 emissions. Accordingly, we promote the development of environmentally leading products and services under our Eco Symbol Star system to convey the superior environmental performance of NEC products and services, and make a point of focusing on environmental benefits in our sales pitches to boost recognition among customers. All NEC hardware products, software products, and services are certified. (Excluding certain products developed based on customer’s specification.) The target area is mainly Japan which accounts for about 80 percent of sales. We plan to expand this to other countries, starting with Europe. At NEC, products and solutions that provide great value particularly in mitigation of and adaptation to climate change are positioned as NEC top-runner products and assigned an "Eco Symbol Star" label, which is used as a selling point to customers. Eco Symbol Star Products help enhance NEC’s environmental image through our unique sales activities called "Eco Appeal Proposals" which appeal the products’ environmental performance to our customers. Each sales representative has succeeded in reaching the target of making three or more proposals a year. This corresponds to the reception of approximately 70% of all orders received. In other words, assuming that 70% of the products and services introduced each year connects to successful engagement and the product and service renewal period is five years on average, Scope 3 emissions would account for 14% of all emissions for the fiscal year, resulting in a cumulative total of approximately 70%.</t>
  </si>
  <si>
    <t>Most of our corporate customers request their suppliers including NEC to take measures against climate change, and it is required as the condition to continue our sales. As a measure of success, we measure the ratio of products and solutions enabling avoided emission in the currency of total sales. It was 10% in FY2018. NEC's "Eco Appeal Proposal" not only highlights the environmental performance of the proposed products and solutions but also helps to enhance the credibility of NEC, thereby contributing to the successful outcome of proposals. In addition, both of NEC and customers often use the results of products and services delivered to customers as a selling point on their respective websites and sustainability reports. NEC products with the Eco Symbol Star designation are positioned as our most environment-friendly products. Compared with conventional products, these products have passed very stringent levels, such as emissions reduction of 50 percent. This is an original NEC labelling method that is only used with products which have clearly demonstrated their superiority in environment-friendliness compared to the products of other companies. For example, the SX-Aurora TSUBASA (supercomputer) reduces power consumption by 79 percent when compared with our conventional products. Its excellent environmental performance has been acclaimed, and this has led to an order from the German Meteorological Service for Europe's largest weather forecasting system in June 2019. In other words, by having use examples of our Environmentally Friendly Products publicized in this way, we can show that our products are not only environmentally friendly according to our own evaluations, but that they are also evaluated as environmentally friendly by our customers. Moreover, potential customers seeing these evaluations by our customers would then consider purchasing these products themselves, which, if they did in fact purchase these products and thereby upgrade their systems, would also lead to reduction in CO2.</t>
  </si>
  <si>
    <t>We agreed to adopt the TCFD recommendations to disclose information related to climate change. (July 2018)</t>
  </si>
  <si>
    <t>In recognition of the tremendous impact that climate change can have on companies and the importance of corporate disclosures of climate-change-related information, we agreed to adopt TCFD recommendations. In May 2019, the executive vice president of NEC participated in the launch of the TCFD Consortium of Japan and contributed to expanding efforts throughout Japan.</t>
  </si>
  <si>
    <t>Other, please specify (Network to enhane dispatch of information and communication among companies, government and NGO which proactively address the measures against climate change. )</t>
  </si>
  <si>
    <t>NEC took part in the Japan Climate Initiative. (June 2018)</t>
  </si>
  <si>
    <t>Through this Initiative, we contributed in the following way: 1) Creating a movement in Japan toward the realization of a decarbonized society 2) Providing support and aiding in the execution of activities undertaken by participating members 3) Promoting a dialogue with the government towards strengthening climate change measures in Japan 4) Spreading the initiatives of non-state actors in Japan to the rest of the world and creating global connections</t>
  </si>
  <si>
    <t>Other, please specify (Recommendation on potential of ICT with regards to climate change adaptation)</t>
  </si>
  <si>
    <t>NEC has put together a booklet titled "The Things ICT Can Achieve" about "adaptation" to climate change, which is provided to the government, and we organize also study groups and the like. Also, through government-sponsored seminars and other activities designed to promote society's understanding of climate change issues, we are aiming for collaborative initiatives.</t>
  </si>
  <si>
    <t>We have declared that we would put Japan's advanced technology to work to help reduce CO2 emissions of developing countries and also mitigate the impact of disasters, by leveraging the knowledge and experience of NEC.</t>
  </si>
  <si>
    <t>The Japan Business Federation (Keidanren) is an organization with a membership comprised of representative companies of Japan's manufacturing and service industries, nationwide industrial associations, and regional economic organizations. Its activities aim to contribute to the self-sustaining development of the Japanese economy and improvement of the quality of life of the Japanese people. Holding climate change related issues as issues of major importance, it has created an Action Plan towards a Low-Carbon Society and submitted it to the government.</t>
  </si>
  <si>
    <t>NEC's Officer for Environmental Matters participates as a committee member of the Committee on Environment and Safety, and the Committee on Energy and Resources of the Keidanren. The committees make comments and proposals from the standpoint of corporations, and make proposals regarding policy propositions regarding global warming, energy, and other measures that utilize IT, from the standpoint of IT companies with global operations.</t>
  </si>
  <si>
    <t>Four electrical and electronics industry groups. The Japan Electrical Manufacturers' Association The objective of the Japan Electronics and Information Technology Industries Association Communications and Information network Association of Japan Japan Business Machine and Information System Industries Association</t>
  </si>
  <si>
    <t>・The Japan Electrical Manufacturer's Association (JEMA): Contributes to the improvement and enhancement of power and social infrastructure and industrial systems through policy planning and promotion for the sustainable development of the electronics industry and the improvement of people's lives, both in Japan and overseas. ・Japan Electronics and Information Technology Industries Association (JEITA): Promotes the healthy manufacturing, international trade and consumption of electronics products and components in order to contribute to the overall development of the electronics and information technology (IT) industries, and thereby further Japan's economic development and cultural prosperity. ・Communications and Information Network Association of Japan (CIAJ): Along with contributing to the sound development of information and communication network related industries through the promotion of greater utilization of information and communication technology (ICT), contributes to the realization of human lives that are rich socially, economically and culturally and the realization of an international society by contributing to to the expansion and sophistication of information use. ・Japan Business Machine and Information System Industries Association (JBMIA): Contributes to the development of the Japanese economy and the improvement of the office environment through the comprehensive development of business machines and information system industries and rationalization thereof. These four organizations jointly promote activities with respect to climate change issues, and they participate in Keidanren's Action Plan towards a Low-Carbon Society. Further, they collect and analyze information on the electrical and electronics industry, and make policy recommendations.</t>
  </si>
  <si>
    <t>Of the four organizations, the Chairman of the Board participates as a Head of Vice Chairman in JEITA and the President participates as a Senior Steering Committee Member in CIAJ. In addition, the Senior Vice President in charge of the Environment and the members of the Environmental Management Promotion Department are participating in the committee jointly operated by these four organizations. The committees make comments and proposals from the standpoint of corporations, and make proposals regarding policy propositions regarding global warming, energy, and other measures that utilize IT, from the standpoint of IT companies with global operations. (Main committees and NEC representatives' roles): ・CIAJ Environmental Committee: Vice chairman ・JEITA Environment Board: Member ・Environmental strategy liaison Committee: Chairman ・Electrical and Electronics Global Warming Countermeasures Liaison Committee: Vice chairman</t>
  </si>
  <si>
    <t>As a project of the Japan International Cooperation Agency (JICA), we conducted development experiments on the forest fire detection and firefighting operation management systems using the flame sensing function of the infrared camera in Indonesia. Together with Japan’s afforestation companies and research institutes, and with the cooperation of the Palangka Raya University (UNPAR) in KALIMANTAN TENGAH (Central Kalimantan), we carried out a field experiment assuming that forest fires will occur in peatlands in Indonesia.  Through this project, we attempted to build a model for early detection and rapid response to forest fires. In Indonesia, forest fires caused by field burning and the like frequently occur, so prevention of these fires and mitigation of damages will lead to a significant reduction in deforestation and CO2 emissions.</t>
  </si>
  <si>
    <t>As written in C12.3c, we have been engaging with policy makers through industry groups, KEIDANREN(Japan Business Federation), Japan four electrical and electronics industry groups and so on. In this activity, the members of the Business Strategy Council, which discusses and finalizes climate strategies of the entire NEC group, will be directly involved. We have already secured the consistency between each engagement activity and our groups’ strategies, by enforcing company rules, which says that Business Strategy Council members have to directly participate when NEC engages with climate change policy makers.</t>
  </si>
  <si>
    <t>main stream report 201906.pdf</t>
  </si>
  <si>
    <t>p17: No.2 [Business status] 1 [Business policy, business environment and issues to be addressed, etc.] (5) Climate change measures p28: No.2 [Business status] 2 [Business and other risks] (4) Risks pertaining to internal control, legal procedures, legal regulations, etc. (iv) Environmental regulations, etc.</t>
  </si>
  <si>
    <t>Financial report</t>
  </si>
  <si>
    <t>Integrated Report 2019-j.pdf</t>
  </si>
  <si>
    <t>p23-26, p64</t>
  </si>
  <si>
    <t>Integrated Report</t>
  </si>
  <si>
    <t>Sustainability Report 2019-j.pdf</t>
  </si>
  <si>
    <t>p12, p15, p33-38, p83</t>
  </si>
  <si>
    <t>Sustainability Report</t>
  </si>
  <si>
    <t>CDP Score</t>
  </si>
  <si>
    <t>Mean</t>
  </si>
  <si>
    <t>Median</t>
  </si>
  <si>
    <t>Ratio</t>
  </si>
  <si>
    <t>Energy costs</t>
  </si>
  <si>
    <t>Reporting inconsistency</t>
  </si>
  <si>
    <t>Hon Hai Precision</t>
  </si>
  <si>
    <t>Tencent Holdings</t>
  </si>
  <si>
    <t>KEY FINANCIALS</t>
  </si>
  <si>
    <t>Rank</t>
  </si>
  <si>
    <t>Company Name</t>
  </si>
  <si>
    <r>
      <t xml:space="preserve">Sales
</t>
    </r>
    <r>
      <rPr>
        <sz val="10"/>
        <color theme="1"/>
        <rFont val="Calibri"/>
        <family val="2"/>
        <charset val="162"/>
        <scheme val="minor"/>
      </rPr>
      <t>($millions)</t>
    </r>
  </si>
  <si>
    <r>
      <t xml:space="preserve">Profits
</t>
    </r>
    <r>
      <rPr>
        <sz val="10"/>
        <color theme="1"/>
        <rFont val="Calibri"/>
        <family val="2"/>
        <charset val="162"/>
        <scheme val="minor"/>
      </rPr>
      <t>($millions)</t>
    </r>
  </si>
  <si>
    <r>
      <t xml:space="preserve">Assets
</t>
    </r>
    <r>
      <rPr>
        <sz val="11"/>
        <color theme="1"/>
        <rFont val="Calibri"/>
        <family val="2"/>
        <scheme val="minor"/>
      </rPr>
      <t>(</t>
    </r>
    <r>
      <rPr>
        <sz val="10"/>
        <color theme="1"/>
        <rFont val="Calibri"/>
        <family val="2"/>
        <charset val="162"/>
        <scheme val="minor"/>
      </rPr>
      <t>$millions</t>
    </r>
    <r>
      <rPr>
        <sz val="11"/>
        <color theme="1"/>
        <rFont val="Calibri"/>
        <family val="2"/>
        <scheme val="minor"/>
      </rPr>
      <t>)</t>
    </r>
  </si>
  <si>
    <r>
      <t>Market Value</t>
    </r>
    <r>
      <rPr>
        <b/>
        <sz val="10"/>
        <color theme="1"/>
        <rFont val="Calibri"/>
        <family val="2"/>
        <charset val="162"/>
        <scheme val="minor"/>
      </rPr>
      <t xml:space="preserve"> </t>
    </r>
    <r>
      <rPr>
        <b/>
        <sz val="11"/>
        <color theme="1"/>
        <rFont val="Calibri"/>
        <family val="2"/>
        <charset val="162"/>
        <scheme val="minor"/>
      </rPr>
      <t xml:space="preserve">
</t>
    </r>
    <r>
      <rPr>
        <sz val="11"/>
        <color theme="1"/>
        <rFont val="Calibri"/>
        <family val="2"/>
        <scheme val="minor"/>
      </rPr>
      <t>As of 4/18/19 ($m)</t>
    </r>
  </si>
  <si>
    <t>Technology Hardware &amp; Equipment</t>
  </si>
  <si>
    <t>United States</t>
  </si>
  <si>
    <t>IT Software &amp; Services</t>
  </si>
  <si>
    <t>Baidu</t>
  </si>
  <si>
    <t>Tata Consultancy Services</t>
  </si>
  <si>
    <t>Salesforce.com</t>
  </si>
  <si>
    <t>TE Connectivity</t>
  </si>
  <si>
    <t>Cognizant</t>
  </si>
  <si>
    <t>Murata Manufacturing</t>
  </si>
  <si>
    <t>Corning</t>
  </si>
  <si>
    <t>VMware</t>
  </si>
  <si>
    <t>Western Digital</t>
  </si>
  <si>
    <t>BOE Technology Group</t>
  </si>
  <si>
    <t>Infosys</t>
  </si>
  <si>
    <t>Kyocera</t>
  </si>
  <si>
    <t>Capgemini</t>
  </si>
  <si>
    <t>Legend Holding</t>
  </si>
  <si>
    <t>Hong Kong</t>
  </si>
  <si>
    <t>Ericsson</t>
  </si>
  <si>
    <t>Fortive</t>
  </si>
  <si>
    <t>Keyence</t>
  </si>
  <si>
    <t>ATOS</t>
  </si>
  <si>
    <t>NetEase</t>
  </si>
  <si>
    <t>Hikvision</t>
  </si>
  <si>
    <t>Intuit</t>
  </si>
  <si>
    <t>Wipro</t>
  </si>
  <si>
    <t>Amphenol</t>
  </si>
  <si>
    <t>Seagate Technology</t>
  </si>
  <si>
    <t>HCL Technologies</t>
  </si>
  <si>
    <t>TDK</t>
  </si>
  <si>
    <t>CDW</t>
  </si>
  <si>
    <t>CGI Group</t>
  </si>
  <si>
    <t>Samsung SDI</t>
  </si>
  <si>
    <t>ZTE</t>
  </si>
  <si>
    <t>NetApp</t>
  </si>
  <si>
    <t>Twitter</t>
  </si>
  <si>
    <t>Hoya</t>
  </si>
  <si>
    <t>Samsung SDS</t>
  </si>
  <si>
    <t>Dassault Systemes</t>
  </si>
  <si>
    <t>Delta Electronics</t>
  </si>
  <si>
    <t>LARGAN Precision</t>
  </si>
  <si>
    <t>Check Point Software</t>
  </si>
  <si>
    <t>360 Security Technology</t>
  </si>
  <si>
    <t>first time requested in 2020</t>
  </si>
  <si>
    <t>VeriSign</t>
  </si>
  <si>
    <t>NEXON</t>
  </si>
  <si>
    <t>Garmin</t>
  </si>
  <si>
    <t>OMRON</t>
  </si>
  <si>
    <t>Naver</t>
  </si>
  <si>
    <t>Spotify Technology</t>
  </si>
  <si>
    <t>Jabil Circuit</t>
  </si>
  <si>
    <t>Tech Mahindra</t>
  </si>
  <si>
    <t>ServiceNow</t>
  </si>
  <si>
    <t>Workday</t>
  </si>
  <si>
    <t>Olympus</t>
  </si>
  <si>
    <t>Match Group</t>
  </si>
  <si>
    <t>Autodesk</t>
  </si>
  <si>
    <t>Square</t>
  </si>
  <si>
    <t>Arista Networks</t>
  </si>
  <si>
    <t>Constellation Software</t>
  </si>
  <si>
    <t>Inventec</t>
  </si>
  <si>
    <t>Palo Alto Networks</t>
  </si>
  <si>
    <t>Shanghai Ganglian E-Commerce Holdings</t>
  </si>
  <si>
    <t>Splunk</t>
  </si>
  <si>
    <t>Unisplendour</t>
  </si>
  <si>
    <t>Nomura Research Institute</t>
  </si>
  <si>
    <t>Sunny Optical Technology Group</t>
  </si>
  <si>
    <t>Asustek Computer</t>
  </si>
  <si>
    <t>Capital expenditures</t>
  </si>
  <si>
    <t>Tata Consultancy Services is an IT services, consulting and business solutions organisation that has been partnering with many of the world’s largest businesses in their transformation journeys for the last fifty years. TCS offers a consulting-led, cognitive powered, integrated portfolio of business, technology and engineering services and solutions. This is delivered through its unique Location Independent Agile delivery model, recognised as a benchmark of excellence in software development.</t>
  </si>
  <si>
    <t>A part of the Tata group, India's largest multinational business group, TCS has over 436,000 of the world’s best-trained consultants in 46 countries. The company generated consolidated revenues of US $20.9 billion in the fiscal year ended March 31, 2019, and is listed on the BSE (formerly Bombay Stock Exchange) and the NSE (National Stock Exchange) in India. TCS' proactive stance on climate change and award winning work with communities across the world have earned it a place in leading sustainability indices such as the Dow Jones Sustainability Index (DJSI), MSCI Global Sustainability Index and the FTSE4Good Emerging Index. For more information, visit us at www.tcs.com.</t>
  </si>
  <si>
    <t>Uruguay</t>
  </si>
  <si>
    <t>INR</t>
  </si>
  <si>
    <t>The board level Health, Safety and Sustainability committee reviews the climate change strategy, approach and performance of the organization. The board oversight helps drive the program effectively with greater accountability. The committee is chaired by the Chief Operating Officer of the company (COO) who is directly responsible for the efficient operations of the facility and hence is better able to review performance and drive improvement.</t>
  </si>
  <si>
    <t>The COO is a member in the Board-level Health, Safety and Sustainability committee which reviews the climate change strategy, approach and performance of the organization. The operations team reports to the COO and hence his oversight helps drive initiatives towards the organizational goals.</t>
  </si>
  <si>
    <t>The highest level of direct responsibility rests with the Board. Regular update on the climate related issues, targets and performance is shared with the board as a part every quarter and the Board level sub-committee on Health, Safety and Environmental Sustainability formally meets once every year. The quarterly updates go from the EVP and Global Head HR who is also the Head - Sustainability supported by the Head - Environmental Sustainability, Health and Safety. The information is also disclosed in the Annual Report. The Board Health, Safety and Sustainability Sub-Committee has two members from the board of directors including the Chief Operating Officer &amp; Executive Director of the organization to provide direct oversight of the climate change initiatives taken by the company and the progress of those initiatives, by virtue of the role. In the meeting of the sub-committee, the company's climate change performance is discussed along with the enablers and also the future plan of action. In the current reporting year, the management discussion was around how we can further increase our renewable energy sourcing and also energy efficiency in existing buildings. TCS' new climate targets and future roadmap were among some of the topics discussed.</t>
  </si>
  <si>
    <t>The highest level of direct responsibility rests with the Board level sub-committee on Health, Safety and Sustainability Committee consists of two members from the board of directors including the Chief Operating Officer &amp; Executive Director of the organization. The committee provides direct oversight of the climate change initiatives taken by the company and the progress of those initiatives. The operations team reports to the COO and hence his oversight helps drive initiatives towards the organizational goals.</t>
  </si>
  <si>
    <t>Climate change is identified as a key area of concern and TCS' commitment to mitigate climate change has been highlighted in the TCS Environmental Policy (attached for reference). Responsibility for driving and tracking climate change mitigation initiatives is held with the Executive Vice President and Global Head HR, also heading Sustainability , who reports to the Board sub-committee. This position is a very senior level position after the CEO with ability to influence Board as well as internal stakeholder community to drive the agenda on Sustainability. He is responsible to ensure the company address climate change risks and integrates climate change considerations into the business strategy to drive operations sustainably. A Sustainability Council, chaired by the EVP and having representation from the various internal departments including Human Resources, Infrastructure Planning and Development, Health, Safety &amp; Environment, Corporate Social Responsibility, Internal IT, Administration, Procurement has been established with the objective to make climate change mitigation strategies integral to the business processes of the organization. The council has representation from all relevant functions who can change drivers on climate change and hence effective to take decisions and drive actions. The council discusses and decides upon policies and process changes that would help TCS improve its environmental bottom line and climate impact. The responsibilities are then cascaded down to ensure climate change is a key action item for the respective process owners across the organisation. Each of the council members drive the climate change actions within their respective functions towards collective outcome of climate change mitigation and adaptation. The council reports to the EVP heading sustainability on quarterly basis, who in-turn reports to the Board committee. </t>
  </si>
  <si>
    <t>The Corporate Sustainability Council, chaired by the EVP and Global Head - HR (also the Head - Sustainability), has senior management representatives from various internal functions contributing to the sustainability agenda. Performance of these departments is linked to executive compensation in the form of quarterly and annual performance appraisals on measurable goals.</t>
  </si>
  <si>
    <t>Effectiveness in driving and tracking of resource efficiency projects, improved energy (kWh/FTE) and carbon (tCO2e/FTE) performance indicator helps determine the variable allowance component of the environment/sustainability managers.</t>
  </si>
  <si>
    <t>The facility managers, who take additional proactive initiatives towards mitigating the environmental and climate change impact like energy efficiency through operational and infrastructure changes are recognized for their efforts with TCS GEMS appreciation notes.</t>
  </si>
  <si>
    <t>Monetary rewards are given to employees for showcasing interest and leadership on climate change related issues and participating in awareness campaigns on climate change. Rewards are in the form of TCS GEMS for participating in various activities, contributing towards awareness and taking up personal targets towards environmental betterment</t>
  </si>
  <si>
    <t>With its global footprint and large size and market capitalization, ERM has assumed a critical role in meeting the growing expectations of stakeholders. In response, we have formalized Enterprise Risk Management Framework. Based on COSO framework, it categorizes risks and opportunities into Strategic, Operational, Financial, Compliance and Catastrophic.  The focus is on capturing risks (with a timeline of short (0-5 years), Mid (5-10 years) and long term (10+ years) that can affect business, the financial impact of the risk and thereafter create a Mitigation Plan to mitigate the impact and to convert any potential opportunity into a successful business model. The risk identification process is carried out for the entire organization to assess all risks including specifically the physical, compliance, operational and reputational risks due to climate change and the business opportunities associated with it. Unit levels risks assessments are done to assess the physical risks of climate change, where relevant. These are then rolled upto the enterprise-level risk portfolio register and suitably included. These risks are reviewed on half yearly basis or as required. By virtue of our nature of business, the risks like data privacy violation, currency fluctuation, etc. are more dominant enterprise level risks as they have direct impact on business. Climate related risks though not related to core business, are considered important by virtue of the potential direct impact it can have on our operations. Since our operations are so widely spread across the globe and have been designed for robust business continuity management practices, the direct climate change risks are typically considered smaller than the direct business risks like data privacy violation, currency fluctuations, changes in outsourcing policies in our major markets, etc. Climate change risks would typically be more significant at facility level and comparable to other risks like fire, earthquake and other natural disasters leading to business interruption. These are then rolled up at enterprise level.</t>
  </si>
  <si>
    <t>This process is enabled by a digital platform that provides an enterprise-wide view of risks and compliance which enables us to take a more holistic approach towards informed decision making. Risks are assessed and managed at various levels with a top-down and bottom-up approach covering the enterprise, the business units, the geographies, the functions and projects.  The key risks and mitigation are also shared with stakeholders as a part of Annual Reporting.</t>
  </si>
  <si>
    <t>Risk scenarios are identified and categorized. A detailed risk/event description is required to be articulated. The next step is to assign a likehood and consequence of occurrence on a scale of 1 to 5, based on internal guidance. The Risk severity is defined based on the multiplication of these two factors. Risk severity is ‘Low’ if the product score is &lt;=7, ‘Medium’ if between 8 and 11 and ‘High’ when the product score is &gt;=12 . The financial risk exposure is also calculated considering the following factors - (1) Proportion of business units affected/% of operations impacted; (2) the impact potential at the affected locations leading to loss of business continuity or revenue loss.  For climate related risks, anything with the potential to disrupt regular operations and trigger BCP sites is considered as substantial because of the revenue loss potential. Based on the severity and the risk exposure, the appropriate risk response is finalized (accept, avoid, reduce and transfer). A mitigation plan is drawn up for scenarios where the response is to Reduce. The mitigation actions are assigned to relevant functions.</t>
  </si>
  <si>
    <t>For example, physical risk to TCS' operations and infrastructure due to extreme weather events is relevant to some of the units at TCS as a catastrophic risk which is a part of enterprise level risk portfolio register by virtue of the number of such units exposed to this risk.</t>
  </si>
  <si>
    <t>The risks identified are reported to the Chief Executive Officer and the Board-Level Risk Committee as a part of the Company’s Risk Review which takes place on half yearly basis. The opportunities identified are taken up by strategic business units to explore the business potential. Example of a realised opportunity is remote energy monitoring solution, to monitor energy consumption on real time basis &amp; hence deliver energy/carbon savings.</t>
  </si>
  <si>
    <t>Climate change related regulations are relevant in multiple regions and hence are an important element of the climate related risks identification process. For example, regulation related to building energy efficiency, energy monitoring, are already there in India, UK and Europe geography, impacting our internal strategy and processes in these geographies which together accounts for over 92% of TCS' physical footprint. The current regulations also change to which we have to be aware and responsive. In India operations, TCS has to follow all the environmental consent conditions around emissions, water discharge, etc. In 2018, the energy conservation building code was made a rule from guidelines, bringing it into legal framework as a mandatory requirement for new constructions. These regulations are included in our risk assessment as compliance risk and thereafter integrated into our mitigation plans. Example - Conforming to ECBC is a mandate for all new infrastructures in India.</t>
  </si>
  <si>
    <t>The climate change is an evolving area with emerging regulations and standard coming up very frequently. Emerging regulations including carbon taxes (coal or fossil fuel taxes leading to escalation in the electricity tariff), carbon taxes on air travel in EU, mandatory energy audits in India and EU are examples of emerging regulations which impact us. Integrated reporting is another such emerging regulation which we feel will become mandatory in near future with the support of the indices. Regulations around procurement of renewable energy are also evolving, especially in India geography, which is a key driver of our climate change mitigation plan. These risks are considered in drawing up the organizational sustainability strategy and roadmap to be future ready.</t>
  </si>
  <si>
    <t>TCS is a IT services company and hence technology risks are relevant to our office operations where we use equipment in utility and IT infrastructure. With more energy efficient and eco-friendly building and IT equipment coming in the market, keeping our offices eco-efficient is an ongoing process wherein we evaluate the technology and suitability and work on a phase-out plan to move to the new more efficient technology. These risks are considered as operational risks and opportunity to make our infrastructure more climate resilient. This risk is more relevant for our operations in India geography where we have more than 85% of our operations.</t>
  </si>
  <si>
    <t>Not relevant, included</t>
  </si>
  <si>
    <t>TCS is a IT services company and hence legal risks as our direct impacts on climate change are limited. Cases where there might be some element of litigation risk indirectly to TCS are water use by competing users in water stressed regions like Chennai (as it is a water stressed city and has around 20% of TCS' India operations), Or e-waste generation especially in India as a large user of IT equipment are considered in the overall risk assessment as compliance risk and monitored as a part of the compliance review.</t>
  </si>
  <si>
    <t>Climate change is driving a lot of business changes in our customer community, thus creating new markets and new opportunities, giving us an opportunity to partner with them in their climate change mitigation journey by providing solutions, services and process automation.</t>
  </si>
  <si>
    <t>Reputational risk is relevant to us as the investor and customer community is becoming increasingly aware of climate change related issues and to be seen as a front runner in climate change mitigation and adaptation has become a business driver. These risks are included as strategic risks where our leadership performance on climate change can help position us better in the market and if we do not keep pace with the global trends, we risk being seen as lagards and hence might loose business. Many of our customers want us to respond to CDP supply chain module and various customers surveys on sustainability like Dow Jones Sustainability Index, Ecovadis, EcoDesk, Bloomsberg, etc. Being prepared to respond to these and score well is critical for our business.</t>
  </si>
  <si>
    <t>Acute physical risks associated with extreme weather events is relevant as we have over 50% operations in coastal cities in India which are exposed to extreme weather events like heavy precipitation, flood and cyclones. These are considered as catastrophic risk in the ERM and a mitigation plan is in place from business continuity and people safety perspective.</t>
  </si>
  <si>
    <t>With TCS' presence in urban cities like Bangalore, Chennai, Hyderabad, chronic climate impacts like water scarcity is a risk. Also with presence in coastal cities like Chennai, Mumbai, Kochi, Trivandrum, rise in sea level is also a relevant impact. These risks are included from a long term perspective in infrastructure planning.</t>
  </si>
  <si>
    <t>TCS is a IT services company and hence downstream risks from supply chain are relevant to us for some elements of our supply chain. Compliance to legal requirements is critical for supply chain and hence is a risk which we have incorporate in our risk register and as a mitigation we monitor the compliance for high risk supply chain partners. Also, we are dependent on water from third party suppliers in India geography for our operations in some of the water stressed metropolitan cities. Water stress is included in our climate related risk register with a mitigation plan in terms of water efficiency and making our campuses zero water discharge through 100% recycling.</t>
  </si>
  <si>
    <t>TCS is a IT services company and customer perception on climate change is changing with more and more customers keen on TCS doing its business in a sustainable manner keeping climate action as a key agenda. Risk involved is potential loss of business if we are not able to keep pace with the customer expectations and global trends on climate action.</t>
  </si>
  <si>
    <t>The risks are prioritized based on the probability of occurrence and the severity on a scale of 1 to 5, based on internal guidance. The Risk severity is defined based on the multiplication of these two factors. Risk severity is ‘Low’ if the product score is &lt;=7, ‘Medium’ if between 8 and 11 and ‘High’ when the product score is &gt;=12 .  The factors considered to determine the probability are the geographical coordinates of the location, proximity to coastal areas, history of extreme weather events &amp; their severity. These are assessed on parameters such as the size of operation, potential number of people that could be impacted and estimated impact on revenue.  The financial risk exposure is also calculated.    Based on the severity and the risk exposure, the appropriate risk response is finalized (accept, avoid, reduce and transfer). A mitigation plan is drawn up for scenarios where the response is to Reduce.   The risk mitigation plan is drawn up to reduce the potential impact on business and/or operations. The mitigation action and the action owners are identified and the effectiveness of the mitigation plan is also reviewed. The opportunities are also identified through a similar process and prioritized based on the potential impact and expected Return on Investment (RoI). Opportunities which are relevant are operationalized through process owners for deployment. One of the climate related opportunity realized is higher energy efficiency in operations thus reducing dependence on conventional grid power and reducing the carbon footprint..</t>
  </si>
  <si>
    <t>Example of Physical Risk (Acute) - </t>
  </si>
  <si>
    <t>Over 50% of our operations is based out of offices in coastal cities like Mumbai, Chennai and Kolkata in India which have a high exposure to extreme weather events like precipitation, cyclones, rise in sea level, etc. Such increased probability of such weather events require us to have a strong mitigation and business continuity plan in place along with property insurance. The frequency of extreme weather events has increased in the India subcontinent, which houses over 90% of TCS' operations. This is the reason why the base rate for property insurance was increased by 33% in the reporting year by all insurance providers, which lead to higher premium for TCS' property insurance as well. The property insurance premium has increased by 15-25% after a major cyclonic event impacting our operations. The extreme weather events increase the cost of facility operations by 1-5% due to rehabilitation cost post a climate related weather event. The instances of extreme weather events have increased and hence this as rated as a high immediate risk with comprehensive business continuity and emergency management plan in place to minimize the business impact. This risk is integrated in the enterprise risk register and monitored very closely. </t>
  </si>
  <si>
    <t>Example of Transition Risk (Current and Emerging Regulation) - </t>
  </si>
  <si>
    <t>Being a service sector company, our operations are based out of commercial buildings. Over the years, commercial buildings have emerged as high energy consumers with estimations by IEA that this is likely to increase further as we go forward. Hence the regulations around energy efficiency in commercial buildings have been coming up and likely to get stricter with time. In India, Energy Conservation Building Code which was earlier only a best practice reference was converted into a rule in 2018 and thus became mandatory for new construction. This and such regulations will evolve and we need to prepared to ensure 100% compliance. These risks are identified as compliance risk and new monitor all new and upcoming regulations to ensure we are future ready.</t>
  </si>
  <si>
    <t>Over 50% of our operations is based out of offices in coastal cities like Mumbai, Chennai and Kolkata in India which have a high exposure to extreme weather events like precipitation, cyclones, rise in sea level, etc. Such increased probability of such weather events require us to have a strong mitigation and business continuity plan in place along with property insurance. The frequency of extreme weather events has increased in the India subcontinent, which houses over 90% of TCS' operations. This is the reason why the base rate for property insurance was increased by 33% in the reporting year by all insurance providers, which lead to higher premium for TCS' property insurance as well. The property insurance premium has increased by 15-25% after a major cyclonic event impacting our operations. The extreme weather events increase the cost of facility operations by 1-5% due to rehabilitation cost post a climate related weather event.</t>
  </si>
  <si>
    <t>Cyclones and storms disrupt commuting channels including airports, train stations &amp; roads. Network connectivity is disturbed. Accessibility to the workplace is impacted. The financial implication is estimated at INR 50-100 crore for every single day lost in the coastal cities in India, where over 50% of the TCS' operations are in the India sub-continent. We estimate the property damage to coastal offices would be approximately 1-5% of overall operating cost at any facility. (assuming damage to basement/low lying areas in the premises and associated equipment/installations). The property insurance premium has increased by 15-25% after a major cyclonic event impacting our operations.</t>
  </si>
  <si>
    <t>All our infrastructure is designed in a manner to minimize water ingress and damage during extreme weather events and/or floods with necessary flood barriers and drainage systems. This makes our first line of defense. All facilities are insured comprehensively to cover extreme weather conditions and natural disasters (i.e. storm, tempest, flood, inundation) and the financial impact of such risks. Under our ERM, we have Business Continuity Planning for all the physical risks that are associated with Climate Change. Back up networks as well as manpower are available to ensure business continuity. Physical risks from climate change are also being considered while planning new facilities. The new campuses which are coming up now are located in the interiors of the Indian sub-continent where the risk from cyclones and storms will be lower.</t>
  </si>
  <si>
    <t>Cost of management includes insurance premium, infrastructure cost for making facilities flood resistant and also cost of setting up business continuity plan. Some of these costs are absorbed within the business operations.</t>
  </si>
  <si>
    <t>Precipitation patterns are changing within the Indian Sub-continent. Areas where heavy rainfall was observed traditionally is seeing reduced precipitation while some of the drought prone areas are receiving high rainfall. The average number of rainy days in the monsoon season is reducing. Further to this, precipitation often occurs in extremes affecting the day to day life of the people and their ability to commute (including our associates – the key assets for us). Being a service sector company, our operations are dependent on our workforce. Over 50% of our operations is based out of offices in coastal cities like Mumbai, Chennai and Kolkata in India which have a high exposure to extreme weather events like precipitation, cyclones, rise in sea level, etc. Such increased probability of such weather events require us to have a strong mitigation and business continuity plan in place along with property insurance. The frequency of extreme weather events has increased in the India subcontinent, which houses over 90% of TCS' operations. This is the reason why the base rate for property insurance was increased by 33% in the reporting year by all insurance providers, which lead to higher premium for TCS' property insurance as well. The property insurance premium has increased by 15-25% after a major cyclonic event impacting our operations. The extreme weather events increase the cost of facility operations by 1-5% due to rehabilitation cost post a climate related weather event.</t>
  </si>
  <si>
    <t>Due to variable precipitation pattern, accessibility to the workplace is likely to be impacted. This, in turn, would impact the available time for work and the productivity. These disrupts commuting and communication networks including networks, airports, train stations &amp; roads. Accessibility to the workplace is impacted. Cyclones and storms disrupt commuting channels including airports, train stations &amp; roads. Network connectivity is disturbed. Accessibility to the workplace is impacted. The financial implication is estimated at INR 50-100 crore for every work day lost in the coastal cities in India, where over 50% of the TCS' operations are in the India sub-continent. The property damage to coastal offices would be approximately 1-5% of overall operating cost at any facility. (assuming damage to basement/low lying areas in the premises and associated equipment/installations). Property insurance premium has increased by 15-25% after a major cyclonic event impacting our operations.</t>
  </si>
  <si>
    <t>TCS is an IT services company with over 80% of its customers from the major markets in US, EU and UK. The customer perception around Climate Change risks has strengthened, especially in the major markets, and this reflect in that fact that increasing customer focus on climate change performance as a supply chain partner (For example, the CDP Supply Chain requests). Over the years, we have seen more and more customer RFPs, RFIs, surveys having questions of climate mitigation. The number of customers sending us CDP supply chain requests have doubled over the last decade. Some of the CDP requests are from very large customer accounts. Due to this the focus on climate change mitigation has to be sustained to ensure a competitive market positioning and to be seen as a leader in the climate change space. Our green building footprint, focus on energy efficiency and renewables are key to our strategy. We are the only company in the sector to have a publicly stated target for Power Utilization Efficiency in Data Centers as we deem fit to have such a target for our Data Center operations.</t>
  </si>
  <si>
    <t>Today the focus has shifted from shareholders to stakeholders and from financial bottom line to triple bottom line. The expectation that the customers as well as other stakeholders have from TCS is to be a responsible corporate citizen. If we are unable to continue to grow sustainably to meet these expectations we are likely to lose our customers &amp; also shareholder interest. This includes our efforts towards climate change mitigation and adaptation. With significant % of revenue from developed mature markets of US, UK &amp; Europe, we estimate a loss of in revenue due to loss in customer confidence, which could further increase in the years to come.</t>
  </si>
  <si>
    <t>To mitigate these impacts, TCS has proactively taken the decision to manage its environment as well as social performance while continuously striving to improve its financial performance. We have engaged in many activities to help us mitigate our environmental impact including BEE Star Rating for our facilities for internal energy performance benchmarking, energy efficiency projects for our facilities, new buildings to be based on Green Building design, focus on renewable energy procurement through gradual capacity building, Evolve business capabilities to meet customer expectations. The key mitigation measure among all these is to design all new offices as Green Buildings for sustainable growth. All our external communication on Sustainability &amp; carbon disclosures are a tool to inform all the stakeholders about our Climate Change performance to minimize the reputational risks through increased transparency and stakeholder engagement. We also engage with our customers to provide them details of our climate performance.</t>
  </si>
  <si>
    <t>The cost of management is primarily attributed to investment in green building projects (Capex investment in new office infrastructure will increase by upto 7% over a conventional building), operational efficiency and investment in green products like Star rated PC/ AC, etc. (Spend on purchase of equipment to go up by 10% to 15% for purchase of Green equipment).</t>
  </si>
  <si>
    <t>Energy is an operating cost and has associated carbon emissions. Reducing energy through energy efficiency in buildings help us reduce the operating cost. We have taken several initiatives and continue to do so to reduce our energy footprint and also shift to renewable energy through roof top solar as well as procurement model. TCS achieved its 2020 target to reduce the specific carbon footprint by 50%, this year – 2 years ahead of the timeline. Green buildings, efficient operations, green IT and the use of renewable energy have been the key enablers in our journey of carbon and energy performance improvement. As we grow, we are adding more green buildings to our real estate portfolio. The TCS Remote Energy Management and Control program witnessed rapid scaling up and further maturity during the year by leveraging IoT platform to acquire asset (chillers, air handling units, etc.) level data which is analysed to improve asset efficiency and operations. TCS India took up a major project to change the luminaires to LEDs across its locations which contributed towards significant energy savings. Major retrofits were carried out at some locations with legacy infrastructure to improve the efficiency levels. Renewable energy use in our offices increased to 10.1%. This year we added 1.7 MW of solar rooftop system across four locations, taking the total installed capacity to over 5 MW. On the data center power management, we successfully reduced the Power Utilization Efficiency (PUE) of 23 data centers to 1.67. These initiatives collectively resulted in the Company’s energy consumption reducing by over 5% over the prior year, on a per FTE basis.</t>
  </si>
  <si>
    <t>Energy cost is a part of operating cost and any reduction in energy consumption, results in cost savings. This year we achieved a saving to the tune of INR 194000000 due to energy saving initiatives and anticipate the initiatives to sustain and translate into cost savings in the future as well. We anticipate the trend to sustain in future.</t>
  </si>
  <si>
    <t>The strategy adopted to realise energy efficiency is based on four levers - Green Buildings, Efficient Operations, Green IT and Use of Renewable energy. We have over 21 million square feet of office area designed as per Green Building standards, which makes up 50% of the total office space we currently occupy. The TCS Energy Management program has witnessed rapid scaling up and further maturity during the year. The program now covers over 135 facilities across India. The IoT platform has been significantly enhanced to also acquire asset (chillers, air handling units, etc.) level data which is analysed to improve asset efficiency and operations. TCS India took up a major project to change the luminaires to LEDs across 21 locations which contributed towards significant energy savings. Major retrofits were carried out at some locations with legacy infrastructure to improve the efficiency levels. Renewable energy use in our offices increased to 10.1%. This year we added 1.7 MW of Solar Rooftop system across four locations, taking the total installed capacity to over 5 MW. We have continuously innovated and improved our data center energy efficiency through initiatives like cooling optimization, to bring avg PUE to 1.71 against industry avg of 1.8. We anticipate the trend to sustain in future.</t>
  </si>
  <si>
    <t>Electricity &amp; fuel prices have been increasing by 5-10% for the commercial sector in India each year. In future, higher electricity tariff for large scale electricity users is anticipated. TCS being a service sector company with over 90% of its operations in commercial buildings in the India subcontinent, the dependence on Electricity is high. Increasing fuel/energy cost will increase our operating cost. Energy security from operational as well as financial aspects are relevant and hence the need to evaluate alternative sources and different market models for engagement.</t>
  </si>
  <si>
    <t>One of the mitigation strategies is to set up solar roof top across our campuses. The roof top solar set up in our office help to reduce the dependence of purchased power and hence the cost savings in operating cost. This leads to financial savings every year. The total roof top solar is over 5 MW across various TCS campuses in India.</t>
  </si>
  <si>
    <t>TCS is IT services company with customers cutting across various sectors - from banking to utilities to healthcare. Consumer behaviour are shaping how products and services are delivered and consumed. We have seen some interesting trends in this area are: low carbon living by consumers and hence increasing demand of more sustainable products and services, increasing penetration and use of mobile devices requiring sustainability information to be made available on mobile devices. This translates to business opportunity for us. TCS has developed a remote energy monitoring and control system by leveraging IoT to monitor energy usage on real time basis and use of analytics to identify opportunities for improvement. This is deployed internally and also as an offering to our customers. We are working with utilities and logistics companies to help them become fuel efficient and hence lower their carbon footprint. Smart Grid solutions, sustainable banking, etc. are some areas where we have been exploring new market opportunities. These and may more such opportunities will spring up by virtue of the shift towards a low carbon economy and we want to be placed to capitalize on this as and when the customers are ready.</t>
  </si>
  <si>
    <t>While these services form a part of the standard services of TCS, it is difficult to ear-mark the exclusive costs associated with this initiative, the costs associated with managing the opportunities, including sales, marketing, and man-power costs could range in US$ 2- 7 million</t>
  </si>
  <si>
    <t>TCS is looking at developing solutions that respond to changing consumer behavior. Through our Connected Marketing team, corporations can use sustainability in the social media perspective to better understand the ‘green’ needs or their consumers, and to also see how consumers are reacting to the new green products that have been introduced by them. We work with retailers and CPG companies to help them better understand their products from an environmental perspective through life cycle assessments, and help design new products keeping environmental principles in mind (design for environment). Changing consumer behavior and expectations are most reflective in the power utility space. Towards this area, TCS has developed several strategic partnerships, towards thought-leadership development and solution enhancement. Smart Power and Smart Energy are key solution areas of TCS' Utilities Industry Unit. TCS is a Navigation Partner for the Smart Grid Maturity Model, SGMM with the Software Engineering Institute (SEI) of CMU. The other key TCS accelerators are Smart Analysis Framework which uses various parameters such as financial metrics, benefit value estimation, etc. to produce an optimized business case model. The shift in banking sector to sustainable banking offers opportunity to leverage IT for sustainability.</t>
  </si>
  <si>
    <t>This is an opportunity for us as climate change has opened us new markets and also new opportunities with our existing customers. The services offered by TCS have seen a shift which has helped to develop newer offerings for customers to help them in their sustainability journeys. Increasing customers want us to collaborate in contributing towards their sustainability aspirations across all business verticals by leveraging digital and technology. Banking and FInancial Services vertical contributes to over 20% of the TCS revenues. With major banks moving towards sustainable banking, we have started a unit to focus of the sustainable banking offerings to our existing and new BFS customers. The expected revenue from the sector is dollar 50 million over the next 5 years and which will likely increase further in the years to come.</t>
  </si>
  <si>
    <t>The climate change risk from supply chain is primarily from the products that we purchase for our operations since TCS is a services company. In order to reduce energy consumption and carbon footprint, we procure energy efficient electrical and IT equipment for our operations in line with the TCS' Green procurement policy. This translate to paying a price premium of about 10-20% for the more efficient technology or product.</t>
  </si>
  <si>
    <t>Coastal cities in India like Mumbai, Chennai, Kolkata, Bhubaneswar and Kolkata have 50% of the operations and are highly vulnerable to climate related physical risks like extreme weather events. The risk of business disruption becomes high as infrastructure as well as people mobility gets impacted during such events. From a strong presence in coastal India cities, TCS is now developing its presence in in-land cities in India like Pune, Indore, Nagpur and Gandhinagar with large campuses to ensure operational continuity. Focus on business continuity sites to ensure uninterrupted business operations. Annual financial investment to the tune of INR 175000000 was made in reporting year towards green initiatives.</t>
  </si>
  <si>
    <t>No significant changes in investment in R&amp;D expenses by virtue of climate related risks or opportunities as TCS is a IT services company which caters to customer requirement on IT technology maintenance and enhancement. With the advent of digital technologies as we strengthen our digital portfolio, in the coming 3 to 6 years, we might look at leveraging digital technologies to help our customers in their sustainability aspirations. We see this as potential opportunity.</t>
  </si>
  <si>
    <t>The strategy adopted to realise energy efficiency in operations and is based on four levers - Green Buildings, Efficient Operations, Green IT and Use of Renewable energy. We have over 21 million square feet of office area designed as per Green Building standards, which makes up 50% of the total office space we currently occupy. The TCS Energy Management program has witnessed rapid scaling up and further maturity during the year. The program now covers over 135 facilities across India. The IoT platform has been significantly enhanced to also acquire asset (chillers, air handling units, etc.) level data which is analysed to improve asset efficiency and operations. TCS India took up a major project to change the luminaires to LEDs across 21 locations which contributed towards significant energy savings. Major retrofits were carried out at some locations with legacy infrastructure to improve the efficiency levels. Renewable energy use in our offices increased to 10.1%. This year we added 1.7 MW of Solar Rooftop system across four locations, taking the total installed capacity to over 5 MW. We have continuously innovated and improved our data center energy efficiency through initiatives like cooling optimization, to bring avg PUE to 1.71 against industry avg of 1.8. We anticipate the trend to sustain in future. Energy efficiency has led to cost savings to the tune of INR 194000000 in the last Fiscal year despite and increase in physical footprint of our operations. Operational efficiency will continue to deliver cost savings through reduced energy cost by virtue of our green projects and thus reduce our dependence on grid electricity.</t>
  </si>
  <si>
    <t>Apart from the aspects already covered above we do not think there could be any other aspect of our business impacted by climate change.</t>
  </si>
  <si>
    <t>The customer behavior is changing which is leading to newer business opportunities but it is yet to realize to substantial revenue contribution. The business opportunities we are exploring may realize over the next 1-6 years in terms of revenue.</t>
  </si>
  <si>
    <t>Our specific energy consumption has gone down by an average 5-6% over the last 3 years. Due to the reduction in energy consumption, our operating costs on energy has proportionately reduced over the last few years despite the increase in operations by virtue of our energy efficiency projects. This has led to a reduction in our absolute carbon footprint for Scope 1 and Scope 2. The financial planning considers the estimated cost of electricity and tries to optimize / reduce it by leveraging investment in energy efficiency projects. In the reporting year we saved 194000000 INR due to energy efficiency initiatives.</t>
  </si>
  <si>
    <t>In order to reduce energy consumption, we procure energy efficient electrical and IT equipment for our operations in line with the TCS' Green procurement policy. This impacts our capital expenditures. In the reporting year, we made investment to the tune on INR 175000000 on carbon management projects.</t>
  </si>
  <si>
    <t>Since TCS is a IT services company, acquisitions and divestments decision are not impacted by climate change related issues.</t>
  </si>
  <si>
    <t>Since TCS is a IT services company and by virtue of the nature of operations and cash flow, access to capital is not impacted.</t>
  </si>
  <si>
    <t>Extreme weather events in coastal cities impact our assets (office infrastructure). Due to variable precipitation pattern, accessibility to the workplace is likely to be impacted. This, in turn, would impact the available time for work and the productivity. These disrupts commuting and communication networks including networks, airports, train stations &amp; roads. Accessibility to the workplace is impacted. Cyclones and storms disrupt commuting channels including airports, train stations &amp; roads. Network connectivity is disturbed. Accessibility to the workplace is impacted. The financial implication is estimated at INR 50-100 crore for every work day lost in the coastal cities in India, where over 50% of the TCS' operations are in the India sub-continent. The property damage to coastal offices would be approximately 1-5% of overall operating cost at any facility. (assuming damage to basement/low lying areas in the premises and associated equipment/installations). Property insurance premium has increased by 15-25% after a major cyclonic event impacting our operations.</t>
  </si>
  <si>
    <t>Since TCS is a IT services company nd by virtue of the nature of operations, liabilities are not impacted.</t>
  </si>
  <si>
    <t>Apart from the categories already covered above we do not think there could be any other categories of our financial planning process that could be impacted by climate change.</t>
  </si>
  <si>
    <t> As part of the TATA Group, TCS adheres to the Tata Code of Conduct and the Tata Climate Change Policy (attached), signed by the Group Chairman which mandates each group company to monitor and mitigate their impact on climate and strive to make their operations environment friendly. The commitment is reinforced in the TCS Environmental Policy. The aspects of climate change that have influenced business strategy include evolving customer requirements on climate change mitigation, regulatory requirements, internal environmental targets and performance monitoring, shareholder awareness/expectations and industry standards to strive to consistently improve its carbon and overall environmental performance. The Board-level Health, Safety and Sustainability Committee was formed in 2011 and the Corporate Sustainability Council was formed in 2012 with the realization that climate change is a significant issue that requires sustained effort and they steer the organization towards being more climate friendly by mitigation climate change and also looking at adaptation strategies..</t>
  </si>
  <si>
    <t>Globally based customers have often indicated the desire to understand the Company’s climate change policies and have articulated these requirements while evaluating TCS as a potential vendor.</t>
  </si>
  <si>
    <t>TCS' business strategy is influence by climate change related issues relevant to its operations. Being a IT company, TCS offices are based in commercial buildings. Over the years, the energy demand in commercial buildings have increased and as per the forecasts by IEA, is likely to increase further in the coming years. Also the regulations around energy efficiency in commercial buildings have become more stringent. With this background, we aspire for improved energy and carbon performance in our operations and align our strategies to our carbon mitigation roadmap.</t>
  </si>
  <si>
    <t>TCS had undertaken a target to reduce its specific carbon footprint by 50% by 2020 over the baseline year of 2007-08, as a part of this strategy. As a result, the Company has made several changes to its organisational strategies (both short and long term). Focus on climate change mitigation has led to a shift from conventional to co-efficient campuses which has helped reduce achieve our targets in 2018, 2 years ahead of the target year. This year, we are aliging the next tranche of our carbon roadmap to science based targets initiative with 1.5D scenario with as aspiration to reduce our carbon footprint by 30% over the baseline of 2017-18 by 2029-30. The new targets and the initiatives are aligned to India's NDCs in line with the Paris Agreement and also the Well Below 2 Degree scenario by IPCC .</t>
  </si>
  <si>
    <t>The enablers which are integrated into our business strategy and which continue to be relevant and drive our carbon reduction targets into the future, are -</t>
  </si>
  <si>
    <t>A. Short Term Strategies (&lt; 6 years)</t>
  </si>
  <si>
    <t>1. Green Building infrastructure – TCS’ sustainable growth strategy, climate change and the increasing energy costs have driven the shift from conventional office buildings to certified Green Buildings over the last 5-6 years which on an average are 20-30% more energy efficient. The new campuses planned in future will also be energy efficient and in line with regulatory requirements like the Energy Conservation Building Code in India. This has been the most substantial business decision made driven by increasing regulatory requirements on energy efficiency and energy security. This has been instrumental to achieve our objective of decoupling business growth from the increase in carbon footprint. Currently over 80% of the TCS occupied area are certified Green Buildings. In the reporting year, we changed office lighting at many of our offices to LED, resulting in significant energy savings. We are taking up major retrofits in our existing buildings to increase their energy performance. We have also leveraged IoT and digital tech to integrate our energy usage on a real time platform using digital energy meters to monitor, track and optimize our energy consumption.</t>
  </si>
  <si>
    <t>2.  Green IT – As an IT service organization, TCS manages and operates several data centers which cater to TCS’ own requirements as well as those of clients. In addition, there are individual computers used by employees and other distributed IT assets contributing to energy consumption within TCS operations. Overall Green IT initiatives include data centre power optimization, cooling efficiency, procurement of energy efficient servers, EPEAT certified IT equipment. In order to monitor and optimize energy consumption in data centers, TCS has undertaken a target on data center PUE (Power Utilization Efficiency) and tracks its progress against this target.</t>
  </si>
  <si>
    <t>B. Long term strategies (&gt;10years)</t>
  </si>
  <si>
    <t>1. Renewable energy  – TCS added roof top solar in its campuses in this year, aspiring to cover all available area with it by 2020. Additionally, TCS is also looking at third party procurement of renewable energy. The renewable energy was 10.1% of total power used in the reporting year. TCS is currently evaluating to further augment its renewable energy sourcing through power purchase agreements that would contribute to energy security and carbon footprint reduction. This is towards climate change mitigation as well as adaptation.</t>
  </si>
  <si>
    <t>2. Physical location of our new infrastructure - In the recent years, we are strengthening our operations in cities which as located in the interior of the Indian sub-continent to minimize our exposure to extreme weather events in coastal cities. We have set up large campuses in Pune, Nagpur, Gandhinagar, Indore and Hyderabad where the likelihood of extreme weather events are far lesser.</t>
  </si>
  <si>
    <t>The strategy is directly linked to the carbon target stated above. Focus on climate change mitigation has helped reduce per capita emissions by over 56%, achieving our 2020 target.</t>
  </si>
  <si>
    <t>Ensuring a strong climate change strategy and performance has helped TCS has not only increase its brand equity but has gained us competitive advantage over its competitors.</t>
  </si>
  <si>
    <t>We conducted a qualitative scenario analysis to put together the climate action strategy and targets and alignment to Science Based Targets, NDCs and Sustainable Development Goals. The boundary considered was the TCS global operations and the time horizon was till 2030 and 2050. The inputs used include IPCC reports, NDCs and the Government of India plan on energy efficiency and solar. Assumptions include the anticipated growth of TCS over the years and the increase in energy demand. Forecasting method was used to project demand and hence the impact levels in future considered the business as usual scenario and the 2DS and B2DS. The outcome of the comparison helped to draw the climate action roadmap for the company and also understand what it translates in terms of the impact on the ground. We have aligned our proposed targets to WB2D for our carbon targets and aspire to reduce our carbon footprint by 2.5% on a year-on-year basis. This is because the overall shift towards energy efficient infrastructure and renewable energy has increased and is likely to further strengthen as we collectively strive to keep climate change under check. This consequently gives us how much we need to deliver on energy efficiency within our operations and also a target to scale up the renewable energy use in our operations. This put together gives action plan for the next 10 years. The performance against these will be tracked on monthly basis and reviewed holistically on annual basis.</t>
  </si>
  <si>
    <t>Our proposed target is to reduce our absolute footprint for Scope 1 and Scope 2 by 30% by 2030 in line with the Well Below 2 Degree screnario by IPCC using absolute contraction method. We intend to get it reviewed by SBTi in 2019-20.</t>
  </si>
  <si>
    <t>Our proposed target is to maintain our absolute footprint for Scope 1 and Scope 2 at atleast the 2030 levels based on the B2DS screnario by IPCC using absolute contraction method till 2030 and review the performance levels every few years to restate and review if more ambitious targets can be taken in line with emerging regulations or requirements</t>
  </si>
  <si>
    <t>The target is to reduce the Scope 1 + 2 emissions (per capita) by 50% over baseline year 2008 by 2020, globally. We achieved this targets before the target year due to our committed efforts to decouple business growth and the increase in carbon footprint through - Green building, green IT, green operations and green power. This target was reported in the earlier years as it is an old target.</t>
  </si>
  <si>
    <t>% of renewable electricity in total electricity mix</t>
  </si>
  <si>
    <t>Total electricity used</t>
  </si>
  <si>
    <t>Our target is to achieve a RE mix of 20% by 2020. This is aligned to our carbon strategy to shift to greener, cleaner power. This applies to TCS global operations.</t>
  </si>
  <si>
    <t>Int 1, Abs 1, Abs 2</t>
  </si>
  <si>
    <t>Other, please specify (Hydro and Wind)</t>
  </si>
  <si>
    <t>Other, please specify (Green building designed for higher efficiency)</t>
  </si>
  <si>
    <t>The expenses on energy efficiency (the primary source of carbon emissions in our operations) are seen as a part of the operational budget for process improvement by respective process owners.</t>
  </si>
  <si>
    <t>April 1 2007</t>
  </si>
  <si>
    <t>March 31 2008</t>
  </si>
  <si>
    <t>IT goods including computers, laptops and servers which are not capitalized are included in purchased revenue goods. The emission from these has been reported based on the expenditure incurred on them in the reporting year. The emission factor used is from DEFRA 2012 - kgCO2e per unit expenditure. The DEFRA 2012 emission factor is for the complete lifecycle of goods from extraction and production to transportation and distribution. The emissions from upstream transportation and distribution of IT revenue goods is accounted for in Category 4 and hence subtracted from Category 1 emissions reported here.</t>
  </si>
  <si>
    <t>IT goods including computers, laptops and servers which are not capitalized are included in purchased revenue goods. This is relevant and reported under this category</t>
  </si>
  <si>
    <t>Capital goods include machinery, equipment, office furniture, computers, servers, electrical machinery, etc. The emission from these has been reported based on the expenditure incurred on them in the reporting year. The emission factor used is from DEFRA 2012 - kgCO2e per unit expenditure. The DEFRA 2012 emission factor is for the complete lifecycle of goods from extraction and production to transportation and distribution. The emissions from upstream transportation and distribution of the IT capital goods purchased is accounted for in Category 4 and hence subtracted from Category 2 emissions reported here</t>
  </si>
  <si>
    <t>Our office infrastructures are capital assets which are associates emission footprint and hence reported as relevant.</t>
  </si>
  <si>
    <t>The upstream extraction, production &amp; transportation and T&amp;D losses related to the electricity consumed in offices has been accounted for here through use of the relevant emission factor. The emission factor used is from DEFRA (for respective reporting countries) - kgCO2e per unit electricity consumed.</t>
  </si>
  <si>
    <t>Upstream extraction, production and transportation and TD losses associated with purchased electricity is relevant and reported.</t>
  </si>
  <si>
    <t>IT goods constitute a significant percentage of our purchases. We have accounted for the upstream transportation and distribution emission for the IT purchases based on the life cycle study published by our key suppliers like Lenovo and Dell. The upstream transportation and distribution of other capital goods is reported under category 2 as the DEFRA 2012 emission factors were for complete lifecycle of goods from extraction, production to transportation and distribution. This value is not duplicated under category 4.</t>
  </si>
  <si>
    <t>Upstream transportation and distribution for the IT goods we use in our operations are considered and reported.</t>
  </si>
  <si>
    <t>Waste related emissions are accounted for (by type) based on the waste generated in our operations multiplied with the respective emission factors from DEFRA 2018.</t>
  </si>
  <si>
    <t>Waste from our operations are limited to mixed municipal waste, as we are office based operations. The emissions from the wastes are limited but relevant and hence disclosed.</t>
  </si>
  <si>
    <t>For all business air travels the data on sector travelled and passenger km is used to calculate the carbon emissions using the methodology given in GHG protocol. Source of Emission Factors: http://www.ghgprotocol.org/calculation-tools/all-tools - Emission Factor from cross sector tools 2017. Under this methodology the travels are categorised as Domestic (&lt;463 km), International Short Haul &gt;= 463 km &amp; &lt;1108 km) &amp; International Long Haul (&gt;= 1108 km). For each journey, the distance between the starting point and destination is calculated. The total passenger km in each category is used to calculate the total emissions by multiplying with the emission factors given in the above tool. The emission factors used are: Domestic - 0.17147kg CO2e/passenger km International Short Haul - 0.09245 kg CO2e/passenger km International Long Haul - 0.08263 kg CO2e/passenger km</t>
  </si>
  <si>
    <t>Business travel is an imporant element of our operations and hence this is accounted for and reported.</t>
  </si>
  <si>
    <t>Employee commute has two components - (1) travel by company hired vehicle &amp; (2) travel in personal or public transport. 1. Fuel consumption in company hired vehicles used for employee commute &amp; business travel (India geography) and vehicle kilometers in automobiles or buses hired by the Company for employee commute is reported. The corresponding emissions are accounted for based on the vehicle km travelled and the emission factors determined as a function of vehicle type and fuel type (as per the GHG protocol). 2. For travel using personal or public transport, the process is to ascertain the proportion of the employees using personal transport determined by the number of parking passes issued. The rest of the employees are presumed to be travelling by public transport. Based on average distance from geographic center to TCS location in a city, we have assumed that on an average a person would undertake 30 km/day of work commute. The passenger km thus calculated is multiplied with the respective emission factors for different modes of transport e.g., passenger car, motorbike, bus, train (Source - DEFRA, GHG Protocol, technical paper on Bus emission factor in India).</t>
  </si>
  <si>
    <t>Employee commute is a important part of our operations and hence this is relevant and accounted for.</t>
  </si>
  <si>
    <t>The Company does not have any leased assets which fall under the purview of Scope 3. Electricity consumed in leased commercial buildings is included under Scope 2 emissions since these are operated by TCS and the Company is billed for this electricity consumed.</t>
  </si>
  <si>
    <t>Tata Consultancy Services (TCS) is a global leader in IT services, digital and business solutions. The Company does not have physical products. Therefore, no transport or distribution is involved in our service delivery.</t>
  </si>
  <si>
    <t>Tata Consultancy Services (TCS) is a global leader in IT services, digital and business solutions. TCS is a software services solution provider and hence the Company does not have any physical products. Therefore, this question is not applicable to us</t>
  </si>
  <si>
    <t>Tata Consultancy Services (TCS) is a global leader in IT services, digital and business solutions. A significant proportion of the Company’s emissions is due to the delivery of services to customers. Services delivered from within TCS offices are accounted for in Scope 1 and Scope 2 emissions. The electricity consumption associated with software applications developed by TCS and used by clients on their own servers/machines, is accounted for in the electricity consumption of the equipment on which it is runs. Software electricity consumption is dependent on the application, usage and system configuration and is thus difficult to quantify. In the absence of any clear guidance on accounting for this, the Company deems it to be not relevant as it is already accounted for in the equipment carbon footprint.</t>
  </si>
  <si>
    <t>As a software services solution provider, TCS does not have any physical product with an end of life, making this category not relevant.</t>
  </si>
  <si>
    <t>We do not have any downstream leased assets where there can be emissions as we are a IT services company and deliver IT solutions to customers making this category not relevant.</t>
  </si>
  <si>
    <t>Being an IT services company and by virtue of the business model we have, we do not have any franchisees, making this category not relevant to us.</t>
  </si>
  <si>
    <t>TCS is an IT services company and the emission primarly are from its operations. We do not have any investments where there can be emissions and hence this category is considered a non material for emission accounting and disclosure perspective.</t>
  </si>
  <si>
    <t>All relevant upstream emission sources come under the categories already disclosed against and there are not additional upstream emission sources, hence this is considered not relevant with the above stated explanation.</t>
  </si>
  <si>
    <t>All relevant downstream emission sources come under the categories already disclosed against and there are no additional downstream emission sources, hence this is considered not relevant with the above stated explanation.</t>
  </si>
  <si>
    <t>Revenue figures given are in INR. The metric is in tCO2e per unit INR. The various emissions reduction activities in TCS have helped decouple the rate of economic growth and the growth in carbon footprint. Thus, even though the revenues have increased, the company continues to keep the rate of growth of the carbon footprint under control. As we grow, we are committed towards moving into the green building space with facilities designed at par with the LEED Gold standards, and identify renewable energy options are the key emission reduction activities; thereby helping the Company decouple business growth and its impact on climate change.</t>
  </si>
  <si>
    <t>IPCC Second Assessment Report (SAR - 50 year)</t>
  </si>
  <si>
    <t>TCS India</t>
  </si>
  <si>
    <t>TCS LATAM</t>
  </si>
  <si>
    <t>TCS APAC</t>
  </si>
  <si>
    <t>TCS UK&amp;Europe</t>
  </si>
  <si>
    <t>GHG Protocol - Emission Factor from Cross Sector Tools March 2017</t>
  </si>
  <si>
    <t>GHG Protocol - Emission Factors from Cross Sector Tools March 2017</t>
  </si>
  <si>
    <t>Other, please specify (UK)</t>
  </si>
  <si>
    <t>Numerator is the total electricity used in kWh.</t>
  </si>
  <si>
    <t>Denominator is total Full Time Equivalent.</t>
  </si>
  <si>
    <t>The energy efficiency measures adopted as a part of the carbon management program has led to reduction in specific energy usage. This is due to the various emission reduction activities.</t>
  </si>
  <si>
    <t>TCS_CDP Assurance Statement 2018-19_Final.pdf</t>
  </si>
  <si>
    <t>1,2,3</t>
  </si>
  <si>
    <t>ISAE3410</t>
  </si>
  <si>
    <t>The year on year emissions intensity reflect the performance and hence is verified as a part of the SUstainability Report assurance (Refer page 44, 45, 46, 53,54,55,56 of last years Sustainability Report attached, this years report is underway).</t>
  </si>
  <si>
    <t>GRI-Sustainability-Report-2017-2018.pdf</t>
  </si>
  <si>
    <t>The year on year change in emissions for Scope 1 and Scope 2 are important as a measure of our performance and hence is verified as a part of the Sustainability Report assurance (Refer page 44, 45, 46, 53,54,55,56 of last years Sustainability Report attached, this years report is underway).</t>
  </si>
  <si>
    <t>The organization has applied internal carbon pricing based on the estimated cost of to meet its carbon reduction commitment. This value is then used as a shadow price to make the business case for low carbon capital investment stronger. This is used as an effective took within the procurement and maintenance function to drive energy efficiency projects by making the return on investment more attractive.</t>
  </si>
  <si>
    <t>We have used a uniform and static price capped at 1131INR per tonnes of CO2e. We shall revisit this periodically for adequacy and revise if required.</t>
  </si>
  <si>
    <t>The organization has applied internal carbon pricing based on the estimated cost of to meet its carbon reduction commitment. We considered our 2030 targets and the estimated cost of meeting these targets along with the carbon reduction to be delivered. This helped to come at the implicit carbon price of 1131 INR per tonne of CO2e. This value is then used as a shadow price to make the business case for low carbon capital investment stronger. This is used as an effective tool within the procurement and maintenance function to drive energy efficiency projects by making the return on investment more attractive. We have used a uniform and static price capped at 1131 INR per tonnes of CO2e. We shall revisit this periodically for adequacy and revise if required. We applied this shadow price in capital investment decisions to take up major retrofits to energy critical utlities including HVAC Chillers. This helped improve the RoI when different technology options were considered to help select the most energy efficient system, considering the life cycle carbon cost of the equipment.</t>
  </si>
  <si>
    <t>TCS has over 90% of its operations in India geography, mostly out of urban cities. Air quality in these cities, especially Mumbai and Delhi, has deteriorated over the year, crossing the maximum limit in winter months. This has an impact of health of the people in these cities. Vehicular pollution contributes significantly to this and hence curbing vehicular pollution can help improve the air quality substantially. Employee commuting by company provided vehicles (cabs as well as buses) makes up over 14% of TCS' Scope 3 emissions, especially in India geography with over 40% of the employees available these services for daily commute to and from the workplace. The hired bus and cab services, accounted for 100202 metric tonnes of carbon dioxide equivalent in the reporting year 2018-19. Any change in the emissions by driving efficiency or fuel change in this category can result in significant emission savings and thus contribute to improving the air quality levels in the India metros. As a part of our transport policy, we ensure all vehicles are as per the latest BS for emissions compliance. Significant proportion of the hired buses are CNG fueled. We are also exploring electric vehicles for the hired fleet to further reduce the emissions going forward.</t>
  </si>
  <si>
    <t>TCS has over 90% of its operations in India geography, mostly out of urban cities. Air quality in these cities, especially Mumbai and Delhi, has deteriorated over the year, crossing the maximum limit in winter months. This has an impact of health of the people in these cities. Vehicular pollution contributes significantly to this and hence curbing vehicular pollution can help improve the air quality substantially. Employee commuting by company provided vehicles (cabs as well as buses) makes up over 14% of TCS' Scope 3 emissions, especially in India geography with over 40% of the employees available these services for daily commute to and from the workplace. The hired bus and cab services, accounted for 100202 metric tonnes of carbon dioxide equivalent in the reporting year 2018-19. Any change in the emissions by driving efficiency or fuel change in this category can result in significant emission savings and thus contribute to improving the air quality levels in the India metros. As a part of our transport policy, we ensure all vehicles are as per the latest BS for emissions compliance. Significant proportion of the hired buses are CNG fueled. We are also exploring electric vehicles for the hired fleet to further reduce the emissions going forward. The impact of engagement will be from reduced emissions leading to better air quality in the metro cities where we operate. As a major consumer, we also have the ability to influence the sector and peers to drive a positive change in the sector. Compliance to latest BS for the fleet and conversion of buses to CNG have been some of the success measures.</t>
  </si>
  <si>
    <t>TCS is a global IT services company with presence in 50+ countries and serving to customers across the globe. The business model is such that over 90% of our employees are based out of India from where the delivery happens from the offshore delivery centers in India with local support from the customer geography. Geographies like North America, UK and Europe are major markets for us accounting for over 75% of our revenue. Such a business model requires frequent travel to engage with customers for matters of new project, business development, customer connects and ongoing work. Business air travel is a key to our operations and also makes up a singificant proportion of our operating cost. approx 19.6% of our scope 3 emissions in the year 2017-18 was from business air travel, making it one of the largest scope 3 categories. Hence there is a strong business case for us to optimize business travel to optimize cost as well as emissions. For this we connect with customers to encourage them to use webinars, audio and video conferencing systems. TCS has state of the art audio and video conferencing systems to enable connects over global operations with ease so as to minimize the need to travel.</t>
  </si>
  <si>
    <t>In the year 2018-19, optimizing business air travel through administrative controls as also by encouraging digital meetings has helped us reduce our business air travel emissions on per employee basis by 1.5% over the last financial year and 59% over the baseline year 2007-08. Despite very close controls and reduction in business air travel emissions, our revenues has increased year-on-year, which reflects the acceptance within the customer as well as TCS community for this shift in how we engage and communicate. Reduction in the emission footprint due to business air travel is a key measure of our success on shifting to digital customer engagements.</t>
  </si>
  <si>
    <t>Interaction with the government body to improve the national voluntary guidelines in india to promote transparency for non-financial disclosures</t>
  </si>
  <si>
    <t>Confederation on Indian Industry</t>
  </si>
  <si>
    <t>CII has been on the forefront of all climate change deliberations within India actively engaging with various Companies to drive climate change initiatives, programs and disclosures.</t>
  </si>
  <si>
    <t>We work with CII in their various forums and committees and advocate Corporate-led climate change mitigation programs and disclosures.</t>
  </si>
  <si>
    <t>Global Reporting Initiative</t>
  </si>
  <si>
    <t>Mr. Girish Ramachandran, President, TCS Asia Pacific, is on the board of GRI. TCS has been reporting since 2007 and continues to encourage a culture of reporting and transparency on non-financial disclosures.</t>
  </si>
  <si>
    <t>Mr. Girish Ramachandran, President, TCS Asia Pacific, was appointed to the Board of Directors at GRI. TCS has been reporting since 2007. TCS' partnership with GRI has been long standing and TCS continues to encourage a culture of reporting and transparency on non-financial disclosures.</t>
  </si>
  <si>
    <t>All direct and indirect activities that influence policy around climate change are routed through the Head – Environmental Sustainability, Health &amp; Safety to ensure that they are consistent with the organization's objectives and intent. Approval is required prior to sharing it with external stakeholders.</t>
  </si>
  <si>
    <t>annual-report-2018-2019.pdf</t>
  </si>
  <si>
    <t>Directors Report - 42, 43 Environmental Sustainability - 98, 99</t>
  </si>
  <si>
    <t>CEO Address - 4 Environmental Sustainability - 42-48 Third party assurance letter - 53,54,55,56</t>
  </si>
  <si>
    <t>Global Head - Environmental Sustainability, Health and Safety</t>
  </si>
  <si>
    <t>Other, please specify (Global Head - Environmental Sustainability, Health and Safety)</t>
  </si>
  <si>
    <t>Salesforce is a global leader in customer relationship management (“CRM”) technology that enables companies to improve their relationships and interactions with customers. Founded in 1999, Salesforce empowers companies of every size and industry to connect with their customers in new ways through existing and emerging technologies, including cloud, mobile, social, Internet of Things (“IoT”) and artificial intelligence (“AI”), to grow their business and work more productively.</t>
  </si>
  <si>
    <t>The Salesforce Customer Success Platform delivers services spanning sales, service, marketing, commerce, engagement, integration, analytics, industries, communities, enablement and collaboration, most of which operate on a single trusted cloud platform. Our service offerings are designed to be intuitive and easy to use. They can be deployed quickly via mobile devices and major internet browsers, configured easily, and integrated with other platforms and enterprise applications. We sell to businesses worldwide primarily on a subscription basis, through our direct sales efforts and also indirectly through partners. Through our platform and other developer tools, we also enable third parties to develop additional functionality and new applications, or apps, that run on our platform, which are sold separately from—or in conjunction with—our service offerings.</t>
  </si>
  <si>
    <t>Salesforce operates based on a core set of values: trust, customer success, innovation and equality. Foremost among these is trust, which is the foundation for everything we do. Our customers trust our technology to deliver the highest levels of security, reliability and availability at scale. We believe our continuous innovation and the democratization of both technology and innovation drives customer success, which in turn drives mutual growth. In addition, we have spearheaded initiatives that foster a culture of equal pay, equal advancement, equal opportunity and equal rights for our more than 35,000 employees as a leading example for the broader world.</t>
  </si>
  <si>
    <t>We believe the business of business is improving the state of the world for all of our stakeholders, including our stockholders, our customers, our employees, the environment and the communities in which we work and live. Salesforce is committed to transparent environmental, social and governance disclosures and maintaining programs that support the success of these initiatives. Refer to our “Environmental, Social and Governance” discussion in Part II, Item 7 of this Annual Report on Form 10-K, which is incorporated herein by reference.</t>
  </si>
  <si>
    <t>We were incorporated in Delaware in February 1999. Our principal executive offices are located in San Francisco, California. Our principal address is Salesforce Tower, 415 Mission St, 3rd Floor, San Francisco, California 94105, and our primary website address is www.salesforce.com. </t>
  </si>
  <si>
    <t>The Nominating and Governance Committee of the Board of Directors has regularly scheduled meetings to review climate-related issues. It is responsible for: identifying individuals qualified to become members of the Board; recommending corporate governance principles applicable to Salesforce; providing oversight in the evaluation of the Board and each committee; and reviewing ESG issues. Climate change responsibility: As detailed in the Nominating and Governance Committee Charter, this Committee is responsible for overseeing and periodically reviewing the Company’s environmental, social and governance programs, including the Company’s policies and practices concerning environmental sustainability and (iii) corporate political contributions and lobbying activities.</t>
  </si>
  <si>
    <t>The Nominating and Governance Committee periodically reviews the Company’s environmental, social and governance, or “ESG,” initiatives. The environmental sustainability program is on the agenda at some scheduled meetings of the Governance Committee. The committee has provided oversight to review and guide overall environmental strategy and has reviewed and guided major plans of action. Two senior leaders that oversee the environmental sustainability program, an Executive Vice President and Vice President, provide a report to the Governance committee at least once per year on our performance against climate targets. For example, a recent report included a review of the current state and next steps towards reaching the company’s 100% renewable energy target. The board committee reviewed and provided feedback on the overall strategy for achieving this goal. Emissions associated with our electricity footprint account for approximately 90% of our scope 1 and 2 total emissions, therefore transitioning to low-carbon sources of energy will help us address our climate-related risks and opportunities.</t>
  </si>
  <si>
    <t>Other C-Suite Officer, please specify (Chief Philanthropy Officer/EVP Corp Rel.)</t>
  </si>
  <si>
    <t>full title is "Chief Impact Officer and Executive Vice President Corporate Relations"</t>
  </si>
  <si>
    <t>I.  In addition to the Nominating and Governance Committee, oversight responsibility for sustainability and climate change issues at Salesforce is supported by a cohort of sustainability champions in the business. This group is overseen by the Sustainability Team which is owned by the Chief Impact Officer, Executive Vice President of Corporate Relations and overseen by the CFO (both reporting directly to the CEO). The group includes representatives from a variety of key business functions including: Risk Management Committee, Real Estate &amp; Workplace Services, Data Center Infrastructure, Legal, Compliance, Supply Chain Responsibility, Procurement and others. This group is dedicated to efficient business operations including sustainable best practices and works to integrate sustainability into global operations. Group members both assess and manage climate-related risks and opportunities more frequently than quarterly for their specific job functions.</t>
  </si>
  <si>
    <t>II.  The CFO is informed on environmental progress, risks and opportunities on average every other month and is involved in oversight and strategy. The CFO was selected to have oversight of climate-related issues due to their responsibility for capital expenditures that may be required for managing and leveraging climate-related impacts (such as renewable energy projects). In addition, the CFO is ultimately responsible for all financial disclosures, and as Salesforce evolves towards integrated reporting, it is increasingly important that we ensure our sustainability and climate-related activities are reflected in our financial reporting. As a supporter of the TCFD, Salesforce supports voluntary disclosures and seeks to align with TCFD guidelines, and CFO involvement ensures our climate-related issues are managed effectively and are integrated throughout the entire organization.</t>
  </si>
  <si>
    <t>As stated above, Salesforce is committed to working towards integrated reporting and we continue to evaluate climate related risks and opportunities that might have financial impact on the business. Most notably, Salesforce has increased the levels of environmental disclosure in public filings such as our Annual Report and Proxy. Thus, the CFO is integral to the approval of increased transparency and ensuring that climate-related risks are evaluated and integrated into business strategy.</t>
  </si>
  <si>
    <t>The Chief Impact Officer/Executive Vice President of Corporate Relations was selected to oversee Salesforce’s Environmental Sustainability program. The Chief Impact Officer is responsible for the success of environmental sustainability initiatives throughout the company. The Chief Impact Officer’s compensation is tied to the success of the program. The Chief Impact Officer presents key findings to the CEO, holds monthly meetings with entire sustainability team, and also reviews reports and provides final approval on external disclosures. The VP of Sustainability reports directly to the Chief Impact Officer.</t>
  </si>
  <si>
    <t>III.  The Sustainability committee, or Sustainability Team, is comprised of 9 full-time employees. The Sustainability Team assesses and manages risks and opportunities according to company commitments and goals, such as our 100% renewable energy commitment. The Sustainability Team works with the Salesforce Risk Management team on an annual basis to evaluate climate-related transition and physical risks on a time horizon of up to 5 years, in alignment with our company-wide process. They present associated risks and opportunities to key stakeholders within the company, if the risks are significant. Each team member is tasked with working with key stakeholders within the business to promote environmental responsibility, including but not limited to: Real Estate &amp; Workplaces Services, Data Center Infrastructure, Government Affairs, Equality, Risk Management, Events, and others. These activities may include educating the business units on climate-related issues, making recommendations on initiatives or programs that could/should be implemented in order to address emerging risks and/or opportunities, and guidance on navigating the voluntary and required elements of climate-related corporate reporting/disclosures.</t>
  </si>
  <si>
    <t>Other, please specify (Increased transparency)</t>
  </si>
  <si>
    <t>The CFO is part of a larger community of CFOs that are working toward increased disclosures of climate-related risks and opportunities. Additionally, if Salesforce achieves major milestones, such as the achievement of net-zero greenhouse gas emissions, the reputation of the CFO is improved.</t>
  </si>
  <si>
    <t>The Chief Impact Officer, EVP of Corporate Relations’ bonus is tied to the achievement of environmental sustainability goals, including our net-zero and renewable energy goals. Employee bonus and related compensation is tied to continuous improvement efforts, including identification of and implementation of emissions reductions projects, procurement of renewable energy and purchases of carbon offsets reductions, where progress made towards the achievement of targets, for example, results in a monetary compensation bonus.</t>
  </si>
  <si>
    <t>Employee bonus and related compensation is tied to continuous improvement efforts, including identification of and implementation of emissions reductions projects, procurement of renewable energy and purchases of carbon offsets reductions, employee engagement in environmental campaigns, where progress made towards the achievement of targets, for example, results in a monetary compensation bonus.</t>
  </si>
  <si>
    <t>Our short-term strategy (0-3 years out) is influenced by climate change related potential physical, regulatory and market based risks best captured through our commitments to take practical steps to reduce our total environmental footprint and achieve our long term goal of powering our operations with 100% renewable energy. This horizon is also in line with our other business practices. We also hope to grow our customer base so that more organizations can take advantage of our energy and carbon efficient cloud model.</t>
  </si>
  <si>
    <t>Our medium- term strategy (3-5 years out) is to ensure all our offices are in compliance with our green building policy and fall in line with our real estate framework. Salesforce is committed to working toward LEED Platinum certification for our marquee and headquarters buildings. As of FY19, Salesforce has achieved or is pursuing green building certification for 65% of our office space. This horizon in line with our other business practices, specifically real estate strategy.</t>
  </si>
  <si>
    <t>Our long term strategy is to continue to support the transition of computing demands to our cloud platform and services; providing highly energy efficient cloud services and reducing the individual material and energy needs for our customers - this is in line with our other business practices and long-term company objectives. We are also working towards 100% renewable energy for all of our global operations, including data centers and offices, recognizing the cost competitiveness of renewables (and corresponding risks with relying on fossil‐fuel based electricity) and the lower carbon emissions that result, and the value it brings to diversify our energy portfolio. This commitment has already impacted our short-term strategy decisions and will continue to influence long term strategies as well. For example, in the long term, climate change will influence where we locate our data centers and offices as we avoid geographies that may be heavily impacted by severe weather and other climate change related risks over the next decade. Within our data centers, we will continue to improve our operational efficiency.</t>
  </si>
  <si>
    <t>We assess climate-related risk at least every 6 months. Since our climate-related risk assessment is integrated into a company-wide risk process, our Sustainability team works with our Risk Management team annually to evaluate climate-related transition and physical risks on a time horizon of up to 5 years. Based on our Enterprise Risk Management (ERM) methodology and current business model, the transition and physical risks have all been deemed as “very low” risks. Despite this, we have a specific climate change risk management process related to data center and office site selection that occurs each time we open a new facility, which can occur more often that every 6 months. In addition, we have practices in place to reduce our GHG emissions, mitigating most of the other identified risks. Sea level rise was one of the risks we analyzed which looked further than 6 years. We plan to revisit these transition and physical risks annually to ensure no significant changes have occurred.</t>
  </si>
  <si>
    <r>
      <t> </t>
    </r>
    <r>
      <rPr>
        <sz val="8"/>
        <color theme="1"/>
        <rFont val="Inherit"/>
      </rPr>
      <t>Company level</t>
    </r>
  </si>
  <si>
    <t>Initial assessment of climate-related risks are conducted using the Task Force on Climate-related Financial Disclosures (TCFD) recommendation report and Salesforce’s ERM risk rating model. During this process several key risk indicators as well as key mitigation factors have been identified. The key risk indicators and mitigation factors will be monitored at least on an annual basis to ensure the risks remain within the organization’s risk tolerance. Additional assessments may be conducted as needed based on significant changes to factors such as the organization’s business/operating model, environment, and regulatory landscape.</t>
  </si>
  <si>
    <t>As a cloud company, our business continuity and customer success heavily depend on having reliable, high-performing data centers. Consequently, through our risk and opportunity identification and management process, climate-related risks and their impact on other company-level organizational risks such as reputational risks, compliance risks, and financial risks are identified and assessed at the company level. Using the TCFD recommendations as a supporting framework, we developed a company-specific list of risks for each transition and physical risk category and assessed their potential impact on the overall company. For example, we included risks related to customer behavior and increasing investor expectations on ESG disclosure as company-level risks in our assessment process.</t>
  </si>
  <si>
    <t>Asset level</t>
  </si>
  <si>
    <t>We also leverage our risk identification and management process to assess climate-related risks at an asset level. (such as risks related to carbon pricing, regulation changes and extreme weather events). Ex 1: During site selection, we work with our vendors to identify facilities providing better options for our energy/carbon reduction program, using criteria such as (1) climate change explicitly embedded in their strategy, (2) active programs and operations to reduce carbon, energy and their overall environmental footprint, and (3) current renewable energy profile and opportunities to increase renewable energy mix in the future. Ex 2: As part of our annual risk assessment process, we evaluated the impacts of rising sea level on our buildings and data centers located in coastal cities such as San Francisco and New York.</t>
  </si>
  <si>
    <t>Size and scope</t>
  </si>
  <si>
    <t>Interviews and round-table discussions with internal stakeholders across various parts of the business are conducted to gather perspectives on those factors, additional potential risks, as well as current and future risk mitigation actions.</t>
  </si>
  <si>
    <t>A standardized rating scale is used to compare and prioritize risks across the company. Our climate-related risk assessment uses our ERM framework to promote comparability with other organizational risk assessments.</t>
  </si>
  <si>
    <t>We leveraged the FSB TCFD recommendation report (TCFD) during our risk identification and assessment process, because we believe that alignment with the TCFD recommendations will help us adapt our strategies to address potential climate-related risks and opportunities. The framework included in the TCFD divides climate-related risks into 2 major categories: (1) transition risks and (2) physical risks. Transition risks include (a) policy &amp; legal risks (defined as the risks associated with, and financial impact of, policies and related litigation claims around climate change), (b) technology risks (defined as the risks associated with, and financial impact of, technological improvements or innovations that support the transition to a lower-carbon, energy-efficient economic system, (3) market risks (defined as the risks associated with, and financial impact of, the ways in which markets could be affected by climate change, including shifts in supply and demand), and (4) reputation risks (defined as the risks associated with, and financial impact of, changing customer perceptions of an organization's contribution to the transition to a lower-carbon economy). Physical risks include both (a) acute risks (defined as the risks associated with, and financial impact of, the physical results of climate change that are event driven) and (b) chronic risks (defined as the risks associated with, and financial impact of, the physical results of climate change that are related to longer-term shifts in climate patterns).</t>
  </si>
  <si>
    <t>Definitions</t>
  </si>
  <si>
    <t>The business impact scale of our ERM process includes definitions and thresholds to measure the magnitude of financial and strategic implications.</t>
  </si>
  <si>
    <t>Substantive impacts</t>
  </si>
  <si>
    <t>Examples of our definitions/thresholds include length of media attention/recovery time (in months), severity of legal/compliance consequences (e.g., legal actions, penalties), severity of health/safety impact, impact on bookings/operating margin. We evaluate substantive financial impacts, in part, by comparing to our FY19 revenues of $13.3 billion. For the purpose of CDP reporting, our internal threshold for substantive impacts on risks and opportunities is 1% of revenue ($130 million for the reporting year). </t>
  </si>
  <si>
    <t>Current regulatory risks may be informed by climate-related issues and are included in our annual corporate-wide risk assessment process. This is conducted by our corporate risk management team/committee which reviews compliance with and the impact of existing regulations, and reports findings to our CFO and the sustainability team. For example, Salesforce is subject to various laws and regulations in the UK, such as UK Emissions Savings Opportunity Scheme (ESOS). If the regulatory agencies find us to be in violation of these regulations, fines could be imposed and our operations may be affected. Although considered very low risk, these regulations may impact our operations by potentially requiring capital investments or other operational modifications and we recognize the importance of consistently evaluating them to ensure proper compliance.</t>
  </si>
  <si>
    <t>Emerging regulatory risks may be informed by climate-related issues and are included in our annual corporate-wide risk assessment process. This is conducted by our corporate risk management team/committee which reviews the potential for and impacts of emerging regulations, and reports findings to our CFO and the sustainability team. For example, the likelihood and impact of a carbon tax in the United States is consistently reviewed so that we are prepared for any potential financial impacts or penalties/fees that may be imposed. In addition, our operations may also be impacted due to the need to manage carbon emissions in ways not previously implemented.</t>
  </si>
  <si>
    <t>Technology risks may be affected by climate-related issues and are included in our annual corporate-wide risk assessment process. This is conducted by our corporate risk management team/committee which reviews the potential for and impacts of technology risks, and reports findings to our CFO and the sustainability team. For example, technology risks included in our assessment include: climate-related impacts on our service offerings and associated infrastructure, substitution of existing products and services with lower emissions options (e.g., new energy-efficient technologies for cooling, energy-efficient servers, energy monitoring software for our data centers). Climate-related technology risks are considered very low risk. For example, potential carbon-related pricing increases are not expected to have a material financial impact on our San Francisco data center since we source energy-efficient IT equipment at this facility.</t>
  </si>
  <si>
    <t>Legal risks may be affected by climate-related issues and are included in our annual corporate-wide risk assessment process. This is conducted by our corporate risk management team/committee which reviews the potential for and impacts of legal risks, and reports findings to our CFO and the sustainability team. Although considered very low risk, areas we include in our risk assessment process are the legal implications of our environmental initiatives, and exposure to litigation or lawsuits related to our climate-related performance and/or disclosure. For example, we have increased the amount of environmental information disclosed in our Annual Report. In order to ensure this data was accurate we have the emissions verified to limit our exposure to risk.</t>
  </si>
  <si>
    <t>Market risks may be affected by climate-related issues and are included in our annual corporate-wide risk assessment process. This is conducted by our corporate risk management team/committee which reviews the potential for and impacts of market risks, and reports findings to our CFO and the sustainability team. Although considered very low risk, areas we include in our risk assessment process are changing customer needs and preferences towards low carbon products and services. For example, in FY19 we continued to offer all customers a carbon-neutral cloud; this service was initiated in FY18.</t>
  </si>
  <si>
    <t>Reputational risks may be affected by climate-related issues and are included in our annual corporate-wide risk assessment process. This is conducted by our corporate risk management team/committee which reviews the potential for and impacts of reputational risks, and reports findings to our CFO and the sustainability team. Although considered very low risk, areas we review in our risk assessment process include the reputational impact of our environmental initiatives and stance, and stigmatization of the sector (i.e., anti-software sentiment related to the use of data centers). An example of how we have addressed this risk is in FY19 we continued to offer all customers a carbon-neutral cloud; this service was initiated in FY18.</t>
  </si>
  <si>
    <t>Acute physical risks may be affected by climate-related issues and are included in our annual corporate-wide risk assessment process. This is conducted by our corporate risk management team/committee which reviews the potential for and impacts of acute physical risks, and reports findings to our CFO and the sustainability team. Although considered very low risk, areas we review in our risk assessment process include increased frequency of extreme weather events causing disruption in internal data center operations and ancillary aspects of data centers (e.g., electricity grid, optic fiber). However if a severe weather event affected our data centers in San Francisco, there would be minimal impact on the business as Salesforce has 100% redundancy to protect customer data.</t>
  </si>
  <si>
    <t>Chronic physical risks may be affected by climate-related issues and are included in our annual corporate-wide risk assessment process. This is conducted by our corporate risk management team/committee which reviews the potential for and impacts of chronic physical risks, and reports findings to our CFO and the sustainability team. Although considered very low risk, areas we review in our risk assessment process include rising sea levels damaging infrastructure used by Salesforce. However, notable sea level rise is not expected to happen within a five year timeframe, so current disaster recovery and business continuity arrangements (like multiple data centers and office hubs outside of California), would mitigate the impacts to low levels.</t>
  </si>
  <si>
    <t>Upstream risks may be affected by climate-related issues and are included in our annual corporate-wide risk assessment process. This is conducted by our corporate risk management team/committee which reviews the potential for and impacts of upstream risks, and reports findings to our CFO and the sustainability team. Although considered very low risk, areas we review in our risk assessment process include negative impact on significant Salesforce suppliers and availability of products supporting Salesforce’s rapid growth (physical risk). To address this, Salesforce has a robust sourcing policy to ensure we can meet the demands of all our offices.</t>
  </si>
  <si>
    <t>Downstream risks may be affected by climate-related issues and are included in our annual corporate-wide risk assessment process. This is conducted by our corporate risk management team/committee which reviews the potential for and impacts of downstream risks, and reports findings to our CFO and the sustainability team. Although considered very low risk, areas we review in our risk assessment process include the climate-related impacts on customers using our products and services. To mitigate this, we have implemented redundancies for all data so that any impacts of severe weather on a customer’s use of our product would be very minimal.</t>
  </si>
  <si>
    <t> We have established a strong governance structure to support our risk assessment and management process. Our internal cohort of sustainability champions include representatives from various business functions such as Real Estate and Workplace Services, Data Center Infrastructure, Government Affairs and Public Policy, amongst others disclosed in 1.2a, is in charge of oversight of climate-related issues. </t>
  </si>
  <si>
    <t>We have a Sustainability department that continually tracks key operational environmental metrics and has established internal reporting channels so that decision-makers of the internal cohort of Sustainability Champions are well informed about the risks and opportunities of climate change and the potential impacts it can have on our business, both directly and indirectly. This process considers all business units and geographic areas of our company. Our Sustainability team is led by our Executive Vice President of Corporate Relations, who then reports to the CEO and Chairman of the Board of Directors on climate-related risks. The Board as a whole has responsibility for risk oversight, which is conducted primarily through committees of the Board, as disclosed in the descriptions of each of the committees above and in the charters of each of the committees. Our Nominating and Corporate Governance Committee periodically reviews our environmental, social and governance (ESG) initiatives. Our sustainability program allows us to mitigate, transfer, accept or control climate-related risks, and capitalize on identified opportunities as deemed appropriate.</t>
  </si>
  <si>
    <t>Risks and opportunities are prioritized using a combination of interviews and roundtable discussions with internal stakeholders, and are aligned with the TCFD framework and our internal ERM risk model. We apply this process to both transition risks and physical risks.</t>
  </si>
  <si>
    <t>Ex 1: Leveraging the TCFD identified transition risk of “policy &amp; legal” we identified and assessed Salesforce’s specific risk of increased pricing of GHG emissions. An increase in pricing of GHG emissions would lead to an electricity cost increase for Salesforce either directly through utility provider invoices, or indirectly through facilities lease terms. Through interviews and roundtable discussions with internal stakeholders, we assessed that while the likelihood of price increase would be “possible”, the impact would be minimal, hence the risk has been ranked as very low. In addition, by leveraging current estimates of the Salesforce’s total electricity costs against operating costs, we estimated that under both “business as usual” and “2 degrees” scenarios, it is unlikely that over a 5-year time horizon, electricity costs will rise to become a significant operation cost. In addition, we mitigate this risk through our energy consumption reduction program.</t>
  </si>
  <si>
    <t>Ex 2: Leveraging the TCFD identified physical risk of “acute physical risks,” we identified and assessed our specific risk of increased frequency of severe weather events. These disruptions would include (1) disruptions in internal data center operations, (2) disruptions in ancillary aspects of data center operations which Salesforce does not control (e.g., electricity supply, road access, optic fiber accessibility), and (3) disruptions in the ability of data center workers to perform their work. Through interviews and roundtable discussions with internal stakeholders, we assessed the likelihood of increased weather events affecting our facilities to be unlikely, however presenting a medium business impact therefore this risk has been ranked as “very low.” We mitigate this risk through our disaster recovery and business continuity arrangements including comprehensive data redundancy and infrastructure resiliency plans, which address the three components of disruptions risks. In addition, we also transfer some of the risk through our decentralized IT infrastructure, leveraging a mix of owned, leased and cloud-based components.</t>
  </si>
  <si>
    <t>Ex 3: We consider our proactivity in offering carbon-neutral cloud services to our clients to be a strong market opportunity to distinguish ourselves from other cloud-based service providers. We are committed to providing customers not just with a means to reduce their scope 2 (electricity use) emissions, but to provide them with a carbon neutral cloud computing platform that delivers a lower scope 3 carbon footprint than they would otherwise achieve. We do this by following a three-step, iterative process: avoid, reduce, offset. This achievement provides a significant reduction in emissions for all of our customers. Here are examples of key activities for each step:</t>
  </si>
  <si>
    <t>Avoid emissions by siting facilities on clean electricity grids</t>
  </si>
  <si>
    <t>Reduce emissions through resource efficiency</t>
  </si>
  <si>
    <t>Offset remaining emissions through renewable energy or high-quality carbon credits</t>
  </si>
  <si>
    <t>Delivering a carbon neutral cloud and managing our emissions allows us to position ourselves as a leader and is used as a selling point with our customers. </t>
  </si>
  <si>
    <t>We performed a climate-related risk analysis and concluded that the risks do not have a material impact on our business today based on our ERM methodology and current business model. Also, these risks are not expected to significantly shift in the next 5 years. Despite this, we have already put in place a number of mitigation practices. Through mitigation actions, we already reduce residual risks of most risks identified in assessment. During the assessment 2 risks emerged that warranted further exploration, but were ultimately deemed to not have a substantive financial or strategic impact on the business. They were (i) new regulations may lead to increased GHG emissions pricing resulting in higher electricity costs for us and (ii) climate-related weather events causing disruptions may lead to incremental data center operation costs and or unavailability of platform and data: (i) Our global electricity costs are approximately 0.48% of our FY19 OPEX and are therefore not substantive. To have a substantive impact on costs, electricity cost increases attributable to GHG pricing would have to nearly triple, which would make them approximately 1.4% of our total OPEX. No analyst projects cost increases attributable to carbon pricing approaching that scale. Even if inherent risks driven by climate change were to increase GHG emissions pricing, the resulting cost would fall below the threshold that we deem substantive, compared to our FY19 revenues of $13.3 billion. (ii) We have a comprehensive data redundancy and infrastructure resiliency plan that addresses the 3 components of disruption risks. This allows us to manage customer information and data flows with redundancy in a way that minimizes disruption to operations and the customer experience even when a data center is disrupted. Given that these arrangements already require near-live duplication of all data, no additional direct cost is incurred during data center disruptions. In addition, our IT infrastructure is decentralized, reducing our direct financial risks. A severe weather event would therefore need to impact multiple data centers at once to potentially lead to financial impact. Even if inherent risks driven by climate change were to impact services, the resulting disruption to the business would fall below the threshold that we deem substantive, compared to our FY19 revenues of $13.3 billion.</t>
  </si>
  <si>
    <t>Companies across all sectors and geographies are finding that data centers are becoming increasingly significant portions of their corporate energy use. Increasing energy costs coupled with corporate sustainability commitments are leading companies to investigate ways to reduce their data center energy consumption and associated carbon footprint. By transitioning to a cloud computing platform, such as those offered by Salesforce, companies can reduce or even remove data centers from their own energy footprint. In addition, as Salesforce’s customer base becomes increasingly subject to regulation aimed at improving energy efficiency and reducing greenhouse gases, Salesforce’s cloud computing platform presents a potentially attractive means for companies to minimize GHG emissions and reduce their electricity consumption by reducing the need for them to operate data centers and server equipment themselves. By switching to Salesforce’s cloud computing platform, companies can reduce their regulatory exposure and the costs for complying with legislation such as the UK Carbon Reduction Commitment scheme.</t>
  </si>
  <si>
    <t>There is potential for us to capture new business that might result from companies seeking to reduce scope 2 emissions and associated regulatory exposure and energy costs. We do not currently have a reliable means of predicting this growth nor can we break out what percent of potential growth will be directly related to customers seeking to reduce their energy use and carbon emissions versus other business drivers. Thus, it is not possible to accurately calculate the financial implications at this time. The dollar figure in "Potential financial impact" was estimated and represents 1% of our total revenues of $13.3B, which is a rough estimate of the maximum we would expect from this opportunity.</t>
  </si>
  <si>
    <t>Action: Salesforce leverages its ability to provide scalable, multi-tenant architecture that is significantly more energy and carbon efficient than other cloud computing platforms to win the business of customers who seek to lower their energy costs and their carbon footprint. Our long-term strategy is to support the transition of computing demands to our cloud, improve the platform’s efficiency, and reduce customer’s material and energy needs. To leverage this opportunity, our Sustainability team works closely with internal cross-functional teams to ensure our low carbon products and services are properly communicated throughout the organization. Example: Salesforce customers with ambitious energy and carbon reduction goals often want to understand our approach to carbon footprint mitigation. The sustainability team coordinates with Sales to present the sustainability attributes of our software services, such as our carbon neutral cloud and the reputational, environmental, and operational benefits of maintaining net-zero emissions on an annual basis. When equipped with greater awareness of these benefits of our technology, our customers can make informed procurement decisions based on climate-related factors. Cost: We incurred R&amp;D expenses of ~$1.9 billion in FY19. In addition, the majority of outreach and communications costs are associated with 1 dedicated FTE. We also spent $200,000 in FY19 on external consultants for research, strategy and stakeholder engagement.</t>
  </si>
  <si>
    <t>Globally as companies assess the risks to their assets associated with physical changes due to climate change, (severe heat events and resource limitations), they may seek to transition to alternative technology options such as cloud computing, outsourcing or offloading the risks posed to ensuring effective operations of these assets. While Salesforce cannot directly correlate company growth with offloading risks, it could certainly be a component. As our customers face increased security and energy risks, coupled with the need for increased IT functionality, Salesforce’s value proposition will only increase. Salesforce has a comprehensive data redundancy and infrastructure resiliency plan in place through disaster recovery and business continuity arrangements that address the three components of disruptions risks. This allows Salesforce to manage customer information and data flows with redundancy in a way that minimizes disruption to operations and the customer experience even when a data center is disrupted. Given that these arrangements already require the near-live duplication of all data, no additional direct cost is incurred in the case of a data center disruption. In addition, Salesforce IT infrastructure is decentralized, and leverages a mix of owned, leased and cloud-based components reducing direct financial risks to Salesforce.</t>
  </si>
  <si>
    <t>There is potential for us to increase revenue by capturing new business that may result from companies seeking to reduce their data center assets because of physical climate change risks. We don’t currently have a reliable means of predicting this growth nor can we break out what percent of potential growth will be directly related to customers seeking to leverage decentralized cloud systems versus other drivers. The dollar figure in "Potential financial impact" was estimated and represents 1% of our total revenues of $13.3B, which is the maximum we would expect from this opportunity.</t>
  </si>
  <si>
    <t>Action: Climate resiliency is one of many reasons customers consider transitioning to a cloud environment, and we are leveraging this opportunity by continually demonstrating our system reliability, performance, and security. All of our customers’ data is currently replicated in near real-time to both protect the data and ensure service continuity in the event of a major disaster. We also continuously monitor service performance. As a result, we believe that we are well positioned to provide our customers with the confidence they need regarding the climate resiliency of our data centers. Example: Our publicly-available Trust site (https://trust.salesforce.com/en/#systemStatus) provides real-time information on our system status, security, and compliance. Providing our customers with 24-hour access to our performance details establishes transparency, builds trust, and improves customer confidence. By making this information readily available to the public we strive to be the solution of choice for those making climate-related procurement decisions. Cost: These mitigation measures are a core part of our data center strategy and do not result in additional cost to our business. The minimum requirements for backup capacity we specify for data centers are an integral part of the vendor service charge. The only associated cost is staff time (at least 1 FTE for disaster recovery and 3-4 FTE for procurement; cost range $250,000-$1,000,000) to manage our total vendor requirements.</t>
  </si>
  <si>
    <t>Salesforce’s Lightning is the leading cloud platform used by businesses globally to develop technology applications. The Lightning platform offers a way for businesses to develop apps that enable customers to measure, analyze and report their sustainability data and is used in this regard. Customers are attracted to the platform, as it enables businesses to develop apps much faster than other cloud platforms. Companies are facing multiple drivers for measuring, analyzing and reporting climate change and other environmental metrics. This has resulted in the rapid growth of technology solutions to support these activities.</t>
  </si>
  <si>
    <t>Salesforce charges on a per user basis for use of our platform. The more sustainability apps on the platform, the greater our potential revenue. We do not have a reliable means of calculating the potential revenue associated with environmental apps nor can we break out what percent of potential growth will be directly related to environmental versus other drivers. Thus, it is not possible to calculate the financial implications at this time. The dollar figure in "Potential financial impact" was estimated and represents 1% of our total revenues, which is a rough estimate of what we would expect from this opportunity.</t>
  </si>
  <si>
    <t>Action: Salesforce aims to accelerate the growth of companies that address environmental and climate-related challenges. We actively promote climate-related technologies that run on our platforms, including EnergyOrbit – which analyzes energy, cost savings and associated business incentives. Developing these relationships helps drive sales of our energy-efficient platform and supports our sustainability strategy. Example: Our corporate venture capital arm includes a fund that focuses on impact investments to support companies using Salesforce to address challenges across 4 key areas, one of which is environmental sustainability. In FY19, we provided capital to our portfolio company Measurabl, who makes cloud-based software that collects data, creates investment-grade sustainability reports, and alerts you to improvement opportunities. Cost: These measures are a core part of our product strategy and do not result in additional cost. However, ongoing costs to optimize our data centers’ energy efficiency and promote the development of sustainability applications on our App Exchange site. Also, internal staffing costs to manage relationships to further our sustainability goals are estimated at 1 FTE, or ~$200,000/year.</t>
  </si>
  <si>
    <t>Opportunity: As stated in 2.4a we anticipate that existing and future customers will increasingly scrutinize the carbon footprint of their outsourced activities, including cloud computing, in order to reduce energy use and associated regulatory exposure/costs. We offer a platform that delivers a lower scope 3 carbon footprint than they would otherwise achieve. There is potential for us to capture new business that might result from companies seeking to reduce scope 2 emissions and associated regulatory exposure and energy costs. While we do not currently have an accurate way to quantify the financial benefits, we consider the magnitude of this opportunity to be “low.” We expect the impacts to occur in the long term, i.e. &gt;5 years in the future.</t>
  </si>
  <si>
    <t>Opportunity: Increased demand for our services as a result of the climate-related opportunities outlined in 2.4a would indirectly impact some of our suppliers due to our increased growth and need for their products and services. While we do not currently have a reliable means of accurately predicting this growth or how it will affect our suppliers versus other business drivers, we consider the magnitude of this opportunity to be “low.” We expect the impacts to occur in the long term, i.e. &gt;5 years in the future.</t>
  </si>
  <si>
    <t>Opportunity: There is potential for us to increase revenue by capturing new business that may result from companies seeking to reduce their data center assets because of physical climate change risks. Globally as companies assess the risks to their assets associated with physical changes due to climate change, (severe heat events and resource limitations), they may seek to transition to alternative technology options such as cloud computing, outsourcing or offloading the risks posed to ensuring effective operations of these assets. While Salesforce cannot directly correlate company growth with offloading risks, it could certainly be a component. As our customers face increased security and energy risks, coupled with the need for increased IT functionality, Salesforce’s value proposition will only increase. While we do not currently have an accurate way to quantify the financial benefits, we consider the magnitude of this opportunity to be “low.” We expect the impacts to occur in the long term, i.e. &gt;5 years in the future.</t>
  </si>
  <si>
    <t>Opportunity: Salesforce has made a strategic decision to actively promote the development of climate-change-related technology solutions that run on our platform. Sustainability apps available on the Salesforce AppExchange include EnergyOrbit, which analyzes and computes energy and cost savings and associated business incentives. We continue to promote and incent our employees to develop innovative apps on our platform that enable our customers to have more sustainable organizations. The development of new environmental applications will further diversify the functionality of our platform and could allow customers to further reduce the need for onsite or private cloud services, which could in turn drive sales. Currently hundreds of environmental organizations are using Salesforce to measure or manage the carbon and sustainability impacts of their businesses or to promote sustainability in the private and public sectors. The development of these relationships helps to both drive sales of our energy-efficient platform and support our sustainability strategy and commitment to climate-change mitigation. While we do not currently have an accurate way to quantify the impacts, we consider the magnitude of this opportunity to be “low.”</t>
  </si>
  <si>
    <t>Our operations will be impacted by climate-related risks or opportunities in the following ways: Although the risk is considered “very low” if there were an increased frequency of extreme weather events this could disrupt internal data center operations and ancillary aspects of data centers (e.g., electricity grid, optic fiber), which would hinder regular business operations. While we do not currently have an accurate way to quantify the operational impacts, we consider magnitude of the impacts to be “low.”</t>
  </si>
  <si>
    <t>i) We anticipate that each of the opportunities described in 2.4a could potentially have a positive impact on revenues. This is factored into our financial planning process via quarterly business reviews of our environmental sustainability programs, provided to our CFO by our VP of Sustainability. For example, when new regulations requiring energy efficiency measures arise there is a potential increase in demand by our customers for our cloud-based platform, over other technologies which require more energy. For example, we are seeing that more customers than ever are asking about our climate change programs. We have worked with the CFO and finance team to find ways to clearly and transparently share our progress with the external community. ii) Whilst we are unable to reliably predict the quantitative impacts of customers seeking to reduce their energy use and carbon emissions versus other business drivers, we expect the overall magnitude of this impact on total revenues to be “low”(&lt;1% as stated in 2.4a). We expect the impacts to occur in the long term, i.e. &gt;5 years in the future</t>
  </si>
  <si>
    <t>i) Climate-related impacts on operating costs are factored into our financial planning process via quarterly business reviews of our environmental sustainability programs, provided to our CFO by our VP of Sustainability. For example, by achieving and maintaining net-zero GHG emissions and a carbon neutral cloud, Salesforce has placed an internal price on carbon emissions and leveraged this competitive opportunity. This raises operating costs in the short run but incentivizes greater investment in energy efficiency, which will reduce overall operating costs over time. Our CFO is briefed on the changing impacts to operating costs as these expenses and/or cost reductions change over time. ii) The magnitude of climate-related impacts to overall operating costs is expected to be minimal when compared against overall operating costs. We expect the impacts to occur in the long term, i.e. &gt;5 years in the future.</t>
  </si>
  <si>
    <t>i) Climate-related impacts on capital expenditures are factored into our financial planning process via quarterly business reviews of our environmental sustainability programs, provided to our CFO by our VP of Sustainability. For example, our Finance and Strategy team which reports to the CFO, gives the approval for green building fit-out projects like the LEED Platinum fit-out of Salesforce Tower. ii) The magnitude of climate-related impacts on capital allocations is expected to be “low” when factored against total capital expenditures companywide.</t>
  </si>
  <si>
    <t>Salesforce performed a climate-related risk analysis aligned with the Task Force on Climate-Related Financial Disclosures (TCFD) and concluded that the risks of climate change don’t have a material impact to the organization today based on Salesforce’s ERM methodology and the current business model. Additionally, these risks are not expected to significantly shift in the next five years. For this reason climate-related impacts have not influenced our financial planning process for acquisitions or divestments. However, we continue to assess potential future risks or opportunities in this area as a part of our corporate-wide annual risk assessment process.</t>
  </si>
  <si>
    <t>i) Climate-related impacts on access to capital are factored into our financial planning process via quarterly business reviews of our environmental sustainability programs, provided to our CFO by our VP of Sustainability. For example, due to the growing demand of the investor community for transparency and disclosure of environmental and climate-related risks, we include ESG language in our Proxy Statement and Annual Report to ensure we are meeting the needs of these stakeholders. ii) We do not currently have a reliable means of predicting the magnitude of this impact, nor can we break out how our access to capital will be affected by climate-related issues versus other drivers. However the magnitude of this impact is expected to be “low” at this time.</t>
  </si>
  <si>
    <t>i) Climate-related impacts on our assets are factored into our financial planning process via quarterly business reviews of our environmental sustainability programs, provided to our CFO by our VP of Sustainability. For example, as part of our green building strategy we invest in our real estate portfolio. We do what we can where we have assets to make progress on our renewable energy goals. In one of our owned offices (50 Fremont Street in San Francisco) we have enrolled in San Francisco’s Clean Power SF program to get us one step closer towards our 100% renewable energy goal. ii) The magnitude of climate-related impacts on assets is expected to be “low” when factored against our entire asset portfolio.</t>
  </si>
  <si>
    <t>i) Climate-related impacts on our liabilities are factored into our financial planning process via quarterly business reviews of our environmental sustainability programs, provided to our CFO by our VP of Sustainability. For example, we address the liability of customer data loss through a comprehensive data redundancy and infrastructure resiliency plan in place in case of a climate-related disaster or severe weather. These plans address the three components of disruption risks. This allows Salesforce to manage customer information and data flows with redundancy in a way that minimizes disruption to operations and the customer experience even when a data center is disrupted. ii) The magnitude of climate-related impacts on our liabilities is expected to be “low.”</t>
  </si>
  <si>
    <t>i) A company-specific explanation of how business objectives and strategy have been influenced by climate-related issues;</t>
  </si>
  <si>
    <t>Concern about climate change and the urgent challenges it presents as well as the opportunities we have to make a positive impact, drive our commitment to sustainability initiatives. From how we deliver our products to our commitment to source 100% renewable energy by FY2022 for our global operations, we incorporate sustainability into all aspects of our business. In FY16, we announced a commitment to further address the global risks related to climate change by achieving net-zero greenhouse gas emissions by 2050 for our entire global operations. In FY18 and FY19 we achieved net-zero greenhouse gas emissions and delivered our customers a carbon neutral cloud.</t>
  </si>
  <si>
    <t>Salesforce believes that regulatory, physical and reputational risks associated with climate change will drive strategic purchasing decisions away from on-premise and other cloud infrastructure and towards our carbon-efficient solution. The primary way our internal strategy has been influenced by climate change is largely centered around opportunities related to our low-carbon products and services. We are actively seeking to capitalize on increased customer demand for energy-efficient, low-carbon technologies by providing scalable, multi-tenant architecture which has been demonstrated to be significantly more energy and carbon efficient than other platforms.  Therefore, giving our customers a way to reduce their IT energy consumption, costs, and associated carbon footprint is a key part of our business growth strategy. We believe that our commitment to reaching 100% renewable energy by 2022 is yet another way to reduce our customers’ scope 3 emissions.</t>
  </si>
  <si>
    <t>In order to craft effective short and long term business strategies we maintain a Sustainability Department that continually tracks key operational environmental metrics such as our carbon footprint and has established internal reporting channels so that decision-makers are well informed about the risks and opportunities of climate change and the potential impacts it can have on our business, both directly and indirectly.</t>
  </si>
  <si>
    <t> ii) Explanation of whether your business strategy is linked to an emissions reductions target or energy reduction target;</t>
  </si>
  <si>
    <t>Our business strategy is linked to a net-zero emissions reduction target, which was first achieved in FY18 and will be maintained annually. Along with other climate-related risks and opportunities, this target influences our business strategy in a variety of ways, such as influencing our customer base expansion strategy, how we approach the procurement of energy for our data centers, and the siting of our data centers. Operating as a net-zero company puts an internal price on our greenhouse gas emissions, creating a financial incentive to support decisions throughout the business that reduce greenhouse gas emissions, from specifying high-efficiency IT equipment to bringing about clean and renewable energy to support the business. The business unit associated with the emissions pays for the proportionate amount of carbon credits. As global energy costs are projected to increase and key stakeholders put greater pressure on organizations to operate in a more sustainable manner, we are committed to providing customers a way to reduce their scope 2 emissions and offer a cloud platform that delivers a lower scope 3 carbon footprint than they could otherwise achieve.  </t>
  </si>
  <si>
    <t>In addition to our continual work to achieve net zero GHG emissions, we continued to work toward our 100% renewable energy goal in FY19, publishing our intention to achieve this goal by 2022 and joining with other companies to deliver an all-new renewable energy deal which not only helped get us a step closer to our 100% renewable energy goal but also enabling those just starting their renewable energy journey to pilot similar projects. Our net zero and renewable energy commitments are influenced by energy availability, cost, and the emissions impacts of fossil fuel-based electricity.  Our underlying approach is influenced by our long-term target of a 24/7 clean energy grid and our commitment to achieving this in an impactful way through actions that bring about deliberative and lasting grid transformation.</t>
  </si>
  <si>
    <t>In FY19, we also signed on to participate in the Science Based Targets Initiative and in doing so, committed to setting ambitious GHG reduction goals to address our scope 1, 2 and 3 emissions. </t>
  </si>
  <si>
    <t>iii) What have been the most substantial business decisions made during the reporting year that have been influenced by the climate change driven aspects of the strategy;</t>
  </si>
  <si>
    <t>At Salesforce, we believe business is one of the greatest platforms for change. We are committed to doing our part to step up to the urgent challenge of climate change, ensure a just transition to a low carbon economy and provide a healthy future for all.  We collaborate with others to leverage our collective influence and catalyze urgent climate action beyond our own operations.  In FY19, we decided to partner with Mission 2020 to establish the Step Up Declaration, leading 20 other companies in making strategic corporate commitments to ensure a climate turning point by 2020.   The Step Up Declaration was announced during the Global Climate Action Summit held in San Francisco in September 2018 which Salesforce was proud to be a major sponsor of.  As part of our Step Up participation, we published several new climate commitments, including the following - by 2020, all major, new Salesforce office interiors to align with LEED Platinum v4 standards and pursue Net Zero Carbon certification; by 2020, to expand our internal price on carbon, offsetting 100% of business travel and employee commuting emissions, by 2022, to invest $10M in climate entrepreneurs and startups; to participate in the We Mean Business’ Improve Water Security initiative; and to lead geographies where we operate toward a just transition to a low carbon economy, by working to shift the physical supply of power for our operations to low carbon resources.  These substantial decisions were influenced by increased scientific understanding of the urgency with which the global community must tackle climate change, as evidenced by the 2018 IPCC Special Report on the impacts of global warming of 1.5 °C above pre-industrial levels. </t>
  </si>
  <si>
    <t>Other, please specify (2- degree scenario analysis &amp; national input)</t>
  </si>
  <si>
    <t>Salesforce performed a qualitative and quantitative analysis by developing a conceptual risk model, including pathways to financial fundamentals by using the TCFD’s identified climate-related risks and Salesforce’s ERM risk rating model. Since all identified risks are deemed as “very low” we combined the premises of a 2 degrees scenario with nationally available information to further assess selected risk related to increased pricing of GHG emissions, increased frequency of severe weather event and sea-level rise. However, we did not follow a specific scenario suggested in the drop-down menu. Example of analysis conducted for sea-level rise: Selected 7 coastal data center locations at possible risk of sea level rise, including New York City, Philadelphia, Boston, Washington, DC, Tampa, San Francisco, and Seattle. The targeted time horizon was 5-year impact, but data used included projected sea-level rise until 2100. Using the inundation analysis program developed by the National Ocean Service’s COSTAL program, we performed an analysis of the location of Salesforce’s data centers and areas of the USA that are at risk of sea level rise, understanding the likely time frame for sea-levels to rise by 0.5m and 1m at each location along with the potential impact of such sea-level rise. We used two inputs: a) Observed 6-minute water level time series and observed times and heights of waters (tides) over a specified time period, using data from the COAST program. (event) b) Major operation centers in coastal areas. And assumed Sea-levels would have to rise by at least 0.5m (1.6ft) to have a significant impact on our operations. Calculations included: (1) for each location, identified the year by which the sea-level rise is expected to reach at least 1.6ft, (2) for each high tide, the analysis program computes the elevation of the tide above a specified datum reference, and (2) for each high tide, the duration of the time before and after the time of the high tide that the water level is above the specified reference datum is computed using a 6-minute observed time series. We did not include changes from the reference scenario as it was not applicable. The results confirmed that sea-level rise is more likely to have an impact on our business based on a 20-year time horizon (by 2040) rather than based a 5-year time horizon, hence no specific change to our organization strategy or business model resulted from it. Using the city of Boston as an example, sea-level rise is expected to reach 1.67 ft by 2040, which would lead to 191 events/year with a duration of approximately 13 days/year. As a result of this analysis we intend on repeating the exercise periodically to ensure hypothesis and results are still reasonable. The results were shared internally with our ERM group as well as with our Sustainability Review Board, but were not made public.</t>
  </si>
  <si>
    <t>In FY19, we maintained our achievement of our target of net-zero Scope 1+2 (market-based) emissions through a combination of internal energy efficiency projects, and purchases of renewable energy and carbon offsets. We took this further to deliver our customers a carbon neutral cloud by including indirect emissions (Scope 3) within our data center supply chain, such as the manufacture of servers, production and distribution of energy use at our data centers, and the impact of our customers using Salesforce on their personal devices. We aim to maintain this goal and commitment every year moving forward. Although CDP guidance indicates that this question requests gross emissions which excludes carbon offsets, similar to our FY18 submission, we have chosen to include offsets as we have met our net-zero target. Targets Abs2 and Abs3 below are targets that exclude offsets. All years listed are our fiscal years (e.g. FY19 was Feb 1, 2018 – Jan 31, 2019). We feel strongly that carbon credits are a viable way to mitigate our impacts on the climate as we prioritize emissions reductions and avoidance.</t>
  </si>
  <si>
    <t>This target is a result of our net-zero Scope 1 + 2 target and public commitment to 100% renewable energy, which is to procure electricity from renewable energy resources equivalent to 100% of what we use globally. Although we met our net-zero target in FY19, the growth of our business resulted in an increase in gross emissions and we did not achieve a reduction for this 52% Scope 1 + 2 absolute target when calculated in line with CDP guidance of not factoring in offsets. (To note, the 52% reduction target aligns with the average 2.1% annual reduction requirement by CDP to align with climate science.) All years listed are our fiscal years (e.g. FY19 was Feb 1, 2018 – Jan 31, 2019).</t>
  </si>
  <si>
    <t>This target is a result of our net-zero Scope 1 + 2 target and public commitment to RE100 (100% renewable electricity). Although we met our net-zero target in FY19, the growth of our business resulted in an increase in gross emissions and we did not achieve a reduction for this 27% Scope 1 + 2 absolute target when calculated in line with CDP guidance of not factoring in offsets. (To note, the 27% reduction target aligns with the average 2.1% annual reduction requirement by CDP to align with climate science.) All years listed are our fiscal years (e.g. FY19 was Feb 1, 2018 – Jan 31, 2019).</t>
  </si>
  <si>
    <t>Renewable energy from market-based electricity grid energy mix plus additional renewable energy purchases</t>
  </si>
  <si>
    <t>Total annual electricity consumption</t>
  </si>
  <si>
    <t>We aim to achieve 100% renewable energy on an annual basis. % Renewable energy includes both market based electricity grid energy mix and additional renewable energy purchases. In FY19, we procured electricity from renewable energy resources equivalent to 55% of what we used globally, predominantly through large-scale, long-term contracts with new renewable energy projects.</t>
  </si>
  <si>
    <t>Absolute target 1 - Net-zero Scope 1 and 2 emissions</t>
  </si>
  <si>
    <t>Salesforce implemented HVAC comfort control projects at 5 locations. Reported projects and estimated reductions are limited to locations that do not already procure 100% renewable energy.</t>
  </si>
  <si>
    <t>Other, please specify (Wind and Solar)</t>
  </si>
  <si>
    <t>Salesforce data center and real estate teams have dedicated budget for energy efficiency improvements in our facilities. Salesforce Environmental Policy (published here https://www.salesforce.com/content/dam/web/en_us/www/assets/pdf/datasheets/sfdc-global-environmental-policy-2018.pdf) helps drive the program strategy.</t>
  </si>
  <si>
    <t>Salesforce achieved the goal of net-zero greenhouse gas emissions in early FY18 and FY19, and will be maintaining this goal on a yearly basis. Dedicated budget has been created to purchase carbon credits for offsetting the emissions that cannot be reduced by renewable energy projects.</t>
  </si>
  <si>
    <t>Our employee green team, Earthforce, is made up of over 8,000 employees. Employee engagement helps drive further progress amongst all our environmental commitments.</t>
  </si>
  <si>
    <t>Salesforce accelerated its timeline for net-zero greenhouse gas emissions, reaching this milestone in FY18 and maintaining this in FY19. Operating as a net-zero company puts an internal price on our greenhouse gas emissions, creating a financial incentive to support decisions throughout the business that reduce greenhouse gas emissions, from specifying high-efficiency IT equipment to bringing about clean and renewable energy to support the business. The business unit associated with the emissions pays for the proportionate amount of carbon credits.</t>
  </si>
  <si>
    <t>Our commitment to maintain net-zero GHG and carbon neutral cloud have been integrated into our company’s internal annual goal setting tool (V2MOM). Incentives and recognition will be provided to upper management if we achieve the goals.</t>
  </si>
  <si>
    <t>All Salesforce products: ● Sales Cloud ● Service Cloud ● Marketing Cloud ● Commerce Cloud ● Engagement ● Platform ● Integration ● Analytics Cloud ● Industries ● Communities ● Enablement ● Productivity</t>
  </si>
  <si>
    <t>Other, please specify (Proprietary methodology- see comment.)</t>
  </si>
  <si>
    <t>Since FY18, Salesforce has delivered a carbon neutral cloud across the product portfolio for all of our customers, by following a three-step, iterative process: avoid, reduce, offset. Here are examples of key activities for each step: ● Avoid emissions by siting facilities on clean electricity grids ● Reduce emissions through resource efficiency ● Offset remaining emissions through renewable energy or high-quality carbon credits All the Salesforce products (which are indicated in this table) have been incorporated in this achievement. Our methodology: First, we assess the avoided energy and carbon emissions of using our multi-tenant cloud computing platform versus other methods of software development and deployment. Our infrastructure uses significantly less energy, water and material on a per transaction basis than an equivalent on-premises or private cloud environment. We continue to assess and improve the carbon and energy performance of our platform. Second, we model and calculate the direct and indirect carbon emissions related to our product and services including emissions from: ● Data centers and offices’ energy usage ● Non-use phase life cycle emissions of IT equipment in data centers ● Managed hosting ● Energy production and transportation ● Emissions associated with end user device operation ● Transport of Data Center maintenance engineers All the GHG emissions generated from the above categories which could not be avoided, or reduced were offset using carbon credits from the projects detailed below in question 11.2a.</t>
  </si>
  <si>
    <t>February 1 2015</t>
  </si>
  <si>
    <t>January 31 2016</t>
  </si>
  <si>
    <t>Salesforce uses Environmentally Extended Economic Input Output (EEIO) analysis based on its annual supplier &amp; procurement spend data. The spend data was mapped to corresponding industry sectors and then multiplied by cradle-to-gate emission factors for the sector to provide an estimated carbon emissions associated with the extraction, production and transport of purchased goods and services acquired or purchased by Salesforce in the reported year. Supplier spend activity that was already included in Scope 1 or 2 (such as electricity purchases from leased buildings) and other Scope 3 categories (such as upstream leased assets) that could be further defined to a GHGP Scope 3 category were removed from the Purchased Goods &amp; Services category to prevent double counting. This may represent an under- or over-reporting of emissions in certain supplier categories and specific suppliers based on available spend data due to the nature of cost and accrual accounting. We anticipate improving the methodology and data availability in the future which will impact our year-on-year reporting and trends over time.</t>
  </si>
  <si>
    <t>Outside of direct data collection from suppliers on their proportional emissions associated with the delivery of purchased goods and services procured by Salesforce, the use of EEIO emissions factors offers an efficient and directional methodology to estimate the impacts associated with our spend in this category.</t>
  </si>
  <si>
    <t>Salesforce uses Environmentally Extended Economic Input Output (EEIO) analysis based on its annual supplier &amp; procurement spend data. The spend data was mapped to corresponding industry sectors and then multiplied by cradle-to-gate emission factors for the sector to provide an estimated carbon emissions associated with the extraction, production and transport of capital goods acquired or purchased by Salesforce in the reported year. We have elected to use this methodology over using a single generic emissions factor (EF) for ‘all’ capital goods as reported, to enable better visibility into specific capital good categories by spend and carbon impact. Supplier spend activity that was already included in Scope 1 or 2 (such as electricity consumption from owned IT hardware) and other Scope 3 categories (such as upstream leased assets) that could be further defined to a GHGP Scope 3 category were removed from the Capital Goods category to prevent double counting. This may represent an under- or over-reporting of emissions in certain supplier categories and specific suppliers based on available spend data due to the nature of cost and accrual accounting. We anticipate improving the methodology and availability data in the future which will impact our year-on-year reporting and trends over time.</t>
  </si>
  <si>
    <t>Outside of direct data collection from suppliers on their proportional emissions associated with purchase of capital goods by Salesforce, the use of EEIO emissions factors offers an efficient and directional methodology to estimate the impacts associated with our spend in this category.</t>
  </si>
  <si>
    <t>Upstream emissions from purchased fuels, electricity, steam and hot and chilled water, include generation and T&amp;D emissions, and any other losses in this category. Data quality is considered to be consistent with inputs from our global database on sustainability metrics. Upstream emissions of purchased electricity are calculated for the US and other countries by multiplying electricity activity data by country or region specific emission factors from UK Defra 2018 Guidelines for GHG Reporting. Upstream emissions from purchased fuels, steam, hot and chilled water are calculated using emissions factors from UK Defra 2018 Guidelines for GHG Reporting. Emissions associated with losses were calculated for the US and other countries by multiplying the energy use by type by emission factors from UK Defra 2018 Guidelines for GHG Reporting. All GWPs are from the IPCC Fifth Assessment Report (GWP for CH4 = 28, GWP for N2O = 265), consistent with reporting under the United Nations Framework Convention on Climate Change (UNFCCC).</t>
  </si>
  <si>
    <t>Salesforce uses Environmentally Extended Economic Input Output (EEIO) analysis based on its annual supplier &amp; procurement spend data. The spend data was mapped to corresponding industry sectors and then multiplied by cradle-to-gate emission factors for the sector to provide an estimated carbon emissions associated with any transportation and distribution activities associated with Salesforce operations in the reported year. This may represent an under- or over-reporting of emissions in certain supplier categories and specific suppliers based on available spend data due to the nature of cost and accrual accounting. We anticipate improving the methodology and availability data in the future which will impact our year-on-year reporting and trends over time.</t>
  </si>
  <si>
    <t>Outside of direct data collection from suppliers on their proportional emissions associated with any transportation and distribution of activities associated with Salesforce operations, the use of EEIO emissions factors offers an efficient and directional methodology to estimate the impacts associated with our spend in this category.</t>
  </si>
  <si>
    <t>Salesforce uses Environmentally Extended Economic Input Output (EEIO) analysis based on its annual supplier &amp; procurement spend data. The spend data was mapped to corresponding industry sectors and then multiplied by cradle-to-gate emission factors for the sector to provide an estimated carbon emissions associated with waste generated in operations by Salesforce in the reported year. This may represent an under- or over-reporting of emissions in certain supplier categories and specific suppliers based on available spend data due to the nature of cost and accrual accounting. We anticipate improving the methodology and availability data in the future which will impact our year-on-year reporting and trends over time.</t>
  </si>
  <si>
    <t>Outside of direct data collection from suppliers on their proportional emissions associated with the waste quantities generated by Salesforce, use of EEIO emissions factors offers an efficient and directional methodology to estimate the impacts associated with our spend in this category.</t>
  </si>
  <si>
    <t>Salesforce relies on its travel vendor partners to provide us with all data on modes of travel taken by our employees in order to incorporate its corresponding carbon into our overall carbon footprint. Raw travel data is queried currently on an annual basis and aggregated in our carbon accounting system. It is then calculated against emissions factors that correspond with each travel type and rolled into our Scope 3 figures.</t>
  </si>
  <si>
    <t>Business travel includes Salesforce’s global air, hotel, and other business related transportation, such as taxi, and rental vehicles.</t>
  </si>
  <si>
    <t>On an annual basis, we conduct a survey to all current employees to determine the impact of their commute on our overall carbon footprint. The survey allows for employees to specify all modes of transport, distance, frequency, etc. of their commute. That data is then queried and aggregated in our carbon accounting system. It is then calculated against emissions factors that correspond with each commute mode type and rolled into our Scope 3 figures.</t>
  </si>
  <si>
    <t>Employee commuting includes all of our global full-time employees that respond to the survey, approximately 40% for FY19.</t>
  </si>
  <si>
    <t>Salesforce uses Environmentally Extended Economic Input Output (EEIO) analysis based on its annual supplier &amp; procurement spend data. The spend data was mapped to corresponding industry sectors and then multiplied by cradle-to-gate emission factors for the sector to provide an estimated carbon emissions associated with the use of leased assets by Salesforce in the reported year. Supplier spend activity that was already included in Scope 1 or 2 (such as electricity consumption from colocation data centers) were removed from the Upstream Leased assets category to prevent double counting. This may represent an under- or over-reporting of emissions in certain supplier categories and specific suppliers based on available spend data due to the nature of cost and accrual accounting. We anticipate improving the methodology and availability data in the future which will impact our year-on-year reporting and trends over time.</t>
  </si>
  <si>
    <t>Outside of direct data collection from suppliers on their proportional emissions associated with the use of leased assets by Salesforce, use of EEIO emissions factors offers an efficient and directional methodology to estimate the impacts associated with our spend in this category.</t>
  </si>
  <si>
    <t>Salesforce does not manufacture, physically ship or sell any physical goods, and given the nature of our business as a software and technology services company, we have determined this category to be not relevant for our Scope 3 reporting. 100% of our products are delivered electronically via our cloud platforms, whose emissions are measured and reported in GHGP Category 11 Use of Sold Products.</t>
  </si>
  <si>
    <t>Salesforce calculates the greenhouse gas emissions generated from all customers’ use of our products on their end devices, based on customers’ using time on the products and power use of their end devices.</t>
  </si>
  <si>
    <t>The data point of customer use time was collected from different internal data science teams. And the power use data of end devices were collected based on our extensive research.</t>
  </si>
  <si>
    <t>Salesforce delivers software products and services which have no physical end of life and therefore have no end of life emissions impacts. Any emissions related to the delivery of our products and services are already captured and reported on in our Scope 1 &amp; 2 emissions footprint, or identified separately in a specific Scope 3 GHGP emissions category if appropriate.</t>
  </si>
  <si>
    <t>Salesforce has no operations or assets owned by Salesforce that are then leased, which are not already included in our Scope 1 and 2 emissions based on operational control.</t>
  </si>
  <si>
    <t>Salesforce has no franchises.</t>
  </si>
  <si>
    <t>Salesforce uses Environmentally Extended Economic Input Output (EEIO) analysis based on its annual supplier &amp; procurement spend data. The spend data was mapped to corresponding industry sectors and then multiplied by cradle-to-gate emission factors for the sector to provide an estimated carbon emissions associated with the use of leased assets by Salesforce in the reported year. This may represent an under- or over-reporting of emissions in certain value chain categories and specific suppliers and investments based on available spend data due to the nature of cost and accrual accounting. We anticipate improving the methodology and availability data in the future which will impact our year-on-year reporting and trends over time..</t>
  </si>
  <si>
    <t>Salesforce.org (our foundation and separate legal entity) is a strategically important component of our business and mission and we continue to evaluate options to quantify the carbon impact of these activities alongside investments made by the business which are not already included in our Scope 1 and 2 emissions. For 2017, we have accounted for the estimated emissions associated with our charitable contributions, grants, and related donations.</t>
  </si>
  <si>
    <t>In FY19, Salesforce continued to grow at a healthy rate, increasing annual revenue by 27%. This necessitated corresponding growth in our facilities, offices and data centers in order to meet demand of our customers. However, thanks to FY19 emissions reduction initiatives including an increase in renewable energy projects, we were able to decrease the growing speed of our market-based Scope 1 and 2 emissions. For example, in FY19 we announcement that the three buildings at the heart of our global headquarters in San Francisco were now sourcing 100% renewable energy through CleanPowerSF, the city’s community choice energy program. We continue to actively monitor our carbon metrics year on year in order to identify areas of risk, opportunity and reduction.</t>
  </si>
  <si>
    <t>AMER</t>
  </si>
  <si>
    <t>Business Travel_Private Jet</t>
  </si>
  <si>
    <t>Employee Commute_Company Shuttle</t>
  </si>
  <si>
    <t>Natural gas combustion in the owned facility(ies)</t>
  </si>
  <si>
    <t>EMEA</t>
  </si>
  <si>
    <t>APAC</t>
  </si>
  <si>
    <t>JPAN</t>
  </si>
  <si>
    <t>Office Operations</t>
  </si>
  <si>
    <t>Data Center Operations</t>
  </si>
  <si>
    <t>In FY19 our renewable energy consumption increased by an additional 97,500 MWh, resulting in total renewable energy purchases of 334,444 MWh. Our FY19 renewable energy purchases reduced our emissions by 31,850 MTCO2e. Our total Scope 1+2 emissions in FY18 were 143,182 MTCO2e, therefore we arrived at -22.2% through (-31,850/143,182)* 100 = -22.2% (i.e. a 22.2% decrease in emissions).</t>
  </si>
  <si>
    <t>If we had not purchased substantially more renewable energy in FY19 than in the previous year, business growth and increased energy consumption would have generated an absolute increase in scope 1 and 2 emissions of 35.8%.</t>
  </si>
  <si>
    <t>US EPA GHG Emission Factors for Greenhouse Inventories, March 9th 2018, (XLS file, Table 1) [https://www.epa.gov/climateleadership/center-corporate-climate-leadership-ghg-emission-factors-hub] using IPCC AR5 100-year GWP Factors</t>
  </si>
  <si>
    <t>US EPA GHG Emission Factors for Greenhouse Inventories, March 9th 2018, (XLS file, Table 2 &amp; Table 5) [https://www.epa.gov/climateleadership/center-corporate-climate-leadership-ghg-emission-factors-hub] using IPCC AR5 100-year GWP Factors</t>
  </si>
  <si>
    <t>Virtual Power Purchase Agreement</t>
  </si>
  <si>
    <t>Other low-carbon technology, please specify (Solar)</t>
  </si>
  <si>
    <t>Salesforce FY19 EY S123 Statement_March 6 2019.pdf.pdf</t>
  </si>
  <si>
    <t>Page 2: Greenhouse gas (GHG) emissions – Scope 1; GHG emissions – Scope 2, Location-based method (LBM); GHG emissions – Scope 2, Market-based method (MBM)</t>
  </si>
  <si>
    <t>Other, please specify (AICPA-AT-C 105 &amp; AT-C 210; American Institute of Certified Public Accountants (AICPA) in AT-C section 105, Concepts Common to All Attestation Engagements, and AT-C section 210, Review Engagements.)</t>
  </si>
  <si>
    <t>EY limited assurance - Page 2: GHG emissions – Scope 3, for the following: ● Non-use phase life cycle emissions of IT equipment in data centers ● Managed hosting ● Energy production and transportation ● Emissions associated with end user device operation ● Transport of Data Center maintenance engineers</t>
  </si>
  <si>
    <t>American Institute of Certified Public Accountants (AICPA) in AT-C section 105, Concepts Common to All Attestation Engagements, and AT-C section 210, Review Engagements.</t>
  </si>
  <si>
    <t>Provided on page 4 of verification statement; progress is 100% for “Net Zero” GHG Emissions target.</t>
  </si>
  <si>
    <t>Provided on page 5 of verification statement; progress is 100% for “Carbon Neutral Cloud” target.</t>
  </si>
  <si>
    <t>Other, please specify (Progress against 100% renewable energy)</t>
  </si>
  <si>
    <t>Provided on page 3 of verification statement; progress is 55% for FY19.</t>
  </si>
  <si>
    <t>Proyecto Mirador: This project works with local families across Honduras to build clean cookstoves that half the amount of wood of a traditional cookstove. When wood use is cut by half, so are CO₂ emissions. In addition to providing clean cookstoves to homes, improving the health and wellbeing of families, over 150 people have been employed through the project.</t>
  </si>
  <si>
    <t>Methane avoidance</t>
  </si>
  <si>
    <t>Sichuan Biogas: Much of rural Sichuan Province in China lacks proper waste management. Degrading hygiene creates methane gas emissions. This project installs biogas digesters that decompose organic waste, capturing the methane and turning it naturally into clean fuel that replaces the need to burn coal or wood. It improves the health of the local communities by creating a sanitation system that provides a waste collection point and creates compost for fertilizer that increases agricultural productivity.</t>
  </si>
  <si>
    <t>Mangrove Afforestation: In Myanmar, only 16% of the original mangrove forest remains along the coastline. The destruction of mangrove forests has largely been caused by human activity. This project is working to restore those forests. The project also works with the local population to adapt to more sustainable practices.</t>
  </si>
  <si>
    <t>Other, please specify (Grassland protection)</t>
  </si>
  <si>
    <t>May Ranch Grassland Protection: In partnership with Ducks Unlimited the May family set aside their family ranch to ensure the land remains the same for future generations. There are very few methodologies for application to grassland conservation – both flora and fauna. This project is one of the very few projects which offers a model solution for conservation finance. The project proponents have contributed to the development of the methodological protocol approved under ‘Climate Action Reserve’ standard in January 2017 and the project serves as a template for other grasslands projects.</t>
  </si>
  <si>
    <t>Alto Mayo: The Alto Mayo forest is twice the size of New York City but it’s under threat from deforestation. This project provides technical assistance and advice on the ground to transform illegal loggers into organic coffee farmers and eco-entrepreneurs. Local people earn more while taking pride in protecting the forest and its endangered plants and animals and the planet benefits.</t>
  </si>
  <si>
    <t>India Solar Hot Water Heaters: Solar water heaters (SWH) provide households, small and medium sized enterprises (SMEs) and institutions with a hot water supply fueled by renewable energy rather than carbon intensive grid electricity. The project is serves urban areas throughout the country, and manufactures, distributes, installs and maintains solar water heaters for a variety of residential, commercial and community buildings. Distribution is primarily through private entrepreneurs or larger entities that act as solar water heater dealers and franchise sub-dealers.</t>
  </si>
  <si>
    <t>Improved Water Infrastructure: This project provides clean drinking water to small rural communities by repairing and drilling new boreholes. Boreholes can be used as water wells by installing a vertical pipe casing and well screen, which allows water to be extracted from the ground. By providing clean water, communities no longer need to purify water through boiling. This alleviates pressure on local forests – the predominant source of firewood – and reduces greenhouse gas emissions.</t>
  </si>
  <si>
    <t>Mississippi Afforestation: The project aims to reforest one million acres of the Lower Mississippi Alluvial Valley, an area which was once covered by 22 million acres of dense forest. As a result of sustained deforestation and agricultural land use conversion over the last 50 years, less than 20% of this forest remains. Landowners who voluntarily enroll in the project commit to planting and protecting trees, reducing an estimated 200 tonnes CO2 equivalent per acre. Additionally for every 100,000 acres of farmland restored to its natural forest, the release of 1,550,000 pounds of fertiliser into the Mississippi River would be avoided</t>
  </si>
  <si>
    <t>Business units that the price has been applied to: Real estate, Data center infrastructure management</t>
  </si>
  <si>
    <t>Our carbon prices are evolutionary prices which change over time, and are uniform prices which are consistently applied across business units and geography</t>
  </si>
  <si>
    <t>Offsets</t>
  </si>
  <si>
    <t>As of FY19 Salesforce achieved net-zero Scope 1&amp;2 greenhouse gas emissions, which puts an internal price on our emissions, creating a financial incentive to support decisions throughout the business that reduce greenhouse gas emissions, from specifying high efficiency IT equipment to bringing about clean and renewable energy to support the business. This has positively impacted several areas of our business in a variety of ways. For example, because of the implicit carbon price applied in real estate in FY19, there were further incentives to drive increased efficiency via investments in energy-efficiency projects and other efficiency measures . In FY19 we saved approximately $105,000 in operating expense “Opex” through the implementation of energy efficiency projects. In addition, in collaboration with the data center infrastructure management team, our global data centers’ average energy efficiency measured by Power Usage Effectiveness (PUE) decreased from 1.41 to 1.40 from FY18 to FY19. Furthermore, our purchase of an additional 97,500 MWh of renewable energy in FY19 vs. FY18, mainly via large offsite projects such as VPPAs and utility renewable energy tariffs, reduced our emissions by 31,850 tCO2e compared with the previous year. These projects reduce carbon emissions, so the price on carbon acts as a financial incentive which supports them. In addition to our renewable energy work, to offset our climate impact and operate as a net-zero company, we support sustainable development projects through the purchase of carbon credits, which help offset Salesforce’s global Scope 1 &amp; 2 emissions. We took this further to deliver our customers a carbon neutral cloud by including indirect emissions (Scope 3) within our data center supply chain, such as the manufacture of servers, production and distribution of energy use at our data centers, and the impact of our customers using Salesforce on their personal devices. To achieve net-zero GHG and deliver a carbon neutral cloud, the sustainability team engaged and collaborated with our IT suppliers to understand the life cycle GHG emissions of the IT equipment they provided, and discussed strategic plans to drive actions to decrease emissions in our IT supply chain. We also engaged with our data center providers to drive the procurement of renewable energy and development of energy efficiency programs.</t>
  </si>
  <si>
    <t>The Sustainability evaluations and assessments of our top suppliers helps us reduce environmental risks in the supply chain, drive suppliers’ sustainability initiatives, and avoid Scope 3 emissions. For our suppliers, we have an environmental section of our Supplier Code of Conduct, which is available to the public on our website (https://c1.sfdcstatic.com/content/dam/web/en_us/www/documents/legal/supplier/salesforce-supplier-code-of-conduct.pdf) and specifies the format of engagement, training and reporting. We prioritize engagement with material suppliers (large spend and/or large potential to reduce greenhouse gas emissions for themselves and their supply chain). Starting in 2012, we added climate change and sustainability questions and requirements into our vendor RFI / RFP process in order to proactively select supply chain vendors with sustainable attributes. In FY19, we focused on suppliers who accounted for 22% of supplier spend in FY19, requesting them to complete a 3rd-party assessment survey covering Environmental, Social, and Governance topics. Sustainability is also being integrated into our supplier scorecards. For example, we engage suppliers during the furniture RFP process for our offices to specify healthy materials. During the RFP process we have a narrative which outlines the known chemicals we do not want in our furniture products (flame retardants, PVC, formaldehyde, fluorinated chemicals). We then have an evaluation tool that assigns a health and sustainability score to a product based on supplier disclosures/Safety data sheet. Examples of some of the suppliers we engaged with in FY19 include: Steelcase, Mecho, OneWorkPlace, Interface, and Armstrong. We also added a requirement to our data center procurement process allowing Salesforce to procure renewable energy from independent sources, with the goal of reducing the carbon impact of the platform. The %s reported use FY18 calculations as a proxy as the FY19 engagements have not materially changed.</t>
  </si>
  <si>
    <t>We are measuring the success of these initiatives specifically through 1) # and % of suppliers assessed or engaged in the RFP process 2) # and % of suppliers completed the Environmental, Social, Governance assessment 3) The creation of healthy material evaluation tool 4) Progress of the 100% renewable energy commitment 5) % of green building certified Square feet in real estate portfolio In FY19, we procured electricity from renewable energy resources equivalent to 55% of what we used globally. And we have achieved or are pursuing green building certification for 65% of our office space.</t>
  </si>
  <si>
    <t>The process of information collection from our data center, real estate, and IT equipment suppliers drives environmental data disclosure and transparency, also opens dialogues for changing suppliers’ behavior to improve sustainability practices in their operations. Salesforce sends an annual questionnaire out to survey each of our data center providers, and real estate and workplace services teams, to capture our annual environmental footprint data including energy, water, waste, and their respective environmental initiatives (e.g. renewable energy programs, energy efficiency programs, etc.). We also reach out to our data centers’ IT equipment suppliers to collect Life Cycle Assessment (LCA) reports to better understand the life cycle and environmental footprint of their products. The suppliers included in this type of engagement (data center, real estate, and IT equipment suppliers) were selected because we have operational control in the real estate offices and data centers. Their collaboration helps improve our environmental data management practices and data accuracy. Also, their operations have the potential to represent a substantial portion of our Scope 3 footprint over which we do not have operational control. The %s reported use FY18 calculations as a proxy as the FY19 engagements have not materially changed.</t>
  </si>
  <si>
    <t>We measure success of the initiatives through our 1) increasing environmental disclosure transparency 2) improved data accuracy and increased updating frequency 3) and improved sharing practices on sustainability metrics and KPIs with our internal stakeholders. For example, we disclosed more granular and comprehensive GHG emissions data in our FY19 Stakeholder Impact Report, including Electricity use globally by City. Also, Ernst &amp; Young has provided limited assurance on our FY19 Scope 1, Scope 2 and Scope 3 Carbon Neutral Cloud data, and metrics of emission reduction targets.</t>
  </si>
  <si>
    <t>Other, please specify (Facilitating the development of new renewable energy solutions)</t>
  </si>
  <si>
    <t>The Sustainability team was actively engaged with one of our data center suppliers to pilot a new, creative, renewable energy procurement solution. The data center supplier has entered into a VPPA offtake agreement to catalyze net new renewable energy projects. The supplier will pass through that renewable energy in the form of a REC offtake contract to their tenants, like Salesforce. Salesforce was one of the first customers to engage on this new renewable energy procurement structure with the supplier and began the contracting process in FY19. The data center supplier has communicated that it will continue to expand this offering as long as customers like Salesforce continue to drive demand.</t>
  </si>
  <si>
    <t>The impact of the engagement is having facilitated the creation of a new, creative, renewable energy procurement solution that can be offered by our data center vendors to other customers, thereby expanding access to quality renewable energy offerings. We measure success based on how much this renewable energy strategy has influenced our total energy consumption, how many other companies we can influence via this approach, and increased demand for the solution.</t>
  </si>
  <si>
    <t>Comprehensive education and information sharing about our Sustainability programs and progress with all of our customers give our customers a full picture of our company values, help expand our impact, and send a positive signal to our customers and investors. Sharing information with customers who also have renewable energy goals allows them to leverage our experience to jump start their own renewable energy programs and progress. We do this through multiple working groups such as Advanced Energy Buyers and the Renewable Energy Buyers Alliance. Since achieving net-zero greenhouse gas emissions and delivering a carbon neutral cloud, we are consistently trying to share with all customers that they use a carbon neutral service. We do this through blog posts, the annual sustainability report, and through the customer RFP process. In FY19, we met with key customers, as identified by the Sales teams, in our Executive Briefing Center to share with them how Salesforce approaches environmental sustainability and how we can collaborate to meet our individual climate goals. Also we have a strategy to work more deeply with our customers, educating them in our sustainable operations and working to expand our impact to drive the positive growth of both our own business and that of our customers.</t>
  </si>
  <si>
    <t>Success was measured by these metrics which we cannot disclose publicly: 1) # of customers who were shared/educated by us with our sustainability programs and progress, and their associated potential order value 2) #of customers who contacted Sustainability team proactively for information request, practice sharing, thought leadership, demo request, survey, and so on, and their associated potential order value 3) Increasing amount of customers’ programs on sustainability. Salesforce shares and reports public information to benefit all Customers, and all Customers implicitly share in the emission-related benefits of our carbon-neutral services by lowering their footprint by using our services. The engagement with our customers are positively impacting our business operations and growth through reputation. Customers have increased the level of engagement in sustainability at their companies by starting employee green teams, tracking sustainability data and metrics, and they have learned how to increase impactful renewable energy procurement. By helping our customers source renewable energy through knowledge sharing, this ultimately increases the amount of clean and renewable energy on the grid, and decreases greenhouse gas emissions.</t>
  </si>
  <si>
    <t>Influencing partners in our value chain is important to Salesforce. For example, in our corporate events value chain, in addition to engaging with our event production vendors, we also engage in the selection of venues. We have integrated key environmental metrics into the meeting site selection process. We have a preference for venues that have green building certifications and sustainable food sourcing. For example, we hosted several meetings with our strategic events team and our vendor responsible for venue selection. The purpose was to discuss what environmental criteria would be added to the event request form used by Salesforce employees, and we also worked on a collaborative project to create a report that would show how often these criteria are being selected. This is an effort to identify preferred third party suppliers for our events. We prioritized this activity as it will scale to all global events. Another key example of our event sustainability engagement activities are our efforts around Dreamforce, our largest conference with over 150,000 registered attendees. For the past few years we have intentionally held Dreamforce at the Moscone Center, in large part because it is the largest and most sustainable convention center in San Francisco. Moscone has set the standard for US convention centers diverting waste and provides metrics around electricity use, water use, and waste data. Moscone has won many environmental awards including the Environmental Achievement Award from the US EPA.</t>
  </si>
  <si>
    <t>Signed a joint letter with several other data center companies with operations in Virginia to encourage Virginia State Corporation Commission and Dominion Energy to consider the data center community's commitments to clean energy and innovations around efficiency and energy technologies when evaluating Dominion's proposed 2018 Integrated Resource Plan (IRP).</t>
  </si>
  <si>
    <t>To consider and include renewable energy infrastructure investments when deciding on future energy infrastructure projects to meet this sector's energy load growth.</t>
  </si>
  <si>
    <t>We co authored an op-ed with Adobe expressing Salesforce's support for increased market-based climate and clean energy policies for California. Specifically, the op-ed focused on SB100, a bill that would set the path to 100% clean energy for California and ensure a strong economy goes hand-in-hand with strong climate protection. Salesforce was an early supporter of the then Pro Tem Senator DeLeon's proposal.</t>
  </si>
  <si>
    <t>Early and vocal support for SB100.</t>
  </si>
  <si>
    <t>Other, please specify (Low carbon energy future)</t>
  </si>
  <si>
    <t>Signed a joint letter from large energy users in Virginia, encouraging the Virginia State Administration to set a path towards a low-carbon future in the 2018 Virginia Energy Plan. Recommendations included reduction of carbon emissions through carbon regulations, increased renewable energy deployment, efficient utilization of energy efficiency investments and expansion of clean transportation options.</t>
  </si>
  <si>
    <t>Support forward-looking policies in the 2018 Virginia Energy Plan that set a bold vision for Virginia's low-carbon energy future.</t>
  </si>
  <si>
    <t>The main focus of our climate advocacy efforts is on policies that set the planet, and the geographies we operate in on a path towards a low carbon economy.  This includes working to increase the proportion of clean energy in the communities where we operate and thus improve access for ourselves and others who are looking to purchase renewable energy.  At a local level, in FY19 we worked with the San Francisco based Business Council on Climate Change (BC3), which is a public-private partnership between local government and the business community to reduce greenhouse gas emissions through collaboration and direct action.</t>
  </si>
  <si>
    <t>At an industry/national level, we are actively involved with multi-stakeholder initiatives which aim to promote clean energy policies and increased renewable energy deployment.  We were a founding member of the Business Renewables Center, a Corporate Renewable Energy Buyers' Principles signatory and in FY19 we became a member of the Leadership Council of the Renewable Energy Buyers Alliance or REBA. Members of our Sustainability Team also sit on the REBA Advisory Board. </t>
  </si>
  <si>
    <t>In FY18, Salesforce became a member of the Ceres BICEP network and our membership continued through FY19. The Network comprises influential companies advocating for stronger climate and clean energy policies at the state and federal level in the U.S. </t>
  </si>
  <si>
    <t>Additionally, we add our voice to the following external efforts; RE100, Net Zero by 2050, Step Up Declaration, World Green Building Council’s Net-Zero Buildings, Science Based Targets Initiatives, Responsible Corporate Engagement in Climate Policy, Powering Past Coal Alliance, Paris Solutions Campaign, Task Force on Climate-related Disclosures, The Corporate Colocation and Cloud Buyers’ Principles and We Mean Business. </t>
  </si>
  <si>
    <t>In order to influence climate change policy, we have assessed our environmental and climate change risks and opportunities (as described in our risk management procedures and processes in section 2) and are actively working with other business and civic leaders to ensure that our climate change strategy helps lead the discussion locally and nationally. We also seek strategic partnerships to help shape the discussion on climate impact. Additionally, we continue to use our communication channels to highlight internal achievements that directly impact climate change in the areas that we operate in. We make our commitment to renewable energy public and we participate as a signatory on the Renewable Energy Buyers’ Principles to signal to policymakers and utilities that the business community is attempting to mitigate its carbon impact voluntarily and is seeking better policy to support this work. We work with our Government Affairs and Public Policy group to identify and address any potential conflicts among multiple engagement activities. The Government Affairs and Public Policy group is a global team that also regularly holds meetings with senior leadership to align. They are responsible for engaging with policy makers and all policy engagement must be directed through them. This ensures we are aligned. To ensure these efforts are consistent with our overall climate change strategy, we regularly hold sustainability meetings with senior leadership including the CFO and Chief Impact Officer to review and report on progress. </t>
  </si>
  <si>
    <t>Salesforce-FY-2019-Annual-Report.pdf</t>
  </si>
  <si>
    <t>Page 26: ITEM 1A. RISK FACTORS Pages 61-63: Environmental, Social and Governance</t>
  </si>
  <si>
    <t>sustainability-FY19-stakeholder-impact-report.pdf</t>
  </si>
  <si>
    <t>Pages 16-25: Environment Pages 53-57: ESG Metrics and Descriptors</t>
  </si>
  <si>
    <t>Forging the Path to 100% Renewable Energy, Together - Salesforce Blog.pdf</t>
  </si>
  <si>
    <t>Executive Vice President of Corporate Relations and Chief Impact Officer</t>
  </si>
  <si>
    <t>VMware, Inc. (“VMware”) originally pioneered the development and application of virtualization technologies with x86 server-based computing, separating application software from the underlying hardware. Information technology (“IT”) driven innovation continues to disrupt markets and industries. Technologies emerge faster than organizations can absorb, creating increasingly complex environments. IT is working at an accelerated pace to harness new technologies, platforms and cloud models, ultimately guiding their business through a digital transformation. To take on these challenges, we are working with customers in the areas of hybrid cloud, multi-cloud, modern applications, networking and security, and digital workspaces. Our software provides a flexible digital foundation to help enable customers in their digital transformation. </t>
  </si>
  <si>
    <t>We help customers manage their IT resources across private clouds and complex multi-cloud, multi-device environments by offering solutions across three categories: Software-Defined Data Center (“SDDC”), Hybrid Cloud Computing and End-User Computing (“EUC”). This portfolio supports and addresses the key IT priorities of our customers: accelerating their cloud journey, empowering digital workspaces and transforming networking and security. These VMware solutions enable the digital transformation our customers need as they ready their applications, infrastructure and devices for their future business needs. </t>
  </si>
  <si>
    <t>We incorporated in Delaware in 1998, were acquired by EMC Corporation (“EMC”) in 2004 and conducted our initial public offering of our Class A common stock in August 2007. Effective September 7, 2016, Dell Technologies Inc. (“Dell”) acquired EMC. As a result, EMC became a wholly-owned subsidiary of Dell, and VMware became an indirectly-held, majority-owned subsidiary of Dell. We are considered a “controlled company” under the rules of the New York Stock Exchange.  As of February 1, 2019, Dell controlled approximately 80.5% of our outstanding common stock, including 31 million shares of our Class A common stock and all of our Class B common stock.</t>
  </si>
  <si>
    <t>Effective January 1, 2017, our fiscal year changed from a fiscal year ending on December 31 of each calendar year to a fiscal year consisting of a 52- or 53- week period ending on the Friday nearest to January 31 of each year. The period that began on January 1, 2017 and ended on February 3, 2017 is reflected as a transition period (the “Transition Period”). Our first full fiscal year under the revised fiscal calendar began on February 4, 2017 and ended on February 2, 2018. We refer to our fiscal years ended February 1, 2019, February 2, 2018 and December 31, 2016 as “fiscal 2019,” “fiscal 2018” and “fiscal 2016,” respectively. </t>
  </si>
  <si>
    <t>Total revenue in fiscal 2019 increased 14% to $8,974 million. Total revenue is comprised of license revenue of $3,788 million and services revenue of $5,186 million. While sales of our VMware vSphere (“vSphere”) product have remained strong, the majority of our license sales originate from solutions across our broad portfolio beyond our compute products. Our corporate headquarters are located at 3401 Hillview Avenue, Palo Alto, California, and we have 125 offices worldwide.</t>
  </si>
  <si>
    <t>For more details, please reference VMware's annual report on Form 10-K for the year ended February 1, 2019: </t>
  </si>
  <si>
    <t>https://s2.q4cdn.com/112802898/files/doc_financials/2018/VMWare-2018-10-K.pdf</t>
  </si>
  <si>
    <t>Armenia</t>
  </si>
  <si>
    <t>C1.1c</t>
  </si>
  <si>
    <t>(C1.1c) Why is there no board-level oversight of climate-related issues and what are your plans to change this in the future?</t>
  </si>
  <si>
    <t>Board-level oversight of climate-related issues will be introduced within the next two years</t>
  </si>
  <si>
    <t>Currently, our highest level of oversight for climate-related issues is our Vice President of Sustainability Strategy who reports to our Chief Technology Officer.</t>
  </si>
  <si>
    <t>Yes, we plan to do so within the next two years</t>
  </si>
  <si>
    <t>We are working on developing board-level oversight within the next year.</t>
  </si>
  <si>
    <t>Vice President of Sustainability Strategy</t>
  </si>
  <si>
    <t>See C1.2a for details on the role of the Vice President of Sustainability Strategy.</t>
  </si>
  <si>
    <t>VMware's Executive Sustainability Advisory Group</t>
  </si>
  <si>
    <t>Assessing climate-related risks and opportunities</t>
  </si>
  <si>
    <t>See C1.2a for details on the role of the Executive Sustainability Advisory Group.</t>
  </si>
  <si>
    <t>VMware's Sustainability Technical Council</t>
  </si>
  <si>
    <t>See C1.2a for details on the role of the Sustainability Technical Council.</t>
  </si>
  <si>
    <r>
      <t>Vice President of Sustainability Strategy</t>
    </r>
    <r>
      <rPr>
        <sz val="8"/>
        <color theme="1"/>
        <rFont val="Inherit"/>
      </rPr>
      <t>: Our Vice President of Sustainability Strategy oversees the development and implementation of VMware's sustainability strategy across our three sustainability pillars: product, planet and people. This is a full-time role and the VP's daily activities are dedicated to engaging stakeholders across the organization and directing the sustainability team to drive our corporate sustainability initiatives and targets, including but not limited to: 100% renewable energy, carbon neutrality, technology innovation, waste diversion and supply chain.</t>
    </r>
  </si>
  <si>
    <t>This VP reports directly to, and meets regularly with, our Executive Vice President and Chief Technology Officer who reports directly to the CEO and is on the Executive staff. The placement of our VP in the Office of the CTO was a strategic move that was made in 2016 to deeply align the corporate sustainability objectives with the business strategy of the company. At VMware, our largest impact - by orders of magnitude - is through our products, which is why our most senior role related to climate issues reports directly to our CTO.</t>
  </si>
  <si>
    <r>
      <t>Executive Sustainability Advisory Group</t>
    </r>
    <r>
      <rPr>
        <sz val="8"/>
        <color theme="1"/>
        <rFont val="Inherit"/>
      </rPr>
      <t>: The Executive Sustainability Advisory Group is part of our tiered governance structure for assessing and monitoring climate-related issues. The Group includes key internal stakeholders whose role it is to review and guide our sustainability strategy, reporting, and corporate sustainability goals. The Executive Sustainability Advisory Group includes the following stakeholders:</t>
    </r>
  </si>
  <si>
    <t>Chief People Officer (CPO) - The CPO's role is to consider the impact of sustainability on employee experience, culture, and talent acquisition, retention and development.</t>
  </si>
  <si>
    <t>Chief Technology Officer (CTO) - The CTO's role is to consider the impact of sustainability on the long-term technical agenda for the company.</t>
  </si>
  <si>
    <t>Chief Communications Officer (CCO) - The CCO's role is to guide the communication of our sustainability strategy internally and externally.  </t>
  </si>
  <si>
    <t>VP, Global Government Relations and Public Policy - This VP's role is to communicate relevant policy information, as well as to share VMware's perspective on sustainability-related issues to the relevant public policy forums.</t>
  </si>
  <si>
    <t>VP, Deputy Counsel - This VP's role is to provide guidance in understanding and navigating any legal issues that arise.</t>
  </si>
  <si>
    <t>VP, Internal Audit - This VP's role is to advise on assurance and risk as it relates to our sustainability strategy.</t>
  </si>
  <si>
    <t>VP, Real Estate and Workplace - This VP's role is to operationalize processes within the real estate organization concerning our corporate sustainability strategy.</t>
  </si>
  <si>
    <r>
      <t>Sustainability Technical Council</t>
    </r>
    <r>
      <rPr>
        <sz val="8"/>
        <color theme="1"/>
        <rFont val="Inherit"/>
      </rPr>
      <t>: The Sustainability Technical Council comprises the remaining part of our tiered governance structure for assessing and monitoring climate-related issues and opportunities. The Technical Council includes various representation within the Office of the CTO and Products and Cloud Services Business Unit including VP of R&amp;D Operations, VP &amp; CTO of Global Field Operations, VP &amp; CTO EMEA, Senior Director of Programs and Operations in the Office of the CTO, SVP Chief Research Officer, VP R&amp;D, two R&amp;D Fellows, and Principal Engineer. This Technical Council meets quarterly with the VP of Sustainability Strategy and Director of Sustainability Innovation to provide insights, share ideas, and drive cross-company sustainability initiatives. The goal of the Council is to integrate sustainability into our engineering processes through training, policy, and goal setting, and provide examples of where sustainability has improved operations, productivity and costs. The Council also collaborates on assessing product environmental impacts, including energy consumption and carbon emissions, and overseeing R&amp;D operations and mechanisms to reduce these. The Council helps to identify innovations in our products and services that can reduce the energy and carbon impacts of our customers’ data center operations, and where our products and services can play a role to enable and accelerate solutions that drive energy efficiency and decarbonization. Finally, the Council monitors trends among our customer base related to climate change in terms of supply chain requirements for decarbonization that might predict risks or opportunities for VMware. </t>
    </r>
  </si>
  <si>
    <t>In 2017, our CEO added sustainability goals to the Executive MBOs. An internal CEO dashboard was created to track progress against our 2020 goals (which include two specific climate-related targets). The progress against goals was regularly reported internally and externally through our company meetings. For example, achieving carbon neutrality two years ahead of time was reported in Q3, 2018.</t>
  </si>
  <si>
    <t>Vice President of Sustainability Strategy has part of individual performance measurement in annual bonus calculation tied to attainment of targets and plans.</t>
  </si>
  <si>
    <t>Sustainability Managers have part of their individual performance measurements in their annual bonus calculation tied to attainment of targets and plans.</t>
  </si>
  <si>
    <t>Facility Managers have part of their individual performance measurements in their annual bonus calculation tied to attainment of targets and plans.</t>
  </si>
  <si>
    <t>In 2017, all employees were asked to align their individual goals with the company’s strategic initiatives (MBOs). The company’s strategic initiatives range from reputation to specific business unit targets. In 2018, we’ve included on the list of executive MBOs to "Be a Force For Good." While qualitative, this is the first time our global employees are formally encouraged to consider sustainability as part of their personal goals. In 2019, the CTO organization that leads our sustainability function continues to have “Force for Good / Engineering for Good” as an MBO.</t>
  </si>
  <si>
    <t>VMware’s Internal Audit team assesses risk in all geographic regions in which VMware operates: APJ, EMEA and the Americas. We perform an annual risk assessment that is updated quarterly. The assessment is reviewed by our Executive Staff and the Audit Committee of the Board. Additionally, we have various dashboards that track key issues and trends.</t>
  </si>
  <si>
    <r>
      <t>Company Level</t>
    </r>
    <r>
      <rPr>
        <sz val="8"/>
        <color theme="1"/>
        <rFont val="Inherit"/>
      </rPr>
      <t>: VMware's Audit Committee consists of a subset of Board members and is supported by senior company executives. The Audit Committee reports to the Board quarterly and reviews the Company’s top risks. The Audit Committee aligns with the Executive Staff, Internal Audit and key corporate risk owners on the evaluation and management of top corporate risks. Our Vice President of Sustainability Strategy develops and communicates our sustainability strategy &amp; collaborates with our VP of Internal Audit to integrate climate risk into the annual risk assessment process. </t>
    </r>
  </si>
  <si>
    <t>Each year, our Internal Audit team reviews the company's major initiatives and then supports the Business Units in determining where to focus their efforts. Our Internal Audit team - responsible for assurance and risk advisory services (maturity assessments, risk profiling and raising awareness) - performs annual compliance risk assessments for both identified &amp; emerging risks. </t>
  </si>
  <si>
    <t>Our Internal Audit team has developed a multi-dimensional model to evaluate and prioritize risks, and climate-related issues are among those that would be considered for review. This model allows us to assess our impacts and vulnerabilities from numerous angles and then to determine where we should focus. Our impacts include strategic, customer, legal, and regulatory; and our vulnerabilities include rate of change, scale, experience, and concern. We assess the level of impact, as well as the level of vulnerability to determine where to focus.</t>
  </si>
  <si>
    <r>
      <t>Asset Level:</t>
    </r>
    <r>
      <rPr>
        <sz val="8"/>
        <color theme="1"/>
        <rFont val="Inherit"/>
      </rPr>
      <t> Asset-level risks associated with climate change are assessed and mitigated by the Real Estate &amp; Workplace team in conjunction with the Risk Management &amp; Enterprise Resiliency teams, through the implementation of disaster recovery, crisis management, and business continuity planning. VMware undertakes risk assessments for capital projects, which include energy assessments of alternative locations. As an example, our data center is intentionally located in Wenatchee, Washington due to the fact that we can secure 100% clean power in that location.</t>
    </r>
  </si>
  <si>
    <t>At the asset level, our annual budget cycle provides for the assessment of opportunities for energy and water conservation improvements at each of our sites. The budgets are the responsibility of our Regional Directors who manage the sites within their regions (APJ , EMEA, and the Americas). In 2018, this effort enabled savings of more than 695 MT CO2e representing 4.6% of scope 2 market-based emissions.  Additionally we are using VMware's Sustainable Design Guidelines to support our teams in achieving LEED certification for both existing retrofits/remodels and new construction.</t>
  </si>
  <si>
    <t>For internal IT and R&amp;D operations, our teams find opportunities to increase efficiency (cost, energy and carbon) through hardware refresh cycles. As part of our 2017/2018 hardware technology refresh, the IT/R&amp;D operations team migrated 80% of production workloads to a new, more efficient data center using multiple VMware products to facilitate the migration. In the process, they conducted review of all applications, validated ownership of all workloads, and decommissioned unused VMs (virtual machines), thereby reducing rack count, generating a power savings of more than 40%, and reducing emissions by 410 MT CO2e. While most of the savings have accrued in our colocation spaces, we believe in sharing this example as a best practice both internally and externally. VMware is now looking at ways to help customers more easily identify idle VM’s and hardware to save money, energy and carbon. This year we are also reporting colocation Scope 2 emissions attributable to VMware owned IT equipment for the first time. </t>
  </si>
  <si>
    <t>Current regulation risks, which may be influenced by climate issues, are included in our enterprise risk management identification and assessment processes conducted annually by our Internal Audit team. As VMware operates in several regions and has expanded our global presence, we must stay aware of climate-related local, state or national governmental regulations in various markets. As one example, VMware operates in the EU and is subject to stricter environmental regulations at our offices located in the European Union. As a software organization, we do not consider this to be a substantive risk.</t>
  </si>
  <si>
    <t>Current regulation risks, which may be influenced by climate issues, are included in our enterprise risk management identification and assessment processes conducted annually by our Internal Audit team. All of our policy engagement activities are coordinated through our VP of Global Government Relations and Public Policy. As an example of how VMware integrates emerging regulation into our risk assessment process, VMware's VP of Global Government Relations sits on the Executive Committee of The Information Technology Industry Council (ITI). In this capacity, VMware is able to assess emerging regulation risks, as well as to weigh in on ITI’s policy positions. An example of an emerging regulation is a carbon tax. The likelihood of a carbon tax in the US is reviewed annually and the impact on our operations is assessed. At this point in time, we do not consider this to be a substantive risk.</t>
  </si>
  <si>
    <t>Technological risks, which may be influenced by climate issues, are included in our enterprise risk management identification and assessment processes conducted annually by our Internal Audit team. We consider the risks presented by technology and the rapid developments within the field from a business strategy perspective, as well as a competitive one. For example, one of our competitive advantages is the energy efficiency benefits we offer customers through our virtualization technology. This enables customers to reduce their energy expenditures and minimize their carbon footprints. If a competitor develops technology to surpass our current energy efficiency benefits, we risk falling behind in this fast-moving field.</t>
  </si>
  <si>
    <t>Legal risks, which may be influenced by climate issues, are included in our enterprise risk management identification and assessment processes conducted annually by our Internal Audit team. From time to time, we are involved in various legal, administrative and regulatory proceedings, claims, demands and investigations relating to our business, which may include claims with respect to commercial, product liability, intellectual property, breach of contract, employment, class action, whistleblower and other matters. In the ordinary course of business, we also receive inquiries from and have discussions with government entities regarding the compliance of our contracting and sales practices with laws and regulations. Non-compliance with climate change laws and regulations is captured in the Current Regulation risk category.</t>
  </si>
  <si>
    <t>Market risks, which may be influenced by climate issues, are included in our enterprise risk management identification and assessment processes conducted annually by our Internal Audit team. We face intense competition across all markets for our products and services. We believe that the key factors in our ability to successfully compete include the quality, price, and adaptability of our product and service offerings, along with energy efficiency benefits. While we are a technology leader in virtualization and cloud infrastructure solutions and have a favorable image with our customers, many of our current or potential competitors have longer operating histories, greater name recognition, larger customer bases and significantly greater financial, technical, sales, marketing and other resources than we do. If these resources were to be put towards developing a product that could compete with our virtualization software in terms of energy efficiency, then we would risk losing a part of our market share that values our products’ environmental benefits.</t>
  </si>
  <si>
    <t>Reputational risks, which may be influenced by climate issues, are included in our enterprise risk management identification and assessment processes conducted annually by our Internal Audit team. For VMware, given that we have led the virtualization of IT with our virtualization products - vSphere, vCloudNFV, Horizon - and that our products are known for energy efficiency, it would negatively impact our business if our reputation was damaged due to a lack of performance around the environment and climate change. VMware is also aware of the growing trend of its market to require suppliers to have climate change strategies in place, with public goals and a demonstration of progress towards those goals, such as science-based targets, renewable energy commitments, and responsible supply chains.</t>
  </si>
  <si>
    <t>Acute physical risks, which may be influenced by climate issues, are included in our enterprise risk management identification and assessment processes conducted annually by our Internal Audit team. We evaluate the impacts of potential climate-driven weather events that are severe or frequent such as drought, acute air pollution, floods, water crisis, or increase in temperature. In 2018, VMware's Security Operations Center reported that 56% of all global incidents were weather or climate-related. In major locations where our R&amp;D product development, operations and support are conducted, the prevention of employees getting to work would disrupt our ability to operate. For example, in February 2018, several countries of Europe were affected by continuous snow. VMware had 17 sites in the affected area and more than 4000 employees.</t>
  </si>
  <si>
    <t>Chronic physical risks, which may be influenced by climate issues, are included in our enterprise risk management identification and assessment processes conducted annually by our Internal Audit team. For example, climate-driven changes in precipitation extremes have the potential to disrupt VMware's internal operations. Given that two of our largest populations of employees live in drought-prone areas - California in the US and Bangalore and Chennai in India – we monitor this risk closely.</t>
  </si>
  <si>
    <t>Upstream risks, which may be influenced by climate issues, include risks to our supply chain and are included in our enterprise risk management identification and assessment processes conducted annually by our Internal Audit team. For example, we obtain products and services from over 7,000 suppliers and consider 600 of these preferred suppliers. A number of climate-related risks - such as extreme weather events - could impair the production capabilities of our suppliers or disrupt transportation networks, potentially limiting our ability to fulfill obligations to our customers. We consistently evaluate potential impacts on our supply chain to ensure consistent product quality and delivery to our customers.</t>
  </si>
  <si>
    <t>Downstream risks, which may be influenced by climate issues, are included in our enterprise risk management identification and assessment processes conducted annually by our Internal Audit team. Previously described risks, such as technology, market, reputation, and physical risks, may have an impact on our downstream stakeholders. For example, our customers are increasingly integrating carbon footprints into their supplier selection criteria. One of our customers recently sent us a letter requesting us to have a plan in place for reaching zero carbon emissions for our operations and our own suppliers by 2020 and requiring us to achieve zero carbon emissions by 2030. If we are not proactive about climate change and maintaining energy efficiency in our products and operations, we are at risk of losing key customers as they pursue their own climate-related goals.</t>
  </si>
  <si>
    <r>
      <t>Climate-Related Risk Management</t>
    </r>
    <r>
      <rPr>
        <sz val="8"/>
        <color theme="1"/>
        <rFont val="Inherit"/>
      </rPr>
      <t>: At the company level, our Vice President of Sustainability Strategy develops our sustainability strategy and collaborates with our VP of Internal Audit to integrate climate risk into the annual risk assessment process. Our Internal Audit team performs annual compliance risk assessments to assess both identified and emerging risks.</t>
    </r>
  </si>
  <si>
    <t>In 2015 VMware executive leadership sponsored the launch of an enterprise resiliency (ER) program in response to the company’s rapid global growth and increasing clime volatility. Today we are focused on improving the company’s resiliency and preparedness toward potentially business-disrupting events. The ER program brings together the company’s business continuity, technology recovery, emergency response, and crisis management programs under a common governance framework. In 2018, we achieved a major milestone by completing Crisis Management Plans for all of our top 9 risks, which were reviewed by the Audit Committee in 2018. </t>
  </si>
  <si>
    <t>At the asset level, risks associated with climate change are assessed and mitigated by the Real Estate and Workplace (REW) team in conjunction with the Risk Management and ER teams, through the implementation of disaster recovery, crisis management, and business continuity planning. We also perform risk assessments for capital projects, which include energy assessments of alternative locations. As an example, our data center is intentionally located in Wenatchee, WA due to the fact that we can secure 100% clean power at that location.  </t>
  </si>
  <si>
    <r>
      <t>Climate-Related Opportunity Management</t>
    </r>
    <r>
      <rPr>
        <sz val="8"/>
        <color theme="1"/>
        <rFont val="Inherit"/>
      </rPr>
      <t>: Opportunities are identified at the company level through various channels including customer feedback, internal innovation programs, and formal sustainability materiality assessments. We engage executives and content experts from across the company to provide insights about the importance of environmental and social issues to VMware’s success as a company. We work to identify emerging issues and evaluate gaps in our product strategies for potential opportunities. We manage climate-related opportunities at the team level, for example integrating insights into our marketing plan, sustainability strategy, or product innovation and development as they apply.  </t>
    </r>
  </si>
  <si>
    <t>At the asset level, opportunities are identified and managed through rigorous facilities evaluation conducted by our REW team. We review each site for opportunities to reduce energy consumption and implement efficiency projects. The identified opportunities are reviewed during the financial planning process to ear mark operating or capital funds. For example, we’ve taken the opportunity to achieve LEED-certification for 12 of our sites globally and are in the midst of working toward LEED Platinum certification for two new buildings on our Palo Alto HQ campus. Opportunities like this enable us to provide our employees with healthier environments, as well as to reduce energy costs and enable carbon savings. </t>
  </si>
  <si>
    <r>
      <t>Physical Risk Example</t>
    </r>
    <r>
      <rPr>
        <sz val="8"/>
        <color theme="1"/>
        <rFont val="Inherit"/>
      </rPr>
      <t>: One example of how we manage climate-related physical risk is illustrated by our Physical Security team, which tracks climate-related extreme weather events, like floods and storms. We employ over 5,600 people in Bangalore, India, which is an area that is prone to extreme flooding. If there were extreme floods in Bangalore, prevention of employees getting to work would disrupt our ability to operate. To manage this risk, we deployed a new mass communication tool with better capability to reach more of our employees, and standardized our Emergency Site Guides for efficient implementation. To ensure that our success in climate-related physical risk management is shared with other industry actors, VMware Bangalore and the Overseas Security Advisory Council Bangalore chapter hosted a meeting in April 2018 which was attended by Physical Security leadership from more than 30 multinational companies.</t>
    </r>
  </si>
  <si>
    <r>
      <t>Transitional Risk/Opportunity Example</t>
    </r>
    <r>
      <rPr>
        <sz val="8"/>
        <color theme="1"/>
        <rFont val="Inherit"/>
      </rPr>
      <t>: One example of a climate-related transitional opportunity that VMware is pursuing is the shift to sourcing our electricity through renewable energy to avoid potential market risks related to increases in the price of fossil fuel-based electricity. In 2017 77% of VMware’s global operations were powered by renewable energy, and we have set the ambitious target to achieve 100% renewable energy by 2020. Committing to renewable energy usage both bolsters our reputation as an environmentally-minded company, helps us to reduce the carbon footprint of our facilities and mitigates risks around existing and future potential carbon pricing schemes (particularly in Europe) as well as price fluctuations of electricity by seeking to secure fixed prices for renewables. To manage this opportunity and ensure we are on course to meet our goals, VMware’s Sustainability team and Real Estate and Workplace team are continually identifying ways to increase the use of renewables across our global operations.</t>
    </r>
  </si>
  <si>
    <t>Change in severity of extreme weather events has the potential to disrupt VMware's own internal operations which could result in delays in fulfilling customer orders and deferred revenue. While our owned and leased facilities are not in highly vulnerable locations, recent disasters have demonstrated that impacts can be anywhere and can be far-reaching in their geographic impact. In particular, these events can affect delivery of services to customers, the ability of our employees to access our facilities, and/or disruption in services to VMware operations. For example, in February 2018 several countries in Europe were affected by abnormal continuous snow as the “Beast from the East” storm system hit. VMware had 17 sites - including a key facility in Cork, Ireland - in the affected area, and more than 4000 employees were impacted by this event.</t>
  </si>
  <si>
    <t>The financial implications can range from $0 to extended disruption in a targeted geography (e.g., in excess of $1B USD if a data center is non-operational). Acute weather events can lead to operational shutdown due to compromised staff safety, limited site accessibility, or facility damage. Given the analysis of our internal risk assessment, we believe the risk of destruction of key facilities is extremely low.</t>
  </si>
  <si>
    <t>Several VMware teams work to manage extreme weather risks: Enterprise Resiliency (ER), Crisis Management (CMT), Real Estate and Workplace (REW), Physical Security, and our Security Operations Center (SOC). The ER team focuses on risk mitigation strategies for key business interruption risks including extreme weather events. The team's primary objectives are to develop Crisis Management Plans for our top risks, drive organizational awareness, and provide stronger governance across global teams so they operate in unison toward improving the company's overall resiliency. Our CMT team works with site-level teams to develop risk management plans for major sites across the globe. In the event of an incident impacting VMware, we communicate to our employees via the Emergency Notification system, a new two-way mass communication tool to provide direction during an incident and ascertain employee safety. In the case of the “Beast from the East” storm, this tool was successfully implemented and aided in avoiding business disruptions. Our risk management and global emergency response programs are built into the job responsibilities of many different professionals, including our increasing number CMT, ER staff at sites across the globe. The estimated costs of management including global property insurance premiums and staff time to implement programs exceeds $1M USD.</t>
  </si>
  <si>
    <t>Reputation: Stigmatization of sector</t>
  </si>
  <si>
    <t>We have a long-standing positive reputation as a company. If we are not proactive about climate change, nor seen as a company that is a force for good in the world, our reputation is at risk. Energy use within the IT industry is drawing increased attention for its impact on the environment and climate change. Customers, businesses, and institutional investors are increasingly making investment decisions based on how environmentally responsible companies are. VMware has seen a significant increase in the number of customers requesting environmental information over the last year. For example, one of our customers recently sent us a letter requesting us to have a plan in place for reaching zero carbon emissions for our operations and our own suppliers by 2020 and requiring us to achieve zero carbon emissions by 2030. For VMware, given that we have led the virtualization of IT with our virtualization products - vSphere, vCloudNFV, Horizon - and that our products are known for energy efficiency, it would negatively impact our business if our reputation was damaged due to a lack of performance around the environment and climate change.</t>
  </si>
  <si>
    <t>Our revenue could decrease if our customers no longer see us as relevant or taking meaningful action to manage our environmental and social impacts. While it is difficult to quantify, if we were to experience a 1% decrease in revenue, that would result in losses of over $80M USD.</t>
  </si>
  <si>
    <t>In order to manage this reputational risk we work to clearly convey our commitment to environmental responsibility to all of our stakeholders supported by a robust program of activity. We proactively address how our business activities impact climate change and then communicate our actions and achievements in environmental sustainability through transparent reporting and strategic messaging. For example, we are committed to ongoing public sustainability reporting through CDP and our annual Global Impact Report. We recently re-designed and enhanced our sustainability page on our corporate website, which includes numerous videos, reports, and interactive resources like a carbon calculator to enable our customers to easily assess their environmental impact. We also use customer events like our global VMworld conference to communicate the carbon avoidance benefit of our product and how we are performing on our sustainability metrics. By making environmentally responsible business decisions and communicating those to our customers, we can cement our reputation as authentic force for good. We have four FTEs including a Vice President, Director and two Senior Sustainability Managers in our Real Estate and Workplace organization, in addition to a cross-functional team that supports the sustainability group on various projects. The cost of managing this risk is based upon the management costs for this group and are stated within our annual operating plan.</t>
  </si>
  <si>
    <t>Climate-driven changes in precipitation extremes and droughts have the potential to disrupt VMware's own internal operations which could result in delays in fulfilling customer orders, customer service delays, and ultimately, deferred revenue. Our two largest sites are in drought-prone areas: Palo Alto, California in the US and Bangalore in India. In the last two years California has experienced extreme temperatures and low precipitation, resulting in devastating wildfires that have impacted air quality and electric grid services at our Palo Alto campus. Moving forward, our Palo Alto campus will be impacted by a Public Safety Power Shutoff program that will begin in the 2019 wildfire season. Intended to lessen the risk of wildfires from chronic changes in weather patterns, this program also has the potential to halt our operations if not proactively managed.</t>
  </si>
  <si>
    <t>The financial implications can range from $0 to extended disruption in a targeted geography (e.g., in excess of $1B USD if a data center is non-operational). Chronic weather variability can lead to operational shutdown due to compromised staff safety, limited site accessibility, or facility damage. Given the analysis of our internal risk assessment, we believe the risk of key facilities being significantly compromised is extremely low.</t>
  </si>
  <si>
    <t>Several VMware teams work to manage chronic weather risks: Enterprise Resiliency (ER), Crisis Management (CMT), Real Estate and Workplace (REW), Physical Security, and our Security Operations Center (SOC). The ER team focuses on risk mitigation strategies for key business interruption risks including chronic weather variability. The team's primary objectives are to develop Crisis Management Plans for our top risks, drive organizational awareness, and provide stronger governance across global teams so they operate in unison toward improving the company's overall resiliency. Our CMT team works to develop site-specific risk management plans for major sites across the globe. As of 2018, all major sites have a CMT plan, with multi-stakeholder teams and an executive decisionmaker identified. In cases of droughts and wildfires, we are managing these risks by implementing aggressive water conservation in these water-stressed regions. In addition, our Microgrid project on our Palo Alto campus will help build energy resiliency by ensuring that our facilities are operational as we navigate the upcoming Public Safety Power Shutoff program that will begin in 2019. The cost of managing this risk was calculated by factoring in resource costs for building enterprise resiliency and crisis management team strength across the geographies. These teams drive the overall strategy, manage crisis events on the ground and direct governance &amp; reporting.</t>
  </si>
  <si>
    <t>Should emissions reporting become mandated, we have the capability to provide both insight into and management of energy usage and emissions through our management and automation services, and through our cloud services. Our IT software and our cloud services manage virtualized infrastructure resources and private and public cloud infrastructures. Examples of products in the management and automation product portfolio include our vRealize product line 1) vRealize Operations, which provides performance, capacity and configuration management for virtual or physical infrastructure, 2) vRealize Automation, which enables customers to rapidly deploy and provision cloud services, and 3) vRealize Network Insight, which maps the flow of application traffic between clouds and data centers. This suite of products also provides cost transparency of their cloud and virtualized workloads. Examples of our cloud services are CloudHealth, Wavefront, Cost Insight, and Network Insight. CloudHealth enables the analysis of spend to reduce waste and lower overall costs, helping to eliminate the use of unused resources. Wavefront monitors the performance and resource utilization of applications. Cost Insight shows the cost of running workloads in public and private clouds. Network Insight maps the flow of application traffic between clouds and data centers. For more details, please reference VMware's annual report on Form 10-K for the fiscal year ended February 1, 2019.</t>
  </si>
  <si>
    <t>The increased demand for our services would positively impact our revenue. In general, a 1% increase in revenue equates to approximately $80 million USD.</t>
  </si>
  <si>
    <t>This group of products is managed by our Cloud Management Business Unit, which is part of the larger Software-Defined Data Center (SDDC) group. These products are available on the market and we have annual releases that provide more robust features to support our clients with their requirements. An example of extending our products to enable the enhanced management of energy/GHG emissions would be to incorporate additional metrics to the dashboards of our vRealize Operations products. We are exploring this with our internal teams and will be soliciting customer feedback on requirements. Our SDDC technologies form the foundation of our customers’ private cloud environments and provide the capabilities for our customers to extend their private cloud to the public cloud and to help them run, manage, secure and connect all their applications across all clouds and devices. If we were to allocate 1% of our Research and Development expenses toward this effort, this would result in a cost of $16,000,000 based on our FY19 financials.</t>
  </si>
  <si>
    <t>In the event of a natural disaster, including climate-driven extreme weather events, VMware provides fast and reliable IT disaster recovery products and services within our VMware Site Recovery Manager suite of products in order to protect against site failures. Our products enable our customers to perform frequent, non-disruptive testing to ensure IT disaster recovery predictability and compliance and achieve fast and reliable recovery using fully-automated workflows and complementary Software-Defined Data Center (SDDC) solutions. See more at: https://www.vmware.com/products/site-recovery-manager.html. Last year, VMware corporate IT needed to do a server technology refresh (5-year cycle) in its largest data center. This data center was quite expensive and energy-intense and required a long, complex data center migration. Multiple VMware products such as vRealize Insight, vSphere vMotion and Site Recovery Manager/vSphere Replication facilitated the year-long migration with only 4 hours of downtime. VMware also saved $3M USD, 1.7 million kWh and 410 metric tons carbon emissions per year from this implementation and also uncovered the business opportunity to consolidate unused VMs that were idle. As a result, VMware is looking at ways to help customers more easily identify idle VM’s and hardware to save money, energy and carbon.</t>
  </si>
  <si>
    <t>Opportunities to support our customers with their disaster recovery through our Site Recovery Manager products would increase our revenue. In general, a 1% increase in revenue equates to approximately $80 million USD.</t>
  </si>
  <si>
    <t>Our group of products and features related to disaster recovery is managed by our Storage and Availability Business Unit, which is a part of the larger Software-Defined Data Center (SDDC) group. In the event of a disaster, we are able to provide additional support resources from other product groups to support any increase in demand for our VMware Site Recovery Manager. An example of this in action is BSN INET in Japan using VMware Site Recovery Manager to join partner data centers in different regions via VMware-based virtual infrastructure and using VMware Site Recovery Manager and vCenter Operations Management Suite to fully automate complex disaster recovery processes. This enabled fully automating their disaster recovery, clearly documenting the recovery process, optimizing operational procedures, and enhancing testing facilities. As a result of VMware's cloud management solutions, the company has substantially improved the efficiency of its operations, and by partnering with other cloud service providers it has created a shared infrastructure that is highly resilient to natural disasters. Given the nature of managing disaster recovery, it is difficult to predict demand cycles. If we were to allocate 1% of our R&amp;D expenses toward this effort, this would result in a cost of $16,000,000 based on our FY19 financials.</t>
  </si>
  <si>
    <t>We have contracted the construction of two 1MWh battery energy storage installations as CSG and HTG buildings which will be combined with existing solar installations and building management systems serving as a proof of concept for a full-scale Community Microgrid providing clean, local, renewable power to the 105-acre HQ campus in Palo Alto. Additionally, we are in early negotiations with the city of Palo Alto utilities to provide backup power to their grid and use the microgrid for the benefit of the whole community, for example by providing power to the utility during times of high congestion to avoid rolling blackouts for the community. For the full-scale microgrid we are in the early development stage of creating a Smart Loop around the campus, allowing flexible tie-ins of renewable generation resources like solar canopies on parking garages and parking lots and storage technologies with all buildings on campus. This would allow us to benefit from enhanced resiliency, demand and energy charge reductions while implementing highest technological achievements currently available for environmental protection. In addition, the project may expand electric vehicle charging infrastructure at VMware, improving the company’s Scope 3 carbon emissions related to employee commuting.</t>
  </si>
  <si>
    <t>It's been estimated that a 0.01% positive impact (resulting from the project) would result in a $7.7M market capitalization increase.</t>
  </si>
  <si>
    <t>We have signed a memorandum of understanding with the City of Palo Alto and contracted with Consolidated Edison to build an initial microgrid proof of concept covering HTG and CSG buildings on campus. Both buildings will have stand-alone battery storage installations which will be charged by both solar panels and the 100% renewable Palo Alto grid power. The buildings are expected to use a cutting-edge “blinkless” software system to predict grid failures and island themselves to provide uninterrupted power supply for the whole building for up to 4 hours and for selected areas of each building for a longer period of time-based on available solar insulation. Furthermore, both buildings will be capable to deliver power for the Palo Alto Fire Department Emergency Response Vehicles in times of emergencies creating value for the Palo Alto community as a whole. We continue our collaboration with external consultants and the internal team to move the microgrid project forward. We have reviewed multiple project scenarios with external consultants who have advised that, if we were to execute this project at full scale, the estimated cost would be $50,000,000.</t>
  </si>
  <si>
    <t>VMware Cloud on AWS allows customers to easily migrate their on-premises workloads to the public cloud. This gives customers the ability to shut down data centers while using centralized cloud infrastructure for performance and optimization. The energy avoidance of turning off a data center is enormous. Also, the infrastructure in VMware Cloud on AWS is leading edge. This means that usually, customers will see a greater virtual machine density than what they were able to obtain in their private data centers. This means less servers are used in VMware Cloud on AWS as compared to their older on-premises data centers, which are less energy efficient.</t>
  </si>
  <si>
    <t>The increased demand would positively impact our revenue. In general, a 1% increase in revenue equates to approximately $80 million USD.</t>
  </si>
  <si>
    <t>Our next step related to this opportunity would be additional research and development. If we were to allocate 1% of our Research and Development expenses toward this effort, this would result in a cost of $16,000,000 based on our FY19 financials.</t>
  </si>
  <si>
    <t>As demonstrated by our compute virtualization platform, vSphere, we've supported our customers in avoiding over 665 million MT CO2e since 2003 (White Paper referenced below). In the same vein, we provide offerings for our customers to reduce their storage hardware and network and security hardware footprints by using vSAN and NSX products. These products virtualize storage, network and security functions allowing those traditional operations to occur in a software layer, thereby reducing the need for excess hardware, while providing a more robust set of capabilities. This also allows our customers to consume cloud services in a more efficient manner, which provides additional financial and environmental benefits. VMware’s vSAN platform allows customers to migrate their virtual machines and data from large, monolithic, storage arrays to drives populated in a server they are already using for running those machines on vSphere. This gives customers the advantage of then powering off the large storage arrays resulting in the potential for power and cooling cost savings in their private cloud. VMware’s NSX platform allows customers to run network and security services for their clouds in software. This reduces the need of physical switch and security hardware in their data centers and facilitates moving workloads to other clouds. The energy benefit of this is two-fold: unneeded hardware is turned off and no longer requires energy for power and cooling; furthermore, workloads can be moved to other clouds that provide better energy efficiency (or, in the future, lower carbon intensity). Please see the IDC White Paper, sponsored by VMware, "Exploring the Impact of Infrastructure Virtualization on Digital Transformation Strategies and Carbon Emissions," August 2019. The report can be found at: https://www.vmware.com/content/dam/digitalmarketing/vmware/en/pdf/company/vmware-exploring-impact-of-infrastructure-virtualization-on-digital-transformation-strategies-and-carbon-emissions-whitepaper.pdf.</t>
  </si>
  <si>
    <t>These products are part of the larger Software-Defined Data Center (SDDC) group. These products are currently in use and we have annual releases that provide more robust features to support our clients with their requirements. We've quantified the environmental benefits of vSAN and NSX in our 2019 IDC White Paper, "Exploring the Impact of Infrastructure Virtualization on Digital Transformation Strategies and Carbon Emissions," which can be found at: https://www.vmware.com/content/dam/digitalmarketing/vmware/en/pdf/company/vmware-exploring-impact-of-infrastructure-virtualization-on-digital-transformation-strategies-and-carbon-emissions-whitepaper.pdf. Our SDDC technologies form the foundation of our customers’ private cloud environments and provide the capabilities for our customers to extend their private cloud to the public cloud and to help them run, manage, secure and connect all their applications across all clouds and devices. If we were to allocate 1% of our Research and Development expenses toward this effort, this would result in a cost of $16,000,000 based on our FY19 financials.</t>
  </si>
  <si>
    <t>Climate change is integrated into our business strategy, now and in the future. VMware provides cloud infrastructure and business mobility solutions that accelerate our customers’ digital transformations by enabling enterprises to master a software-defined approach to business and IT. These solutions are based on our desktop, server, and data center virtualization solutions that also help customers reduce their energy costs and consumption. VMware pioneered the development of virtualization technologies and continues its legacy of transforming the way businesses build, deliver and consume IT resources by allowing organizations to manage resources across private clouds and complex multi-cloud, multi-device environments. Our products have played a major role in increasing the efficiency of IT resources and therefore reducing the consumption of energy for our customers. Server virtualization (where multiple server instances are created on one physical server machine) is a key element of cloud computing. Through virtualization solutions, the total energy required to support a given service is reduced – often dramatically – which results in lower carbon emissions. For example, every server virtualized results in an avoidance of approximately 4 tons of CO2 per year. Cloud computing is a way to transition to a lower carbon business model while increasing the efficiency of business operations. Each year since 2016, we have quantified the impact our products have had on our customers by way of a commissioned study by IDC. The magnitude of the positive carbon impact VMware has had is significant: over 665 million metric tons of CO2e have been avoided by our customers as a result of deploying our virtualization products since 2003. Please see our 2019 IDC White Paper, "Exploring the Impact of Infrastructure Virtualization on Digital Transformation Strategies and Carbon Emissions," which can be found at: https://www.vmware.com/content/dam/digitalmarketing/vmware/en/pdf/company/vmware-exploring-impact-of-infrastructure-virtualization-on-digital-transformation-strategies-and-carbon-emissions-whitepaper.pdf.</t>
  </si>
  <si>
    <t>Given the inherent risks faced by all businesses in today's climate along with the scale of our global supply chain, VMware has joined CDP's Supply Chain initiative. We have relationships with over 7,000 suppliers, 600 of which are considered preferred suppliers. Our goal is to have 50% of our suppliers (by spend) disclosing their climate data to CDP by 2020. Through CDP disclosures, we aim to create an awareness of climate-related risks among our suppliers that will better enable them to identify and prepare for future events. Engaging with our suppliers also presents an opportunity to reduce emissions beyond our direct operations. The magnitude of impact on our supply chain from our climate-related risks and opportunities is moderate.</t>
  </si>
  <si>
    <t>The aspect of climate change mitigation and adaptation that has influenced – and drives – our strategy is primarily the opportunity to enable energy efficiency through Information Technology. Our internal sustainability strategy that we've been implementing over the last 3 years involves adaptation and mitigation activities in the form of reducing our carbon footprint, mitigating our carbon intensive activities, and addressing our water footprint in water-stressed regions where we operate. Since 2003, VMware's products have avoided over 665 million MT CO2e for our customers, and we expect this number to continue growing as we maximize the opportunity to promote energy efficiency through our virtualization technologies. In 2018 alone, the emissions avoidance associated with customers using our products was 60 million MT CO2e. The magnitude of impact on our adaptation and mitigation activities from our climate-related opportunities is low.</t>
  </si>
  <si>
    <t>We have made, and expect to continue to make, significant investments in research and development (R&amp;D) as we identify climate-related risks and opportunities that impact our cloud product offerings. We have assembled an experienced group of developers with systems management, public and private cloud, desktop, digital mobility, security, applications, software-as-a-service, networking, storage and open source software expertise. We also have strong ties to leading academic institutions around the world, and we invest in joint research with academia. We prioritize our product development efforts through a combination of engineering-driven innovation and customer- and market-driven feedback. Our R&amp;D culture places a high value on innovation, quality and open collaboration with our partners. Our R&amp;D expenses grew from $1.5 billion in fiscal year 2016 to $1.98 billion in fiscal year 2019. We continue to invest in our key growth areas, including NSX and VMware vSAN, while also investing in areas that we expect to be significant growth drivers in future periods, such as VMware Cloud on AWS. The magnitude of impact on our investment in R&amp;D from our climate-related opportunities is moderate.</t>
  </si>
  <si>
    <t>Our operations are subject to a number of climate-related risks, all of which present opportunities for VMware to evolve and innovate. We are motivated to pursue increased efficiency in our operations, and we constantly seek to do more with less. Our plan to install a microgrid on our 105-acre campus in Palo Alto is just one example of what is possible when it comes to innovating how we operate. The magnitude of impact of installing a full-scale Community Microgrid would extend far beyond our campus, providing local renewable power, energy storage, and emergency back-up power to be realized by an entire community.</t>
  </si>
  <si>
    <t>VMware has the opportunity to increase our revenue through expanding sales of our cloud solutions. We believe that over time these product lines will meet or exceed their growth projections due to the more and more visible impacts of climate change and the need to decouple growth from resource consumption. Our financial planning factors in R&amp;D expenses associated with developing new, energy efficient offerings, as well as projected net revenues increases. The magnitude of impact on our financial planning process for revenues is low.</t>
  </si>
  <si>
    <t>VMware has the opportunity to decrease operating costs while gaining reputational benefits and lowering emissions by exploring energy alternatives and energy efficiency. For example, the microgrid we are installing on our Palo Alto campus will require a capital outlay before significantly reducing our electricity demand charges. The costs associated with managing climate-related operating risks such as disaster recovery are already accounted for within our Enterprise Resilience Business Units. The magnitude of impact on our financial planning process for operating costs is low.</t>
  </si>
  <si>
    <t>VMware has the opportunity to improve the energy-efficiency of our buildings through smart upgrades and design. For example, we have achieved LEED-certification for 12 of our sites globally and are in the midst of working toward LEED Platinum certification for two new buildings on our Palo Alto HQ campus. We developed VMware's Sustainable Design Guidelines in order to support our teams in achieving LEED certification for both existing retrofits/remodels and new construction, enabling future cost and carbon savings for our sites. This has implications for our capital expenses and associated financial planning. Each year, we put together an operating budget for future capital expenditures. All of our energy-efficiency and other related real estate projects are budgeted for each year by the Real Estate and Workplace teams. The magnitude of impact on our financial planning process for operating costs is low.</t>
  </si>
  <si>
    <t>VMware has the opportunity to increase our revenue through acquisitions of technologies that bring low carbon products or solutions into the market. While most of our acquisitions are product or technology acquisitions that complement or advance our product portfolio, we do enhance the low carbon benefits of acquired business. For instance, our 2018 VeloCloud acquisition is a cloud-delivered software-defined wide area network that can contribute to lowering users’ carbon footprint. In our financial planning process, we work towards making acquisitions completely integrated from an operational perspective. For example, we have completely integrated our 2014 acquisition, AirWatch, into our sustainable operations plan and are holding it to VMware’s global sustainability goals around carbon neutrality, e-waste, and more.￼ The magnitude of impact on our financial planning process for acquisitions and divestments is low.</t>
  </si>
  <si>
    <t>Climate related risks and opportunities do not significantly impact our access to capital. We require capital to explore opportunities for new offerings, however our product innovation opportunities are woven into the business strategy decisions and climate related risks have marginal impact. We continue to evaluate potential future risks and opportunities in this area.</t>
  </si>
  <si>
    <t>VMware has the opportunity to improve the resource efficiency and resiliency of our buildings and data centers, and does so by integrating climate change risks into the asset financial planning process. We incorporate energy efficiency, resiliency, sustainability and green power into retrofitting existing office buildings and in new projects, and we think this increases the intrinsic value of the assets and our reputation in the market to attract new generation talent. For example, our biggest data center is intentionally located in Wenatchee, Washington due to the fact that we can secure 100% clean power in that location. Additionally, majority of office expansions in India are all LEED certified since 2016. The magnitude of impact on our financial planning process for assets is low.</t>
  </si>
  <si>
    <t>Climate related risks do not significantly impact our liabilities. Our only potential climate-related liability would be related to our investment in renewables, however our renewable energy transition has not created any significant additional liabilities for VMware to date. We continue to evaluate potential future risks and opportunities in this area.</t>
  </si>
  <si>
    <t>Climate change is integrated into our business strategy, now and in the future. The aspect of climate change mitigation and adaptation, that has influenced – and drives – our strategy is primarily the opportunity to enable energy efficiency through software. Our climate change strategy is also informed by our customers, operations and employees, with short-and long-term initiatives defined below.</t>
  </si>
  <si>
    <r>
      <t>Software Solutions:</t>
    </r>
    <r>
      <rPr>
        <sz val="8"/>
        <color theme="1"/>
        <rFont val="Inherit"/>
      </rPr>
      <t> VMware provides cloud infrastructure and business mobility solutions that accelerate our customers’ digital transformations by enabling enterprises to master a software-defined approach to business and IT. These solutions are based on our desktop, server, and data center virtualization solutions that help customers reduce their energy costs and consumption. VMware pioneered the development of virtualization technologies and continues its legacy of transforming the way businesses build, deliver and consume IT resources by allowing organizations to manage resources across private clouds and complex multi-cloud, multi-device environments. Our products have played a major role in increasing the efficiency of IT resources and therefore reducing the consumption of energy for our customers. Server virtualization (where multiple server instances are created on one physical server machine) is a key element of cloud computing. </t>
    </r>
  </si>
  <si>
    <t>Through virtualization solutions, the total energy required to support a given service is reduced – often dramatically – which results in lower carbon emissions. For example, every server virtualized results in an avoidance of approximately 4 tons of CO2 per year, which demonstrates that cloud computing is a way to transition to a lower carbon business model while increasing the efficiency of business operations. Each year (since 2016), we quantify the impact our products have had on our customers by way of a commissioned study by IDC. The positive carbon impact VMware has had is significant: over 665 million MT CO2e have been avoided by our customers as a result of deploying our virtualization products since 2003. Please see the August 2019 IDC White Paper, "Exploring the Impact of Infrastructure Virtualization on Digital Transformation Strategies and Carbon Emissions," which can be found at: https://www.vmware.com/content/dam/digitalmarketing/vmware/en/pdf/company/vmware-exploring-impact-of-infrastructure-virtualization-on-digital-transformation-strategies-and-carbon-emissions-whitepaper.pdf. </t>
  </si>
  <si>
    <r>
      <t>Customers</t>
    </r>
    <r>
      <rPr>
        <sz val="8"/>
        <color theme="1"/>
        <rFont val="Inherit"/>
      </rPr>
      <t>: In 2018 alone, our customers avoided over 91 million metric tons through the use of our virtualization products. Our short-term strategy is to address servers and desktops that are not virtualized yet, which are still consuming 70-80% of their rated power even when idle. As of the writing of this report, 569 companies have committed to setting a science-based target reduction as per SBTi. Out of these companies 94% are VMware customers - we are committed to helping these customers in their business transformation journeys to enable a resource efficient business model for the future. </t>
    </r>
  </si>
  <si>
    <t>Our long-term strategy – that has been influenced by various climate change factors described above – is to include sustainability features in every product release and will include a focus on quantifying costs and emissions avoided for customers. One of our internal goals is to cultivate a mindset of sustainability innovation within the company. </t>
  </si>
  <si>
    <r>
      <t>Operations</t>
    </r>
    <r>
      <rPr>
        <sz val="8"/>
        <color theme="1"/>
        <rFont val="Inherit"/>
      </rPr>
      <t>: In 2017, we made a substantial business decision to reach our 2020 goal of carbon neutrality two years early, in 2018. This decision required re-prioritizing our work, cross-functional collaboration and re-allocation of funds to make this happen. We announced the achievement of this goal in the third quarter of 2018 and received third-party certification as a CarbonNeutral® company aligning to the CarbonNeutral Protocol. We believe that certification is critical to demonstrate leadership, differentiate from competitors and engage stakeholders. CarbonNeutral certification enables us to demonstrate the quality of our carbon neutral action by following a robust, credible, third-party framework that is internationally accepted and scientifically informed.</t>
    </r>
  </si>
  <si>
    <r>
      <t>Employees</t>
    </r>
    <r>
      <rPr>
        <sz val="8"/>
        <color theme="1"/>
        <rFont val="Inherit"/>
      </rPr>
      <t>: Central to our long-term strategy is to shift the behaviors of our employees through both incentives and engagement. One of our competitive advantages is the ability to recruit and retain top talent, many of whom increasingly care about the broader impact of our products and the way we engage on global environmental issues like climate change. We offer an array of environmentally responsible benefits in the workplace, including compensation to employees using public transit to get to/from work. We provide free EV charging infrastructure to more than 1,000 registered users on our Palo Alto HQ campus. We also offer employees the opportunity to benefit from discounted residential solar power and are exploring programs that will enable employees to offset carbon in their personal lives. At our Bangalore offices, we operate one of the largest corporate EV fleets to mitigate the region’s heavy traffic congestion and reduce employee commute related emissions. The EV fleet charges using renewable energy, thereby making the entire loop green.</t>
    </r>
  </si>
  <si>
    <t>   </t>
  </si>
  <si>
    <t>VMware has completed a quantitative and qualitative climate-related scenario analysis for the purposes of understanding and evaluating the implications of setting a science-based target (SBT) to reduce our emissions. The SBT methods considered include CDP criteria, which utilizes the 2DS scenario, as well as SBTi criteria that utilize various scenarios while requiring a Scope 3 screening to determine significance. These were selected based on their applicability and use for evaluating a science-based target. We have chosen to report on the 2DS scenario to CDP as we continue to develop our SBT commitments in alignment with SBTi criteria. The analysis included taking into account, as well as decoupling our company’s business and emissions growth trajectories including facilities, data centers and labs, and employees and applied forecasted trends using a vetted set of KPI’s from the business to project our GHG emissions inventory and determine a business-as-usual (BAU) scenario. Assumptions around our future growth rates, sales, employee headcount and square footage of real estate were used. Our analysis included both medium- and long-term time horizons as prescribed by SBTi and CDP (5-15 years, 15+ years, respectively), as we wanted to use this goal setting exercise to meet or exceed the SBTi criteria. For the SBTi analysis we screened our Scope 3 sources for the most recent annual reporting period. The SBT assessment applies to our company as a whole, including our operating boundary for scope 1 and 2 emissions, and our indirect scope 3 emissions. The assessment relies on assumptions and inputs from specific business and stakeholder groups including facilities, data center labs, real estate, finance, and our supplier network. Results of the analysis indicate that VMware would need to achieve reductions ranging from 25% to 55% for the medium- and long-term timeframes, respectively. Results of this analysis were used to inform our objectives and corporate strategy by providing us with reference points to determine feasibility and plans of action to reduce our emissions. Consequentially, we have set a SBT to reduce our scope 1 and 2 emissions by 35% by 2030 from a 2017 base-year. The analysis demonstrated that energy efficiency measures alone would not be sufficient to achieve such an ambitious goal, whereas our planned and in progress commitment to achieve RE100 has now become a central initiative that will enable us to achieve our target. Specifically, the analysis has influenced our strategy in the form of raising the importance of a progressive renewable energy procurement strategy, and will influence our future decisions to consider moving beyond solely purchasing renewable energy credits to achieve our RE100 commitment. We used, and will continue to use, the analysis to provide specific details around the types of projects, both renewable energy focused and for energy efficiency, that we expect to implement for achieving our target. Our analysis also revealed that 89% of our total emissions were scope 3, and that 61% of our scope 3 emissions were attributable to purchased good and services. As a result, we are in the process of evaluating a scope 3 target.</t>
  </si>
  <si>
    <t>RCP 2.6</t>
  </si>
  <si>
    <t>The percentage achieved is a result of the reduction in our Scope 1 and 2 emissions since 2017.</t>
  </si>
  <si>
    <t>We set our first formal target in 2015, which is to reduce our carbon emissions intensity 10% for our Scope 2 market-based emissions by 2020. Our normalized base year emissions covered by target were calculated by dividing our market-based MT CO2e by our FY15 revenue in millions (30,106 MT CO2e/$6,571). It is important to note that many efficiencies are factored into our 2015 base year. Since our founding in 1998, the company has made many proactive sustainability decisions beyond the transformational products that have enabled energy efficiencies across the IT Sector for over a decade. Each year we have continued this investment, whether it’s procuring a data center in Wenatchee, Washington that is 100% clean-powered by the local utility to achieving LEED certification for various sites around the world. In 2018, we're proud to report that our absolute emissions decreased while our revenue increased by 36% from the base year. In 2018, we achieved an intensity metric of 1.7 MT CO2e per revenue in millions. This is a 63% decrease from our base year, surpassing our 10% reduction goal. In 2015, this intensity metric was 4.58 MT CO2e. To continue meeting this intensity target over the next year, VMware will continue to aggressively pursue energy efficiency in our facilities, operations and data center. Note: the intensity figure above (4.58) is calculated with our revenue in millions. We have continued this format for consistency since this is how this metric has been reported in previous years.</t>
  </si>
  <si>
    <t>Renewable energy consumption</t>
  </si>
  <si>
    <t>We increased our global consumption of renewable energy from 77% in 2017 to 94% in 2018. We have a detailed plan to support us in achieving our goal of 100% renewable energy by 2020. In fact, we plan to achieve RE100 in 2019, one year ahead of schedule. Please see VMware's Global Impact Report for more information on our corporate sustainability goals.</t>
  </si>
  <si>
    <t>Our waste diversion rate increased from 91% to 92.7% while we also increased our coverage to 52% of our sites globally. The 94% diversion rate is applicable to our Palo Alto location, which makes up 33.7% of our global real estate portfolio. We have maintained our high diversion rate in Palo Alto and are aiming to increase the diversion rate at our remaining sites by implementing best practices from Palo Alto. Please see VMware's Global Impact Report for more information on our corporate sustainability goals.</t>
  </si>
  <si>
    <t>Lighting retrofit</t>
  </si>
  <si>
    <t>Submetering and installation of enterprise energy management systems.</t>
  </si>
  <si>
    <t>VMware has a dedicated budget for operational energy efficiency across our global facilities portfolio. In addition, we also have a separate annual capital budget to fund projects globally in an effort to expedite those with deep energy savings by 2020.</t>
  </si>
  <si>
    <t>Certain projects may be necessary to meet or exceed regulatory or customer compliance requirements. In such cases, compliance would be the driver and objective.</t>
  </si>
  <si>
    <t>VMware supports a pilot project with a software startup, Measurabl, and the City of Palo Alto, which will enable and streamline municipal-level sustainability reporting to CDP as well as small businesses sustainability disclosure.</t>
  </si>
  <si>
    <t>In 2018, VMware sponsored SunShares for the fourth consecutive year, enabling our employees to reduce their carbon emissions at home. SunShares is a solar bulk purchase program that is available for all of our California employees. This program contributed over 1.1 Megawatt of new solar capacity through central and northern California. For our U.S. employees outside of California, we have several partnerships with solar providers that provide corporate discounts. We are working with Human Resources to expand these types of services globally.</t>
  </si>
  <si>
    <t>We have a unique professional development opportunity for our employees called a “Take 3.” This enables an employee to work in a different group for three months as a respite from their normal work and as a way to broaden their understanding of how the organization works. Our sustainability team actively recruits employees for Take 3 opportunities and we’ve had great success in leveraging these (new) relationships to support us in more effectively communicating with various business units and increasing engagement in our sustainability strategy overall. We also engage our employees on a regular basis through various communication channels, including our enterprise collaboration platform, Social (formerly Socialcast). It is here where employees can have active dialogues about the issues, they care about including sustainability. We've seen an increase in participation from all the global sites since last year and regularly develop and share content to drive engagement.</t>
  </si>
  <si>
    <t>Since its inception, VMware has avoided over 665 million tons of carbon from the air – or over one trillion automobile miles – through virtualization, as measured through its work with the International Data Corporation (IDC). Over time, VMware has expanded its focus from computing to storage and networking through its vSAN technology, increasing its ability to reduce CO2 emissions. VMware was the first company to articulate a vision for the Software-Defined Data Center (SDDC), where increasingly, infrastructure is virtualized, enabling management of the data center to be entirely automated by software, from one, unified platform. Traditional data centers are loose collections of technology silos where each application type has its own vertical stack consisting of a CPU and operating system, storage pool, networking and security, and management systems. Over time, costs to maintain the data center infrastructure have been increasing because the data center environment has become divergent, leading to higher complexity. The increased complexity of the data center demands constantly increasing resources to manage and maintain the IT infrastructure. The SDDC is designed to transform the data center into an on-demand service that addresses application requirements by abstracting, pooling and automating the services that are required from the underlying hardware. SDDC promises to dramatically simplify data center operations and lower costs. Additionally, through the consolidation benefits of SDDC we optimize/maximize the usage of compute, network and storage equipment, thereby reducing waste in spare and under-utilized equipment – directly avoiding GHG emissions. Our SDDC architecture consists of four main product categories: 1) Compute, 2) Storage and Availability, 3) Network and Security, and 4) Management and Automation.</t>
  </si>
  <si>
    <t>For every server virtualized, we estimate that 4 tons of CO2e per year are avoided. In 2019, VMware commissioned its fourth study with IDC to quantify the impact of our products. The IDC white paper shows that VMware’s virtualization products have avoided over 665 million MT CO2e for our customers over the last 15 years. This study demonstrates VMware's positive carbon impact and has enabled us to engage more deeply with our customers around their environmental goals. This research provides a baseline for further efforts to quantify the impact of our other software products. The IDC White Paper referenced above is entitled “Exploring the Impact of Infrastructure Virtualization on Digital Transformation Strategies and Carbon Emissions,” dated August 2019 and can be found at: https://www.vmware.com/content/dam/digitalmarketing/vmware/en/pdf/company/vmware-exploring-impact-of-infrastructure-virtualization-on-digital-transformation-strategies-and-carbon-emissions-whitepaper.pdf</t>
  </si>
  <si>
    <t>Our End-User Computing (EUC) portfolio enables IT organizations to efficiently deliver more secure access to applications, data and devices for their end users. Our solutions provide end users a digital workspace, within which they can deliver any application to any device in an increasingly mobile-cloud era, while supporting corporate IT with appropriate management and security to networks, preventing data loss, and enabling a high-quality of service on premises or in the cloud. Our solutions are designed to optimize simplicity and choice to end users, while providing security and control to corporate IT. EUC’s product portfolio consists of our AirWatch unified endpoint management solutions, our Horizon application and desktop virtualization solutions, and a set of common services such as VMware Identity Manager. We have combined these solutions into a single offering, Workspace ONE, which brings together application and access management, unified endpoint management, and virtual application delivery. This solution provides customers with a complete digital workspace which leverages our software-defined data center solutions so that customers can extend the value of virtualization from their data center to their devices.</t>
  </si>
  <si>
    <t>Our Horizon desktop products power end user desktops directly from the data center, and for every server virtualized in the data center, we estimate 4 tons of CO2 per year are avoided. When considering the entire lifecycle, cradle-to-grave, thin clients offer numerous environmental benefits. These include energy efficiency, a longer life-span, improved reliability, less packaging, and fewer raw materials Please see the IDC White Paper, sponsored by VMware, “Exploring the Impact of Infrastructure Virtualization on Digital Transformation Strategies and Carbon Emissions,” dated August 2019 which can be found at: https://www.vmware.com/content/dam/digitalmarketing/vmware/en/pdf/company/vmware-exploring-impact-of-infrastructure-virtualization-on-digital-transformation-strategies-and-carbon-emissions-whitepaper.pdf.</t>
  </si>
  <si>
    <t>Our gross global Scope 1 emissions are 4,454 MT CO2e. While the City of Palo Alto has provided carbon neutral natural gas since July 1, 2017, we have not considered this offset into our calculation. We are exploring green gas tariffs in other sites with natural gas use as well.</t>
  </si>
  <si>
    <t>The location-based figures have gone up because we are reporting colocation related Scope 2 emissions attributable to VMware owned IT equipment in colocation data centers for the first time. We did a deep dive on Scope 3 emissions categories in 2018 and consider this reporting as thought leadership. Future of Internet Power (https://www.bsr.org/en/collaboration/groups/future-of-internet-power) recommends that colocation data center clients split colocation Scope 3 emissions into Scope 2 (IT equipment owned by client) and Scope 3 and report accordingly.</t>
  </si>
  <si>
    <t>VMware uses Environmentally Extended Economic Input Output (EEIO) lifecycle analysis (LCA) emissions factors to quantify the emissions associated with its annual supplier and procurement purchasing activity. Annualized spend data is mapped to corresponding scope 3 categories, supplier categories, and industry sectors and is then multiplied by cradle-to-gate LCA emission factors for the sector to provide an estimated carbon emissions associated with the extraction, production and transport of purchased goods and services acquired or purchased by VMware in the reported year. Supplier spend activity that was already included in Scope 1 or 2 (such as electricity purchases from leased buildings) and other Scope 3 categories (such as upstream leased assets) that could be further defined to a GHG Protocol scope 3 category were removed from the Purchased Goods and Services category to prevent double counting. This may represent an under- or over- reporting of emissions in certain supplier categories and specific suppliers based on available spend data due to the nature of cost and accrual accounting. We anticipate improving the methodology and availability data in the future which will impact our year-on-year reporting and trends over time.</t>
  </si>
  <si>
    <t>VMware uses Environmentally Extended Economic Input Output (EEIO) lifecycle analysis (LCA) emissions factors to quantify the emissions associated with its annual supplier and procurement purchasing activity. Annualized spend data is mapped to corresponding scope 3 categories, supplier categories, and industry sectors and is then multiplied by cradle-to-gate LCA emission factors for the sector to provide an estimated carbon emissions associated with the extraction, production and transport of capital goods acquired or purchased by VMware in the reported year. We have elected to use this methodology over using a single generic emissions factor (EF) for ‘all’ capital goods as reported, to enable better visibility into specific capital good categories by spend and carbon impact. Supplier spend activity that was already included in Scope 1 or 2 (such as electricity consumption from owned IT hardware) and other Scope 3 categories (such as upstream leased assets) that could be further defined to a GHG Protocol scope 3 category were removed from the Capital Goods category to prevent double counting. This may represent an under- or over- reporting of emissions in certain supplier categories and specific suppliers based on available spend data due to the nature of cost and accrual accounting. We anticipate improving the methodology and availability data in the future which will impact our year-on-year reporting and trends over time.</t>
  </si>
  <si>
    <t>Emissions were calculated for fuel-and-energy-related activities (not included in Scope 1 or 2) by totaling activity data for each Scope 1 fuel type and electricity consumption by country. These totals were multiplied by their relevant specific emission factors from UK Defra / DECC 2018 Conversion Factors for Company Reporting.</t>
  </si>
  <si>
    <t>VMware uses Environmentally Extended Economic Input Output (EEIO) lifecycle analysis (LCA) emissions factors to quantify the emissions associated with its annual supplier &amp; procurement purchasing activity. Annualized spend data is mapped to corresponding scope 3 categories, supplier categories, and industry sectors and is then multiplied by cradle-to-gate LCA emission factors for the sector to provide an estimated carbon emissions associated with the extraction, production and transport of capital goods acquired or purchased by VMware in the reported year. This may represent an under- or over- reporting of emissions in certain supplier categories and specific suppliers based on available spend data due to the nature of cost and accrual accounting. We anticipate improving the methodology and availability data in the future which will impact our year-on-year reporting and trends over time.</t>
  </si>
  <si>
    <t>VMware uses the EPA's WARM methodology which assigns values to each material that gets, landfilled, recycled and composted, along with GHG Protocol's guidance on waste generated in operations to calculate the emissions associated with waste generated in our global operations.</t>
  </si>
  <si>
    <t>Flight miles by trip is provided by the travel agent, American Express Global Business Travel. Based on the flight mileage, each flight is categorized as short or long haul to align with the DEFRA business travel emissions factors. The DEFRA EFs are then multiplied by the total miles to determine the carbon emissions.</t>
  </si>
  <si>
    <t>We estimated Scope 3 employee commute emissions using internal data. Our sample’s calculations included full-time, commuting only employees from Tier 1 and Tier 2 offices. FY18 survey data was used as proxy to reflect estimated geographical differences in distance traveled, and number of working days. Commuter mode is based on average mode split from the Americas and India per our transportation team. Estimate sample calculation includes vehicle and passenger miles and represents about 70% of global commuters. For the remaining 30% of commuting employees emissions calculations, we used vehicle miles and US average commute distance and working days. And for final emission calculations, we utilized EPA emissions factors Table 8. This number also includes emissions from employee vehicle leases, which are determined based on spend, and utilizing Environmentally Extended Economic Input Output (EEIO) lifecycle analysis (LCA) emissions factors to quantify the emissions.</t>
  </si>
  <si>
    <t>VMware uses Environmentally Extended Economic Input Output (EEIO) lifecycle analysis (LCA) emissions factors to quantify the emissions associated with its annual supplier and procurement purchasing activity. Annualized spend data is mapped to corresponding scope 3 categories, supplier categories, and industry sectors and is then multiplied by cradle-to-gate LCA emission factors for the sector to provide an estimated carbon emissions associated with the extraction, production and transport of upstream leased assets acquired or purchased by VMware in the reported year. Supplier spend activity that was already included in Scope 1 or 2 (such as electricity consumption from colocation data centers) that could be further defined to a GHG Protocol scope 3 category were removed from the Upstream Leased Assets category to prevent double counting. This may represent an under- or over- reporting of emissions in certain supplier categories and specific suppliers based on available spend data due to the nature of cost and accrual accounting. We anticipate improving the methodology and availability data in the future which will impact our year-on-year reporting and trends over time.</t>
  </si>
  <si>
    <t>VMware is part of the IT Service industry and does not produce a significant amount of physical products to transport or distribute.</t>
  </si>
  <si>
    <t>VMware is part of the IT Service industry and does not produce a significant amount of physical products for sale for customer use.</t>
  </si>
  <si>
    <t>VMware is part of the IT Service industry and does not produce a significant amount of physical products for sale for customer use, nor do the products VMware sells produce a significant amount of direct emissions from their use phase.</t>
  </si>
  <si>
    <t>VMware is part of the IT Service industry and does not produce a significant amount of physical products for sale.</t>
  </si>
  <si>
    <t>VMware does not have significant leased spaces.</t>
  </si>
  <si>
    <t>VMware does not have any franchises.</t>
  </si>
  <si>
    <t>VMware does not have any significant investments to report.</t>
  </si>
  <si>
    <t>The 38% decrease in our emissions intensity from last year is due to a number of emissions reduction activities, including energy-efficiency projects that were implemented across our global portfolio. We’re proud of the fact that we reduced our combined Scope 1 and 2 emissions intensity by 38% in the past year. Additionally, we were able to experience 14% revenue growth compared to 2018. In 2018 we expanded our purchases of renewable energy in support of our carbon neutrality goal and attained 94% of energy consumption through renewables.</t>
  </si>
  <si>
    <t>The 3.6% increase in our emissions intensity from last year is due to colocation related scope 2 emissions attributable to VMware reported for the first time. While we have implemented a number of emissions reduction activities, our overall scope 2 location-based emissions increased due to reporting of colocation emissions.</t>
  </si>
  <si>
    <t>Fleet</t>
  </si>
  <si>
    <t>Refrigerants</t>
  </si>
  <si>
    <t>In 2018, we increased our overall consumption of renewable energy for our portfolio 17% - from 77% to 94% globally. The change in emissions is the reduction in our Scope 2 market-based emissions from 2017 to 2018. The Emissions value is the delta between our Scope 1 and 2 totals for 2017 and 2018, divided by 2017 Scopes 1 and 2. Scope 2 references are to our market-based figures.</t>
  </si>
  <si>
    <t>The numerous and varied proactive emissions reductions activities VMware implemented at owned and leased facilities worldwide in 2018 resulted in significant energy savings and corresponding emissions avoidance of more than 695 MT CO2e. The emissions value was derived by dividing the change in emissions by our 2017 Scope 1 and 2 market-based emissions.</t>
  </si>
  <si>
    <t>VMware divested vCloudAir in 2017; however, this did not impact our carbon emissions.</t>
  </si>
  <si>
    <t>VMware acquired Heptio, CloudHealth Technologies, Inc., and VeloCloud in 2018; however, these did not impact our carbon emissions significantly.</t>
  </si>
  <si>
    <t>There were no mergers that impacted our emissions.</t>
  </si>
  <si>
    <t>There were no changes in output that impacted our emissions.</t>
  </si>
  <si>
    <t>In 2017, we purchased energy instruments to progress toward 100% renewable energy.</t>
  </si>
  <si>
    <t>There were no changes in boundary that impacted our emissions.</t>
  </si>
  <si>
    <t>There were no changes in physical operating conditions that impacted our emissions.</t>
  </si>
  <si>
    <t>2017 Climate Registry Default Emission Factors</t>
  </si>
  <si>
    <t>VMware has on¬site solar panels at our Palo Alto campus.</t>
  </si>
  <si>
    <t>Our local utility providers in Palo Alto, California and Wenatchee, Washington, the City of Palo Alto Utilities and Douglas County PUD respectively, provide 100% clean electric power to our facilities in those locations. This is the total consumption for those two locations. [Please note that in 2018 we updated our greenhouse gas inventory calculation methodology. As recommended by BSR’s Future of Internet Power initiative, we have separated out our colocated data center emissions related to scope 2 and added this figure to VMware’s total figures for market-based and location-based scope 2 emissions. Previously all colocated data center emissions were categorized as scope 3, but we believe this new methodology increases the accuracy and transparency of our reporting. We are unable to attribute these emissions to their specific locations of origin, but estimate that 90% of our colocated data center emissions originate in the United States. In question 7.5, we have therefore added 9,371.1 MT CO2e to both market-based and location-based totals for the United States to account for colocated data center emissions. Without colocated data center emissions, our scope 2 market-based emissions for the United States are 0.]</t>
  </si>
  <si>
    <t>Other, please specify (India, Europe, Asia, and US (outside of Palo Alto, CA and Wenatchee, WA))</t>
  </si>
  <si>
    <t>VMware purchased 30,000 MWh of 2018 US Green-e Energy certified Renewable Energy Certificates (RECs), 2324 MWh REGO and 9479 MWh EKOenergy Guarantees of Origin EACs in Europe. In addition to REGO we also have direct green tariff through Engie for Staines, London (Greater Britain) site. These energy instruments covered the entirety of the United States and European portfolio electricity consumption that was not already using renewable energy. 14,899 MWh of the US RECs were unapplied and 1,274 MWh of the REGOs were unapplied. VMware also purchased 17,523 MWh of PowerPlus iRECs for India in addition to a wind power agreement for our South Bangalore sites. 13,498 MWh of the India PowerPlus iRECs were unapplied. We bought 2941 MWh of iRECs for Costa Rica, Brazil, Malaysia, Thailand, Singapore, Turkey, UAE, and Saudi Arabia. VMware invested in these energy instruments in alignment with our long-term strategy to support growth of US and European renewable energy infrastructure. [Please note that in 2018 we updated our greenhouse gas inventory calculation methodology. As recommended by BSR’s Future of Internet Power initiative, we have separated out our colocated data center emissions related to scope 2 and added this figure to VMware’s total figures for market-based and location-based scope 2 emissions. Previously all colocated data center emissions were categorized as scope 3, but we believe this new methodology increases the accuracy and transparency of our reporting. We are unable to attribute these emissions to their specific locations of origin, but estimate that 90% of our colocated data center emissions originate in the United States. In question 7.5, we have therefore added 9,371.1 MT CO2e to both market-based and location-based totals for the United States to account for colocated data center emissions. Without colocated data center emissions, our scope 2 market-based emissions for the United States are 0.]</t>
  </si>
  <si>
    <t>Our waste diversion rate increased from 91% to 92.7% while we also increased our coverage to 52% of our sites globally. The 94% diversion rate is applicable to our Palo Alto location, which makes up 33.7% of our global real estate portfolio. We have maintained our high diversion rate in Palo Alto and are aiming to increase the diversion rate at our remaining sites by implementing best practices from Palo Alto. Please see VMware's Global Impact Report for more information on our corporate sustainability goals</t>
  </si>
  <si>
    <t>Other, please specify (Carbon Impact of Products)</t>
  </si>
  <si>
    <t>In 2019, for the fourth consecutive year, we commissioned IDC to complete a white paper including detailed calculations and a study on the impacts of VMware's virtualization products since 2003. The outcome of this research concluded that our customers have avoided over 665 million MT CO2e as a result of our products. We look forward to continuing this positive carbon impact through the deployment of other VMware solutions. Please see our August 2019 IDC White Paper is entitled “Exploring the Impact of Infrastructure Virtualization on Digital Transformation Strategies and Carbon Emissions,” which can be found at: https://www.vmware.com/content/dam/digitalmarketing/vmware/en/pdf/company/vmware-exploring-impact-of-infrastructure-virtualization-on-digital-transformation-strategies-and-carbon-emissions-whitepaper.pdf</t>
  </si>
  <si>
    <t>VMWare 2018 CDP Verification Statement.pdf</t>
  </si>
  <si>
    <t>In addition to having our carbon emissions assured by Bureau Veritas, they assured VMware’s business travel Scope 3 emissions. Details can be found in the attached letter.</t>
  </si>
  <si>
    <t>Commissioned study by IDC</t>
  </si>
  <si>
    <t>VMware sponsored a white paper in 2019 with IDC to quantify the estimated carbon avoided through the use of our products. Please see the August 2019 IDC White Paper, sponsored by VMware, entitled “Exploring the Impact of Infrastructure Virtualization on Digital Transformation Strategies and Carbon Emissions,” which can be found at: https://www.vmware.com/content/dam/digitalmarketing/vmware/en/pdf/company/vmware-exploring-impact-of-infrastructure-virtualization-on-digital-transformation-strategies-and-carbon-emissions-whitepaper.pdf</t>
  </si>
  <si>
    <t>Energy distribution</t>
  </si>
  <si>
    <t>The Harapanahalli Wind Power Project located in the Davangere District of Karnataka, India, delivers approximately 81,000 MWh of zero emissions renewable electricity to India’s national grid each year. This plays a key role in achieving the country’s 2022 green power targets, while enhancing the local economy and livelihood of residents through the creation of jobs. The project is validated and verified to the Verified Carbon Standard (VCS), and is registered with the Clean Development Mechanism (CDM). VMware has purchased 31,621 metric tonnes CO2e from the Harapanahalli Wind Power Project to support CarbonNeutral® company certification and 900 metric tonnes CO2e for LEED Project 1000107537 in Bangalore India. The project is in a rural area and the wind farm contributes to the local economy and livelihood of residents through the creation of jobs for both full time operational roles as well as temporary positions required for planning and construction. The project improves overall local air quality as it does not incur the environmental pollution or solid waste problems associates with fossil fuel power plants. Additionally, consumption of large quantities of water required for generation of electricity in the current mix of power plants is avoided. Wind power contributes increased energy security and economic well-being as dependence on imported fossil fuels and the associated price variations is reduced. This project supports the following Sustainable Development Goals (SDGs): SDG 6 Clean Water and Sanitation SDG 7 Affordable and Clean Energy SDG 8 Decent Work and Economic Growth SDG 9 Industry Innovation and Infrastructure SDG 13 Climate Action.</t>
  </si>
  <si>
    <t>Improved Cookstoves Household air pollution is a serious public health concern in India and is attributable to around 5% of India’s national burden of disease risk (higher for women and children). This Gold Standard project is enabling households to significantly reduce health risks and fuel costs through the distribution of more efficient biomass cookstoves. Additionally, the manufacturing, sales and distribution of the stoves has increased employment and the sale of the efficient cookstove is subsidised to help households who are unable to afford the upfront costs. VMware has purchased 3,250 metric tonnes CO2e from the India Improved Cookstove project to support CarbonNeutral® company certification. India uses the greatest amount of fuel wood of any country in the world. This project enables households to significantly reduce health risks and fuel costs through the distribution of more efficient biomass cookstoves. Additionally, the manufacturing, sales and distribution of the stoves has increased employment, with subsidies available to help households who are unable to afford the upfront costs. This project supports the following Sustainable Development Goals (SDGs): SDG 1 No Poverty SDG 3 Good Health and Well-being SDG 5 Gender Equality SDG 7 Affordable and Clean Energy SDG 8 Decent Work and Economic Growth SDG 13 Climate Action SDG 15 Life on Land.</t>
  </si>
  <si>
    <t>Other, please specify (Household devices, water)</t>
  </si>
  <si>
    <t>Water-borne disease has been identified as a national priority in Guatemala given the high incidence of diarrheal disease and chronic malnutrition. The Guatemala Water Filtration and Improved Cookstoves project distributes water filters and stoves that enable access to clean water and improve cooking conditions by increasing fuel efficiency and reducing harmful indoor air pollution. It is the first Gold Standard water treatment or cookstove project in the country. The project is currently is Alta Verapaz, Huehuetenango and San Marcos departments and has so far benefited over 230,000 people. The water filter uses a gravity-fed ceramic filter made of clay, sawdust, colloidal silver and carbon to treat two litres of non-potable water per hour. It removes 99% of pathogens, making it safer for drinking and cooking by reducing water-borne disease and also reduces the need for fuelwood, consequently decreasing indoor air pollution. The distributed improved cookstove burn biomass fuel cleanly and efficiently which contributes to a reduction of indoor air pollution that families, particularly women, are exposed to. The water filters and improved cookstoves are sold to households by Ecofiltro and a local NGO, Socorro Maya. Carbon finance enables them to be made more affordable to low-income households with an 18-month payment plan that allows households to access interest-free loans. There is no upfront cost and families can begin to save on fuelwood (and the associated costs) immediately. The average household that uses an improved cookstove will reduce its biomass use by an estimated 65% which equates to 1,700kg each year. Given that 49% of households that use biomass purchase the wood, we estimate that the average family makes fuel savings of US $35 per year. VMware has purchased 45,000 metric tonnes CO2e from the Guatemala Water Filtration and Improved Cookstoves project to support CarbonNeutral® company certification This project supports the following Sustainable Development Goals (SDGs): SDG 1 No Poverty SDG 3 Good Health and Well-being SDG 5 Gender Equality SDG 6 Clean Water and Sanitation SDG 7 Affordable and Clean Energy SDG 8 Decent Work and Economic Growth SDG 10 Reduced Inequalities SDG 12 Responsible Consumption and Production SDG 13 Climate Action SDG 15 Life on Land.</t>
  </si>
  <si>
    <t>2018 was our first year working with the CDP Supply Chain platform. We have developed a plan to receive CDP responses from the suppliers who make up at least 50% of our annual spend by 2020. In 2018 we identified the subset of suppliers who make up 26% of our spend to request disclosure and in 2019 we are reaching out to 200 suppliers through CDP Supply Chain platform.</t>
  </si>
  <si>
    <t>2018 was the first year that we utilized the CDP Supply Chain platform to gather this data from our suppliers. Through this platform, we learned that our suppliers are highly capable and understand the need for emissions reductions. We received responses from 95% of the suppliers we engaged, and gleaned valuable insight into the climate-related activities being pursued by a number them. For example, 86% of suppliers reported active climate targets, while 5 had approved science-based targets (SBTs), 4 were committed to SBTs, and 11 more anticipated setting SBTs within 2 years. Empowered by the knowledge that our supplier base has a mature sustainability strategy, we are taking next steps to embed aggressive emissions reduction practices across our supply chain and we are in the process of evaluating a scope 3 target. We will continue to measure the success of our supplier engagement through our CDP Supply Chain response rate, and other metrics.</t>
  </si>
  <si>
    <t>VMware's products have supported our 500+ customers in reducing their carbon footprints for the last 15 years. We offer information on customer emissions reductions on the Sustainability page of our website, including interactive resources like a carbon calculator to enable our customers to easily assess their environmental impact. This year, we sponsored our 4th consecutive report from IDC that quantifies the cumulative positive carbon impact of our products for our customers. VMware’s infrastructure virtualization solution — which encompasses compute (server), storage, networking, and management capabilities — forms the underpinning of modern data center infrastructure. It enables firms to gain data center-wide and IT-wide efficiencies as well as establish metrics to track and ultimately curb carbon emissions resulting from IT infrastructure growth. Please see our August 2019 IDC White Paper is entitled “Exploring the Impact of Infrastructure Virtualization on Digital Transformation Strategies and Carbon Emissions,” which can be found at: https://www.vmware.com/content/dam/digitalmarketing/vmware/en/pdf/company/vmware-exploring-impact-of-infrastructure-virtualization-on-digital-transformation-strategies-and-carbon-emissions-whitepaper.pdf.</t>
  </si>
  <si>
    <t>We measure the success of our customer education efforts around the climate change impacts of data center products by measuring avoided greenhouse gas emissions during product use phase. Since 2003, VMware's products have avoided over 665 million MT CO2e for our customers. In 2018 alone, the emissions avoidance associated with customers using our products was 91 million MT CO2e. We also share product impact data at our annual user conference, VMworld, which is held in both the United States (“U.S.”) and Europe, while our vForum events are held in the Asia Pacific and Japan region.</t>
  </si>
  <si>
    <t>We have many opportunities to engage with our customers and actively seek their input and requirements. We specifically engage in annual or bi-annual Customer Advisory Councils across each region of our business and feedback is incorporated into our product roadmaps, where applicable. We have experienced a significant increase in engagement with our customers regarding our environmental and corporate social responsibility (CSR) performance over the last year. We currently have 30 customers on the EcoVadis platform. In early 2018, we improved our EcoVadis assessment score from a Silver to a Gold level. This effort is to support our customers in providing them with a holistic view of our sustainability efforts through transparency and third-party review, and to empower us with an efficient response process. We prioritize responding to our customer's annual questionnaires, as well as ad-hoc queries aiming to be as responsive as possible on these issues and concerns. We have a global team that includes members from our field support, sustainability and compliance groups that is responsible for responding to customer environmental, social and CSR questions. Globally, more than 569 companies have committed to setting science-based targets for emissions reductions. We realize that more than 94% of those are our customers. We are working with the field sales teams to help these customers in their digital transformation journeys through deeper penetration of our technologies. We deploy and test products in our own IT environments and then share the learnings, business &amp; sustainability benefits with our customers.</t>
  </si>
  <si>
    <t>As a measure of success, we have received positive confirmation from our customers upon review of our data and to date, they have all been satisfied with our responses. As another example of engagement, in the past, VMware has been an active pioneer in working with utility companies to offer incentive programs supporting virtualization projects in data centers. VMware worked with utilities across North America including Pacific Gas and Electric, Southern California Edison, SDGandE, BC Hydro and Austin Energy to provide customer incentives based on the amount of energy savings achieved through data center consolidation. Additionally, we have a customer advocacy team that engages regularly through a Net Promoter Score (NPS) survey.</t>
  </si>
  <si>
    <t>Given that VMware's headquarters are located in Palo Alto we are actively engaged with the City of Palo Alto as a committee member of its Sustainability Climate Action Plan. This committee includes other corporate participants, as well as local residents, and it provides insights and guidance on the City's plan to reduce its carbon emissions by way of encouraging electrification, facilitating mass transit and providing 100% green power. The committee meets regularly throughout the year and VMware is represented by its Sustainability Manager. (VMware's headquarters are in Palo Alto and it has forged strong relationships with the City, Stanford University and its Stanford Research Park neighbors.)</t>
  </si>
  <si>
    <t>Palo Alto's Climate Action Plan informs many of the initiatives that are implemented by the City for its residents and businesses. It also informs how the City runs its operations and has driven numerous sustainability practices internally, including procurement of goods and services. The goal is to embed the plan as much as possible within the City's processes, in order to create efficiencies and achieve its climate goals. On opening day—Nov. 1, 2018 of VMware’s New Discovery center and to celebrate this vision of innovation and sustainability, we also had the honor of hosting Palo Alto Mayor Liz Kniss and Congresswoman Anna Eshoo. These leaders spoke about the importance of public-private partnerships at the local, state and federal levels to innovate ways for society to become more sustainable and resilient.</t>
  </si>
  <si>
    <t>Other, please specify (Energy Infrastructure)</t>
  </si>
  <si>
    <t>Focus of Legislation: Securing State Energy Infrastructure VMware supports and actively participates in policy academies with the National Governors Association (NGA) Center for Best Practices Resource Center on Cyber Security.</t>
  </si>
  <si>
    <t>The NGA works with Governors across the country to assist states in developing responsible policies and state legislation to enhance the cybersecurity of state energy systems and infrastructure. The NGA recognizes that a cyber-attack on the systems that run water treatment facilities, and electrical and nuclear power plants, can have significant negative environmental consequences.</t>
  </si>
  <si>
    <t>VMware has supported H.R. 306, Efficient Government Technology Act, and continues to work with Congresswoman, Rep. Anna Eshoo and her staff to advocate for its passage in the House and Senate.</t>
  </si>
  <si>
    <t>Our Palo Alto Congresswoman, Rep. Anna Eshoo (D-CA), introduced H.R. 306, Efficient Government Technology Act, which requires the Department of Energy to update its 2007 baseline for energy efficiency at data centers, with an eye to making new data centers operate with less expenditure of power -- and by extension fewer costs. The legislation also tasks agencies with collaborating with DOE, the Office of Management and Budget (OMB) and the Environmental Protection Agency to come up with ways of measuring and verifying energy saving methods to make data centers operate with less energy. OMB would have to report on agency progress. Additionally, OMB would establish a program to certify tech workers in the evaluation and management of energy usage for the purpose of tracking data center efficiency. Stats: The federal government could realize $5 billion in energy savings over seven years with more efficient use of data centers, according to a 2013 report from the Center for Climate and Energy Solutions. The Department of Energy estimates that implementation of best practices alone could reduce the government’s data center energy bill by 20 to 40 percent. With investments in the latest technologies, experts estimate that most data centers could slash their energy use by 80 to 90 percent. Bill Status: On March 14, 2016, the House of Representatives passed the Energy Efficient Government Technology Act, designed to make federal data centers use energy more efficiently. The Senate will now need to act before the bill becomes law. The legislation is included as a subsection of the Senate Energy Bill (Energy Policy Modernization Act), currently being considered in the Senate.</t>
  </si>
  <si>
    <t>Other, please specify (IT Modernization)</t>
  </si>
  <si>
    <t>Other = IT Modernization: VMware supported through its trade association memberships the MGT Act which was adopted into law in December 2017.</t>
  </si>
  <si>
    <t>The Modernizing Government Technology (MGT) Act of 2016 is working to reform the way the Federal Government funds and modernizes IT solutions and keeps pace with innovations, such as virtualization, and cloud computing that can positively impact the environment.</t>
  </si>
  <si>
    <t>IT Alliance for Public Sector</t>
  </si>
  <si>
    <t>IT Alliance for Public Sector (ITAPS) is an organization formed to engage with policymakers across the country with an aim to educate government leaders on the importance of the growing technology industry and to promote a technology-led innovation ecosystem. Additionally, the organization advocates for modernization of the Federal IT infrastructure and national standards for the Internet of Things (IoT) adoption.</t>
  </si>
  <si>
    <t>VMware participates in the executive policy committees that set the policy strategy for the year at both the Federal and State levels with our VP of Public Sector on the Board at the Federal level. ITAPS’ priorities include supporting and advancing policies for clean energy technologies and R&amp;D as well as responsible stewardship for natural resources and the environment. VMware supports policy efforts to promote the adoption of internet-enabled devices and the Internet of Things (IoT). IoT adoption has the potential to greatly impact climate change. According to ITAPS, by connecting on an individual level our home appliances and thermostats, and scaling that across multiple communities, the IoT can cut nine gigatons of carbon emissions by 2020 (a 19% reduction in our emissions).</t>
  </si>
  <si>
    <t>The Information Technology Industry Council</t>
  </si>
  <si>
    <t>Information Technology Industry Council (ITI) and its members seek to continuously improve the energy efficiency landscape in the US and globally to leverage energy-efficient technologies. ITI works on behalf of its member companies to advocate for policies that advance both intelligent efficiency and product efficiency.</t>
  </si>
  <si>
    <t>VMware's VP of Global Government Relations sits on the Executive Committee of ITI and influences ITI’s policy positions. ITI and its member companies understand that we have a major stake in the fight against climate change. VMware supports the three strategic commitments ITI has made in this regard. ITI also supports government policies that emphasize an innovation agenda for mitigating and adapting our changing climate. On energy efficiency, ITI unites the tech sector and the NGO community to advance policies that drive sustainable economic growth through technology-enabled energy and product efficiency innovation. ITI works proactively with the Environmental Protection Agency as an active partner in and advisor to the ENERGY STAR program, their activities in Europe in coordination with Digital Europe, their work in China in coordination with USITO and their policy efforts elsewhere in Asia, Latin America, Africa, and the Middle East. It also participates actively in energy efficiency efforts within the G-20, the Asia Pacific Economic Cooperation (APEC) forum, the United Nations, and other international venues.</t>
  </si>
  <si>
    <t>TechNet supports policies that are technology-neutral and that foster and promote a climate for innovation in clean energy supply and demand. TechNet’s state clean energy priorities include advocacy and support around the following policy areas: • Demand Response (DR) • Distributed Energy Resources (DER) • Energy Efficiency Standards • Resilient Energy Supply • Clean Energy Standards, Renewable Portfolio Standards, and Renewable Fuel Standards • Grid Modernization • Retail Energy Competition and Self-Supply • Grid and Customer Data Access and Transparency • Electrification of Transportation • Clean Energy Supply • Microgrids • Demand Charges</t>
  </si>
  <si>
    <t>VMware's State and Local Government Relations team participate in regional discussions and decisions about which state legislation TechNet should support. This includes contemplation of policies that support a robust, technology-neutral energy agenda that will spur the development and the deployment of clean energy resources; the implementation of policies that support customer choice for clean energy technologies; policies and programs that recognize the importance of resiliency in the face of security threats, natural disasters, and the need for uninterrupted energy supplies; and understanding that clean energy and resilient energy are not mutually exclusive, TechNet will seek to advance the focus on the intersection of sustainable energy and resilient energy.</t>
  </si>
  <si>
    <t>The United States Information Technology Office (USITO)</t>
  </si>
  <si>
    <t>The United States Information Technology Office (USITO) is an independent, non-profit, membership-based trade association, representing the US information communication technologies (ICT) industry in China.</t>
  </si>
  <si>
    <t>VMware's VP of VMware Labs, Greater China was invited by the USITO to speak at the Consumer Electronics Show (CES) Asia on challenging national, regional and customer requirements for environmental issues as well as how sustainability concerns and the emergence of better technologies is converging to change the industry.</t>
  </si>
  <si>
    <t>VMware is an active member of the Stanford Research Park Advisory Council. We are integrally involved in the Park and the City of Palo Alto's transportation initiative and our Senior Director of Real Estate &amp; Workplace serves on the Council. Stanford Research Park employers and tenants collaborate to solve transportation issues that affect them, as well as the residents of our neighboring communities. Transportation is a key issue for the City of Palo Alto when it comes to meeting its Climate Action Plan goals.</t>
  </si>
  <si>
    <t>VMware is a member of Digital Europe and its Digital Sustainability Policy Group (DSPG) which aims to be the trusted and preferred partner for environmental policy makers, reaching out for constructive discussion with other stakeholders. It advocates the integration of environmental considerations at the stage of product design with the aim of reducing all relevant potential environmental impacts over its entire life cycle. DSPG aims to demonstrate leadership in this area helping to support other industries through advancement in electronics, software applications, and services.</t>
  </si>
  <si>
    <t>The digital technology industry is committed to meeting the challenge of a material and energy-efficient Europe. Our industry helps citizens and commerce to move to a more sustainable society and efficient use and reuse of the materials in our products. The industry promotes the use of recyclable and recycled materials and will design products and services to be renewable, recoverable, or recyclable without compromising their ability to meet our customer’s demands. It therefore contributes to a sustainable and competitive economy. </t>
  </si>
  <si>
    <t>VMware has established a tiered governance structure that consists of a Sustainability Technical Council and an Executive Sustainability Advisory Group.</t>
  </si>
  <si>
    <t>The Technical Council includes various representation within the Office of the CTO and Products and Cloud Services Business Unit. This Technical Council meets quarterly with the VP of Sustainability Strategy to provide insights, share ideas and drive cross-company sustainability initiatives. The goal of the Council is to drive sustainability into our engineering processes and to collaborate on assessing the environmental impacts of our products. The Executive Sustainability Advisory Group includes key internal stakeholders whose role it is to review and guide our sustainability strategy, reporting, and corporate sustainability goals.  </t>
  </si>
  <si>
    <t>The Executive Sustainability Advisory Group includes the following stakeholders:</t>
  </si>
  <si>
    <t>• Chief People Officer</t>
  </si>
  <si>
    <t>• Chief Technology Officer</t>
  </si>
  <si>
    <t>• Chief Communications Officer</t>
  </si>
  <si>
    <t>• VP, Global Government Relations and Public Policy</t>
  </si>
  <si>
    <t>• VP, Deputy Counsel</t>
  </si>
  <si>
    <t>• VP, Internal Audit</t>
  </si>
  <si>
    <t>• VP, Real Estate and Workplace</t>
  </si>
  <si>
    <t>With regard to policy, all of our policy engagement activities are coordinated through our VP of Global Government Relations and Public Policy who is on the Executive Sustainability Advisory Group. Given that our core business drives energy efficiency, these groups are not at odds when it comes to supporting appropriate climate or energy-related legislation.</t>
  </si>
  <si>
    <t>VMware Global Impact Report 2017.pdf</t>
  </si>
  <si>
    <t>Pages 13-15, 20</t>
  </si>
  <si>
    <t>Please note that in 2018 we updated our greenhouse gas inventory calculation methodology. As recommended by BSR’s Future of Internet Power initiative, we have separated out our colocated data center emissions related to scope 2 and added this figure to VMware’s total figures for market-based and location-based scope 2 emissions. Previously all colocated data center emissions were categorized as scope 3, but we believe this new methodology increases the accuracy and transparency of our reporting. We are unable to attribute these emissions to their specific locations of origin, but estimate that 90% of our colocated data center emissions originate in the United States. In question 7.5, we have therefore added 9,371.1 MT CO2e to both market-based and location-based totals for the United States to account for colocated data center emissions. Without colocated data center emissions, our scope 2 market-based emissions for the United States are 0.</t>
  </si>
  <si>
    <t>CFO</t>
  </si>
  <si>
    <t> Infosys is a global leader in next-generation digital services and consulting. We enable clients in 45 countries to navigate their digital transformation. With over three decades of experience in managing the systems and workings of global enterprises, we expertly steer our clients through their digital journey. We do it by enabling the enterprise with an AI-powered core that helps prioritize the execution of change. We also empower the business with agile digital at scale to deliver unprecedented levels of performance and customer delight. Our always-on learning agenda drives their continuous improvement through building and transferring digital skills, expertise, and ideas from our innovation ecosystem. Infosys has over 228,000+ employees with a turnover of US$ 11.8 billion in FY 19. </t>
  </si>
  <si>
    <t> Our responses to this Questionnaire may contain ‘forward-looking statements’ that are based on our current expectations, assumptions, estimates and projections about the Company, our industry, economic conditions in the markets in which we operate, and certain other matters. Generally, these forward-looking statements can be identified by the use of forward-looking terminology such as ‘anticipate’, ‘believe’, ‘estimate’, ‘expect’, ‘intend’, ‘will’, ‘project’, ‘seek’, ‘should’ ‘deliver’, ‘reduce’, ‘cumulative’, ‘manage’ ‘potential’, ‘Commitment’. Those statements include, among other things, the discussions of our business strategy and expectations concerning our market position, future operations, margins, profitability, liquidity and capital resources. These statements are subject to known and unknown risks, uncertainties and other factors, discussed in our Annual Report on Form 20-F for fiscal 2019 filed with the US Securities and Exchange Commission, which may cause actual results or outcomes to differ materially from those implied by the forward-looking statements. In light of these and other uncertainties, you should not conclude that the results or outcomes referred to in any of the forward-looking statements will be achieved. All forward-looking statements included in this Questionnaire are based on information available to us on the date hereof, and we do not undertake to update these forward-looking statements unless required to do so by law. </t>
  </si>
  <si>
    <t>Committee Name: Corporate Social Responsibility Committee Board Level Committee members: 1) Lead Independent Director - the Chairperson of CSR Committee 2) COO - the whole-time director 3) Two Independent Directors Description: The CSR committee of the Board is responsible for overseeing the execution of the Company's CSR policy of Infosys. The Chairperson along with other board members oversees the execution of the company CSR policy including the climate change and reduction of our resource foot prints on a quarterly basis based on the risk and opportunities identified for the organisation. Also, the committee is responsible for tracking the progress of 'Infosys Carbon Neutral' and 'RE 100' commitments.</t>
  </si>
  <si>
    <t>The CSR committee meets every quarter to review the strategy, future plan of action and budgeting spend. The committee also reviews the implementation progress, challenges in implementing the project, performance against the climate change related objectives and targets. Additionally, the ‘Risk Management Committee’ meet on a quarterly basis to discuss the identification, evaluation and mitigation of operational, strategic and environmental risks. The environmental risk covers the climate change related risks and opportunity discussion as well.</t>
  </si>
  <si>
    <t>Chief Risks Officer (CRO)</t>
  </si>
  <si>
    <t>Environment/ Sustainability manager</t>
  </si>
  <si>
    <t>Infosys has well established systems in place to manage its operations and risks in the Environment, Health, Safety, Climate change related areas. Infosys recognizes climate change as a very important global and business issue. To combat the threat such as global warming and survival of mankind, as a responsible corporate, has always taken goals on climate change as a part of the Infosys corporate score card. In addition to our Carbon Neutral commitment for FY20, Infosys has taken upon itself, the following goals: </t>
  </si>
  <si>
    <t>1. Reduce our Scope 2 emissions by 46% over business-as-usual scenario and meet the remaining by carbon offset projects </t>
  </si>
  <si>
    <t>2. Deliver a cumulative 100% of the estimated carbon offset (Scope 1 and 3) requirement for the FY20. </t>
  </si>
  <si>
    <t>3. Reduce per capita electricity consumption by 2% in FY20. </t>
  </si>
  <si>
    <t>Under the guidance of our COO, the EVP and Head Sustainability drives projects to meet the above goals. These goals are cascaded to various Business Unit Managers, who look after the identification, implementation and monitoring of the projects. The Business Unit Managers work in collaboration with the Corporate and location wise EHS - Facilities teams.  </t>
  </si>
  <si>
    <t>The climate change risks can also cause potential disruptions of our business operations due to calamities like floods, cyclones, droughts etc in cities where we operate. The Business Continuity Management System (BCMS) team, headed by our COO is therefore very actively involved in monitoring and managing these climate change related risks. Infosys is certified to ISO 22301, ISO 9001, 14001:2015, OHSAS 18001:2007, which helps the organization to act smartly on the climate related issues and provide best practices in our Sector.  Furthermore, our Risk Council comprising of the CEO, COO, CFO, CRO and the General Counsel, provide cadence or oversight on the risk management process. The Office of Risk Management team reports into the Risk Council on a regular basis on all the major risks and strategies related to Climate change, business operation, amongst other risks. The Risk Council reviews the adequacy, progress and the effective of the mitigation actions.  </t>
  </si>
  <si>
    <t>The goals taken for FY20 include: 1. Reduce our Scope 2 emissions by 46% over business-as-usual scenario and meet the remaining by carbon offset projects 2. Deliver a cumulative 100% of the estimated carbon offset (Scope 1 and 3) requirement for the FY20. 3. Reduce per capita electricity consumption by 2% in FY20</t>
  </si>
  <si>
    <t>Achieving high level of sustainability by reducing energy consumption and emissions is one of the goals of Executive Vice President - Head - Administration, Facilities, Infrastructure and Security and Sustainability, who report to the COO. The goals of EVP for FY20 include: 1. Reduce our Scope 2 emissions by 46% over business-as-usual scenario and meet the remaining by carbon offset projects 2. Deliver a cumulative 100% of the estimated carbon offset (Scope 1 and 3) requirement for the FY20. 3. Reduce per capita electricity consumption by 2% in FY20, The corporate goals are evaluated on a half yearly basis and the performance on these goals has a direct influence on the variable component of the remuneration and annual increment of the sustainability Head.</t>
  </si>
  <si>
    <t>Head - Green Initiatives: The performance indicators for the green initiative team are: 1. Reduce our Scope 2 emissions by 46% over business-as-usual scenario and meet the remaining by carbon offset projects 2. Deliver a cumulative 100% of the estimated carbon offset (Scope 1 and 3) requirement for the FY20. 3. Reduce per capita electricity consumption by 2% in FY20. Performance against these goals has a direct impact on the individual performance ratings of the department head which gets evaluated every 6 months and has a direct influence on the variable component of his compensation and the annual increment. The goals are shared by all the members in his team. Head - Facilities: The Head of Global Facilities team at Infosys is responsible for the operation and maintenance of our office spaces. He has the following KPIs on climate change in his goals sheet: 1. Reduction of per capita electricity and water consumption of our campuses by 2% in FY20. 2. Management of Health Safety and Environment compliance in our offices across the globe. The facility managers across all our owned campuses in India who report to him have the following performance indicators as part of the goals. These goals have a direct impact on their performance ratings which gets evaluated every 6 months which impacts the variable component of their compensation and the annual increment.</t>
  </si>
  <si>
    <t>The Health, Safety and Environment (HSE) team at Infosys has the following KPIs on climate change management as part of their goal sheet. 1. Reduction in electricity and water consumption. 2. Increase in renewable energy share. 3. Provide all requisite data for computation and management and reporting for sustainability and business responsibility reports, CDP and DJSI reports reporting. The goals based on these KPIs have a direct impact on the performance ratings which gets evaluated every 6 months which impacts the variable component of her compensation and the annual increments.</t>
  </si>
  <si>
    <t>Risk manager</t>
  </si>
  <si>
    <t>Other, please specify (Climate related risk)</t>
  </si>
  <si>
    <t>The BCMS Specialist is directly responsible for managing our physical risks to our business operations including those associated with climate change like flooding, resource shortage etc. Their major KPIs include 1. Managing day-to-day activities of Business Continuity Management System (BCMS) for the organization, 2. Ongoing implementation and compliance on the BCMS standard (ISO 22301) through the organization, 3. Ensure formulation / review / consolidation of Business Impact Analysis and Risk Assessment, 4. Maintenance and review of list of critical services and accepted risks 5. Track and monitor progress of disaster recovery and business continuity, 6. Participate in post disaster assessment and assist in establishment of corrective and preventive functional / locational controls as required, 7. Track and ensure ongoing validation of functional / locational controls through periodic tests / exercises. The goals based on these KPIs have a direct impact on the performance ratings which gets evaluated every 6 months which impacts the variable component of his compensation and annual increments.</t>
  </si>
  <si>
    <t>1. As part of the environment campaigns we conduct across our campuses like World environment day, World water day, Earth hour, Inter DC contest on energy savings, organic farming, kitchen gardening, waste composting and other competitions are organized in which the best entries/winners are awarded certificates. 2. Sustainability is one of the categories of the annual Infosys 'Awards for Excellence'. All employees are eligible to nominate themselves or their teams for the award which includes a monetary reward and a certificate.</t>
  </si>
  <si>
    <t>Our employees in each of our campuses are organized into Eco-groups who drive environmental campaigns both within and outside our campuses. Active members of these Eco-groups are recognized and supported during these campaigns by the senior management, which provides motivation for them to continue their efforts. In addition to activities sponsored by the organization, there are several societal initiatives that are led by employee resource groups across the globe. Eco club is one such initiative, which drives the environmental campaigns both within and outside our campuses. Other than providing the platform to run the campaign, active members are recognized by the organization from time to time.</t>
  </si>
  <si>
    <t>Other, please specify (Principal quality department)</t>
  </si>
  <si>
    <t>Other, please specify (Process Improvements and Process Audits)</t>
  </si>
  <si>
    <t>The Principal – Quality Dept. at Infosys heads the Internal verification and assurance for Sustainability Reporting which includes all GHG and environmental data. Quality team is responsible for: 1. Planning and execution of Verification activities in line with various models, frameworks and quality standard requirements 2. Determine the appropriate level of assurance and partnering with internal functions in providing SME support to arrive at a mitigation plan aiming towards enhancing the assurance level. 3. To influence Senior management on the strategic decisions and converting them into actions. The goals based on these KPIs is linked to his performance ratings which gets evaluated every 6 months which impacts the variable component of his compensation and annual increments.</t>
  </si>
  <si>
    <t>Climate change is an integral part of our business strategy and our Sustainability policy which focuses on four tracks: 1. Making our business sustainable, 2. Making our clients business sustainable, 3. Making our ecosystem sustainable and 4. Making our lifestyle sustainable. Infosys has set up a Risk council (consisting of the CEO, CFO, COO, CRO and the General Counsel), whose work is overseen by the Risk Management Committee, which includes 4 independent Board members. With respect to climate change, the Head of Sustainability along with the relevant SMEs from Green Initiatives, Sustainability, Business continuity team and Facilities team, report all risks and opportunities to the Office of Risk Management. Based on their feedback, Sustainability has not just a strategic, Operation and Legal risk/Opportunity but also a Business objective for Infosys.</t>
  </si>
  <si>
    <t>Infosys Enterprise Risk Management function enables the achievement of strategic objectives by identifying, analyzing, assessing, mitigating, monitoring and governing any risk or potential threat to these objectives. While achievement of strategic objectives is the key driver, our values, culture, obligation and commitment to our stakeholders are the foundation on which our ERM framework is developed. The framework defines various categories of risks and the appropriate governance bodies or councils that will have an oversight on these risks. Climate change is an operational risk that is monitored through Operational Risk council. </t>
  </si>
  <si>
    <r>
      <t>At a corporate Level</t>
    </r>
    <r>
      <rPr>
        <sz val="8"/>
        <color theme="1"/>
        <rFont val="Inherit"/>
      </rPr>
      <t>, Infosys has a dedicated risk team headed by Chief Risk Officer to evaluate and appraise our management of critical risks to our business. Risks at Infosys are categorized as Strategic, Operational and Legal &amp; Compliance risks. Under climate change risks we focus, among others, business continuity by ensuring appropriate preparedness to mitigate possible business disruptions on people, connectivity and infrastructure. Business continuity is a top priority and is managed by the Phoenix program. Phoenix is our dedicated Business Continuity Management program headed our Chief Operating Officer, whose team owns the processes and monitors all the controls and compliance requirements. Climate change risk profiling and opportunities is conducted over time horizons by the Green Initiatives team and the BCMS teams to assess outcomes, financial implications and the impact. In defining the financial impacts of risks, the following guideline is used: </t>
    </r>
  </si>
  <si>
    <t>- Risks that contribute to over 2% of our revenues are considered critical. </t>
  </si>
  <si>
    <t>- Risks that contribute between 1.5% to 2% of our revenues are considered high </t>
  </si>
  <si>
    <t>- Risks that contribute between 1 % to 1.5% of our revenues are considered medium</t>
  </si>
  <si>
    <t>- Risks that contribute to less than 1% of our revenues are considered low</t>
  </si>
  <si>
    <t>The climate change risks thus identified are integrated into the company’s Climate change strategy and goals for which various business units are responsible.</t>
  </si>
  <si>
    <r>
      <t>At an Asset level: </t>
    </r>
    <r>
      <rPr>
        <sz val="8"/>
        <color theme="1"/>
        <rFont val="Inherit"/>
      </rPr>
      <t>Infosys also conducts Environment Impact Assessment and a Vulnerability assessment for seismic and Climate change related risks, before construction at a chosen location and appropriate remediation measures are incorporated. Climate change induced operational risks due to floods, cyclones etc., are assessed and monitored. Redundancy has been built into all essential infrastructure including office space, network connectivity, water, power, computing resources and personnel; with each Development center having another DC designated as its offsite storage and recovery location. From a regulatory and reputation risks perspective, Infosys is certified under latest revised standard of ISO14001:2015 and ISO 22301 and has thereby incorporated changes includes revised HSE policy, change in organization, focused leadership interventions. </t>
    </r>
  </si>
  <si>
    <t>The Securities Exchange Board of India (SEBI) has mandated the top 500 Indian listed companies (by Market Capitalization) to report on Environmental, Social and Governance (ESG) parameters as part of their Annual Financial Reporting from Fiscal 2017 onward. The National Voluntary Guidelines (NVGs) released in 2010 by the Ministry of Corporate affairs, Government of India, outlines a set of guiding Principles for Responsible Business (PRBs) and provides guidance and frameworks for the implementation of the same. In addition, we have submitted FORM 20F under US SEC filing for the year FY19. The environment indicators include GHG emissions and related dimensions. Any mandatory emission reporting requirements in countries where we operate outside India is a potential risk. There are forthcoming requirements in USA, France and UK. Additionally, the various countries have specific climate change management disclosures to be provided, in order to meet the requirement for listed companies. e.g., the US Securities and Exchange Commission, the Johannesburg Stock Exchange, Australia Securities Exchange, etc, all have specific climate change related disclosures requirement. Risks arising out of threats posed to our financial, organizational or reputation standing resulting from potential violations or non-conformance with laws, regulations, codes of conduct or Organisational prescribed practices or contractual compliance have been considered a significant risk category for Infosys. The climate change related regulatory requirements are therefore tracked and monitored on a constant basis by the Infosys team.</t>
  </si>
  <si>
    <t>Climate change is a major risk for the survival of lives especially in least developed, small island and developing countries that face large scale climate variability and are exposed to enhanced risks from climate change. Recognizing the dangerous climate change impacts, if global warming is not limited to well below 2°C, there are possibilities of change in the Globe maps of most of the coastal countries, heavy drought, extreme weather etc. Thus 195 countries have signed a universal legally binding global climate deal during the Paris Climate Conference in Dec 2015. During this agreement, all countries that signed up, provided for Intended Nationally Determined Contribution (INDC), which outline the actions countries intend to take, to go on this low carbon journey. Given our global presence, this could have an impact on Infosys' operations. India for example has set out to reduce its emission intensity by 33-35% by 2030 and achieve 40% cumulative electric power installed capacity from Non-fossil fuel-based energy sources. In the event that these targets are passed on to various industry sectors, either in terms of reduction in emissions intensity, or in terms of renewable energy installation/sourcing, Infosys sees a risk for its business and operations Additionally, the possibility of these targets being passed on to our key client sectors - like Oil and Gas, Mining, energy sector, etc, can have a direct impact on the business for Infosys.</t>
  </si>
  <si>
    <t>With increased electricity demands due to industrialization and globalization, the stress on the existing renewable and non-renewable sources of energy, has been extremely high. We have seen a steady increase in the cost of electricity and diesel over the years in India and most of the countries where we operate, and we anticipate the same trend to continue in the coming years. The uncertainty regarding future energy prices remains a potential operational risk to Infosys. In addition, the Infosys carbon neutral commitment meant that Infosys needed to look at the various technological interventions required to become carbon neutral. Infosys started on this journey way back in 2008 to reduce its carbon footprint. Infosys has therefore focused on low-carbon and energy efficient systems through its investments in the Green Buildings and Solar power plants. While Technology can be a risk, Infosys has used the same to its advantage, and has been successful in staying ahead of the curve.</t>
  </si>
  <si>
    <t>Infosys is being an IT Consulting and Services company, does not have nor foresees any climate change specific litigation or claims. However, we constantly strive to ensure compliance for all our operations w.r.t Climate change as detailed in sections above.</t>
  </si>
  <si>
    <t>In response to increasing awareness on climate change and other related socio-environmental issues, clients increasingly request for our emission performance or CDP score during RFP or bidding stage. This could translate into a filtering criterion or a strongly weighted parameter in their decisions to work with a particular entity. If Infosys performance is not managed in these areas, Infosys may lose to competition who could exceed our environmental/social performance as assessed by clients. We respond to multiple sustainability supplier assessments from our clients including the CDP supply chain response every year. We perceive this as an increasing risk and hence have invested heavily in people and resources to address this risk.</t>
  </si>
  <si>
    <t>Our efforts to reduce our energy consumption over the last 12 years has resulted in Infosys having one of the lowest per capita electricity consumption in the IT industry and we are able to keep our operational costs under control. Further, our focused approach to become energy and water sustainable has helped us strengthen our business continuity preparedness. We strongly believe that these are important matters of consideration for our clients and it helps to attract and retain our business relationships. This has also helped us in meeting the increasing expectations of our clients who consider sustainability as a key performance indicator. We have been able to build our reputation and brand through our achievements in sustainability over the last 12 years and we are setting global benchmarks for the industry to follow.</t>
  </si>
  <si>
    <t>Extreme weather events due to climate change can lead to health epidemics. For e.g. Drought can bring increases in food prices, or shortages of certain foods; and Flooding can cause cholera, diarrhoea, malaria, etc. Changes in the availability of natural resources in regions like water where we operate would directly impact our operations and employee livelihood which will impact our ability to do business and ensure business continuity. With large operating campuses in major urban cities of India, water stress and scarcity pose a significant near term risk for us which will impact our ability to do business. Operating risks mainly include disruption of power and water supply to our campuses due to extreme weather events thereby affecting the business continuity. We are already experiencing such impacts in some of our campuses and we have implemented risk management process to minimize potential impact on our business. Many reports suggest that about 600 million people are affected by drought in India, as the country reels from severe water shortages and desperately poor farmers suffer crop losses. With a very large operational footprint in India, we have recognized there are direct climate change impacts arising from (1) physical damage to our building infrastructure and other physical assets and (2) disruptions of the city's functional continuity such as transport network and utility in the cities that we operate can severely hamper business continuity. Furthermore, extreme weather events can affect the morale of employees, affecting business operations.</t>
  </si>
  <si>
    <t>The carbon dioxide level in the atmosphere crossed the 410 ppm mark in 2019. The global average temperature has already risen by 0.9°C above the pre-industrial level. The hottest five years in our recorded history of 135 years all occurred since 2010. Global Risks Report published by the World Economic Forum 2019 identifies three climate change related risks amongst the top 5 risks the world faces today, both in terms of likelihood and impact. Year 2016 was the hottest year recorded as per latest reports from NASA. The world has witnessed some unprecedented and severe weather events in the last three years. It is understood that further increase in temperature will increase climate risks, with such risks increasing exponentially beyond the 2°C level. Given the vast evidence available, during the Paris agreement (COP21), a global pact to limit the temperature rise to well below the 2°C mark was made. Parties to the UNFCCC have already drawn up their emission reduction commitments, the Intended Nationally Determined Contributions (INDCs). India’s INDC is a commitment to reduce its carbon emissions intensity by 33% to 35% below the 2005 level by 2030. For Infosys, some of our development centers are in coastal cities and the higher temperature and sea level rise can be a potential risk for our operations and business continuity.</t>
  </si>
  <si>
    <t>Infosys being an IT Consulting and Services company does not consider this as a risk, since most of the relevant risks are covered in the risk drivers above.</t>
  </si>
  <si>
    <t>In response to increasing awareness on climate change and other related socio-environmental issues, clients increasingly request for our emission performance or CDP score during RFP or bidding stage. This could translate into a filtering criterion or a strongly weighted parameter in their decisions to work with an entity. If Infosys performance is not managed in these areas, Infosys may lose to competition who could exceed our environmental/social performance as assessed by clients. We respond to multiple sustainability supplier assessments from our clients including the CDP supply chain response, Quest-assessor, EcoVadis every year.</t>
  </si>
  <si>
    <t>A multi-pronged approach helps prioritize the climate change risks and opportunities. Operational risk assessment depends on the threats and vulnerabilities we are exposed to, looking at the probability, Frequency and the severity (impact). A quantitative scale of 1 to 4 is used to determine the frequency, probability and severity of a risk. Estimated risks are prioritized based on risk rating. Some of the climate change risk considered include flood, cyclone etc, in addition to factors like:</t>
  </si>
  <si>
    <t>• Geographical location of a Development center (DC).</t>
  </si>
  <si>
    <t>• Availability of resources like energy and water to ensure business continuity</t>
  </si>
  <si>
    <t>• Risks to environment owing to our operations in the region.</t>
  </si>
  <si>
    <t>The results of this risk-based approach are used to establish capital and expense allocations to establish preventive and corrective actions as part of the BCMS arrangements. These actions ensure preparedness measures and continuity of our operations.</t>
  </si>
  <si>
    <t>Regulatory and reputation risks are determined based on:</t>
  </si>
  <si>
    <t>1. Existing carbon and energy regulations in different regions we operate globally and likelihood of them changing in the near, mid and long term.</t>
  </si>
  <si>
    <t>2. Expectations from our key stakeholders and the severity of impact on our brand and reputation if they are not addressed.</t>
  </si>
  <si>
    <t>These risks in turn provide opportunities to improve on all critical aspects of climate change by bringing in changes to the existing processes and systems which help us to optimize and save costs at various levels and also fuel the innovation engine both internally and externally with respect to our offerings to our clients.</t>
  </si>
  <si>
    <t>We also refer to international guidelines, standards and climate change trends reported in popular and academic journals and reports. This feeds into our materiality process which help us prioritize the risks and opportunities.  </t>
  </si>
  <si>
    <t>E.g: Physical Risk:</t>
  </si>
  <si>
    <t>Extreme weather events due to climate change can lead to health epidemics. One of the physical risks considered for Infosys included drought that can bring increases in food prices, or shortages of certain foods; Changes in the availability of natural resources in regions like water where we operate would directly impact our operations and employee livelihood which will impact our ability to do business and ensure business continuity. We are already experiencing such impacts in some of our campuses and we have implemented risk management process to minimize potential impact on our business.</t>
  </si>
  <si>
    <t>Infosys has invested heavily on water management programs, with campus level targets for reducing water consumption. We also have invested in rain water harvesting structures in our campuses to meet some part of our fresh water requirement. We have installed smart water metering program on a massive scale to enable online monitoring of water consumption and identify leakages &amp; opportunities for reduction. Smart user interface has helped us identify areas of unaccounted water consumption, leading to significant water savings. The risk committee review on quarterly basis considering short, medium and long-term time horizon for both risk and opportunities.</t>
  </si>
  <si>
    <t> E.g: Transition Risk:</t>
  </si>
  <si>
    <t> Emissions Reporting Obligations have direct impact on Infosys’ operations. The Securities Exchange Board of India has mandated the top 500 Indian listed companies to report on ESG parameters as part of their Annual Financial Reporting. Any mandatory emission reporting requirements in countries where we operate outside India is a potential risk. Many countries have specific climate change management disclosures to be provided, to meet the requirement for listed companies.  We have institutionalized sustainability within the organization making sure that all the required information for the Sustainability disclosures, against the BRR requirements are provided by the individual teams. We have also procured a software solution to manage our sustainability reporting requirements. Facilities and Green Initiative team on their monthly review analyze all parameters on the sustainability which is made available for reporting to SEBI, US SEC.</t>
  </si>
  <si>
    <r>
      <t>Teams Involved</t>
    </r>
    <r>
      <rPr>
        <sz val="8"/>
        <color theme="1"/>
        <rFont val="Inherit"/>
      </rPr>
      <t>: Risks at an account and unit level are identified by respective SPOCs and fed to the sub-risk Council.  The prioritized risk is then reviewed with the Office of Risk Mgmt, to work on the mitigation measures.  At a corporate level, Infosys has a dedicated risk team headed by Chief Risk Officer to evaluate and appraise, the Risk Council and Risk Mgmt. committee thereof, on critical risks to our business. Risks at Infosys are categorized as Strategic, Operational and Legal &amp; Compliance risks. Operational risks, amongst others focuses on the impact of climate change on business continuity by ensuring appropriate preparedness to mitigate possible business disruptions on people, connectivity and infrastructure. Climate change risk profiling and opportunities is conducted over time horizons by the Green Initiatives, Facilities team &amp; BCMS teams to assess outcomes, financial implications and impact.</t>
    </r>
  </si>
  <si>
    <t>Other, please specify (Increased cost of abatement (w.r.t various country's INDCs))</t>
  </si>
  <si>
    <t>Climate change is a major risk for the survival of lives especially in least developed, small island and developing countries that face large scale climate variability and are exposed to enhanced risks from climate change. Recognizing the dangerous climate change impacts, if global warming is not limited to well below 2°C, there are possibilities of change in the Globe maps of most of the coastal countries, heavy drought, extreme weather etc. Thus 195 countries have signed a binding global climate deal during the Paris Climate Conference in Dec 2015. During this agreement, all countries that signed up, provided for Intended Nationally Determined Contribution (INDC), which outlines the actions countries intend to take, to go on this low carbon journey. Similarly, many countries are evaluating or contemplating policies and regulations around climate change management and disclosures. Given our global presence, this could have an impact on Infosys' operations. India for example has set out to reduce its emission intensity by 33-35% by 2030 and achieve 40% cumulative electric power installed capacity from Non-fossil fuel based energy sources. In the event that these targets are passed on to various industry sectors, either in terms of reduction in emissions intensity, or in terms of renewable energy installation/sourcing, Infosys sees a risk for its business and operations. Additionally, in FY11 Infosys made a voluntary commitment at the UN to become carbon neutral. Any change in the carbon market has a direct impact on Infosys' ability to invest and meet its short, medium and long-term climate change related commitments.</t>
  </si>
  <si>
    <t>Currently, countries are working on the submitted INDCs and chalking out a plan to put in place various policies, steps and methodologies to meet the INDCs. In the absence of well-defined framework under the Paris agreement, Infosys has relied on the previous mechanisms by UNFCCC (Kyoto Protocol), which steered the cost of reducing carbon for most countries/sectors/economies. During the first Kyoto Protocol commitment period 2008-2012, the average cost of community-based carbon projects was at about $ 20 per ton of carbon. Considering no actions were taken as of FY16 (SBTi commitment start year), and considering the Infosys carbon footprint (Scope 1, 2 and 3) over a mid-term period (4 years), this would have translated to 1,535,623 tCO2e, If any targets are passed on to the IT sector, Infosys would have then incurred a direct cost of about 30.71 million USD to reduce its footprint or offset its total carbon footprint.</t>
  </si>
  <si>
    <t>Infosys has setup a Green Initiative team which handles the portfolio of Energy Efficiency, Building Monitoring system (BMS), Renewable Energy, Climate change mgmt. Each team has the core expertise which primarily focus on creating the benchmarks in terms of: - Energy consumption by the improved efficient process optimization - Reduction in absolute and intensity emissions through energy efficiency and continuous monitoring - Procuring green power and implementing renewable energy projects to reduce company overall carbon foot print. Some of the targets taken at the UN, included reducing per capita energy consumption by 50% when compared to the base year of 2008, transition to RE for remaining energy demand and to become carbon neutral by 2020*. For Ex: In line with the targets, some of the activities done by the Green Initiative teams during FY 2019 are explained below, 1) During fiscal 2019, 39,781 MWh of electricity was produced from our solar PV installation across our campuses. Along with the green power procurement and the onsite solar generation, 46.1% of overall electricity requirements of our campuses in India were met by Renewable power. 2) Continued implementation of the 5 carbon offset projects across 1500 villages in India. 3) Completed implementation of 14 energy efficiency projects and have 10 more EE projects in the pipeline.</t>
  </si>
  <si>
    <t>The Green Initiatives team has about 33 professionals responsible for working on sustainability projects in the above areas mentioned in the management methods' and meet our goals and targets. The cost w.r.t these resources are not included in the mgmt. cost mentioned above.</t>
  </si>
  <si>
    <t>Extreme weather events due to climate change can lead to health epidemics. For e.g. Drought can bring increases in food prices, or shortages of certain foods; and Flooding can cause cholera, diarrhoea, malaria, etc. Changes in the availability of natural resources like water in regions where we operate would directly impact our operations and employee livelihood which in turn will impact our ability to ensure business continuity. With large operating campuses in major urban cities of India, water stress and scarcity pose a significant near term risk for us which will impact our ability to do business. Operating risks mainly include disruption of power and water supply to our campuses due to extreme weather events. We are already experiencing such impacts in some of our campuses and we have implemented risk management process to minimize potential impact on our business. Many reports suggest that about 600 million people are affected by drought in India, as the country reels from severe water shortages and desperately poor farmers suffer crop losses. With a very large operational footprint in India, we have recognized there are direct climate change impacts arising from (1) physical damage to our building infrastructure and other physical assets and (2) disruptions of the city's functional continuity such as transport network and utility in the cities that we operate can severely hamper business continuity. Furthermore, extreme weather events can affect the morale of employees, affecting business operations.</t>
  </si>
  <si>
    <t>The financial implications due to risks associated with this category includes drought, extreme precipitation, Cyclone, flooding, disruption of water supply, etc which are associated with a tropical cyclone for our Indian campuses. Total financial implications due to these risks is estimated to be ~MUSD 4.2 per year(Pre-Risk Controls). The financial implications have been estimated based on the Enterprise risk management process (based on the probabilities and severity of risk). A quantitative scale of 1 to 4 is used to determine the frequency, probability and severity of a risk. This coupled by the average man-day loss per campus is used to arrive at the financial impact per location. This year we have considered an average of 5 loss of days for any given natural calamity. Total financial impact is the cumulative financial loss from different campuses for extremities in weather conditions. Loss/damage of infrastructure and other assets are not included in the above estimate.</t>
  </si>
  <si>
    <t>We have a well-established BCMS (Phoenix program) to manage all business risks incl risks from climate change impacts and provide highest standards of business continuity. Infosys BCMS conforms to best in class practices &amp; is certified for ISO 22301 certification, the 1st amongst IT organizations based in India to get this accredited certification. Also, our Physical Infrastructures are designed to reduce the impact of climate change risks by adopting sustainable design strategies. Infosys evaluates various sites for drought prone conditions, before selecting the same. We also have invested in rain water harvesting structures in our campuses to meet some part of our fresh water requirement. For Ex: FY 19 saw per capita water reduction by 6.92% on year-on-year basis and about 59.96% against the baseline of 2008. Water metering &amp; rainwater harvesting have been key focus areas. Smart water meters have helped us in plugging leaks, identify opportunities for savings and given valuable insights for new designs. We have a total of 350 injection wells across campuses with a potential to recharge more than 17.5 million liters of water in a day. We have created several lakes in our campuses to harvest rainwater. In FY19, we recycled 2,666 million liters of water amounting to 85% of our total fresh water consumption. The mitigation measures put in place, amongst others have helped reduce the severity of such events bringing down the financial implications by 25% to MUSD 3.15 only.</t>
  </si>
  <si>
    <t>We have 20 water professionals (FTE) across the organization who are responsible for helping reduce the fresh water consumption of our campuses. The operations team's primary responsibility is to improve the water efficiency of our existing buildings and ensure all new buildings are designed to meet the highest green building standards. They also identify site specific areas for improvements, resulting in overall water conservation. In addition, we also have 10 BCMS FTE at the corporate level, who are responsible for business continuity at time of any disruption in our water supply. Additionally, we have 28 BCMS Core members at site level, 10,802 trained Disaster Recovery Representatives (DRRs).</t>
  </si>
  <si>
    <t>With increased electricity demands due to industrialization and globalization, the stress on the existing renewable and non-renewable sources of energy, has been extremely high. We have seen a steady increase in the cost of electricity and diesel over the years in India and most of the countries where we operate. We anticipate the same trend to continue in the coming years. The uncertainty regarding future energy prices remains a potential risk to Infosys. While Infosys spends less than 5% of its operating cost for energy procurement, this is still a significant number given our overall operating cost and revenues.</t>
  </si>
  <si>
    <t>During FY 2019, the average cost of power for Infosys in India was about USD 148.1 per MWh. Based on the current and past trends of the cost of grid power, we expect electricity cost to increase by an average 5% every year going forward. If no energy management strategies (no energy efficiency projects, RE investments) are put in place this could mean that the 'additional' energy cost for Infosys. The potential financial implication has been estimated based on the per capita energy consumption as on the SBTi start year (2016) and applied for the next 6 years. The energy costs for Infosys, without any interventions, could go up by about another MUSD 77.75 for the next 6 years.</t>
  </si>
  <si>
    <t>Infosys has continued focused efforts to address the risks related to energy costs/taxes/regulation: reduction of requirement at source in new and existing operations/buildings, higher dependence on clean renewable energy through procurement and solar/wind power installations. Being an IT company with large commercial spaces, Infosys has ensured that all its new campuses are LEED/GRIHA certified green buildings designed for resource efficiency. Examples: 1) All our new buildings built from 2008 onward are designed to meet LEED platinum standards. During FY19, we added 6 buildings to our LEED certified buildings, taking our total area of Green Buildings to 19 million sq. ft. that has the highest level of green certification 2)Over the last 12 years, we have managed to reduce our per capita electricity consumption by about 55.05%. 3) During FY19, 39,780 MWh of electricity was produced from our 48.8 MW solar PV installation across our campuses. Along with the green power procurement and the onsite solar generation, 46.1% of overall electricity requirements of our campuses in India were met by Renewable power. 4) Completed implementation of 14 energy efficiency projects and have 10 more EE projects in the pipeline.</t>
  </si>
  <si>
    <t>The green initiatives team at Infosys is responsible for implementing the solar projects. We have about 36 Sustainability experts who includes 3 RE experts, 7 Bureau of Energy Efficiency (BEE), India certified Energy Auditors/Managers. For the current fiscal, the average cost of investment on the onsite solar plant, various energy efficiency projects and the SMEs involved in the projects accounted for about 8.116 MUSD.</t>
  </si>
  <si>
    <t>C2.4b</t>
  </si>
  <si>
    <t>(C2.4b) Why do you not consider your organization to have climate-related opportunities?</t>
  </si>
  <si>
    <t>Opportunities exist, but none with potential to have a substantive financial or strategic impact on business</t>
  </si>
  <si>
    <t>Infosys being an IT consulting and services company, does not see substantive climate related opportunities to be available to it. While Infosys does consider that many opportunities are available from Climate change aspects, they are not substantive enough for us to proceed with them as ‘services or offerings’ to our clients. About 75% of our revenue (8.85 Billion USD) comes from the top 950+ clients, who contribute to a revenue of about 1 to 100+ MUSD. Most of the sustainability/climate change services/consultancies Infosys offered in the past fall well below the 1+MUSD revenue category. Being a niche area, with low return, Infosys does not deem the area substantive. Furthermore, the strategic direction of the company this year has been ‘Navigate your next’ which focuses on the below 4 strategic imperatives: - Scale agile digital - Energize the core - Re-skill our employees and - Localize in our key markets. Since the climate change opportunities neither fall in the relevance by area nor by revenue we have not considered the same significant Some other areas which present climate change opportunities are from resource efficiency (reduced cost of operations), reduced exposure to GHG emissions and cost of carbon etc. However, Infosys being a leader in this space, took voluntary commitments at the UN way back in 2011, and has en-cashed most of the benefits from early investments in this space. Infosys has already reduced its per capita energy consumption by about 55.05 % and increased its RE share in the energy consumption to 46.1%. For the current year and the near future, Infosys does not see a substantive opportunity from this area either. However, Infosys continues to invest in the Energy efficiency projects, RE projects and the Carbon offset projects to cover for any future risks, in addition to providing the company with an edge over its peers.</t>
  </si>
  <si>
    <t>In response to increasing awareness on climate change and other related socio-environmental issues, clients increasingly request for our emission performance or CDP score during RFP or bidding stage. This could translate into a filtering criterion or a strongly weighted parameter in their decisions to work with a particular entity. If Infosys performance is not managed in these areas, Infosys may lose to competition who could exceed our environmental/social performance as assessed by clients. We respond to multiple sustainability supplier assessments from our clients including the CDP supply chain response every year. Therefore, the magnitude of impact is considered low. Several clients request data from Infosys on its sustainability performance at various stages like RFPs, vendor re-assessment as well as during CDP supply chain disclosures. Infosys believes that we could have potentially lost to our competition, if not for our leadership in this space.</t>
  </si>
  <si>
    <t>We recognize that suppliers are valuable stakeholders in our business ecosystem. Our supply chain consists of three broad categories — People, Services and Products. Most of our suppliers only provide services/products that ensure sustained operations for the company and do not contribute directly into the Infosys’ services/offerings. Therefore, the magnitude of impact is considered low. However, from an operational excellence perspective, Infosys has driven its suppliers to look at innovations and investments in the low carbon technologies. For e.g: we have looked at cleaner alternatives for our energy requirements. We have also constantly pushed our construction/equipment suppliers, to innovate and supply for energy efficient technologies. During this year, we worked with our transport vendors to provide a special consideration for Electric vehicles. We introduced about 30 EVs in Bangalore campus alone, which have helped reduce our footprint while also reducing cost for our vendors.</t>
  </si>
  <si>
    <t>In view of the physical climate change risks like extreme weather conditions, floods, cyclones, etc Infosys has created a dedicated BCMS team to ensure business continuity. As of FY 219, Infosys has 28 BCMS core team members and 10802 trained Disaster Recovery Representatives. In the event of any natural calamities, this team has the responsibility to ensure minimal or no impact on our operations. Therefore, the magnitude of impact is considered low. Furthermore, Infosys has invested heavily on various mitigation measures like: - Reducing energy consumption through energy efficiency projects and green buildings. - Procuring green power and implementing renewable energy projects to reduce the company's overall carbon foot print. - Implementation of various community offset projects to neutralize the carbon footprint for the company by FY 2020.</t>
  </si>
  <si>
    <t>In the view of the potential fuel related regulation/taxes and Infosys' reputation (Owing to its voluntary Carbon neutral commitment), Infosys has setup a Green Initiative team which handles the portfolio of Energy Efficiency, Smart Buildings, Building Monitoring system (BMS), Renewable Energy, Climate change mgmt. Each team has the core expertise which primarily focus on creating the benchmarks in terms of: - Energy efficiency - Renewable energy - Carbon offsets Infosys also applied and was granted patent for the innovations in the Radiant Cooling technology. This year we filed a new patent for a system and method developed for cleaning of Solar Panels. Earlier, Infosys has experimented five different kinds of solar PV technologies, namely, Poly-crystalline, Mono-crystalline, Hetero Junction Intrinsic Thin (HIT), Copper Indium Selenide Thin (CSI), and Cadmium Telluride Thin (Cd-Te) films, which were compared on the same roof. The project analyzed the effects of different weather conditions on the performance of the PV technologies. We also carried out this study to demonstrate the viability of the best solar PV technology available in the market through continuous monitoring and analysis of energy-generation data in real time. Therefore the magnitude of impact is considered low.</t>
  </si>
  <si>
    <t>In the view of the potential fuel related regulation/taxes and Infosys' reputation (Owing to its voluntary Carbon neutral commitment), physical climate change risks like extreme weather conditions, floods, cyclones, etc Infosys has setup a dedicated BCMS, Green Initiatives and Facilities team to ensure business continuity. Therefore, the magnitude of impact is considered low. As of FY 219, Infosys has 28 BCMS core team members and 10,802 trained Disaster Recovery Representatives. In the event of any natural calamities, this team has the responsibility to ensure minimal or no impact on our operations. Furthermore, Infosys has invested heavily on: - Reducing energy consumption through energy efficiency projects and green buildings. - Procuring green power and implementing renewable energy projects to reduce the company's overall carbon foot print. - Implementation of various community offset projects to neutralize the carbon footprint for the company by FY 2020, in order to reduce its overall operational expenses. A team of 36 SMEs of the Green team look into the above-mentioned aspects of managing Infosys footprint.</t>
  </si>
  <si>
    <t>No other risks and opportunities have impacted our business.</t>
  </si>
  <si>
    <t>In response to increasing awareness on climate change and other related socio-environmental issues, clients increasingly request for our emission performance or CDP score during RFP or bidding stage. This could translate into a filtering criterion or a strongly weighted parameter in their decisions to work with an entity. If Infosys performance is not managed in these areas, Infosys may lose to competition who could exceed our environmental/social performance as assessed by clients. Therefore, the magnitude of impact is considered low. In view of the same, Infosys has a specialized team of experts who provide the sustainability disclosures for the company as well as respond to multiple sustainability supplier assessments from our clients including RFPs, Supplier/Vendor reassessments and CDP supply chain response every year. Furthermore, several Clients request data from Infosys on its sustainability performance at various stages like RFPs, vendor re-assessment as well as during CDP supply chain disclosures.</t>
  </si>
  <si>
    <t>During FY19, the average cost of power for Infosys was about USD 148.1per MWh. Based on the current and past trends of the cost of grid power, we expect electricity cost to increase by an average 5% every year going forward. If no energy management strategies (no energy efficiency projects, RE investments) are put in place this could mean that the 'additional' energy cost for Infosys. The energy costs for Infosys, without any interventions, could go up by about another MUSD 77.75 MUSD for the next 6 years. Therefore the magnitude of impact is considered low. Infosys has therefore continued focused efforts to address the risks related to energy costs/taxes/regulation: reduction of requirement at source in new and existing operations/buildings, higher dependence on clean renewable energy through procurement and solar/wind power installations. Being an IT company with large commercial spaces, Infosys has ensured that all its new campuses are LEED/GRIHA certified green buildings designed for resource efficiency. For FY19, Infosys has invested a total of about 8.11MUSD in Solar and various energy efficiency projects.</t>
  </si>
  <si>
    <t>During FY19, the average cost of power for Infosys was about USD 148.1 per MWh. Based on the current and past trends of the cost of grid power, we expect electricity cost to increase by an average 5% every year going forward. If no energy management strategies (no energy efficiency projects, RE investments) are put in place this could mean that the 'additional' energy cost for Infosys. The energy costs for Infosys, without any interventions, could go up by about another MUSD 77.7 MUSD for the next 6 years. Infosys has therefore continued focused efforts to address the risks related to energy costs/taxes/regulation: reduction of requirement at source in new and existing operations/buildings, higher dependence on clean renewable energy through procurement and solar/wind power installations. Being an IT company with large commercial spaces, Infosys has ensured that all its new campuses are LEED/GRIHA certified green buildings designed for resource efficiency. For FY19, Infosys has invested a total of about 8.11 MUSD in Solar and various energy efficiency projects. Additionally, the management has set aside dedicated budgets for Green buildings, RnD in low carbon technologies, etc. The magnitude of impact compared to our business revenues is considered low.</t>
  </si>
  <si>
    <t>The carbon footprint for Infosys is directly proportional to its employee base. As of FY19, Infosys has an employee strength of about 228,000 and had no new acquisitions or divestments. However, in the event that Infosys acquires or divest a larger entity in the coming 5 years, we anticipate that acquisitions/divestment can have a potential impact on the company's operational cost and the financial planning thereof. Therefore, the magnitude of impact is considered low.</t>
  </si>
  <si>
    <t>Infosys being a leader in the sustainability space, and having proven its ability for managing sustainability projects, we do not see a risk in terms of accessing capital from the market. Moreover, being a debt free company with a good balance sheet, in the event Infosys needs to access capital from the market, we do not see any hurdles in acquiring such loans. Therefore, the magnitude of impact is considered low.</t>
  </si>
  <si>
    <t>Based on the current and past trends of the cost of grid power, Infosys expects electricity cost to increase by an average 5% every year going forward. If no energy management strategies (no energy efficiency projects, RE investments) are put in place this could mean that the 'additional' energy cost for Infosys. The energy costs for Infosys, without any interventions, could go up by about another MUSD 77.7 for the next 6 years. Infosys has therefore continued focused efforts to address the risks related to energy costs/taxes/regulation: reduction of requirement at source in new and existing operations/buildings, higher dependence on clean renewable energy through procurement and solar/wind power installations. Being an IT company with large commercial spaces, Infosys has ensured that all its new campuses are LEED/GRIHA certified green buildings designed for resource efficiency. For the current fiscal, Infosys has invested about 8.11 MUSD in Solar and various energy efficiency projects. Additionally, the management has set aside dedicated budgets for Green buildings, RnD in low carbon technologies etc. Therefore, the magnitude of impact is considered low.</t>
  </si>
  <si>
    <t>Infosys being an IT consulting and services company has not had any obligation that requires us to make a payment or a series of payments to any other unit in line with any contracts in place currently, with respect to climate change related risks and/or opportunities. We do not see this happening in the near future either. Therefore, the magnitude of impact is considered low.</t>
  </si>
  <si>
    <r>
      <t>1. Climate change is an integral part of our business strategy</t>
    </r>
    <r>
      <rPr>
        <sz val="8"/>
        <color theme="1"/>
        <rFont val="Inherit"/>
      </rPr>
      <t> and our Sustainability policy which focuses on four tracks: 1. Making our business sustainable, 2. Making our clients business sustainable, 3. Making our ecosystem sustainable and 4. Making our lifestyle sustainable. Infosys has set up a Risk council (consisting of the CEO, CFO, COO, CRO and the General Counsel), whose work is overseen by the Risk Management Committee, which includes 4 independent Board members. With respect to climate change, the Head of Sustainability along with the relevant SMEs from Green Initiatives, Sustainability, Business continuity team and Facilities team, report all risks and opportunities to the Office of Risk Management. Based on their feedback, Sustainability has not just a strategic, Operation and Legal risk/Opportunity but also a Business objective for Infosys. </t>
    </r>
  </si>
  <si>
    <r>
      <t>2. While graduating towards greener and low carbon economy</t>
    </r>
    <r>
      <rPr>
        <sz val="8"/>
        <color theme="1"/>
        <rFont val="Inherit"/>
      </rPr>
      <t>, our close engagement models with our customers helped us to identify needs in energy management, smart grid and analytics, and cloud computing. A dedicated internal team, Green Initiatives was set up in early 2008 with a focus on key operational areas to address climate change namely energy, water, waste, biodiversity and employee engagement. The annual goals on Carbon, electricity and water footprint reduction are part of the COO Scorecard and reviewed at regular frequency. Based on this understanding, Infosys also took up a carbon neutral commitment at the UN, becoming the first IT company in the world to do so. </t>
    </r>
  </si>
  <si>
    <r>
      <t>3. </t>
    </r>
    <r>
      <rPr>
        <u/>
        <sz val="8"/>
        <color theme="1"/>
        <rFont val="Inherit"/>
      </rPr>
      <t>Most substantial business decisions made</t>
    </r>
    <r>
      <rPr>
        <sz val="8"/>
        <color theme="1"/>
        <rFont val="Inherit"/>
      </rPr>
      <t>:</t>
    </r>
  </si>
  <si>
    <t>a) Setting up a dedicated Green Initiatives team in 2008 to drive internal sustainability initiatives at Infosys. This team is currently driving the implementation of the strategy to become carbon neutral by 2020. </t>
  </si>
  <si>
    <t>b) As part of our commitment to source 100% of our electricity from renewable, during this fiscal, in addition to the investment carbon offset projects, Infosys has decided to operationalize the 30 MW solar power plant, while adding another 2 MW on rooftops, which are helping the company adapt and mitigate risks related to business continuity.</t>
  </si>
  <si>
    <t>c) Infosys being a software services &amp; consulting company, has realized that making its buildings energy efficient has a direct bearing on making the services efficiency for its customers. In its continued endeavor to invest in green building, During FY19, we added 6 buildings to our LEED certified buildings, taking our total area of Green Buildings to 19 million sq. ft. that has the highest level of green certification.</t>
  </si>
  <si>
    <t>4. Aspects of climate change that have influenced our strategy:</t>
  </si>
  <si>
    <t>a) Regulatory Changes/ requirements: We foresee that regulatory changes will result in increased energy prices along with additional compliance requirements that can increase the risk to our business. We are confident that our voluntary commitments on carbon, energy, water, waste and suppliers will help us better adapt to changing regulations in India and other countries we operate.</t>
  </si>
  <si>
    <t>b) Adaptation and Risk mitigation for business continuity: We have identified climate change as a physical risk to our operations due to extreme weather events, resource shortages like water scarcity and changing environmental parameters like increase in temperature, etc. Our strategy to adapt to these challenges is three pronged 1) Making our operations resilient to these risks through our business continuity management system 2) Reduce our consumption of resources like energy and water thereby reducing our business risk from resource scarcity and 3) Becoming self-sufficient in our requirements like energy, water. We have onsite solar PV capacity of 18.8 MW in our campuses, 30 MW offsite solar power plant and also have rain water harvesting systems to meet our fresh water requirements in many of our campuses.</t>
  </si>
  <si>
    <t>c) Opportunities for improved profitability: This aspect pertains to financial benefits derived out of our ambitious energy and water management programs. We have also reduced our per employee electricity consumption by 55.05% against our base year 2008 helping us keep our operational costs under control. We have a public commitment to meet 100% of electricity requirements through renewable and Carbon neutral commitment by FY20. Because of various policy related hurdles in the RE space, we were not able to meet this commitment by FY18. </t>
  </si>
  <si>
    <t>5. Components of the short-term strategy influenced by climate change:</t>
  </si>
  <si>
    <r>
      <t>a</t>
    </r>
    <r>
      <rPr>
        <sz val="8"/>
        <color theme="1"/>
        <rFont val="Inherit"/>
      </rPr>
      <t>) We have had annual public committed voluntary goals on electricity, renewable energy, carbon, water and waste from FY 2008 onward</t>
    </r>
  </si>
  <si>
    <t>b) All our new buildings are designed to meet LEED Platinum green building standards giving us operational savings for the life of these buildings.</t>
  </si>
  <si>
    <t>6. Components of the long-term strategy influenced by climate change:</t>
  </si>
  <si>
    <t>a) Working with renowned sustainability research organizations to come up with innovative technologies and solutions for climate change mitigation and work to commercialize them</t>
  </si>
  <si>
    <t>b) Our voluntary public commitment to be carbon neutral and RE 100 by 2020. Infosys is investing in solar PV systems and green energy procurement to meet 100% of our electricity requirement by 2020 and beyond.</t>
  </si>
  <si>
    <t>c) We have defined a science-based target for Infosys, which includes a long term target of reducing our absolute Scope 1+2 emissions by 2036. The target is yet to be approved by SBTi. </t>
  </si>
  <si>
    <t>7. Strategic advantage over competitors:</t>
  </si>
  <si>
    <t>Our efforts to reduce our energy consumption over the last 12 years has resulted in Infosys having one of the lowest per capita electricity consumption in the IT industry. Further, our focused approach to become energy and water sustainable has helped us strengthen our business continuity preparedness. We strongly believe that these are important matters of consideration for our clients and it helps to attract and retain our business relationships. This has also helped us in meeting the increasing expectations of our clients who consider sustainability as a key performance indicator.</t>
  </si>
  <si>
    <t>We have been able to build our reputation and brand through our achievements in sustainability over the last 12 years and we are setting global benchmarks for the industry to follow. During the reporting period, Infosys was included in the prestigious DJSI World and DJSI EM for 2nd consecutive year and became the only Indian company to make it to the CDP A list, positioning Infosys as a global Leader in the space.</t>
  </si>
  <si>
    <r>
      <t>8. Paris Agreement and NDC: </t>
    </r>
    <r>
      <rPr>
        <sz val="8"/>
        <color theme="1"/>
        <rFont val="Inherit"/>
      </rPr>
      <t>Infosys commitments are in line with the NDCs and Paris Agreement. Infosys commitments for carbon neutrality are way ahead of NDC committed numbers during Paris Agreement. The commitment is in line with the 2°C scenario, thereby taking into account mid and long-term goals as well</t>
    </r>
  </si>
  <si>
    <t>Infosys has applied the 2DS scenario retrospectively to our carbon commitment program. Infosys had way back in 2011, taken a voluntary commitment at the UN, to become carbon neutral by FY18 (revised to FY20) across all significant global locations. This commitment covered all scopes of emissions that were above the defined GHG de-minimus. Additionally, Infosys took up a RE100 commitment. Hence Infosys considers that its current targets set are over and above the requirements of the 2Degree scenario the world is aiming for. While looking at the 2DS scenario – Infosys being an IT company does not have a sector specific guidance. The major inputs considered in the analysis include the energy consumption and the emissions projections upto FY2050. Result/Outcome of 2DS analysis: Infosys conducted analysis in line with the IEA’s 2DS scenario with the base year as 2013. It can be seen that against the base year of 2013, Infosys should achieve at least 60.8% reduction in its absolute Scope 1+2 emissions by 2050 and atleast 14.1% by FY19. Infosys has already achieved a reduction in abs Scope1+2 emissions by 18.65% as opposed to the expected reduction of 14.1% as of FY19 . Case Study: Additionally, Infosys has also set midterm and long-term targets in line with Science based targets (yet to be certified) and therefore is aligned with the 2DS limit. The science based target defined for Infosys has considered at least a 2.5% Y-o-Y reduction in the absolute scope 1 and 2 emissions going forward. The mid- term targets include at least 30% reduction in the Abs Scope 1+2 emissions by 2022, against the base year of FY 2008. The long term target involves an absolute scope 1+2 emission reduction by 51.5% against the base year of FY2008. While Infosys has aligned its targets in line with the 2DS and SBTi, we are constantly striving to neutralize our emissions for Scope 1+ 2 to the extent possible, through heavy investments in the energy efficiency and Renewable energy projects. We have successfully reduced our per capita energy consumption by 55.05% and also installed a total of 48.8 MW solar PV plants. This is in addition to the green power procurement in Infosys. Today, our renewable energy contribution to our overall India energy consumption stands at 46.17%, thereby helping us reduce our Scope 2 emissions significantly. We expect to continue our investments in this space, so as to move along the sustainable development pathway, thereby limiting our emissions from energy. Monitoring and Results: Infosys has well defined process in place for selection, implementation, monitoring and reporting of these targets. These targets are built into the score cards of various Business units heads and therefore tracked and reported on a regular basis to the Board. Furthermore, the performance is also validated by internal auditors as well as independent 3rd Party auditors, before being made a part of our public sustainability/carbon disclosures like the GRI Report, CDP report, DJSI, etc.</t>
  </si>
  <si>
    <t>Infosys follows financial year for reporting and thus, the target year in here refers to the 'April to March' cycle. Infosys had made a public commitment to become carbon neutral by FY2018 which has been revised to FY2020. Due to policy hurdles, the commitment towards carbon neutral goal and RE 100 has been revisited at the board level. Scope 2 emissions will be reduced essentially through energy efficiency and renewable energy installation/procurement. Scope 1 and 3 emissions which are beyond Infosys' control will be compensated through implementation in carbon offset projects. Infosys meets the following criteria w.r.t SBTi: 1. 100% of the emissions in scope 1 and 2 are covered for the significant aspect boundary. 2. Our emission reduction target covers both scope 1 and 2 emissions. 3. We will continue our commitment and target post 2020 as well. Our Mid-term target year is FY2022 and has a target of 30% reduction from baseline emissions (FY2008) and our Long Term target year is FY2036 with a target of 51.5% reduction from base year (FY2008). 4. With the 'carbon neutral' commitment our year on year the targets have been beyond 'greater than 2.1%' reductions between base year (FY2008) and target year 'greater than FY2036'.</t>
  </si>
  <si>
    <t>The following HVAC energy efficient activities are completed during the FY 19, 1) Re-engineering and conversion of old DX units to chilled water units in line with current standards 2) Conventional inefficient belt driven fans replaced with high efficiency Electronic commutated fans 3) Replacement of old inefficient units PAC with ultra-efficient PAC 4) Inefficient refrigerant based system replaced with efficient water cooled cassette units 5) Re-engineering and replacement of Old Inefficient PAC units with efficient water cooled systems 6) Re-engineering &amp; replacement of electrical heaters by Air source heat pumps for hot water generation</t>
  </si>
  <si>
    <t>The following Lighting energy efficient activities are completed during the FY 19, 1) CFL light fixtures replaced with LED fixtures 2) CFL to LED conversion-Current lighting is inefficient and output is slowly deteriorating due to aging of fixtures</t>
  </si>
  <si>
    <t>Other, please specify (Behavioural change and Operational Excellence )</t>
  </si>
  <si>
    <t>The emissions avoided here are a result of the energy savings the company has realized owing to: 1) Consolidation of building operations at various campuses 2) Construction of all new buildings as Green Building, which are designed for an EPI of 80 kWh/m2 3) Behavioral changes</t>
  </si>
  <si>
    <t>Deep Green Retrofits: Infosys has a dedicated team under Green initiatives group to implement projects in energy efficiency projects in our existing buildings such as retrofits, replacement of inefficient equipment with their dedicated budget which will be allotted on yearly basis. Also, the learning from these activities will get in to the efficient design of the building architecture which made Infosys energy intensity the lowest in the IT industry.</t>
  </si>
  <si>
    <t>Energy Efficient New designs: All our new buildings built from 2008 onward are designed to meet LEED platinum standards. This has made them at least 50% more energy efficient than older buildings at Infosys. We have dedicated design experts as part of the Green Initiatives team who focus on implementing and researching new innovative low carbon technologies in HVAC, lighting, UPS, pumping systems and other building services and work with the infrastructure team to implement them in our new buildings. This fiscal, we were awarded the – LEED (Leadership in Energy and Environmental Design) Platinum rating for our building in Shanghai-China, the first building of Infosys outside India to receive the recognition under 'New Building' category. In India IIPM building electronics city phase 2 is certified as LEED Platinum under ' New Building Category'. Under 'Existing Building Category', Infosys Mysuru, MCity and Chandigarh campus are certified as LEED platinum. Under 'Commercial Interiors Category' Infosys Ascendas and Hinjewadi Phase 3 are certified as LEED platinum. With this, we now have 30 LEED Platinum-rated buildings and four buildings with GRIHA 5-star rating covering an area of about 19 million sq. ft. that has the highest level of green certification.</t>
  </si>
  <si>
    <t>Renewable Energy: As part of our three pronged strategy towards carbon neutrality, upon having invested heavily on energy efficiency, we set aside a dedicated budget to move towards green power wherever possible. we continued our efforts on renewable energy by sourcing green power at a few locations and the installation of onsite solar photo-voltaic (PV) plants. We took our total solar PV systems in our campuses from 46.1 MW to 49 MW. During FY 19, we have procured green power for our Campuses in Chennai, Karnataka and Maharashtra to meet our Renewable energy target.</t>
  </si>
  <si>
    <t>Carbon Offsets: As part of our three pronged strategy towards carbon neutrality, upon having invested heavily on energy efficiency, Renewable energy, we worked on carbon offset projects for offsetting emissions which were beyond Infosys' control. We have a dedicated team under Green Initiatives to work on projects that create a larger social impact, in addition to emission reductions, and thus work with NGOs and other implementation agencies, for our offset projects. Currently we have a portfolio of 5 community based carbon offset projects across 5 states in India. We are in the advances stage in closing a huge household level biogas project. The project is planned in a phased manner for a period of 2 years.</t>
  </si>
  <si>
    <t>We have always ensured to be ahead of regulatory/compliance requirements in our buildings. In India all our new buildings are compliant with the Bureau of Energy Efficiency (BEE) standard for commercial buildings. This has helped us be ahead of industry norms when it comes to building energy efficiency.</t>
  </si>
  <si>
    <t>We encourage our employees to take up environmental is campaigns in our offices through the employee driven Eco-groups. Further, we constantly engage with them in our sustainability efforts in energy, water, waste management and biodiversity preservation in our campuses. This has helped us garner support for our sustainability initiatives among employees. During FY 19, we also created awareness around emission related to employee commute and provided information on alternatives, like carpool, cycling to work, Electric vehicles etc.</t>
  </si>
  <si>
    <t>Infosys has defined the Carbon price based on the cost of various programs to completely decarbonize under the carbon neutral commitment. Infosys intends to use the established carbon price to sensitize various business units about their footprints. Infosys also has the option of using the internal carbon price as a basis to internally raise funds from businesses or departments and use the funds for corporate emission reduction programs. During FY 19, Infosys revisited its carbon pricing which is USD 14.25.</t>
  </si>
  <si>
    <t>For the environmental disclosures, Infosys has defined aspect boundary, based on the significance of the impacts and the potential for reductions that could be undertaken/influenced by the organization. Starting FY 19, Infosys has revisited its aspect boundary to move away from region specific aspect boundary to country specific aspect boundary, taking into account the impacts and reduction potential. All offices with a seating capacity of over 500, have been considered in as significant location. For FY 19 our significant location for Energy, Emissions, Water and Waste are India (all offices), China (Hangzhou, Dalian, Shanghai, Shenzhen), Poland (Lodz), Philippines (Quezon City, Alabang, BGCC), USA (Richardson, Raleigh). In addition, given that Infosys is an IT company, Infosys has chosen to monitor and report all locations with data centers. This includes additional offices in Quincy, Plano, Canary Wharf, Melbourne. Most of our operations outside India are based out of leased facilities and thus we have no operational controls. For FY 19, the energy requirements outside India offices were met through grid and therefore we have applied country specific grid emission factors. For India operations while there are no contractual instruments available, we are depended on individual contracts signed for our green procurement. Therefore, the market based and location based emissions are the same.</t>
  </si>
  <si>
    <t>We have a large supplier base for the procurement of goods and services to support our operations which contribute to our scope 3 emissions. Purchased goods like computers and servers etc are categorized as capital goods based on our financial accounting at the group level, which are reported below, to avoid double counting.</t>
  </si>
  <si>
    <t>Data on Capital good spend have been revisited to align to the financial reporting practices (Annual report of Infosys). All categories identified under capital assets in the annual report is now accounted for, while assessing the emissions due to capital goods. The emissions due to capital goods have been estimated based on the spend on each of the fixed assets which includes Buildings, Plant and equipment, land acquired, Office equipment, furniture and fixtures, Computers, miscellaneous and Vehicles. During the current reporting period, the emission from the complete life cycle of goods from extractions, production to transportation has been considered for capital goods emissions. The emission factor has been sourced from DEFRA's emission factor based on unit expenditure.</t>
  </si>
  <si>
    <t>As per our financial accounting practice, the following are categorized as fixed assets - land, buildings, plant and equipment, office equipment, furniture and fixtures, computers and vehicles. We have evaluated the significance of the emissions w.r.t the threshold. Based on the current evaluation emissions due to all the fixed asset spent are relevant.</t>
  </si>
  <si>
    <t>The emissions due to T and D losses have been estimated based on the data on the EFs for the T and D losses for the specific country.</t>
  </si>
  <si>
    <t>Emissions due to T and D losses for every unit of grid electricity procured have been calculated under this section. This only applies for the electricity procured from the grid, sourced from third-party non-renewable sources, if any. Renewable energy consumption is excluded.</t>
  </si>
  <si>
    <t>Infosys is a service company dealing with technology, consulting and outsourcing and our services are provided over digital/mobile networks to our clients in over 45 countries and we do not sell any physical products which requires any manufacturing/processing. Hence this is not relevant.</t>
  </si>
  <si>
    <t>The emissions due to waste generated have been estimated based on the data on the EFs from DEFRA for specific waste types and their disposal methods.</t>
  </si>
  <si>
    <t>Infosys has revisited its de-minimus/threshold for computation of GHG emissions definition from 5% to 2% during the current financial year. Therefore, starting this year only emissions that fall above this threshold have been reported. While Infosys has established processes and systems to continue capturing GHG emissions for most relevant sources, we have only reported our GHG emissions for each sub category for sources that fall above the defined 2% de minimis / threshold. The gases considered for the carbon foot printing include Carbon dioxide(CO2), methane(CH4), nitrous oxide(N2O), hydrofluorocarbons (HFCs), perfluorocarbons (PFCs) and sulphur hexafluoride (SF6) emissions. Emissions from waste contributes to only about 0.05% of overall emissions. Hence the emissions are below the threshold and not relevant.</t>
  </si>
  <si>
    <t>Business travel comprises long and short distance air travel globally, and commute through surface transportation including trains, buses, cabs, etc., for business requirements. iTravel, an internal application, provides an integrated, end-to-end web- based solution for the travel needs of our employees. This solution is integrated with all the Company policies, business processes, rules and validations and it captures the total distance traveled. In addition, the data from employee claim systems are also considered, for any taxis booked, for their business travels. The emissions due to business travel is estimated based on the fuel efficiency, the total distance traveled and the fuel characteristics like Net Calorific Value (NCV), density and emission factor for the fuel used. The emissions from business travel are based on the DEFRA emission factors. We have also included the business travel emissions from the use of chartered flights, if any. In this case, the emissions from the entire flight is attributed to Infosys, unlike in the case of standard scheduled flights.</t>
  </si>
  <si>
    <t>Given the high uncertainty associated with magnitude of the additional environmental impacts of aviation, Infosys calculates the business travel related emissions based on the DEFRA emission factors for air travel, without radiative forcing.</t>
  </si>
  <si>
    <t>The emissions due to employee commute has been estimated based on the fuel efficiency, the total distance traveled and the fuel characteristics like NCV, density and emission factor for the fuel used. Emission factor, NCV and Density of petrol and diesel have been soured from IPCC, while the distances are sourced from site specific monitoring internally. Employees commute to office and back by various means including Company-provided transportation, personal vehicles and public transport. The total number of two-wheeler and four-wheeler parking slots available on our campuses is considered for personal transport assuming it is occupied 100%.The data for carpooling is considered as 5% of the total four-wheeler parking slots. The information on the total number of bus users is provided by the transport team, which covers the number of people travelling by Company-provided transportation. The difference between the total number of employees and the sum of personal transport users and Company-provided transport users gives the total number of users using public transport. This information is used to compute GHG emissions</t>
  </si>
  <si>
    <t>Based on the Employee commute Survey conducted internally for all the DC's, the actual percentage of 2 wheeler usage, 4 wheeler petrol and Diesel car, car-pooling, Electric vehicle usage, Work from home, mileage, distance traveled etc has been collected and validated. Approximately 20,000 employees had participated in an ORS and shared their mode of transport and other information as requested in the survey form.</t>
  </si>
  <si>
    <t>Infosys has revisited its de-minimus/threshold for computation of GHG emissions definition from 5% to 2% during the current financial year. Therefore, starting this year only emissions that fall above this threshold have been reported. While Infosys has established processes and systems to continue capturing GHG emissions for most relevant sources, we have only reported our GHG emissions for each sub category for sources that fall above the defined 2% de minimis / threshold. The gases considered for the carbon foot printing include Carbon dioxide(CO2), methane(CH4), nitrous oxide(N2O), hydrofluorocarbons (HFCs), perfluorocarbons (PFCs) and sulphur hexafluoride (SF6) emissions. LPG fuel usage by canteens: This sector contributed to 1.15% of overall emissions. Hence below the threshold. Since the de minimus/significance threshold defined is 2% of our overall emissions, emissions from Upstream are not applicable for current year.</t>
  </si>
  <si>
    <t>Details provided in methodology description. In Infosys campuses in India, we have leased out spaces to vendors who provide services like catering, grocery, banking, retail etc for our employees. During FY 19, we have reported the emissions from electricity consumed by our service providers to whom we have leased out our facilities in our campuses under this category under Scope 2 emissions. We will explore possibilities to segregate this data and report accordingly under scope 3.</t>
  </si>
  <si>
    <t>Infosys is a service company dealing with technology, consulting and outsourcing and our services are provided over digital /mobile networks which doesn’t require physical transportation and distribution. The emissions produced as a result of electricity usage for delivering our services to our clients has already been accounted under scope 1 and scope 2 emissions. Hence this category is not applicable to us and we have not calculated the GHG emissions associated with it.</t>
  </si>
  <si>
    <t>Infosys is a service company dealing with technology, consulting and outsourcing and our services are provided over digital/mobile networks to our clients in over 45 countries and we do not sell any physical products which requires processing. Hence this category is not applicable to us and we have not estimated the GHG emissions associated with this category.</t>
  </si>
  <si>
    <t>Infosys is a service company dealing with technology, consulting and outsourcing. We do not attribute emissions from the use of our consulting and outsourcing services at our client locations across the world. Our technology solutions provided for our clients from different sectors consume electricity when used by them and the resulting have been identified as part of our scope 3 emissions. We have evaluated and spoken to several standard setting bodies for guidance on the same. However, no standards/guidelines are readily available at this point to estimate the same. Furthermore, the overall product business (Edge verve, etc) did not significantly contribute to the business revenues and thus is a negligible %. Hence, we are unable to evaluate or state the emissions due to use of our software solutions and their significance in line with our de-minimus.</t>
  </si>
  <si>
    <t>Infosys is a service company dealing with technology, consulting and outsourcing and our services are provided over digital/mobile networks and we do not sell any physical products which require end of life treatment. Hence this category is not applicable to us and we have not calculated the GHG emissions associated with it.</t>
  </si>
  <si>
    <t>Infosys operates across US, India, China, Australia, Japan, Middle East, UK, Germany, France, Switzerland, Netherlands, Poland, Canada and many other countries.However, we do not operate under any franchises. Hence this category is not applicable to us and we have not calculated the GHG emissions associated with it.</t>
  </si>
  <si>
    <t>Infosys is a global leader in consulting, technology and outsourcing and has not acquired any new companies during FY19.</t>
  </si>
  <si>
    <t>All the upstream scope 3 categories which are relevant to Infosys have been identified and we do not have any further activities which are relevant to our business operations. Hence this section, Other (upstream) is not relevant to us and we have not estimated the emissions from it.</t>
  </si>
  <si>
    <t>All the downstream scope 3 categories which are relevant to Infosys have been identified and we do not have any further activities which are relevant to our business operations. Hence this section, Other (downstream) is not relevant to us and we have not estimated the emissions from it.</t>
  </si>
  <si>
    <t>The per revenue global scope 1 and 2 emissions combined has reduced by about 6% over previous year. India operations contributes to over 86% of our operations in terms of employee strength and facilities. Through its focused efforts on energy efficiency projects, Green buildings and RE dependency, Infosys has been able to reduce the overall energy consumption and therefore the emission associated with the same.</t>
  </si>
  <si>
    <t>The per capita global scope 1 and 2 emissions combined has reduced by a little over 9% compared to previous year. India operations contributes to over 86% of our operations in terms of employee strength and facilities. Through its focused efforts on energy efficiency projects, Green buildings and RE dependency, Infosys has been able to reduce the overall energy consumption and therefore the emission associated with the same.</t>
  </si>
  <si>
    <t>For overseas locations (Outside India) Infosys mostly operates out of leased facilities with no operational control. Hence, no significant Scope 1 emissions reported for these locations.</t>
  </si>
  <si>
    <t>High speed Diesel usage for onsite generation(for electricity and steam)</t>
  </si>
  <si>
    <t>HFCs in air conditioning units</t>
  </si>
  <si>
    <t>SF6 for circuit breakers</t>
  </si>
  <si>
    <t>Bangalore (Campus, Infozone, Centre point, Manipal Centre, JP IT-A &amp; B, CPC, MNC, Equinox, GHS, RMZ, Focus, IIPM, BCIT, (India)</t>
  </si>
  <si>
    <t>Mysore (India)</t>
  </si>
  <si>
    <t>Hyderabad - STPI + SEZ (India) + Mantri Cosmos</t>
  </si>
  <si>
    <t>Pune (Phase 1 + Phase 2 + Phase 3)(India)</t>
  </si>
  <si>
    <t>Chennai - (Mahindra City +Shols+Tidel+Trill) + 1Paramount (India)</t>
  </si>
  <si>
    <t>Bhubaneswar (STP+SEZ) (India)</t>
  </si>
  <si>
    <t>Mangalore - (STPI + SEZ) (India)</t>
  </si>
  <si>
    <t>Thiruvananthapuram - SEZ (India)</t>
  </si>
  <si>
    <t>Chandigarh (India)</t>
  </si>
  <si>
    <t>Jaipur - SEZ (India)</t>
  </si>
  <si>
    <t>Gurgaon BPO + IL (India)</t>
  </si>
  <si>
    <t>Mohali (Quark city + IT city)</t>
  </si>
  <si>
    <t>Hubli (India)</t>
  </si>
  <si>
    <t>Nagpur (India)</t>
  </si>
  <si>
    <t>Indore (India)</t>
  </si>
  <si>
    <t>Shanghai (China)</t>
  </si>
  <si>
    <t>Hangzhou (China)</t>
  </si>
  <si>
    <t>Dalian (China)</t>
  </si>
  <si>
    <t>Shenzen (China)</t>
  </si>
  <si>
    <t>Melbourne (Australia)</t>
  </si>
  <si>
    <t>Lodz ( Poland)</t>
  </si>
  <si>
    <t>Quezon, Alabang, BGCC - (Philippines)</t>
  </si>
  <si>
    <t>London (UK) Canary wharf</t>
  </si>
  <si>
    <t>Quincy (US)</t>
  </si>
  <si>
    <t>Plano (US)</t>
  </si>
  <si>
    <t>Releigh (US)</t>
  </si>
  <si>
    <t>Richardson (US)</t>
  </si>
  <si>
    <t>Infosys has increased its in house Solar capacity (both Onsite and Grid connected) from 46.1 MW during FY 18 to 48.8 MW in FY 19. This has resulted in an increase in our onsite solar generation and thereby avoided our scope 2 emissions additionally by 9406.69 tCO2e. This has resulted in decrease in our YOY Scope 1 and 2 by 7.0%. Our total Scope 1 and Scope 2 emissions in the previous year was 134,754 t CO2e, therefore we arrived at -7.0% through (-9406.69/134754) * 100 = -7.0%.</t>
  </si>
  <si>
    <t>Due to ‘Other emission reduction activities’ during FY 19, 8480.5 tons of CO2e was reduced for Infosys. This included 14 Energy Efficiency projects in the Lighting and HVAC areas as well as reduction through operational excellence and behavioral change. Our total Scope 1 and Scope 2 emissions in the previous year was 134,754 t CO2e, therefore we arrived at -6.3% through (-8480.5/134,754) * 100= - 6.3%.</t>
  </si>
  <si>
    <t>Not relevant</t>
  </si>
  <si>
    <t>During FY 19, Infosys saw an increase in the DG power consumption, employee count and refrigerant use (marginal), which resulted in an increase in our overall Scope 1 and Scope 2 emission by 286 tCO2e, 12937 tCO2e, 9.34 tCO2e respectively. Our total Scope 1 and Scope 2 emissions in the previous year was 134,754 t CO2e, therefore we arrived at 9.8% through (13232/134,754) * 100= 9.8%.</t>
  </si>
  <si>
    <t>During FY 19, Infosys revisited its de-minimis / threshold for computation of GHG emissions definition from 5% to 2% of our total emissions. Therefore, starting FY19, only emissions that fall above this threshold have been reported. While Infosys has established processes and systems to continue capturing GHG emissions for the most relevant sources, we have only reported our GHG emissions for each sub-category for sources that fall above the defined 2% de minimis / threshold. Owing to the redefined thresholds, our total Scope 1 and Scope 2 emissions have reduced by 6228 tCO2e. The previous year was 134,754 t CO2e, therefore we arrived at -4.6% through (-6228/134,754) * 100= -4.6%.</t>
  </si>
  <si>
    <t>Infosys revisited its aspect boundary to move away from region-specific to country-specific aspect boundary, taking into account the impacts and reduction potential. All offices with a seating capacity of over 500 were considered as significant locations. Owing to the redefined boundaries, our total Scope 2 emissions have increased by 3086 tCO2e. The previous year was 134,754 t CO2e, therefore we arrived at 2.3% through (3086/134,754) * 100= 2.3%.</t>
  </si>
  <si>
    <t>During FY 19, an increase in the gross electricity consumption resulted in an increase of scope 2 emissions by 9579 tCO2. Our total Scope 1 and Scope 2 emissions in the previous year was 134,754 t CO2e, therefore we arrived at 7.1% through (9579/134,754) * 100= 7.1%.</t>
  </si>
  <si>
    <t>The electricity generation in DG has been captured here. Please note: the emissions related to the fuel consumption has been calculated under Scope 1 emissions. In the total scope 2 emissions the same is not captured for electricity generation and consumption.</t>
  </si>
  <si>
    <t>IPCC 2006</t>
  </si>
  <si>
    <t>For the fuel specific characteristic (NCV, Density etc) have been considered for the emissions calculations.</t>
  </si>
  <si>
    <t>We have contracts in place for all our renewable energy contracts which clearly provide Infosys rights to the emission reductions resulting from the renewable energy generation/usage. Hence double counting is avoided.</t>
  </si>
  <si>
    <t>Other, please specify (Other, please specify (Roof Top and Ground mount Solar PV plant))</t>
  </si>
  <si>
    <t>Energy generated through solar power installations within Infosys campuses (both roof top and on-ground). As of FY 19, Infosys has total installed capacity of close to 49 MW Solar PV installations. Out of 48.8 MW, 12.2 MW is off-grid rooftop Solar PV installation and remaining 36.6 MW is Captive Ground mounted Solar PV installation.</t>
  </si>
  <si>
    <t>Monthly kWh</t>
  </si>
  <si>
    <t>Average Employee Count - (occupancy/swipe count)</t>
  </si>
  <si>
    <t>Owing to various energy efficiency measures, retrofits, New Green buildings and operational excellence, Infosys was able to reduce our per capita energy consumption by about 4%. Please note: Since most of our operations in our overseas location are based out of leased facilities, we have limited opportunities for Energy reduction interventions. Therefore, Infosys has set per capita energy reduction targets mainly for our India operations, where we have over 46 million sq.ft (as of FY 19) of owned campuses/facilities. This covers more than 86% of our employee base/operations.</t>
  </si>
  <si>
    <t>Moderate assurance</t>
  </si>
  <si>
    <t>infosys-sustainability-report-2018-19.pdf</t>
  </si>
  <si>
    <t>Infosys_Sustainability_Report_2019, Please refer page number 80 of 97 for Independent Assurance statement issued by DNV .GL</t>
  </si>
  <si>
    <t>DNV Verisustain Protocol/ Verification Protocol for Sustainability Reporting</t>
  </si>
  <si>
    <t>Other, please specify (Management involvement of Climate change)</t>
  </si>
  <si>
    <t>DNV VeriSustain Protocol</t>
  </si>
  <si>
    <t>The auditors have reviewed and verified the Management's involvement in the overall climate change strategies and implementation within the organisation. The review also included assessment of responsibilities and authorities available at each management level for the same.</t>
  </si>
  <si>
    <t>Other, please specify (Assessment of Risk and Opportunities)</t>
  </si>
  <si>
    <t>The auditors reviewed the process for identification, assessment and management of climate change risk and opportunity for the organisation.</t>
  </si>
  <si>
    <t>Other, please specify (Climate change impact on business)</t>
  </si>
  <si>
    <t>Involved review of how climate change was integrated in to the business and its strategies.</t>
  </si>
  <si>
    <t>In addition to verifying our Scope 1, 2 and 3 data for FY 19, the auditors also verified the following: - YOY change in Scope 1, 2 and 3 - YOY emissions intensity figure - Progress against emission reduction targets - Change in Scope 1, 2 and 3 against base year - Emission reduction activities - Renewable energy generation and procurement.</t>
  </si>
  <si>
    <t>All the Scope emission and YOY change in the performance has been verified.</t>
  </si>
  <si>
    <t>The data to calculate the footprint has been verified by the auditors.</t>
  </si>
  <si>
    <t>Auditors verified the energy consumption values from all source for both India as well overseas.</t>
  </si>
  <si>
    <t>In the area of 'Clean Cooking Space'</t>
  </si>
  <si>
    <t>1) Improved Woodstoves in Udaipur - Helping Women and Environment 2) Ramanagara Biogas Project, version 02; 10th November 2010 3) Breathing Space Improved cook stove Programme India - VPA12 Envirofit 4) Breathing Space Improved cook stove Programme India - VPA13 Envirofit 5) Improved Cook Stoves CDM project of SAMUHA</t>
  </si>
  <si>
    <t>At Infosys a fully funded programme to become carbon neutral is underway since 2011. Therefore Infosys intends to use the established carbon price to sensitize various business units of their footprints. Infosys assessed the emissions profile across all scopes (1, 2 and 3) and all significant geographies to understand the magnitude of the program that could possibly be addressing through a carbon price arrived at thereof. Infosys also has the option of using the internal carbon price as a basis to internally raise funds from businesses or departments and use the funds for corporate emission reduction programs. The internal carbon pricing exercise itself gave us deeper insights into the various pathways to reduce emissions and their relative merits and effectiveness.</t>
  </si>
  <si>
    <t>Differentiated pricing: a price that varies by region, business unit or type of decision</t>
  </si>
  <si>
    <t>Infosys recognized the risks associated with climate change early on and was the first Information Technology (IT) Company to declare a goal of becoming carbon neutral at the United Nations. Infosys thus defined the Carbon price based on various programs and the cost to Infosys to completely decarbonize under the carbon neutral commitment. Infosys thus derived a carbon price of $10.5 in FY 17 which was further revisited in FY 19. The current carbon price for Infosys is $14.25 per ton of CO2e, which is a weighted average of the price of carbon under the energy efficiency, renewable energy, and emission offset levers. At Infosys a fully funded programme to become carbon neutral is underway since 2011. Therefore Infosys intends to use the established carbon price to sensitize various business units of their footprints. Infosys assessed the emissions profile across all scopes (1, 2 and 3) and all significant geographies to understand the magnitude of the program that could possibly be addressing through a carbon price arrived at thereof. Infosys also has the option of using the internal carbon price as a basis to internally raise funds from businesses or departments and use the funds for corporate emission reduction programs. The internal carbon pricing exercise itself gave us deeper insights into the various pathways to reduce emissions and their relative merits and effectiveness to meet the commitment.</t>
  </si>
  <si>
    <t>Being an IT company, Infosys's supplier base essentially consists of suppliers that provide goods and services to support our operations, as opposed to supporting our products or services itself. However, being a leader in the sustainability space, Infosys has taken this opportunity to be able to influence and/or inform its suppliers of the green practices. In order to strengthen the responsible business practices in our supply chain, in addition to drafting a Responsible Supply Chain policy, Infosys has also administered the Supplier Code (CoC) of conduct to all its key suppliers. Amongst the various other important aspects covered under the code of conduct, the CoC requires the suppliers to operate in a manner to protect our environment. This includes request for supplier to participate at the minimum and co-create solutions to achieve GHG emission reduction wherever possible.</t>
  </si>
  <si>
    <t>Infosys is large IT company with an employee base of about 228,000. Infosys owned campuses in India alone account for about 46 million square feet. This in turn means that Infosys deals with several suppliers/vendors in the form of transport providers, construction companies, facade, HVAC, retrofits &amp; lighting vendors. This has given us an opportunity to work and collaborate with these vendors in order to innovate, research and reduce the environmental footprint of the vendors and Infosys. Engagement in Transport Space: One of the initiatives in the past year involved introduction of Electric vehicles to our existing fleet for our employee transport. In Bangalore campuses alone we introduced about 30 EV's which have avoided about 795,000 km of travel by conventional diesel taxi from our employee travel fleet. This in turn translates to an average of 140,000 kg CO2e avoided from our Scope 3 employee commute category. Engagements in Construction Space: Over the past decade while our employee base has increased by 160%, our absolute electricity consumption have gone up only by 17%, helping us avoid about 1.7 million tCO2e. Innovations in the building and collaboration with occupants have helped Infosys create some of the most efficient buildings with an Energy Performance Index of 75kWh/sq. m or lower.</t>
  </si>
  <si>
    <t>Infosys is a global leader in next-generation digital services and consulting. We enable 1279 clients in 45 countries to navigate their digital transformation. Infosys has over 228,000+ employees with a turnover of US$ 11.8 billion in FY 19. Out of the total revenue, 60.5% came from North America, 24.1% from Europe, 12.9% with 86.4% of the workforce based in India. We operate out from 12 major Development Centers (DCs) in India to cater our client. Infosys as a service company works on a Business model where it require lot of Business travel to overseas to get business and service to our customer which contribute nearly 22% of overall Scope 3 emissions. As a Global leader in Sustainability, Infosys see a sizable engagement opportunity in minimizing the emissions from Business travel through two promising programme, 1) All our DCs and overseas offices are equipped with High quality Video Conferencing facility to connect to any part of the world and to reach our Customer. In addition all our leaders and decision makers can connect to any client where ever they operate from through the advance VC facility. 2) Actively, Infosys discourage its employee to avoid travelling through its internal system called 'iTravel'. Any request for their Business trip through this system will raise a notice to reassure the necessity of travel and provide a carbon footprint for that particular trip. As a responsible corporate with global presence, Infosys already initiated process and investment to reduce its carbon footprint through the above engagements.</t>
  </si>
  <si>
    <t>Infosys took a voluntary commitment to become Carbon Neutral by 2020. Our commitment includes all the Scope emission (1, 2 and 3). Any activity which reduce our Scope 3 Business travel emissions will significantly reduce the burden on our Offset projects carbon credits as it is most critical. During FY 19, Infosys reduced its per capita Business Travel emissions by 11.6% against FY 18. One of the most important reason behind the reduction is acceptance of video conferencing not only by Infosys employee but our Clients too. Several Infosys top clients, request data from Infosys on its sustainability performance at various stages like RFPs, vendor re-assessment as well as during CDP supply chain disclosures. This engagement will have a major impact on reducing Scope emissions of Infosys and Customers.</t>
  </si>
  <si>
    <t>Infosys has closely worked with different state governments to bring in policies and guidelines to encourage renewable energy in India. We engaged with Governments of Maharashtra, Telangana, Kerala, Punjab &amp; Haryana with special focus on solar energy. We strongly hope that our experiences and expertise be helpful for government bodies to accelerate the deployment of renewable energy in India.</t>
  </si>
  <si>
    <t>We have given recommendations to different state governments to make solar policies favorable and scalable for Corporates to invest in solar market in India.</t>
  </si>
  <si>
    <t>Had a collaboration with CII on Building the Standards for Data center efficiency for IT sector.</t>
  </si>
  <si>
    <t>Collaborating for awareness creation on sustainability best practices and to influence energy efficiency policies in IT sector.</t>
  </si>
  <si>
    <t> We have the following processes in place to ensure that our activities that influence policy are consistent with our overall climate change strategy.</t>
  </si>
  <si>
    <t>Performance Goals: The teams that are engaged with external organizations have clearly defined goals with objectives aligned to our climate change strategy. For example, the green initiatives team works on influencing policy on green power, green buildings and energy efficiency in India are aligned to our Carbon Neutral and RE100 goal. The team is also working with several external bodies such as CII, WBCSD, CPD, WWF, The Climate Group, UN Global Compact, CPLC, NITI AAYOG, IGBC, BEE on issues such as water risk assessment, building energy efficiency, carbon pricing etc.</t>
  </si>
  <si>
    <t>Management Review: Our work with external organizations taken up by different units like Green Initiatives. These are periodically reviewed by our Sustainability Head and other senior leaders in the company to streamline it with  Climate Change strategy of Infosys. </t>
  </si>
  <si>
    <t>Infosys Annual report_2019.pdf</t>
  </si>
  <si>
    <t>Please refer page starting from 50 of 97 till the end of the report for all the information w.r.t Emission figures, Emission targets etc. Please refer page starting from 29 of 304 till the end of the report for all the information about Infosys Governance, Strategy, Risk &amp; Opportunity.</t>
  </si>
  <si>
    <t>COO - Whole time director and part of the Board level CSR committee</t>
  </si>
  <si>
    <t>A global leader in consulting, technology services and digital transformation, Capgemini is at the forefront of innovation to address the entire breadth of clients’ opportunities in the evolving world of cloud, digital and platforms. Building on its strong 50-year heritage and deep industry-specific expertise, Capgemini enables organizations to realize their business ambitions through an array of services from strategy to operations. Capgemini is driven by the conviction that the business value of technology comes from and through people. It is a multicultural company of over 200,000 team members in over 40 countries. The Group reported 2018 global revenues of EUR 13.2 billion.</t>
  </si>
  <si>
    <t>Visit us at www.capgemini.com </t>
  </si>
  <si>
    <t>Further information about Capgemini’s approach to CSR and Sustainability can be found here:  https://www.capgemini.com/resources/group-environmental-sustainability-report-2018-19/ </t>
  </si>
  <si>
    <t>Guatemala</t>
  </si>
  <si>
    <t>Ultimate responsibility for material decisions relating to climate change sits with the Office of the CEO. All executive bodies assessing and managing climate related issues report into the CEO who then signs off on all material decisions. For example, the CEO approved the decision to link variable pay for Corporate executive officers (Chairman, CFO, COOs), the General Management Team and over 1,000 executives across the Group to our carbon reduction target.</t>
  </si>
  <si>
    <t>Our Board of Directors, which consists of 14 experts, leads the vision and direction of the Company. To ensure it can effectively carry out its work the Board has set up four sub-committees one of which is the Strategy and CSR Committee, chaired by the Vice Chairman of the Board. The Strategy and CSR Committee examines the Group’s corporate social and environmental responsibility (“CSR”) strategy, monitors annually the results of this strategy and presents its opinions and recommendations to the Board of Directors. This includes in particular climate related issues. One recent example where the Board of Directors was directly involved in making climate change related decisions was when they ultimately approved the launch of a new client-facing sustainability program, with an ambitious target agreed to save our clients 10 million tonnes of C02e by 2030.</t>
  </si>
  <si>
    <t>i. Where in the organizational structure these positions lie;</t>
  </si>
  <si>
    <t>The Chairman and CEO is the highest executive position within the organisation and leads the vision and direction of the company. The Chairman and CEO also chairs the Group Executive Committee which meets on a monthly basis to guide the strategy of the Group.</t>
  </si>
  <si>
    <t>The Chief CSR Officer is a member of the Group Executive Committee which is the highest executive management committee in the organisation. </t>
  </si>
  <si>
    <t>The Group CSR Board is chaired by the Chief CSR Officer and consists of 12 executive leaders from across our global business units. The results from the Group CSR Board are directly reported to the office of the Chairman and CEO. </t>
  </si>
  <si>
    <t>ii. Rationale of why responsibilities for climate-related issues have been assigned to these positions;</t>
  </si>
  <si>
    <t>The Chairman and CEO has ultimate decision-making power over all strategic decisions for the Group. Climate-related issues are a factor that impacts the strategic direction of our organisations and thus are handled by our Chairman and CEO like all material issues and decisions. </t>
  </si>
  <si>
    <t>The position of the Chief CSR Officer was created in 2017 to reflect the growing strategic importance of Corporate responsibility and sustainability factors. The Chief CSR Officer sits on both on the Group Executive Committee as well as the Group CSR Board and thus is able to provide an essential link between climate related issues and the main business streams of our organisation. </t>
  </si>
  <si>
    <t>The Group CSR Board consists of 18 executives committed to corporate responsibility and sustainability such as the Global Head of Environmental Sustainability as well as a number of members of the Group Executive Committee. The sustainability professionals together with the executive leaders have a wealth of experience that enables them to successfully guide our climate related strategy.</t>
  </si>
  <si>
    <t>iii. Specific responsibilities of every position  with regard to assessment and management of climate-related issues. </t>
  </si>
  <si>
    <t>The Group Chairman and CEO is ultimately responsible for material decisions relating to climate change. All executive bodies assessing, and managing climate related issues report into the CEO who then signs off on all material decisions. For example, the Group Chairman and CEO approved the linking of variable pay for Corporate executive officers (Chairman, CEO, COOs), the General Management Team and over 1,000 executives across the Group to our carbon reduction target. </t>
  </si>
  <si>
    <t>The Chief CSR officer ensures the coordination of the strategic governance and operational bodies, not only centrally but also linked in with individual in-country sustainability teams. Furthermore, the Chief CSR Officer provides a link between the corporate responsibility and sustainability teams and the rest of the group management by sitting on the Group Executive Committee. </t>
  </si>
  <si>
    <t>The Group CSR board is responsible for reviewing, debating and approving responsible and sustainable policies and practices for the Group. It further provides executive level governance for the Architects of Positive Futures program. </t>
  </si>
  <si>
    <t>In 2017, we introduced a new performance condition linked to our CSR performance (including our headline carbon reduction target and our diversity target), which affects Corporate executive officers (Chairman and Chief Executive Officer and Chief Operating Officers), members of the General Management Team and key executive managers of the Group. The carbon reduction objective is aligned with our headline target to reduce greenhouse gas emissions per employee by at least 20% by 2020. Performance against this objective will determine 7.5% of the total performance share grants offered to these individuals. If the 20% reduction target is missed, individuals lose the whole 7.5% of the share grants on offer, with the grants varying between 30% and 100% of the total depending on level of reduction achieved. Further details are provided on page 297 of the Capgemini Group Registration Document 2018.</t>
  </si>
  <si>
    <t>Chief Risk Officer (CRO)</t>
  </si>
  <si>
    <t>Individual countries have appointed leads and people responsible for environmental management who have environmental or sustainability related objectives in their annual performance objectives. Their success against these objectives determines their overall performance for the year, which in turn drives their remuneration, including (if applicable) their bonus. For example, within the Netherlands, India, UK and Sweden, the facilities teams have in place various energy reduction related initiatives and associated KPIs, against which performance reviews are judged.</t>
  </si>
  <si>
    <t>Various incentive schemes/prizes are run across the Group throughout the year to encourage our people to actively engage in our sustainability initiatives, including by posting on social media, cycling or walking to work, sharing ideas or taking part in quizzes. Prizes we have offered include charitable donations, solar powered chargers, rainforest conversation &amp; tree planting and shopping vouchers.</t>
  </si>
  <si>
    <t>Other, please specify (Group Head of Environmental Sustainability)</t>
  </si>
  <si>
    <t>Individual countries have appointed leads and people responsible for environmental management who have environmental or sustainability related objectives in their annual performance objectives. Their success against these objectives determines their overall performance for the year, which in turn drives their remuneration, including (if applicable) their bonus. These objectives could be related to any or all of the incentivized performance indicators listed here. More specifically the Group Head of Environmental Sustainability is responsible for achievement of emission-related targets associated with reducing travel emissions, energy use and overall GHG emissions.</t>
  </si>
  <si>
    <t>Individual countries have appointed leads and people responsible for environmental management who have environmental or sustainability related objectives in their annual performance objectives. Their success against their objectives determines their overall performance for the year, which in turn drives their remuneration, including (if applicable) their bonus. These objectives could be related to any or all of the incentivized performance indicators listed here. To give three examples: 1. The Head of Environmental Compliance works with various teams around the Group (especially UK, France, Netherlands, Sweden, India and North America) to ensure ISO 14001 compliance, including ensuring delivery against associated emissions and energy related targets. 2. Group Head of Environmental Sustainability is responsible for achievement of emission-related targets associated with reducing travel emissions, energy use and overall GHG emissions. 3. The Sustainable Compliance Manager (within the UK) is responsible for ensuring all UK suppliers are assessed on a range of social and environmental criteria. Where applicable, the sustainable compliance manager will work with relevant procurement teams to embed environmental criteria into requirements for certain categories of spend e.g. ensuring paper is recycled and electricity is sourced from renewables.</t>
  </si>
  <si>
    <t>Other, please specify (Sustainable Compliance Manager)</t>
  </si>
  <si>
    <t>Individual countries have appointed leads and people responsible for environmental management who have environmental or sustainability related objectives in their annual performance objectives. Their success against these objectives determines their overall performance for the year, which in turn drives their remuneration, including (if applicable) their bonus. More specifically the Sustainable Compliance Manager (within the UK) is responsible for ensuring all UK suppliers are assessed on a range of social and environmental criteria. Where applicable, the sustainable compliance manager will work with relevant procurement teams to embed environmental criteria into requirements for certain categories of spend e.g. ensuring paper is recycled and electricity is sourced from renewables.</t>
  </si>
  <si>
    <t>As a technology and consulting company, we need to respond in an agile, dynamic way to risks such as climate change.</t>
  </si>
  <si>
    <t>When assessing the impact of risks, our assessment is predominantly done over a strategic and financial planning time horizon of up to five years.</t>
  </si>
  <si>
    <t>We seek to understand longer term emerging trends so that we can shape our business in response. The longer-term horizon is much less certain for us. As a provider of technology, consulting and digital services, time horizons of longer than 5 years tend to be less certain. We evolve our services collaboratively with our clients and with the markets we serve. Nonethless a long term view of risks and emerging trends is essential.</t>
  </si>
  <si>
    <t>Risk identification and assessment - company level</t>
  </si>
  <si>
    <t>Risk Identification and Defined Roles &amp; Responsibilities</t>
  </si>
  <si>
    <r>
      <t>The identification and analysis of the risks to which the Capgemini is exposed to is an integral part of the Group‘s various decision-making processes. At Group management level the</t>
    </r>
    <r>
      <rPr>
        <sz val="8"/>
        <color theme="1"/>
        <rFont val="Inherit"/>
      </rPr>
      <t> Risk Committee</t>
    </r>
    <r>
      <rPr>
        <sz val="8"/>
        <color theme="1"/>
        <rFont val="Inherit"/>
      </rPr>
      <t> is responsible for the implementation of a risk management and internal control system, including the identification and prioritization of risks and the potential review of new or emerging risks communicated by the various Business Units. </t>
    </r>
  </si>
  <si>
    <r>
      <t>At an operating level the </t>
    </r>
    <r>
      <rPr>
        <sz val="8"/>
        <color theme="1"/>
        <rFont val="Inherit"/>
      </rPr>
      <t>Insurance Director</t>
    </r>
    <r>
      <rPr>
        <sz val="8"/>
        <color theme="1"/>
        <rFont val="Inherit"/>
      </rPr>
      <t> coordinates Group risk management and supports the activities of the Risk Committee, the managers of the various Business Units as well as functional departments. This includes creating methodology tools and approaches, centralizing and consolidating information and encouraging the sharing of good practices within the Group. </t>
    </r>
  </si>
  <si>
    <r>
      <t>In addition to appointed committees,</t>
    </r>
    <r>
      <rPr>
        <sz val="8"/>
        <color theme="1"/>
        <rFont val="Inherit"/>
      </rPr>
      <t> Operations and Business Unit management </t>
    </r>
    <r>
      <rPr>
        <sz val="8"/>
        <color theme="1"/>
        <rFont val="Inherit"/>
      </rPr>
      <t>duties include the identification and control of risks relating to their own environment. The Group also relies on </t>
    </r>
    <r>
      <rPr>
        <sz val="8"/>
        <color theme="1"/>
        <rFont val="Inherit"/>
      </rPr>
      <t>function departments with risk expertise. </t>
    </r>
    <r>
      <rPr>
        <sz val="8"/>
        <color theme="1"/>
        <rFont val="Inherit"/>
      </rPr>
      <t>In the case of climate change risk, environmental expertise is provided by the ISO 14001 team which support Capgemini legal entities at a country and a facility level in identifying relevant climatic hazards and assessing associated risks. </t>
    </r>
  </si>
  <si>
    <t>Assessing the size, scope and relative significance of identified risks</t>
  </si>
  <si>
    <t>Risks are identified at a Group, legal entity or business unit level, overseen by the committees and individuals highlighted above. The insights from this process are fed into an annual Group Risk Review, as well as the development of appropriate monitoring and action plans. The assessment process is designed to consider both the impact and the likelihood of each risk, focusing primarily on the impact within a 5-year time horizon for existing risks, as well as a longer term (5+ years) time horizon for new and emerging risks. </t>
  </si>
  <si>
    <t>The impact assessment includes the review of potential impacts on business strategy &amp; objectives, the Group's finances, reputation, compliance, as well as the security &amp; safety of its people. The impact and likelihood are scored in combination to determine the relative significance of different risks, and to assess whether a risk should be considered “critical” (with urgent action plans required). An up-to-date overview of key risk exposures and a specific risk strategy for each risk considered critical is published annually in the Group Financial Report. </t>
  </si>
  <si>
    <t>Definition of substantive financial or strategic impact </t>
  </si>
  <si>
    <t>Capgemini categorizes and prioritizes risks based on an assessment of multiple types of impact i.e. on people, reputation, compliance and strategy, as well as financial impact. At Group level, a risk would be considered “significant” if the business activities could be disrupted, and “critical” if the Group’s ability to achieve its business objectives was jeopardized as a result. A risk with a financial impact of over 50 million EUR or over 3% of the operating margin would be considered “significant” at Group level. However, financial impact is not an isolated factor determining the significance of a risk – even if a risk had a significantly lower financial impact it could still be considered “significant” if it had the potential to inflict significant reputational damage or cause serious injury to an employee. </t>
  </si>
  <si>
    <t>Risk identification and assessment - country/asset level</t>
  </si>
  <si>
    <t>The Group risk process is supplemented by a country-level climate change risk assessment process (deployed by the environmental management team), which has 3 key stages for identifying and assessing the significance of a risk:</t>
  </si>
  <si>
    <r>
      <t>Identification of Hazards</t>
    </r>
    <r>
      <rPr>
        <sz val="8"/>
        <color theme="1"/>
        <rFont val="Inherit"/>
      </rPr>
      <t> - Using scientific research to identify the potential exposure of our assets to relevant climatic hazards in each country. This involves reviewing a range of different frameworks, including IPCC, World Bank, World Economic Forum and European Environment Agency to determine the hazards which are relevant to us.</t>
    </r>
  </si>
  <si>
    <r>
      <t>Assessment of Impact</t>
    </r>
    <r>
      <rPr>
        <sz val="8"/>
        <color theme="1"/>
        <rFont val="Inherit"/>
      </rPr>
      <t> – Assessing at a country level the direct and indirect impacts of these hazards on our operations. The impact is assessed against four key operational risk areas: </t>
    </r>
    <r>
      <rPr>
        <sz val="8"/>
        <color theme="1"/>
        <rFont val="Inherit"/>
      </rPr>
      <t> </t>
    </r>
    <r>
      <rPr>
        <sz val="8"/>
        <color theme="1"/>
        <rFont val="Inherit"/>
      </rPr>
      <t> Infrastructure, Transport, Delivery Sites (including client sites) and Employees. This assessment gives us an overall scoring and a relative significance of each risk based on our understanding of these impacts. Risks are prioritized based on the assessment of the following:</t>
    </r>
  </si>
  <si>
    <t>The vulnerability and readiness of the country to respond to climate change;</t>
  </si>
  <si>
    <t>The potential risk from the climatic hazards identified across the four operational risk areas; </t>
  </si>
  <si>
    <t>The relevance of the potential impacts to Capgemini, taking into consideration client projects, employee well-being and costs;</t>
  </si>
  <si>
    <r>
      <t>Evaluation of Controls</t>
    </r>
    <r>
      <rPr>
        <sz val="8"/>
        <color theme="1"/>
        <rFont val="Inherit"/>
      </rPr>
      <t> – Assessing current control measures to ensure they are sufficient and identify opportunities for improvement and adaptation, with responsibility for actions allocated.</t>
    </r>
  </si>
  <si>
    <t>Ensuring compliance with all relevant laws and regulations is a core component of our risk management approach at all levels and is essential for maintaining our strong reputation for ethics and compliance. One example of a climate-related regulatory risk we face is the increase in governments requiring the reporting of carbon emissions. Current regulation like this is continually monitored both through our ISO 14001 environmental management legal registers, and through our legal departments. The Group has a Legal Department with an established presence in all main geographic areas, with a role to monitor changes in legislation relevant to the Group‘s activities and provide training in the main legal issues in collaboration with key group functions. Adherence to regulation and the strength of our control measures are also monitored.</t>
  </si>
  <si>
    <t>Emerging regulations are scanned by the relevant teams across the business; this includes our ISO 14001 team, who work with legal experts to understand the risks associated with emerging environmental regulation, and proactively manage any change in policy or approach needed in response. For example, following the Paris Agreement there is an increased likelihood that carbon pricing will be instigated in several of our key markets in the medium term (and some regions such as the UK already have some form of carbon pricing that impacts us). The impact and likelihood of emerging regulation in this area is being monitored at a country level. As a provider of technology and consulting services, our own exposure to carbon pricing is likely to be limited, however, control measures are in place to measure and reduce our own carbon emissions.</t>
  </si>
  <si>
    <t>As a provider of technology and consulting services, it’s essential that we remain on the cutting edge of technological developments. The failure to adapt our services to fast moving technological developments is already acknowledged as an important risk for the Group, with strong risk mitigation plans in place to address. Major technological changes, such as the digitalization of key processes, blockchain, big data and artificial intelligence, offer real opportunities for the Group and are also likely to play an important role in addressing the climate crisis. Where a rise in the use of technology is likely to affect the way in which we work or will mitigate the impacts of climate related issues these are also included in our country level assessments. For example, increasingly sophisticated remote working technologies can reduce travel by enabling employees to work from home, thereby reducing the potential impacts of extreme events on employee commuting.</t>
  </si>
  <si>
    <t>Climate change litigation continues to expand across jurisdictions – according to a report by the LSE, 28 countries around the world reported climate-related litigation with over 1300 cases to date and an increase in litigation action against private companies since the Paris Agreement. We continue to monitor this risk through our ISO 14001 environmental management systems and legal teams. As a professional services company our own exposure to the risk of climate-related litigation is relatively low. However, the sheer diversity of local laws and regulations exposes the Group to other kinds of legal risk which may have implications on our climate change mitigation approach and are therefore monitored closely. For example, local laws on company liability whilst travelling or working at home could change, which would be picked up by our legal teams and prompt a review of our sustainable travel and virtual working policies. An important part of our environmental management approach is ensuring our climate change mitigation plans are in compliance with all local legislation.</t>
  </si>
  <si>
    <t>As geographic markets change and develop so too does our portfolio of services, the clients and companies we work with, and therefore also the risks that our company is exposed to as well as the opportunities for us to develop our services. For example, the Energy &amp; Utilities sector is a key sector for Capgemini, representing 11% of our global revenues in 2018. The sector is shifting rapidly, with climate change regulation and new renewable technologies and smart grid solutions leading to rapid changes in how power is generated and distributed. Smart grids, analytics solutions and advanced energy management systems have the potential to abate 1.8Gt CO2e within this sector, generating $0.8 trillion in new revenue opportunities. The Group monitors and anticipates, as far as possible, macroeconomic developments like this at a global level, closely monitoring key clients and markets in which we operate, as well as analysing the potential impacts of these changes on our own businesses and those of our clients. Our ability to identify and respond with agility to market risks and opportunities was strengthened in 2018 by the establishment of international market units; the market units now oversee and coordinate our strategy within a particular sector, ensuring significant risks identified are communicated to the Group Risk Management team.</t>
  </si>
  <si>
    <t>Intense media coverage of any difficulties encountered, such as failure to manage climate-related crises effectively, could negatively impact the Group‘s image and credibility in the eyes of its employees, clients and third parties, and by extension, impact its ability to maintain or develop certain activities. For example, if we are perceived as being inadequately prepared to handle the extreme weather events and their impact on our people then we could face severe consequences, such as being unable to bid for certain pieces of work, or being unable to deliver adequate services to our clients. Failure to comply with certain environmental legislation could also result in reputational damage that would mean we are unlikely to be able to succeed in bids for contracts, particularly in the public sector. As an employer of over 200,000 people, there is also a risk that any perceived mishandling of climate crises could result in employees making negative comments on social media, thereby tarnishing the Group‘s reputation and potentially affecting our ability to recruit or retain the talented individuals the Group needs to succeed. As mentioned in section 2.2b, reputational risk is a key part of our Group risk assessment approach: when evaluating each risk scenario, we specifically assess what impact that risk scenario could have on Capgemini’s reputation. It’s also considered at a country/ asset level, particularly when evaluating the impact of climate hazards on our delivery to clients.</t>
  </si>
  <si>
    <t>Acute physical risks are assessed on an ongoing basis by our Facilities and environmental management teams who adapt our strategies and policies accordingly. As part of our Aspects and Impacts Register we maintain a country-level register of the potential environmental hazards, such as flooding, wildfire or extreme heat waves, and conduct an annual assessment of the likelihood of these scenarios emerging and the potential impact on our operations and delivery. At an operational level, the impact of past events is one input to assess the adequacy of the actions and policies we have in place to handle such events in future. Where the level of risk is particularly significant on a country or region, these results feed into our Group Risk Register. For example, we acknowledge that our offshore operations across India are more exposed to acute physical risks, such as storms, flooding and extreme heat waves, and we monitor this risk ongoing through both our country level and Group Risk Management approach.</t>
  </si>
  <si>
    <t>Chronic physical risks are assessed on an ongoing basis by our Facilities and environmental management teams who adapt our strategies and policies accordingly. As part of our Aspects and Impacts Register we maintain a country-level register of the potential environmental hazards, such as flooding, wildfire or extreme heat waves, and conduct an annual assessment of the likelihood of these scenarios emerging and the potential impact on our operations and delivery. The potential increase in frequency of extreme weather events and natural disasters is also acknowledged as a key risk area within our Group Risk Assessment. In particular, our Rightshore® delivery model involves transferring a portion of the Group‘s production of part of its services to sites or countries other than those in which the services are used or in which the Group‘s clients are located in particularly India (which alone accounts for over 50% of the Group headcount), Poland, China, Guatemala, Morocco and other Asian and Latin America countries. This operating method may increase the risk of business interruption at a given production site following a natural disaster, or due to a weather incident making it difficult to access telecommunication networks, the likely occurrence of which rises with climate change.</t>
  </si>
  <si>
    <t>Given the nature of Capgemini’s supply chain, which is diverse and largely based on the procurement of services rather than physical products, our risk exposure in this area is relatively low. Certain categories of spend have been identified as being more important in terms of environmental risk exposure, such as furniture, office stationery and IT equipment. For these categories of spend, we set environmental standards and conduct a thorough assessment of suppliers to ensure they meet these standards (including assessing climate change resilience). The impacts of climate change on our supply chain are also considered both through the ISO 14001 Aspects and Impacts Register (which focuses on country-level short term risks within our supply chain) and through the Climate Change Risk Assessment process conducted at a country level - as highlighted in section 2.2b and 2.2d, infrastructure and transport are given a particular focus and supplier resilience is a key factor considered when developing control measures. To give an example, an increase in extreme weather events is likely to cause disruption to energy supply infrastructure and telecommunications networks, particularly in emerging economies such as India, where there is a higher vulnerability to climate change. This risk is managed through our Group Risk Register and Business Continuity Plans - the installation of back-up power generation capacity and the provision of technology that enables home working are two examples of ways we to manage and minimise the impact of this risk.</t>
  </si>
  <si>
    <t>Understanding the impact of climate change risks on our key client accounts is important not only in ensuring continuity of our service delivery but in identifying potential opportunities to generate revenue from sustainability-related services. For example, stronger regulatory pressure or incentives for renewable energy creates a demand for smart grid technology expertise, giving us a potential opportunity to increase our smart energy services business. As an example of risk, a significant increase in the severity of extreme weather events would not only disrupt our own operations but could prevent our employees from travelling to their usual working location on a client site (in some countries two thirds of Capgemini employees work long-term from client offices). This in turn would negatively impact our service delivery. The Group monitors closely monitors key clients and markets in which we operate, as well as analysing the potential impacts of these changes on our own businesses and those of our clients. Our ability to identify and respond with agility to risks and opportunities associated with our clients was strengthened in 2018 by the establishment of international market units; the market units now oversee and coordinate our strategy within a particular sector, ensuring significant risks identified are communicated to the Group Risk Management team.</t>
  </si>
  <si>
    <t>Managing climate related risks: </t>
  </si>
  <si>
    <t>Risks are managed through 3 lines of defense: </t>
  </si>
  <si>
    <r>
      <t>Operations and Business Unit management</t>
    </r>
    <r>
      <rPr>
        <sz val="8"/>
        <color theme="1"/>
        <rFont val="Inherit"/>
      </rPr>
      <t> draw up detailed internal control procedures which supplement the Group measures outlined in our “Blue Book” with risks and control measures specific to their local market and culture. For example, given the risk</t>
    </r>
  </si>
  <si>
    <r>
      <t>Functional departments</t>
    </r>
    <r>
      <rPr>
        <sz val="8"/>
        <color theme="1"/>
        <rFont val="Inherit"/>
      </rPr>
      <t> assist the Risk Committee with defining and rolling out risk control systems in its activity sector and ensures, in particular, the consistency of actions undertaken in the Business Units with these guidelines. It assists all Group entities by facilitating the sharing of risk management and internal control best practices. In the case of climate change, the Group environmental sustainability team provides the expertise and knowledge on managing and controlling climate change risk. At a country/asset level, risks are monitored through our environmental management system, with clear lines of responsibility identified and control measures implemented by relevant functions. For example, in most cases the Country Board would be responsible for the developing business continuity plans that respond to the potential physical impacts of climate change, whereas the market units would be responsible for understanding climate change impacts within their sectors and ensuring the appropriate control measures are in place to respond. </t>
    </r>
  </si>
  <si>
    <r>
      <t>The internal audit function </t>
    </r>
    <r>
      <rPr>
        <sz val="8"/>
        <color theme="1"/>
        <rFont val="Inherit"/>
      </rPr>
      <t>independently assesses the effectiveness of internal control and risk management procedures, including reviewing the implementation within the Business Units and their component legal entities and auditing the Group‘s major contracts considered to present significant risks. The Director of Internal Audit reports directly to the Chairman and Chief Executive Officer, guaranteeing the internal audit function is independent of the functions and Business Units audited. </t>
    </r>
  </si>
  <si>
    <t>The effectiveness of our risk management process and our internal controls are regularly monitored and reviewed by the Board’s Audit &amp; Risk Committee. Their reviews cover: </t>
  </si>
  <si>
    <t>— the overall consistency of the framework;</t>
  </si>
  <si>
    <t>— verification that the major risks are identified and monitored;</t>
  </si>
  <si>
    <t>— presentation of new or emerging risks.</t>
  </si>
  <si>
    <t>In addition to our Group level risk management process we have also established a climate change risk assessment as described in C2.2b to support at a country/asset level. Through the CCRA, current control measures are identified with key stakeholders from across the business to ensure they are sufficient and opportunities for improvement and adaptation are discussed, with responsibility for actions identified and allocated. The control areas are at a mixture of asset and country level, and focus on Digital Connectivity, Project Delivery, Mobility, Buildings, Compliance &amp; Insurance, Health &amp; Well-being, Market Resilience and Supplier Resilience.</t>
  </si>
  <si>
    <t>Managing climate related opportunities </t>
  </si>
  <si>
    <t>The process for managing climate related opportunities is more fluid than the risk management process. Since the reorganization of our Group structure in 2018 we focus our strategy on sectors (Market Units), geographies (Business Units) as well as service offerings (Global Business lines).  The Leads of our Market Units and Business Units will recognize trends within their sector and region respectively. They will then ensure that their units are prepared and capable to deliver against these trends and opportunities, with support from our environmental management teams. </t>
  </si>
  <si>
    <t>Physical risk: Extreme Weather Events </t>
  </si>
  <si>
    <t>Since our risk identification process identified the increased likelihood of flooding as a risk impacting Mumbai (a key  delivery center), we have worked on effectively managing this risk. This has been done mainly through business continuity plans which are accredited to ISO 23001, with Mumbai one of 21 Indian locations certified to the standard. When Mumbai was hit by floods in August 2017 and June 2019 our offices, people and operations were only minimally affected as a result of our effective risk management. </t>
  </si>
  <si>
    <t>Transition Risk: Regulation </t>
  </si>
  <si>
    <t>Ensuring compliance with all relevant laws and regulations is a core component of our risk management approach and is essential for maintaining our strong reputation for ethics and compliance. One example of a climate-related regulatory risk we face is the increase in governments requiring the reporting of carbon emissions. Current regulation like this is continually monitored both through our ISO 14001 environmental management legal registers, and through our legal departments. Through this process we identified that the disclosure of environmental performance metrics has become increasingly important and that it has even become mandatory in some of our operating constituencies such as the UK. In order to ensure we are able to meet the regulatory demand we established a carbon accounting team in India that provides us with up to date data on our all of our key environmental performance indicators.</t>
  </si>
  <si>
    <t>With more than half of Capgemini’s headcount based in countries that are considered more vulnerable to climate change, most notably India, we face an increased risk of business interruption associated with extreme weather events, the likely occurrence of which rises in all climate change scenarios. The increase in severity and frequency of extreme weather events, particularly cyclones, storms, and flooding in India, is recognized as a particularly significant risk for the Capgemini Group, and is therefore managed through our Group Risk Register. Additionally Capgemini’s Rightshore® production model involves transferring a portion of the Group‘s service delivery to sites or countries other than those in which the services are used or in which the Group’s clients are located and in particular to India, Poland, China, Guatemala, Morocco and other Asian and Latin America countries. Extreme weather events have the potential to disrupt our service delivery, for example by disrupting transport and telecommunications networks and increasing the likelihood of employees being affected by pandemics and ill health. This risk has a potential impact across several key Group risk criteria considered including: 1. The safety &amp; security of our people - with the potential for loss to life and severe injury, resulting from storms and flooding, or ill health resulting from an increase in water-borne diseases and infection. 2. Our revenue and operating costs – most notably, if employees are unable to safely travel to work or suffering from ill health this would disrupt the delivery of services to clients, potentially leading to increased operating costs (if service delivery needs to be moved elsewhere), and a reduction in our revenue if we lose business or fail to meet client deliverables as a result of mishandling the crises. 3. Our reputation – if clients do not believe we have the resilience to maintain service delivery under difficult conditions, our reputation could be negatively impacted. 4. Our strategy – ultimately, our failure to handle increasingly severe weather events across regions more vulnerable to climate change could call into question the long-term viability of our Rightshore® production model.</t>
  </si>
  <si>
    <t>The financial implications could include service level penalties and liquidated damages for the client as well as loss of revenue due to delivery failure. The financial implications of this risk scenario emerging would vary across country and business unit and would depend on severity of the scenario. The potential financial impacts of this could be 500,000 EUR, for example where a significant client engagement is impacted, and the impacts on the workforce are such that we face penalties for being unable to meet the SLA, or such that the service delivery needs to rapidly be moved to a new location, increasing our operating costs. A more severe or prolonged incident could lead to loss of revenue due to being unable to deliver services and the knock-on reputational impact could be much more significant if not managed appropriately, with a potential impact of up to 1% of our annual revenue of 13 billion euros.</t>
  </si>
  <si>
    <t>Delivery structure: The distribution of service delivery amongst many production sites globally reduces the risk of business interruption in the case of extreme weather events, by ensuring backup solutions are available. The reorganization of Capgemini’s structure in 2018, with the development of market units and global business lines, created a more unified, flexible and global approach, ensuring most services can be delivered from a range of locations. IT provisions: Production systems and services provided are duplicated and covered by periodically tested backup plans. Telecommunications networks used are duplicated in cases where “Rightshored” production resources are deployed. Should the preferred communications network breakdown, service continuity is ensured by using alternative routes. In addition, Group IT provide equipment, software and connectivity ensuring employees can work remotely which secures service continuity in the case of extreme weather events that disrupt transport links. Business Continuity: Ensuring service continuity is part of wider considerations than climate change alone. We have an ISO 22301 compliant Business Continuity Management structure in place. Where required, a contract-specific business continuity plan is prepared according to the criticality of the service. Reviews and simulations are performed to test the efficiency of these plans. The cost of management is the cost of maintaining our ISO 14001 certification (see comment below).</t>
  </si>
  <si>
    <t>The cost of management given includes the cost of maintaining our global ISO 14001 certification, which enables us to monitor and manage the impacts of environmental hazards on an ongoing basis, as well as deploy a climate change risk assessment process and integrate this into our global risk management procedures. The cost of ongoing activities such as the development of business continuity plans are not included, as climate change is only one of several factors creating the need for these plans.</t>
  </si>
  <si>
    <t>The GeSI 2030 report predicts that the carbon footprint of ICT will reach 1.25Gt CO2e by 2030, or 1.97% of global emissions. This makes the ICT sector a significant contributor to global carbon emissions (potentially on a par with the aviation industry by 2030). This could lead to increased scrutiny from clients over the carbon impacts of ICT. Our clients would be more likely to want to partner with technology providers with demonstrated sustainability credentials. Capgemini could therefore be at risk of losing out on client opportunities or could face damage to brand value if identified as being environmentally irresponsible or labelled a ‘dirty company’. Failure to meet our clients’ expectations, either in terms of integrating sustainability into the services we provide or in terms to taking steps to tackle climate change, could negatively impact our ability to win business. Over the longer term, this could negatively impact our reputation and brand value, and in turn affect our ability to recruit or retain the talented individuals on which our business depends.</t>
  </si>
  <si>
    <t>In 2018, 66 bids totalling over 450 million EUR included questions on how Capgemini is handling its environmental sustainability impacts, with an average value of 6.6 million EUR per bid. If just one of these clients had chosen not to work with Capgemini as a result of negative perceptions of our sustainability program, this would result in us missing out on the potential for 6.6 million EUR additional revenue, though the impact could be larger or smaller depending on the specific client. Increasingly the key sectors that we serve (14% of revenue from public sector, 16% from consumer products &amp; retail) are paying close attention to the reputation and sustainability of their suppliers.</t>
  </si>
  <si>
    <t>As a professional services company our annual GHG emissions remain low in comparison to ICT manufacturers. We are therefore less likely to face reputational damage than other technology companies. However, there is still a risk that we could fail to meet client expectations around sustainability and thus miss out on business. In response we have focused on developing a strong global approach to environmental sustainability, which is underpinned by three core strands: We are ACCOUNTABLE: Transparently monitoring and reporting our environmental impacts. We are RESOURCEFUL: Focusing efficiency improvements on our material environmental impacts including business travel, office energy use and waste. We are IMPACTFUL: Working with our clients to help them address their environmental impacts and save 10 million tonnes of CO2e by 2030. With a strong sustainability program, we are well-placed not only to meet expectations around environmental management, but to have conversations with clients about how we can identify and increase the sustainability benefits of the work we deliver with them. We believe this has the potential to be a key differentiator in bids, effectively turning this risk into an opportunity for us. We also submit to external benchmarks and environmental disclosures (CDP, DJSI etc.) to gain external recognition, build our reputation and benchmark our performance. The cost of management includes the cost of running our sustainability program (see comment below).</t>
  </si>
  <si>
    <t>The cost of management includes the cost of running our global sustainability program including resource time, third-party auditing and consulting support, maintaining certifications such as ISO 14001, and ongoing communications. This does not include the cost of implementing operational energy, waste, travel and water reduction initiatives which contribute to our sustainability performance, but for which cost is generally funded by real estate teams and recovered through cost savings achieved.</t>
  </si>
  <si>
    <t>Across the globe, the pricing of GHG emissions is coming into place across many jurisdictions with 54 carbon pricing initiatives in place covering over 40 countries (according to the World Bank), and several more initiatives in discussion or scheduled for future implementation. Many of these initiatives affect the power sector, and whilst Capgemini’s operations are not hugely energy intensive, the significant increase in pricing of GHG emissions is likely to have a knock-on effect on our energy costs. In some jurisdictions, we may also see direct carbon taxation, like the UK’s Carbon Reduction Commitment (CRC) Energy Efficiency Scheme which currently impacts us. Even though 2018/2019 is the last year of the scheme, the most likely scenario is the gradual increase in our energy and fuel costs as a result of GHG emissions pricing and carbon floor prices.</t>
  </si>
  <si>
    <t>Whilst it is difficult to predict the future price of carbon with any certainty, scenarios put the medium-term (to 2025) cost of carbon at around 25-50 EUR per tonne CO2e. If this was to impact all our energy-related emissions, this would mean an additional 4-8 million EUR added to our annual energy costs each year. The cost could be significantly higher if the price of carbon also impacted our travel emissions, or was set at the level required to keeping temperature increases below 1.5C (we have stuck to the most likely scenario over the next 6 years)</t>
  </si>
  <si>
    <t>We are reducing our exposure to this risk in two ways: Carbon accounting: In order to quantify this risk and address it adequately we need to understand our current emissions and usage. Since 2009 our carbon accounting program supports the collection, management and reporting of all our environmental data. By the end of 2018, coverage of this tool was expanded to 30 countries covering 99% of the Group headcount, with the remaining 1% of data estimated. The team collect over 10 million data points a year which enables us not only to respond effectively to legislative requirements but to take targeted action across the Group to reduce our carbon emissions and in turn our operating costs. Efficiency initiatives: Based on the data collected by our carbon accounting team we implement energy reduction and efficiency initiatives, aiming to reduce our office energy usage by 30% by 2030. Initiatives include a) installing Smart Meters, demand logic systems and Building Management Systems to control lighting, cooling and heating b) installing energy efficient technology such as LED lighting, efficient chillers, and UPS technology c) optimizing our use of space and selecting highly energy efficient buildings (8 sites in India have LEED Platinum or IGBC Platinum certification) and d) deploying renewable energy technology – across India we are generating over 5,100 MWh of electricity per year from solar panels. The cost of maintaining our carbon accounting system is €250,000 per year.</t>
  </si>
  <si>
    <t>Individual energy efficiency initiatives to drive down emissions and associated carbon pricing are implemented on a case by case basis and range from a few €100 to €100,000 plus. Some of our investment in sustainable and highly efficient data centers has amounted to millions of euros.</t>
  </si>
  <si>
    <t>We are experiencing a rising demand for more sustainable IT and business solutions. In 2018, the sustainability team supported 66 bids totaling over 450 million EUR, with questions increasingly progressing from basic environmental management to more complex questions about how we can help our clients to embed sustainability within their IT estates. The rise in demand is driven by the fact that many of our clients are leading multinational organizations, with their own sustainability targets and agendas, many of which include a strong focus on efficiency and carbon reduction. Considering sustainability principles through our service offerings ensures that we can support clients in meeting the rising demands of regulation, competition, consumer pressure, rising operational costs and mounting scrutiny upon the consumption of resources. The opportunity we see here is to include sustainability considerations in the delivery of our existing service offerings and form stronger relationships with our existing clients based on sustainability. This could for example be done through the sustainable management of IT estates through which we ensure that impacts are reduced throughout the IT estate and the lifecycle of IT equipment. As a starting point, we help organizations to analyse the impacts of their existing IT estate and rationalize and reduce these impacts, before planning expansion in a sustainable manner. We have developed models to calculate and monitor the current impacts of our clients’ hardware and the applications they run, and we help them develop more sustainable frameworks for future growth and transition.</t>
  </si>
  <si>
    <t>Potential client revenues could be significant ranging from €50,000 for a smaller engagement (for example we recently supported a client with the development of a sustainability dashboard to track the carbon &amp; energy impacts of their IT estate) to in excess of €10 million for a larger engagement (sophisticated analytics solutions, transformation of a large IT estate).</t>
  </si>
  <si>
    <t>Recognizing the potential that our services have in enabling our clients to achieve their sustainability goals, we have launched an ambitious new program which commits Capgemini Group to helping our clients save 10 million tonnes of CO2e emissions by 2030. This commitment will require us to rethink the way in which we view and use technology and embed sustainability benefits into our portfolio of services. The focus of our strategy during 2018 has been on identifying service areas and specific capabilities that can and are delivering tangible sustainability benefits to our clients. We have identified over 30 capabilities from within our portfolio that can and are helping clients reduce their carbon emissions. In 2018 we focused on communications and training, to ensure our people are equipped with the knowledge and skills they need to start conversations with their clients on sustainability and carbon reduction. We have invested in several training courses and workshops focused on engaging employees and leveraging their collective expertise and ideas to further help our clients respond to climate-related issues and tackle their challenges. The cost to realize this opportunity includes the cost of running a client-facing sustainability program, including resource time for sustainability team, third-party support, ongoing communications, training sessions and events. This does not include the cost of resource time invested by client-facing teams in support of the program.</t>
  </si>
  <si>
    <t>As a company employing over 200,000 people globally with around 350 offices around the world, our own energy and business travel impacts (and associated costs) are not insignificant. At the core of our environmental sustainability program we focus on “being resourceful”. We drive efficiency and innovation across our entire business operations by focusing on our most material impact areas – specifically travel reduction, energy efficiency and waste management. Progress is underpinned by our science-based targets (to date we have achieved a 21% reduction in GHG emissions per employee since 2015). Our focus on resource efficiency provides several benefits, most notably reducing our operational costs and helping demonstrate our environmental commitments to employees and clients.</t>
  </si>
  <si>
    <t>By reducing our energy costs in our offices and data centers, we have already reduced our energy consumption by around 9% and saved around 5 million EUR per annum on our annual energy bills since 2015. Achieving a 20% energy reduction would help us deliver an additional 6-7 million EUR per annum, whilst achieving a 20% reduction in non-chargeable business travel would deliver an additional 23 million EUR saving per annum.</t>
  </si>
  <si>
    <t>Our Be Resourceful strategy focuses on: Energy efficiency: We consider energy efficiency in our office and data center operations, from the smart management of lighting, heating, and cooling systems, to creating more agile, collaborative, and innovative workplaces which reduce the amount of office space we occupy. Employee action drives further progress in many countries, for example through switch-off campaigns and office energy. Renewable energy: We are switching to renewable energy sources globally. Solar PV arrays installed across five offices in India and in the UK generated 5.1 GWh of solar electricity in 2018. In addition, several Capgemini entities including the Netherlands, Sweden, the UK, France and Finland continue to directly purchase 100% electricity from renewable energy sources. Globally 24% of our electricity supply came from renewable energy sources in 2018. Smarter Travel: As a people-centred business with a global client base, business accounts for more than 50% of our GHG emissions. We focus on helping team members make smart and sustainable choices when it comes to travel, with a travel strategy that has three elements: 1. Promoting virtual collaboration and technology enabled meetings. 2. Encouraging shift to lower carbon travel options. 3. Changing culture and behaviors around travel. The annual cost to deliver our Be Resourceful program is around 500,000 EUR a year, with a further 2-5 million EUR invested each year in energy and travel initiatives.</t>
  </si>
  <si>
    <t>Increased reliability of supply chain and ability to operate under various conditions</t>
  </si>
  <si>
    <t>As the frequency and severity of extreme weather events increase, this is likely to cause major disruption to the reliability of companies' ICT facilities, as well as disruptive impacts on their supply chains. We anticipate this could result in an increased demand for Capgemini’s ICT, consulting, outsourcing and digital services. To give two examples: 1. Extreme weather and IT disruption may result in many organizations choosing to outsource business critical IT systems to secure and reliable IT providers such as Capgemini. For example, Capgemini runs the systems behind the UK Environment Agency's flood warning system, and we were chosen in part due to our ability to maintain service levels in all conditions. 2. In the 2016 CDP supply chain report 72% of participants identified climate-related risks to their supply chain. Extreme weather could cause disruption to supply chains (particularly, for example, to agricultural goods as well as to distribution networks) - this makes the planning horizon more complex and multi-faceted, with increasing need for systems and processes that can manage supply chain data in real time. With our expertise in digitization and supply chain management, we can help provide the support to enable this. This is likely to be particularly important in the manufacturing, consumer products &amp; retail, distribution and transportation sectors which cumulatively make up around a third of our global revenue.</t>
  </si>
  <si>
    <t>Potential financial implications of the opportunity come in the form of increased revenue from the services as sold to clients. The specific value of such services is dependent upon their scope – these could range from €10-20k for a small consulting assignment to in excess of €10m per annum for a large scale transformational outsourcing program. Clients are becoming increasingly interested in our ability to help them adapt to changes in climate: in 2018, the sustainability team supported 66 bids totaling over 450 million EUR.</t>
  </si>
  <si>
    <t>As these offerings are a core part of our business, these opportunities are all marketed through our standard collateral and by relevant sales and account teams. Where appropriate, the sustainability team will work with the sales team or account teams to market sustainability-related solutions, and to put in place measures to track the positive environmental impacts of these projects. In 2016, we implemented a formal process for requesting sustainability team bid support and industrialized content that can help with this, improving the efficiency and impact of the process. We have also developed new service offerings to help address supply chain resilience. For example, since 2011 Capgemini has been providing Supply Chain Management Services to our clients. With three key solutions – Order Management and Fulfillment, Logistics Management, and Sustainability Services – this new service line consolidates existing expertise, tools and processes to manage and optimize all facets of enterprise supply chains in a sustainable way. The cost of providing such services is dependent upon their scope – these could range from €10-20k for a small consulting assignment to in excess of €10 m per annum for a large scale transformational outsourcing program.</t>
  </si>
  <si>
    <t>In addition to the rising demand for information about our own sustainability credentials and how we consider sustainability in the delivery of our services (Opportunity 1) we also see and increased appetite in new technology solutions and services to help address the climate crisis. Driven by national and international regulation more and more organizations view technology as a way to meet the requirements of their stakeholders to become more sustainable. As mentioned in Opportunity 1 we have already incorporated sustainability and carbon considerations into our traditional service offerings. However, we see an even greater opportunity to go beyond our traditional realm of IT estates and address the emissions generated by our client’s wider operations as well as their up and downstream emissions. The first area of opportunity focuses on enabling carbon reductions in our clients’ wider operations through technology solutions. From travel and energy reduction, to asset management and smart grids, we leverage automation, increased connectivity and data availability to collaborate and innovate with clients on tackling their biggest operational challenges. The second area of opportunity looks at stretching beyond our clients to positively impact their suppliers, partners and consumers up and downstream, amplifying the benefits of IT. The solutions suggested in this area focus mostly on leveraging customer analytics, building supplier management platforms and enabling the maximization of the lifetimes of products. Smart meters and smart grids are just two specific examples of a service offerings we developed based on client demand driven by sustainability and climate change considerations. We expect that in technology can play a big role in the helping address climate related challenges in the future. Thus, we believe that the appetite for new, distinct technology solutions will steadily increase and provide us with a great opportunity to use our skills and expertise.</t>
  </si>
  <si>
    <t>Potential client revenues could be significant ranging from €50,000 for a smaller engagement to in excess of €10 million for a larger engagement.</t>
  </si>
  <si>
    <t>To benefit from this opportunity, we are focusing on developing solutions in these key areas: 1. Developing sustainable technology e.g. using artificial intelligence to analyse and optimize energy consumption in a water utility company. 2. Creating sustainable business models e.g. centralizing a retail company’s stock procurement model to reduce the emissions from transporting goods and waste from uncoordinated purchasing plans. 3. Leveraging data and insights to drive sustainable performance e.g. visualizing a manufacturer’s energy consumption and carbon emission data enabling the identification impact reduction opportunities. 4. Providing managed services that increase efficiency e.g. our energy savings as a service product has helped cut a utility company's energy consumption by 20% per year. 5. Optimizing assets to reduce emissions and consumption e.g. installing transport management systems helping optimize client’s fleets and logistics, reducing fuel consumption, costs and carbon emissions. 6. Providing platforms that enable sustainable technologies e.g. helping energy utilities implement smart meters and smart grids. The cost to realize this opportunity includes the cost of running a client-facing sustainability program, including resource time for sustainability team, third-party support, ongoing communications, training sessions and events. This does not include the cost of resource time invested by client-facing teams in support of the program.</t>
  </si>
  <si>
    <t>As a provider of services to some of the world’s leading companies, Capgemini has an opportunity to support our clients in achieving their sustainability outcomes in three main ways: 1. Sustainable management of IT estates through which we try to ensure that impacts are reduced throughout the estates and the lifecycle of IT equipment. 2. Carbon reductions in our clients’ wider operations through technology solutions. From travel and energy reduction to asset management and smart grids, we leverage automation, increased connectivity and data availability to collaborate and innovate with clients. 3. Stretching into our clients’ value chain to positively impact their suppliers, partners and consumers up and downstream, amplifying the benefits of IT. Focusing mostly on leveraging customer analytics, building supplier management platforms and enabling clients to maximize the lifetime of products. To date, this opportunity had a low impact on our business – in most cases climate-related aspects of our services are still perceived as an important differentiator that helps us win bids, rather than the core of the solution. Sustainability-specific services such as smart grid solutions are a growing part of our business but still a relatively low portion of our overall revenue. As described in Risk 1 our ability to deliver services to our clients has the potential to be impacted by the increase and severity of extreme weather events. To date the impact on our services has been low, there are various examples of extreme weather events, such as a snowstorm that occurred in Stockholm which impacted infrastructures, transportation systems and public services. Hurricane Harvey also impacted our business in our Houston office, with several employees displaced from their homes, with reports of significant property damage and our office remaining closed for several days. Events like these have led us to strengthen our business continuity plans and integrate this type of risks into our strategy by, for example, running help desks for clients from multiple locations. We also ensure robust remote communications are available to enable employees to work from home if their journey is disrupted. The overall magnitude of the impact of climate change risks and opportunities identified has so far been been low, though we expect it to become more significant in the future.</t>
  </si>
  <si>
    <t>As an organization with over 9,000 suppliers, we expect that our supply chain will be impacted in the future by climate change, but this impact is expected to be low given the diversity of our supplier base and the fact that a significant amount of our spend is on services which are not highly exposed to climate change risk. Nonetheless, as mentioned in Risk 1, there is the potential for disruption as a result of the increase in severity and frequency of extreme weather events – for example to data center services provided by third parties or to the telecommunications that are essential for supporting our global business. To date, our supply chain has not been significantly impacted by this risk. Several key suppliers have been important in helping us reduce our own GHG emissions (opportunity 2) – for example, our facilities management provider has played an important role in helping us progress towards achieving our energy and waste targets and our providers of IT equipment have been selected in part for their focus on minimizing energy usage of laptops &amp; hardware. Overall the magnitude of the impact of climate change on our supply chain has been low to date.</t>
  </si>
  <si>
    <t>The impact of rising energy costs due the market evolution and changes in legislation have encouraged us in developing our energy reduction strategy and in setting ambitious targets against it. We have heavily invested in energy efficiency across the Group as well as generating our own renewable energy, for example through the installation of 5GW of solar capacity across our Indian offices. The magnitude of impact is currently medium to low - the focus on office energy efficiency does not have a significant impact on our operations, though has reduced our operating costs. The focus on reducing business travel emissions by encouraging virtual collaboration is starting to have a more notable impact on our delivery in terms of changing the way we work with clients, and on the wellbeing of our people, in terms of giving them flexibility to decide where they work.</t>
  </si>
  <si>
    <t>As a technology and consulting company, we do not manufacture products. The services we deliver are developed in collaboration with our clients in response to their needs. We therefore do not invest in research and development in a traditional sense.</t>
  </si>
  <si>
    <t>Our operations have already been subject to the impact of an increase in extreme weather events such as described in Risk 1. The magnitude will be local or regional, impacting offices located in the same area and ranging from a small transport disruption to the closing of the office. Some of our offices, especially in India, have been impacted by the increased severity of flooding and tropical storms. Our Business Continuity Plans ensure we are able to continue delivering services to our clients under any conditions and circumstances, hence the impact of this risk has to date been quite low. The plan includes an array of initiatives such as: installing flooding and waterlogging equipment, working from home procedures, transportation provided by Capgemini and if people are stuck in the office and unable to go home, Capgemini will provide food and accommodation. These measures allowed us to have very little disruption in the delivery of our services despite the flooding experienced in August 2017 and June 2019 in Mumbai. From an opportunity perspective, our decision to take leadership on climate change by setting strong science-based targets has the benefit of helping us drive significant savings in operational costs (Opportunity 2). Assuming we remain on track with our targets, we could potentially save 30-40 million euros a year by 2020 through reducing our energy use and business travel (compared to 2015 costs). The magnitude of operational impacts has to date been medium-low but is likely to increase in the future.</t>
  </si>
  <si>
    <t>The impact of climate change on revenue generation opportunities (Opportunity 1 and Opportunity 4) is already being felt, for example, we have developed smart energy and smart grid solutions which we provide to a number of large utility clients globally, and we have a proven track record of delivering energy and carbon efficient IT solutions to several large public sector organisations. As an innovative, agile organization on the cutting edge of technology solutions, climate change risks &amp; opportunities are amongst several important considerations which will affect our future revenues and are therefore factored into financial planning, particularly in key sectors we work with such as Energy &amp; Utilities, Manufacturing and the Automotive sector. The impact of climate change on our revenue forecasts &amp; financial planning is currently low, though we expect this to change over the next five years.</t>
  </si>
  <si>
    <t>Our operating costs are affected by the inclusion of climate change levies &amp; carbon pricing (Risk 3) the impact is currently less than one million a EUR globally, so the magnitude is low, but is likely to increase over the next 5-10 years. As highlighted above (Opportunity 2), progress towards our energy &amp; carbon targets is already saving us over five million EUR, forecast to increase to 34 million EUR if our targets are met. Several areas of our operations are exposed to changes resulting from physical climate parameters (Risk 1). In extreme conditions heating, ventilation and air conditioning systems are more likely to become damaged, whilst occasionally employees are discouraged from travelling to the office in the event of flooding, storms or other extreme events impacting transport networks. The overall impact of climate change on our operating costs has been medium-low, with the cost savings from pursuing sustainability initiatives outweighing operating costs.</t>
  </si>
  <si>
    <t>Our capital expenditures are impacted by the increased requirement to ensure resilient infrastructure and equipment within our offices and data centers (Risk 1). The fact that Capgemini leases the majority of its office and data center locations reduces the magnitude of the impact on capital expenditures, nonetheless climate change resilience is a consideration when making decisions about investment in technology and when selecting buildings. The opportunity to reduce our operating costs through climate change mitigation and resource efficiency efforts (Opportunity 2) impacts capital allocation, for example by building the case for investing in large scale solar PV. The magnitude of the impact in this area is currently low.</t>
  </si>
  <si>
    <t>Sustainability and climate change impacts are factored into the due diligence process that accompanies significant acquisitions. The risks and opportunities highlighted above have not had an impact on decisions we have made about acquisitions to date and this is unlikely to change in the future. Most acquisitions we have made in recent years are of consulting companies smaller than ourselves, who have not been significantly exposed to the risks highlighted above. In terms of the opportunities, it is feasible (particularly in a 1.5C-2C scenario) that we could make the decision to acquire a company with expertise that would support the development of sustainability services for clients (Opportunity 1 and Opportunity 4); the likelihood of an acquisition like this is currently too low to impact our planning around acquisitions.</t>
  </si>
  <si>
    <t>There is not yet a clear link between any of the risks and opportunities highlighted above and our access to capital, though this may change in the future. We believe the increased demand from the investor community for disclosure of climate-related risks could impact Capgemini in the medium term, though it does not appear to be having a significant impact on our access to capital currently. Capgemini adopts a diversified financing approach with a large investor base, which makes it important that we maintain a strong reputation on ESG topics with the investor community, particularly on a topic as critical as climate change. As such, climate change has been an important focus of our investor engagement strategy over the last year, with events run on the topic and a strong emphasis on providing insights into our climate strategy within our Annual Financial Reports. Capgemini’s position on various indices, such as the Vigeo-Eiris Top 120 companies in Europe, or the Ethibel Sustainability Index, helps maintain our reputation with investors.</t>
  </si>
  <si>
    <t>Our Group Corporate Real Estate team look at the future of work and commercial estates to improve resilience, flexibility and scalability. Risk 1 impacts our Corporate Real estate strategy by ensuring a focus on building the resilience of our estate to future increases in extreme weather events, for example. ensuring robust flooding defenses and progressing water recycling in facilities where water scarcity is likely to increase in the future. In response to Risk 2 (carbon pricing) and Opportunity 2 (reducing our operational costs through carbon reduction), our Group-wide focus on resource efficiency and carbon reduction impacts the decisions we make about investment our buildings, including increasing our investment in solar panels and energy efficiency equipment, and choosing to lease buildings with LEED or Ecolabel certifications. The impact of these risks and opportunities on our assets is medium-low.</t>
  </si>
  <si>
    <t>The climate change risks and opportunities identified have not as yet had a measurable impact on Capgemini’s liabilities. This situation may change in the future. For example, significant impact could be caused by extreme weather-related disasters or health crises (Risk 1), affecting employee liabilities. In addition to business continuity measures described previously, several policies haves been implemented to prevent this risk and mitigate its impact on business travellers: — specific approval procedure for travel to “medium/high” risk countries with strict rules; — obligation for employees to provide their mobile phone number with international calls function activated; — tracking all bookings to know where and when employees are traveling with a tool enabling to contact employees 24/7 through mail, SMS or voice; — geo localization application available for employees who want to; — security training for all travelers; —Business Travel Insurance covering all emergencies worldwide; — 24/7 call center for emergencies.</t>
  </si>
  <si>
    <t>How our business objectives and strategy have been influenced by climate-related issues</t>
  </si>
  <si>
    <r>
      <t>Client Services</t>
    </r>
    <r>
      <rPr>
        <sz val="8"/>
        <color theme="1"/>
        <rFont val="Inherit"/>
      </rPr>
      <t>: We acknowledge our role as part of a global ecosystem and economy and realize that our potential to have a positive impact on the planet is far greater if we help our clients tackle their sustainability challenges than if we only focus on our own operational impacts. Technology has the potential to become part of the solution to many climate-related issues, but it is also growing contributor to global greenhouse gas emissions.  Therefore, we have linked our business strategy to an emissions reductions target by setting a new Group objective to help our clients save 10 million tonnes of CO2e by 2030. This is part of our commitment to ensuring we have an overall positive impact in the fight against climate change. This new objective has been accompanied by a Group-wide strategic focus on embedding sustainability into our client engagements and the way we use, design and measure the impacts of our technology. </t>
    </r>
  </si>
  <si>
    <r>
      <t>Reputation:</t>
    </r>
    <r>
      <rPr>
        <sz val="8"/>
        <color theme="1"/>
        <rFont val="Inherit"/>
      </rPr>
      <t> With the ICT industry coming under increasing scrutiny for its high contribution to greenhouse gas emissions, we want to ensure that we have a strong reputation for managing our own carbon impacts and are well positioned to help our clients face their own sustainability challenges. This was a key driver in us becoming one of the first companies in our sector to set science-based targets, showing strong leadership to our clients on the need for collective action to mitigate climate change. </t>
    </r>
  </si>
  <si>
    <r>
      <t>Business continuity:</t>
    </r>
    <r>
      <rPr>
        <sz val="8"/>
        <color theme="1"/>
        <rFont val="Inherit"/>
      </rPr>
      <t>  With the potential for climate-related disruption to our data centers, networks, infrastructure, employee mobility and service delivery, it is absolutely essential for our success as a company that we take steps to ensure our business continuity plans integrate climate change. For example, the decision to spread project delivery between three locations helped ensure business continuity when one of our sites was flooded in December 2015. We were able to quickly stretch and scale up the two other sites and continue delivering without any loss.</t>
    </r>
  </si>
  <si>
    <r>
      <t>Opportunities for cost reduction and revenue generation</t>
    </r>
    <r>
      <rPr>
        <sz val="8"/>
        <color theme="1"/>
        <rFont val="Inherit"/>
      </rPr>
      <t>: We realise that reducing our energy use, our business travel and our waste will not only reduce our emissions but also improve our operational efficiency, with a potential cost saving of 30-40 million EUR a year if we meet our 2020 science-based targets.  </t>
    </r>
  </si>
  <si>
    <r>
      <t>Recruitment and retention: </t>
    </r>
    <r>
      <rPr>
        <sz val="8"/>
        <color theme="1"/>
        <rFont val="Inherit"/>
      </rPr>
      <t>Our current and future employees expect to see that we are contributing to tackling the climate crisis. It is essential we demonstrate leadership on sustainability related topics to attract, motivate and retain the talented individuals upon which our business success depends. </t>
    </r>
  </si>
  <si>
    <t>Linking our business strategy to emissions reductions targets</t>
  </si>
  <si>
    <t>Our business strategy is linked to two key emission reduction targets:</t>
  </si>
  <si>
    <t>We have set a science-based target to reduce our total greenhouse gas emissions, with a goal to reduce GHG emissions per employee by 20% by 2020 and 30% by 2030. Our performance against this target falls not only to the sustainability team but depends on the support throughout the entire Group, including from functions such as Corporate real estate and Group IT, from key suppliers such as those providing IT equipment or facilities management services, and from leads within in country and each part of the business (over half of our emissions are from business travel, something most employees can impact through the choices they make). To ensure this target is realized, over 1000 executives, including CEO, Chairman, CFO, COOs, Group Management Board etc, have their remuneration linked to progress against the target. </t>
  </si>
  <si>
    <t>We have a Group-wide focus on helping our clients reduce GHG emissions, with a target launched in 2018 to help our clients save 10 million tonnes CO2e by 2030. Our performance against this target depends upon the support of our client-facing teams globally, with a focus on engaging and inspiring our consultants to have a conversation with their clients about carbon.  </t>
  </si>
  <si>
    <t>Most substantial business decisions made during the reporting year that have been influenced by the climate change driven aspects of the strategy</t>
  </si>
  <si>
    <t>The most substantial decision made in the reporting year (2018) was the launch publicly of our client-facing target (to help our clients save 10 million tonnes CO2e by 2030). This new commitment will require a step change in our business, rethinking the way in which we view and use technology and embedding sustainability benefits into our portfolio of services. It builds upon a recognition from across the business that we have a significant opportunity to generate revenue and enhance our relationships with our clients if we collaborate with them on the topic of climate change, and specifically on helping them to deploy technology solutions to reduce their GHG emissions. The combined Scope 1 and 2 GHG emissions of Capgemini’s top 20 global clients is approximately 250 million tCO2e per year. This equates to over 500 times Capgemini’s global annual carbon emissions, so even a small impact on our clients could reap huge rewards in terms of reducing GHG emissions. Whilst continuing to reduce our own operational impacts is essential and will continue to guide our approach, our impact in mitigating against climate change will be far stronger if we work with our clients on this. </t>
  </si>
  <si>
    <t>The focus during 2018 has been on identifying service areas and specific capabilities that can and are delivering tangible sustainability benefits to our clients. We have identified over 30 capabilities from within our portfolio that can help clients reduce their carbon emissions.  As part of launching this program, over 1,500 team members were trained on sustainability topics this year, empowering them to start new conversations with their clients. We placed a particular focus on embedding climate change into our leadership training programs, as well as on building self-sustaining networks of sustainability ambassadors, to help us spread the word about our program across the entire business. </t>
  </si>
  <si>
    <t>We have used climate related scenarios to develop our Climate Change Risk Assessments conducted at a country level (including 2DS and the NDCs). The recommended improvements and opportunities identified through this process are currently taken forward primarily at a local level (country or facility), not at a Group strategic level hence we have answered no to the question above (as advised by CDP).  </t>
  </si>
  <si>
    <t>As we continue to evolve our risk assessment process, our intention is to use climate-related scenario analysis to further inform our Group business strategy, a process we have started in 2019. Climate-related scenarios will be assessed at three key levels:</t>
  </si>
  <si>
    <t>1. We will continue to use climate-related scenario to determine the main climate hazards we are exposed to at a country/asset level</t>
  </si>
  <si>
    <t>2. We will begin incorporating scenario analysis into our a Group-level risk assessment procedures, with a focus initially on assessing the severity of risks under selected scenarios and assessing how our management methods for each identified risk may have to adapt to these scenarios. </t>
  </si>
  <si>
    <t>3. We will begin a formal process for using scenario analysis at a market unit/sector level - starting with the largest sectors which Capgemini delivers to (by revenue). </t>
  </si>
  <si>
    <t>We aim to reduce office energy use by 20% by 2020 &amp; 30% by 2030 (compared to 2015) at Group level. The impact on emissions is estimated only as this target focuses on reducing our actual energy use in MWh. Reducing our energy use will result in emission reductions but the actual percentage reduction may be different depending on emission source and external factors such as annual changes to emission factors. The target includes all Scope 1 and 2 emissions associated with office energy use. The exclusions under the CDP Scope category given are specifically our Scope 1 &amp; 2 emissions from data center energy use, and Scope 1 F-gas emissions - these emission sources make up the remaining 24% of emissions in scope and are covered by our science-based target detailed below. This target is here to support our headline science based target of reducing our carbon footprint per employee by 20% by 2020 and by 30% by 2030 (against our 2015 baseline year). 15% is a significant reduction in Office Energy emissions considering our headcount average rose just over 15% within the period of time. This energy reduction has been driven by a broad range of energy initiatives from around the Group, focused on six key areas: monitoring and assessment, building controls, energy efficient technology, renewable energy, policy and engagement and space utilization. Note that the progress reported here is reported against the 2030 target.</t>
  </si>
  <si>
    <t>Scope 3: Business travel</t>
  </si>
  <si>
    <t>We aim to reduce business travel CO2e emissions by 25% by 2020 &amp; 40% by 2030 at Group level. This target supports our headline science based target of reducing our carbon footprint per employee by 20% by 2020 and by 30% by 2030 (against our 2015 baseline year). Our workforce has grown by 15% and our business continues to globalize, with offshore delivery centers playing a growing role in delivery. In this context, reducing our business travel in 2018 has posed a significant challenge. The establishment of a Group Travel Committee will help in ensuring reduction in business travel emissions. Please note that compared to our baseline year 2015 we have actually increased our business travel emissions by 6% (we have entered 0 above as the range only allows for values between 0 and 100).</t>
  </si>
  <si>
    <t>Scope 1+2 (location-based) + 3 (upstream and downstream)</t>
  </si>
  <si>
    <t>We aim to reduce our GHG emissions per employee by 20% by 2020 &amp; by 30% by 2030 (compared to 2015) at Group level. This commitment was made following COP21 and includes all emission sources currently reported annually (energy use, F-gas from air conditioning systems, travel, water supply &amp; treatment and waste disposal). This target is supported by additional reduction targets focused on our three most significant sources of emissions 1) to reduce office energy use by 20% by 2020 &amp; 30% by 2030 (compared to 2015), 2) to reduce Business Travel emissions by 25% by 2020 &amp; 40% by 2030 (compared to 2015), 3) to improve data center energy efficiency, achieving a global average power usage effectiveness (PUE) of 1.5 by 2020</t>
  </si>
  <si>
    <t>Other, please specify (To help our clients save 10 million tonnes of CO2e by 2030)</t>
  </si>
  <si>
    <t>Cumulative tonnes CO2e abated as a result of services Capgemini have delivered to clients (will be tracked for 2019-2030)</t>
  </si>
  <si>
    <t>Recognizing that the potential positive impact we can have with clients is far greater than the impact we will have simply by reducing our own carbon footprint, we launched a new Group target in 2018 to help our clients save 10 million tonnes of CO2e by 2030. This target has been accompanied by a new program to embed sustainability into our client engagements and the way we use, design and measure the impacts of our technology. Almost all our clients have sustainability targets, many of them focused on efficiency and carbon reduction; we aim to leverage our technologies and skills from across the Capgemini Group to collaborate and help them achieve a reduction in their carbon emissions. Due to the fact that this is a new target for Capgemini and measurement methodologies are currently being developed we do not have a figure for 2018, but anticipate reporting data for 2019 onwards.</t>
  </si>
  <si>
    <t>Other, please specify (Commitment to Net Positive)</t>
  </si>
  <si>
    <t>Other, please specify (Mix of renewables in different regions (wind, hydro, biomass, solar))</t>
  </si>
  <si>
    <t>We have initiatives in place in the Belgium, Brazil, Finland, France, Germany, Sweden, Poland, Portugal, the Netherlands, the UK and India (calculated and described separately below) to purchase a significant proportion of the electricity supply from renewable energy sources. This results in a reduction in our market-based emissions. The carbon calculation here reflects the Scope 2 market-based emission reduction achieved as a result of the purchase of renewable energy during 2018. It is calculated by comparing the market-based emissions from renewable energy purchased to an equivalent amount of non-renewable energy. Note the purchase of renewable energy is in most countries close to cost neutral compared to standard energy contract (in some countries we have seen a minimal increase 1-2% increase in costs) and it does not involve upfront investment costs.</t>
  </si>
  <si>
    <t>Other, please specify (Mix of renewable (hydro and wind))</t>
  </si>
  <si>
    <t>We have signed additional power purchase agreements at our Bangalore office in India which will increase the amount of renewable energy used to 90 % of total energy used at the site. A project was undertaken to bring in a supply of renewable energy (a mix of hydroelectricity &amp; wind based on availability and considering seasonal variation). The energy used was forecast in advance and based on this estimation, the electricity is bought from a supplier capable of providing the energy from hydroelectricity and wind sources only. No CAPEX investment was required as the Bangalore state power supply company presently permit companies to wheel green power from private suppliers. The favourable rates for this type of contract have led to significant annual cost saving for Capgemini.</t>
  </si>
  <si>
    <t>We installed a number of significant solar arrays across three of our Indian sites (Pune, Mumbai and Chennai), with a total capacity of 6MW in total, generating a significant portion of our energy use at these sites, reducing our Scope 2 emissions from electricity use and our Scope 3 emissions from T&amp;D losses. We have only included Scope 2 location-based emissions from additional capacity installed in 2018 in our calculations here.</t>
  </si>
  <si>
    <t>Across our Indian offices, we have implemented a number of significant energy reduction initiatives, including: • Installation of electronically commutated fans in Mumbai &amp; Chennai campuses, which save of 30 % of Air Handling Unit Power consumption • Integrated an innovative chilled water system into our Mumbai offices, effectively creating a district cooling system which saves 1.6 million KWh of electricity per annum • Retrofitted cold aisle containment equipment into our server rooms • Upgraded to Modular UPS system to reduce our electricity consumption across several offices The aggregated impact of these initiatives on our Scope 2 electricity usage has been calculated. The initiatives also have an impact on our Scope 3 T&amp;D losses but this has not been included here. The payback periods and estimated lifetime have been averaged across the initiatives.</t>
  </si>
  <si>
    <t>Other, please specify (Space optimization )</t>
  </si>
  <si>
    <t>As the carbon reduction initiatives described here are part of a broader corporate strategy to improve our efficiency of our use of space, we have not calculated the investment required. Across the UK and Netherlands, we have saved an estimated 500 tonnes CO2e, though improvements to the way we utilize space in our offices. This includes, for example, the consolidation of offices within the same region and the rearrangement of office layouts to improve efficiency of use of space.</t>
  </si>
  <si>
    <t>Other, please specify (Energy performance contract)</t>
  </si>
  <si>
    <t>We have implemented an Energy Performance Contract in our Les Fontaines - Serge Kampf Campus in France which enabled us to achieve greater energy savings thanks to an active collaboration with our energy services provider with the financial benefits resulting from energy reduction shared with the supplier ensuring they are fully incentivized to take bold action on energy reduction. As a result of this contract, we are achieving ongoing energy savings with a range of initiatives implemented including LED lighting and improved temperature controls. No investment is required as the energy supplier will pay off the initiatives by taking a proportion of the initial energy savings.</t>
  </si>
  <si>
    <t>In 2018, we implemented a series of initiatives across several of our UK offices, including replacement of internal and external lighting with LED lighting and the installation of passive infrared sensors. We have included the impact on Scope 2 location-based emissions only, though the initiative has also had an impact on our Scope 3 T&amp;D loss emissions.</t>
  </si>
  <si>
    <t>Capgemini have recognized the necessity to ensure our ability to respond to legislation such as the Carbon Reduction Commitment (CRC) Energy Efficiency Scheme in the UK (which came to an end in 2019), as well as reporting leglisation such as DPEF in France. We have also made provisions to ensure our capability to respond to any new legislative requirements should they arise. Disclosing information to voluntary reporting schemes such as the CDP and Ecovadis also helps to meet increasing demands for information from clients and investors, which in turn helps build the case for our emission reduction programs. We have invested in a global carbon accounting program which now covers 99% of our headcount including operations in 30 countries. Sophisticated analytics around carbon and cost enable us to identify where mitigation opportunities lie and build a strong business case for emission reduction initiatives.</t>
  </si>
  <si>
    <t>Investment in country-specific initiatives is driven forward by developing a comprehensive business case. This will typically involve calculating future cost savings in terms of energy use or travel (including any relevant carbon taxes) alongside a detailed analysis of the costs of investing in the initiative. Return on investment within the lease of a facility is a major consideration in the approval of energy reduction initiatives. In cases where the payback period is longer than would usually be desirable, other factors are considered such as reputational gain, enhanced employee productivity, employee engagement and wellbeing, and the opportunity to showcase best practice.</t>
  </si>
  <si>
    <t>Recognizing that employees are crucial to the success of the global program, particularly around business travel and reducing waste, we have in place a number of group level communications and initiatives, which harness the collective employee interest to drive engagement and investment in emission reduction activities. 2017 saw us hold our first ever “Global Carbon Hackathon”, which brought together over 200 talented Capgemini developers, data scientists and sustainability enthusiasts from across 11 countries. Teams were given access to millions of data points about Capgemini’s carbon footprint and had two weeks to come up with creative new ways to visualize this data or ideas for new applications that would use the data to inspire and drive change. The quality of the submissions was so high that in 2018 we have invested in bringing several of the best ideas through to completion. This includes the winning solution, a Travel app that brings together our travel costs and carbon to help clients and account teams to better measure and reduce their carbon footprint.</t>
  </si>
  <si>
    <t>Within some operating countries, the equivalent cost of carbon offsetting has been made available as a carbon reduction fund for suitably robust efficiency initiatives. Initiatives are selected based on the submission and approval of a suitable business case. Other countries have, again following the submission and approval of a business case, invested in energy reduction initiatives based on the time remaining on the lease of the facility and the payback related to the investment.</t>
  </si>
  <si>
    <t>Capgemini have identified over 30 capabilities from within our portfolio of technology and consulting services that can help our clients reduce their GHG emissions. These include the following six key areas: 1. Developing sustainable technology. For example, using artificial intelligence to analyze and optimize energy consumption in a water utility company. 2. Creating sustainable business models. For example, centralizing a retail company’s stock procurement model to reduce the emissions from transporting goods and waste from uncoordinated purchasing plans. 3. Leveraging data and insights to drive sustainable performance. For example, visualizing a manufacturer’s energy consumption and carbon emission data to enable identification of opportunities to reduce impacts. 4. Providing managed services that increase efficiency. For example, our energy savings as a service product has helped cut a utility company's energy consumption by 20% per annum. 5. Optimizing assets to reduce emissions and consumption. For example, installing transport management systems helps optimizing client’s fleets and logistics, reducing fuel consumption, costs and carbon emissions. 6. Providing platforms that enable sustainable technologies. For example, helping energy utilities implement smart meters and smart grids enables better management of supply and demand, and integration of renewable energy.</t>
  </si>
  <si>
    <t>Other, please specify (Two approaches used: 1. Service Carbon Calculator - enables us to measure impacts of our services based on insights provided by clients. 2. Energy Consumption Model - a detailed model of the lifecycle cost and carbon of IT estate transformation. )</t>
  </si>
  <si>
    <t>We launched a new program in 2018 to help our clients save 10 million tonnes CO2e, deploying the transformative power of technology solutions. We are seeking to engage with our Top 261 accounts representing 70% of our global revenue. However, due to the timing of the launch of the initiative we do not as yet have figures to report on % of revenue from clients.</t>
  </si>
  <si>
    <t>Other, please specify (International Energy Agency Emission Factors (2018 edition))</t>
  </si>
  <si>
    <t>The Greenhouse Gas Protocol Corporate Standard is the core methodology we use to define our approach to GHG accounting. We source the majority of our GHG emission factors from DEFRA and IEA so have included these in calculation approach options selected from the list above. </t>
  </si>
  <si>
    <t>This is the third year we are reporting market-based Scope 2 emissions.</t>
  </si>
  <si>
    <t>Last year was the first time we we have attempted to estimate emissions from purchased goods and services, with the intention that we will continue to evolve our approach. The process was as follow: 1) We analysed the categories of goods and services purchased, with a focus on those categories where we believe there will be a higher carbon impact - such as construction, furniture, paper, printing and IT hardware and software. 2) We extracted data of Capgemini Group spend per category. 3) We identified available emission factor sets from independent, reliable sources, and attempted to map these to the categories of spend. We chose to use the Defra/DECC 2012 database, which although a few years out of date was the best fit with the spend categories used in our procurement system. 4) We applied these emission factors to our spend data (thereby As a result of this exercise, we were able to calculate emissions from 17% of Capgemini Group spend. Around 50% of our Group spend is on consulting and software services which are anticipated to be relatively low carbon (but harder to measure) areas of spend. So although 17% is a relatively low percentage of our spend, given our focus on high-emitting categories we anticipate that it represents a fairly high percentage of our supply chain carbon footprint. The figure provided above has been calculated based on 2017 data. However, as the profile of our spend has not changed considerably in 2018 we believe this is still a representative estimate.</t>
  </si>
  <si>
    <t>As a technology and consulting services company, the goods and services we buy are diverse with a huge number of suppliers (over 9,000 suppliers across the Group) and very little of that spend is on raw materials or goods with a tangible carbon impact which can be easily measured per product. Whilst we do gather carbon data from our suppliers in some regions, it would currently be too labor intensive both for Capgemini and our suppliers (particularly SME suppliers) to all provide carbon data ongoing. We therefore rely on estimations and third party emission factors, but are committed to continuing to evolve our reporting in this area - with block chain technology potentially enabling further development in future.</t>
  </si>
  <si>
    <t>We follow GHG Protocol Relevance criteria which state Scope 3 emissions are relevant if they contribute significantly to the company’s total anticipated scope 3 emissions, if we can influence emissions or if they expose Capgemini to risk. As a a technology and consulting services company, Capgemini has little ownership of major capital goods and as such capital goods are deemed not relevant.</t>
  </si>
  <si>
    <t>Our electricity T&amp;D emissions are calculated by measuring our electricity use data in kWh for all our office facilities &amp; data centers and applying a T&amp;D emission factor for each country which has been sourced from the DEFRA 2018 Company Reporting Guidelines.</t>
  </si>
  <si>
    <t>We measure our Scope 3 Electricity Transmission &amp; Distribution Losses, as these are the most significant Scope 3 energy-related GHG source for us. 92% of GHG emissions data comes from supplier and value chain partners, such as data from invoices and smart meters. The remaining 8% of GHG emissions data is estimated.</t>
  </si>
  <si>
    <t>As a service provider, the transportation and distribution of purchased goods is not a material impact for our company.</t>
  </si>
  <si>
    <t>Data is gathered on the weight in kg of waste recycled and the weight in kg of waste sent to landfill. The method of data capture varies from country to country: some countries will physically weigh bags of waste (e.g. UK) whereas others rely on waste contractor data supplied as part of invoicing (e.g. North America). Some countries estimate using assumptions and extrapolations - e.g. where information is available of the volume of waste rather than the weight, a sampling exercise is carried out to estimate the kg/cubic meter. Disposal methods used for each waste source are identified including Landfill, Recycling, Waste to Energy, Anaerobic Digestion, Composting Waste and Re-use (not counted as a waste stream). Once the weight of waste and the disposal method has been identified and calculated, appropriate emissions factors from DEFRA 2018 Company Reporting Guidelines for 'Commercial and Industrial Waste' (recycled, landfilled, energy to waste etc) are applied which enables us to convert the kg of waste to kg of CO2e.</t>
  </si>
  <si>
    <t>For many countries where we operate, this area of data gathering is largely controlled by landlords and third parties, which makes reliable data a challenge. For 49% of our data we received information from landlords and waste contractors, such as waste transfer notes, invoices etc, or the waste is weighed on site by facilities teams. For the remaining 51% of data, waste is estimated based on a per employee or per facility size comparison to other similar offices.</t>
  </si>
  <si>
    <t>Data is gathered on the distance traveled by employees for each mode of transport, including flights (in passenger miles), car travel (in miles or liters of fuel used), taxi travel (cost in local currency), rail travel (in miles or cost) and bus travel (cost in local currency). This data is sourced both from external travel agents and from internal expenses systems. For some types of travel (including taxi, bus and some of our rail travel), only cost data is available and therefore this is converted from the local currency into miles based on agreed and documented conversion rates. Once the distance traveled and the mode of transport has been established, appropriate emissions factors from the DEFRA 2018 Company Reporting Guidelines are applied to calculate the emissions in tonnes of CO2e. We also collate data on the number of hotel night stays, which is then converted into CO2 using emission factors supplied by the Carbon Neutral Company.</t>
  </si>
  <si>
    <t>As a supplier of IT services, consulting and outsourcing, business travel is a significant impact for our business. Therefore we are increasingly focused on measuring and reducing our business travel across the Group.</t>
  </si>
  <si>
    <t>In 2018, we conducted for the second time a global internal commuting survey asking all our people about their commute to work (the distance, mode of transport and frequency of commute). The survey was open for 2 weeks and received 12,881 responses from across the Group. We have used the data gathered on the distance each employee travels as well as the mode of transport, and calculated the carbon by applying the DEFRA emission factors for the relevant travel types. This has enabled us to calculate the mean carbon footprint associated with commuting per employee per year, which has then been extrapolated to cover the whole Group average headcount for 2018.</t>
  </si>
  <si>
    <t>With 211,000 people working for Capgemini across the world, the way our people travel to work has a significant carbon impact. Whilst we have obtained a statistically significant sample size, the fact that our emissions are based on sampling means there is a higher degree of uncertainty associated with this emission source than with our other Scope 3 emissions. Due to this uncertainty, this emissions data was not included in our annual report.</t>
  </si>
  <si>
    <t>We adopt an operational control approach to setting our emissions reporting boundary. This means emissions from leased assets that are under our operational control are reported as Scope 1 or Scope 2.</t>
  </si>
  <si>
    <t>We do not produce or distribute goods which require transportation.</t>
  </si>
  <si>
    <t>We do not manufacture products.</t>
  </si>
  <si>
    <t>We do not generally lease assets to other organizations, so this is not a relevant impact for us.</t>
  </si>
  <si>
    <t>We have no such relevant investments.</t>
  </si>
  <si>
    <t>We calculate the emissions associated with the supply and treatment of water to our offices and data centers. Data is gathered on the metered volume of water used at each site from water invoices (and in some cases from meter readings). We then use the emissions factors from the DEFRA 2018 Company Reporting Guidelines to convert the volume of water supplied to each site into tonnes of CO2e. As recommended by DEFRA, we calculate emissions both for 'water supply' and for 'water treatment'.</t>
  </si>
  <si>
    <t>Whilst the majority of data gathered is from primary data sources such as invoices from suppliers and meter readings, some extrapolations and assumptions are required in order to report a full year of water usage. Our data collection procedures in this area continue to mature but at present there remain a number of sites across the Group where direct access to the meter is not possible and where water charges form part of a lease agreement. In these instances, accurate water data is not available and therefore data is estimated for these sites wherever possible, or in some instances these sites are excluded.</t>
  </si>
  <si>
    <t>No other relevant downstream activities.</t>
  </si>
  <si>
    <t>Our emissions per unit of revenue reduced by 15.12% in 2018, which reflects the fact that whilst we reduced our Scope 1+2 emissions by 10.57%, our revenue increased by 5.37%. The reduction in our emissions is due to a range of emission reduction initiatives described in Section 4 in more detail including such as energy efficiency initiatives such as LED lighting upgrades, installation of innovative chilling and air conditioning technology, installation of solar PV, improved utilization of space, rationalization of our data center services and improved measurement and targeting of our energy use.</t>
  </si>
  <si>
    <t>In 2018, our emissions reduced by 14% per employee, driven partly by emission reduction activities across the Group contributing to an overall reduction in emissions of 10.57%, whilst our average headcount has grown significantly by 4.11% in the same period. As mentioned above, emission reduction initiatives such as investments made in energy efficiency technology, improved monitoring and space optimization have been responsible for our reduction in emissions.</t>
  </si>
  <si>
    <t>Other, please specify (1% of operations estimated (see report))</t>
  </si>
  <si>
    <t>Belgium SG</t>
  </si>
  <si>
    <t>Brazil CG</t>
  </si>
  <si>
    <t>Czech CG</t>
  </si>
  <si>
    <t>Finland CG</t>
  </si>
  <si>
    <t>France CG</t>
  </si>
  <si>
    <t>Germany CG</t>
  </si>
  <si>
    <t>Germany SG</t>
  </si>
  <si>
    <t>Guatemala CG</t>
  </si>
  <si>
    <t>India CG</t>
  </si>
  <si>
    <t>Italy CG</t>
  </si>
  <si>
    <t>Netherlands CG</t>
  </si>
  <si>
    <t>Netherlands SG</t>
  </si>
  <si>
    <t>Poland CG</t>
  </si>
  <si>
    <t>Romania CG</t>
  </si>
  <si>
    <t>Spain CG</t>
  </si>
  <si>
    <t>Spain SG</t>
  </si>
  <si>
    <t>UK CG</t>
  </si>
  <si>
    <t>US CG</t>
  </si>
  <si>
    <t>US SG</t>
  </si>
  <si>
    <t>Unreported Countries</t>
  </si>
  <si>
    <t>Luxembourg SG</t>
  </si>
  <si>
    <t>AR001 CG Buenos Aires</t>
  </si>
  <si>
    <t>AU001 CG Canberra</t>
  </si>
  <si>
    <t>AU002 CG BPO Adelaide</t>
  </si>
  <si>
    <t>AU003 CG Melbourne</t>
  </si>
  <si>
    <t>AU006 CG Sydney</t>
  </si>
  <si>
    <t>BE002 CG Diegem</t>
  </si>
  <si>
    <t>BE002 SG Diegem</t>
  </si>
  <si>
    <t>BE003 SG Brussels</t>
  </si>
  <si>
    <t>BR001 CG Alpha1</t>
  </si>
  <si>
    <t>BR004 CG Salvador</t>
  </si>
  <si>
    <t>BR010 CG Belo Horizonte</t>
  </si>
  <si>
    <t>BR013 CG BPO Campinas</t>
  </si>
  <si>
    <t>BR019 CG Rio</t>
  </si>
  <si>
    <t>BR024 CG BPO Blumenau</t>
  </si>
  <si>
    <t>BR029 CG Brasilia</t>
  </si>
  <si>
    <t>BR033 CG Araraquara</t>
  </si>
  <si>
    <t>CA001 CG Montreal</t>
  </si>
  <si>
    <t>CA003 CG Toronto 200</t>
  </si>
  <si>
    <t>CA009 CG Toronto Kipling</t>
  </si>
  <si>
    <t>CA011 CG Peer1</t>
  </si>
  <si>
    <t>CA013 CG Minthorn</t>
  </si>
  <si>
    <t>CA014 CG Finch</t>
  </si>
  <si>
    <t>CA016 CG IG Mississauga Matheson</t>
  </si>
  <si>
    <t>CA018 CG IG Dartmouth</t>
  </si>
  <si>
    <t>CH001 SG Lausanne</t>
  </si>
  <si>
    <t>CH002 SG Geneva</t>
  </si>
  <si>
    <t>CH004 CG WTC II Genf Bois 29</t>
  </si>
  <si>
    <t>CH009 CG Zurich Leutschenbach</t>
  </si>
  <si>
    <t>CH011 SG Basel</t>
  </si>
  <si>
    <t>CN FS BCP Hangzhou</t>
  </si>
  <si>
    <t>CN001 CG FS Hangzhou</t>
  </si>
  <si>
    <t>CN004 CG FS BCP Hangzhou</t>
  </si>
  <si>
    <t>CN005 CG Shanghai</t>
  </si>
  <si>
    <t>CN007 CG BPO Foshan</t>
  </si>
  <si>
    <t>CN008 CG Kunshan</t>
  </si>
  <si>
    <t>CN015 CG Beijing</t>
  </si>
  <si>
    <t>CN016 CG Guangzhou</t>
  </si>
  <si>
    <t>CZ001 CG Prague</t>
  </si>
  <si>
    <t>CZ003 CG Stare namesti</t>
  </si>
  <si>
    <t>DE001 CG Berlin Potsdamer Platz 5</t>
  </si>
  <si>
    <t>DE004 CG Offenbach</t>
  </si>
  <si>
    <t>DE004 SG Offenbach Berlinerstrasse 74-76</t>
  </si>
  <si>
    <t>DE022 CG Hannover Gr. Kolonnenweg</t>
  </si>
  <si>
    <t>DE029 CG Lubeck Lachswehrallee</t>
  </si>
  <si>
    <t>DE031 CG Stuttgart Loeffelstrasse 40</t>
  </si>
  <si>
    <t>DE031 CG Stuttgart Loeffelstrasse 46</t>
  </si>
  <si>
    <t>DE031 SG Stuttgart Loeffelstrasse 40</t>
  </si>
  <si>
    <t>DE032 CG Hamburg 128 Lubecker Strasse</t>
  </si>
  <si>
    <t>DE032 SG Hamburg 128 Lubecker Strasse</t>
  </si>
  <si>
    <t>DE034 CG Dortmund</t>
  </si>
  <si>
    <t>DE042 CG Duesseldorf Wanheimer Strasse 68</t>
  </si>
  <si>
    <t>DE042 SG Duesseldorf Wanheimer Strasse 68</t>
  </si>
  <si>
    <t>DE045 SG HT Hein-Sass-Weg 36</t>
  </si>
  <si>
    <t>DE046 CG Munich Olof Palme street</t>
  </si>
  <si>
    <t>DE046 SG Munich Riem</t>
  </si>
  <si>
    <t>DE047 CG Nurnberg Bahnhofstrasse 11</t>
  </si>
  <si>
    <t>DE049 CG Lubeck Ziegel</t>
  </si>
  <si>
    <t>DE051 CG Cologne Ufer 72/74</t>
  </si>
  <si>
    <t>DE052 CG Frankfurt MAINZER</t>
  </si>
  <si>
    <t>DE052 SG Frankfurt Mainzer</t>
  </si>
  <si>
    <t>DE053 CG Ratingen</t>
  </si>
  <si>
    <t>DE053 SG Ratingen</t>
  </si>
  <si>
    <t>DK003 CG Copenhagen - Delta Park</t>
  </si>
  <si>
    <t>DK006 CG Aarhus - Skanderborgvej</t>
  </si>
  <si>
    <t>ES002 CG Zaragoza</t>
  </si>
  <si>
    <t>ES005 SG Getafe</t>
  </si>
  <si>
    <t>ES006 CG Madrid Segura 14</t>
  </si>
  <si>
    <t>ES006 PR Madrid Segura 14</t>
  </si>
  <si>
    <t>ES006 SG Madrid Segura 14</t>
  </si>
  <si>
    <t>ES009 CG Barcelona Diagonal 199</t>
  </si>
  <si>
    <t>ES009 SG Barcelona Diagonal 199</t>
  </si>
  <si>
    <t>ES012 CG Asturias</t>
  </si>
  <si>
    <t>ES022 PR Valencia America</t>
  </si>
  <si>
    <t>ES023 CG Valencia Sotelo 6</t>
  </si>
  <si>
    <t>ES024 CG Murcia Nelva 1</t>
  </si>
  <si>
    <t>FI002 CG S12 Espoo</t>
  </si>
  <si>
    <t>FI003 CG TP Lappeenranta</t>
  </si>
  <si>
    <t>FI009 CG Keilaranta</t>
  </si>
  <si>
    <t>FI009 SG Keilaranta</t>
  </si>
  <si>
    <t>FR002 SG Bouguenais</t>
  </si>
  <si>
    <t>FR003 CG Brest 1</t>
  </si>
  <si>
    <t>FR005 SG Villeurbanne</t>
  </si>
  <si>
    <t>FR006 CG Orleans</t>
  </si>
  <si>
    <t>FR008 CG Schiltigheim/Strasbourg 2</t>
  </si>
  <si>
    <t>FR009 CG Ruoms 1</t>
  </si>
  <si>
    <t>FR010 SG Niort</t>
  </si>
  <si>
    <t>FR011 SG Pessac Haut Leveque</t>
  </si>
  <si>
    <t>FR012 CG Merignac/Bordeaux 1</t>
  </si>
  <si>
    <t>FR013 SG Issy les Moulineaux (Axium Colisee)</t>
  </si>
  <si>
    <t>FR017 SG Pau 1</t>
  </si>
  <si>
    <t>FR021 CG Tours</t>
  </si>
  <si>
    <t>FR022 SG Biot1</t>
  </si>
  <si>
    <t>FR027 CG Bayonne Cite du Palais</t>
  </si>
  <si>
    <t>FR028 CG Seine Etoile/Suresnes2</t>
  </si>
  <si>
    <t>FR029 CG Saint - Cloud 2</t>
  </si>
  <si>
    <t>FR030 CG Courbevoie</t>
  </si>
  <si>
    <t>FR034 CG Paris Trevise</t>
  </si>
  <si>
    <t>FR040 SG HT Aix les Milles</t>
  </si>
  <si>
    <t>FR045 CG Valbonne 2</t>
  </si>
  <si>
    <t>FR046 CG Marseille Anthoine</t>
  </si>
  <si>
    <t>FR052 CG TS Montbonnot 95</t>
  </si>
  <si>
    <t>FR058 SG HT Dompierre Sur Mer</t>
  </si>
  <si>
    <t>FR061 CG Lille</t>
  </si>
  <si>
    <t>FR068 CG Nantes Atlantica II</t>
  </si>
  <si>
    <t>FR069 SG Toulouse Mesple 1</t>
  </si>
  <si>
    <t>FR072 SG Villeneuve d'Ascq</t>
  </si>
  <si>
    <t>FR073 CG Colombelles</t>
  </si>
  <si>
    <t>FR074 CG TS Montbonnot 99</t>
  </si>
  <si>
    <t>FR079 SG Cesson - Sevigne</t>
  </si>
  <si>
    <t>FR082 SG HT Melun</t>
  </si>
  <si>
    <t>FR087 SG Aix en Provence Cezanne2</t>
  </si>
  <si>
    <t>FR088 CG Perols Say</t>
  </si>
  <si>
    <t>FR089 CG Saint priest</t>
  </si>
  <si>
    <t>FR090 SG HT Bordes</t>
  </si>
  <si>
    <t>FR091 SG HT Pierrelatte</t>
  </si>
  <si>
    <t>FR095 PR Baillargues (Montpellier)</t>
  </si>
  <si>
    <t>FR096 PR Boulogne Billancourt</t>
  </si>
  <si>
    <t>FR100 PR Velizy - Villacoublay</t>
  </si>
  <si>
    <t>FR101 PR Lyon</t>
  </si>
  <si>
    <t>FR104 PR Mont St Aignan (Rouen)</t>
  </si>
  <si>
    <t>FR106 SG HT Rochefort</t>
  </si>
  <si>
    <t>FR111 SG HT Saint Marcel</t>
  </si>
  <si>
    <t>FR114 SG HT Toulouse AeroPark</t>
  </si>
  <si>
    <t>FR117 CG Europlaza</t>
  </si>
  <si>
    <t>FR120 SG Blagnac (Galilee)</t>
  </si>
  <si>
    <t>FR121 CG Cesson - Sevigne</t>
  </si>
  <si>
    <t>FR122 CG Nantes Picasso</t>
  </si>
  <si>
    <t>FR124 CG Gouvieux</t>
  </si>
  <si>
    <t>FR125 CG Grenoble</t>
  </si>
  <si>
    <t>FR126 CG Grande Armee (Paris)</t>
  </si>
  <si>
    <t>FR127 CG Kleber</t>
  </si>
  <si>
    <t>FR128 CG Tilsitt</t>
  </si>
  <si>
    <t>FR130 CG Nancy</t>
  </si>
  <si>
    <t>FR131 CG Toulouse Eisenhower</t>
  </si>
  <si>
    <t>FR132 SG Schiltigheim/Strasbourg 1</t>
  </si>
  <si>
    <t>FR133 CG Seine Etoile/Suresnes</t>
  </si>
  <si>
    <t>FR134 CG Paris Plcpyramid</t>
  </si>
  <si>
    <t>FR135 SG Toulouse Mesple 2</t>
  </si>
  <si>
    <t>FR138 CG Rouen/Petit Quevilly</t>
  </si>
  <si>
    <t>FR139 SG HT Issy les Moulineaux</t>
  </si>
  <si>
    <t>FR140 SG Montpellier/Perols</t>
  </si>
  <si>
    <t>FR144 CG Clichy1</t>
  </si>
  <si>
    <t>FR145 CG Clichy2</t>
  </si>
  <si>
    <t>FR147 CG Saint - Cloud 2</t>
  </si>
  <si>
    <t>FR148 CG Nantes Nouvelle Vague</t>
  </si>
  <si>
    <t>FR149 SG HT Aix en Provence Berthier</t>
  </si>
  <si>
    <t>FR150 SG HT Bagnols-sur-Ceze</t>
  </si>
  <si>
    <t>FR151 SG HT Carquefou</t>
  </si>
  <si>
    <t>FR152 CG Chatenoy-le-Royal</t>
  </si>
  <si>
    <t>FR153 CG Cherbourg-Octeville Base Navale</t>
  </si>
  <si>
    <t>FR154 CG Cherbourg-Octeville (Sextant)</t>
  </si>
  <si>
    <t>FR156 SG HT Digulleville</t>
  </si>
  <si>
    <t>FR157 SG HT Echirolles</t>
  </si>
  <si>
    <t>FR159 CG Equeurdreville 23</t>
  </si>
  <si>
    <t>FR160 SG HT Guilherand-Granges</t>
  </si>
  <si>
    <t>FR162 CG Guyancourt Montgolfier</t>
  </si>
  <si>
    <t>FR163 SG HT Lyon / Le QG</t>
  </si>
  <si>
    <t>FR164 SG HT Lyon / Le Récamier</t>
  </si>
  <si>
    <t>FR165 CG Montigny</t>
  </si>
  <si>
    <t>FR166 SG HT Pierrelatte Tricastin</t>
  </si>
  <si>
    <t>FR167 CG Trappes</t>
  </si>
  <si>
    <t>FR168 SG HT Quimper</t>
  </si>
  <si>
    <t>FR170 CG Le Bourget du Lac</t>
  </si>
  <si>
    <t>FR172 CG Lille</t>
  </si>
  <si>
    <t>FR173 SG HT Mougins</t>
  </si>
  <si>
    <t>FR174 SG HT Mandelieu</t>
  </si>
  <si>
    <t>FR175 CG Canejan</t>
  </si>
  <si>
    <t>FR176 CG Pau 2</t>
  </si>
  <si>
    <t>FR177 CG Nantes Simone</t>
  </si>
  <si>
    <t>FR178 SG Lyon</t>
  </si>
  <si>
    <t>FR179 SG Belfort</t>
  </si>
  <si>
    <t>FR181 CG Aix en Provence 350</t>
  </si>
  <si>
    <t>FR183 CG Issy les Moulineaux</t>
  </si>
  <si>
    <t>FR184 CG Meroux</t>
  </si>
  <si>
    <t>FR185 CG Nantes Berlingot</t>
  </si>
  <si>
    <t>FR186 CG Aubiere</t>
  </si>
  <si>
    <t>FR187 PR Paris</t>
  </si>
  <si>
    <t>FR188 SG Mulhouse</t>
  </si>
  <si>
    <t>FR191 CG Lyon</t>
  </si>
  <si>
    <t>GB001 SG London</t>
  </si>
  <si>
    <t>GB002 UK CG Aston (AST)</t>
  </si>
  <si>
    <t>GB006 UK CG Glasgow (GLA)</t>
  </si>
  <si>
    <t>GB007 UK CG Holborn</t>
  </si>
  <si>
    <t>GB010 UK CG Liverpool - Horton House</t>
  </si>
  <si>
    <t>GB013 UK CG Merlin Office</t>
  </si>
  <si>
    <t>GB014 UK CG Balmakeith Industrial Estate (NRN)</t>
  </si>
  <si>
    <t>GB017 UK CG Rotherham Office</t>
  </si>
  <si>
    <t>GB018 UK CG Sale (SAL)</t>
  </si>
  <si>
    <t>GB022 UK CG Stevenage</t>
  </si>
  <si>
    <t>GB024 UK CG International House (INT)</t>
  </si>
  <si>
    <t>GB025 UK CG Phoenix</t>
  </si>
  <si>
    <t>GB026 UK CG Partnership House</t>
  </si>
  <si>
    <t>GB027 UK CG St James House</t>
  </si>
  <si>
    <t>GB031 UK CG Plaza 1</t>
  </si>
  <si>
    <t>GB032 UK CG Toltec Office</t>
  </si>
  <si>
    <t>GB035 UK CG Woking (WOK)</t>
  </si>
  <si>
    <t>GB045 UK CG Leeds</t>
  </si>
  <si>
    <t>GB049 UK CG Plaza 2</t>
  </si>
  <si>
    <t>GB050 UK CG Cowan House(CWN)</t>
  </si>
  <si>
    <t>GB054 UK CG Wales (TRE)</t>
  </si>
  <si>
    <t>GB055 UK CG IG London CW</t>
  </si>
  <si>
    <t>GB057 UK CG Clerkenwell</t>
  </si>
  <si>
    <t>GT002 CG World Technology Center</t>
  </si>
  <si>
    <t>IE002 SG Dublin</t>
  </si>
  <si>
    <t>IN CG IG Pune BDC</t>
  </si>
  <si>
    <t>IN004 CG Pune Glc</t>
  </si>
  <si>
    <t>IN004 CG Pune Unit 1&amp; 0</t>
  </si>
  <si>
    <t>IN004 CG Pune Unit 2</t>
  </si>
  <si>
    <t>IN004 CG Pune Unit 3</t>
  </si>
  <si>
    <t>IN011 CG Pune KalyaniNagar</t>
  </si>
  <si>
    <t>IN013 CG Bangalore BMP</t>
  </si>
  <si>
    <t>IN016 CG Mumbai M4</t>
  </si>
  <si>
    <t>IN017 CG Mumbai M3</t>
  </si>
  <si>
    <t>IN018 CG Bangalore Campus 6B</t>
  </si>
  <si>
    <t>IN020 CG Mumbai M7</t>
  </si>
  <si>
    <t>IN022 CG Bangalore PSN</t>
  </si>
  <si>
    <t>IN023 CG Mumbai Airoli Mindspace</t>
  </si>
  <si>
    <t>IN025 CG HYD Gachibowli</t>
  </si>
  <si>
    <t>IN027 CG Trichy Shivam Plaza</t>
  </si>
  <si>
    <t>IN029 CG Gurgaon</t>
  </si>
  <si>
    <t>IN034 CG Kolkata SEZ</t>
  </si>
  <si>
    <t>IN035 CG Bangalore DTP</t>
  </si>
  <si>
    <t>IN036 CG Chennai PCT</t>
  </si>
  <si>
    <t>IN037 CG Trichy VRN</t>
  </si>
  <si>
    <t>IN038 CG HYD Waverock</t>
  </si>
  <si>
    <t>IN039 CG Chennai MIPL</t>
  </si>
  <si>
    <t>IN041 CG Mumbai Airoli Gigaplex</t>
  </si>
  <si>
    <t>IN043 CG Bangalore Campus 5B</t>
  </si>
  <si>
    <t>IN045 CG Salem</t>
  </si>
  <si>
    <t>IN046 CG IG Mumbai IKP (STPI)</t>
  </si>
  <si>
    <t>IN048 CG IG Bangalore Whitefield</t>
  </si>
  <si>
    <t>IN058 CG IG Chennai SIPCOT</t>
  </si>
  <si>
    <t>IN059 CG IG HYD Phoenix</t>
  </si>
  <si>
    <t>IN062 CG IG Mumbai Akruti</t>
  </si>
  <si>
    <t>IN063 CG IG Mumbai Gigaplex</t>
  </si>
  <si>
    <t>IN064 CG Mumbai CKP (SEZ)</t>
  </si>
  <si>
    <t>IN065 CG IG Noida Tower A</t>
  </si>
  <si>
    <t>IN066 CG IG Noida Tower B</t>
  </si>
  <si>
    <t>IN067 CG IG Noida Unitech</t>
  </si>
  <si>
    <t>IN068 CG IG Gandhinagar SEZ</t>
  </si>
  <si>
    <t>IN069 CG IG Gandhinagar GIDC</t>
  </si>
  <si>
    <t>IN071 CG IG Pune CDC</t>
  </si>
  <si>
    <t>IN072 CG IG Pune Hinjewadi</t>
  </si>
  <si>
    <t>IN073 CG IG Pune HDC (Tower 3)</t>
  </si>
  <si>
    <t>IN074 CG IG Pune SEZ City (Tower 8 SEZ)</t>
  </si>
  <si>
    <t>IN075 CG HYD Orion Towers</t>
  </si>
  <si>
    <t>IT003 IT CG Genova</t>
  </si>
  <si>
    <t>IT006 IT CG Bologna</t>
  </si>
  <si>
    <t>IT009 IT CG BST Venice (Marcon)</t>
  </si>
  <si>
    <t>IT010 IT CG Piacenza</t>
  </si>
  <si>
    <t>IT012 IT CG Turin</t>
  </si>
  <si>
    <t>IT018 IT CG OffSer Rome</t>
  </si>
  <si>
    <t>IT021 IT CG OffSer Milan</t>
  </si>
  <si>
    <t>IT022 IT CG La Spezia</t>
  </si>
  <si>
    <t>IT029 IT CG Napoli</t>
  </si>
  <si>
    <t>LU002 SG Luxembourg</t>
  </si>
  <si>
    <t>MA001 CG B7 Technopolis</t>
  </si>
  <si>
    <t>MA002 CG Shore 16</t>
  </si>
  <si>
    <t>MA002 CG Shore 8</t>
  </si>
  <si>
    <t>MX CG Aguascalientes Livestock Unit</t>
  </si>
  <si>
    <t>MX002 CG Auascalientes</t>
  </si>
  <si>
    <t>MX003 MX CG Santa Fe</t>
  </si>
  <si>
    <t>NL CG Stockholmstraat</t>
  </si>
  <si>
    <t>NL004 SG Amersfoort2</t>
  </si>
  <si>
    <t>NL007 CG Apeldoorn</t>
  </si>
  <si>
    <t>NL010 CG Eindhoven1</t>
  </si>
  <si>
    <t>NL011 CG Groningen1</t>
  </si>
  <si>
    <t>NL011 SG Groningen2</t>
  </si>
  <si>
    <t>NL013 CG Heerlen</t>
  </si>
  <si>
    <t>NL019 CG Utrecht Papendorp (congres)</t>
  </si>
  <si>
    <t>NL022 CG Reykjavikplein</t>
  </si>
  <si>
    <t>NL023 SG Vianen La Ch.</t>
  </si>
  <si>
    <t>NL027 SG Eindhoven2</t>
  </si>
  <si>
    <t>NL028 CG Amsterdam Vogelstruys</t>
  </si>
  <si>
    <t>NL028 SG Amsterdam ZO</t>
  </si>
  <si>
    <t>NL029 SG Rotterdam - Regus</t>
  </si>
  <si>
    <t>NO001 CG Lillehammer</t>
  </si>
  <si>
    <t>NO002 CG Bergen</t>
  </si>
  <si>
    <t>NO003 CG Fredrikstad</t>
  </si>
  <si>
    <t>NO005 CG Stavanger Maskinveien</t>
  </si>
  <si>
    <t>NO008 CG Oslo Main</t>
  </si>
  <si>
    <t>NO008 SG Oslo Main</t>
  </si>
  <si>
    <t>NO009 CG Stavanger Kanalsletta</t>
  </si>
  <si>
    <t>PH001 CG 1 WS Building</t>
  </si>
  <si>
    <t>PL001 CG Katowice Atrium</t>
  </si>
  <si>
    <t>PL002 CG Krakow RBP</t>
  </si>
  <si>
    <t>PL003 CG Krakow Quattro A</t>
  </si>
  <si>
    <t>PL003 CG Krakow Quattro B</t>
  </si>
  <si>
    <t>PL003 CG Krakow Quattro D</t>
  </si>
  <si>
    <t>PL009 CG Wroclaw Millenium IV</t>
  </si>
  <si>
    <t>PL009 CG Wroclaw Millennium II</t>
  </si>
  <si>
    <t>PL013 CG Warszawa Equator II</t>
  </si>
  <si>
    <t>PL014 CG SBP Katowice</t>
  </si>
  <si>
    <t>PL015 CG Poznan Business Garden</t>
  </si>
  <si>
    <t>PL016 CG Opole OCO</t>
  </si>
  <si>
    <t>PL017 CG Wroclaw Business Garden</t>
  </si>
  <si>
    <t>RO002 CG Iasi</t>
  </si>
  <si>
    <t>RO003 CG Bucharest</t>
  </si>
  <si>
    <t>RO003 CG IBX Romania</t>
  </si>
  <si>
    <t>SE CG Goteborg Grafiska Vägen</t>
  </si>
  <si>
    <t>SE CG Sundsvall Kolgatan 15</t>
  </si>
  <si>
    <t>SE002 SG Malmo</t>
  </si>
  <si>
    <t>SE003 SG Uppsala</t>
  </si>
  <si>
    <t>SE004 SG Borlange</t>
  </si>
  <si>
    <t>SE005 SG Goteborg2</t>
  </si>
  <si>
    <t>SE007 SG Helsingborg2</t>
  </si>
  <si>
    <t>SE008 SG Skovde</t>
  </si>
  <si>
    <t>SE009 SG Jonkoping</t>
  </si>
  <si>
    <t>SE010 SG Sundsvall</t>
  </si>
  <si>
    <t>SE011 SG Vasteras</t>
  </si>
  <si>
    <t>SE013 SG Gavle</t>
  </si>
  <si>
    <t>SE014 SG Umea</t>
  </si>
  <si>
    <t>SE015 SG Linkoping</t>
  </si>
  <si>
    <t>SE016 SG Sandviken</t>
  </si>
  <si>
    <t>SE017 SG Orebro</t>
  </si>
  <si>
    <t>SE021 CG Helsingborg1</t>
  </si>
  <si>
    <t>SE024 CG Sundsvall</t>
  </si>
  <si>
    <t>SE025 CG Alvik</t>
  </si>
  <si>
    <t>SE025 CG IBX Alvik</t>
  </si>
  <si>
    <t>SE026 CG Vasteras</t>
  </si>
  <si>
    <t>SE027 CG Vaxjo</t>
  </si>
  <si>
    <t>SE028 SG Ornskoldsvik</t>
  </si>
  <si>
    <t>SE030 SG Norrkoping</t>
  </si>
  <si>
    <t>SE032 SG Stockholm</t>
  </si>
  <si>
    <t>SE033 SG Lulea</t>
  </si>
  <si>
    <t>SE034 SG Karlstad</t>
  </si>
  <si>
    <t>SE035 CG Almhult</t>
  </si>
  <si>
    <t>SE037 CG Malmo - Hyllie</t>
  </si>
  <si>
    <t>SE038 SG Nyköping</t>
  </si>
  <si>
    <t>SE042 SG Boras</t>
  </si>
  <si>
    <t>US002 CG Jersey City</t>
  </si>
  <si>
    <t>US003 SG Tampa</t>
  </si>
  <si>
    <t>US006 CG Cleveland</t>
  </si>
  <si>
    <t>US008 SG Houston Lamar Suite 1331</t>
  </si>
  <si>
    <t>US017 CG Irving</t>
  </si>
  <si>
    <t>US023 SG Dallas Suite 1550</t>
  </si>
  <si>
    <t>US026 CG Southfield</t>
  </si>
  <si>
    <t>US028 CG Atlanta1</t>
  </si>
  <si>
    <t>US029 CG Burbank</t>
  </si>
  <si>
    <t>US031 SG Westchester IL Westbrook Corporate Center</t>
  </si>
  <si>
    <t>US032 CG Bloomfield</t>
  </si>
  <si>
    <t>US034 CG Austin1</t>
  </si>
  <si>
    <t>US035 SG Cincinnati</t>
  </si>
  <si>
    <t>US037 CG Phoenix1</t>
  </si>
  <si>
    <t>US039 CG New York - Fifth Avenue</t>
  </si>
  <si>
    <t>US040 CG Chicago - Rosemont</t>
  </si>
  <si>
    <t>US043 SG Denver Suite 310</t>
  </si>
  <si>
    <t>US044 CG Lees Summit</t>
  </si>
  <si>
    <t>US045 SG Indianapolis Keystone Crossing Suite 200</t>
  </si>
  <si>
    <t>US053 SG Charlotte</t>
  </si>
  <si>
    <t>US054 SG Austin suite 205</t>
  </si>
  <si>
    <t>US056 SG Minneapolis</t>
  </si>
  <si>
    <t>US063 CG Charlotte Plaza</t>
  </si>
  <si>
    <t>US064 SG Dayton Suite 200</t>
  </si>
  <si>
    <t>US070 CG San Juan</t>
  </si>
  <si>
    <t>US075 CG Washington</t>
  </si>
  <si>
    <t>US076 CG Chicago - 333 West Wacker</t>
  </si>
  <si>
    <t>US078 SG Kansas City Suite A302</t>
  </si>
  <si>
    <t>US079 CG Plymouth Meeting</t>
  </si>
  <si>
    <t>US081 SG Columbus Executive Campus Suite 300</t>
  </si>
  <si>
    <t>US082 CG Austin Techridge</t>
  </si>
  <si>
    <t>US083 CG Houston Galleria</t>
  </si>
  <si>
    <t>US084 CG San Francisco Innovation Lab</t>
  </si>
  <si>
    <t>US086 SG Seattle WA</t>
  </si>
  <si>
    <t>US087 SG Des Moines suite 304</t>
  </si>
  <si>
    <t>US088 SG Omaha Pine Street Suite 101</t>
  </si>
  <si>
    <t>US089 CG Horsham 508</t>
  </si>
  <si>
    <t>US090 CG IG Pensacola Baylen</t>
  </si>
  <si>
    <t>US091 CG IG Pensacola Heinberg St</t>
  </si>
  <si>
    <t>US092 CG IG Pensacola ELY</t>
  </si>
  <si>
    <t>US093 CG IG El Paso</t>
  </si>
  <si>
    <t>US094 CG IG Horsham 555</t>
  </si>
  <si>
    <t>US095 CG IG Sterling</t>
  </si>
  <si>
    <t>US096 CG IG Cambridge</t>
  </si>
  <si>
    <t>US097 CG IG Bloomington</t>
  </si>
  <si>
    <t>US098 CG IG Milpitas</t>
  </si>
  <si>
    <t>US099 CG IG Bridgewater 100</t>
  </si>
  <si>
    <t>US100 CG IG Bridgewater 200</t>
  </si>
  <si>
    <t>US101 SG Tallahassee 3050 Highland</t>
  </si>
  <si>
    <t>US102 CG Sarasota University Park</t>
  </si>
  <si>
    <t>US103 SG Atlanta Preston Ridge II</t>
  </si>
  <si>
    <t>US104 SG West Chester OH 9050 Centre Pointe</t>
  </si>
  <si>
    <t>US105 SG Detroit Suite 130</t>
  </si>
  <si>
    <t>US106 SG Pheonix Scottsdale</t>
  </si>
  <si>
    <t>US107 CG New York - 665 Broadway</t>
  </si>
  <si>
    <t>US107 SG New York Broadway</t>
  </si>
  <si>
    <t>US109 SG Baltimore TCC</t>
  </si>
  <si>
    <t>US110 CG New York - 79 Fifth Avenue</t>
  </si>
  <si>
    <t>VN001 CG HoChiMinh City</t>
  </si>
  <si>
    <t>Rest of world</t>
  </si>
  <si>
    <t>DE031 SG Stuttgart Loeffelstrasse 46</t>
  </si>
  <si>
    <t>IN CG Bhuvaneshwar Infocity</t>
  </si>
  <si>
    <t>IN064 CG Mumbai Airoli Phase 2 B6</t>
  </si>
  <si>
    <t>IN077 CG Bangalore AXA</t>
  </si>
  <si>
    <t>IN078 HYD GAR</t>
  </si>
  <si>
    <t>Scope 1.xlsx</t>
  </si>
  <si>
    <t>Gas</t>
  </si>
  <si>
    <t>Diesel/Gas Oil</t>
  </si>
  <si>
    <t>F-Gas</t>
  </si>
  <si>
    <t>Argentina CG</t>
  </si>
  <si>
    <t>Australia CG</t>
  </si>
  <si>
    <t>Belgium CG</t>
  </si>
  <si>
    <t>Canada CG</t>
  </si>
  <si>
    <t>China CG</t>
  </si>
  <si>
    <t>Denmark CG</t>
  </si>
  <si>
    <t>Finland SG</t>
  </si>
  <si>
    <t>France SG</t>
  </si>
  <si>
    <t>Ireland SG</t>
  </si>
  <si>
    <t>Mexico CG</t>
  </si>
  <si>
    <t>Morocco CG</t>
  </si>
  <si>
    <t>Norway CG</t>
  </si>
  <si>
    <t>Norway SG</t>
  </si>
  <si>
    <t>Philippines CG</t>
  </si>
  <si>
    <t>Sweden CG</t>
  </si>
  <si>
    <t>Sweden SG</t>
  </si>
  <si>
    <t>Switzerland CG</t>
  </si>
  <si>
    <t>UK SG</t>
  </si>
  <si>
    <t>Vietnam CG</t>
  </si>
  <si>
    <t>Portugal CG</t>
  </si>
  <si>
    <t>CA017 CG IG MississaugaTechAvenue</t>
  </si>
  <si>
    <t>All Data Centers</t>
  </si>
  <si>
    <t>CN007 CG BPO Foshan Guangdong</t>
  </si>
  <si>
    <t>CN017 CG Shenyang</t>
  </si>
  <si>
    <t>CZ004 CG Brno</t>
  </si>
  <si>
    <t>ES CG Vigo</t>
  </si>
  <si>
    <t>FR001 SG Vernon</t>
  </si>
  <si>
    <t>FR190 CG Lille Greentech</t>
  </si>
  <si>
    <t>PH CG Ten West Campus</t>
  </si>
  <si>
    <t>PL018 CG Warszawa Business Garden</t>
  </si>
  <si>
    <t>PT001 CG Lisbon</t>
  </si>
  <si>
    <t>RO004 CG Suceava</t>
  </si>
  <si>
    <t>SE CG Stockholm New</t>
  </si>
  <si>
    <t>UK CG Sheffield (SHF)</t>
  </si>
  <si>
    <t>US001 SG Phoenix Scottsdale 125</t>
  </si>
  <si>
    <t>US005 CG Lisle</t>
  </si>
  <si>
    <t>US011 SG Lenexa</t>
  </si>
  <si>
    <t>District Heating</t>
  </si>
  <si>
    <t>District Cooling</t>
  </si>
  <si>
    <t>Due to the installation of solar panels in several of our facilities in India, our consumption of solar energy increased. This increase in our consumption of renewable energy resulted in a reduction of grid electricity consumption leading to an overall reduction in emissions. We have calculated the emission reduction associated with the additional renewable electricity generated in 2018 only. In particular we increased solar energy generated from our own panels from 2,651 MWh in 2017 to 5,066 MWh in 2018 in India and from 97.3 MWh in 2017 to 100.6 MWh in 2018 in the UK. The total additional generation is therefore 2,415 MWh in India and 3.3 MWh in UK. By applying the relevant location-based emission factors for India (0.7306 kg CO2e/kWh) and UK (0.29307 kg CO2e/kWh), we calculated the emission reduction of 1765.46 tonnes CO2e. This equates to a 1.0% reduction. Our total S1 and S2 emissions in the previous year was 181134 tons CO2e, therefore the calculation was as follows: -1765.46/ 181134) * 100 = -1.0%</t>
  </si>
  <si>
    <t>Across the Group we have implemented a number of office energy initiatives which have resulted in a 7% increase in energy efficiency of our offices. This includes improvements to HVAC systems, innovative office cooling technology, LED lighting and improved utilisation of space. Improvements in energy efficiency have been particularly notable across India, UK, Netherlands, Poland and Italy. In addition, our ongoing program to rationalize, optimize and improve the energy efficiency of our data centers has reduced data center energy usage by 21%. Through these activities we reduced our Scope1+2 location based emissions by 11696 tons CO2e, and our total S1 and S2 emissions in the previous year was 181134 tons CO2e, therefore we arrived at -6.5% through :(-11696/181134) * 100 = -6.5% decrease in emissions). Note that only a small portion of the data center energy emissions reduction has been allocated to emission reduction activities, with the remainder allocated to "Other" as mentioned below.</t>
  </si>
  <si>
    <t>We have not had any significant divestments in the reporting year.</t>
  </si>
  <si>
    <t>Whilst there have been some acquisitions, these have mostly been of a relatively small size and have not had a significant overall impact.</t>
  </si>
  <si>
    <t>No mergers have occurred</t>
  </si>
  <si>
    <t>As our business has grown since 2017 (5% increase in revenues), to meet growing client needs we have increased the size of our workforce and office space by 4% . In the absence of emission reduction activities, this is predicted to have had an impact on increasing our office emissions in particular, resulting in an overall increase in Scope 1+2 emissions of 4%, which is an additional 7334 tonnes CO2e.</t>
  </si>
  <si>
    <t>The implementation of the 2018 IEA Emission Factors instead of the 2017 IEA Emission Factors has led to a reduction of 10057 tons. Major reductions have been observed in the following countries: India (5784 tons reduction), UK (2144 tons reduction) and the US (1560 tons reduction), due to decarbonisation of electricity grids in these countries. This equates to an overall reduction of 10,067 tonnes if CO2e, which is a 5.6% reduction. 10057/ 181134) * 100 = -5.6%</t>
  </si>
  <si>
    <t>The remaining reduction is due to several factors including changes in the energy profile of certain countries (e.g. switching from the use natural gas and diesel to electricity), our data center optimization strategy and reductions in countries which do not have active environmental programs and have therefore not been included in emission reduction activities above.</t>
  </si>
  <si>
    <t>Gas Oil is mainly used in generators for power backup and test run. Most of the gas oil is in fact used for testing generators to ensure they are functional rather than as an additional electricity source.</t>
  </si>
  <si>
    <t>kg CO2e per kWh</t>
  </si>
  <si>
    <t>DEFRA 2018</t>
  </si>
  <si>
    <t>Defra 2018</t>
  </si>
  <si>
    <t>GCV/HHV</t>
  </si>
  <si>
    <t>PPA agreement in place for India</t>
  </si>
  <si>
    <t>For Germany - we have separated out countries as have different renewable contracts per country.</t>
  </si>
  <si>
    <t>For Netherlands - we have separated out countries as have different renewable contracts per country.</t>
  </si>
  <si>
    <t>For Sweden - we have separated out countries as have different renewable contracts per country.</t>
  </si>
  <si>
    <t>For UK - we have separated out countries as have different renewable contracts per country.</t>
  </si>
  <si>
    <t>Nuclear</t>
  </si>
  <si>
    <t>France - we have separated out countries as have different renewable contracts per country.</t>
  </si>
  <si>
    <t>Portugal - we have separated out countries as have different renewable contracts per country.</t>
  </si>
  <si>
    <t>For Spain renewables mix - we have separated out countries as have different renewable contracts per country.</t>
  </si>
  <si>
    <t>Belgium - 0 emission factor is assumed in absence of origin certificate</t>
  </si>
  <si>
    <t>Brazil - 0 emission factor is assumed in absence of origin certificate</t>
  </si>
  <si>
    <t>Finland 0 emission factor is assumed in absence of origin certificate</t>
  </si>
  <si>
    <t>Norway - 0 emission factor is assumed in absence of origin certificate</t>
  </si>
  <si>
    <t>Other, please specify (Office Energy usage per m^2)</t>
  </si>
  <si>
    <t>Total Office Area</t>
  </si>
  <si>
    <t>Due to Installation of solar photovoltaic panels and solar thermal water heating systems, LED lighting, Installation of energy efficient hand dryers, Set office temperature to maximise efficiency, and Upgrade building management system (BMS) including control enhancement and smart strategy.</t>
  </si>
  <si>
    <t>Other, please specify (Waste to Land filled Per Employee)</t>
  </si>
  <si>
    <t>Tonnes</t>
  </si>
  <si>
    <t>205170 (average employee headcount)</t>
  </si>
  <si>
    <t>We have reduced the total amount of waste we generate by 17% since 2015, a positive outcome given our workforce increased by 15% over the same period. In addition, we increased recycling rates, with 39% of our waste being diverted from landfill in 2018 compared to only 28% in 2015. We remain committed to both minimizing the waste we generate and increasing recycling and reuse. However, the most efficient way of reducing the environmental impacts from waste is not to generate waste in the first place. The concept of “circular economy” is the idea of effectively “closing the loop” – maintaining products and materials in a cyclical use phase so that waste is effectively designed out of the system. We have applied the principles of the circular economy in numerous ways, from our innovative e- waste partnership with Nodixia in France to reuse laptops and mobile phones, to localized initiatives such as swapping disposable cups with reusable ones or replacing paper towels for high- efficiency hand driers. We also look for opportunities to partner with charities and universities to reuse stationary, furniture and IT equipment. On World Environment Day in 2018, we challenged our people to ‘Rethink Waste’ by encouraging them to consider the steps they can take to remove avoidable waste from their working day. We asked people to post a personal pledge on social media using #stopbuyingwaste. The campaign was successful, with over 800 people globally sharing the actions they were taking. In the UK, the campaign led to a 7% reduction in amount of waste brought into our offices, which is the equivalent of every office- based employee reducing their personal consumption by one water bottle, two coffee cups, five pieces of paper and one lunch paper bag.</t>
  </si>
  <si>
    <t>Other, please specify (Waste Recycled per Employee)</t>
  </si>
  <si>
    <t>Other, please specify (Total Waste)</t>
  </si>
  <si>
    <t>Other, please specify (Total Energy )</t>
  </si>
  <si>
    <t>1,915,454 (Total Area m^2)</t>
  </si>
  <si>
    <t>Other, please specify (Electricity )</t>
  </si>
  <si>
    <t>1,915,454 m^2</t>
  </si>
  <si>
    <t>Purchased energy efficient office equipment such as hand dryers and hot water taps, Invested in solar power generation, with panels installed across several of our large offices generating over 5GWh Purchased our electricity from renewable energy sources across several key geographies.This has been achieved by the installation of solar panels and improvements to the energy efficiency of our space. In addition, we have benefitted from the overall decarbonisation of electricity grids in the countries we operate. Installed LED lighting and smart building controls to reduce the energy consumption of data centers.</t>
  </si>
  <si>
    <t>Other, please specify (Business Travel)</t>
  </si>
  <si>
    <t>205170 (Average employee headcount)</t>
  </si>
  <si>
    <t>Due to a growing headcount which has resulted in significant increase in Business Travel emissions</t>
  </si>
  <si>
    <t>Other, please specify (Air )</t>
  </si>
  <si>
    <t>Due to a growing headcount which has resulted in significant increase in air emissions. However, We have made significant investments in online collaboration technologies across the Group and encourage our people to embrace new ways of connecting virtually, without compromising on the value we gain from spending time face- to- face with our clients.</t>
  </si>
  <si>
    <t>Other, please specify (Hotel )</t>
  </si>
  <si>
    <t>Mainly due to the lowering of Emission factors in different cities</t>
  </si>
  <si>
    <t>Group Environment Sustainability Report 2018-19.pdf</t>
  </si>
  <si>
    <t>Please see assurance statement from KPMG included in our Group Environmental Sustainability Report 2018/19 on pages 34-35. Scope of audited data is mentioned in the footnotes below Data Table 1. KPMG provide assurance of our environmental data both for this report and for the Capgemini Group Registration Document (our annual financial report please see pages 163-164.)</t>
  </si>
  <si>
    <t>Please see assurance statement from KPMG included in our Group Environmental Sustainability Report 2018/19 on pages 34-35. KPMG provide assurance of our environmental data both for this report and for the Capgemini Group Registration Document (our annual financial report – please see pages 163-164)</t>
  </si>
  <si>
    <t>Please see assurance statement from KPMG included in our Group Environmental Sustainability Report 2018/19 on pages 34-35. These include Scope 3 business travel emissions as well as a summary of our total location-based GHG emissions (Scopes 1, 2 and 3) KPMG provide assurance of our environmental data both for this report and for the Capgemini Group Registration Document.</t>
  </si>
  <si>
    <t>KPMG assurance includes a review of progress in the current reporting year on our key performance targets, which include: - To reduce total carbon emissions per employee by 20% by 2020 and 30% by 2030 (compared to 2015) - : To reduce office energy use by 20% by 2020 &amp; 30% by 2030 (compared to 2015) - Reduce Business Travel CO2 emissions by 25% by 2020 &amp; 40% by 2030. (compared to 2015) Please see assurance statement from KPMG included in our Group Environmental Sustainability Report 2018/19 on pages 34-35.</t>
  </si>
  <si>
    <t>Other, please specify (Total energy usage and office energy usage)</t>
  </si>
  <si>
    <t>KPMG provide reasonable assurance of our total energy consumption and total office energy consumption. Please see assurance statement from KPMG included in our Group Environmental Sustainability Report 2018/19 on pages 34-35.</t>
  </si>
  <si>
    <t>KPMG provide reasonable assurance of our greenhouse gas (GHG) emissions per employee. Please see assurance statement from KPMG included in our Group Environmental Sustainability Report 2018/19 on pages 34-35.</t>
  </si>
  <si>
    <t>KPMG provide reasonable assurance on our business travel emissions. We have achieved an 11% reduction in travel emissions per head since 2015 - Supporting Case studies in page number 12-13. Please see assurance statement from KPMG included in our Group Environmental Sustainability Report 2018/19 on pages 34-35</t>
  </si>
  <si>
    <t>The CRC carbon price only applies across our UK operations and specifically for our electricity and gas usage for a number of selected sites. The total cost given above is the maximum cost anticipated for the time period specified - payment is due in September 2019 and the actual cost may be slightly lower depending on the negotiated price.</t>
  </si>
  <si>
    <t>We have a specific and robust strategy in place to comply with CRC. It is divided into four different phases throughout the year.</t>
  </si>
  <si>
    <t>Phase 1: Preparation</t>
  </si>
  <si>
    <t>Our carbon data is externally audited to ensure consistency, accuracy and completeness of our reporting</t>
  </si>
  <si>
    <t>Continual improvements are undertaken across the year in order to improve our data quality. For example, we installed sub-meters at one of our site and used it to breakdown the electricity usage of the different tenants. We were previously reporting against the whole building.  </t>
  </si>
  <si>
    <t>Phase 2: Calculation  (April to June)</t>
  </si>
  <si>
    <t>After requesting our suppliers’ CRC statements, the UK CSR team undertakes a reconciliation exercise between the suppliers’ data and the data of our carbon accounting tool</t>
  </si>
  <si>
    <t>Once the discrepancies have been explained, the final number is ultimately signed off by senior management – in this case, the Company Secretary &amp; Vice President of Capgemini UK</t>
  </si>
  <si>
    <t>Phase 3: Submission (July to September)</t>
  </si>
  <si>
    <t>Once the final number has been signed off, it is passed on to the government’s CRC verification team who will then deliver the number of allowances we need to purchase</t>
  </si>
  <si>
    <t>A Purchased Order is then raised and the allowances are then paid before the deadline, in September. </t>
  </si>
  <si>
    <t>Phase 4:  Improvement</t>
  </si>
  <si>
    <t>CRC is a good exercise to reflect on your reporting process and any opportunities to improve.</t>
  </si>
  <si>
    <t>Based on the reconciliation exercise, some changes in the process might occur, and an action plan is implemented to improve our methodology, therefore making the next CRC submission easier. For example, at one site we decided to switch the data source of energy to improve the accuracy of the reporting. We therefore moved away from invoices to use automated meter readings.</t>
  </si>
  <si>
    <t>Whilst we have a robust set of targets to reduce our carbon and energy use that pre-date CRC, the scheme still provides us with a good additional driver for energy efficiency improvements and energy reduction initiatives within the UK, as the lower our energy use, the less tax we pay.  </t>
  </si>
  <si>
    <t>Our Supplier Standards of Conduct set the principles that our suppliers are requested to agree upon prior to working with us. The documents cover various topics such as environmental impact, human rights, anti-corruption and child labour. In 2018, 31% of our suppliers (based on procurement spend) have accepted to comply with our Global Supplier Standards of Conduct. This % includes different types of acceptance. 20% of our total suppliers (by procurement spend) have complied through a formally signed copy, while the others issued acceptance through email or have the SSC embedded in their vendors contract. We prioritize engagement in terms of size of spend, engaging with those whom we spend over 50,000 EUR per year. In addition to that we require that our suppliers conduct their relationship with us, and with our clients, partners and other suppliers, in compliance with the Capgemini Group Environmental Policy Statement. This requirement is formally integrated into our Global Supplier Standards of Conduct, which were approved at Group Board level and have formed the basis of compliance checking and risk assessment since early 2015.</t>
  </si>
  <si>
    <t>We are still in the process of implementing Global Supplier Standards of Conduct (GSSC) and putting in place centralized reporting on compliance. Please note that not all Capgemini entities have been involved in the GSCC implementation yet, so we expect this percentage to increase over the next year. In addition, this 30% is not entirely representative as it does not include alternative country level engagement with suppliers - for example Capgemini UK has its own supplier assessment tool which is used with 100% of its suppliers (see below).</t>
  </si>
  <si>
    <t>We are currently not able to calculate the % Scope 3 emissions as reported in C6.5 that our supplier engagement accounts for.</t>
  </si>
  <si>
    <t>In addition to our global supplier standards of conduct we have established more rigorous assessments of our suppliers in some of our operating countries such as the UK and the Netherlands. In the UK for example, we assess 100% of our active suppliers to check that they uphold our own ethical principles, as well as meeting the standards set by our clients. We have a purchase order mandatory policy and a central Global Purchasing System which gives us a very precise view of our procurement activity. Since 2007, we have had standards that are now included in our ‘Supplier Standards of Conduct’. Furthermore, since 2007 we have had contractual terms and conditions which apply to all our suppliers. The standards of conduct contain our principles with regards to compliance with international, national and local law, human rights, labor rights and modern-day slavery. The standards of conduct also outline the obligation of our suppliers to conduct their business with the highest standards of integrity, avoiding all forms of corruption, bribery, extortion or embezzlement, and unfair business practices.</t>
  </si>
  <si>
    <t>In the UK, there are over 1,300 active suppliers in our purchasing system, and we assess 100% of them using our own bespoke online platform, which profiles the environmental, economic and social risks and impacts of our suppliers’ operations, products and services. Depending on the size of the supplier and the type of our engagement with them the assessment questionnaires differ but all include questions on climate change. To ensure the accuracy of suppliers’ responses, we conduct audits on our suppliers, either through desk-based research or through on-site audits. The result of the online assessment and audits are fed into our supplier identification and selection process, with any prospective supplier and their products and services heavily scrutinised before they are included in any selection activity. By forming close and collaborative partnerships with our suppliers, we aim to provide practical support and advice to help resolve any risks or issues identified through the assessment process. In addition, we run targeted campaigns to improve the performance of suppliers against key areas of importance for our business. Where suppliers fail to address identified issues within a reasonable time-period, we reserve and execute the right to cease trading with that supplier. Our key measures of success are the number of suppliers meeting defined criteria around environmental performance, as well as the observed improvement in performance over time.</t>
  </si>
  <si>
    <t>Due to the nature of our business our direct carbon emissions are relatively low compared to some of our clients. Our ambition was hence to look beyond Capgemini and have a wider mitigation impact by leveraging our services to support the sustainability efforts of our clients. This rationale has led to the launch of our Capgemini Group wide target in 2018: to help our clients save 10 million tonnes of CO2e by 2030. We engage and support all clients who approach us for support on their environment-related challenges. However, naturally some countries, sectors, and clients have greater potential for engagement due to various factors such as local policies and regulations, sectoral sustainability trends as well as company values and approach to sustainability. Our program therefore started by focusing mostly on the utilities, manufacturing, consumer products and retail distribution sectors. We believe that our current engagements and portfolio of service offerings has the greatest potential for positive environmental impact in these sectors at the moment. Besides targeting specific industries, the program also prioritizes large accounts which tend to have well established relationships with their clients. They also usually have a track record of collaboration, providing greater scope for innovation and a bigger appetite to develop and test new uses of technology to solve sustainability challenges. Moreover, the program engages with clients with ambitious sustainability agendas or those who are perceived as global leaders in sustainability as they are both more receptive to applying technology for sustainability purposes and more likely to effectively collaborate with the team and share knowledge. Please note that the 5% of customers we have engaged with is not entirely representative as we focus our efforts on the 261 biggest accounts globally, which make up 70% of our overall revenue. Over the last year we have actively engaged with 93 of our largest accounts across the Group, with 12 of these representing in-depth engagement by the sustainability team with the client directly and the remainder involving engagement through the account teams.</t>
  </si>
  <si>
    <t>How we measure success Having set a target to help our clients save 10 million tonnes CO2e by 2030, our main measure of success is the amount of enabled CO2e savings. In order to accurately calculate those savings, we have built a carbon calculator which enables account teams to simply and instantly calculate the potential or realized carbon savings for specific projects and services by inputting the data of the resource saved (water, food, paper, plastic, electricity, fuel for transport, fuel for buildings and data center servers.) We have also established softer measures of success which include client satisfaction as well as our ability to build and maintain client relationships. We further record the number of clients we engage on the topic through “carbon conversations” with the aim of creating a firm engagement around sustainability and potential collaboration. We also track the number of projects that are run each year which have a clear sustainability benefit attached to them. In section C6.5 we do not report our client's emissions - as we do not sell products or services that emit GHG emissions it does not make sense to measure our client's GHG emissions in this way. This engagement is about enabling our clients to reduce their Scope 1, 2 and 3 emissions and not about Capgemini reducing the emissions associated with our own activities (this is focused on by our internal targets, as specified in Section C4). Our Scope 3 emissions may become a relevant part of the conversation with a client, for example, if seeking to reduce business travel associated with project delivery but in most cases, these are not the main focus. Example of a positive outcome To give one example, through the use of advanced data analytics tools we enabled a large water utilities company to proactively detect water leaks weeks earlier than they would have been traditionally identified. Implementing our solution enabled the identification of nearly 85% of water leaks 20 days earlier than the current industry average. For every 100 mega litres of water our client has saved this is the equivalent of avoiding 105 tonnes of CO2e.</t>
  </si>
  <si>
    <t>Other, please specify (French Business Climate Pledge - Limitation of GHG emissions &amp; action against climate change)</t>
  </si>
  <si>
    <t>Capgemini's CEO made the decision to join 91 French companies of all sizes and sectors at Medef to sign a joint commitment to the climate, the French Business Climate Pledge. This pledge signifies our commitment to fight climate change, bringing with us our ecosystem.</t>
  </si>
  <si>
    <t>The main proposals include :- Launching a constructive and lasting Business Dialogue, between the business community and governments- Boosting investments in low-carbon business solutions and technologies - Intensifying R&amp;D, innovation and deployment of mature and breakthrough technologies - The need for carbon pricing. More information can be found here: https://www.medef.com/fr/communique-de-presse/article/one-planet-summit-89-entreprises-francaises-investissent-320-milliards-deuros-pour-le-climat</t>
  </si>
  <si>
    <t>Our policy is not to lobby or support political parties, as outlined in our Blue Book and Code of Business Ethics. We do, however, engage in a number of ways with policy-makers where the opportunity arises, and where it makes sense for our business, either directly or indirectly through mediating organizations. Some examples of this include:</t>
  </si>
  <si>
    <t>Capgemini CEO Paul Hermelin signed the Business Proposals for COP 21 in support of the 21st session of the Conference of the Parties to the UN Framework Convention on Climate Change</t>
  </si>
  <si>
    <t>Capgemini are signatories to a number of climate change Communiqués organized by the Prince of Wales’s Corporate Leaders Group on Climate Change, including the Trillion Tonne Communiqué (2014), the Carbon Price Communiqués (2012) as well as the Copenhagen (2009), Poznan (2008), and Bali (2007) Communiqués. The purpose of our engagement was to urge global leaders to agree an ambitious, robust and equitable deal on climate change. </t>
  </si>
  <si>
    <t>Capgemini are signatories to the Guadalajara ICT declaration for Transformative Low-carbon Solutions. This urged governments at the Cancun summit in 2010 to utilize the power of ICT as part of the mechanism for transitioning to low a carbon economy, and proposed the creation of a work stream on developing low-carbon ICT solutions. </t>
  </si>
  <si>
    <t> We are members of the Climate Change Forum at the French Chamber of Commerce </t>
  </si>
  <si>
    <t>Capgemini UK are a founding member of the Net Positive Project, a cross-sector coalition that includes Forum for the Future, Business for Social Responsibility (BSR) and Harvard’s Sustainability and Health Initiative for Net Positive Enterprise (SHINE). The Net Positive project aims to shift the role of companies in society, changing the focus from minimizing negative impacts to defining new ways of doing business that put more into society, the environment and the global economy than they take out. Capgemini is particularly focused on the role technology can play in this transition. The potential for technology to drive environmental innovation is significant and our commitment to “Net Positive” is in part about unlocking this potential and building low carbon innovation into new and existing client service offers. For Capgemini, the first step in our Net Positive journey has been to identify how we can deliver carbon positive client projects.</t>
  </si>
  <si>
    <t>We were also the first IT services and consulting company to publicly commit to setting approved science-based targets. </t>
  </si>
  <si>
    <t>To help ensure that that the business strategy of the Group, and all of the different business activities we undertake, is consistent with our climate change strategy we have a strong governance approach. Leadership comes from the very top, with our Group Chairman and CEO, overall responsible for material decisions relating to our climate change strategy. Our Capgemini UK Chairman is also our Group CSR Officer and sits on the Group Executive Committee (GEC), as well as heading up the Group CSR Board. The GEC sets the strategic priorities and the resulting action plans and ensures that these plans are properly and effectively implemented at the operational level. The Board is made up of 21 people, representing all business areas across our key geographies and is further supported by an International Management Team. Our Group CSR Board, provides an additional level of governance, with 18 committed executives including those representing our key environmental impact areas such as Facilities Management, as well as a number of GEC members who provide a direct link to the highest level of Group Management. </t>
  </si>
  <si>
    <t>The Group CSR Board’s mandate is to: set the Group CSR ambition, strategy and targets in alignment with our business strategy; monitor progress versus strategy; bring views, needs and priorities from our operations regarding CSR; challenge the status quo and foster innovation in our approach. We have a very clear policy of not lobbying or directly supporting political policies, which all employees are made aware of in Our Code of Business Ethics and also in our Blue Book, a central document which contains the Group Fundamentals, Guidelines and Policies. Our Group Environment Policy is also integrated into the Blue Book and in most of our larger entities computer-based training courses are held to help employees understand their role in supporting our environmental commitments. Support of various communiqués is subject to discussion and agreement at the executive governance level thus ensuring their applicability and appropriateness. As mentioned under governance, all mission critical decisions are taken to the Group CEO Paul Hermelin. Where engagements and decisions are more local, approval will be sought through the Sustainability Boards for each country where applicable.</t>
  </si>
  <si>
    <t>Capgemini-Environment-Report-18-19.pdf</t>
  </si>
  <si>
    <t>The entire report focuses on our response to climate change and how we manage our GHG emissions.</t>
  </si>
  <si>
    <t>Risks &amp; Opportunities are covered in more detail in the Annual Financial Report (next entry)</t>
  </si>
  <si>
    <t>Capgemini Group Registration Document 2018.pdf</t>
  </si>
  <si>
    <t>Section 4: Our commitment to corporate social responsibility pp. 127 - 164 (pages 140-150 provide the most detail on these topics)</t>
  </si>
  <si>
    <t>Architects of Positive Futures CRSAnnualReport2018-19.pdf</t>
  </si>
  <si>
    <t>Sections Positive Planet (pp. 14 - 19) and Performance Scorecard (pp. 30 - 37) provide details on our UK Environmental Sustainability Program and relevant KPIs</t>
  </si>
  <si>
    <t>Our UK CR&amp;S Report focuses on environmental sustainability activities in the UK</t>
  </si>
  <si>
    <t>Other, please specify (Integrated Report)</t>
  </si>
  <si>
    <t>Capgemini_-_2019-05-23_-_2018_Integrated_Report.pdf</t>
  </si>
  <si>
    <t>Architects of Positive Futures pp 50-56 (note the digital version is published in double page spreads, environmental sustainability is at the end of the report)</t>
  </si>
  <si>
    <t>Our Integrated Report provides a brief summary of our progress on environmental sustainability topics, including key strategic initiatives and progress against targets.</t>
  </si>
  <si>
    <t>Chief CSR Officer</t>
  </si>
  <si>
    <t> Atos SE (Societas Europaea) is a leader in digital transformation with circa 120,000 employees in 73 countries and pro forma annual revenue of circa € 13 billion. European number one in Cloud, Cybersecurity and High-Performance Computing, the Group provides end-to-end Orchestrated Hybrid Cloud, Big Data, Business Applications and Digital Workplace solutions through its Digital Transformation Factory, as well as transactional services through Worldline, the European leader in the payment industry, and a comprehensive portfolio of cybersecurity products and services. With its cutting-edge technologies and industry knowledge, Atos supports the digital transformation of its clients across all business sectors. As an emblematic example, the Group is the Worldwide Information Technology Partner for the Olympic &amp; Paralympic Games.</t>
  </si>
  <si>
    <t>Atos’ objective is to empower its clients on their digital journey thanks to its in-depth market knowledge and extensive portfolio of services. Pursuing this objective, Atos identified four key challenges that its customers face, whatever their industry sector and whatever their geography. Atos has the resources, the scale, and the expertise to help its customers meet all these challenges related to their digital transformation:</t>
  </si>
  <si>
    <t>reinvent business model; </t>
  </si>
  <si>
    <t>improve the customer experience;</t>
  </si>
  <si>
    <t>ensure trust and compliance;</t>
  </si>
  <si>
    <t>reinforce operational excellence.</t>
  </si>
  <si>
    <t>Atos is listed on Euronext Paris and is included in the CAC40 stock index. Atos operates under the brands Atos, Atos|Syntel, Unify, and Worldline.</t>
  </si>
  <si>
    <t>Latvia</t>
  </si>
  <si>
    <t>Senegal</t>
  </si>
  <si>
    <t>The individual responsible is the Atos Group EVP Human resources, who reports directly to the Group CEO. He chairs the Global Sustainability Office, which comprises Exec level and Senior Management representatives from each Global Business Unit and permanent members leading the 4 tracks of the Global CSR programme (Environment, Social, Ethics and Governance). The appointment at such a senior level is due to the strategic importance placed upon CSR within Atos.</t>
  </si>
  <si>
    <t>The Group Executive Committee determines the 3-year plan for the business, which includes the planning of Sustainability Objectives and ongoing monitoring The EVP for Human Resources, a member of the Group Executive Committee reporting directly to the Chairman and CEO supervises Atos’ Corporate Responsibility and Sustainability Program, and provides guidance on the actions performed. He presents on a regular basis to the Group Executive Committee the latest achievements and planned objectives both at global and regional levels on the environmental and social initiatives of the Group. He also presents the same information regularly to the Board of Directors. At Board of Directors’ level, the Board of Directors has created in 2018 a specific committee, composed of 4 Directors, and lead by Mrs. Valérie Bernis (President) and Marie-Christine Lebert (Vice President). When this group meets, their sole purpose is to review CSR matters across the group.</t>
  </si>
  <si>
    <t>The Chief Sustainability Officer (CSO), is directly responsible for our CSR programme within Atos and monitors and directs the Corporate Social Responsibility Team, which is a global entity  composed of an international team of circa 30 people, including 11 Group Business Unit heads of corporate responsibility, as well as representatives of all support functions. The CSO communicates all CSR activity within the Group Executive Committee and determines our overall course of action based upon the overall company strategy, determined by the Group Executive Committee and guided by best practices highlighted from  external consultancies. The CSO also provides investment authority for the activities required to meet our targets. The CSO provides reports and regular updates to the Board of Directors CSR Committee regarding progress and activities. This is a new committee formed in 2018, which represents the shareholders, that focuses specifically on all CSR matters.</t>
  </si>
  <si>
    <t>The Corporate Social Responsibility Team members collaboratively determine mechanisms through which we will report (for example DJSI, CDP, GRI), environmental standards to which we will apply (e.g. ISO14001), set emissions and energy targets, determine actions required to meet these and plan and coordinate the global data collection mechanisms. They also liaise closely with external consultancies to understand and progress new initiatives, such as Internal Carbon Pricing and our TCFD analysis. The Corporate Social Responsibility Team also oversees the wider Social responsibility programme. Individually, the members take these actions back to their geographical regions, communicate locally to the local CEO and Executive Committee as well as all employees. They specifically liaise with individuals who can substantially impact target achievement (e.g. facilities teams, data centres management and transport managers), understand their programmes and influence directly the move towards greener investment and operations. They also participate in procurement processes for energy and other significant aspects that can significantly impact emissions. They also monitor emissions locally on an ongoing basis to ensure that targets are achieved. Twice each year, they manage the global CSR data collection process for their own regions, through the corporate SAP tool, SuPM.</t>
  </si>
  <si>
    <t>Weekly meetings and monthly workshops are organized to design, implement, and monitor main axes of actions and targets. In these workshops, monitoring of progress by region is reported and where issues or concerns are raised follow-up actions are issued. Twice per year, formal global data collection and consolidation through SuPM provides a global view of our status towards our targets. Corporate Social Responsibility Team members are assigned areas of expertise, such as “Data Centre Energy”, or “transport energy” and these individuals perform “consistency checking” of the data across all regions, to ensure that the variations from previous data submissions are as would be expected and are free from error. Subsequent to these checks, our external auditors also perform data assurance and attest to the data accuracy.</t>
  </si>
  <si>
    <t>Other, please specify (2 initiatives as described in comments.)</t>
  </si>
  <si>
    <t>a) The Wellbeing@work initiative (including CR and Great Place to work) is part of the mandatory People Objective for all Bonus Score Cards (BSCs): it covers around 40,000 employees in Atos (5% of the BSC). b) Atos operates an incentive scheme for 100% of the employees, which provides monetary rewards for employees who suggest ideas or exceed the highest expectations within their working environment or for the benefit of the wider organisation or clients. This scheme spans multiple business activities, including any activities regarding energy reduction, emissions reduction, efficiency or behavior change.</t>
  </si>
  <si>
    <t>The long-term incentive plans (Performance Share Plans for the top 1% of Group managers including the CEO integrate a corporate responsibility (social and environmental) dimension as a condition of performance. For the year in question, the Group needed to be part of the Dow Jones Sustainability Index (World or Europe) and as a minimum Silver rated through EcoVadis CSR assessments. The benefit is provided in the form of shareholdings.</t>
  </si>
  <si>
    <t>The remuneration Bonus Score Card (BSC) for the Top 700 top managers also includes a 10% of corporate responsibility performance criteria focusing on “people development” and “wellbeing at work” where social and environmental parameters are included. This is payable in the form of a bi-annual monetary bonus.</t>
  </si>
  <si>
    <t>Emissions targets and other environmental performance parameters are included within the personal regional Sustainability Managers Bonus Scorecards (BSCs).</t>
  </si>
  <si>
    <t>The CPO has a Bonus Scorecard, like all other Atos employees that is used to measure performance within the role. This particular role is required to ensure that Atos purchases goods and services at the best price, to fully meet with the requirements and that these purchases fit within our sustainability strategy. To this end, suppliers are required to undergo external vetting and sign up to our Code of Ethics. Performance is assessed against the Balanced Scorecard, and is rewarded with bi-annual bonus payments.</t>
  </si>
  <si>
    <t>This is in line with our 3 year plans that we operate to as a business</t>
  </si>
  <si>
    <t>The control and approval process governing risk management involves reporting to the Group SVP for Bid Control and Business Risk Management (BC&amp;RM), ensuring the capturing and tracking of risks throughout the bid and delivery cycle. BC&amp;RM reports directly to the Group CFO, with the risk managers in the Global Business Units and Divisions reporting directly to the Group Senior Vice President for Bid Control and Business Risk Management. A Group Risk Management Committee convenes monthly to review the most significant and sensitive contracts. This is chaired by the Group CFO and led by the SVP for Bid Control and Business Risk Management. As from 2017, 6 times a year, the Audit Committee conducts a thorough review of all major contracts considered to be high risk; these are updated accordingly. In 2018, in the Atos HQ Audit (cert. ISO 14001, 9001, 27001, 20000-1), Ernst and Young, concluded that ERM (Enterprise Risk Management) and Environmental Risk Management are key strengths.</t>
  </si>
  <si>
    <t> Atos determines substantive financial risk at GBU (country/regional) level, and the value is proportional to the local revenue and operating margin. The proportion level is defined as "anything that might hamper the achievement of business objectives" for the GBU. For example, if a GBU target were to achieve a 5% increase in operating margin and revenue within our 3-year plan, and the financial risk would jeopardize reaching those targets then this would be termed substantive.</t>
  </si>
  <si>
    <t>Our climate change risk assessment is fully integrated into our Enterprise Risk Management (ERM) process and this is assessed within our monthly review process. We assess risk over the 3 time bands, specifically short-term (0-3 years), medium term (3-10 years) and long term (10+ years) with this latter band having an unrestricted end time frame.</t>
  </si>
  <si>
    <t>The identification of the main environmental climate risks is carried out using a combination of analysis, tools and processes. </t>
  </si>
  <si>
    <t>Assessment is performed through regular:</t>
  </si>
  <si>
    <r>
      <t>Materiality assessments</t>
    </r>
    <r>
      <rPr>
        <sz val="8"/>
        <color theme="1"/>
        <rFont val="Inherit"/>
      </rPr>
      <t> conducted with the help of external consulting firms</t>
    </r>
  </si>
  <si>
    <t>Stakeholders interviews</t>
  </si>
  <si>
    <r>
      <t>Risks assessments</t>
    </r>
    <r>
      <rPr>
        <sz val="8"/>
        <color theme="1"/>
        <rFont val="Inherit"/>
      </rPr>
      <t> conducted with the help of external consulting firms</t>
    </r>
  </si>
  <si>
    <r>
      <t>Externality valuations</t>
    </r>
    <r>
      <rPr>
        <sz val="8"/>
        <color theme="1"/>
        <rFont val="Inherit"/>
      </rPr>
      <t> to assess the financial impacts of main risks</t>
    </r>
  </si>
  <si>
    <r>
      <t>Climate Change Scenario assessments to identify foreseeable impacts  (transformation</t>
    </r>
    <r>
      <rPr>
        <sz val="8"/>
        <color theme="1"/>
        <rFont val="Inherit"/>
      </rPr>
      <t> </t>
    </r>
    <r>
      <rPr>
        <sz val="8"/>
        <color theme="1"/>
        <rFont val="Inherit"/>
      </rPr>
      <t>, acute, chronic)</t>
    </r>
    <r>
      <rPr>
        <sz val="8"/>
        <color theme="1"/>
        <rFont val="Inherit"/>
      </rPr>
      <t>      </t>
    </r>
  </si>
  <si>
    <t>Specific “Natural Hazard / Extreme natural events” risk assessments</t>
  </si>
  <si>
    <t>Assessments before determining new operational locations and/or when new sites become under our control (geographical location)</t>
  </si>
  <si>
    <r>
      <t>Annual “Risk Assessments” (including natural risks/hazards and potential impacts on the environment) with onsite visits by Atos’ insurer (“</t>
    </r>
    <r>
      <rPr>
        <i/>
        <sz val="8"/>
        <color theme="1"/>
        <rFont val="Inherit"/>
      </rPr>
      <t>FM Global”</t>
    </r>
    <r>
      <rPr>
        <sz val="8"/>
        <color theme="1"/>
        <rFont val="Inherit"/>
      </rPr>
      <t>) </t>
    </r>
  </si>
  <si>
    <t>FM Global: “Flood Map” covering all Atos sites (DCs and Offices)</t>
  </si>
  <si>
    <t>FM Global: “Resilience Index” (RiskMark Score) and “Risk Heat Map” including resilience advice and recommended action plans</t>
  </si>
  <si>
    <t>Global “crisis management policy” and extensive “business continuity” strategies with “local crisis scenarios” and local “continuity plans”/”recovery procedures” in place </t>
  </si>
  <si>
    <t>ERM annual assessment (Enterprise risk Management) based on a pool of managers.</t>
  </si>
  <si>
    <t>For 2018, a new aspect of our risk assessment is the review of TCFD data from our main stakeholders (suppliers, partners and customers), using data collected by the CDP within the annual Climate Change modules.   The definition of "main stakeholders" is based upon spend and revenue amounts, and an assessment of criticality to the Atos business and uniqueness within the market. In 2018, 25% of spend was assessed, with the target to increase this towards 50% over the next 3 years. The assessments are based upon: -</t>
  </si>
  <si>
    <t>overall CDP rating</t>
  </si>
  <si>
    <t>governance processess and how well connected these are to the company leadership</t>
  </si>
  <si>
    <t>assessment of risks relating to climate change for their own business</t>
  </si>
  <si>
    <t>indications that they have carried out assessments of their own stakeholders</t>
  </si>
  <si>
    <t>Atos is currently financially impacted in a few geographies through Carbon Taxes, for example as in UK with the Carbon Reduction Commitment, which was included within the Climate Change Act 2010. Note that the CRC ends in 2019, however, as a consequence there is an increased impact from the Climate Change Levy (CCL) on energy Within our risk assessment, we have specific legal watch processes in place, as part of our ISO14001 process, to monitor for new and impending carbon or energy taxes. We also watch at a global level for likely new regions where taxes will arise through dedicated resources, such as the "Carbon Tax Centre" at https://www.carbontax.org/where-carbon-is-taxed/</t>
  </si>
  <si>
    <t>New legislation may be introduced that enforces changes in our operations, data collection and reporting without taxation. An example of this was the introduction of Grenelle 2 in France, which enforces reporting of all of Atos' global CSR information (including climate change) to the French government. Also more recently introduced to complement Grenelle 2 is Energy Transition Law, which asks for more detailed energy and emissions information (for example full Scope 3 for all categories). Within our risk assessment, we have specific legal watch processes in place, as part of our ISO14001 process, to monitor for new and impending regulations that could hamper our operations or incur carbon or energy taxes. We also watch at a global level for likely new regions where taxes will arise through dedicated resources, such as the "Carbon Tax Centre" at https://www.carbontax.org/where-carbon-is-taxed/</t>
  </si>
  <si>
    <t>We consider climate related risks in our products and services, in particular we are aware of tightening of energy consumption limits . For example, in the European Union, many electrical products have power limits. Partially because of these risks, we work constantly to reduce the energy consumption and increase efficiency of our products. For example, Atos’ Bull X energy-aware supercomputers have been listed among the leaders in the world Green 500 list which grades the most energy-efficient supercomputers in the world. Today’s Atos’ supercomputers transform energy into computing power in a highly efficient way. For example, Bull supercomputers installed at GENCI in 2012 developed a processing power of 1.3 Pflops with a coefficient of energy efficiency of 0.6 (GFlops / Watt). The new supercomputer installed in 2017 develops a power of 4 Pflops (multiplied by 3) and a coefficient of energy efficiency of 4.4 (GFlops / Watt). The coefficient of energy efficiency has been improved by 7. We also operate some of the most efficient Data Centres in the world. Best practices have been introduced including: the rationalization of electrical installations; the installation of slabs preventing air loss through suspended floors; a rise in supply air temperature; the ability to use fresh air or water for cooling; the introduction of containment corridors to create cold air zones; the use of management tools for regular measurement of power use effectiveness (PUE); the adoption of green IT solutions to optimize hardware and its usage (consolidation, virtualization, cloud). Atos now operates several data centers with PUE levels under 1.3, which is approaching the physical limit of 1 and therefore these are considered highly efficient. All new data centers built by Atos must now have a PUE under 1.2. Since 2017, Atos’ most energy-efficient strategic data center is Longbridge near Birmingham, UK, with a PUE of 1.12. Our risk assessment for use of technology that may be impacted by power restrictions is carried out a local level within the company, since new regulations are implemented at regional or national levels and is part of our EMS processes. This also forms part of our discussions with manufacturers, who supply electrical equipment into the markets. They are required by law to comply and therefore are a sound source of information for assessing this risk.</t>
  </si>
  <si>
    <t>There are two elements to this, which Atos considers. Firstly, the risk of non-compliance and being prosecuted at regional, national or local level by authorities. Operating as we do across so many countries and regions, there is a significant compliance risk, from both the perspective of being aware of the applicable legislation and our ability to comply. Within our risk assessment, we have specific legal watch processes in place, as part of our EMS/ISO14001 process, to monitor for new or impending regulations. Every local geography in which we operate has a process documented within the EMS/ISO14001 process, to ensure that we keep track of emerging and existing regulations at international, national and regional levels. Secondly, we also consider the risks of legal action from stakeholders, such as customers, should we fail to deliver services due to climate related events. It is for this reason, that to minimise the risk regarding natural disasters (extreme natural events) business continuity strategies have been implemented with as a result, the ability to provide services from different locations. Notably, the Strategic datacenters are twin datacenters with full duplication capacity (synchronous data and IT infrastructure replication). These business continuity strategies can minimize the effects of local phenomena and aim to mitigate wider extreme natural events as well as other disruption causes like fires or civil disturbances. We assess this risk by constantly monitoring client service levels against contracted commitments and examining root causes where service outages occur. Because of the potential high financial impacts on the business, this risk is included within our Risk Management assessment.</t>
  </si>
  <si>
    <t>We consider market risks in 3 different ways: - (1) Demand/Revenues: Reduced demand for goods and services due to a shift in client preferences towards service providers that are either climate resilient or deliver more climate efficient services. The consequence of this could be reduced revenues from lower sales/output and a changing revenue mix and revenue sources. For example, our Bull supercomputers –we know that there is a demand for increasingly powerful machines, however, we also recognise the shift in market preference towards low energy, green offers and this as a primary design consideration. We assess this risk at customer level, through our customer engagement processes and ensure that we are providing services that not only meet with the SLA demands, but also fit with their culture. Therefore, where customers express preferences for highly sustainable services, we bring out our activities in our communications with them and also the internal delivery teams. (2) Input / output costs: Increased production costs due to changing materials and supply prices. It is probable that due to severe climatic events there will be abrupt and unexpected shifts (e.g., energy, water, rare materials, services) in the availability of materials that are used by our suppliers in the manufacture of ICT equipment that we need to deliver services. Likewise, similar events could impact our output requirements (e.g., waste treatment), resulting in higher costs for disposal. We assess this risk through liaison with suppliers through our Procurement Team and our partnership programmes. Supplier maintain regular communications regarding the production and availability of new and existing products. (3) Delivery: Reduction or disruption in production capacity, quality, timely delivery due to a climate events - these could be acute events such as storms or chronic events such as droughts, or heat waves causing long terms issues and this could lead to long term transition risks within the market (e.g., shutdowns, interruptions to supply chain, increased costs). We assess this risk at a global level through our TCFD analysis, using information from sources such as the WRI and for our specific locations, our insurers. The information gathered is compared against the resilience features in place and the findings are reported to local management for appropriate actions to be taken.</t>
  </si>
  <si>
    <t>Atos operates within a market sector that demands complete availability of services all of the time, as much of the world economy now depends upon the constant availability of ICT systems. Issues that cause service outages for any reason (including climate change) may have an extremely negative impact reputationally, especially if these reasons were foreseeable and avoidable. Our stakeholders expect Atos to operate a well prepared, resilient business that will take all reasonable steps to foresee challenging circumstances that may impact the business, such as climate change, and to adapt to and mitigate the potential impacts. In doing this, we can turn the risk into an opportunity and positively enhance our reputation through demonstrating continuous availability of services over a long period of time. . We assess this risk at site level and ensure that we are delivering from locations that are appropriate to the needs of the services. For example, our data centers deliver hosting services, which are generally required to be available 7x24. This, along with other requirements, are built-in to our service definitions, so the act of linking these to the service components (including sites) is relatively straightforward. As a part of this, we ensure that the infrastructure for the data centers is able to meet this requirement, come what may and this includes validation against climate change scenarios. We assess customer satisfaction through annual surveys and construct a Net Promoter Score, reflecting our reputation and how likely a customer would be to recommend our services.</t>
  </si>
  <si>
    <t>Acute physical Relevant, always included (1) Service Delivery risks – Atos facilities Acute physical events can lead to site disruption, such as through wind or flood damage. We risk assess our premises using the 2-degree scenario and information from insurers and climate change specialist organisations to identify locations at risk of impact and to assess the necessary mitigation actions. We also assess workforce impacts, as disruption could arise through damage to neighborhoods or travel infrastructure. (2) Service Delivery risks – Supply chain Data Center services depend upon an array of external services to function and provide services. Any loss of external services could disrupt production capabilities, e.g. power cuts, telecoms loss, transport issues. Risks are assessed at site level to ensure that we are delivering from locations that are appropriate to the service needs. E.g. our data centers deliver hosting services, which require 7x24 availability. This is built-in to our service definitions, so these are compared against site risks. (3) Financial risks All of these risks, should they materialize, will incur financial penalties upon the business and therefore require assessment within our risk process. E.g. (a) Increased in capital costs, e.g. repairs due to damage to facilities (b) Increased insurance premiums or worse the inability to insure assets in “high-risk” locations. (c) Revaluation / early retirement / write -off of assets in high-risk locations; We perform ongoing site assessments as described in (2), to understand the scale of these risks and that enables us to justify, plan and implement changes to minimise the risk. The assessment process includes assessment of customers dependent upon our locations and the cost to Atos in relation to potential loss of those services. Regarding natural disasters, extensive business continuity strategies have been implemented across Atos providing the ability to deliver the same services from different locations. Notably, our Strategic data centers are all twinned data centers with full data duplication capacity (synchronous data and IT infrastructure replication). These business continuity strategies can minimize the effects of local phenomena and aim to mitigate wider extreme natural events as well as other disruption causes like fires or civil disturbances.</t>
  </si>
  <si>
    <t>(1) Service Delivery – Atos and Supply Chain: (a) Workforce: Long-term knock-on effects of physical risks (e.g. migration, political instability or conflicts…) (b) Operating costs: Increase in operating costs (e.g. Adaptation to long-lasting heat waves; Increase in cooling/heating needs and impacts on energy consumption and prices; Water supply sourcing, quality and price…) (c) Production capacity: Reduction or disruption in production capacity (e.g. shutdowns, electricity power cuts, telecoms availability, transport issues, delivery and supply chain disruption…) (2) Financial risks: (a) Capital costs: Increase in capital costs (e.g. Adaptation / enhancement of facilities, e.g. the need for improved cooling systems, flood defences, increased power resilience) (b) Sites/Insurance: Increased in insurance premiums (due to changing long term weather patterns) and potential for reduced availability of insurance on assets in “high-risk” locations (c) Sites/Assets re-pricing: Re-pricing of assets and speed of repricing (e.g. site or land valuations, securities valuations) / Write-offs and early retirement of existing assets (e.g., Assets in “high-risk” locations; Necessity to relocate sites because of natural changes like sea level, systematic floods or hurricanes…) These risks are assessed at global level using the 2-degree scenario and information from insurers and climate change specialist organisations, such as such as governments, meteorological organisations and universities, to identify locations at risk of impact and to assess the necessary mitigation actions. None of our top value sites for delivery globally are within probable flood zones or at critical risk for at least the medium term (10 years). Regarding long term changes to local climates, it must also be noted that extensive business continuity strategies have been implemented with as a result, the ability to provide services from different locations. Notably, the Strategic data centers are twinned data centers with full data duplication capacity (synchronous data and IT infrastructure replication). These business continuity strategies can minimize the effects of local phenomena and aim to mitigate wider extreme natural events as well as other disruption causes like fires or civil disturbances.</t>
  </si>
  <si>
    <t>Many of the risks that we face will be equally faced by our supply chain. Whereas we in Atos are adapting and future-proofing our business against these risks, we cannot be totally sure that our supply chain will make the same efforts. Our concern here is that if our suppliers of IT equipment (such as servers, storage, networking equipment, power, telecommunications) encounter issues due to for example a climatic event, it may mean that Atos is unable to deliver services or to purchase necessary equipment for a period of time until they recover from the event. In order to understand the risk further, Atos has undertaken a supply chain analysis process to assess the readiness of our suppliers for acute and chronic climate change issues. This was undertaken using the previous years CDP responses, particularly for those questions aligned with the TCFD, and where responses were not available through reviews of public documentation, such as Corporate Reports. On the whole, information was available as needed for the analysis, however, where there are gaps, it has been assumed that there is a low level of readiness. The risks that we have identified from our suppliers vary, but there is common recognition of two risk types, specifically vulnerability to climatic events and increased costs and regulation. Furthermore, we identified that the supply chain is extended from ICT hardware manufacturers through to component manufacturers (e.g. for computer chips and disks), and then beyond for materials. The chain is complex and global, however, in this process we identified that there are several alternative suppliers for most steps within the supply chain, which to a good extent mitigates the risks.</t>
  </si>
  <si>
    <t>Many of the risks that we face will be equally faced by our customers. Whereas we in Atos are adapting and future-proofing our business against these risks, we cannot be totally sure that our customers will make the same efforts. Our concern here is that if our customer base encounters issues due to for example a climatic event, it may mean that Atos is unable to generate revenue for services delivered and this could have financial impact. In order to understand the risk further, Atos has undertaken an analysis process to assess the readiness of some of our main customers for acute and chronic climate change issues. This was undertaken using the previous years CDP responses, particularly for those questions aligned with the TCFD, and where responses were not available through reviews of public documentation, such as Corporate Reports. On the whole, information was available as needed for the analysis, however, where there are gaps, it has been assumed that there is a low level of readiness. The risks that we have identified from our customers vary, but similar to suppliers, there is common recognition of two risk types, specifically vulnerability to climatic events and increased costs and regulation. Atos’s customers span all sectors, with some being global and some regional. During our assessment, we identified that vulnerabilities are not sector specific, but would instead be proportional to the revenue that we generate within specific localities, i.e. where these correlate to our operational and accounting areas. This is easy to assess for small countries, which would be likely to be impacted by a single event, however, for larger places such as the USA, a location analysis of specifically where customers are based is necessary to identify the scale of risk against specific events, which would only be likely to impact a part of the country.</t>
  </si>
  <si>
    <t>Opportunities</t>
  </si>
  <si>
    <t>On a regular basis, Atos engages with external consultants to assess its CSR risks and opportunities. Climate related risks and opportunities are considered within this work. This feeds into several teams within Atos, including our Data Center teams and Innovation teams and becomes part of the criteria for development of new technologies and solutions. In parallel, we train our employees and sales force, increasing awareness of the importance of climate issues, and ensuring that when appropriate this is covered within our proposals.  Therefore, this process ensures that climate related opportunities are identified and can develop into the products offered to our customers.</t>
  </si>
  <si>
    <t>For example, our SmartGrid solutions, developed to help companies to manage energy more efficiently, thereby reducing cost and emissions. For more detail: https://atos.net/wp-content/uploads/2016/07/atos-smart-utilities-brochure.pdf</t>
  </si>
  <si>
    <t>Another example is our Sustainability Dashboard, which collates disparate sets of data and presents these to customers in a highly flexible form showing energy and emissions for their business.  </t>
  </si>
  <si>
    <t>Risks </t>
  </si>
  <si>
    <t>Current and Emerging Regulation</t>
  </si>
  <si>
    <t>An impact valuation analysis was carried out in 2017. It has enabled us to estimate the potential financial impact of carbon taxes, particularly in locations where our energy use is high. Our response has been the introduction of a first level of internal carbon price linked to our offsetting program, to progressively prepare the Group for the arrival of more and increased carbon taxes in the coming years.</t>
  </si>
  <si>
    <t>Legal </t>
  </si>
  <si>
    <t>For our major sites within our ISO14001 certification program, we perform systematic legal monitoring in every region in which we operate, maintaining awareness of current legal responsibilities and monitoring for potential changes.</t>
  </si>
  <si>
    <t>Reputation </t>
  </si>
  <si>
    <t>All actions within this section of the response are also designed to avoid problems that would have the potential to damage our reputation. </t>
  </si>
  <si>
    <t>Acute Physical </t>
  </si>
  <si>
    <r>
      <t>Regarding natural disasters (extreme natural events) and employees’ safety:</t>
    </r>
    <r>
      <rPr>
        <sz val="8"/>
        <color theme="1"/>
        <rFont val="Inherit"/>
      </rPr>
      <t> In 2017, Atos launched its own Safety and Emergency Response Tool (SERT) that is activated in areas where an event has occurred that could put employees’ safety at risk. </t>
    </r>
  </si>
  <si>
    <t>In 2018 SERT was activated in Indonesia, the Philippines, the United States, Mexico, Guatemala, Greece, Canada and France (for tsunami, typhoon, hurricane, earthquake, violent fires, attacks etc). This tool allows the Group to understand within 48 hours whether the overwhelming majority of employees are safe or need assistance.</t>
  </si>
  <si>
    <r>
      <t>Regarding natural disasters) and business continuity:</t>
    </r>
    <r>
      <rPr>
        <sz val="8"/>
        <color theme="1"/>
        <rFont val="Inherit"/>
      </rPr>
      <t> Over many years, Atos has developed and refined extensive business continuity strategies and processes. These are regularly tested to ensure that in the event of any “disaster”, we are able to transfer and resume services from alternative locations. Notably, the Strategic data centers are twinned data centers with full duplication capability (synchronous data and IT infrastructure replication). These business continuity strategies can minimize the effects of local phenomena and aim to mitigate wider extreme natural events as well as other disruption causes like fires or civil disturbances.</t>
    </r>
  </si>
  <si>
    <r>
      <t>Chronic Physical </t>
    </r>
    <r>
      <rPr>
        <sz val="8"/>
        <color theme="1"/>
        <rFont val="Inherit"/>
      </rPr>
      <t>Atos maintains a site selection and development awareness that includes monitoring for climate change risks. This includes working with our Insurers to identify high risk locations.</t>
    </r>
  </si>
  <si>
    <t>As examples,   </t>
  </si>
  <si>
    <t>(a) our Bezons HQ - Business Continuity Plan. The BCP was developed in accordance with ISO 22301 and in collaboration with the entities hosted on the site. It anticipates events such as: Unavailability and / or inaccessibility of the site (possibly due to extreme natural events); Unavailability of Human Resources, telecom networks, and of subcontractors / critical suppliers. This BCP is supplemented by existing BCPs established by the Atos entities concerned (GBU, business lines, service lines). The entities’ BCPs must identify the needs in "fixed positions" necessary for their activity and must identify with the L &amp; H management for the people and the IT management for the IT resources, the possible solutions of relocation, in the event of unavailability of the site. </t>
  </si>
  <si>
    <t>(b) To complement ex. (a), at Atos Group level, a mobility strategy has been put in place for operational flexibility. This has the effect of allowing a resilience of the activities without any particular specific attachment to a specific site (e.g. management, business and / or support activities). This mobility enables employees, in the event of unavailability of a site, to be able to work from home or alternative sites. These solutions are applicable to a very large majority of activities and due to the core activity of Atos, a significant number of employees work either directly at clients' sites. </t>
  </si>
  <si>
    <t>(c) Our ongoing progress in reducing our energy consumption and emissions is part of our process for managing the financial transition risks with the introduction of further carbon or energy taxes.</t>
  </si>
  <si>
    <t>Other, please specify (Ability to source IT infrastructure)</t>
  </si>
  <si>
    <t>Many of the risks that we face will be equally faced by our supply chain. Whereas we in Atos are adapting and future-proofing our business against these risks, we could not be totally sure that our supply chain was making the same effort. Our concern here is that if our suppliers of IT equipment (such as servers, storage, networking equipment, power, telecommunications) encounter issues due to for example a climatic event, it may mean that Atos is unable to deliver services or to purchase necessary equipment for a period of time until they recover from the event or until we change to alternative suppliers. In order to understand the risk further, Atos has undertaken a supply chain analysis process to assess the readiness of our suppliers for acute and chronic climate change issues. The risks that we have identified from our suppliers vary, but there is common recognition of two risk types, specifically vulnerability to climatic events and increased costs and regulation. We have also identified that suppliers of IT hardware, also have their own supply chains for components. These tend to be manufactured across broad areas of Asia and in North America (west coast). Furthermore, due to industry standardization, there is a broad geography where compatible components can be sourced, therefore the risk is more of limited availability of components rather than complete unavailability, and only for a limited time period. For 2018, with the new information published by the IPCC regarding the higher than expected rate of climate change, this risk has been re-categorised from long term in 2017 to medium term and we have also increased the likelihood.</t>
  </si>
  <si>
    <t>The main risk for this we believe is that we would need to source equipment from alternative hardware providers. From our supply chain assessment it appears that our wholesale providers are more vulnerable than manufacturers, who appear to be well prepared and are making good progress. As we would be potentially using providers that are not preferred, who we may not have preferential commercial agreements, plus there would be increased market demand for equipment, we anticipate an increase in costs of equipment. To make this calculation we have used the average of our current IT spend with our top wholesaler suppliers. We have assumed that one supplier would be lost and unable to supply for a period of 6 months. The cost of this would be a 25% uplift of spend with an alternative supplier during that period.</t>
  </si>
  <si>
    <t>Action being implemented: We operate an active multi-sourcing policy (that is, we source the same/equivalent product from multiple suppliers across at least 4 continents) to ensure that we always have a wide variety of suppliers available for the equipment that we need to operate our business. From this action we are able to mitigate the risk. Case Study: Post the 2018 supply chain review, we identified several (8) organizations who are not responding to the CDP. We will encourage these organisations to do so in future to enable us to further expand our assessments. For these organisations, separate investigations were made into their preparations for climate change and included these within our findings. The cost of management is pure employee costs associated with the planning and analysis work.</t>
  </si>
  <si>
    <t>Atos is currently financially impacted in a few geographies through Carbon Taxes, for example as in UK with the Carbon Reduction Commitment, which was included within the Climate Change Act 2010. Within our risk assessment, we have specific legal watch processes in place, as part of our EMS/ISO14001 process, to monitor for new and impending carbon or energy taxes. We also watch at a global level for likely new regions where taxes will arise through sources such as the "Carbon Tax Centre" at https://www.carbontax.org/where-carbon-is-taxed/. For the past 3 years we have undertaken work with external consultants to estimate the potential cost for society of GHG emissions, which could potentially be levied in taxes, against our full scope of emissions. The study found that there is a social cost of carbon ranging from €53 - €74 per tonne of CO2e emitted into the atmosphere. In 2018, the damage for society caused by Atos net CO2e emissions ranged from €12.5 to €17.4 million, although we fully offset these emissions to achieve net zero.</t>
  </si>
  <si>
    <t>From our work with external consultants we have estimated the potential cost for society of GHG emissions, which could potentially be levied in taxes, against our full scope of emissions. The study found that there is a social cost of carbon ranging from €53 - €74 per tonne of CO2e, which would equate to €12.5m - €17.4m cost to Atos. For the potential financial impact we have assumed the average of these two figures. These costs will largely depend on how legislation is introduced, so there may be other ways of limiting the exposure, such as through self-generation or offsetting. Note that Atos fully offsets 100% of its CO2e corporate emissions.</t>
  </si>
  <si>
    <t>Our aim is to year on year continue to decrease our emissions and limit our exposure. We have reduced our absolute and intensity emissions by 50% between 2008 and 2015 and again by – 32% in absolute between 2015 and 2018. Action being implemented: Our PUE, office efficiency, travel reduction and decarbonized energy sourcing programs are active and designed to continue these reductions into the distant future to support our Science Based Targets commitments. From these actions we are able to mitigate the risk. Due to our emissions reduction programme, the reduction made in 2018 has reduced our exposure by €0.85m - €1.18m. Case Study: During 2018, one of our largest operating regions, France, switched to near 100% renewable electricity, reducing emissions for that region by 42% and our exposure by €0.5m - €0.7m The cost of management is pure employee costs associated with the working with consultants and reviewing the annual scale of risk.</t>
  </si>
  <si>
    <t>Atos operates within a market sector that demands complete availability all of the time, as much of the world economy now depends upon the constant availability of ICT systems. Issues that cause service failures for any reason (including chronic and acute climate change events such as floods from sea level increases or storms and droughts) may have an extremely negative impact reputationally, especially if these reasons were foreseeable and avoidable. This reputational damage could impact our ability to sell services from our Data Centres part of the business (which sells into all sectors) and would be likely to lead to existing customers to switch suppliers. This would lead to loss of revenue and the potential for Atos to need to reduce production capacity, through for example site closures. As an additional impact, Atos would also be liable to pay SLA penalties for loss of services to existing customers, although this would normally be mitigated by insurance coverage.</t>
  </si>
  <si>
    <t>The likely events leading to this risk materialising would be localised to a specific region and therefore be unlikely to impact on other regions at the same time within Atos globally. We estimate that this could result in a loss of 10% of revenue in our largest geographic region that is operating data centres.</t>
  </si>
  <si>
    <t>Atos invests significantly in business continuity to ensure full risk mitigation. We have extensive business continuity plans and strategies, implemented to ISO22301/BS25999 standards. We also perform ongoing assessments of our strategic global sites and while we recognize that nowhere is immune from climate change impacts, none are within areas of medium term critical risk. These assessments use the 2-degree or higher scenario using data from different sources such as the WRI at regional level combined with very localized assessments with our insurers. An implemented action: Our strategic datacenters are twinned and physically separated and able to operate with full duplication to minimize the risk of a single climatic event impacting them both. Therefore if one data center is impaired, the twin can provide seamless continuity of services. Case Study: Within the UK, our 2 Midlands data centers provide this service for customers. Both sites offer high resilience and in the event of one failing, the other would immediately take over and continue to deliver these services. For offices, the plans offer a homogeneous and comprehensive response. Also, Atos offers flexible working arrangements, so that employees can work away from Atos sites, e.g. at home with internet and remote working tools. The cost of management is employee costs associated with planning and analysis work only (ie. not including the cost of twinning data centers, which is a standard part of operating costs).</t>
  </si>
  <si>
    <t>Our resilience analysis processes, which include Climate Change impacts, extends to include the availability of key external supplies to sites, such as electricity, gas, water and telecommunications. This has highlighted significant benefits from becoming more energy efficient, such as: (a) reduced energy consumption and associated cost. In several examples already, we have found a reduction of more than 30% of energy consumption by moving more modern buildings. For example, we have recently opened new highly efficient sites in Dallas, Fort Worth, United States that has reduced CO2 emissions by 1,600 tCO2 and in Tirunelveli, Tamil Nadu, India which utilizes the latest in energy saving technologies. Further energy consumption reductions, circa 15% are being achieved through increasing efficiencies in ICT equipment, which is one of the main users of electricity within our buildings. Furthermore, other initiatives, such as energy saving initiatives in existing buildings and awareness campaigns are delivering further reductions (estimated at 5%). (b) reduced dependence from external services to enable us to operate (c) reduced CO2 emissions, supporting our public commitments It has also highlighted potential benefits for a shift towards energy independence, through self-generation and storage. We anticipate that we could potentially move towards total energy independence for offices, but this would be more difficult to achieve for Data Centres, which consume significant amounts of energy within a small space.</t>
  </si>
  <si>
    <t>Energy, although vital for the continued operation of our business, is not a high proportion of our spend. We have assumed with work underway and planned for the coming few years for our existing sites that we may achieve a 50% reduction in energy needs relative to revenue. The potential financial impact has been calculated as the cost of 50% of Atos electricity consumption costs using average electricity unit costs globally. These valuable benefits are actively being achieved through implementing energy efficiency improvements across the global business, through our Data Centres PUE programme and Office Optimisation programme, both which are managed globally and are ongoing.</t>
  </si>
  <si>
    <t>Action being implemented: Continue our analysis of sites with scenario planning and ensure that as leases renew, our locations portfolio complies with our ambitions for energy reductions through use of efficient buildings (see case study below). Furthermore, the work carried out as part of our energy saving initiative program for existing offices in 2018, delivered an energy reduction 5,235MWh, equivalent to 817,000 Euros cost savings. Case Study: We have opened a new site in Tirunelveli, India, which makes use of on-site solar panels and wind generation. The site has high efficiency air conditioning and insulated sealed glazing which provides a lot of natural light within work areas. The site is designed to be as self-sufficient in energy as is reasonably possible. The cost of actual implementation varies between projects and is accounted for within normal business activity. The cost shown here (150,000) is an annual cost of personnel working within Logistics &amp; Housing for assessment and selection of new sites and within purchasing for assessment of efficient ICT equipment.</t>
  </si>
  <si>
    <t>Regarding sustainable technologies and solutions, Atos delivers new smart solutions that help customers to reduce their own impacts. In 2018, the total revenue of the Smart Solutions / CSR offerings represented €3,249 million (KPI A7 within the Atos Registration Document, Section D) of which €650 million was apportioned to climate related activities (eg. digital innovation for smart cities, smart utilities, smart metering, e-vehicles), which represents 5.3% of overall Atos group revenue (full group revenue = €12,258 million). To read more on these solutions please see the following link below and refer to the page references within our Integrated Report for examples: - https://atos.net/en/lp/integrated-report-2018/download-the-report Page 48 =&gt; Responsible innovations for a digital world Page 52 =&gt; Digital eyes in the sky Page 52 =&gt; Fostering sustainable land development Page 54 =&gt; Sustainability in transport and energy Page 62 =&gt; Delivering green transformation Page 64 =&gt; Embedding eco-design into services Page 64 =&gt; New standards of energy efficiency in supercomputers Page 65 =&gt; Atos develops a sustainable supercomputing future Page 65 =&gt; Setting the pace in eco-efficiency Page 67 =&gt; Preparing our business for climate impacts</t>
  </si>
  <si>
    <t>As explained in the Company Specific Description column, the 2018 total revenue of the CSR offerings represented €3,249 million, which is 26.5% of our global revenue. Our internal breakdown of this has allocated 20% or €650 million to climate related activities, which is 5.3% of our overall revenue.</t>
  </si>
  <si>
    <t>Action being implemented: In 2018, Atos developed sector-focused sustainable solutions, to become more specific to our customer needs. Atos has also developed a set of solutions common to all sectors. Eg our Hybrid Cloud solution uses Atos low carbon data centres, combined with public clouds and our unique service orchestration to minimize resource usage. For more details see our Integrated Report: https://atos.net/en/lp/integrated-report-2018/download-the-report Other sustainability solutions include: - • Artificial Intelligence to model climate change and related impacts • Cloud platforms to analyze wildlife movements with satellites or help governments and cities better manage urban development • IT solutions to better manage integration of renewable energy into power grids • Big data solutions to help the agricultural industry evolve towards precision farming to increase crops and vegetable proteins • Blockchain to enable farmers to share data, facilitate instant payments to producers and trace food from farm to fork Case Study: Atos is providing a low carbon Hosting and Applications Management service to the UK Government Department DEFRA. Through a combination of services, technology consolidations, use of the cloud, and consolidating from 5 into 2 high efficiency data centres, the new service is designed to deliver an emissions reduction over 50%. The cost to realize the opportunity is an annual spend for the R&amp;D development and sales of these solutions.</t>
  </si>
  <si>
    <t>As the impacts of climate change are increasingly felt, it is widely accepted that this will lead to more frequent and intense storms and floods. There is a high probability that such an event will at some time result in a data centre disaster, causing a high-profile IT service loss, that could in turn lead to bankruptcy of a business due to loss of data and applications that the business is reliant upon. This could apply either to loss of a data centre operated by a service provider or to an organization that operates in-house data centre services. As and when events such as this occur, businesses who use service providers will add emphasis to selecting suppliers with the highest climate change resilience and those businesses that operate in-house services may choose to select to outsource to a resilient service provider rather than improve the resilience of their own data centres. For Atos, as we are already advanced in our programme of climate risk analysis, adaptation and mitigation, our services that we offer will be demonstrably more secure and resilient against climate change events. We see that we could potentially be a beneficiary to this change in supplier selection preferences, as we would become a more attractive company to host critical IT services. Our quantitative assessment of this has concluded that this would mainly impact our data centres hosting revenue and only in certain geographies where the risk of climate related events is high, such as around the Gulf of Mexico.</t>
  </si>
  <si>
    <t>Our expectation is that any such event will impact a single geography. We have therefore taken the revenues for our hosting services for our largest hosting region, and estimated increased revenues for that region by 10%.</t>
  </si>
  <si>
    <t>Action being implemented: We continuously analyse the resilience of our sites, with scenario planning and ensure that our locations portfolio complies with our climate related risk assessments for acute or chronic events. For existing sites, business continuity plans are implemented providing the ability to deliver services from alternative locations. Our strategic datacentres are able to provide full duplication (synchronous data and IT infrastructure replication). We also offer orchestrated cloud services that enable replication into the cloud, again providing physical separation of the replicated data and applications. These can minimize the effects of local phenomena and aim to mitigate wider extreme natural events as well as other disruption causes like fires or civil disturbances. We publicise this within our Registration document, Chapter D5.4 Supporting the transition to a low-carbon economy – KPI overview, KPI ref A20_A. Case Study: Atos provides Evidian SafeKit, which ensures high availability of services hosted within the cloud, through real-time replication. For more details see press release https://atos.net/en/2019/press-release_2019_01_21/atos-launches-100-software-based-high-availability-solution-cloud-apps The cost to realize this opportunity for risk assessment, modelling and consultation with our insurers. The cost of twinning data centres and Evidian is not included, as these actions have not been taken specifically for this opportunity.</t>
  </si>
  <si>
    <t>For Risk 1 (Ability to source IT infrastructure). Impact on business: Due to an extreme climate related event impacting our suppliers, we could encounter the inability to deliver services or to purchase necessary equipment for a period of time until our suppliers recover or until we change to alternative suppliers. Magnitude: The supply chain for ICT equipment is more akin to a “supply web” with multiple manufacturers of compatible ICT equipment and likewise components. Therefore, any single climatic event, would only be likely to impact our ability to purchase specific goods, and may necessitate a switch of supplier or brand of goods purchased. This would incur delays and probably increase the cost of goods, estimated up to €5,625,000. This is a low impact. For Opportunity 2 (Creation of new products or services through Research and Development and innovation), Impact on business: Atos develops and delivers new smart solutions that help customers to reduce their own impacts. In the global economy, where sustainability is becoming increasingly high on corporate agendas, we are experiencing and increased demand for these solutions. Magnitude: In 2018, the total revenue of the Smart Solutions / CSR offerings represented €3,249 million of which €650 million was apportioned to climate related activities (eg. digital innovation for smart cities, smart utilities, smart metering, e-vehicles), which represents 5.3% of overall Atos group revenue (full group revenue = €12,258 million). This is a high impact.</t>
  </si>
  <si>
    <t>For Opportunity 1 (Move to more efficient buildings) Impact on business: Across all regions of Atos, where we operate within buildings (2 types are in use, data centers and offices) we have recognized that in moving to more efficient buildings (better insulation, more efficient boilers, cooling etc.), there is an opportunity to reduce our costs for energy. Magnitude: We have estimated that this has the potential to reduce energy costs by €19,928,775. There is also the added potential benefit of reducing carbon costs for taxes and offsetting. This is a low impact, For Opportunity 3 (Better competitive position to reflect shifting consumer preferences, resulting in increased revenues) Impact on business: The impact of this is an increase in our revenues. As the impacts of climate change are increasingly felt, it is widely accepted that this will lead to more frequent and intense storms and floods. There is a high probability that such an event will at some time result in a data centre disaster, causing a high-profile IT service loss, that could in turn lead to bankruptcy of a business due to loss of data and applications that the business is reliant upon. This could apply either to loss of a data centre operated by a service provider or to an organization that operates in-house data centre services. As and when events such as this occur, businesses who use service providers will add emphasis to selecting suppliers with the highest climate change resilience and those businesses that operate in-house services may choose to select to outsource to a resilient service provider rather than improve the resilience of their own data centres. For Atos, as we are already advanced in our programme of climate risk analysis, adaptation and mitigation, our services that we offer will be demonstrably more secure and resilient against climate change events. We see that we could potentially be a beneficiary to this change in supplier selection preferences, as we would become a more attractive company to host critical IT services. Magnitude: Our expectation is that any such event will impact a single geography. We have therefore taken the revenues for our hosting services for our largest hosting region and estimated increased revenues for that region by 10% and this equates to €164,500,000. This is a medium impact.</t>
  </si>
  <si>
    <t>For Opportunity 2 (Creation of new products or services through Research and Development and innovation) Impact on business: Atos has developed and continues to develop new sustainable services and technologies. Moving forwards this will give us a better competitive position to reflect shifting consumer preferences, resulting in increased revenues. Magnitude: In 2018, the total revenue of the Smart Solutions / CSR offerings represented €3,249 million (KPI A7 within the Atos registration Document, Section D) of which €650 million was apportioned to climate related activities (eg. digital innovation for smart cities, smart utilities, smart metering, e-vehicles), which represents 5.3% of overall Atos group revenue (full group revenue = €12,258 million). This is a high impact.</t>
  </si>
  <si>
    <t>For Risk 2 (Policy and legal: Increased pricing of GHG emissions) Impact on business: Atos is currently financially impacted in a few geographies through Carbon Taxes, for example as in UK with the Carbon Reduction Commitment. We foresee new carbon taxes being introduced in other geographies over time, so we constantly monitor for upcoming changes to enforce these. Magnitude: The current impact is circa €600,000, although through research we have estimated the potential cost for society of GHG emissions, which could potentially be levied in taxes, against our full scope of emissions. The study found that there is a social cost of carbon ranging from €53 - €74 per tonne of CO2, which would equate to €12.5m - €17.4m cost to Atos. For the potential financial impact we have assumed the average of these two figures. This is low impact. For Risk 3 (Reduced revenues from lower sales/output) Impact on business: The risk is that Atos could lose services due to a climatic event, which would lead to loss of customers and revenue. Although Atos has not experienced such an event, we take this risk very seriously and have invested heavily in increasing the resilience of our data centres and our services capability. Magnitude: In the extremely unlikely event of this risk materializing, it would be localised to a specific region and therefore be unlikely to impact on other regions at the same time within Atos globally. We estimate that this could result in a loss of 10% of revenue in our largest geographic region that is operating data centres and this equates to €165,728,000. However, because we are well prepared with, as an example highly resilient twinned strategic data centres, the remaining risk level is extremely low. This is a medium impact. For Opportunity 1 (Move to more efficient buildings): Impact on business: Across all regions of Atos, where we operate within buildings (2 types are in use, data centers and offices) we have recognized that in moving to more efficient buildings (better insulation, more efficient boilers, cooling etc.), there is an opportunity to reduce our costs for energy. Magnitude: We have estimated that this has the potential to reduce energy costs by €19,928,775. There is also the added potential benefit of reducing carbon costs for taxes and offsetting. This is a low impact.</t>
  </si>
  <si>
    <t>Opportunity 2 (Creation of new products or services through Research and Development and Innovation) Description of the impact on this area of your financial planning process: Atos has and continues to developed new sustainable services and technologies. This will improve our competitive position to reflect shifting consumer preferences, resulting in increased revenues. We expect this to increase organic revenues by 1.5% per year. Description of the magnitude of this impact: In 2018, the total revenue of our Smart Solutions/CSR offerings was €3,249 million (KPI A7 - Atos Registration Document, Sect. D) of which €650 million was apportioned to climate related activities (eg. digital innovation for smart cities, smart utilities, smart metering, e-vehicles). This represents 5.3% of overall group revenue (€12,258 million). We expect revenues for these services to grow to €660 million in 2019. This is high impact. Risk 3 (Reduced revenues from lower sales/output) Description of the impact on this area of your financial planning process: Issues that cause service failures, eg data center outages for any reason (including climatic events such as floods) may have a negative reputational impact, especially if these were foreseeable and avoidable. This could reduce sales of our Data Center services and lead to our customers switching suppliers, resulting in revenue loss and the potential need to reduce production capacity. Additionally, SLA penalties for service loss to existing customers would be payable, although this would normally be mitigated by insurance. Description of the magnitude of this impact: The likely materialization of this risk would be localised to a specific region and therefore unlikely to impact on other Atos operational regions concurrently. We estimate this could result in a 10% loss of revenue in our largest region operating data centres (€202 Million). However, with the steps taken to minimize this risk, we foresee a low risk of this occurring. From a financial planning view, Atos is insured against the impact of natural disasters, including those from climatic events. For this specific aspect of Revenue financial planning, this risk has not yet materialized, it is therefore low impact. We expect to see climatic impacts increasing over time and such we are careful monitoring for further planning requirements. This is a medium impact.</t>
  </si>
  <si>
    <t>For Opportunity 1 (Move to more efficient buildings) Description of the impact on this area of your financial planning process: Atos has recognized that in moving to more efficient buildings (better insulation, more efficient boilers, cooling etc.), there is an opportunity to reduce our costs for energy. In 2018 Atos achieved an 8% reduction in purchased electricity costs, and we forecast savings in the region of 2% for the coming year. Description of the magnitude of this impact: We have estimated that this has the potential to reduce energy costs by €19,928,775, with €1.2 million of this achievable in 2019. There is also the added potential benefit of reducing carbon costs for taxes and offsetting. This is a low impact.</t>
  </si>
  <si>
    <t>Combined Risk 3 (Reduced revenues from lower sales/output) and Opportunity 3 (Better competitive position to reflect shifting consumer preferences, resulting in increased revenues) Description of the impact on this area of your financial planning process: Issues that cause service failures (e.g. data center outages) for any reason (including chronic and acute climate change events such as floods from sea level increases or storms and droughts) may have an extremely negative impact reputationally, especially if these reasons were foreseeable and avoidable. Several years ago, we concluded that we must invest in increasing the resilience and readiness of our services and therefore retain and even win new business from less resilient organizations. Consequently, planning for this situation is part of our normal resilience and optimization planning for our offices and data centers. Description of the magnitude of this impact: Atos does not differentiate between the costs between those spent on climate change readiness and other possible natural or civil disasters, so the financial planning to prepare for this is combined into a single budget, and therefore an impact level (high, medium, low) cannot be accurately assessed, although we estimate that this would be low. However, we do invest heavily in our data center and office estate, and circa 25% of our annual estates budget is used for investment in these annually.</t>
  </si>
  <si>
    <t>For Risk 3 (Reduced revenues from lower sales/output) Description of the potential/predicted impact on this area of your financial planning process: Atos operates within a market sector that demands complete availability all of the time, as much of the world economy now depends upon the constant availability of ICT systems. Issues that cause service failures for any reason (including chronic and acute climate change events such as floods from sea level increases or storms and droughts) may have an extremely negative impact reputationally, especially if these reasons were foreseeable and avoidable. This reputational damage could impact our ability to sell services from our Data Centres part of the business (which sells into all sectors) and would be likely to lead to existing customers to switch suppliers. This would lead to loss of revenue. The risk that we face particularly with acquisitions is that these may include operational sites that are in high risk locations or are not prepared fully for the anticipated climatic changes in their locality. Historically, Atos has been a highly acquisitive company, averaging circa 2 acquisitions per year over the past 8 years. Description of the potential/predicted timescale for the impact: Within all acquisitions, formal risk assessments are made and provision is made to handle issues that are identified. Although to date, we have encountered no such climate change issues with our acquisitions, and this risk may never materialize, it is always anticipated that the next acquisition could present this risk. Therefore, the timescale we foresee as near future.</t>
  </si>
  <si>
    <t>For Risk 3 (Reduced revenues from lower sales/output) Description of the potential/predicted impact on this area of your financial planning process: Atos operates within a market sector that demands complete availability all of the time, as much of the world economy now depends upon the constant availability of ICT systems. Issues that cause service failures for any reason (including chronic and acute climate change events such as floods from sea level increases or storms and droughts) may have an extremely negative impact reputationally, especially if these reasons were foreseeable and avoidable. This reputational damage could impact our ability to sell services from our Data Centres part of the business (which sells into all sectors) and would be likely to lead to existing customers to switch suppliers, thus reducing our revenues and possibly causing Atos to fail to meet published financial targets. The knock-on effect of this could be reduced share price and a reduced ability to raise required levels of capital through issuance of new shares. Description of the potential/predicted timescale for the impact: In 2018, Atos issued 1,440,870 new shares, of which 377,204 were as a result of stock options. Should the share price falter, we forecast that few, if any stock options would be exercised (depending upon the scale of price reduction). For timescales, we recognize that a climatic event could happen at any time, and should this occur, this would impact our financial reporting period end figures, which are quarterly. After reporting financial issues, the markets are usually very quick, often within hours, to act in the event of below expected results.</t>
  </si>
  <si>
    <t>Risk 3 (Reduced revenues from lower sales/output) Description of the impact on this area of your financial planning process: Atos owns many assets, typically ICT infrastructure (servers, storage), office furniture and ICT, and in a few cases buildings (offices and data centres). We recognize that climatic events could damage these and reduce their value and impact our ability to deliver services, consequently we take out appropriate levels of insurance. Insurable losses are not a frequent occurrence. This is partly due to quality risk management processes which are deployed at all key locations to protect assets from natural disasters and other unexpected events as well as to ensure business continuity in the event of damage or loss. Description of the magnitude of this impact: The impact that we already experience to avoid asset loss is the cost of insurance. In 2018, the Property Damage and Business Interruption policy and Professional Indemnity policies were both renewed for limits respectively of € 180 million and € 150 million. Several additional policies cover insurable business risks such as general liabilities, cyber risks or car fleet and are maintained at cover limits commensurate with the Group’s size and risk exposures. The total cost of these policies in 2018 represented circa 0.14% of total Group revenue. Following any insurance claim, we recognize that there would be a strong likelihood that future insurance premium costs would increase. We estimate that this impact is low.</t>
  </si>
  <si>
    <t>Risk 3 (Reduced revenues from lower sales/output) Description of the impact on this area of your financial planning process: Atos has a variety of liabilities and we also gain new liabilities through acquisitions, as described in our Registration Document, Chapter F (search “liabilities”). We recognize that climatic events could damage items for which Atos has debt and reduce their value and impact our ability to deliver services. Consequently, we take out appropriate levels of insurance. Insurable losses are not a frequent occurrence. This is partly due to quality risk management processes which are deployed at all key locations to protect assets from natural disasters and other unexpected events as well as to ensure business continuity in the event of damage or loss. Description of the magnitude of this impact: The impact that we already experience to avoid asset loss is the cost of insurance. Our business insurance also covers our tangible liabilities. In 2018, the Property Damage and Business Interruption policy and Professional Indemnity policies were both renewed for limits respectively of € 180 million and € 150 million. Several additional policies cover insurable business risks such as general liabilities, cyber risks or car fleet and are maintained at cover limits commensurate with the Group’s size and risk exposures. The total cost of these policies in 2018 represented circa 0.14% of total Group revenue. Following any insurance claim, we recognize that there would be a strong likelihood that future insurance premium costs would increase. We estimate that this impact is low.</t>
  </si>
  <si>
    <t>The General Management Committee (GMC) is composed of a Chairman and Chief Executive Officer, Thierry Breton, and four Senior Executive Vice-Presidents. Their role is to develop and execute the Group strategy and to ensure value is delivered to clients, shareholders, partners and employees.</t>
  </si>
  <si>
    <t>In our engagement with stakeholders, which helps to form our group strategy, we have recognised that corporate responsibility is important both to them and to our long-term sustainability and development as a business. Atos is the first company of the CAC40 to anchor its sense of purpose in its Articles of Association, emphasizing the identity, the mission and the core values of the company and, at the same time, strengthening the company’s leadership towards its stakeholders. “Atos’s mission is to help design the future of the information technology space. Its services and competences are underpinned by excellence in the advance of scientific and technological knowledge and research and in its commitment to learning and education. Across the world Atos enables its customers and all who live and work in the industry, to grow and prosper in a safe, secure and sustainable environment.”. To address the sustainable environment aspects of this, our CEO has appointed a Head of Group Corporate and Social Responsibility who in turn oversees and directs the work of the Corporate Responsibility &amp; Sustainability Office (CRSO). The CRSO is a global entity led by a Program Director and composed of an international team of up to 20 people, including 10 Group Business Unit heads of corporate responsibility, as well as representatives of all support functions. Weekly and monthly workshops are organized to design, implement, and monitor main axes of actions and targets. Specific channels are in place to facilitate communications across Business Units and regions. The role of the CRSO work closely with all other group functions to drive sustainability in the Company’s DNA through corporate values, innovation, green operational excellence, social responsibility and business development. The CRSO has also developed robust systems and procedures to embed corporate responsibility consistently and effectively in the groups business operations following integrated thinking and reporting principles. Climate change and wider environmental matters are especially embedded in Atos risks and opportunities management, compliance requirements, quality and customer offerings, processes and human capital management. This has been all built around our climate change strategy to:</t>
  </si>
  <si>
    <t>· Reduce our own contribution to climate change, in line with climate science</t>
  </si>
  <si>
    <t>· Ensure that our buildings and services are adapted to be resilient to climate change</t>
  </si>
  <si>
    <t>· Help our stakeholders, in particular our customers in their own climate change programmes</t>
  </si>
  <si>
    <t>As a result, Atos consistently creates shared value for all its stakeholders: people, clients and partners, investors, suppliers, community and society, enabling the capability to attract new capital into our sustainable growth model.</t>
  </si>
  <si>
    <t>ii. Explanation of whether your business strategy is linked to an emissions reductions target or energy reduction target;</t>
  </si>
  <si>
    <t>In this respect, Atos’ strategy 2021 leverages on 5 major programs, which includes an extra financial objective directly influenced by climate change, specifically in reducing by 7% to 20% our CO2e Emissions per revenue unit (tCO2 per € million) by 2021 against a 2016 baseline. This commitment is aligned with our Science Based Targets, which are accepted by the SBTi and commit Atos to both short and long term reductions in absolute emissions and intensity of over 80% by 2050.</t>
  </si>
  <si>
    <t>iii. What have been the most substantial business decisions made during the reporting year that have been influenced by the climate change driven aspects of the strategy </t>
  </si>
  <si>
    <t>The following 3 examples describe business decisions from 2018 to reduce our own contribution to climate change Note that the primary driver that influenced our decision is stakeholder requirements. We recognise the growing importance of sustainable investors, the requirements of our customers for sustainable business and the growing demands from society as a whole:</t>
  </si>
  <si>
    <t>1. Our primary decision during 2018 was to continue driving strategic data center electricity to decarbonised supplies. By the end of 2018, 95% of electricity consumed by Atos’ strategic datacenters was generated by decarbonized sources, such as nuclear power and renewable energy (57%). This was helped by our France organisation  switching electricity sourcing to renewable supplies, which had the impact of 114,955MWh of electricity becoming decarbonised, reducing the group footprint by 5,288tCO2.</t>
  </si>
  <si>
    <t>2. To provide carbon compensated hosting services for our customers, Atos has been offsetting its residual emissions for data centers since 2011. During 2018, we decided to extend this commitment to offset 100% of the residual emissions for the entire group (data centers, offices and travel, Scopes 1, 2 and operational Scope 3).</t>
  </si>
  <si>
    <t>3. With our advancement over the past 10 years, excellent progress has been made in the reduction of our emissions for data centers and offices. However, while we have achieved good reductions for travel emissions, this has not been as significant. This is due to the limited options available, such as eliminating travel needs and imposing travel hierarchies. Therefore, to add a new lever to advancing this category, towards the end of 2018, the UK introduced a pilot electric car scheme for the company car fleet. This is being closely monitored to inform the potential introduction of a global scheme, which would have the potential to bring deliver further emissions reductions.</t>
  </si>
  <si>
    <t>To help our stakeholders, in particular our customers in their own climate change programmes, in 2018 Atos invested in developing solutions targeting specific sector needs. They help clients in domains such as Environment and Climate Change, Social Progress and Citizen Comfort, Research and Education, Security and Governance (Ethics trust and compliance) and Economic Development (business performance). Atos' ambition is to make the value added more tangible to the customer, in order to fully benefit from it. Examples of these solutions include: </t>
  </si>
  <si>
    <t>· Supercalculators and Artificial Intelligence to forecast and model climate change and related impacts and to enhance contributions to a low-carbon economy</t>
  </si>
  <si>
    <t>· Cloud platforms to help governments and cities better manage urban development;</t>
  </si>
  <si>
    <t>· Automation and robotics to support eco-services; </t>
  </si>
  <si>
    <t>· IT solutions dedicated to better manage the integration of renewable energy into the power grid; </t>
  </si>
  <si>
    <t>Big data and analytics solutions to help the agricultural industry evolve towards precision farming to increase crops and vegetable proteins, reducing water, energy and emissions;  </t>
  </si>
  <si>
    <t>Boundaries and time horizons used in the scenario analysis As Atos is a highly acquisitive global business operating today in 72 countries, our analysis has forecasted the impacts of climate change (acute physical, chronic physical and transition risk) and more specifically future global energy requirements, with additional focus on current Atos operational locations. We have aligned our climate change scenario projections with our Science Based Target commitments with a 2% per year reduction and interim targets at 2021, 2030 and 2040 with a final target of an 86% reduction by 2050. Methodology used. Using Low Warming Scenarios (2DS and RCP 2.6) inputs from the WRI and FM Global against specific locations where our sites are based, we analysed how predicted changes in temperature, rainfall, drought and sea levels will impact our operations. We made no changes to the assumptions made within the scenarios. We assumed that our operations would not change between now and 2050 and that we would still be in the same locations. We selected the Low Warming Scenarios because these are endorsed by the SBTi and were used in setting our SBTs and therefore we wanted to keep our scenario planning consistent with these targets to understand how we will be able to operate in a world that is 2 degrees warmer. Results and outcomes from scenario analysis From the climate change event analysis, we have not identified any main Atos operational sites that are at significant risk up to a 2030 time boundary, that do not have sufficient in-built resilience. We do operate in a few areas that have a projected notable changes in climate from the scenarios and we may need to plan for changes in these locations between 2030 and 2050, and this is being closely monitored. Changes to Organisation Strategy Risk Management is taking account of the analysis and are starting to include this within acquisition planning, to ensure that we do not acquire organisations with high risk. Case Study So far we have no findings that have directly impacted our business objectives and strategy. Monitoring Procedures We are conducting annual reviews of climate events against the scenarios used, while also maintaining a awareness of Atos group development across the various geographies. Results Reporting These results are provided annually to the Chief Sustainability Officer and Sustainability Team. We do not make the results of this work public, although we are considering doing so in the near future.</t>
  </si>
  <si>
    <t>Other, please specify (S 1+2 (L+M), + S3 Upstream Cats 3&amp;6)</t>
  </si>
  <si>
    <t>SBT Absolute target, interim for 2021, Scopes 1, 2 and 3 (Upstream categories 3 - Energy and 6 - Business Travel). The abbreviation L+M., meaning "Location and Market based" in the description is stated because we use market CFs where these are available and where they are not, we refer to location based CFs. For the many countries that we operate we are not always able to obtain market based CFs. We have included some Scope 3 upstream data, as these two categories are moderately within our control. Note that although we are at 100% completion status, we have retained the "Underway" status, as there is always the unlikely, but feasible risk that we could increase emissions and fall below 100% achievement in the target year. Therefore we will maintain this as underway until the target year 2021.</t>
  </si>
  <si>
    <t>SBT Absolute target, final for 2050, Scopes 1, 2 and 3 (Upstream categories 3 - Energy and 6 - Business Travel). The abbreviation L+M, meaning "Location and Market based" in the description is stated because we use market CFs where these are available and where they are not, we refer to location based CFs. For the many countries that we operate we are not always able to obtain market based CFs. We have included some Scope 3 upstream data, as these two categories are moderately within our control.</t>
  </si>
  <si>
    <t>The target spans a range of 7%-20% reduction, so for this form, we have stated the upper value in the box, as the lower level is already achieved. Note that the unit revenue used is Millions of Euros.</t>
  </si>
  <si>
    <t>Other, please specify (GEVA - GHG per (1,000,000 Euros) Value Add)</t>
  </si>
  <si>
    <t>SBT Intensity target, based upon the GEVA methodology (GHG Emissions per Value Add). This, however, provides a metric which is very small, ie baseline year = 0.0048570, so have changed this so that the Value Add is in Millions of Euros, which increased the metric by a factor of 1,000,000 for this response. This is the interim target for 2021, Scopes 1, 2 and 3 (Upstream categories 3 - Energy and 6 - Business Travel). The abbreviation L+M., meaning "Location and Market based" in the description is stated because we use market CFs where these are available and where they are not, we refer to location based CFs. For the many countries that we operate we are not always able to obtain market based CFs. We have included some Scope 3 upstream data, as these two categories are moderately within our control. Note that although we are at 100% completion status, we have retained the "Underway" status, as there is always the unlikely, but feasible risk that we could increase emissions and fall below 100% achievement in the target year. Therefore we will maintain this as underway until the target year 2021.</t>
  </si>
  <si>
    <t>SBT Intensity target, based upon the GEVA methodology (GHG Emissions per Value Add). This, however, provides a metric which is very small, ie baseline year = 0.0048570, so have changed this so that the Value Add is in Millions of Euros, which increased the metric by a factor of 1,000,000 for this response. This is the interim target for 2021, Scopes 1, 2 and 3 (Upstream categories 3 - Energy and 6 - Business Travel). The abbreviation L+M., meaning "Location and Market based" in the description is stated because we use market CFs where these are available and where they are not, we refer to location based CFs. For the many countries that we operate we are not always able to obtain market based CFs. We have included some Scope 3 upstream data, as these two categories are moderately within our control.</t>
  </si>
  <si>
    <t>Int 4</t>
  </si>
  <si>
    <t>Other, please specify (S3 Purch, goods &amp; serv's &amp; Capital goods)</t>
  </si>
  <si>
    <t>SBT Intensity target, based upon the GEVA methodology (GHG Emissions per Value Add). This, however, provides a metric which is very small, ie baseline year = 0.0030691, so have changed this so that the Value Add is in Millions of Euros, which increased the metric by a factor of 1,000,000 for this response. This is the interim target for 2021, specifically for Scopes 3, categories (Purchased Goods and Services and Capital goods). The anticipated increase in Scope 3 emissions (shown below) of 31% is because we used the GHG Protocol Quantis Tool to estimate these figures, and the tools bases the calculation upon spend.</t>
  </si>
  <si>
    <t>Int 5</t>
  </si>
  <si>
    <t>Other, please specify (GEVA - GHG per (1,000,000) Value Add)</t>
  </si>
  <si>
    <t>SBT Intensity target, based upon the GEVA methodology (GHG Emissions per Value Add). This, however, provides a metric which is very small, ie baseline year = 0.0030691, so have changed this so that the Value Add is in Millions of Euros, which increased the metric by a factor of 1,000,000 for this response. This is the final target for 2050 specifically for Scopes 3, categories (Purchased Goods and Services and Capital goods). The anticipated increase in Scope 3 emissions (shown below) of 31% is because we used the GHG Protocol Quantis Tool to estimate these figures, and the tools bases the calculation upon spend.</t>
  </si>
  <si>
    <t>Other, please specify (Description of the Initiative: Data Centres PUE programme)</t>
  </si>
  <si>
    <t>There are very many similar projects across all our countries, so these have been consolidated for the purpose of reporting by type. These projects: - - consolidate changes to ICT equipment, activities such as virtualising servers, storage and networks, enabling us to power off and decommission significant amounts of hardware. It also includes hardware refresh, for new and lower energy equipment. - improve data centre infrastructure that supports the ICT equipment, for example in our Andover UK Data Centre, we invested in upgrading the air-conditioning to one of the main computer suites, which reduced overheads significantly and increase efficiency of the suite to a PUE of 1.16.</t>
  </si>
  <si>
    <t>Other, please specify (Description of the Initiative: Office improvement and rationalisation programme)</t>
  </si>
  <si>
    <t>There are very many similar projects across all our countries, so these have been consolidated for the purpose of reporting by type. These projects include: - closure and consolidation of sites, using our campus concept, using high efficiency buildings, with increased hot-desking for flexible working - improvements to existing buildings, including lighting, ventilation and cooling, rest room hand driers and reduced printing using low-energy MFDs.</t>
  </si>
  <si>
    <t>This is part of our ongoing global programme to switch to renewable or decarbonised energy, wherever this is feasible and practical. In 2018, France switched to renewable electricity, and consumed 166,305MWh, saving 7,650tCO2e.</t>
  </si>
  <si>
    <t>For the past 8 years, Atos has run an offsetting programme to make all of its data centres carbon compensated. In 2018, we extended this to cover the entire business, (ie Data Centres, Offices and Travel, scope 1, 2 and “operational scope 3”). This activity is ongoing, while progress is made to reduce energy consumption and to source zero carbon energy. The cost of these offsets is charged to each country in proportion with the emissions from their hosted data centre operations. This provides an incentive for each country to undertake proactive emissions reductions, so as to reduce the offsetting cost.</t>
  </si>
  <si>
    <t>Atos regularly invests in new or replacement infrastructure and technology, as is required to deliver services to our customers. Rather than pursuing purely functional and capital cost criteria, we now also analyse energy requirements of proposed purchases as it is often demonstrable that investment in energy efficient equipment can have a short payback time (shorter than the lifespan of the purchase) and some of these opportunities are therefore very attractive.</t>
  </si>
  <si>
    <t>The method that we use to drive this investment is an assessment of the financial impact, both in compliance, and penalisation. We now operate an internal governance process which monitors and assesses the risks associated with this. Atos is now in certain regions bound by legislative requirements to compile and report emissions levels to government bodies and in some cases, such as the UK to pay a sum of money equating to £18.30 per tonne of CO2 to the government. More importantly for Atos, we voluntarily disclose to a number of reporting mechanisms, such as GRI, CDP and the DJSI. It is important for our business to be able to demonstrate through these mechanisms our intentions to become an increasingly low carbon company over the coming years and as such this drives many initiatives across the business. Atos is also compliant with Grenelle 2, the environmental legislation introduced within France.</t>
  </si>
  <si>
    <t>Whenever Atos invests in new technologies we consider the whole lifecycle costs, e.g. not just the purchase and maintenance price but also energy and disposal. We have identified that the proportion of lifecycle cost is moving towards energy consumption and therefore this influences our purchasing decisions.</t>
  </si>
  <si>
    <t>ICT has been shown through a number of studies to reduce emissions from business processes, through increasing efficiency and decreasing waste. Studies by GeSi - SMARTer 2030, suggested that for every tonne of CO2 expended on ICT, 9.7 times that amount is saved elsewhere. Given this result, as our Data Centre emissions for 2018 was 103,608tCO2e, we are able to estimate that our services help to avoid 1,004,998tCO2e within our customer operations, giving a net benefit of 901,390tCO2e. Also please note that our Data Centre emissions of 103,608tCO2e was fully offset and therefore carbon compensated.</t>
  </si>
  <si>
    <t>Our Hosting services, which are low carbon and carbon neutral comprises 52% of our revenue</t>
  </si>
  <si>
    <t>Atos has developed and provides a set of products to the market that are by design low carbon or help our customers to manage and reduce their own emissions. Our aim is to provide our customers with not only innovative, reliable and secure ICT systems but to offer the opportunity to reduce the emissions from the ICT itself as well as from their own operations.</t>
  </si>
  <si>
    <t>The total contract value of our sustainability offerings represented €3,249 million ( Registration Document KPI AO7, section D) of which €650 million was apportioned to climate related activities (eg. digital innovation for smart cities, smart utilities, smart metering, e-vehicles), which represents 5.3% of overall Atos group revenue (full group revenue = €12,258 million). To read more on these solutions please see the following link below and refer to the page references within our Integrated Report for examples: - https://atos.net/en/lp/integrated-report-2018/download-the-report Page 48 =&gt; Responsible innovations for a digital world Page 52 =&gt; Digital eyes in the sky</t>
  </si>
  <si>
    <t>January 1 2012</t>
  </si>
  <si>
    <t>December 31 2012</t>
  </si>
  <si>
    <t>In 2012, the only locations for which we obtained market-based electricity conversion factors in 2012 were all decarbonised, hence zero emissions.</t>
  </si>
  <si>
    <t>Wherever we can, we attempt to obtain Market Based figures. However, to date this has only been in locations from where we have been able to purchase zero carbon electricity. Where we are not able to obtain a Market based CF, we revert to using the Location based data, obtained from the IEA.</t>
  </si>
  <si>
    <t>The electricity purchased in the France, UK, Netherlands, Denmark and most of Germany is certified by the suppliers as either Renewable or Nuclear sourced and are therefore zero emissions. These are reflected by zero in the Market Based value.</t>
  </si>
  <si>
    <t>GHG Protocol Scope 3 Evaluation tool (Quantis), based upon entering spend data.</t>
  </si>
  <si>
    <t>This value is an estimation from a tool in which we have no knowledge of internal workings. We understand that the latest tool update was in 2017. Currency fluctuations between the USD (used by the tool) and the Euro (used by Atos) may cause anomalies. Due to the uncontrollability of this, we have excluded the value from our main reported footprint and set separate SBTs against this. However, as it is estimated to comprise in excess of 75% of our footprint, it is included to cater for Scope 3 reporting requirements.</t>
  </si>
  <si>
    <t>We have used the GHG Protocol Scope 3 Evaluation tool (Quantis), which is based upon entering spend data for the year to estimate all of our Scope 3 emissions that required estimation. From our purchasing data we were unable to distinguish reliably between capital and other items and therefore have combined these into the "Purchased Goods and Services" category.</t>
  </si>
  <si>
    <t>This comprises static energy (specifically electricity, gas, diesel and fuel oil) provided for Atos' use by third parties, typically landlords of shared facilities. Data is either obtained from Landlords or if this is not available we perform estimations, based known data from other Atos sites. Eg. (i) We understand the kWh/square metre in Atos sites where we purchase energy, and therefore we can apply this to all sites where we know the square metres, but not the energy consumption (i) We understand the kWh/headcount occupying the area for Atos sites where we purchase energy, and so if we know the headcount for other sites we can apportion this accordingly.</t>
  </si>
  <si>
    <t>Data is provided through metered and invoiced data from landlords with specific energy values included in relevant units. Where this is not available, we use data from suppliers for square metres of area occupied, or area occupation.</t>
  </si>
  <si>
    <t>Atos used the GHG Protocol Scope 3 evaluator to estimate all Scope 3 emissions against the Scope 3 standard categories. Because the results were so heavily weighted towards Purchased Goods and Service and also Capital Goods, all other estimated Scope 3 emissions sources are regarded as not material within our overall measurement using the SBT GEVA methodology.</t>
  </si>
  <si>
    <t>Atos accounts for energy consumption and emissions from private vehicle use and specific forms of public transport (train, taxi, air), when used for business travel. Air emissions are provided by travel agencies. Train emissions = agency data or estimated distance per unit cost x Conversion Factors Taxi distances are estimated from cost Car and taxi emissions are calculated from distance x conversion factors for vehicle / fuel types. All emissions factors are obtained from Defra or other local agencies</t>
  </si>
  <si>
    <t>Vehicle data is obtained through employee expense claims, which include distances traveled, or from receipts for fuel purchase. Air travel emissions are directly from travel agencies. Only rail and taxi travel emissions contain a degree of assumption, based upon assumed distances and emissions per mode of travel.</t>
  </si>
  <si>
    <t>Atos used the GHG Protocol Scope 3 evaluator to estimate all Scope 3 emissions against the Scope 3 standard categories. Because the results were so heavily weighted towards Purchased Goods and Service and also Capital Goods, all other estimated Scope 3 emissions sources are regarded as not material within our overall measurement using the SBT GEVA methodology. Additionally, as a supplier of services, the transportation or distribution of any goods is likely to be zero or very close to zero.</t>
  </si>
  <si>
    <t>Atos does not produce any goods that are processed, we are primarily a services company offering B2B services globally.</t>
  </si>
  <si>
    <t>Estimations have been made using existing surveys for Dell and Fuji servers. The average price and CO2 emissions for one server are used to estimate the overall CO2 emissions for the overall IT Hardware spend at Atos.</t>
  </si>
  <si>
    <t>There is strong uncertainty because in the surveys the uncertainty is stated as circa 60% and because the simulation depends on the ever-changing price of servers and the change Euro/US dollars. NB: this estimation also includes equipment sold to clients but hosted in our own DCs and for which the carbon emissions have already been accounted for within scope 1, 2 and 3A. NB: Hardware products sold to clients only represent circa 60% of hardware spend and circa 6% of Atos’s revenue. (Super calculators + PCs + terminals + other hardware.). Even if the CO2 emissions are significant (strong uncertainty) they are not significant in terms of revenue or main activities. Due to the uncertainty of this, it is excluded from our SBT, since we have exceeded the 75% requirement from other scope 3 sources.</t>
  </si>
  <si>
    <t>Atos does not operate any franchises</t>
  </si>
  <si>
    <t>Atos is not an investment institute</t>
  </si>
  <si>
    <t>There are no other relevant upstream emissions which we can identify other than those already covered within the other categories.</t>
  </si>
  <si>
    <t>There are no other relevant downstream emissions which we can identify other than those already covered within the other categories.</t>
  </si>
  <si>
    <t>2018 Revenue = 12,234,381,388 Euros, and S1+S2 CO2 = 94,059tCO2, so Intensity = 0.0000076881. The % changed calculation is (1-(2017 intensity / 2018 intensity)) x 100 = (1-(0.0000095326 / 0.0000076881)) x 100 = 19.35. The change has been largely due to the switch of electricity in sourcing in France from normal grid to renewable (167,498MWh). We have also improved the efficiency of our offices and data centers through our ongoing PUE project, as well as our office improvement programme and we have reduced Scope 1 business travel by circa 17%.</t>
  </si>
  <si>
    <t>2018 FTEs = 97,132, and S1+S2 CO2 = 94,059tCO2, so Intensity = 0.968363. The % changed calculation is (1-(2017 intensity / 2018 intensity)) x 100 = (1-(0.9683626405 / 1.2385613075)) x 100 = 21.82. The reason for this reduction, as per metric 1 is primarily the reduction in Scope 1 + Scope 2 CO2 emissions due to switching to renewable electricity in France, improved the efficiency of our offices and data centers through our ongoing PUE project, as well as our office improvement programme and we have reduced Scope 1 business travel by circa 17%., while headcounts have hardly changed across both years .</t>
  </si>
  <si>
    <t>Atos IT Services</t>
  </si>
  <si>
    <t>Worldline</t>
  </si>
  <si>
    <t>Data Centres</t>
  </si>
  <si>
    <t>Offices</t>
  </si>
  <si>
    <t>As reflected in our Registration Document, page 154 GRI ref 302-1, we have increased our use of renewable energy from 469,401GJ (130,389MWh) to 877,464GJ (243,740MWh), which totals an increase of 408,063GJ (113,350MWh). The majority of this increase arose due to France transferring to renewable electricity from normal grid, which equates to an increase from 0 GJ (0MWh) to 602,993GJ (167,498MWh). All other changes by country have been marginal and have been generally small reductions due to energy efficiencies. The calculation for emissions % reduction = (this reduction / (last years Scope 1 + Scope 2)) x 100 = (5,998 / 119,508) x 100 = 5.02%</t>
  </si>
  <si>
    <t>For Scope 1 reductions, Atos has progressively reduced travel in company cars. In total, our reduction in distance travelled in company owned vehicles reduced by 17% which resulted in an emissions reduction of 8,943tCO2e. For our Scope 2 emissions, our PUE programme for increasing data centre overheads efficiency, combined with changes to more efficient ICT technologies housed within the data centres, plus some data centre site consolidations has delivered a reduction of 11,455tCO2e within the Data Centres area of the business. Similarly our office rationalisation and efficiency programme has delivered a reduction in electricity of 6,331tCO2e. However, these two savings were partially offset by an increase of 417tCO2e for gas where opportunity for fuel switching arose. The savings from travel, data centres and offices programmes combined netted to 26,312tCO2 saved. The calculation for emissions % reduction = (this reduction / (last years Scope 1 + Scope 2)) x 100 = (26,312 / 119,508) x 100 = 22.02%</t>
  </si>
  <si>
    <t>In 2018, Atos acquired 3 Healthcare companies in the USA (Pursuit Heathcare Advisors, Conduents Healthcare Provider Consulting and Conduents Breakaway Group). No CO2 data was available with the acquired companies, however, we have estimated their combined emissions based upon their revenue and typical profiling of their business as per our re-baselining process, approved by the SBTi. Our estimation is that the combined companies contributed an additional 26,906tCO2e to the Atos group footprint in 2018. The calculation for emissions % increase = (this increase / (last years Scope 1 + Scope 2)) x 100 = (26,906 / 119,508) x 100 = 22.51%</t>
  </si>
  <si>
    <t>There have been no mergers during 2018.</t>
  </si>
  <si>
    <t>There has been no significant change in output recorded in 2018.</t>
  </si>
  <si>
    <t>We have used a consistent methodology across 2017 and 2018.</t>
  </si>
  <si>
    <t>The boundary has not changed.</t>
  </si>
  <si>
    <t>There have been no significant changes to operating conditions.</t>
  </si>
  <si>
    <t>There are no unidentified changes to emissions.</t>
  </si>
  <si>
    <t>There are no other emissions in scope of our measurement.</t>
  </si>
  <si>
    <t>The majority of diesel consumption is for transport use (Scope 1 - Company cars), the remainder as shown above for self generation of electricity is for use in backup generators.</t>
  </si>
  <si>
    <t>Fuel Oil Number 1</t>
  </si>
  <si>
    <t>Used for backup generators.</t>
  </si>
  <si>
    <t>Used for transport - Scope 1 - Company cars</t>
  </si>
  <si>
    <t>UKGov - https://www.gov.uk/government/uploads/system/uploads/attachment_data/file/47732/7309-cca-draft-technical-guidance-app-b.xls Defra - https://www.gov.uk/government/publications/greenhouse-gas-reporting-conversion-factors-2018</t>
  </si>
  <si>
    <t>Note that our Conversion Factor is derived from 2 sources, as follows: - Diesel is purchased in litres. We convert this to kWh by using the Conversion Factor at “UKGov” (link above), which quotes 1 Litre = 10.9kWh. Conversely therefore, 1kWh = 0.091743 litres. Therefore, 1MWh = 91.743 litres. From Defra (link above, 2018 Conversion Factors), 2.62694 kgCO2 arises from,1 litre, so using 91.743 x 2.62694 / 1000 = the Metric tonnes CO2/MWh. So 1 MWh = 0.241003 tCO2</t>
  </si>
  <si>
    <t>Note that our Conversion Factor is derived from 2 sources, as follows: - Fuel Oil is purchased in litres. We convert this to kWh by using the Conversion Factor at “UKGov” (link above), which quotes 1 Litre = 11.9kWh. Conversely therefore, 1kWh = 0.084034 litres. Therefore, 1MWh = 84.034 litres. From Defra (link above, 2018 Conversion Factors), 3.1799 kgCO2 arises from,1 litre, so using 91.743 x 3.1799 / 1000 = the Metric tonnes CO2/MWh. So 1 MWh = 0.26722 tCO2</t>
  </si>
  <si>
    <t>Defra - https://www.gov.uk/government/publications/greenhouse-gas-reporting-conversion-factors-2018</t>
  </si>
  <si>
    <t>Atos purchases renewable electricity through grid suppliers in the following countries - Belgium, Denmark, France, Germany, Italy and the Netherlands. Within the UK, Atos purchases 100% nuclear electricity through the grid.</t>
  </si>
  <si>
    <t>2018 Registration Document.pdf</t>
  </si>
  <si>
    <t>Atos Registration Document 2018, Section D.7.2, pages 162-172</t>
  </si>
  <si>
    <t>A1000AS</t>
  </si>
  <si>
    <t>AA1000AS</t>
  </si>
  <si>
    <t>Other, please specify (Energy Consumption and Business Travel)</t>
  </si>
  <si>
    <t>AAS1000AS</t>
  </si>
  <si>
    <t>Our external auditors each year examine the data collected for our GRI Report and validate its accuracy. Part of this data collection is energy used in data centres and offices, specifically electricity, district heating, gas, diesel and fuel oil. They also analyse our travel data to ensure that we are collecting this accurately. Our GRI Reports (specifically the Registration Document), contains statements by our Auditors attesting that the disclosures have been verified and are accurate.</t>
  </si>
  <si>
    <t>Because Atos operates across so many geographies, we anticipate that in the near future (we expect within the next 3 years, although this is a decision by governments and regional authorities so we cannot be sure) that we will be subject to legislation requiring us to participate in a carbon tax system. To prepare the business for this scenario, we operate an internal carbon pricing scheme which explores the impacts of various carbon prices at country level. At present this is a shadow carbon price, but it enables our financial planners to consider more fully the impacts, should this become an actual tax payment.</t>
  </si>
  <si>
    <t>Regarding actual locations for expected taxation, as well as using our localised legal watch processes, we also draw upon this website for information   </t>
  </si>
  <si>
    <t>https://www.carbontax.org/where-carbon-is-taxed/. From this we can see that several countries where we operate (European countries, plus Mexico, Peru and Japan) all have emissions taxation scheduled for implementation. </t>
  </si>
  <si>
    <t>Wind Farm in Maharashtra, Andhra Lake Phase I, based on the CDM ACM0002 methodology version 12.3.0 Location: Maharashtra, India REF: A2019 - 2550 (provided via ECOACT Carbon Registry)</t>
  </si>
  <si>
    <t>This is applied to each operating Country, ie at country level and then each of the countries manages this within their normal annual budgets.</t>
  </si>
  <si>
    <t>1.12 Euros is the lowest price used, but extremes we go as high as 53 Euros, depending how we intend to use the values</t>
  </si>
  <si>
    <t>Atos uses the market cost of carbon, combined with carbon taxes, offsetting the costs of renewables/non-renewables to assess the cost of emissions from each operating country. We use this to help countries to reduce their emissions and take the best decisions regarding selection of the most appropriate local energy options. It also provides motivation to improve energy efficiency. The price of this mainly covers Scopes 1 and 2, since this accounts for only the energy that we purchase directly, and therefore where the business can see tangible gains and this acts as a motivator due to long term cost reductions. In locations where we seek total carbon neutrality, specifically our data centres, this also covers scope 3. Prices vary by region due to the differing regulatory systems deployed by different governments. We derive the cost against taxation and offsetting values, although over time we expect to artificially increase this cost to further motivate investment on lowest carbon solutions. The highest cost is within the UK, where the cost is €21.69 /tCO2, however, this is much lower in other regions, dropping to as low as €1.08. As yet, the cost of carbon has not made as much impact as other related incentives (e.g. the cost of electricity, gas or travel), however, our approach is to introduce this slowly to gain wide business acceptance. This is possibly the greatest challenge, as applying what is internally an artificial levy on purchasing decisions is likely to be challenging for some parties.</t>
  </si>
  <si>
    <t>Other, please specify (Atos suppliers commit to adhering to the Atos Business Partners’ Commitment to Integrity charter, and acknowledge that their non-compliance can be a breach of their contractual obligations, which could result in the termination of the contract.)</t>
  </si>
  <si>
    <t>Our aim is to cover all main suppliers on a regular basis, as it is our main suppliers who are responsible for the majority of impacts. We intend to increase the assessment frequency so that by end 2019 we are assessing 70% pa.</t>
  </si>
  <si>
    <t>Our suppliers are required to sign our code of ethics and asked to agree to annual EcoVadis assessments. We insist on a minimum level of achievement (a score of 30 or more) across all categories of measure. Suppliers with insufficient scores are encouraged to implement corrective action plans and to be re-evaluated after 12 months. In 2018, less than 0.26% had low scores, usually because of a misunderstanding of EcoVadis assessment process and platform. However, if a supplier refuses to participate in EcoVadis assessments or is not willing to cooperate with Atos to improve its CSR performance this will, in most cases, lead to fewer or no contracts being placed with that vendor. The overall impact is that our suppliers become more aware of their responsibilities and take positive actions to become sustainable. We measure this each year through our assessments score results and publish this in our Registration Document. In 2018, our suppliers average scores increased to 55.6% compared with 53.5% from 2017.</t>
  </si>
  <si>
    <t>When we on-board customers, part of our information sharing process is always to describe our environmental credentials and certifications. Ongoing throughout the lifespan of contracts, our account teams are active in marketing our portfolio of solutions to our clients, which includes our sustainability solutions. This process describes the solutions and the benefits that may be achieved.</t>
  </si>
  <si>
    <t>Regarding sustainable technologies and solutions, Atos delivers new smart solutions that help customers to reduce their own impacts. In 2018, the total revenue of the Smart Solutions / CSR offerings represented €3,249 million (KPI A7 within the Atos Registration Document, Section D) of which €650 million was apportioned to climate related activities (eg. digital innovation for smart cities, smart utilities, smart metering, e-vehicles), which represents 5.3% of overall Atos group revenue (full group revenue = €12,258 million). We consider this successful if the revenue from these solution meets the growth target, on this occasion we exceeded the target and so were successful. To read more on these solutions please see the following link below and refer to the page references within our Integrated Report for examples: - https://atos.net/en/lp/integrated-report-2018/download-the-report Page 48 =&gt; Responsible innovations for a digital world Page 52 =&gt; Digital eyes in the sky Page 52 =&gt; Fostering sustainable land development Page 54 =&gt; Sustainability in transport and energy Page 62 =&gt; Delivering green transformation Page 64 =&gt; Embedding eco-design into services Page 64 =&gt; New standards of energy efficiency in supercomputers Page 65 =&gt; Atos develops a sustainable supercomputing future Page 65 =&gt; Setting the pace in eco-efficiency Page 67 =&gt; Preparing our business for climate impacts</t>
  </si>
  <si>
    <t>Input via trade association bodies regarding changes to carbon taxing within some geographies.</t>
  </si>
  <si>
    <t>We understand that carbon tax is necessary to move the economic argument move rapidly towards supporting a low carbon economy. We would like to see a more consistent legislative position across all geographies that at present, as there is a danger that it can potentially instead drive geographical placement of work based upon tax regimes.</t>
  </si>
  <si>
    <t>Reporting of Data Centres energy consumption and efficiency</t>
  </si>
  <si>
    <t>Currently reporting is only obligatory in some geographies and then this is linked to tax concessions. We would Data Centre efficiency reporting to be mandatory, incentivising operators to become more efficient and providing better insights to the market.</t>
  </si>
  <si>
    <t>TechUK, the Trade Association for the Electronics and IT sector within the UK</t>
  </si>
  <si>
    <t>TechUK believes that IT is an enabler for reducing emissions which cause climate change, through making industrial, business and transport processes more efficient</t>
  </si>
  <si>
    <t>Through contribution to discussions, workshops and papers and responses to consultation exercises.</t>
  </si>
  <si>
    <t>Syntec Numerique</t>
  </si>
  <si>
    <t>Similarly, Syntec Numerique also believes that IT is an enabler for reducing emissions which cause climate change, through making industrial, business and transport processes more efficient.</t>
  </si>
  <si>
    <t>Our SVP of France, Thierry Siouffi (https://syntec-numerique.fr/syndicat-professionnel-numerique/conseil-administration) is part of the Board of Directors (Senior Vice President) of this association. They federated several associations in France to produce a Position Paper, to support the role that IT can help to mitigate climate change - https://syntec-numerique.fr/sites/default/files/Documents/livre_blanc_ecoconception_des_services_numeriques_0.pdf</t>
  </si>
  <si>
    <t>Within Atos, the people with clearly defined roles to engage with Trade Associations are the same people who set corporate strategy around climate change. In fact, the two activities are completely integrated, as the selection of bodies with which Atos engages is made to complement our own strategy. Additionally, these bodies are by definition one of our sets of stakeholders, and we encourage their views through our Stakeholder Engagement programme on Atos' strategy towards climate change. These views are collated and considered and may be used as a driver to develop our strategy further.</t>
  </si>
  <si>
    <t>Our Scientific Community, an internal stakeholder group, who help to influence external policy makers are also very influential with our own climate change strategy. </t>
  </si>
  <si>
    <t>Attached to this section of questions is the  URL to take you to "Journey 2022 – Resolving Digital Dilemmas", a document, published by the Atos Scientific Community which provide further</t>
  </si>
  <si>
    <t>information on their analysis  -  https://atos.net/content/mini-sites/journey-2022/ </t>
  </si>
  <si>
    <t>Atos Integrated Report 2018.pdf</t>
  </si>
  <si>
    <t>Atos Integrated Report 2018, Pages 35,62 Atos Registration Document, Pages 78, 114, 139, 141-142, 144-150</t>
  </si>
  <si>
    <t>Senior Executive Vice-President. Head of Group Human Resources, CSR, Chief Digital &amp; Transformation Officer</t>
  </si>
  <si>
    <t>Intuit Inc. is a leading provider of business and financial management solutions for small and mid-sized</t>
  </si>
  <si>
    <t>businesses; financial institutions, including banks and credit unions; consumers and accounting professionals. Its flagship products and services, including QuickBooks® and TurboTax®, simplify small business management and payroll processing, personal finance, and tax preparation and filing. ProSeries® and Lacerte® are Intuit's leading tax preparation offerings for professional accountants. Intuit Financial Services helps banks and credit unions grow by providing on-demand solutions and services that make it easier for consumers and businesses to manage their money. Founded in 1983, Intuit had annual revenue of $6.0 billion in its fiscal year 2018. The company has approximately 8,900 employees with major offices in the United States, Canada, the United Kingdom, India, Israel, Australia,  and other locations. More information can be found at www.intuit.com.</t>
  </si>
  <si>
    <t>1 year</t>
  </si>
  <si>
    <t>The Nominating and Governance Committee of the Board of Directors has oversight of Corporate Responsibility, including Sustainability,</t>
  </si>
  <si>
    <t>Starting in FY18, Intuit has board-level oversight for climate-related issues for the company. The Nominating and Governance Committee periodically reviews the Company’s environmental, social and governance, or “ESG,” initiatives. The environmental sustainability program is on the agenda at some scheduled meetings of the Governance Committee. The committee has provided oversight to review and guide overall environmental strategy and has reviewed and guided major plans of action.</t>
  </si>
  <si>
    <t> In addition to the Nominating and Governance Committee, oversight responsibility for sustainability and climate change issues at Intuit is supported by sustainability champions in the company. This group is overseen by the Sustainability Team which is owned by  the VP of Corporate Responsibility.   The group includes representatives from key business functions including: Real Estate &amp; Workplace Services, Data Center, Investor Relations,  Supply Chain Responsibility, Procurement and others. </t>
  </si>
  <si>
    <t>As part of the annual performance review, the senior sustainability manager is assessed on reaching carbon reduction target for the year in service to our 2025 and 2050 carbon reduction goals. Achieving or exceeding the carbon reduction target results is part of the criteria for financial reward via salary and bonus.</t>
  </si>
  <si>
    <t>Intuit's energy managers, employees of Jones Lange Lasalle (JLL), may receive monetary and non-monetary recognition for implementing emissions reduction projects in service to our 2025 and 2050 carbon reduction goals. JLL manages Intuit's global portfolio. JLL energy managers receive these incentives from JLL, not Intuit.</t>
  </si>
  <si>
    <t>All Intuit employees are eligible for Spotlight Awards, monetary awards for living Intuit's values. Sustainability-related initiatives by Intuit employees are eligible through the Spotlight program. Examples of such initiatives that employees have received awards are energy reduction education, water conservation education, and promotion of alternative commute programs.</t>
  </si>
  <si>
    <t>We have identified the risks (and opportunities) associated with climate change to be long term issues that require an ongoing approach to evaluating and addressing them. We fundamentally believe that the impact of CO2 concentrations are and will continue to be significant for our business and the planet going forward. The timing of the impact is less certain, but it is definitely assumed to reach beyond 6 years. All of our planning and work within our own operations, our suppliers and the markets in which we operate is driven by this long term approach to addressing these risk. We continually evaluate potential risks related to climate change as far into the future as we are able.</t>
  </si>
  <si>
    <t>Enterprise-wide risks and opportunities are evaluated and managed by Intuit’s Sustainability Committee. The Committee considers qualitative and quantitative aspects of all material issues and establishes the course of action, goals, and information disclosures necessary in order to ensure the company and its stakeholders understand and effectively manage their responses to these issues.</t>
  </si>
  <si>
    <t>Intuit's Sustainability Leadership Team annually evaluates all risks and opportunities which the company's owned facilities are exposed to, such as energy efficiency initiatives, fluctuations in the price of energy, and each facility's ability ensure a consistent source of energy. The team solicits the opinions and expertise of Facility Managers, energy managers, and green teams for investment ideas. The company also reaches out to its sustainability and energy-partners to invite them to identify opportunities to reduce impacts.  </t>
  </si>
  <si>
    <t>Once all project ideas have been submitted and considered, projects are selected based on their ability to impact Intuit’s triple bottom line (people, planet, profit) as well as how each project addresses the company’s priorities. Projects that are not initially selected for implementation are re-evaluated throughout the year as additional funds become available and are also considered during the budgeting process in the year after.</t>
  </si>
  <si>
    <t>Issues are prioritized and assessed based on the time frame in which they may affect the company and magnitude of impact they present to the company’s ability to do business, reputation, and market-share.</t>
  </si>
  <si>
    <t>Current regulations are included in climate-risk assessment based on Intuit's global operations. Renewable energy is the most relevant regulation.</t>
  </si>
  <si>
    <t>Emerging regulations are included in climate-risk assessment based on Intuit's global operations. Renewable energy is the most relevant regulation.</t>
  </si>
  <si>
    <t>Technology is always included in climate-risk assessment. Existing and emerging technology is a prime driver for Intuit's sustainability efforts.</t>
  </si>
  <si>
    <t>Market for Intuit's largest global locations is evaluated for climate-risk assessment.</t>
  </si>
  <si>
    <t>Reputation is always evaluated for climate-risk assessment.</t>
  </si>
  <si>
    <t>As the physical impacts of climate change become more extreme, facilities that we operate in affected areas have the potential to experience damage. Depending on the extent of damage, this could lead to increased costs . This also could potentially affect our ability to deliver software services for our customers. This could lead to a loss of revenue, both in the short term and long term.</t>
  </si>
  <si>
    <t>Chronic physical risks from climate change are relevant to Intuit. Changes in precipitation patterns, including both events that lead to flooding and extended or extreme drought, have the potential to affect facilities that Intuit uses to provide software services and develop technology. This could lead to a loss of revenue, both in the short term and long term.</t>
  </si>
  <si>
    <t>Intuit's process of managing climate-related risks and opportunities falls on the Sustainability Committee. Risks and opportunities are reviewed and analyzed twice a year and strategy recommendations are decided based on the review process: energy-related, reputation, emission-reduction activities, and investments.</t>
  </si>
  <si>
    <t>Changes in extreme temperatures can result in increased energy usage to heat or cool Intuit's building portfolio globally. Extreme temperatures can also cause reduced functionality due to too much electricity demand on the local grid structure during extreme heat events.</t>
  </si>
  <si>
    <t>Potential financial implications of temperature extremes would include increased utility costs due to increased heating or cooling of Intuit's global building portfolio. The potential utility costs would exceed the current spend over several million dollars per year. Loss of power due to extreme temperature would have a significant cost to utility spend as well as negative implications for Intuit's customers.</t>
  </si>
  <si>
    <t>Intuit manages these risks by focusing heavily on energy efficiency, therefore reducing demand on the local grid. It also has backup generators and redundancy functionality in case power is lost.</t>
  </si>
  <si>
    <t>Chronic: Other</t>
  </si>
  <si>
    <t>Other, please specify (reputational risk)</t>
  </si>
  <si>
    <t>Intuit believes there is a risk of negative perception if it does not address climate change in a proactive manner. This includes negative perceptions from key stakeholders: our employees, potential talent, investors, the communities where we operate, our customers, and our partners.</t>
  </si>
  <si>
    <t>The financial implications due to erosion in reputation is not clear. We want to attract and retain the best talent, we want to live our value of “We Care and Give Back” which includes making the world a better place. We want to live up to customers and shareholders expectations to operate with responsibility and integrity.</t>
  </si>
  <si>
    <t>Intuit manages this risk to its reputation by setting a science-based carbon reduction target, investing in renewable energy, investing in carbon offsets for all scopes to be carbon neutral since 2015, and advocating for climate-related action globally.</t>
  </si>
  <si>
    <t>The cost of managing this risk costs several million dollars annually; this cost is offset by reduced operating costs, the "license to operate" in communities where we do business, and positive perception by our key stakeholders for taking a leadership role in climate change.</t>
  </si>
  <si>
    <t>Intuit has voluntarily invested heavily in energy efficiency and renewable energy across its global portfolio. By taking this voluntary action, Intuit sees this as an opportunity to be ahead of future efficiency and renewable energy regulation globally. This can not only reduce operating costs over time by securing fixed pricing for electricity in some instances, it can also put Intuit at a strategic advantage for its customers that look for companies to show leadership in renewable energy when purchasing products.</t>
  </si>
  <si>
    <t>Intuit has not analyzed the financial implications of this opportunity; however it is believed to be in the millions of dollars. Operating in an environmentally responsible fashion will drive our ability to attract and retain top talent, demonstrate our commitment to responsible operations to our customers, partners, shareholders and NGO’s. It is also growing important to local governments to operate in a responsible fashion.</t>
  </si>
  <si>
    <t>Intuit's management method to take advantage of potential future renewable energy regulations has been to strategically invest in clean energy at its largest sites in the United States and internationally. These investments have led to financial savings while significantly increasing our renewable energy percentage which is now 76%. Our overall reduction in energy consumption also makes our renewable energy investments more attractive while reducing our online product footprint for our customers.</t>
  </si>
  <si>
    <t>Cost of managing our renewable energy opportunity is over $1 million for capital costs. Intuit invests in on-site and off-site renewable energy and all investments have illustrated strong ROI and cost neutral.</t>
  </si>
  <si>
    <t>As natural resources are depleted globally, Intuit products will allows customers continue doing business while minimizing their environmental impact, leading to wider social benefits. This would lead to increased positive brand reputation and market growth.</t>
  </si>
  <si>
    <t>Climate change will cause reduction in natural resources over time. This will require companies to be more natural resource and climate efficient in the production of their products like Intuit. Intuit has not calculated the potential financial implications of this opportunity; however it is assumed to be in the millions of dollars.</t>
  </si>
  <si>
    <t>Intuit products improve individuals' and small businesses' financial lives. These services will become increasingly important in a more resource-constrained world. Intuit is aggressively reducing the environmental footprint of its products year over year, thereby helping its customers reduce their environmental footprints also (for instance, not having to use a large amount of paper to do tax returns or invoicing for small businesses).</t>
  </si>
  <si>
    <t>The cost of this opportunity will be reducining our carbon footprint over time by investing in renewable energy and energy efficiency of our operations.</t>
  </si>
  <si>
    <t>Products and services have not been impacted at this time. Intuit believes impacts due to climate change will directly impact its business in the foreseeable future.</t>
  </si>
  <si>
    <t>Supply chain has not been impacted at this time. Intuit believes impacts due to climate change will directly impact its supply chain in the foreseeable future.</t>
  </si>
  <si>
    <t>Intuit believes impacts due to climate change will directly result in adaptation and mitigation activities.</t>
  </si>
  <si>
    <t>Operating costs will increase over time for Intuit due to climate-related weather extremes.</t>
  </si>
  <si>
    <t>Operating costs will be affected by climate-related weather extremes. Intuit has aggressively invested in energy efficiency and renewable energy to mitigate these risks.</t>
  </si>
  <si>
    <t> Concern about climate change drives our commitment to sustainability initiatives. From how we have been a carbon neutral company since 2015 to our commitment to source 100% renewable electricity for our global operations by 2030, we incorporate sustainability into all aspects of our business. </t>
  </si>
  <si>
    <t> In order to craft effective short and long term business strategies we maintain a Sustainability Committee that continually tracks key operational environmental metrics such as our carbon footprint and has established internal reporting channels so that decision-makers are well informed about the risks and opportunities of climate change and the potential impacts it can have on our business, both directly and indirectly. </t>
  </si>
  <si>
    <t>With our recent decision to have board-level oversight of our corporate sustainability strategy, Intuit plans to evaluate climate-related scenario analysis in the near future.</t>
  </si>
  <si>
    <t>Intuit has a scope 1 &amp; 2 absolute target of 80% reduction by 2025, base year 2012. Intuit has reduced its scope 1 &amp; 2 emissions 73% since 2012. Intuit is well ahead of its emissions reductions progress to reach its target.</t>
  </si>
  <si>
    <t>Intuit has a scope 1, 2 and 3 absolute target of 50% reduction by 2025, base year 2012. Intuit has reduced its emissions by 47% since 2012 (38,089 metric tonnes in FY18). It is well ahead of its emissions reduction progress to reach its target.</t>
  </si>
  <si>
    <t>Scope 1+2 (location-based) +3 (upstream &amp; downstream)</t>
  </si>
  <si>
    <t>Intuit has reduced its Scope 1, 2 and 3 emissions by 47% since 2012. Our 2050 goal is a 80% reduction. We are ahead of schedule for our 2050 target.</t>
  </si>
  <si>
    <t>Abs 4</t>
  </si>
  <si>
    <t>Intuit has a target to be carbon neutral every year from fiscal year (FY) 2015 onward (beginning August 1, 2014). We achieved carbon neutrality in FY18 (the reporting period) through a combination of onsite renewable electricity generation, internal energy efficiency projects, and purchases of renewable electricity and carbon offsets. Intuit offsets all Scope 1, 2 and 3 (supply chain, partner data centers, business travel and employee commute) emissions. We understand that CDP guidance requests that companies not consider carbon offsets when reporting targets. However, we have elected to report offsets in order to communicate this achievement; we have also reported additional targets without offsets. We aim to maintain this goal and commitment every year moving forward. We feel strongly that carbon credits are a viable way to mitigate our impacts on the climate as we prioritize emissions reductions and avoidance.</t>
  </si>
  <si>
    <t>Renewable energy from market-based electricity grid energy mix plus additional renewable energy purchases.</t>
  </si>
  <si>
    <t>In 2016, Intuit set a goal of 100% renewable electricity by 2030. As of FY18, 76% of our electricity globally is sourced from renewable electricity, including our market-based electricity under Scope 2, as well as our co-location data center partner, Switch Communications, whose data center located in Nevada is powered by 100% renewable electricity and the bundles RECs are transferred to Intuit to match our electricity usage.</t>
  </si>
  <si>
    <t>Although Intuit tracks its renewable electricity goal separately, it directly links to our greenhouse gas emissions targets, as scope 2 emissions from electricity have a significant impact on Intuit's overall carbon footprint.</t>
  </si>
  <si>
    <t>Intuit invested in multiple lighting retrofit projects in North America and internationally. Paired with smart lighting controls, this investment has had a significant energy reduction and cost reduction.</t>
  </si>
  <si>
    <t>Intuit has invested significantly in HVAC upgrades, maintenance and repair to improve the efficiency of its building operations. These have led to monetary and energy savings at our North American and international locations.</t>
  </si>
  <si>
    <t>Intuit has signed Power Purchase Agreements (PPAs) for two of its large campuses, MTV and Plano. These PPAs have led to significant cost savings for purchased electricity as well as market-based carbon reduction at those locations.</t>
  </si>
  <si>
    <t>Intuit has a dedicated budget for energy efficiency efforts across its global portfolio.</t>
  </si>
  <si>
    <t>Intuit's online software products are powered 100% by renewable energy in 2018. This includes Intuit's data center as well as its co-location provider, Switch Communications, in Las Vegas. Intuit is an industry leader that has revolutionized the way people and small businesses manage finances. The company’s online services and efiling services prevent the filing of approximately one billion sheets of paper per year. Identified with a paperfree logo, Intuit products that are particularly effective in reducing paper allow customers to replace print invoices with online statements and use efile instead of mailing paper tax forms. Intuit is also a carbon neutral company across all scope 1, 2 and 3 emissions categories.</t>
  </si>
  <si>
    <t>Other, please specify (low carbon product)</t>
  </si>
  <si>
    <t>Intuit has not done a full evaluation of "low carbon products" to date. Based on the majority of our products being online services, and those services being powered over 100% by renewable electricity, Intuit believes this can be categorized as "low carbon products". Intuit is also a carbon neutral company across all scope 1, 2 and 3 emissions categories including partner data centers and physical supply chain.</t>
  </si>
  <si>
    <t>August 1 2011</t>
  </si>
  <si>
    <t>July 31 2012</t>
  </si>
  <si>
    <t>Past year 1</t>
  </si>
  <si>
    <t>Intuit received kWh usage data from suppliers as well as a greenhouse gas emissions summary associated with upstream procurement services. For both procurement and electricity usage, global warming potentials were taken from the IPCC 4th Assessment. 2010 EPA eGrid emissions factors were used to calculate emissions associated with electricity. ii. Primary data was received for electricity consumption, and is believed to be accurate. The methodology used to calculate Scope 3 emissions is consistent with the GHG Protocol.</t>
  </si>
  <si>
    <t>Emissions associated with energy use at facilities operated by suppliers and with upstream procurement. Due to emission reduction activities, increasing the energy efficiency of the production of the goods and services, the carbon footprint was reduced significantly.</t>
  </si>
  <si>
    <t>Intuit does not produce capital goods that are significant to its carbon footprint.</t>
  </si>
  <si>
    <t>Intuit received kWh usage data from suppliers as well as a greenhouse gas emissions summary associated with non-Intuit owned data centers. All non-Intuit owned data centers are powered by 100% renewable electricity.</t>
  </si>
  <si>
    <t>Intuit's co-location, leased space data center in Las Vegas has a significant energy consumption impact for the company and is incorporated into our total carbon footprint and carbon reduction goal. Since 2016, the Las Vegas co-lo has been powered by 100% renewable electricity</t>
  </si>
  <si>
    <t>Intuit does not have upstream transportation and distribution that are significant to its carbon footprint.</t>
  </si>
  <si>
    <t>Intuit tracks its global waste stream and has a zero waste goal by 2020. It has determined the carbon footprint of its waste stream is not material to its total carbon footprint.</t>
  </si>
  <si>
    <t>Emissions calculated for rental vehicles, hotel stays, and air travel were calculated by a third party vendor. The methodology used to calculate Scope 3 emissions is consistent with the GHG Protocol.</t>
  </si>
  <si>
    <t>Emissions associated with miles driven by rental car, hotel stays, and air travel by Intuit employees during company financed travel.</t>
  </si>
  <si>
    <t>Intuit estimated emissions associated with employee commute. Global warming potentials were taken from the IPCC 4th Assessment while emissions factors were taken from the EPA MOBILE emissions model, California Air Resources Board, and UK Railtrack website.</t>
  </si>
  <si>
    <t>Data was sourced from our employee database, home addresses, and badge data for employees to calculate GHG emissions from employee commute.</t>
  </si>
  <si>
    <t>Intuit does not operate leased assets that could substantially contribute to the company’s Scope 3 emissions.</t>
  </si>
  <si>
    <t>Intuit received greenhouse gas emissions data associated with downstream procurement services and product transport. For both sources, global warming potentials were taken from the IPCC 4th Assessment. The methodology used to calculate Scope 3 emissions is consistent with the GHG Protocol.</t>
  </si>
  <si>
    <t>Emissions associated with downstream transportation of goods to retailers, resellers and directly to customers.</t>
  </si>
  <si>
    <t>Processing of sold Intuit products is not significant to its carbon footprint.</t>
  </si>
  <si>
    <t>The vast majority of Intuit's products are online, software as a service. Intuit's online products are powered over 100% by renewable electricity. The carbon footprint therefore of its sold products is not deemed significant.</t>
  </si>
  <si>
    <t>The vast majority of Intuit's products are online, software as a service. Intuit's online products are powered over 100% by renewable electricity. The carbon footprint therefore of its sold products is not deemed significant. Intuit's retail products are decreasing each year and the end of life treatment are not deemed significant. The products boxes are fully recyclable and use recycled paper in their production.</t>
  </si>
  <si>
    <t>Intuit does not operate any franchises that could substantially contribute to the company’s Scope 3 emissions.</t>
  </si>
  <si>
    <t>Intensity of CO2e per unit of total revenue has decreased by 35% since last year due to emission reduction activities that led to a significant drop in our carbon footprint while our revenue increased year over year by 15%.</t>
  </si>
  <si>
    <t>Intuit's total intensity per FTE decreased 33% from last year. The decrease was due to emission reduction activities that led to a significant decrease in its scope 1 and 2 emissions while Intuit's FTE number increased by 11% (added 900 FTE).</t>
  </si>
  <si>
    <t>Natural gas</t>
  </si>
  <si>
    <t>Other, please specify (Rest of world.r)</t>
  </si>
  <si>
    <t>Rest of world.</t>
  </si>
  <si>
    <t>Office operations</t>
  </si>
  <si>
    <t>Data Center operations</t>
  </si>
  <si>
    <t>Intuit increased its purchasing of renewable electricity in the reporting year, leading to emissions reduction.</t>
  </si>
  <si>
    <t>Intuit sources 100% wind power with bundled RECs via PPAs for its Mountain View and Plano campuses.</t>
  </si>
  <si>
    <t>Intuit purchases 100% hydropower from the utility via green tariff for its Washington data center.</t>
  </si>
  <si>
    <t>I-RECs for hydropower in India to match Intuit's Bangalore campus. The campus sources 100% renewable energy via the landlord, but landord does not retire RECs. Therefore, Intuit matches the load to with I-RECs to claim renewable energy sourcing.</t>
  </si>
  <si>
    <t>RECs for Intuit London office. Multi-tenant building where landlord purchases 100% renewable electricity, but does not transfer RECs to tenants. Therefore, Intuit matches electricity consumption with RECs at this location.</t>
  </si>
  <si>
    <t>Final CY19 Verification Report for Intuit.pdf</t>
  </si>
  <si>
    <t>Guatemala Water Filtration &amp; Cookstoves</t>
  </si>
  <si>
    <t>India Improved Cookstoves</t>
  </si>
  <si>
    <t>Kenya Improved Cookstoves</t>
  </si>
  <si>
    <t>Malawi Efficient Cookstoves</t>
  </si>
  <si>
    <t>Other, please specify (CFC Destruction)</t>
  </si>
  <si>
    <t>Ghana Community CFC Destruction</t>
  </si>
  <si>
    <t>Gola Rainforest REDD+</t>
  </si>
  <si>
    <t>Keo Seima Wildlife Sanctuary REDD+</t>
  </si>
  <si>
    <t>Rimbaya Raya Biodiversity Reserve REDD+</t>
  </si>
  <si>
    <t>Envira Amazonia REDD+</t>
  </si>
  <si>
    <t>Other, please specify (Sharing and collection emissions data)</t>
  </si>
  <si>
    <t>Intuit partners across its supplier base to identify and qualify the most sustainable product solutions. This includes selection of materials (recycled, recyclable, sustainably sourced), minimization of component content (weights and component counts) and most effective delivery methods (reducing fossil fuel usage). Intuit also engages with its data center partners to encourage and maintain the procurement of renewable energy.</t>
  </si>
  <si>
    <t>Supplier (data center partners and physical supply chain) greenhouse gas emissions have decreased year over year for the past 5 years due to this engagement.</t>
  </si>
  <si>
    <t>Intuit launched a a first of its kind renewable energy offer in the State of Texas in FY18. Leveraging Intuit's relationships and buying power, it allowed any resident in the Texas to purchase 100% physical wind power from a Texas wind farm plus the bundled Renewable Energy Credits (RECs) for residents' homes or small businesses. This was reviewed by stakeholders and considered the first such program sponsored by a corporation in the United States. In one year, the program created demand for over 30 million kwh of wind power in Texas. The program marketing targeted Intuit customers, partners, and local communities. The rationale of the engagement was to leverage the cumulative impact of Intuit's employees, customers, partners and local communities to create a massive market signal for renewable energy in Texas. That cumulative impact has the potential to be vastly greater than the operational carbon footprint of Intuit.</t>
  </si>
  <si>
    <t>In one year, the program created demand for over 30 million kwh of wind power in Texas. The program marketing targeted Intuit employees, customers, partners, and local communities. The goal of the program in Texas is to create demand for 5 times the amount of electricity Intuit uses globally annually.</t>
  </si>
  <si>
    <t>.REBA is helping grow corporate demand for renewable power and helping utilities and others meet it. REBA exists to make the transition to renewable energy easier by helping companies understand the benefits of moving to renewables, connecting corporate demand to renewable energy supply, and helping utilities better understand and serve the needs of corporations.</t>
  </si>
  <si>
    <t>Collaborate with other REBA members to provide guidance and education on procurement of renewable energy in the U.S.</t>
  </si>
  <si>
    <t>Support of organizations that directly or indirectly influence policy regarding climate change strategy is reviewed by the Sustainability Committee. If approved, it is then reviewed by the Government Affairs team before providing formal support. Processes include assurance that the activities are in service to our carbon reduction goal, whether directly or indirectly, including access to clean energy from grid providers, support of carbon reduction goals by government, and support of onsite and offsite renewable energy access.</t>
  </si>
  <si>
    <t>intuit-csr-report-2018.pdf</t>
  </si>
  <si>
    <t>Global Sustainability Leader</t>
  </si>
  <si>
    <t>Wipro Limited (NYSE: WIT, BSE: 507685, NSE: WIPRO) is a leading global information technology, consulting and business process services company. We harness the power of cognitive computing, hyper-automation, robotics, cloud, analytics and emerging technologies like Artificial Intelligence, Internet of Things, etc. to help our clients adapt to the digital world and make them successful.</t>
  </si>
  <si>
    <t>Wipro is recognized globally for its comprehensive portfolio of services, deep technology expertise,  strong commitment to sustainability and good corporate citizenship. We have over 170,000 dedicated employees in 50 countries serving clients across 27 industry verticals across six continents. Our 55+ dedicated ‘Centers of Excellence’ on emerging technologies enable us to harness the latest technology for delivering business capability to our clients. The company posted revenue of $ 8,120 million for the financial year ended 31st March, 2019. </t>
  </si>
  <si>
    <t>We are recognized by our clients for our ability to bring in “an integrated perspective”, i.e., our ability to bring together</t>
  </si>
  <si>
    <t>broad and deep technology and domain expertise, our ability to draw learnings and apply insights from one company or sector to another and our ability to provide end-to-end services.</t>
  </si>
  <si>
    <t>Wipro is well positioned to be a partner and co-innovator to businesses in their transformation journey, modernizing IT infrastructure, driving outcomes and building trust by addressing a changing security, privacy &amp; regulatory landscape driven by ubiquitous technology through a consulting led approach to Cyber-security.</t>
  </si>
  <si>
    <t>Services and products offered</t>
  </si>
  <si>
    <t>We are a leading provider of IT services to enterprises across the globe. We provide a range of services, which include digital strategy advisory, customer-centric design, technology consulting, IT consulting, custom application design, development, re-engineering and maintenance, systems integration, package implementation, cloud infrastructure services, business process services, cloud, mobility and analytics services, research and development and hardware and software design.</t>
  </si>
  <si>
    <t>We offer the services globally leveraging our products, platforms and solutions using our global delivery model. Revenue from IT services accounts to  $ 8120 million for FY 2018-19.  Our IT Services segment is organized into six strategic business units by client industry as follows.</t>
  </si>
  <si>
    <t>1. Modern Application Services (MAS)</t>
  </si>
  <si>
    <t>2. Industrial and Engineering Services</t>
  </si>
  <si>
    <t>3. Digital Operations and Platforms (DO&amp;P)</t>
  </si>
  <si>
    <t>4.  Cloud and Infrastructure Services (CIS) (formerly referred as Global Infrastructure Services)</t>
  </si>
  <si>
    <t>5. Data, Analytics and AI (DAAI)</t>
  </si>
  <si>
    <t>6. Cybersecurity  &amp; Risk Services (CRS)</t>
  </si>
  <si>
    <t> We have invested and continue to invest significant resources in understanding and prioritizing industry verticals. Our IT Services segment is organized into seven strategic business units by client industry as follows. </t>
  </si>
  <si>
    <t>1. Banking, Financial Services and Insurance (BFSI)</t>
  </si>
  <si>
    <t>2. Health Business Unit (Health BU)</t>
  </si>
  <si>
    <t>3. Consumer Business Unit (CBU)</t>
  </si>
  <si>
    <t>4. Energy, Natural Resources and Utilities (ENU)</t>
  </si>
  <si>
    <t>5. Manufacturing (MFG)</t>
  </si>
  <si>
    <t>6. Technology (TECH)</t>
  </si>
  <si>
    <t>7. Communications (COMM)</t>
  </si>
  <si>
    <t>The predominant majority of our customers are large business enterprises in the global markets that we operate in. </t>
  </si>
  <si>
    <t>For more details, please refer the following sources:</t>
  </si>
  <si>
    <t>i) Our Annual Financial Reports which can be viewed and downloaded at  https://www.wipro.com/content/dam/nexus/en/investor/annual-reports/2018-2019/annual-report-for-fy-2018-19.pdf </t>
  </si>
  <si>
    <t>ii) Our corporate website at  https://www.wipro.com/about-us/ </t>
  </si>
  <si>
    <t>Iraq</t>
  </si>
  <si>
    <t>Myanmar</t>
  </si>
  <si>
    <t>The Chairman along with Board of Directors and CEO through the "Board Governance, Nomination and compensation committee" chaired by an independent director carries strategic oversight of Wipro's sustainability program which also includes programs on climate related issues and reviews it once every quarter.</t>
  </si>
  <si>
    <t>Board Governance, Nomination and compensation committee is responsible for implementation of the CSR policy. The Committee consists of three independent directors. Our corporate social responsibility policy covers "Energy and Climate change" within ecological sustainability and governance by the board. Refer to Link: https://www.wipro.com/content/dam/nexus/en/investor/corporate-governance/policies-and-guidelines/ethical-guidelines/12773-policy-on-corporate-social-responsibility.pdf</t>
  </si>
  <si>
    <t>The highest level of direct responsibility for actions pertaining to issue of Climate Change is held by our Chief Sustainability Officer (CSO), who reports directly to Chairman.</t>
  </si>
  <si>
    <t>The Chairman and Board of Directors and CEO through the “Board Governance, Nomination and Compensation Committee” oversees our Sustainability Programs including programs on climate-related issues. The goals and objectives along with budget of CSR (including sustainability program) is jointly set with inputs from across functions. The board monitor the strategy and implementation of annual plans- including progress towards energy and emissions targets and assess whether they are being implemented effectively within the limits of approved budgets. The Board Governance, Nomination and Compensation Committee comprising of entirely independent directors met four times during FY 2018-19 to discuss update on sustainability agenda. The inputs from the committee related to sustainability programs are included in the agenda of Board meeting held every quarter. The committee has the additional responsibility of reviewing the Company’s policies on Corporate Social Responsibility, including public issues of significance to the Company and its stakeholders. The sustainability / CSR leadership team presents a quarterly report of sustainability programs of company to the Chairman and the Board Governance, Nomination &amp; compensation committee. The company has Enterprise Risk Management (ERM) framework and an enterprise risk management policy. The ERM framework is administered by the Audit, Risk and Compliance Committee. The ERM Framework covers various categories including risks related to climate change.</t>
  </si>
  <si>
    <t>Responsibilities pertaining to climate related issues across Organization: </t>
  </si>
  <si>
    <t>Below the Board-level, the  highest level of responsibility for assessing and managing climate related issues lies with our Chief Sustainability Officer (CSO), who reports directly to Chairman. The CSO holds the overarching responsibility for our sustainability charter including actions pertaining to the issue of climate change, which is one of the key sustainability mega-trends identified by the organisation. </t>
  </si>
  <si>
    <t>Apart from Chief Sustainability Officer, the responsibility of ecological issues is spread across hierarchies and functions- the Global Operations team, the People Function, Community Programs team, the Risk Office and Employee Chapters play a major role in several of the programs related to climate. All key organizational stakeholders have vested responsibilities related to planning, execution, evangelization, review, as well as advocacy of the sustainability agenda of the company. </t>
  </si>
  <si>
    <t>Monitoring and management of Climate Related Issues across organization:</t>
  </si>
  <si>
    <t>1. Climate related issues are monitored by our Chief Sustainability Officer and the Head of Global Operations with respect to organization's progress against energy and emissions targets for short term, medium term and long term. These targets are derived from Science Based Target setting framework by World Resource Institute (WRI). </t>
  </si>
  <si>
    <t>Considering 2017 as the base year, we have set medium term targets till 2022 and 2030 and longer term targets till 2040 and 2050. The following goals have been set for the period FY 2018 to FY 2022: (a) Absolute Scope 1 and 2 GHG emissions – emissions reduction of 23,700 tonnes for offices (b) Energy Intensity in terms of EPI (Energy Performance Index) - Cumulative reduction of 7.8% in EPI over 5 years (c) GHG Emission Intensity (Scope 1 and Scope 2) on Floor</t>
  </si>
  <si>
    <t>Area (FAR) basis - Cumulative reduction of 16 % in GHG intensity from 117 Kg CO2 eq./ Sq. Mt. (kgpsm) to 98 kgpsm of CO2 –eq (d) Renewable Energy (RE)- Increase renewable energy procurement by 55% to a target of 120 million units by 2021-22.  </t>
  </si>
  <si>
    <t>Each of the locations are allocated targets on Energy Efficiency, GHG Emissions Reduction, RE procurement which helps in reducing the impact of climate change. Every quarter, location specific progress towards target is reported at corporate level. The Sustainability function reports to Chairman on the progress towards goals every quarter.</t>
  </si>
  <si>
    <t>2. The climate strategy of organization is aligned with various global principles, for example Task Force on Climate Related Financial Disclosure (TCFD), and is dynamically recalibrated in line with emerging trends.  The strategy is reviewed annually by the Chairman and the Chief Sustainability Officer while progress against the strategy is reviewed quarterly. During the reporting year we started a comprehensive climate modelling based on RCP 4.5 and RCP 8.5 scenarios for our locations in India and abroad. This assessment provides detailed analysis of the changes in key climatic parameters such as temperature and rainfall that are likely to impact Wipro’s operations. The assessment takes into consideration a variety of climate risks which include, an increase in extremely hot days and extremely warm nights, increasing frequency of heat waves, exacerbated urban heat island effect, air quality deterioration, urban flooding and decreasing water availability.  The output of assessment is considered into organization wide strategy. </t>
  </si>
  <si>
    <t>3. The Corporate Business Continuity Team (CBCMT) and various other support groups monitor and assesses the risk arising due to climate change. The risks categorized on basis of impact on high, medium and low scale are placed in a severity matrix where controls are implemented. The Crisis Management Group is responsible to respond, recover, resume, return and restore from these situations. </t>
  </si>
  <si>
    <t>Also refer to our responsibility matrix given in our Annual Report FY 2018-19 for our environment program given on page 55. Link:  https://www.wipro.com/content/dam/nexus/en/investor/annual-reports/2018-2019/annual-report-for-fy-2018-19.pdf </t>
  </si>
  <si>
    <t>The CEO is responsible for the performance of our Business Units which carry oversight and responsibility for a range of Climate Change related solutions for customers e.g. Energy Management, Smart Grids etc. Therefore, a part of the variable compensation depends on the performance of these business units. The variable compensation at this level of seniority is around 40% of the total compensation and depends on a variety of factors related to revenues, profits, customer satisfaction, employee satisfaction etc.</t>
  </si>
  <si>
    <t>The Chief Sustainability officer's annual salary increment is dependent on the achievement of Wipro's sustainability goals for the year. Sustainability goals include targets for GHG Emissions Reductions. The other components of compensation that are awarded based on the achievement of goals are 'Stock options'.</t>
  </si>
  <si>
    <t>Sustainability Managers receive annual salary increases based on their performance on Climate Change goals and related sustainability objectives on Energy Efficiency, Water, Waste and Biodiversity. Other components of compensation that are awarded based on the achievement of goals are 'Stock options'. Other activity that are linked to Sustainability Manager incentives are Energy Efficiency targets and Energy reduction projects.</t>
  </si>
  <si>
    <t>Facility managers carry the company's climate change goals- appropriately broken down and allocated - as part of their business goals and objectives. The goals are defined in terms of Energy Efficiency improvements and adoption of renewable energy in the operations.</t>
  </si>
  <si>
    <t>All facility managers are eligible for specific certificates of recognition for outstanding progress on climate change goals. These certificates and mementos are given once every six months</t>
  </si>
  <si>
    <t>We support commute by public/mass transport - through facilitating communication and pilots and providing supporting infrastructure. Commute by train, city bus services adoption and car pooling platforms are being supported across all owned operations. Our car pooling initiative launched through a third-party mobile app based partners in July’16 in Bengaluru has now scaled and expanded to 8 other locations in India. With this, we now have 74,000 registered users across locations, cumulatively saving 2100 tons of CO2 since inception. Close to 88% of employees travel by company arranged transport or public/mass transport.</t>
  </si>
  <si>
    <t>i) Many of our employees are organized into eco chapters where they voluntarily participate and drive a number of sustainability initiatives. Based on their involvement and their contribution to sustainability, they are recognized and rewarded through special commendations of excellence; these are given out as Certificates and often accompanied by mementos. ii) For all employees who cycle to work, 'Shower and Change' facilities are made available, free of charge. These facilities are normally a part of the gyms that are available in some of our larger campuses but as a rule, these are available only to the users of the gyms. We have extended these facilities to cyclists.</t>
  </si>
  <si>
    <t>Other, please specify (FMG Locatons)</t>
  </si>
  <si>
    <t>From April 2012, we have started a biannual Program across our India locations for recognising locations that perform well on a range of sustainability parameters including GHG emission reductions. The best two locations are recognized with a certificate and trophy. This is a program that runs on a 6-monthly cycle.</t>
  </si>
  <si>
    <t>Our emission and energy reduction goals extend till 2050 based on Science Based Target framework represent our approach of addressing and mitigating risks from climate change. The performance against targets is monitored quarterly by Chairman. Our projects in energy, emissions and water management include management plans for 0-5 years; while the scenario for risk determination takes a longer view (beyond 5 years). In FY 2018-19, we started a comprehensive climate modelling exercise based on IPCC RCP 4.5 and RCP 8.5 scenarios for medium to long term (2030-2050), to map the risk of climate change on Wipro Operations in India and abroad. We are assessing the impact due to changes in climatic parameters like temperature and rainfall for our major locations across globe. A variety of climate risks are taken into consideration like an increase in extremely hot days/warm nights, increasing frequency of heat waves, air quality deterioration, urban flooding and decreasing water availability.</t>
  </si>
  <si>
    <r>
      <t>Identification and assessment of climate related risk</t>
    </r>
    <r>
      <rPr>
        <sz val="8"/>
        <color theme="1"/>
        <rFont val="Inherit"/>
      </rPr>
      <t>:</t>
    </r>
  </si>
  <si>
    <t>The Enterprise Risk Management and Sustainability functions at Wipro oversee environmental and climate change related risk identification which is an internal part of company wide risk identification process.  The most important criteria considered for climate change risk identification are: </t>
  </si>
  <si>
    <t>(a) Planning for Business Continuity (in the case of extreme weather events)</t>
  </si>
  <si>
    <t>(b) Energy and Water Scarcity accelerated by a gradual increase in average temperature and temperature ranges and precipitation variation </t>
  </si>
  <si>
    <t>(c) Health risks due to changes in temperature and related climate parameters</t>
  </si>
  <si>
    <r>
      <t>A) Risk assessment and prioritization at company and asset level:</t>
    </r>
    <r>
      <rPr>
        <sz val="8"/>
        <color theme="1"/>
        <rFont val="Inherit"/>
      </rPr>
      <t>  </t>
    </r>
  </si>
  <si>
    <t> A well-defined Business Continuity Policy articulates the guidelines to be used to plan for Climatic disruptions which could disrupt business objectives. The Corporate Business Continuity Team (CBCMT) governs and guides the standard risk assessment methodology at every location and helps identify risks which could potentially impact continuity of business and related financial parameters like revenue &amp; profitability, reputation and legal parameters. This group collaborates with various support groups in the organization to assess risks for human resources, facilities &amp; IT infrastructure with identified impacts, probability/likelihood &amp; controls in place.  A severity matrix of Low, Medium &amp; High impacts are defined where the controls are implemented and a defined crisis management group is responsible to respond, recover, resume, return &amp; restore from these situations. </t>
  </si>
  <si>
    <r>
      <t>B) Climate modelling using RCP 4.5 and 8.5 Scenarios: </t>
    </r>
    <r>
      <rPr>
        <sz val="8"/>
        <color theme="1"/>
        <rFont val="Inherit"/>
      </rPr>
      <t>In FY 2018-19 we started a comprehensive climate modelling exercise based on RCP 4.5 and RCP 8.5 scenarios. This assessment provides a detailed analysis of the changes in key climatic parameters such as temperature and rainfall that are likely to impact Wipro’s operations. It takes into consideration a variety of climate risks which include, an increase in extremely hot days and extremely warm nights, increasing frequency of heat waves, exacerbated urban heat island effect, air quality deterioration, urban flooding and decreasing water availability.</t>
    </r>
  </si>
  <si>
    <r>
      <t> C) Natural Capital Valuation (Environment profit and loss):</t>
    </r>
    <r>
      <rPr>
        <sz val="8"/>
        <color theme="1"/>
        <rFont val="Inherit"/>
      </rPr>
      <t> For our operational and value chain level, we use natural capital accounting techniques to quantify and value the natural capital impacts. This helps us identify top locations, top suppliers and other business operations (business travel &amp; employee commute) within our value chain with high impact. Representation in terms of monetary unity help us assess physical and transitional (regulatory &amp; reputation) risk within each segment of value chain across various environmental indicators.  </t>
    </r>
  </si>
  <si>
    <t>Assessment of climate related risks:</t>
  </si>
  <si>
    <r>
      <t>Climate related risk identified are assessed twice a year and included in annual strategic planning exercise, in which all senior leader participate- a multiyear planning view is incorporated and priorities are categorized as short, medium and long term. Every</t>
    </r>
    <r>
      <rPr>
        <i/>
        <sz val="8"/>
        <color theme="1"/>
        <rFont val="Inherit"/>
      </rPr>
      <t> quarter</t>
    </r>
    <r>
      <rPr>
        <sz val="8"/>
        <color theme="1"/>
        <rFont val="Inherit"/>
      </rPr>
      <t> the progress of sustainability program (which includes performance metrics and targets for energy, emissions, water for example) is monitored by the Chairman.</t>
    </r>
  </si>
  <si>
    <t>Through an internal exercise, we quantify the climate related risk impact in monetary terms that the organization is likely to face over the next five years. Climate risks related to regulations, physical, transitional and others like carbon pricing, fluctuating, reputation are included in scenario mapping. Example of scenario mapping: Based on the input from RCP 4.5 and 8.5  scenario, we have estimated the financial impact on Wipro operation for the next five years due to increase in number of hot days leading to employee absenteeism is USD 1.31 million. The risk is detailed in C 2.3a (Risk 2).</t>
  </si>
  <si>
    <r>
      <t>We have classified risks having substantive financial impact based on the three criteria mentioned below:</t>
    </r>
    <r>
      <rPr>
        <sz val="8"/>
        <color theme="1"/>
        <rFont val="Inherit"/>
      </rPr>
      <t> </t>
    </r>
  </si>
  <si>
    <r>
      <t>(a) People Safety:</t>
    </r>
    <r>
      <rPr>
        <sz val="8"/>
        <color theme="1"/>
        <rFont val="Inherit"/>
      </rPr>
      <t> Any climate related risk which could  potentially impact 1000 + of our employees at any given time at any location is categorized under substantive financial impact. </t>
    </r>
  </si>
  <si>
    <r>
      <t>(b) Wipro Infrastructure:</t>
    </r>
    <r>
      <rPr>
        <sz val="8"/>
        <color theme="1"/>
        <rFont val="Inherit"/>
      </rPr>
      <t> Any climate related risks, that could result  in the need to  relocate  more than 25% of employees to other locations along  more than 10% of impact on infrastructure cost is categorized under substantive financial impact.</t>
    </r>
  </si>
  <si>
    <r>
      <t>(c) Customer Delivery</t>
    </r>
    <r>
      <rPr>
        <sz val="8"/>
        <color theme="1"/>
        <rFont val="Inherit"/>
      </rPr>
      <t>: Any climate related risk that that has the ability to impact our customer engagement with more than 25% of relationship value is categorized under substantive financial impact. Additionally, any mission critical service should be restored within the acceptable time agreed with customers.</t>
    </r>
  </si>
  <si>
    <t>Our risk matrix defines the climate related risks based on (a) Impact and (b) likelihood. Any climate related risk  which can constrain the ability to achieve business objective and have a financial impact of $ 1.5-2.5 million of net-profit will have substantive financial impact. </t>
  </si>
  <si>
    <t>Example of company specific risk: (i) Fuel/Energy taxes (ii) renewable energy regulations and (iii) regulations for promoting energy efficient equipment. The assessment of risk defined above is done through an internal exercises where scenario is projected over the next five years. Increase in fuel and energy prices will increase cost of operations, predicted over five years period The risk is assessed on the basis of (a) magnitude of impact (b) urgency and (c) probability of occurrence through a high, medium and low scale. Controls are implemented for those risk which are then defined as high priority risk. The Legal and compliance team, EHS (environment, Health and safety team) within operations and finance work closely on this.</t>
  </si>
  <si>
    <t>Example of company specific risks include )i) Increase in cost of water and increase in cost of sewage treatment due to climate accelerated water scarcity(ii) Rise in costs of procuring energy from the grid or from captive diesel backups Method of Climate related risk assessment: (i) The assessment of risk defined above is done through an internal exercises where scenario is projected over the next five years for our operations. (ii) Using natural capital accounting technique we value and quantify the risk and opportunity cost of water consumption for our operations and extended value chain. Similarly, we consider social cost of carbon and air pollution which helps us assess risks in an integrated manner. This will help to put controls beforehand where the impact of emerging regulation will be most in operations and value chain. (iii) We predict the impact of these risks using scenario RCP 4.5 and RCP 8.5 for short term (2030) and long term (2050). The risk is assessed on the basis of (a) magnitude of impact (b) urgency and (c) probability of occurrence through a high, medium and low scale. Controls are implemented for those risk which are then defined as high priority risk. The Legal and compliance team, EHS (environment, Health and safety team) within operations, finance and engineering/infrastructure teams work together on this.</t>
  </si>
  <si>
    <t>Examples of company specific risks: Lag in adoption of energy efficient equipment retrofits in older buildings, Lag in adoption of latest energy efficiency technologies, lag in adoption of renewable energy , adoption of electric vehicles without adequate charging infrastructure, Inability to anticipate climate induced risks to water and the consequent gaps in adoption of higher quality water treatment technologies. Gaps in adoption of technologies pertaining to building equipment monitoring, Virtualization and remote working technologies adoption by employees, customers and partners. Method of climate related risk assessment: (i) We assess industry analyst reports (Gartner, Forrester) to assess customer demand for solutions in cloud and infrastructure as well as GHG intensive sectors like energy, utilities and manufacturing. This provides us the insights to align our resources and teams to meet current and emerging needs of the business and industry. (ii) We predict the impact climate induced risk on water via scenario RCP 4.5 and RCP 8.5 for short term (2030) and long term (2050). The customer engagement team, services and human resources functions work closely to enable this.</t>
  </si>
  <si>
    <t>We have not occurred any climate related litigation claims as of now or expect same in future. Our proactive approach in managing and complying with emerging and current regulations and commitment to sustainability has minimized the risk arising due to legal matters.</t>
  </si>
  <si>
    <t>Example of company specific risk: Unable to cater to high demand of low carbon IT enabled solutions/services. This could be in specific sectors where we may not have adequate understanding or capacities - agriculture or urban planning for example. Method of Climate related risk assessment: The assessment of risk defined above is done through an internal as well as external analyst engagements (Gartner, Forrester to name a few) where scenario is projected over the next five years period. The opportunity due to green IT services is projected for the same time period. Due to the huge demand of green IT services in near future, the supply demand gap is the risk for our organization in terms of revenue lost. The risk is assessed on the basis of (a) magnitude of impact (b) urgency and (c) probability of occurrence through a high, medium and low scale. Controls are implemented for those risk which are then defined as high priority risk. The strategy, finance, Human Resources and business units are closely involved in plan execution.</t>
  </si>
  <si>
    <t>Example of company specific risk: Risk arising due to reputation damage stemming from compliance issues and social/community concerns related to environmental impacts leading to reduction of stock prices, revenue loss and inability to do business. Method of Climate related risk assessment: The assessment of risk defined above is done through an internal exercises where scenario is projected over the next five years period for our operations. Unable to meet customer requirements will result in reputation damage thereby impacting our revenue stream. The risk is assessed on the basis of (a) magnitude of impact (b) urgency and (c) probability of occurrence through a high, medium and low scale. Controls are implemented for those risk which are then defined as high priority risk. The legal and compliance team, operations, grievance redressal and risk teams work closely on these issues.</t>
  </si>
  <si>
    <t>Example of Risk: Physical infrastructure damage due to extreme weather events like cyclone, flooding. Method of Climate related risk assessment: (i) Climate related risk assessment carried out using RCP 4.5 and RCP 8.5 scenario for short term (2030) and long term (2050). The assessment provide detail analysis of impact due to changes in climatic parameter-rainfall from baseline on Wipro's operations. (ii) The assessment of risk defined above is done through an internal exercises where scenario is predicted over the next five years for our operations. We have estimated the financial impact on our business due to infrastructure damage, increase in cost of operations and employee absenteeism due to disruption in city infrastructure. (iii) The CBCMT team, which works with various other support groups assess risk for facilities, IT infrastructure and identified impacts, probability and likelihood of occurrence. The risk is assessed on the basis of (a) magnitude of impact (b) urgency and (c) probability of occurrence through a high, medium and low scale. Controls are implemented for those risk which are then defined as high priority risk. The infrastructure/operations function, Business continuity function, compliance, finance, human resources and customer advocacy teams work closely on this</t>
  </si>
  <si>
    <t>Example of company specific risk: Increase in tropical diseases caused by precipitation variations, increase in employee absenteeism due to rise in mean temperature. Climate related risk assessment: (i) Climate related risk assessment carried out using RCP 4.5 and RCP 8.5 scenario for short term (2030) and long term (2050). The assessment provide detail analysis of impact due to changes in climatic parameter-temperature and rainfall from baseline on Wipro's operations. (ii) The assessment of risk defined above is done through an internal exercises where scenario is predicted over the next five years for our business. We have estimated the financial impact arising due to heatstroke and billing productivity loss. (iii) The CBCMT team also assess the risk arising to Human resources at company and asset level and identified impacts, probability/likelihood. The risk is assessed on the basis of (a) magnitude of impact (b) urgency and (c) probability of occurrence through a high, medium and low scale. Controls are implemented for those risk which are then defined as high priority risk. The human resources, Risk function and health and safety teams work closely on this.</t>
  </si>
  <si>
    <t>Example of company specific risk: GHG emission from electricity and Transmission &amp; Distribution losses. Method of Climate related risk assessment: These risk are assessed through natural capital accounting techniques where we quantify and value the impact in our value chain. The risk is assessed on the basis of (a) magnitude of impact (b) urgency and (c) probability of occurrence through a high, medium and low scale. Controls are implemented for those risk which are then defined as high priority risk. The operations, procurement and sustainability functions work closely on this.</t>
  </si>
  <si>
    <t>Risk identification and assessment is conducted for all our location at operational and value chain level. We do not have any risk associated with downstream as we have B2B model offering services and not products.</t>
  </si>
  <si>
    <r>
      <t>(1)</t>
    </r>
    <r>
      <rPr>
        <sz val="8"/>
        <color theme="1"/>
        <rFont val="Inherit"/>
      </rPr>
      <t> </t>
    </r>
    <r>
      <rPr>
        <sz val="8"/>
        <color theme="1"/>
        <rFont val="Inherit"/>
      </rPr>
      <t>Prioritization of risks and opportunity </t>
    </r>
  </si>
  <si>
    <t>The prioritization of the identified risks and opportunities is done as part of the annual strategic planning exercise, which is typically carried out in the December - March timeframe every year. During this exercise - in which all senior leaders participate - a multi-year planning view is incorporated and priorities are categorized as short, medium and long term.</t>
  </si>
  <si>
    <t>(1.1) Risks are prioritized based on (a) Impact and (b) likelihood. The resulting risk matrix categorizes risk on a scale of low, medium, high and critical.</t>
  </si>
  <si>
    <t>(1.2) Opportunities are prioritized based on (a) Size of the opportunity (b) Extent of investment required (c) Level of Operating Margins (d) Time horizons. </t>
  </si>
  <si>
    <t>(2) Process of managing climate related opportunity </t>
  </si>
  <si>
    <t>The top priority opportunities for Wipro are:</t>
  </si>
  <si>
    <t>(i) Reduction in operational costs (higher energy efficiency and higher water recycling efficiency)</t>
  </si>
  <si>
    <t>(ii) Increasing customer demand for green ICT Solutions: For such opportunities we estimate a market and cost associated to realize the opportunity for the next five years with the help of scenario planning. </t>
  </si>
  <si>
    <r>
      <t>Case Study:</t>
    </r>
    <r>
      <rPr>
        <sz val="8"/>
        <color theme="1"/>
        <rFont val="Inherit"/>
      </rPr>
      <t> We have estimated a market of around USD 349 million in green ICT solutions over the next five years. These include energy management, smart grid solutions, data analytics and reporting for customers from energy intensive sectors like energy and utility companies, retail, transportation and manufacturing. For one our O&amp;G client we helped in achieving process excellence, standardization, quality assurance and cost improvement in their data management functions.</t>
    </r>
  </si>
  <si>
    <t>(3) Process of managing climate related risks </t>
  </si>
  <si>
    <t>Below are some examples to illustrate our 'integrated' process which is in place for managing various climate related risks. </t>
  </si>
  <si>
    <t>(a) Climate related risks which can instantly impact our operation (like tropical cyclones, flooding)</t>
  </si>
  <si>
    <t>Our Business Continuity Management System (BCMS) framework which is aligned with ISO 22301:2012 forms the backbone of our decision making process while dealing with various climate related risks. Business continuity plans (BCP) are developed and implemented to ensure continuity of critical activities/ business processes in a structured manner as a part of Business Continuity Management System. In case of any risk related to climate change, the main priority is to ensure the safety of employee and continuity of business. This is done through BCM planning performed at three levels to mitigate, transfer, control and accept climate related risk:</t>
  </si>
  <si>
    <r>
      <t>(A) Account Level Business Continuity </t>
    </r>
    <r>
      <rPr>
        <sz val="8"/>
        <color theme="1"/>
        <rFont val="Inherit"/>
      </rPr>
      <t>plan addressed recovery of critical business processes for the customer service delivery that has been identified based on Business impact analysis (BIA) performed. </t>
    </r>
  </si>
  <si>
    <r>
      <t>(B) Service Function Level Business Continuity </t>
    </r>
    <r>
      <rPr>
        <sz val="8"/>
        <color theme="1"/>
        <rFont val="Inherit"/>
      </rPr>
      <t>plan addresses recovery of critical business processes of the service function that have been identified based on the BIA performed.</t>
    </r>
  </si>
  <si>
    <r>
      <t>(C) Location Level Business Continuity</t>
    </r>
    <r>
      <rPr>
        <sz val="8"/>
        <color theme="1"/>
        <rFont val="Inherit"/>
      </rPr>
      <t> plan addresses immediate emergency response and also integrates recovery of critical business processes for various accounts &amp; service functions at the location.</t>
    </r>
  </si>
  <si>
    <t>In any crisis with low, medium and high severity, Crisis Management Group recover, resume, restore and return organization from all crisis and emergency situations thereby minimizing the impact of an event that threatens to harm the organization and its stakeholders.</t>
  </si>
  <si>
    <r>
      <t>Case Study:</t>
    </r>
    <r>
      <rPr>
        <sz val="8"/>
        <color theme="1"/>
        <rFont val="Inherit"/>
      </rPr>
      <t> During 2015 Chennai floods Crisis management (CM) team took control for effective response, recovery and resumption from situation. Early detection of forecasted rains helped in initiating CM protocol before crisis. Account/Service function and location level business continuity plans were invoked. Recovery strategies like Work from home, relocation to alternate site and onshore support through resiliency were implemented for customer accounts.</t>
    </r>
  </si>
  <si>
    <t>(b) Climate related risks which arise due to changes in climatic parameters like temperature and rainfall over short and long term (2030 and 2050) (based on RCP 4.5 and 8.5 scenarios)</t>
  </si>
  <si>
    <t>Climate related risks like increase in day time temperature and acute water scarcity may increase operational cost due to increase in energy consumption and water procurement thereby impacting Wipro's operations. Our mitigation strategy is to invest significantly in (a) Energy efficiency measures coupled with increase in Renewable energy procurement (b) Installation of ultra-filtration and RO plants across campuses which will improve recycling efficiency of STP water. This water is used in our HVAC, flushing and landscape requirements. </t>
  </si>
  <si>
    <r>
      <t>Case Study:</t>
    </r>
    <r>
      <rPr>
        <sz val="8"/>
        <color theme="1"/>
        <rFont val="Inherit"/>
      </rPr>
      <t> Over last five years period we reduced our reliance on diesel generated power (82% reduction of total Scope 1 emission from fuel). We are continuously investing in energy efficiency measures and Renewable energy procurement. This along with our absolute Scope 1, Scope 2 and Scope 3 science based targets till 2022 and 2030 and Renewable energy target showcase our performance against the strategy. </t>
    </r>
  </si>
  <si>
    <t>The risks driven by regulation are largely analyzed from the perspective of India - which accounts for nearly 80% of our people and facility footprint. The Central Electricity Authority estimates an average deficit between Electricity Demand and Supply of 10 to 20% depending on the region. Even with the more aggressive scenario seen for demand and supply, the dependence on fossil fuel resources (oil and gas) for electricity generation will continue to be high at around 50-70% over this period. This demand-supply gap is very likely to create an upward pressure on the prices of electricity, diesel and other fuel inputs - a significant portion of which are from imports. We estimate a 5% increase in electricity and fuel prices each year for the next 5 years. The resultant impact of this to Wipro will be an increase in the operational costs; unless we are able to effectively respond with enhanced energy efficiency measures and demand management.</t>
  </si>
  <si>
    <t>We have made the following assumptions while calculating the financial impact over a five year period (FY 2019-20 to FY 2023-24) (a) +5% annual increase in cost of fuel and electricity (b) -2% reduction of total electricity consumption due to energy conservation measures. (c) +5% increase in cost of sales (CoS) The total financial impact estimated due to increase in fuel/electricity price is USD 50 million (0.21% of Cost of sales). This is offset by 2% reduction in energy consumption (USD 4 million) due to energy efficiency programs. Further, USD 1 million of cost is added based on assumption that Government of India mandates 5% RPO every year. Therefore, the net financial impact due to this is USD 47 million (0.19% of CoS) for a five year period.</t>
  </si>
  <si>
    <t>Our plan to manage the risk from increase in fuel and electricity prices is two-fold: (a) Demand side management, where we improve energy efficiency through initiatives like installation of LED retrofits, EC fans, virtualization, global energy command center, etc. We have estimated the cost of such initiatives to be USD 8.61 million for a five year period. At one of our campuses, we have seen a 15% YoY reduction in absolute energy consumption. This has been achieved by operating the plant in auto-mode (based on real time demand), performance monitoring of equipment and optimization of air-water balance in chiller plant – resulting in improved thermal comfort. Over the past five years, energy efficiency initiative has translated into saving of 140 million units. (b) Scale up Renewable Energy procurement through open access mechanism at lower relative costs from 77 million units (2016-17) to 120 million units by 2021-22. This translates into 55% of RE procurement from base year. During FY 2018-19, RE contributed 40% of our total energy consumption, up by 7% from previous year.</t>
  </si>
  <si>
    <t>We estimate a total additional cost of USD 8.61 million over the next five years on account of additional energy procurement, server virtualization, revamp of building management systems, setting up of a global energy command center (GECC) and retrofits to significantly improve efficiency - for example, electronically commutated fans for Air Handling Units (AHU) in buildings are 30-40% more energy efficient. Also the cost is inclusive of USD 0.24 million due to green platinum rated building.</t>
  </si>
  <si>
    <t>Wipro's business model is predominantly centered on IT Services delivered through large centers located in major cities in India and other parts of the world. For us, the impact of rising mean temperature is direct as it could cause significant employee absence from work leading to revenue losses. A higher temperature can also result in increased demand for electricity for air conditioning leading to increased costs of electricity. At an aggregate level, this could result in higher demand and consequently disruptions in electricity supply. Many of our operations in India are based in water stressed urban cities. Increase in temperature will lead to water shortage thereby increasing the cost of water procurement.</t>
  </si>
  <si>
    <t>We have made the following assumptions while calculating the financial impact over a five year period (FY 2019-20 to FY 2023-24) (a) Total number of hot days for each year is based on RCP 8.5 scenario across 12 locations (b) Number of employees affected due to all hot days is assumed to by 2% of 40% of total employee count. An additional 5000 person days of absence from work due to heat strokes and water scarcity (c) Employees working in a project at rate USD 100/day We have estimated a total impact in terms of revenue loss (billing loss) of USD 1.31 million for a five year period. This is based on number of days lost per employee due to hot days.</t>
  </si>
  <si>
    <t>Our demand side reduction in electricity consumption through various energy conservation measures like new retrofit technology in AHUs, LED lightning, use of IoT in Global Energy Command Center, etc. will help mitigate any increase in air conditioning demand. Another management measure is our continuing engagement with our employees on the precautionary measures to be taken to avoid health issues related to extreme temperatures and variations. In order to reduce the cost of water, our focus is to Increase the efficiency of in-house water recycling through adoption of RO and ultra-filtration projects for STP treated water and installing rain water harvesting across our campuses. We have adopted ultra-filtration and RO projects for STP treated water at three of our large locations leading to 3% improvement in efficiency for the amount of water recycled as a percentage of freshwater extracted. Our total water recycled contributes to 42% of total water consumption. We are planning to install ultra-filtration and RO technology at three more locations. We have estimated a cost of USD 1.5 million for UF and USD 0.31 million for rain water harvesting infrastructure for a five year period.</t>
  </si>
  <si>
    <t>Since our senior managers already have the IT capabilities to work from home and with our transport and backup IT infrastructure already in place, we do not foresee any major additional expenditure. The cost of investments in operations management to achieve higher energy efficiency will offset the air conditioning cost, estimated at $ 4.68 million over a five years (excluded).</t>
  </si>
  <si>
    <t>The 5th Assessment Report of the IPCC Report reinforces the risk of increased frequency of tropical storms and cyclones. With a very large operational footprint in India, we do see increased occurrences of tropical cyclones as a real risk. The impact will be in terms of frequent disruption of normal life and possible damage to physical infrastructure e.g. breakages in glass windows, flooding of ground-level and basement rooms with consequent damage to physical assets like furniture and equipment. High intensity cyclones make it difficult for employees to commute and travel, thereby impacting continuity of business operations. For Wipro, we see this risk as more relevant to the eastern coastline cities in India - Chennai, Vishakapatnam and Bhubaneshwar - which are particularly vulnerable to cyclone events.</t>
  </si>
  <si>
    <t>We have estimated total financial impact of $ 75.45 million for a five year period. This arising from (i) Potential revenue loss due to increased employee absence from work due to disruption in the city infrastructure which is estimated at USD 12.5 million. This is based on the loss of revenue due to workforce who are based out of east coast cities in India unable to attend work for one day in a year. (ii) The cost of repair for damages to build infrastructure, electric equipment is estimated to be $7.7 million. (iii) Disruption in electricity grids would lead to an increase in use of captive diesel generators in such locations. We estimate the additional cost of diesel due to this to be $ 0.38 million. (iv) Billing loss accounts to USD 54.88 million over a five year period.</t>
  </si>
  <si>
    <t>The management methods that we use to manage this risk are (i) Ensuring that our Business Continuity Plan incorporates the need for the availability of the necessary IT infrastructure at an alternative site (ii) Augmenting our property insurance plan to include insurance on account of extreme weather events and iii) Ensuring that a majority of our senior employees have the technological support to work from home if required in the event of a cyclone (iv) In the extreme case, we have the ability to transport employees to alternate cities in India where we have adequate extra seating infrastructure. During the 2015 floods at one of our large locations, our top priority was employee safety and business continuity. The crisis management team took lead in the early detecting of the forecasted rains and initiated the crisis management protocols before, during and after the Crisis. The team also ensured account/service function and location level BCP were invoked. Key recovery strategies like work from home, relocation to alternate sites and onshore support were carried for accounts. We have estimated (based on actual) the cost for transferring employee to alternate areas with adequate seating infrastructure is estimated to be $ 30.75 million over the five year period. Additionally, cost related to property insurance is $ 3.27 million, which is excluded from the total cost.</t>
  </si>
  <si>
    <t>The pressure of higher fuel prices is driving higher energy efficiency compared to three years ago. However, we see a counter-force building up in the wake of the COP21 global agreement in Paris in December 2015. With a majority of countries voluntarily agreeing to GHG emission cuts in line with the need to limit global average rise in temperature to 2 deg C, we will see the translation of INDC commitments (Intended Nationally Determined Contributions) into regulatory directives or implicit expectations of industry to align with these goals only increasing in times to come. This will broadly manifest as (a) Energy Efficiency improvements and (b) Acceleration of renewable energy adoption. At Wipro, we see this as an opportunity to provide IT services to companies around energy management, smart grid solutions , data analytics and reporting for customers from energy intensive sectors like energy and utility companies, retail, transportation and manufacturing.</t>
  </si>
  <si>
    <t>Based on the actual revenue from ENU business unit in FY 2018-19, we have projected year-on-year revenue growth for five year period. We estimate an aggregate revenue opportunity of $ 349.21 million, 5% of total revenue from 2019-20 to 2023-24 from Smart Grids and utility systems in the markets we serve. We think that this domain offers enhanced opportunities arising from fuel/energy regulations and related drivers.</t>
  </si>
  <si>
    <t>We have long running established practices in Grid and Utilities Management under the Energy &amp; Utilities (ENU) vertical. This practice has existing teams of sales, marketing, delivery and support staff. These teams are well aligned to the requirements of these two domains and to the required scaling up of the teams in response to the potential expansion indeed business opportunity. Our Energy, Natural Resource and Utilities business unity represent a significant portion of our total revenues. During FY 2018-19 ENU accounted 13% of the total revenue. Our solutions in ENU improves the energy efficiency at clients end. For one of the utility, we set up Advance Metering Infrastructure (AMI) &amp; peak load management (PLM) which reduced the costs of bill generation and delivery by 60% ad improve energy efficiency through better demand management. The costs associated with effectively managing this expanded business opportunity will be those of augmenting resources in sales, delivery and product development as well as those of reaching out to new customers and market segments. We estimate an aggregate cost of $ 21.42 million over the five year period.</t>
  </si>
  <si>
    <t>With the increase of risk due to extreme weather events and energy/taxes regulations, some of our services like End User Computing Services (EUCS) and cloud infrastructure services (CIS) helps our customers to run their own operations using a asset light IT infrastructure - thus building resilience against the risks of extreme weather events. At Wipro, we see this as an opportunity to expand our existing services under Cloud and Infrastructure offerings (CIS) thereby resulting into increase in revenue. With presence in over 50 countries with over 700 clients, CIS accounts to 23% of total revenue. Conservatively, 50% of these revenue is estimated due to these services.</t>
  </si>
  <si>
    <t>Total revenue from Cloud and Infrastructure Services (CIS) in FY 2018-19 is approximately USD 1867 million. Conservatively, 50% of this revenue is from offering service like EUCS which help in building resilience. Over the next five year period 2019-20 to 2023-24 we have estimated an increase in revenue through our offerings like data centers, cloud and End User Computing Services (EUCS) to be around USD 5327.13 million.</t>
  </si>
  <si>
    <t>We help our clients accelerate in their Digital Journey through our CIS offerings. Our strategy is to (a) to create experience led, high velocity business models operating on global scale (b) Expanding local capabilities in Europe, North America and APAC through acquisition and new delivery centers (c) Accelerating Wipro transformation to Digital culture through training and continuing investment in IP. Example (Digital Culture): We have adopted digital trends by using digitization and talent analytics to derive business outcomes and ensure employee delight. We have trained over 130000 employees in digital skills as of FY 2019. Through our deliver leadership program called ADAPT, where we are training delivery managers and delivery heads in digital skills. We have estimated USD 569.99 million as cost to realise opportunity over a five year period. This is based on cost to company of employees in sales, marketing, delivery and support who are part of service offerings like EUCS, data centers, cloud projected for a period of five years.</t>
  </si>
  <si>
    <t>Other, please specify (Increased demand in customer offerings)</t>
  </si>
  <si>
    <t>The business sector's involvement in combating climate change is becoming increasingly visible; so much so that companies which absent themselves or are at the margins of climate action will quickly see themselves losing out on several business opportunities. This will also have an effect on a company's reputation in two ways - it can have a positive effect on the reputation of the front runners in climate action and thus open up new opportunities for them; on the other hand, laggards in climate action can be at a disadvantage simply because their more proactive peers are seen as more credible by customers. At Wipro, we have been an early mover in recognizing the challenges and opportunities of Climate Change and the role of business in responding to the same. Our client base is largely in the U.S. and the European markets. Our customers increasingly seek strong evidence of Climate and Sustainability Actions as part of their evaluation criteria. Therefore, we see our reputation on climate change and sustainability as an increasingly important factor for our client-decisions.</t>
  </si>
  <si>
    <t>The enhanced reputation derived from our climate change leadership can further reinforce the increased demand for our customer offerings in this space; in addition, it will have a multiplier effect on customer demand for the entire range of solutions and services that we offer. It can also lead to better access to capital and an improved stock market valuation. The estimated additional revenue streams impact over the 5 year period 2019-20 to ‘23-24 is $ 245.70 million. This is derived on assumption that 0.5% of revenue will be associated to this opportunity.</t>
  </si>
  <si>
    <t>Wipro’s Sales, Marketing and Delivery teams are embedded in each industry vertical and are therefore close to the emerging trends in the markets; this enables us to recognize an opportunity far in advance of when it becomes visible and sizable. We will leverage our reputation in sustainability to ensure that we are ahead of the curve in taking full advantage of all opportunities in the energy management and utilities space. Example (increase in customers assessing Sustainability and Climate related aspects): Our global customers expects transparency and compliance on different sustainability and climate related aspects. We have seen an increase in customers assessing on organization sustainability and climate related aspects. We have close to 200 of such customers who are part of raters like Ecovadis , Verego, industry led consortiums, etc. We also respond to CDP supply chain with information on our GHG emissions attributable to the work we do for specific customers and as a corollary , on collaboration opportunities with those customers on GHG mitigation. The major costs of leveraging reputational advantages in the space of climate change solutions comprise additional staff costs for marketing, sales and delivery. This is estimated at a total of $ 49.15 million over the five year period 2019-20 to ‘23-24 amounting to 20% of opportunity created. Nearly 80% of this cost will be for augmenting delivery resources with the balance taken up for sales and marketing efforts.</t>
  </si>
  <si>
    <t>For the opportunities identified in C2.4 like development and expansion of low carbon product/services, we have seen a positive rising trend in terms of our reach and revenue generated from Cloud and infrastructure services (CIS). We are now present across 50+ countries with over 700 clients contributing 23% of total revenue. A significant portion of CIS revenue is from low carbon products/services like cloud based offerings, data centers, end user computing services. These services reduces energy and resource consumption at clients end. We think that this domain offers enhanced opportunities arising from fuel/energy regulations and related drivers leading to development and expansion of low carbon product and services. We are extensively communicating our offerings in green IT solutions along with capabilities to deliver sector specific solutions. We are already seeing interest from investors and analysts on the green portfolio in our business. Through CDP's Supply chain program, we respond to 16 customers on climate change impacts and opportunities. Additionally over 200 customers engage with us on ESG related disclosures through various platforms like ecovadis, Joint Audit Consortium, Quest Verego among others. Risk identified in C 2.3 (tropical cyclones) impacted our operations at few locations in past. In order to deliver uninterrupted services to our customers, business impact analysis and risk assessment is carried out for each customer projects and recovery requirement are identified for critical projects. Work from home, relocation to alternate sites are some examples of account recovery strategy implemented in need. We also started a comprehensive climate modelling exercise based on RCP 4.5 and RCP 8.5 scenarios for major locations across globe to analyze in detail impact on Wipro’s operation due to changes in key climatic parameters such as temperature and rainfall.</t>
  </si>
  <si>
    <t>Some of the risk identified in C2.3 (increase in the cost of fuel and electricity and water scarcity due to increase in mean temperature) are likely to impact our operations. Strategy to mitigate these risks are (a) Scenario planning for short-medium and long term (b) Investments in scaling up energy efficiency retrofits, renewable energy procurement, water treatment and rain water harvesting (c) Ensuring future built infrastructure adopts industry leading solutions to reduce environmental footprint and impacts and (d) Property insurance should continue to include impacts from extreme weather events. We have set a target to reduce GHG emissions in our extended value chain (employee commute and business travel) which contribute to 1/5th of total emissions. Through cost and process optimization measures, remote working and collaboration we have seen 21% reduction in air travel from previous year. We adopted EPEAT standard from Green Electronic Council in 2016 for IT hardware procurement. In 2018, we purchased more than 6,344 EPEAT Gold and over 140 EPEAT Silver and Bronze category products. In tangible terms, our procurement of EPEAT certified hardware translates into a saving of 2.6 million KwW of energy, reduction of 598 tons eq. Such initiatives in extended value chain are in line with the opportunity identified in C2.3 (reputation).</t>
  </si>
  <si>
    <t>Risk identified in C 2.3 (tropical cyclones, rise in mean temperature) impacted our operations at few locations in past. We have increased our investments to control the impact arising due to these risks. For example- Limited availability of freshwater during crisis (flooding) lead to water shortage at some locations thereby increase the operational cost for water procurement. Our investments in setting ultra-filtration and RO plants across high risk locations has improved water recycling efficiency of STP treated water by 3% during reporting year (69% is 2018) (as a percentage of freshwater extracted). We use 62% of this water for flushing requirement, 6% in cooling tower and the balance is used for our landscapes. The quality is equivalent to freshwater (Less than TDS of 1000). Similarly, we adopted energy efficient technologies and equipment to reduce our energy consumption and associated cost. Increase in renewable energy procurement further reduces our dependency on grid electricity. Our insurance premium for property and buildings ($ 3.27 million) provide cover to damage due to flooding. Our proactive adaptation and mitigation measure in past few years in terms of energy efficiency and conservation, water recycling etc. not only minimized impact of such risks but also resulted into opportunity. We have also seen increase in our global customers assessing sustainability and climate related aspects of organization. Our offering in green IT services have expanded resulting into increase in revenue from past few years.</t>
  </si>
  <si>
    <t>We are in the IT services business and provide software solutions to customers. Our R&amp; D investments are largely in the area of ICT based solutions - which we do not foresee impacting us directly over the next 3-5 years due to climate change.</t>
  </si>
  <si>
    <t>For our operations, the two material impacts are from increase in fuel and electricity prices due to climate change regulations, mandatory renewable electricity share and disruptions in water supply. Risks identified in C 2.3 (tropical cyclones, increase in mean temperature leading to water scarcity) impacted our operations at few locations in past. Physical infrastructure damage due to extreme weather (cyclonic and flooding) event at one of our large coastal operations caused damages worth USD 15 million - the majority of which was claimed from insurers. We have had water scarcity and unreliable quality supplies during summer months at two of our locations, where we are dependent on private sources of water. We expect an increase of 10% in annual freshwater cost- however the bigger issue is of unreliability of water resources and disruptions to supply. At one location, unreliable grid supply has resulted us in operating diesel generators for electricity for extended periods of time resulting in high operating costs and maintenance. Opportunity identified in C 2.4 led to Increase in adoption of RE, higher water recycling efficiency, reduced dependency in electricity supply from grid, adoption of energy efficiency and energy conservation measures which reduced the financial impact of such risks.</t>
  </si>
  <si>
    <t>For the risks identified in C 2.3, if impact is of order $ 1.5 million to 2.3 million on profits, then the risk is categorized as risks having substantive financial impact. Risks like extreme weather events-tropical cyclones, floods can impact the business continuity. We have adequate controls in place to minimize any negative impact arising due to these risks. During annual strategic and budgeting process, risks are categorized on basis of priority- ability to impact the business, and controls are put in place. A separate budget is allocated for low carbon infrastructure and water infrastructure to reduce our operational cost because of these risks, thereby resulting into less impact on revenues. We consider medium (negative) magnitude of impact on revenue due to climate related risks like extreme weather event (flooding, cyclone). For the opportunity identified in C 2.4, we have seen increase in revenue from our Cloud and infrastructure services (CIS) over last three years. A significant portion of these revenue come from our offerings in green IT services like cloud based offerings, data center and end user computing services. During the reporting year, CIS contributed 23% of the total revenue and 50% of this revenue is from cloud based offerings, EUCS, data centers. We consider medium to high (positive) magnitude of impact on revenue do to increase in green IT services offerings. Other services include our offerings energy intensive sectors. We have estimated that the revenue from these services will increase in near future due to current regulations like increase in fuel and energy prices.</t>
  </si>
  <si>
    <t>For the risks and opportunity identified in C 2.3 and 2.4 like extreme weather events- tropical cyclones, rise in mean temperature, water scarcity and increase in fuel and energy prices can impacts our operational cost. During annual strategic and budgeting process, all identified risks are prioritized on basis of substantive financial impact. For any risks having substantive financial impact, controls are implemented within the specific budget allocated in order to reduce the financial impacts of these risks. For Example: a separate budget is allocated for energy efficiency initiatives for existing and new campuses. During crisis, because of these initiatives our reduction in energy consumption translates into saving of any additional cost required for purchasing electricity. Similarly, our expenditure in adoption of RO and ultra-filtration technology for treated STP water increases our water recycling efficiency and saves additional cost incurred for water purchased during shortage. Another aspect is for accounts having recovery strategy like work from home. During crisis this can help us reduce the operational cost due to relocation to alternate site. This is dependent on different customer requirements and nature of work. We estimate a low impact on our operational cost during crisis due to high investments in energy efficiency and water efficiency measures.</t>
  </si>
  <si>
    <t>We have dedicated budget for energy efficiency initiatives and water infrastructure management at locations with high risk to climate change. These initiatives helps us reduce our operational cost by reducing our water and energy consumption. For our new campuses/buildings, our management integrates initiatives and investments that will help in reducing risk and building operational resilience. For example-Installation of under floor air distribution in our new campuses will reduce 33% energy cooling demand per seat from conventional systems installed in our older campuses. We have also integrated building design in our upcoming new campus where 40% of the workspace will be comfort cooled using natural ventilation, dry mist system and fans. In order to avoid the impact on revenue and operating cost due to risks identified in C 2.3a like increase in fuel, energy and water prices, rise in mean temperature resulting to increase in demand for electricity for air conditioning, we are investing significantly in energy and water efficiency measures. Therefore we estimate a medium to high impact on capital expenditure due to such investments.</t>
  </si>
  <si>
    <t>80% of our footprint both by people and facility is based in India. We do not have acquisition within our Indian operations. IN FY 2017-18, we divested 8 of our overseas data centers and developed a strategic partnership with Ensono, a hybrid IT services and governance services provider. This is in line with the strategic objective of organization. We will continue to serve our hosted data center customers through a partnership with Ensono. We have also seen a significant reduction in our overseas energy and emissions requirement due to divestment. Therefore we estimate a low impact due to climate related risks like increase in fuel and energy prices.</t>
  </si>
  <si>
    <t>We believe that our cash and cash equivalents along with cash generated from operations will be sufficient to meet our working capital requirements as well as repayment obligations with respect to debt and borrowings. Therefore risk and opportunity identified in C 2.3 and 2.4 are not material and does not impact access to capital.</t>
  </si>
  <si>
    <t>For the risks identified in C 2.3, like tropical cyclones and flooding can impacts assets in near coastal areas. We have buildings and property insurance, which accounts to $ 3.27 million due to physical infrastructure damage from extreme weather events like cyclones and floods. We estimate a medium impact to our assets (buildings) due to extreme weather events.</t>
  </si>
  <si>
    <t>For the risks identified in C 2.3 like extreme weather events-tropical cyclones and flooding can impact services offered to customers. We have defined liabilities as delivery of our services to customers in time leading to loss of revenue. These services can get disrupted due to the physical risks of climate change. We have a well-defined business continuity plan that minimizes the impact of such risks. Business Impact Analysis and risk assessment is done for all customer projects and recovery strategies like work from home, relocation to alternate sites, etc. are considered during crisis.</t>
  </si>
  <si>
    <r>
      <t>(i) Climate change influences our business objective and strategy in two distinct ways</t>
    </r>
    <r>
      <rPr>
        <sz val="8"/>
        <color theme="1"/>
        <rFont val="Inherit"/>
      </rPr>
      <t> - (one), as a catalyst for internal cost efficiency and better risk assessment and (two), as a pathway for identifying new and expanded market opportunities.  Our ISO 14001 based environmental management system combined with our focus on energy efficiency has led to several significant  initiatives over the years e.g. we were one of the early adopters of Green Building standards and today, we have 18 buildings that are aligned with the LEED standards. Example of our energy conservation initiatives implemented are replacement of conventional motor with Electronically Commutated Fans, use of Internet of  Things (IoT) to measure energy efficiency, use of  Global Command Center to coordinate efficiency improvements on a real-time basis, use of passive cooling techniques and installation of LED lightning in our campuses. Our rigorous measurement process of our energy consumption and GHG emissions helps us set and calibrate improvement goals with accompanying investment strategies. Similarly, our close engagement model with our customers have helped us identify needs in the Energy Management, Smart Grid and Analytics spaces over the last five years.  During annual strategic planning exercise, climate related issues  are considered into multi year planning view (3 to 5 years) and prioritized on basis of short, medium and long term. </t>
    </r>
  </si>
  <si>
    <t>(ii)  One of the key cornerstones of group wide business strategy is the formalization of our commitment to sustainability. The four categories of commitment to sustainability are people, responsible behavior, environmental sustainability and community initiative. Within environmental sustainability, we have emission reduction and energy reduction targets using climate related scenario analysis for medium term (2022 &amp; 2030) and long term (2040 &amp; 2050) based on SBTI framework. The following goals have been set for the period 2017-18 to 2021-22.</t>
  </si>
  <si>
    <t>(a) Absolute Sc 1 &amp; Sc2 emission reduction of 23,700 tons </t>
  </si>
  <si>
    <t>(b)  EPI reduction of 7.8% </t>
  </si>
  <si>
    <t>(c) Reduction of 16% in GHG intensity on FAR (floor area ratio) basis</t>
  </si>
  <si>
    <t>Our scope 1, scope 2 and scope 3 absolute targets till 2030 are approved by SBTI. </t>
  </si>
  <si>
    <t>(iii)  Significant business decision influenced by climate change: </t>
  </si>
  <si>
    <t>(a) In 2018,  we purchased more than 6,344 EPEAT Gold and over 140 EPEAT Silver and Bronze category products across desktops, laptops, displays, imaging equipment and mobiles. In tangible terms, our procurement of EPEAT</t>
  </si>
  <si>
    <t>certified hardware translates into a saving of 2.6 million KwH of energy, reduction of 598 tons eq.</t>
  </si>
  <si>
    <t>(b) As of March 2019, we have 6,750 virtual servers (4,780 in March 2018) running on 386 physical servers which contributes to an energy savings of approximately 29 million units in the reporting year. The savings showed an</t>
  </si>
  <si>
    <t>increase of 44% over the previous year. We have enhanced our Virtual Desktop Infrastructure (VDI) capacity to 8000. Out of this , we have enabled 6300 VDI’s across two of our campuses in the year. Thin clients consumes less energy (80% less) compared to Desktop, resulting in savings of 0.75 million units.</t>
  </si>
  <si>
    <t>(c) In FY 2018-19 we signed EV 100 initiative and pledged for 500 EV by 2020. In the current year (since July 2018),</t>
  </si>
  <si>
    <t>2.0 Million Kms across 33,000 trips have been covered in Hyderabad, the first location where we have started the program.</t>
  </si>
  <si>
    <t>(d) We have installed ultra-filtration and RO projects for STP treated water at three of our large locations which resulted into 3% improvement of recycled water as a percentage of fresh water extracted from previous year. </t>
  </si>
  <si>
    <t>(d) We have installed LED retrofits across our campuses leading to emission reduction of 4510 tons. </t>
  </si>
  <si>
    <t>(e) In FY16, we launched a car pooling initiative through third party mobile based partner. This has scaled and expanded to 8 other locations in India with 74,000 registered users. Around 9 Million kms of rides were shared in the reporting year saving 2100 tons of CO2 equivalent emissions during the reporting year.</t>
  </si>
  <si>
    <t>(iv) Material aspects of climate strategy influence: The most important dimensions that have influenced our climate strategy are:</t>
  </si>
  <si>
    <r>
      <t>a. Risk assessment based on RCP 4.5 and 8.5 scenario:</t>
    </r>
    <r>
      <rPr>
        <sz val="8"/>
        <color theme="1"/>
        <rFont val="Inherit"/>
      </rPr>
      <t> It centers largely on the climate risks-physical and transitional that can impact Wipro (damage to our buildings, risk to employee health) and even disrupt continuity of operations. We have corporate business continuity team (CBCMT) that assess risk, identify impact, probability and likelihood of climate related risks and a crisis management responsible to respond, recover, resume, return &amp; restore from such situations.</t>
    </r>
  </si>
  <si>
    <r>
      <t>b. Opportunities for new customer offerings in the resource efficiency and emission reduction portfolio:</t>
    </r>
    <r>
      <rPr>
        <sz val="8"/>
        <color theme="1"/>
        <rFont val="Inherit"/>
      </rPr>
      <t> This pertains to the potential financial benefits from following an ambitious energy efficiency program; it also refers to new market opportunities for IT based climate solutions e.g. Virtualisation, cloud based solution offerings, Smart grids and other digital solutions aimed at improving resource efficiency. </t>
    </r>
  </si>
  <si>
    <r>
      <t>c. Improved profitability and Reputation spin-offs:</t>
    </r>
    <r>
      <rPr>
        <sz val="8"/>
        <color theme="1"/>
        <rFont val="Inherit"/>
      </rPr>
      <t> This is about the significant reputation benefits that can be realized by companies that are climate leaders in their goals and actions</t>
    </r>
  </si>
  <si>
    <t>(v) Our short term strategy has been influenced by climate change in two ways- </t>
  </si>
  <si>
    <t>a. Resilience against climatic disruption: In case of climatic event which has potential to disrupt business objective, we have a well defined business continuity policy that lays down principles for uninterrupted business activities</t>
  </si>
  <si>
    <t>b. Investments in energy efficiency, water efficiency measures and renewable energy procurement</t>
  </si>
  <si>
    <t>(vi) The most important elements of our long term strategy are:</t>
  </si>
  <si>
    <t>a. Identification and development of new market opportunities in the IT solutions space for climate change</t>
  </si>
  <si>
    <t>b. Long term assessment of business continuity risks due to infrastructure damage and water scarcity</t>
  </si>
  <si>
    <t>c. The risks and opportunities stemming from impacts to customers business due to climate change</t>
  </si>
  <si>
    <t>d. The long term assessment of the likelihood of increased absenteeism due to climate change induced extreme precipitation, cyclones and tropical illnesses among our employees and the identification of renewable energy targets that are significantly higher than normal. </t>
  </si>
  <si>
    <r>
      <t>(vii) Strategic competitive advantage:</t>
    </r>
    <r>
      <rPr>
        <sz val="8"/>
        <color theme="1"/>
        <rFont val="Inherit"/>
      </rPr>
      <t>  Our climate leadership has had significant reputation spin-offs over the last nine years. We are widely recognized as a pioneer in the climate action and sustainability spaces; this gives us additional traction and weightage in customer evaluations where sustainability is one of the important criteria. Our customer solutions in Smart Metering and Smart Grid  Technologies, Transportation, Automotive, Energy Solutions are helping us to reduce impacts of climate change. Also our CIS offering like EUCS, cloud and datacenter, digital, etc are considered as green IT services. We have expanded our reach and currently offer CIS services to 700 clients across +50 countries. </t>
    </r>
  </si>
  <si>
    <t>We have used the science based target setting framework from WRI (World Resource Institute) that tries to align with the 2015 Paris agreement which aims to limit global warming to below 2 degrees Celsius from pre-industrial levels. In FY 2017-18 we made two organizational accounting changes – the first due to divestment of our overseas customer data center business to Ensono and the second based on requirements of GHG protocol standard of accounting all leased/rented office spaces emissions under Scope 3. Therefore, keeping 2017 as the base year we have performed scenario analysis up till year 2050. This is largely because (a) Our strong commitment to sustainability and being responsible citizen (b)Being leaders of change by early adoption of long term targets and progressing towards global goal. Boundary covered during scenario analysis is for all operations under Wipro limited. Keeping the boundary and time horizon in mind, we have re-calibrated our GHG targets. Inputs for scenario analysis: 1. Activity in the base year (square meter) 2. The expected activity for activity in target year 3. Base year emissions for scope 1 and scope 2. Assumption using SDA methodology: 1. Carbon intensity of a company in homogeneous sector will converge with the sectoral carbon intensity in 2050. 2. Expected activity in target year: Floor area increase is considered 8% from 2017-2020, then decrease by 8% from 2021 to 2025, decreases 1% every year between 2025-2030 and then stays flat till 2050. This is based on increase in campus space till 2020 and reduction thereafter due to consolidation, shift to non-linear revenue streams and flexible workspaces Analytical method for scenario analysis: The SDA methodology takes into account inherent difference between sectors such as mitigation potential and how fast each sector can grow relative to economic and population growth. It uses the detailed sector scenario from International Energy Agency 2 degree scenario (IEA 2DS) model, and estimate 2 degree Celsius compatible carbon intensity for our sector by dividing total direct emissions in any given year by total activity of the sector in same year (IEA, 2012). This result into a sector intensity pathway. No changes from reference scenario were considered. Result of scenario analysis: The scenario analysis has resulted into a pathway where 59% reduction is seen in scope 1 (tCO2e) and 96.6% reduction is seen in scope 2 (tCO2e) in target year (2050) when compared to base year (2017). Scope 1 and 2 combined reduction is 91% in 2050. Therefore, our emission and carbon intensity targets till 2050 are based on the above scenario pathway. Result of scenario Analysis directly influencing business strategy (Example) Our short, medium and long term GHG targets set on SBT Framework are in line with our GHG mitigation plan which consist of three key elements- Energy Efficiency, Renewable Energy Purchase and Travel Substitution. Our dual focus is to reduce emission and measure performance against goals along with increasing investment in adoption of energy efficiency measures. In FY 2018-19, our scope 1 and scope 2 emissions (India) reduced by 40% from previous year. This is primarily due to significant drop in Scope 2 emissions by 29% due to energy efficiency improvement of nearly 18% as well as increase in share of in renewable energy procurement from 33% to 40%. Progress on energy and emission targets is constantly monitored by our Board, CSO, senior managers. Sustainability team reports progress on these target to Chairman every quarter. Climate related targets allocated to each locations and monitored on quarterly &amp; annually at corporate level. The results are published in our annual report and sustainability report.</t>
  </si>
  <si>
    <t>RCP 4.5</t>
  </si>
  <si>
    <t>We are currently carrying out a comprehensive climate risk assessment program encompassing both physical and transitional risks for our major operational locations across globe, covering India, China, Philippines, Germany, Romania, the UK and the US. This is being done using IPCC RCP 4.5 scenarios for the medium to long term (2030-2050). Changes to organization strategy and business model: In FY 2017-18 we made two organizational accounting changes – the first due to divestment of our overseas customer data center business to Ensono and the second based on requirements of GHG protocol standard of accounting all leased/rented office spaces emissions under Scope 3. Inputs for scenario analysis: Baseline year (1986-2005) data related to temperature and rainfall for each of the location. Assumption using RCP 4.5: (a) Expected mean Global Temperature Rise by 2100: 1.8 degree Celsius (1.1-2.6 degree Celsius) (b) Expected mean Global Sea Level Rise by 2100: 0.47m (0.32-0.63m) Analytical method for scenario analysis (RCP 4.5): In this scenario, radiative forcing (cumulative measure of human emission of GHGs from all sources expressed in Watt per square meter) is stabilized shortly after 2100. The future is consistent with: • Low energy intensity • Strong reforestation programs • Decreasing use of cropland and grassland due to yield increase and dietary changes • Stringent climate policies • Stable methane emissions • CO2 emission increase only slightly before decline commences around 2040. Result of scenario analysis (4.5 &amp; 8.5) The assessment based on IPCC defined RCP 4.5 &amp; 8.5 provides detailed analysis of the changes in key climatic parameters such as temperature and rainfall (seasonal variations of mean maximum and minimum temperature, average annual rainfall and average annual rainy days) from baseline that are likely to impact Wipro’s operations. It takes into consideration a variety of climate risks which include, an increase in extremely hot days and extremely warm nights, increasing frequency of heat waves, exacerbated urban heat island effect, air quality deterioration, urban flooding and decreasing water availability. (a) Our assessment shows that we are likely to observe an increase in day-time temperature (0.02-2.98ºC) and night-time temperature (0.35-1.74ºC) across all locations except Chennai, where a decrease (0.7 ºC) in the day time temperature is likely, in both the short term (by 2030) and long term (by 2050). (b) Our risk assessment model predicts an increase in rainfall, ranging from 11 to 267mm, for every city except Kolkata, Pune and Vishakhapatnam which will likely see decreases (13.2-126mm) in rainfall in the long term. Result of scenario Analysis directly influencing business strategy (Example) We are investing significantly in renewable energy and energy efficiency because the scenario projects increase in energy consumption due to increase in day time temperature resulting into increase in associated operating costs in future. In FY 2018-19, we reduced scope 1 emissions by 16.34% due to shift from diesel generated power at one of our large location (Chennai). We are moving towards increasing share of RE in our energy mix- 33% in previous year to 40% in reporting year. Our target is to achieve 55% RE share by 2022. Also, our adoption of new technologies for energy efficiency have resulted into 18% improvement from previous year. Renewable energy &amp; energy efficiency initiatives reduces the risk of increase in operational cost, reduces our energy consumption and increase resilience. Progress on energy and emission targets is constantly monitored by our Board, CSO, senior managers. Sustainability team reports progress on these target to Chairman every quarter. Climate related targets allocated to each locations and monitored on quarterly &amp; annually at corporate level. The results are published in our annual report and sustainability report.</t>
  </si>
  <si>
    <t>RCP 8.5</t>
  </si>
  <si>
    <t>We are currently carrying out a comprehensive climate risk assessment program encompassing both physical and transitional risks for our major operational locations across globe, covering India, China, Philippines, Germany, Romania, the UK and the US. This is being done using IPCC RCP 8.5 scenarios for the medium to long term (2030-2050). Changes to organization strategy and business model: In FY 2017-18 we made two organizational accounting changes – the first due to divestment of our overseas customer data center business to Ensono and the second based on requirements of GHG protocol standard of accounting all leased/rented office spaces emissions under Scope 3. Inputs for scenario analysis: Baseline year (1986-2005) data related to temperature and rainfall for each of the location. Assumption using RCP 8.5: (a) Expected mean Global Temperature Rise by 2100: 3.7 degree Celsius (2.6-4.8 degree Celsius) (b) Expected mean Global Sea Level Rise by 2100: 0.63m (0.45-0.82m) Analytical method for scenario analysis (RCP 8.5): In this scenario, the concentration pathway is characterized by increasing GHG emission that lead to high GHG concentration. The future is consistent with: • Three times today CO2 emissions by 2100 • Increased use of cropland and grassland which is driven by increase in population • A world population of 12 billion by 2100 • Low rate of technology development • Heavy reliance on fossil fuel • Rapid increase in methane emissions • High energy intensity • No implementation of climate policies Result of scenario analysis (4.5 &amp; 8.5) The assessment based on IPCC defined RCP 4.5 &amp; 8.5 provides detailed analysis of the changes in key climatic parameters such as temperature and rainfall (seasonal variations of mean maximum and minimum temperature, average annual rainfall and average annual rainy days) from baseline that are likely to impact Wipro’s operations. It takes into consideration a variety of climate risks which include, an increase in extremely hot days and extremely warm nights, increasing frequency of heat waves, exacerbated urban heat island effect, air quality deterioration, urban flooding and decreasing water availability. (a) Our assessment shows that we are likely to observe an increase in day-time temperature (0.02-2.98ºC) and night-time temperature (0.35-1.74ºC) across all locations except Chennai, where a decrease (0.7 ºC) in the day time temperature is likely, in both the short term (by 2030) and long term (by 2050). (b) Our risk assessment model predicts an increase in rainfall, ranging from 11 to 267mm, for every city except Kolkata, Pune and Vishakhapatnam which will likely see decreases (13.2-126mm) in rainfall in the long term. Result of scenario Analysis directly influencing business strategy (Example) Rise in temperature coupled with increasing urbanization will reduce the availability of water at local sources. This will lead to increase in water tariff thereby increasing operating cost due to water procurement. We are investing significantly in water efficiency measures like installation of RO and Ultra-filtration projects in our facilities. We noticed a 3% improvement (72% in 2019) in water recycling efficiency of STP treated water from previous year due to UF and RO projects at three locations. We recycle 42% of total water consumption. Out of the total water recycled, 62% is used in flushing requirements, 6% is used in cooling towers and balance is used in landscaping requirements. This reduces our dependency on external water source. Progress on water related targets is constantly monitored by our Board, CSO, senior managers. Sustainability team reports progress on these target to Chairman every quarter. Water related targets allocated to each locations and monitored on quarterly &amp; annually at corporate level. The results are published in our annual report and sustainability report.</t>
  </si>
  <si>
    <t>The target to reduce scope 1 and scope 2 by 48% by 2030 is SBTI approved. We have undertaken a re-calibration of our greenhouse gas emission targets in FY 2017-18 to account for two organizational accounting changes – the first due to divestment of our overseas customer data center business to Ensono and the second based on requirements of GHG protocol standard of accounting all leased/rented office spaces emissions under Scope 3. Considering 2017 as the base year, we have set medium term targets till 2022 and 2030 (detailed in response) and longer term targets till 2040 and 2050. The targets are for our global office operations - which comprise around 77.6% of global scope 1 and 2 emissions footprint. The balance is from our data centers, overseas data centers contributing +80% of overall emissions from data centers. Our scope 1 and scope 2 offices emission during the reporting year is 113,082 metric tons CO2 equivalent.</t>
  </si>
  <si>
    <t>We have used the science based target setting framework from WRI (World Resource Institute) that tries to align with the 2015 Paris agreement which aims to limit global warming to below 2 degrees celsius from pre-industrial levels. We have undertaken a recalibration of our greenhouse gas emission targets in FY 2017-18 to account for two organizational accounting changes – the first due to divestment of our overseas customer data center business to Ensono and the second based on requirements of GHG protocol standard of accounting all leased/rented office spaces emissions under Scope 3. Considering 2017 as the base year, we have set medium term targets till 2022 (detailed in response) and 2030 and longer term targets till 2040 and 2050 (refer to the supporting document Carbon Intensity and performance summary). The targets are for our global office operations - which comprise around 77.6% of global scope 1 and 2 emissions footprint. The balance is from our data centers, overseas data centers contributing +80% of overall emissions from data centers.</t>
  </si>
  <si>
    <t>Scope 3 (upstream &amp; downstream)</t>
  </si>
  <si>
    <t>Our target is to reduce scope 3 emission (business travel, employee commute, upstream fuel and energy related emissions) by 30% by 2030 is SBTI approved. We have undertaken a re-calibration of our greenhouse gas emission targets in FY 2017-18 to account for two organizational accounting changes – the first due to divestment of our overseas customer data center business to Ensono and the second based on requirements of GHG protocol standard of accounting all leased/rented office spaces emissions under Scope 3. Considering 2017 as the base year, we have set medium term targets till 2022 and 2030 (detailed in response) and longer term targets till 2040 and 2050. The target comprise around 73.29% of global scope 3 emissions footprint. The balance is from Fuel- and energy-related activities, Waste generated in operations, Upstream leased assets categories. Our global scope 3 emission during the reporting year is 380,946 metric tons CO2 equivalent.</t>
  </si>
  <si>
    <t>We have used the science based target setting framework from WRI (World Resource Institute) that tries to align with the 2015 Paris agreement which aims to limit global warming to below 2 degrees celsius from pre-industrial levels. We have undertaken a recalibration of our greenhouse gas emission targets in FY 2017-18 to account for two organizational accounting changes – the first due to divestment of our overseas customer data center business to Ensono and the second based on requirements of GHG protocol standard of accounting all leased/rented office spaces emissions under Scope 3. Considering 2017 as the base year, we have set medium term targets till 2022 (detailed in response) and 2030 and longer term targets till 2040 and 2050. The target comprise around 73.29% of global scope 3 emissions footprint. The balance is from Fuel- and energy-related activities, Waste generated in operations, Upstream leased assets categories. Our global scope 3 emission during the reporting year is 380,946 metric tons CO2 equivalent.</t>
  </si>
  <si>
    <t>Energy Equivalent-India (MwH)-272785</t>
  </si>
  <si>
    <t>Area (meter square)-1506683</t>
  </si>
  <si>
    <t>The target applies to all operations covered as per floor area under Wipro Limited. Energy Intensity in terms of EPI (Energy Performance Index) - Cumulative reduction of 7.8% in EPI over 5 years. We have already met and achieved the target. EPI for owned office spaces, measured in terms of energy per unit area has decreased by around 18.5% to 142 KwH units per sq. meter per annum.</t>
  </si>
  <si>
    <t>Renewable Energy purchase for Electricity in million units</t>
  </si>
  <si>
    <t>The target is applied to all operations covered under Wipro Limited. This is a part of five year GHG mitigation plan, where RE procurement will contribute the maximum, 80% share to GHG emission mitigation strategy for Scope 1 and 2 till 2022. Renewable Energy (RE)- Increase renewable energy procurement by 55% to a target of 120 million units in 2021-22</t>
  </si>
  <si>
    <t>Savings from multiple Energy conservation measures implemented through 1. Better operation controls for priority areas of operations like chillers, water systems and installation of timer controls to avoid unnecessary usage 2. Consolidation of operations accompanied by a transition from leased to owned facilities with the resulting increase in overall utilization of office space 3. Higher quality maintenance operations. There is no regulation currently on office space/building efficiency since the government is first targeting more energy intensive industries like cement and steel. This voluntary program has resulted in Scope 1 and 2 emissions mitigation by avoiding reduction in quantum of electricity procured (primarily) and electricity generated through Diesel Generators. Energy conservation measures that were implemented during reporting year were (a) Electronically commutated fans for air handling units (b) LED retrofits and (c) Virtualization.</t>
  </si>
  <si>
    <t>As part of our annual planning and budgeting process, we budget for energy efficiency initiatives separately, both for existing campuses as well as for new facilities. Deploying energy management platform and controls to provide energy bill reductions and energy operations transformation initiatives.</t>
  </si>
  <si>
    <t>88% of our sites (by people count in India) are ISO14001 certififed. The balance is from smaller leased offices which do not fall under direct control with regards to ISO 14001 certification. Our business model requires approximately 15 to 20% of our global workforce to work at client sites at any given point of time. Since it is not feasible to include client sites under the ISO14001 umbrella, these are excluded. This explains the coverage of 78% for ISO 14001 certification (the audited locations). LEED: A significant proportion of our procurement spend is on construction of new facilities and campuses. All our campuses are designed in conformance with the LEED Gold standards ( dministered by U.S. EPA) Procurement norms of the LEED standard require that we procure construction materials and equipment that meet the required environmental norms and standards in Energy and Water Efficiency, Waste Management and Impact on Biodiversity</t>
  </si>
  <si>
    <t>We have a strong employee chapter presence across our locations who ideate and suggest avenues for emissions reduction - this could be on alternative commuting (like the cycling initiative called as "freewheelers club", "Car Pooling" and "Ride the train") , involvement in community forestry programs and operational improvement suggestions to facility/infrastructure management teams.</t>
  </si>
  <si>
    <t>Groups that are specifically involved in developing low-carbon solutions for customers - Smart Grid Practice in the Energy and Utilities practice, teams working on carbon reduction and IT enabling solutions for manufacturing/retail/supply chain customers- are all part of mainstream business division and hence are eligible for the performance initiatives which combine business unit performance,organisation performance and most importantly customer value add and satisfaction. This payout , known as QPLC (Quarterly Performance Linked Compensation), a significant component of the compensation, is evaluated and paid out on a quarterly basis.</t>
  </si>
  <si>
    <t>List of green IT services offerd by Wipro that help to reduce environmental footprint of our customers are: Cloud Services, Data Centers, End User Computing Services ( Virtualization Services), Health Safety Security; Environment solutions offered to Energy sector companies, Smart Metering and Smart Grid Technologies, Health and Safety solutions offered to Utilities sector companies and domain specific solutions in Aircraft fleet and cargo management, EcoMeter offered to Automotive sector companies among others. These services are classified as low carbon products because it help the client to reduce their energy and resource consumption.</t>
  </si>
  <si>
    <t>During the reporting year, Cloud and Infrastructure services accounted 23% of the total revenue. A large share of these revenue is from services like cloud based offerings, data centers and End user computing services. Conservatively, we have taken 50% of the revenue from cloud and Infrastructure services as from cloud and other services offerings. Opportunity due to these services is detailed in 2.4a.</t>
  </si>
  <si>
    <t>April 1 2016</t>
  </si>
  <si>
    <t>March 31 2017</t>
  </si>
  <si>
    <t>In FY 2017-18 we have undertaken two organizational accounting changes- a) Divestment of our overseas customer data centers to Ensono b) In accordance with GHG protocol, we have re-classified leased/rented offices space under scope 3 emissions. Therefore we have considered 2017 as the base year and set medium term target till 2022 and 2030 and long term target till 2040 and 2050. Emissions from scope 1 belongs to our India Offices.</t>
  </si>
  <si>
    <t>Scope 2 emissions is from our global offices and our data center in India and rest of the world.</t>
  </si>
  <si>
    <t>India GHG Inventory Programme</t>
  </si>
  <si>
    <t>Our Scope 1 emission is only from India operations and has reduced by 16.34% from last year and 48.7% when compared to base year (2017). This is primarily due to shift from Diesel power generated at one of our large centers (Chennai), improved grid power availability and resilience</t>
  </si>
  <si>
    <t>As per GHG Accounting Standard, emissions from leased office space (facilities/offices outside India) are moved to Scope 3. Our Scope 2 emission is only from India operations and has reduced by 45% from last year and 54.5% when compared to base year (2017). This is primarily due to improvement in energy efficiency and increase in renewable energy procurement. During FY 2018-19, our renewable energy procurement constitutes 40% of total energy consumption (up from 33% in previous year) and 18% improvement in energy efficiency from previous year. In addition our India data center emissions have reduced significantly due to reduction in capacity utilization and divestment in the middle of the year.</t>
  </si>
  <si>
    <t>Based on purchase ledger for 2017-18 and application of econometric input-output model for different categories and business activities This is based on an a valuation based on purchasing category and supplier profile by Trucost. The study estimate is based on Trucost’s database of environmental data from 4000+ companies and a hybridised input-output econometric model based on different environmental resources and business activities -applied to spend data for each suppliers based on their procurement categories. In addition, primary data is also used for data available from suppliers in the database. The study was completed in October 2018 for annual data of 2017-18.</t>
  </si>
  <si>
    <t>This is the fifth annual assessment. Considering the diversity of supplier categories (hardware to construction to facility services) and the wide spectrum of supplier capabilities (small/medium/established) we have broadly used the supplier spend and their category as a proxy for the valuation.</t>
  </si>
  <si>
    <t>Capital goods category is included in the 'purchased goods' (category 1 of scope 3 emissions). We have used the full purchasing data of IT services to estimate emissions footprint - in the context of our business, capital goods is not major segment contributor as we have not created any significant new infrastructure in the reporting year. Total emissions of purchased goods and services including capital goods is 82,246 MT CO2 equivalents.</t>
  </si>
  <si>
    <t>These are emissions related to grid electricity - Well to Tank (before generation) and transmission and distribution losses in the grid. For fuels, it includes Well to Tank emissions. Emissions are based on units of electricity and fuel actually consumed , applying emission factors for Well to tank - and - T&amp;D losses from DEFRA(UK). For grid electricity (India), this comes to 0.359 Kg CO2 eq/KwH. For renewable (India), we only consider the T&amp;D factor which comes to 0.20446 Kg CO2 eq/KwH. For overseas electricity, we take a factor of 0.114 Kg CO2 eq/KwH. For diesel, we consider 0.747 Kg CO2 eq/Liter and for LPG and coal we consider factors of 369.4 and 382.5 Kg CO2 eq/tonne.</t>
  </si>
  <si>
    <t>All the data is obtained from the DEFRA figures for T&amp;D losses</t>
  </si>
  <si>
    <t>This is not applicable for our business, as we operate in the services business.</t>
  </si>
  <si>
    <t>Based on emission factor for nearly 40 categories of waste under broader categories of organic, inorganic, e-waste, hazardous and other mixed wastes. For computing GHG emissions from Waste, we have applied the conversion factors available in the WARM (Waste Reduction Model) tool from U.S. EPA ( Environmental Protection Agency) - below factors are Kg CO2 eq/ Kg of waste: Hazardous Waste 1.69 Packaging Waste 0.06 Other Waste 0.03 Organic Waste 0.09 Inorganic Waste 0.23 Biomedical Waste 0.01 E-waste 0.01 Magazines 0.06 Mixed Paper 0.14 Office Paper 0.62 Tissue Paper 0.17 News Paper 0.22 Rest Office stationary 0.17 Branches 0.11 Food Scraps 0.23 Grass 0.01 Leaves 0.03 Yard Trimmings 0.04 STP Sludge 0.09 Dimensional Wood/Lumber 1.75 Cardboard 0.16 Styrofoam 0.01 Thermacol 0.01 Tubelights 0.01 CFL bulbs 0.01 Used Oil 2.96 Waste Oil 2.96 Batteries 0.01 Oil soaked cotton waste 2.95 DG Filters 2.95 Printing Ink/Paint Cans/ Ink Cartridges 0.01 Electronic Items 0.01 Computers 0.01 Electrical Chokes 0.01 Defective PCB boards, computer devices, peripherals, input/output devices, casings, cables/connectors/copper wire and other accessories 0.01 Bio Medical Waste 0.01 Mixed Metals 0.01 Mixed MSW (Solid waste/ Wet &amp; Dry Garbage) 0.92 Mixed Plastics 0.01 Mixed Scrap 0.01</t>
  </si>
  <si>
    <t>100% of the data pertaining to our operational waste is available with us as we keep detailed records of the different categories of waste in our system.</t>
  </si>
  <si>
    <t>a) Air: Itineraries with IATA airport codes are available for this category. The itineraries are split into legs and the distance for each airport leg is calculated using the airport distance calculator . We have used airline specific factors - which is based on proprietary methodology by a third party - this accounts for airline LCA, occupancy and other such data field with the authorities. . b) Bus and Rail (For India): For both bus and train, we have considered route segments which contribute to 80% of travel. For the selected routes, the distance has been calculated using the station code rail distance calculator available at erail.in. A weighted average for distance (based on selected routes and the number of journeys for that route) is calculated each for rail and bus. The weighted average distance is applied across the balance 20% of journeys. Emission factors are taken from GHG protocol - for bus we apply 0.03 Kg Co2 eq/passenger Km - and for train we apply 0.0226 Kg CO2 eq/passenger Km c) Self Booked Tickets: A significant portion of bus and rail travel in India is self booked by employees as per travel policies and then subsequently reimbursed. A small portion of Air travel (India and Overseas) is self booked. A cost/km basis is used to calculate the total business travel Kms and then apply appropriate passenger-km based emission factors. d) Conveyance Claims (India): For India, this is for conveyance amount from usage of cab. Emissions are calculated based on distance - which is derived based on assumption of INR 10 per Km. e) Conveyance Claims (Rest of World): Conveyance by claim amount is mainly from usage of cabs and the balance is public transport utilized during intra country level and travel during deputation The price of travel for these countries has been calculated based on public transport sites for those countries and information available on www.priceoftravel.com (which provides USD equivalent cost of travel ) - overall we have assumed USD 3.42 per Km across to arrive at total passenger KMs and then used the factor of 0.28 Kg CO2 eq/km of cab f) Hotel Stays (during Business Travel): The calculation is based on estimated Co2 emissions/day of stay as provided by DFRA (UK).For domestic (India), this is 103.1 Kg CO2 eq/room night and for international (outside India), the factor is 25.6 Kg Co2 eq/room night.</t>
  </si>
  <si>
    <t>All the travel logs pertaining to business travel are available in our Travel system</t>
  </si>
  <si>
    <t>The annual transport survey for 3 years provided us insights into modes of transport, distance traversed and qualitative feedback on commute facilitation across our locations. Around 6000 people have participated in these surveys annually. We have used the three year average of the distance traversed by employees to calculate emissions from personal modes of employee commute this year (there was no material change/trend within categories for the three years) – there is no significant deviation expected in the reporting year based on this evidence and observed trends. Explanation of key sub-heads: a) Personal Transport: For 4 wheelers (company leased for employees use), the emissions on account of employee commuting have been computed based on fuel cost split. This split in vehicles by fuel category is based on the model list of company leased vehicles provided to certain bands of employees - 80% petrol and 20% diesel. We have considered average diesel and petrol price for the reporting year. Emissions are overstated by at least 10-20% as the fuel claim may also includes personal travel on the part of employees. We have used parking lot occupancy figures across all India locations to determine a factor of the employees using owned 4 &amp; 2 wheelers. The distance traversed (to and fro) per day is taken at 31.5 Km and 28 Km for 4 wheelers and 2 wheelers respectively. b) Wipro arranged transport (Buses and Cabs): Actual Km traversed is available across all locations. c) Public Transport: We have assumed an average of 29 Km per passenger per day for public transport. We have arrived at the average distance commuted by means of a travel survey. Thus, by multiplying the average passenger KM per day by the assumed number of working days in a year(250) and the number of employees who use the service. The number of employees who use public transport is by inference i.e. by subtracting the total of the number of employees who use cars, two wheelers and Wipro operated buses from the total number of employees in our India operations. We have used EF of 0.237 Kg CO2 eq/km for petrol, 0.28 Kg Co2 eq/Km for diesel cars and cabs (which all run on diesel). For buses we have taken the factor of 1.7 Kg CO2 eq/Km and 0.067 Kg Co2 eq/passenger Km for public transport (city bases). We then net off the emissions reduction due to car-pooling and EV to get total emissions.</t>
  </si>
  <si>
    <t>Our systems contain data for employees who use cars, two-wheeler and Wipro arranged buses. This adds up to 85% of footprint for India Operations.</t>
  </si>
  <si>
    <t>The majority of these small office spaces are in India and remaining overseas. For India leased spaces, we normally occupy an entire building or property and we retain a reasonable operational control of managing and maintaining energy infrastructure. Overseas leased spaces are used as marketing/liaison offices. Most of these are multi-tenanted and we do not have operational control over these spaces.</t>
  </si>
  <si>
    <t>In accordance with requirements of GHG protocol standard of accounting all leased/rented office spaces emissions are considered under Scope 3 from the current reporting year. Leased offices spaces in India (10,162 tons) and overseas (14,140 tons CO2 eq)</t>
  </si>
  <si>
    <t>In IT services and consultancy business, all final customer deliverable are transferred to the client infrastructure through direct Internet links or client approved file transfer methods. Physical shipment of deliverable is not applicable for our kind of business. Therefore we do not have any scope 3 emission from downstream transportation and distribution.</t>
  </si>
  <si>
    <t>We do not manufacture any physical goods/ components which is likely to be further processed by other companies. As mentioned earlier, IT services and consultancy business deliverable are software artifacts and/or electronic media which is delivered through internet and other secure data transfer protocols.</t>
  </si>
  <si>
    <t>We do not manufacture any physical goods/ components which is likely to be further processed by other companies. As mentioned earlier, IT services and consultancy business deliverables are software artifacts and/or electronic media which is delivered through internet and other secure data transfer protocols.</t>
  </si>
  <si>
    <t>We do not manufacture any physical goods/ components which is likely to be further processed by other companies. As mentioned earlier, IT services and consultancy business deliverables are software artifacts and/or electronic media which is delivered through internet and file transfer protocols.</t>
  </si>
  <si>
    <t>Included in Scope 1 and 2 (transitioned mid year)</t>
  </si>
  <si>
    <t>In our business, we do not operate a franchisee model</t>
  </si>
  <si>
    <t>Our investments are completely in short term money market instruments and commercial bonds/paper. We do not provide financial services and do not make investments in unrelated entities to make profit. Our equity investments are only in subsidiaries where we retain operational control.</t>
  </si>
  <si>
    <t>The are no other upstream emissions</t>
  </si>
  <si>
    <t>There are no other downstream emissions.</t>
  </si>
  <si>
    <t>During FY 2018-19, we carved out the India State Run Enterprises business out of our IT Services Segment and IT Revenue for FY 2017-18 are restated (7895.2 million). New Intensity figure for FY 2017-18 is 0.000026070 against 0.000025536 mentioned in previous year response. Percentage change from previous year is calculated using the new intensity figure for FY 2017-18. Absolute emissions reduction in global scope 1 and scope 2 is of the order of 43%. This is primary due to switch from diesel power generator at Chennai location, energy efficiency improvement like new retrofit technologies to improve Chillers and Air Handling Units, integrated design and monitoring platform and improvement in renewable energy procurement. Revenues have also increased by 2.8%, resulting in net reduction of revenue based emissions intensity by around 45%.</t>
  </si>
  <si>
    <t>During FY 2018-19, we carved out the India State Run Enterprises business out of our IT Services Segment and FTE for FY 2017-18 are 159923. New Intensity figure for FY 2017-18 is 1.287 against 1.256 mentioned in previous year response. Percentage change from previous year is calculated using the new intensity figure for FY 2017-18. Absolute emissions reduction in global scope 1 and scope 2 is of the order of 43%. This is primary due to switch from diesel power generator at Chennai location, energy efficiency improvement like new retrofit technologies to improve Chillers and Air Handling Units, integrated design and monitoring platform and improvement in renewable energy procurement. FTEs have also increased by 7.1%, resulting in net reduction of FTEs based emissions intensity by around 47%.</t>
  </si>
  <si>
    <t>Absolute emissions reduction in global scope 1 and scope 2 is of the order of 43%. This is primary due to switch from diesel power generator at Chennai location, energy efficiency improvement like new retrofit technologies to improve Chillers and Air Handling Units, integrated design and monitoring platform and improvement in renewable energy procurement.</t>
  </si>
  <si>
    <t>Office based services</t>
  </si>
  <si>
    <t>During the reporting year we have offset 75,350 Mt CO2 Eq. through purchase of Renewable Energy. Last year offset due to purchase of RE was 75,284 MT CO2 eq. Our scope 1 and scope 2 emissions of previous year is 205,831 Mt CO2 eq. This has resulted into 0.03% reduction in scope 1 and scope 2 due to RE procurement.</t>
  </si>
  <si>
    <t>We have reduced our reliance on diesel power generator at one of our large location and move towards electricity from grid and renewable energy. Also our total energy consumption has decreased due to energy conservation measures (LED lighting retrofits as well as other energy efficient retrofits for HVAC). Cumulatively, this has resulted in savings of 36,591 tons of CO2 eq between FY18 and FY19. Our total scope 1 and scope 2 emission of previous year is 205,831 Mt CO2 eq. This has resulted into reduction by 17.77 % in Sc1 and Sc 2 emissions.</t>
  </si>
  <si>
    <t>During the reporting year, we completed divestment of overseas data center. Emissions during the reporting year from overseas datacenter is 'nil'.</t>
  </si>
  <si>
    <t>Our scope 1 emissions from fuel and refrigerants has come down from 16,046 MT CO2 eq. (FY 18) to 13,424 MT CO2 eq. (FY 19). This is primarily due to shift from Diesel power generated at one of our large centers (Chennai), improved grid power availability and resilience.</t>
  </si>
  <si>
    <t>Charcoal</t>
  </si>
  <si>
    <t>Emission_Factors_from_Cross_Sector_Tools_March_2018 (WRI GHG Emission Factors Compilation)</t>
  </si>
  <si>
    <t>metric tons CO2 per metric ton</t>
  </si>
  <si>
    <t>Power Purchase agreement signed between Wipro (Purchaser), Renewable energy (mainly Solar and Wind) generator and distribution company.</t>
  </si>
  <si>
    <t>Total Waste generated in tons</t>
  </si>
  <si>
    <t>The total quantum of waste generated was 6205 tonnes in 2018-19, against 6652 tons in 2017-18. Our current recycling rate is 81% (excluding construction and demolition debris). Organic Waste: 84% is recycled in house and the balance sent as animal feed outside the campus.. Inorganic Waste: Close to 100% of the waste is recycled through approved partners. 70% of the total mixed solid waste and scrap is currently recycled and the rest sent to landfills. Biomedical and hazardous waste is incinerated as per approved methods. All our E-waste is currently recycled by approved vendors. Construction and Demolition (C&amp;D) debris, which amounts to 10% of total waste is currently sent to approved landfills. Construction and Demolition Debris from existing operations has reduced by half due to completion of refurbishment activity across locations.</t>
  </si>
  <si>
    <t>Energy in KwH</t>
  </si>
  <si>
    <t>per sq. meter per annum</t>
  </si>
  <si>
    <t>EPI for owned office spaces, measured in terms of energy per unit area has decreased by around 18.5% to 142 KwH units per sq. meter per annum. The absolute energy has reduced by 14% for the reporting year. The office space has increased by 5.3% in the reporting year.</t>
  </si>
  <si>
    <t>Wipro Annual Report FY 2018-19.pdf</t>
  </si>
  <si>
    <t>Independent Assurance Statement Page Number 353-355 of Wipro Annual Report FY 2018-19. Scope 1 emissions are verified as a part of GRI standard on Emission.</t>
  </si>
  <si>
    <t>Independent Assurance Statement Page Number 353-355 of Wipro Annual Report FY 2018-19. Scope 2 emissions are verified as a part of GRI standard on Emission.</t>
  </si>
  <si>
    <t>Independent Assurance Statement Page Number 353-355 of Wipro Annual Report FY 2018-19. Scope 3 emissions are verified as a part of GRI standard on Emission.</t>
  </si>
  <si>
    <t>A limited level of assurance was carried during April 2019 till June 2019, based on assurance methodology VeriSustainTM(1), international assurance best practices including International Standard on Assurance Engagements 3000 (ISAE 3000) Revised* and GRI Principles for Defining Report Content and Quality.</t>
  </si>
  <si>
    <t>Independent Assurance Statement is on page 353-355 of Wipro Annual Report FY 2018-19. Refer to page 57 of Annual report FY 2018-19 for scope 1 and scope 2 targets and performance against targets.</t>
  </si>
  <si>
    <t>Independent Assurance Statement is on page 353-355 of Wipro Annual Report FY 2018-19. Refer to page 57 of Annual report FY 2018-19 for absolute emission profile (India and Global) over a 3 year period.</t>
  </si>
  <si>
    <t>Independent Assurance Statement is on page 353-355 of Wipro Annual Report FY 2018-19. Refer to page 58 of Annual report FY 2018-19 for Scope 3 emissions for a 3 year period.</t>
  </si>
  <si>
    <t>Independent Assurance Statement is on page 353-355 of Wipro Annual Report FY 2018-19. Refer to page 57 of Annual report FY 2018-19 for YoY emission intensity.</t>
  </si>
  <si>
    <t>Independent Assurance Statement is on page 353-355 of Wipro Annual Report FY 2018-19. Refer to page 59 of Annual report FY 2018-19 for emission reduction activities.</t>
  </si>
  <si>
    <t>This price is used for environmental valuation of impacts of carbon emissions from operations, purchased goods and services, upstream fuel/energy related activities, business travel and employee commute at an org level. Also, we do the operational valuation for each location/site. The environmental P&amp;L also covers water, air pollution, waste and land use change. The internal price on carbon has helped in internal communications on the overall impact - as a percentage of revenue and profit for the organisation. The overall natural capital cost as a percentage of revenue was 2% and as percentage of profit rose from 7 to 10%. The natural capital valuation (environmental P&amp;L) is also communicated as part of our public reporting and hence has a signaling impact with the finance team and investor community.</t>
  </si>
  <si>
    <t>We have used a constant price of 120$ per tonne (7786 INR per tonne) over the past four years.</t>
  </si>
  <si>
    <t>The internal price on carbon has helped in internal communications on the overall impact - as a percentage of revenue and profit for the organisation. The overall natural capital cost as a percentage of revenue was 2% and as percentage of profit rose from 7 to 10%. The natural capital valuation (environmental P&amp;L) is also communicated as part of our public reporting and hence has a signalling impact with the finance team and investor community. We also are able to estimate the avoided environmental costs due to initiatives (energy efficiency, renewable energy) - and in future will help in assessing risks and helping drive carbon mitigation strategies across the value chain (especially other scope 3 categories).</t>
  </si>
  <si>
    <t>Other, please specify (Program to reduce environmental footprint )</t>
  </si>
  <si>
    <t>We have classified suppliers in two broad categories- 1) Primary Suppliers which comprises of our contract employees and 2) Secondary suppliers which comprises of suppliers who provide products, business support services and utility management services for our operations. We have identified suppliers as strategic and tactical to our business. Strategic suppliers are essential for success of strategic business outcomes. During the annual performance evaluation of supplier, sustainability and climate change related issues of strategic suppliers are considered as they may dent Wipro's ability to meet the strategic objective. Therefore our engagement model is inclined towards these suppliers. In FY 2018-19, our spend towards secondary strategic suppliers who belong to Civil, IT Hardware and some of facility Management Group (FMG) category is 40% of the total procurement spent and account to 21.5% of scope 3 emissions under goods &amp; service. Sustainability is central to our supply chain engagement. Our engagement approach is multi-pronged with the focus on improving the capabilities of suppliers in managing their overall sustainability performance. We identify top 10 secondary strategic suppliers having high environmental footprint in our value chain through natural capital impact assessment exercise. Post identification, we engage with the suppliers through various programs that provide a mitigation opportunity for Wipro and our suppliers. Few key examples of such programs are (a) Local Procurement (b) Green initiative in ICT hardware (c) Waste Management- the categories which are handled by suppliers (d) Managed Print Service (MPS). Green initiative in ICT Hardware: With some key suppliers, we conducted a preliminary assessment and communicated our proposed criteria for IT hardware procurement across categories such as laptops, desktops, printers, mobiles and servers which is based on the EPEAT standard from the "Green Electronics Council".</t>
  </si>
  <si>
    <t>Impact &amp; measure of success of our engagement programs: a. Green initiatives in ICT Hardware: Wipro adopted the EPEAT standard from Green Electronic Council in 2016 for its IT hardware procurement – across categories such as laptops, desktops, printers, mobiles and servers. In 2018, we purchased more than 6,344 EPEAT Gold and over 140 EPEAT Silver and Bronze category products across desktops, laptops, displays, imaging equipment and mobiles. In tangible terms, our procurement of EPEAT certified hardware translates into a saving of 2.6 million KwH of energy, reduction of 598 tons eq. b. Managed Print Services: This outcome-based model, where Wipro’s printing services are managed through an independent third party helps generate higher operational efficiency through better controls and analytics as well as reduced resource consumption (paper, toner) and planned asset refresh. Consumables and printer issues are tracked remotely and managed by MPS vendor. During the reporting year, we optimized MPS through asset reuse and printer removal, leading to cost saving of ` 1.1 million. We have also reduced unwanted printouts by a provision to scan and send documents to respective user mailboxes and are currently planning to implement ‘authentication service’-access before print to further bring down print and paper volumes. c. E-Waste management: 100% of our e-waste is currently recycled by our approved vendors. All empanelled vendors are independently verified as per Wipro e-waste management guidelines. We continue to focus on requirements of regulatory compliance, asset recovery and traceability of material.</t>
  </si>
  <si>
    <t>Our Sustainable Supplier Code of Conduct and the COBC (Code of Business Conduct) is signed by all suppliers for new engagements and annually during contract renewals. Third party audit of suppliers is carried as part of focus programs -like Solid waste and electronic waste as well as by customers. Currently we engage with suppliers based on the procurement spend and emissions in our scope 3. Additionally, we are looking forward in engaging with other categories in scope 3 emissions.</t>
  </si>
  <si>
    <t>Currently there are two sets of customers engagement with overall size close to 50% of our total customers. This is based on customers who we offer our green IT services and customers who are part of independent raters that assesses organization on sustainability and climate related aspects. (a) Customers assessing organization sustainability and climate related aspects: Our global customers expects transparency and compliance on various sustainability and climate related aspects within our operation and in extended value chain. During the reporting year, total number of active customers are 1179 and revenue from these customers’ accounts to 98.4%. We have +200 such customers who are part of independent raters like Ecovadis, Verego and industry led consortiums like the JAC (Joint Audit Consortium), Pharmaceutical Supply Chain Initiative (PSCI) and Quest Forum (Focusing on Quality and Sustainability in ICT community). We also respond to CDP supply chain with information on our GHG emissions attributable to the work we do for specific customers. (b) We are offering Green IT services (Customer Infrastructure Services) across 700 Clients in 50 countries. Majority of the customers are engaged in green IT services that help in reducing environmental footprint at their end. Our solutions/services like data centers, cloud, and end user computing reduces energy and resource consumption of our clients. Revenue arising from CIS services is 23% in FY 2018-19 and is among the top two service line mix generating revenue. A significant portion, close to 50% of this revenue is accounted from our offerings in green IT services. We do not have scope 3 emissions downstream as our business model deliver IT enabled services/solutions to customers businesses (B2B model) and not products.</t>
  </si>
  <si>
    <t>We have seen increase in our global customer base evaluating organization sustainability and climate related aspects over the past years. Over 200 of our customers are part of independent raters assessing organization on sustainability and climate related aspects. We have expanded our reach to deliver CIS services in 50 countries (45 last year) with over 700 clients and 21 delivery centers. During FY 2018-19, revenue from Cloud and Infrastructure Services (CIS) accounts to 23% of the total revenue. Close to 50% of this revenue is coming from green IT services like data centers, cloud based offerings, End User Computing Services like virtualization. The services help our customers reduce their energy and resource consumption. Some of our domain specific solutions in transportation sector like Total Operating System (TOPS) reduce the fuel consumption by assigning flights based on aircraft fuel consumption factor and improve operational efficiency with real time information availability. In Automotive sector, Ecometer helps in improving fuel efficiency, reduce CO2 emissions and reinforce green driving. In energy intensive sector, our solution in smart grids like Advance Metering Infrastructure (AMI) and Peak Load Management (PLM) has helped one of our clients in reducing its energy consumption and cost of bill generation by 60%. Similarly, for one of the clients we have helped in installation 40,000 smart meters leading to 12% reduction in consumption of water. Our other positive outcome through engagement via independent raters is increase in reputation and recognition. 1. Verego-“Best in Class” across all the 5 areas (Leadership, Ethics, People, Community and Environment) and designated Wipro as a “CSR Thought Leader”.</t>
  </si>
  <si>
    <t> Other partners in Value chain (employees):</t>
  </si>
  <si>
    <t>Methods of Engagement: We encourage environmentally friendly modes of commute like public transport, cycles and group transport. We try and facilitate different/new modes of using public transport for commute. In one of our campuses in an IT park, we have supported a bicycle sharing system for mobility. Various environmental programs like vehicle emission checks, sapling distribution, sales of green products and awareness building sessions are conducted during global days like World Environment Day and Earth Day. Funds from the biggest annual employee forum - Spirit of Wipro Run - are used for environmental and community programs ranging from social forestry to community investments in water and waste management. Wipro earthian is a national sustainability education program we launched in 2011 for schools and colleges. It covers activity based programs on water and biodiversity for schools and carbon/water foot printing for colleges along with urban resilience topics.</t>
  </si>
  <si>
    <t>Strategy for prioritizing: Operational footprint reduction, awareness building and education are the three criteria chosen before initiating any engagement.</t>
  </si>
  <si>
    <t>Measures of success:  We measure the success of any engagement through participation and engagement levels from employees. For example Employees have various choices for intra-city commuting. In addition to company arranged transport (36%), employees owned cars &amp; two wheelers contribute to 12% and other modes of transport including public transport account for the balance.</t>
  </si>
  <si>
    <t>Over the past few years, we have taken steps to facilitate a shift towards improved access to public transport for employees (buses, commuter trains) and carpooling. Our car-pooling initiative launched through a third-party mobile app based partners in July’16 in Bengaluru has now scaled and expanded to 8 other locations in India. With this, we now have 74,000 registered users across locations. Around 9 Million kms of rides were shared in the reporting year saving 2100 tons of CO2 equivalent emissions</t>
  </si>
  <si>
    <t>We became the first major Indian business to join EV100 in April 2018, a commitment to transition our global fleet to electric vehicles (EVs) by 2030. EV100 is a global initiative by The Climate Group bringing together forward-looking companies committed to accelerating the transition to electric vehicles (EVs). In the current year (since July 2018), 2.0 Million Kms across 33,000 trips have been covered in Hyderabad, the first location where we have started the program.</t>
  </si>
  <si>
    <t>Confederation of Indian Industry (CII) - through their centers "Center of Excellence for Sustainable Development” (CESD) and "Green Business Center" (GBC) as well as "CII National Environment Committee". The CII-CESD is the convener of the Climate Change Council of which we are a member. We are also part of other initiatives like the ‘Business for Nature (B4N)” program where we are one of the founding members. We also chair the Bangalore chapter of CII-GBC’s Greenco chapter .We have been closely involved in the formulation of the Green Company rating program for "IT Services" and "E-waste recyclers".</t>
  </si>
  <si>
    <t>The CII Climate Change Council's position on climate change is largely aligned with that of India in the UNFCC led international negotiations and India’s INDC commitments to the Paris Agreement 2015. The council has been very proactive in trying to channelize the business sector to act on climate change. The Council encourages its industry members adopt business practices that can help combat climate change. It does this by convening formal task-forces and working groups that focus on specific issues e.g. innovation in products, operations and supply chain. In addition, CII-CESD and the CII-Green Business Center work on a range of issues related to climate change - Green Buildings, Biodiversity and Corporate Sustainability rating program among others. The CII-Green Business Center was one of the contributors to India's official INDC document of 2015.</t>
  </si>
  <si>
    <t>We have articulated our position in the committee meetings of the CII. In our view, Indian industry is slowly but surely getting to the point where it will be ready to accept mandates on actions on climate change - whether through Energy Efficiency mechanisms or Renewable Energy mandates. Our other position is that the government must influence state governments to make open access to renewable power easy and transparent. Currently, in many of the states in India, the regulatory hurdles to procurement of renewable power still pose a major challenge.</t>
  </si>
  <si>
    <t>Our environmental programs are approved at the beginning of the annual year and reviewed on a quarterly basis by the Chairman and a senior review committee. The selection of programs looks at advocacy as being an integral element of ecological sustainability with Climate Change being a major constituent.  These programs span a broad range :  the environmental footprint of our own operations, procurement programs with suppliers and the areas of sustainability-education and community ecology. Our advocacy programs integrate elements of action-research (our engagements in Renewable energy, Water and biodiversity), research publications (work with CSTEP), education (sustainability education program for schools and colleges integrating aspects of climate change) , curating networks and forums( Water and Urban Sustainability) and policy (feedback and work with government).</t>
  </si>
  <si>
    <t>We have been early adopters of industry body led  frameworks on green buildings and corporate responsibility. We have been closely involved in the development of the Greenco rating framework for the IT services sector.  We were the first company in the sector to adopt the framework for one of our large campuses. In addition, we actively participate in working groups and the centres activities on water, biodiversity, corporate sustainability assessments and recently convened climate action group. </t>
  </si>
  <si>
    <t>Refer to Management Discussion and Analysis section of the annual report</t>
  </si>
  <si>
    <t>Other, please specify (Performance against targets )</t>
  </si>
  <si>
    <t>Vice President and Head of Sustainability.</t>
  </si>
  <si>
    <t>At the dawn of the new millennium, a unique company was born: HCL Technologies Ltd. HCL Technologies has demonstrated remarkable growth through the recent economic downturn. HCL Technologies is a leading global IT services company, working with clients in the areas that impact and redefine the core of their businesses. The organization  focuses on ‘transformational outsourcing’, underlined by innovation and value creation, and offers integrated portfolio of services including software-led IT solutions, remote infrastructure management, engineering and R&amp;D services and BPO. HCL leverages its extensive global offshore infrastructure and network of offices in 32 countries to provide holistic, multi-service delivery in key industry verticals including Financial Services, Manufacturing, Consumer Services, Public Services and Healthcare.  HCL takes pride in its philosophy of 'Employees First, Customers Second' which empowers our 1,20,081 transformers to create a real value for the customers. These empowerments enables new ideas, directed towards clients from all spheres of work, “Ideapreneurs” are transforming global businesses into relationship beyond the contracts and generating new business opportunities.In fiscal 2018, the Net worth of the Company stood at  INR 50,569 crores.</t>
  </si>
  <si>
    <t>The CEO of the organization is the custodian of sustainability and climate change. The sustainability office operates under his guidance and overseas the activities with support from multiple stakeholders within and outside the organization. The sustainability team is responsible for all activities related to climate change and sustainability.</t>
  </si>
  <si>
    <t>The IT industry functions in ever evolving and dynamic environment. The business continuity and sustainability is the core to successful business organizations. The climate change risks are an integral part of our business continuity model and associated opportunities can be utilized to generate new business opportunities.</t>
  </si>
  <si>
    <t>Sustainability officer has his own team which takes care of organizaion sustainablity programs.</t>
  </si>
  <si>
    <t>Sustainablity  team will collect the data from  ground level teams and report will be submitted to CEO, who is overall head for all functions.</t>
  </si>
  <si>
    <t>The performance indicators for the green initiative team are: 1. Reducing the per capita energy consumption in facilities 2. Reducing the per capita water consumption in facilities 3. Increasing the percentage of renewable energy used for our electricity requirements annually. 4. Increasing the recycling percentage of organic waste generated in facilities 5. Number of trees planted annually in our facilities/CSR programmes. The KPIs are evaluated on periodic basis and achievements are rewarded to encourage proactive ideas and their implementation</t>
  </si>
  <si>
    <t>The organization credits its "Ideaprenuers" for the massive leaps that it has been able to make in recent times. The organization provides a platform to young minds to provide ideas related to business and otherwise. The employees contribute new Green Ideas in the field of natural resource conservation like, Paper, Water, Power conservation. The employees with the extraordinary ideas are suitably rewarded and encouraged for more participation in the future.</t>
  </si>
  <si>
    <t>Individual facility owners are responsible for energy and emission targets at the facility level. The objectives and targets are cascaded from the long term strategy of the organization and hence every single effort will help attain the "sustainability 10 by 20" matrix identified by the organization. The facility level objectives and targets are monitored periodically and achievements are suitably recognized through the internal portal by publishing success stories.</t>
  </si>
  <si>
    <t>The energy managers not only manages all energy related data but also recognizes energy efficiency projects and initiate their implementation through various channels. The successful implementation are recognized through success stories and rewarded to encourage more such implementations.</t>
  </si>
  <si>
    <t>some goals are in this category.</t>
  </si>
  <si>
    <t>The organization evaluates all the foreseeable risks to the business and same risks are shared with the management during the management review meetings. The organization identifies the impact of all these risk including the risk posed by climate change which may impact business continuity. Appropriate mitigation measures are deployed to ensure business continuity and minimal impact on the workforce.  The risks are mitigated using short term, meduim term and long term strategies. The risk and compliance officer who is closely associated with the CEO office is  responsible for ensuring business continuity in emergency situations. The challenges faced by other organizations in the past are studied &amp; analyzed so as to prepare our organization to face them differently by adopting &amp; bringing in new ideas. The organization is a pioneer in remote infrastructe management which is a classic example of challenges turned into opportunities.</t>
  </si>
  <si>
    <t>India is increasing its environmental legislation with more stringent rules. The NGT is strongly imposing regulation which impacts businesses to incur extra cost to stay compliant and do sustainable business</t>
  </si>
  <si>
    <t>HCL always proactively taken care for the emerging regulation in upcoming business deals.</t>
  </si>
  <si>
    <t>Due to technology change what would be the impact on environment is always considered.</t>
  </si>
  <si>
    <t>Always taken care of any legal binding and any legal notice are seriously answered.</t>
  </si>
  <si>
    <t>Climate change is getting incorporated in all policies and new mechanisms like PAT are evolving. New tax systems are being discussed. Our performance on these mechanisms will bring in publicity which may be positive or negative this same will translate into evaluation of our stocks.</t>
  </si>
  <si>
    <t>HCL as one of the market leaders in IT industry is looked upon as a socially responsible company. We disclose our performance on sustainability front through our annual report and proactive participation in CDP. We disclose our plans and long term strategies which provide an oversight for stakeholders, consumers and public alike. Any insensitive or slow adoption of the strategies on climate change will bring negative impact on the reputation of the organization.</t>
  </si>
  <si>
    <t>Business continuity of our customers' operations is our prime focus and a long term strategy to have disaster recovery centres in "ready to operate conditions" enables us to maintain business continuity.</t>
  </si>
  <si>
    <t>changing weather pattern by studying the historical data &amp; working closely with various local Govt. agencies. Basis their valuable inputs, strategies are made to counter the environmental risks</t>
  </si>
  <si>
    <t>All the upstream which are relevant to us have been identified and we do not have any further activities which are relevant to our business operations. Hence this section, Other (upstream) is not relevant to u</t>
  </si>
  <si>
    <t>All the downstream which are relevant to us have been identified and we do not have any further activities which are relevant to our business operations. Hence this section, Other (downstream) is not relevant to us and we have not estimated the emissions from it</t>
  </si>
  <si>
    <t>A systematic approach is adopted in the overall risk management &amp; RPN (Risk Priority Number) is given for each asset and operations, so as to devise appropriate control mechanism. The RPN is arrived at by including emergency situations, legal concerns, severity and probability of incidents. All due considerations are given to critical aspects like location, geographies, surrouniding environment which may impact or which get impacted by operations. A risk prioritization matrix is developed and appropriate control mechanisms are deployed. Every challenge represents an opportunity for improvement and hence are part of our short and long term strategies. These opportunities will not only reap financial benefits but also help in  minimizing the  worst effects of climate change.</t>
  </si>
  <si>
    <t>Over a period of time, evaluation has been done wherein it was decided that as an industry the impact is minimal on our business.</t>
  </si>
  <si>
    <t>Yes, we have identified opportunities but are unable to realize them</t>
  </si>
  <si>
    <t>Evaluation in progress</t>
  </si>
  <si>
    <t>We are evaluating Climate-related opportunities through our annual Objectives and targets. These targets are annually revisited and revised which include renewable power purchase, rainwater harvesting, paper consumption and waste reduction and recycling.</t>
  </si>
  <si>
    <t>The biggest threat that looms large over all businesses and humanity is climate change. The adverse effects can be predicated and wittnessed in many cases by a gradual shift in weather conditions. The organization identifies climate change as an intergral part of buiness continuity and sustainability. The organization has devised a long term strategy "Sustainability 10 by 2020". The strategy focuses on 4 strong pillars 1) Responsible business - with an aim to play a proactive role in advocacy of enironment friendly businesses and minimizing impact of climate change, develop and deploy green technologies and extend the vision to all supply chain partners. 2) Redefine workplace- ensuring the tranisition of work places into healthy work environments 3) Renew Ecosystem - reduce our carbon footprints, water footprints, adoption of renewable energy and adopting best global practices for infrastructure. 4) Repay Society - the organization intent to repay the society in every possible way by consucting businesses in a socially reposnible way.</t>
  </si>
  <si>
    <t>We are planning to do so in next future.</t>
  </si>
  <si>
    <t>Scope 1+2 (location-based) +3 (upstream)</t>
  </si>
  <si>
    <t>We have achieved 110% of our set target of 33% reduction of tonnes CO2eq per capita till the year 2020. Various policy changes and initiatives have been introduced in the system which have contributed to the improvement in the emissions. These initiatives have been given in brief in other sections of the questionnaire.</t>
  </si>
  <si>
    <t>renewable power purchased/consumed.</t>
  </si>
  <si>
    <t>Total power consumed.</t>
  </si>
  <si>
    <t>20% of power purchased will be substituted by renewable energy by 2020.</t>
  </si>
  <si>
    <t>yes</t>
  </si>
  <si>
    <t>Effective utilization of our existing UPS systems by increasing their efficiency through shutdown of overcapacity UPSs at different locations .</t>
  </si>
  <si>
    <t>To conserve the environment by adopting “Go Green Initiatives” and increase operational efficiency, revised operating conditions of 24°C setpoint for two of the Data Centers in NCR region facilities undertaken</t>
  </si>
  <si>
    <t>Other, please specify (Third party Solar and wind energy)</t>
  </si>
  <si>
    <t>We have procured Green Power for our major campuses during FY 17-18. The source of this power was Wind and Solar-based electricity.</t>
  </si>
  <si>
    <t>Energy saving and adhering to Green buildings norms is basis of designs of all our campus construction across all locations in India. LED lights are being used now in all areas including ODCs and common areas as well as the basements in all Major Campuses. Motion sensors which operate based on occupancy and movement along with Daylight harvesting feature also installed in these areas which result in optimum usage of lights and results in energy saving.</t>
  </si>
  <si>
    <t>Water cooled chillers are also installed at most locations which consume lesser power than air cooled chillers, only in case of water deficit areas air cooled chillers are installed. VFDs (Variable frequency drives) are also being used in AHUs which result in lower power consumption by regulating the frequency of the motor depending on the return air temperature which is an indicator of the occupancy and heat load</t>
  </si>
  <si>
    <t>We follow all the Environmental regulations and standards. We have received BEE certification in one of our campus in India i.e. Bangalore.</t>
  </si>
  <si>
    <t>July 1 2010</t>
  </si>
  <si>
    <t>June 30 2011</t>
  </si>
  <si>
    <t>This is the base year scope 1 emission as per our sustainable details.</t>
  </si>
  <si>
    <t>This is the base year scope 2 emission as per our sustainable details.</t>
  </si>
  <si>
    <t>Not applicable.</t>
  </si>
  <si>
    <t>Scope 1 emissions emitted through onsite electricity generation from Diesel Generators.</t>
  </si>
  <si>
    <t>We have operations where we are able to access electricity supplier emission factors or residual emissions factors, but are unable to report a Scope 2, market-based figure</t>
  </si>
  <si>
    <t>We are not calculating the market based Scope 2 emission.</t>
  </si>
  <si>
    <t>Scope 2 emissions emitted through Grid electricity consumption.</t>
  </si>
  <si>
    <t>The organization has global footprints and executes its operations with the help of its supply chain partners. HCL believes in conducting responsible business and same principles are extended to our supply chain partners. The supply chain partners are responsible for scope 3 emissions. HCL with its strategic planning and extended support from the supply chain partners is executing responsible business.</t>
  </si>
  <si>
    <t>Our capital goods includes building infrastructure, land, buildings, plant and equipment, office equipment's, furniture and fixtures, computers and vehicles as per our financial accounting practice. Emissions from these assets are already captured in scope 1 &amp; 2 emissions. To avoid duplicity we have not considered this as relevant.</t>
  </si>
  <si>
    <t>The upstream emissions from purchased fuel (HSD) is relevant to us, but has not been calculated in this fiscal year</t>
  </si>
  <si>
    <t>The organization do not sell any physical products which requires any manufacturing/processing. Hence this category is not applicable to us and we have not estimated and considered these emissions</t>
  </si>
  <si>
    <t>We do generate solid waste. The waste generated is disposed in an environment friendly way. This category includes organic, inorganic, hazardous and e-waste generated in our facilities. The is relevant but not calculated for the current reporting year. The organization is developing mechanism to report all sorts of emission related to waste generated in our operations.</t>
  </si>
  <si>
    <t>HCL Technologies Ltd. prepares its GHG emissions inventory in accordance with ‘The Greenhouse Gas Protocol: A corporate accounting and reporting standard’ and ISO 14064: 2006 – ‘Greenhouse gases, Part 1: Specification with guidance at the organisation level for quantification and reporting of greenhouse gas emissions and removals’. The activity data is taken for domestic and international flights from our internal tool. This data is then utilized to calculate emission factors using ' 2009 DECC's GHG Conversion Factors for Company Reporting' for Air Passenger Transport Conversion Factor.</t>
  </si>
  <si>
    <t>Business Travel Includes Employee travel by air domestic and international both. For this reporting year, the Primary data validation and sanitization methodology has been tuned further to rationalize the primary data to account for the actual and valid data points which is received from the internal system in a raw form and needs to undergo multiple filter criteria. For future reporting years, the emission factors have been updated as per UK Government GHG Conversion Factors for Company Reporting and will be kept up-to-date as per the aforementioned standards.</t>
  </si>
  <si>
    <t>The activity data is taken for employee commute and categorized based on the vehicle used from our internal tool. This data is then utilized to calculate emission factors using ' 2009 DECC's GHG Conversion Factors for Company Reporting' for Passenger Road Transport Conversion Factors.</t>
  </si>
  <si>
    <t>The emissions for company transport is being reported here . For future reporting years, the emission factors have been updated as per UK Government GHG Conversion Factors for Company Reporting and will be kept up-to-date as per the aforementioned standards. Moreover, following practices have been introduced in the system: 1. Reduction in permissible transport Service Radius for employees : Effective Nov 2016 the Transport Policy was revised and the applicable service radius was reduced from Previous 45 Kms to 35 km for all the existing employees . The revised policy also says that all the employees joining post 1st Jan’17 till band E1.1 will get transport till 20kms only . Limitation to 35kms reduced the total user count and restriction of 20 kms for new joiners placed a check on the future users availing transport above 20kms . This reduced the total no. of trip Kms and in turn the total carbon emission count. 2. Discontinuance of Bus services w.e.f Oct’16. Bus operations was discontinued at Pan India HCL locations - except Bangalore campus . Employees using the Bus Transport services were also encouraged to do Carpooling and to use public Transport . Couple of Carpooling Application were also introduced during 2017. 3. Emphasis is being made on improving the Overall Occupancy / Per Vehicle, therefore reducing the number of trips viz a viz the activity data is also reduced.</t>
  </si>
  <si>
    <t>All leased assets are captured as part of our infrastructure and hence captured in Scope 1 emissions. To avoid duplicity this is not considered</t>
  </si>
  <si>
    <t>Our services do not involve any transportation of products so not relevant to us.</t>
  </si>
  <si>
    <t>The organization do not sell any physical products which requires any manufacturing/processing. Hence this category is not applicable to us.</t>
  </si>
  <si>
    <t>The organization do not sell any physical products which requires any manufacturing/processing. Hence this category is not applicable.</t>
  </si>
  <si>
    <t>The organization do not sell any physical products which requires any manufacturing/processing. Hence this category is not applicable to us</t>
  </si>
  <si>
    <t>we have provided spaces to vendors who provide services like catering, pantry, banking for our employees. They consume electricity while operating out of our campus, same has been captured in our scope 1 and scope 2 emissions and to avoid duplicity not been captured here.</t>
  </si>
  <si>
    <t>We do not operate under any franchises. Hence this category is not applicable to us.</t>
  </si>
  <si>
    <t>We have not invested in other companies with an intention of making profit and hence this category is not applicable to us.</t>
  </si>
  <si>
    <t>All the upstream scope 3 categories which are relevant to us have been identified and we do not have any further activities which are relevant to our business operations. Hence this section, Other (upstream) is not relevant to us.</t>
  </si>
  <si>
    <t>All the downstream scope 3 categories which are relevant to us have been identified and we do not have any further activities which are relevant to our business operations. Hence this section, Other (downstream) is not relevant to us and we have not estimated the emissions from it.</t>
  </si>
  <si>
    <t>This reporting year green energy procurement has been increased and subsequently the diesel consumption has reduced, thereby reducing the emissions.</t>
  </si>
  <si>
    <t>HCL BPO operations (BSERV)</t>
  </si>
  <si>
    <t>HCL Comnet(Infra) operations</t>
  </si>
  <si>
    <t>HCL Technologies operations</t>
  </si>
  <si>
    <t>This year the lesser green power has been used which was compensated by purchased &amp; generated power that's why the scope 1 &amp; 2 emission increased.</t>
  </si>
  <si>
    <t>The diesel is consumed for Diesel Generator sets.</t>
  </si>
  <si>
    <t>DECC's GHG Conversion Factors for Company Reporting</t>
  </si>
  <si>
    <t>For future reporting years, the emission factors have been updated as per UK Government GHG Conversion Factors for Company Reporting and will be kept up-to-date as per the aforementioned standards.</t>
  </si>
  <si>
    <t>We are tracking kilograms of non hazardous waste generated per capita by the organization. Here, non- hazardous waste refers to Food Waste, Paper, Tissue, Cups,Garden waste / Wooden Waste,Carton boxes, Thermocol Waste,Tin Waste,Shattering Papers,Inert Waste,Plastic (polybag and bottle). This has been achieved due to various implementations done locally in the facilities to reduce the overall waste by waste minimization at the source, such as eliminating plastic disposable cutlery from Cafeterias and Printing paper reduction by installing password protected printers and daily monitoring of paper refilling in printers.</t>
  </si>
  <si>
    <t>Other, please specify (Building Energy efficiency as per Bureau of Energy efficiency Star Rating scheme)</t>
  </si>
  <si>
    <t>Our Bangalore Campus has been awarded with 4 star rating in 2014 by Bureau Of Energy Efficiency under Star Rating for Building-BPO scheme. Subsequently, we have been tracking the Average Annual hourly Energy Performance Index(AAhEPI) of the campus. Currently, we are in a process to upgrade the rating as the efficiency has improved over the years. Similarly, Chennai campus was also awarded with 4 star rating in 2014 by Bureau Of Energy Efficiency under Star Rating for Building-BPO scheme.</t>
  </si>
  <si>
    <t>In progress</t>
  </si>
  <si>
    <t>we have our sustainability long terms goals which also need suppliers engagement to full fill such as Transport suppliers.</t>
  </si>
  <si>
    <t>We have put a binding on our supply chain partners through the service agreement to play a vital role in the reduction of GHG emission by adopting robust environmental management system and change in production and service processes. To measure the impact, we monitor the targets that have been achieved by our scope 3 emissions and level of compliance demonstrated by the suppliers.</t>
  </si>
  <si>
    <t>open access power purchase</t>
  </si>
  <si>
    <t>we are in process for the private power purchase in UP state.</t>
  </si>
  <si>
    <t>HCL have major presence in UP state of India including  the corporate offfice.</t>
  </si>
  <si>
    <t>We were in touch with the policy maker like UP state govt. for the private power purchase in UP state.</t>
  </si>
  <si>
    <t>Now we are also in trying for the renwable energy or solar farming proces.</t>
  </si>
  <si>
    <t>HCL AR 2017-18 (Refer BRR).pdf</t>
  </si>
  <si>
    <t>Annexure - 5 to the Directors’ Report , Page 74</t>
  </si>
  <si>
    <t>The HCL annual report 2017-2018 has been published where in energy conservation initiatives and mechanisms have been published.</t>
  </si>
  <si>
    <t>HCL is vey much commited towards reducing the emission and working for it.</t>
  </si>
  <si>
    <t>We are very thankful for CDP to give us a platform to acknowledge our efforts  worldwide for emission reduction .</t>
  </si>
  <si>
    <t>Sr. VP</t>
  </si>
  <si>
    <t>Tech Mahindra represents the connected world, offering innovative and customer-centric information technology experiences, enabling Enterprises, Associates and the Society to Rise™. It is a USD 4.9 billion company with 121,000+ professionals across 90 countries, helping over 935 global customers including Fortune 500 companies. The company’s convergent, digital, design experiences, innovation platforms and reusable assets connect across a number of technologies to deliver tangible business value and experiences to its stakeholders. Tech Mahindra is the highest ranked non-US company in the Forbes Global Digital 100 list (2018), and featured in the Forbes Fab 50 companies in Asia (2018). We are part of the USD 21 billion Mahindra Group that employs more than 200,000 people in over 100 countries. The Group operates in the key industries that drive economic growth, enjoying a leadership position in tractors, utility vehicles, after-market, information technology and vacation ownership.</t>
  </si>
  <si>
    <t>With global expertise and seamless cross-platform functionality, Tech Mahindra creates IT solutions that empower companies to focus on, and enhance their core businesses.</t>
  </si>
  <si>
    <t>Tech Mahindra is a Public Listed Company, incorporated and domiciled in India and has its registered office in Mumbai, Maharashtra, India. It has a primary listing on the National Stock Exchange of India Limited (NSE) and The Bombay Stock Exchange Limited (BSE).</t>
  </si>
  <si>
    <t>The Company offers a bouquet of services which includes IT Outsourcing Services, Consulting, Next Generation Solutions, Application Outsourcing, Network Services, Infrastructure Management Services, Integrated Engineering Solutions, BPO, Platform Solutions and Mobile Value Added Services. The Company’s innovation platforms and reusable assets connect across a number of technologies to deliver tangible business value to its stakeholders. We are well placed with our breadth of service offerings in emerging areas of Big Data, Mobility, Network, Cloud, Security, Platforms and Engineering Services. We constantly innovate, building intellectual property through various services and platforms to help our customer transform.</t>
  </si>
  <si>
    <t>Tech Mahindra is poised at the tipping point of the next industrial revolution where man and machine will work together to achieve higher business efficiencies. Automation along with a set of disruptive approaches and technologies like Robotic Process Automation (RPA), Autonomics and Cognitive computing are fast maturing and getting to be mainstream in every realm of technology and business transformation. At Tech Mahindra, we believe that driving intelligent automation use-cases using technologies such as RPA, Autonomics, Natural Language Processing, Machine Learning and Predictive Analytics will be the key to address the needs of our customers and lead them to the digital age.</t>
  </si>
  <si>
    <t>Tech Mahindra emission targets have been approved by Science-Based Targets, thus ensuring a focused approach to address the impacts of climate change.  Sustainability at Tech Mahindra is not just a target to be achieved but a lifestyle that is incorporated into our Business. Making the best use of technology to sustain the environment &amp; society will go a long way to becoming a future-proof organization. Our commitment towards going carbon neutral and making optimum use of resources will helps us accelerate our transition to a low carbon economy and create a sustainable value for our stakeholders. </t>
  </si>
  <si>
    <t>Please refer to:</t>
  </si>
  <si>
    <t>a) Page 17 for details at https://www.techmahindra.com/en-US/wwa/Company/Documents/Tech-Mahindra-integrated-Report-2018-19.pdf</t>
  </si>
  <si>
    <t>b)  Tech M Step Up Declaration is supporting Mission 2020 https://stepupdeclaration.org/tech-mahindra </t>
  </si>
  <si>
    <t>c)  Our corporate website at: http://www.techmahindra.com/pages/default.aspx </t>
  </si>
  <si>
    <t>d) Our corporate profile can be viewed at: http://www.techmahindra.com/en-US/Media/Pages/boiler_plate.aspx</t>
  </si>
  <si>
    <t>e) Our Annual Financial Reports which can be viewed and downloaded at http://www.techmahindra.com/investors/annual_reports.aspx</t>
  </si>
  <si>
    <t>f) Our Annual Report for the FY 18-19 is available at the link  https://www.techmahindra.com/sites/resourceCenter/Financial%20Reports/Annual-Report-fy18-19.pdf </t>
  </si>
  <si>
    <t>g) Our Corporate Brochure is available at the link  https://www.techmahindra.com/sites/ResourceCenter/Brochures/corporate_brochure/be-prepared.pdf </t>
  </si>
  <si>
    <t>h) The scope of reporting on environmental indicators is for our India Operations. More than 75% of our operations (headcount) is in India.</t>
  </si>
  <si>
    <t>i)  Our Integrated Report is according to ISAE 3410 standards which is assurance based on GRI Standards framework and is awaiting third party (KPMG ) assurance, it will be updated online at https://www.techmahindra.com/en-US/wwa/Company/Documents/Tech-Mahindra-integrated-Report-2018-19.pdf by 30th Sept'19</t>
  </si>
  <si>
    <t>The Chief Executive Officer and Managing Director of Tech Mahindra is the Chairman of Corporate Social Responsibility Committee. He is also a member of Tech Mahindra Board. Tech Mahindra is “Company with a Purpose- not only in Business but beyond it”. The CEO's presence and inimitable style of leadership helps to imbibe CSR Committee’s decisions across the company. It also helps to imbibe sustainability and its strategy within core company operations, business decisions and policies like bio-diversity policy, optimal use of resources etc. His commitments and decisions towards sustainability and initiatives like “Don’t be Plastic, Plant a tree by every employee” etc. at company-wide level and has also directed company and employees towards SDG goals of responsible consumption. Also please find short video on "Dont be plastic" initiative at https://www.youtube.com/watch?v=nkWC_XMykjg</t>
  </si>
  <si>
    <t>Woman Director on Tech Mahindra Board and Corporate Social Responsibility Committee of Tech Mahindra, has served as a full-time member of the National Consumer Disputes Redressal Commission, Government of India, Reserve Bank of India (RBI) Committee on Customer Service in Banks, advisory member of Insurance Advisory Committee of Insurance Regulatory and Development Authority of India, member of advisory Board of Council for Fair Business Practices. She brings unique perspective towards sustainability decisions from users, consumers, customers and larger society. Her presence as part of CSR Committee ensures our decisions are in line with larger benefit of society and users. She also focuses on substantially reducing waste generation (aligning towards SDG goal 12).</t>
  </si>
  <si>
    <t>Director on Tech Mahindra Board of Directors and member of the Corporate Social Responsibility Committee. He is the Group President for the IT Sector for Mahindra and Mahindra which includes Tech Mahindra and Bristlecone. He is also the chairman of the Mahindra Group Sustainability Council. He brings his industry understanding across key Sustainability initiatives and provides oversight across the green projects, initiatives, disclosures and reporting. He is a member of the Managing Committee of Harvard Business School (India) Research Center, a member of the Board of Governors of The Mahindra United World College of India.</t>
  </si>
  <si>
    <t>Tech Mahindra adopts sustainable practices and publish the integrated reports at https://www.techmahindra.com/company/Sustainability.aspx</t>
  </si>
  <si>
    <t>Sustainability at Tech Mahindra (TechM) is integrated with Business at all levels including Board, based on the structure below: - Chairman of TechM &amp; Mahindra Group and Directors on Board of TechM as reviewer. - Corporate Social Responsibility Committee ( Board Level) -Risk Management Committee ( Board level) - Sustainability Council (At CxO level) The Chairman of TechM &amp; Mahindra Group, and Directors on the board of TechM, review our sustainability charter, strategies, and performance of sustainability targets. The Board closely monitors and oversees the progress of the Roadmap targets taken and suggests guiding strategy and inputs for TechM to achieve our targets and goals. The Corporate Social Responsibility Committee appointed by the Board, is responsible for Climate change issues within the organization and reports to the Board on a quarterly basis on all climate related issues. The committee comprises of TechM Board members CEO and MD TechM, (Chairman of the Committee) and 2 other TechM Board directors. This Committee is responsible for guiding sustainability strategies, annual budgets and investments of the company. The committee also oversees that TechM has responsible consumption and production. The CSR Committee also reviews the progress on Sustainability performance and implementation each quarter and shares with the board, the sustainability strategy, major plans of action, budgets and investments as also the risk and opportunities of climate change. The Risk Management Committee (RMC) of the Board reviews the risks and opportunities associated with climate change. All risks related to climate change like business disruption, changing regulatory landscape and acute physical stress are identified and prioritized by the Risk Management Council and reported each quarter to the RMC, which is then presented to the Board of Directors. Tech Mahindra also has a Sustainability Council, which reports to the CSR Committee of the Board. The Sustainability Council comprises of Chief Financial Officer, Chief People Officer, Chief Sustainability Officer and Heads of Legal and Corporate services. The Tech Mahindra Sustainability Council reviews and monitors the Sustainability performance of the company. The Council considers all climate-related issues when strategizing plans of action, developing annual budgets and capital expenditure, setting organizational performance, targets for sustainability, reviewing risks and opportunities associated with climate change, while also overseeing the sustainability performance of the organization. The company manages the risks of Climate change by taking Science Based Targets, assigning a Carbon Pricing mechanism and defining sustainability targets and their achievements through various initiatives.</t>
  </si>
  <si>
    <t>The Corporate Social Responsibility Committee, which is appointed by the Board, is responsible for Climate change within the organization. The committee comprises of TechM Board members CEO and MD TechM, (Chairman of the Committee) and 2 other TechM Board directors. This Committee is responsible for Sustainability and CSR strategies and initiatives of the company. The Sustainability Council and CSR Council both report to the CSR Committee of the Board. The Sustainability Council comprises of Chief Financial Officer (CFO), Deputy CFO, Chief People Officer, Chief Legal Officer, Chief Sustainability Officer and Head of Corporate services. The Tech Mahindra Sustainability Council members carve the strategy and roadmap for the organization's sustainability keeping in view climate-related risks and opportunities</t>
  </si>
  <si>
    <t>The role of the Corporate Social Responsibility Committee is to help build the vision and of the sustainability strategy of the company. The roles &amp; responsibilities handled by the CSR committee are: • Reviews performance in relation to targets set in the roadmap of sustainability. • Monitors the steps taken by the company for climate change and other environmental risks and opportunities. • Updates the Board on the sustainability strategy, major plans of action, budgets and investments as also the risk and opportunities of climate change on a quarterly basis The Chief Sustainability Officer works in close coordination with the CSR committee so that the charter of sustainability is driven within the company.</t>
  </si>
  <si>
    <t>The Chief Sustainability Officer of the Company is responsible for driving integrated sustainability thinking across the organization and ensuring sustainable consumption. The Corporate Social Responsibility Committee, which is appointed by the Board is responsible for Climate change within the organization. The committee comprises of TechM Board members CEO and MD TechM, (Chairman of the Committee) and 2 other TechM Board directors. This Committee is responsible for Sustainability and CSR strategies and initiatives of the company. The Sustainability Council and CSR Council both report to the CSR Committee of the Board. The Sustainability Council comprises of Chief Financial Officer (CFO), Deputy CFO, Chief People Officer, Chief Legal Officer, Chief Sustainability Officer &amp; Head of Corporate services. The Tech Mahindra Sustainability Council members carve strategy &amp; roadmap for organizations sustainability keeping in view climate-related risks and opportunities</t>
  </si>
  <si>
    <t>Our Chief Sustainability Officer reports directly to the CEO &amp; MD of our organization. He is responsible for driving the sustainability agenda for Tech M. Responsibilities of the CSO are: •To provide an on-going evaluation of the company's business, ecological outlook &amp; other factors that affect company performance. The CSO works with other functions of the organization for developing or executing strategies to address issues such as energy use, resource conservation, recycling, pollution reduction, waste elimination, eco-friendly transportation &amp; building design. He manages sustainability program operations to ensure compliance with environmental or governmental regulations. • Take pre-emptive action on governance-related sustainability issues. • Execution of the Sustainability Roadmap &amp; Initiatives. • Development of sustainable organizational policies &amp; practices • Identify and evaluate pilot projects/programs to enhance sustainability innovative ideas within the organization.</t>
  </si>
  <si>
    <t>The Chief Executive Officer and Managing Director (CEO &amp; MD) of Tech Mahindra is a member of Tech Mahindra board and the Chairman of the Corporate Social Responsibility Committee (CSR) of the Board. As a member of the CSR Committee, he is responsible for guiding sustainability strategies, finalizing annual budgets and investments while also assessing climate related risks and opportunities and Sustainability performance every quarter.</t>
  </si>
  <si>
    <t>As a member of the CSR Committee, he is responsible for guiding sustainability strategies, finalizing annual budgets and investments while also assessing climate-related risks and opportunities and Sustainability performance every quarter.</t>
  </si>
  <si>
    <t>CRO – The Chief Risk Officer heads Enterprise Risk Management (ERM) function of Tech Mahindra, and reviews all risks including risks &amp; opportunities associated with climate change. All risks related to climate change like business disruption, changing the regulatory landscape and acute physical stress are identified and prioritized by the Risk Management Council. The CRO reports these risks quarterly to the Risk Management Committee at the Board Level, enabling the Board to be conversant of all risks that directly or indirectly have the potential to affect Tech Mahindra’s business, operations, brand and reputation.</t>
  </si>
  <si>
    <t>The functions of the Risk Management Committee are - Review, assess and oversight of sustainability and climate change risks. - Review of the Capital structure and risks associated with capital. - Review of the Risk Management framework, plans, and operational controls. - Review of risks with Criticality and mitigation plans.</t>
  </si>
  <si>
    <t>The Sustainability Managers report to the Chief Sustainability Officer and are responsible for driving the sustainability agenda within the company. Sustainability managers ensure sustainability actions and initiatives are planned, implemented, complied monitored and reported across platforms. The sustainability aspects include bringing in operational eco-efficiency, energy reduction related initiatives, and driving the sustainability road map of the organization. They are also responsible for assessing and managing climate-related risks and opportunities within the company.</t>
  </si>
  <si>
    <t>The sustainability aspects include bringing in operational eco-efficiency, energy reduction related initiatives, and driving the sustainability road map of the organization. They are also responsible for assessing and managing climate-related risks and opportunities within the company.</t>
  </si>
  <si>
    <t>At Tech Mahindra, we are committed towards sustainability. The Tech Mahindra Board, Corporate Social Responsibility Committee, Sustainability Council, Chief Sustainability Officer, Corporate Sustainability Cell &amp; Green Marshals are all working towards sustainability charter of company. Tech Mahindra Board is responsible for sustainability operations, environmental reporting &amp; compliances of Tech M.</t>
  </si>
  <si>
    <t>The Chairman of TechM Board &amp; Chairman of Mahindra Group, quarterly reviews sustainability charter of company.  </t>
  </si>
  <si>
    <t>The "Corporate Social Responsibility Committee” has alignment /reporting to the Board.  Sustainability council &amp; Chief sustainability officer have alignment/reporting to CSR Committee for enabling sustainability across organization.  Corporate Sustainability Cell, Sustainability Champions &amp; Green Marshals are working towards sustainability initiatives across employees, locations and assets.</t>
  </si>
  <si>
    <t>Tech Mahindra Board also has key responsibility to ensure sustainable operations and sustainability is integrated as core value across our operations, people and processes. Board also reviews sustainability charter &amp; company performance on sustainability roadmap every quarter, Our Board comprises of 9 Directors &amp; our board of directors are working in various sustainability forums globally and they bring specific focus towards sustainability for Tech Mahindra.</t>
  </si>
  <si>
    <t>Tech Mahindra CSR Committee has key responsibility for creating vision &amp; sustainability strategy of company. They review external inputs like policy &amp; regulatory changes, climatic global priorities, key global concerns &amp; ensures that our sustainability charter is aligned with global priorities. Committee also monitors progress of various ongoing sustainability initiatives &amp; their contributions. Their reports are presented to Board, quarterly. </t>
  </si>
  <si>
    <t>It comprises of following 3 members &amp; they bring specific aspects towards sustainability –Our CEO &amp; MD guides company decisions across key sustainability risks, opportunities, investment decisions. One of the directors  on board- provides oversight across green projects, initiatives, disclosures and reporting  while other gives an insight on Corporate CSR committee and brings unique perspective towards sustainability decisions from users, consumers, customers &amp; larger society.</t>
  </si>
  <si>
    <t>Tech Mahindra Sustainability Council has key responsibility to review &amp; approve all sustainability related projects &amp; initiatives, while ensuring all sustainability risks are well covered, opportunities are utilized for company’s growth. Council also reviews projects, initiatives from a financial &amp; impact perspective while ensuring we are aligned towards our sustainability charter. They also ensure environment norms &amp; regulations are well covered within our charter &amp; performance. Chief Financial Officer- Guides the key sustainability financial decisions, Chief People Officer– Guides sustainability charter for people &amp; their training, Head of Corporate Services– Ensures sustainability charter is imbibed across all assets, locations, Head of Legal Services - Ensures compliance towards global environmental standards, Chief Sustainability Officer - Responsible for driving sustainability agenda for TechM.</t>
  </si>
  <si>
    <t>Chief Sustainability Officer is responsible towards increasing Energy efficiency, Water &amp; Waste management, increase renewable sources &amp; move towards a low carbon future. </t>
  </si>
  <si>
    <t>His key responsibilities are:</t>
  </si>
  <si>
    <t>• Work across organization for developing or executing strategies to address issues such as energy use, resource conservation, recycling, pollution reduction, waste elimination, eco-friendly transportation &amp; building design. </t>
  </si>
  <si>
    <t>•Manage sustainability program operations, take pre-emptive actions to ensure compliance with environmental/governmental regulations. </t>
  </si>
  <si>
    <t>•Execute sustainability Roadmap &amp; Initiatives and develop sustainable organizational policies &amp; practices </t>
  </si>
  <si>
    <t>• Identify &amp; evaluate pilot projects/programs to enhance sustainability innovative ideas within organization.</t>
  </si>
  <si>
    <t>Process for monitoring environmental issues is –</t>
  </si>
  <si>
    <t>Internal issues are reported via respective department to CSO &amp; decisions, investments are made along with respective departments. For external issues, CSR committee/ Sustainability council takes report, assess impact &amp; devise strategy &amp; plan for appropriate management of issue.</t>
  </si>
  <si>
    <t>Tech Mahindra Sustainability Council also consults with Mahindra Group Sustainability Council, which includes Mahindra Group Sustainability Head &amp; President of Mahindra Group.</t>
  </si>
  <si>
    <t>Our Sustainability structure &amp; initiatives on website at</t>
  </si>
  <si>
    <t>http://www.techmahindra.com/company/Sustainability.aspx</t>
  </si>
  <si>
    <t>https://www.techmahindra.com/en-US/wwa/Company/Documents/Tech-Mahindra-integrated-Report-2018-19.pdf </t>
  </si>
  <si>
    <t>https://www.techmahindra.com/sites/resourceCenter/Financial%20Reports/Annual-Report-fy18-19.pdf </t>
  </si>
  <si>
    <t>Aspects such as bringing in cost optimization, customer and employee satisfaction, energy reduction projects and operational eco-efficiency impacting climate change are the important parameters of the CEO's Balance Score Card. In addition, our overall business strategy growth is largely due to solutions such as Smart city projects, SMART Grid, Micro-Grid As A Service, Intelligent Electric Vehicle Charging System (IEVCS), Community Action Platform for Energy (CAPE), Energy Management, Green Data Centers and Cloud-based services, which help reduce carbon footprints and achieve sustainability goals for our customers. Thus, the performance of these business portfolios and various climate initiatives are is directly linked to the variable compensation of our CEO &amp; MD who is responsible for the business growth and margins of these business units. Tech Mahindra is also a signatory to step-up declaration where these commitments are globally published and the company is accountable to fulfill these. More details on these goals can be reviewed at Tech M Step Up Declaration at https://stepupdeclaration.org/tech-mahindra Some of the targets are: 1) Our goal to achieve a 15% reduction in Scope 1-2 GHG Emissions by 2020-21. 2) 10% of energy sources are renewable by 2020-21 More details these goals can be reviewed at Tech M Step Up Declaration https://stepupdeclaration.org/tech-mahindra We also have SBT approved targets, which are aligned to the above targets. This year we have earned 11.85% of revenue from green solution. CEO’s compensation is also linked to the growth of revenue from green solutions like Smart city projects, SMART Grid, Micro-Grid as a Service, Intelligent Electrical Vehicle Charging System (IEVCS), Community Action Platform for Energy (CAPE), Energy Management, Green Data Centers and Cloud-based services. These green solutions help our customers spanning across various industries like transport, manufacturing, life sciences, telecom, etc, also reduce their carbon footprint thereby making entire societies, communities become sustainable.</t>
  </si>
  <si>
    <t>Our CFO is also responsible for business growth with sustainability solutions, operational eco-efficiency and bringing in cost efficiency; the performance of green sustainability business portfolios is also linked to his variable compensation. In addition, aspects such as bringing in cost optimization and operational eco-efficiency are the other parameters included. The variable compensation also incorporates multiple factors such as revenues, profits, customer satisfaction, and employee satisfaction. The CFO is also a member of the Tech Mahindra Sustainability Council.</t>
  </si>
  <si>
    <t>Tech Mahindra's Chief Sustainability Officer aims towards increasing Energy efficiency, he also has targets of energy reduction by adopting low carbon technology, Water and Waste management. Our Chief Sustainability Officer’s performance is measured on the achievement of Tech Mahindra's sustainability goals and reduction target for the year. Sustainability goals include targets for GHG emission reductions, operational Eco-Efficiency, Water and Waste Management, Green Value Chain, Community, and Associate Development and training workshops. Specific targets linked to CSO’s variable pay are: 1) Our goal to achieve a 15% reduction in Scope 1-2 GHG Emissions by 2020-21. 2) 10% of energy sources are renewable by 2020-21 3) Goal to ensure a 15% reduction in paper consumption by 2020-21, which reduces our paper waste 4) Secure a 5% reduction in per capita of fresh-water consumption kl/employee by 2020-21 and six rainwater-harvesting units to be installed by 2020-21.</t>
  </si>
  <si>
    <t>At Tech Mahindra our ideology of sustainability is reflected in our rigor and strategic thinking across the organization. We believe that our operations should not adversely affect the future of our society, its ecological balance, and life support functions. So the Sustainability Managers who report to the CSO are responsible for driving the sustainability agenda within the company. The performance of the sustainability agenda across platforms is directly linked to their overall compensation. The aspects include bringing in operational eco-efficiency, energy reduction related initiatives, and driving the sustainability road map of the organization</t>
  </si>
  <si>
    <t>All Facility Managers are eligible for specific performance-linked incentives for outstanding progress on climate change goals and consider environment criteria while initiating buying decisions. These incentives and awards are given on a quarterly &amp; annual basis by Senior Leadership &amp; Location Council members at each location. The KUDOS program provides gift vouchers that can be used at various e-commerce websites or can be encashed. We provide recognition which includes 1. Pat on the back award 2. Certificates of appreciation 3. Associate/ Team of the month/ year awards 4. ACE award 5. Star award 6. Peer recognition award 7. Sustainability Champion Award</t>
  </si>
  <si>
    <t>The Sustainability Champions are responsible to drive the sustainability agenda within the company. The performance of the sustainability champions is directly linked to their overall compensation. The aspects include bringing in operational eco-efficiency, energy reduction-related initiatives and driving the sustainability road map of the organization. are eligible for specific performance-linked incentives for outstanding progress on climate change goals. These incentives and awards are given on a quarterly &amp; annual basis by Senior Leadership &amp; Location Council members at each location. The KUDOS program provides gift vouchers that can be used at various e-commerce websites or can be encashed. We provide recognition which includes 1. Pat on the back award 2. Certificates of appreciation 3. Associate/ Team of the month/ year awards 4. ACE award 5. Star award 6. Peer recognition award 7. Sustainability Champion award</t>
  </si>
  <si>
    <t>Green Marshals have a goal of encouraging environmentally-conscious behavior amongst employees and help in educating everyone on sustainable practices. They voluntarily participate and drive a number of sustainability initiatives like (a) Bringing energy efficiency into the system - observing No Paper Day and Earth Hour programs (b) Optimizing the energy usage (c) Reducing carbon footprint of the organization (d)Creating awareness on energy efficiency and savings into the system through green quiz (e) Reducing emissions from travel and encourage green transport (f)Banned plastic bags for vegetable stalls within the campus (g) Created traffic awareness and reduced carbon footprint (h) Drones were used for the deployment of seeds to restore rangeland habitat near Pune Hinjewadi campus. The objective was to ‘make reforestation scalable'. The use of technology helped us in achieving the reforestation of large barren lands. They are recognized through 'Certificates of Excellence' and Mementos from Senior Leadership/Location Councils. The outstanding employees who have driven sustainability initiatives are recognized by our appreciation program KUDOS which awards them gift vouchers that can be used at various e-commerce websites or can be encashed. Employees who suggest ideas on Sustainability through Ideathon are awarded cash prizes.</t>
  </si>
  <si>
    <t>Other, please specify (Corporate Service Head)</t>
  </si>
  <si>
    <t>Our Corporate Services Head plays a pivotal role in monitoring; reviewing sustainability data aspects of the organization; the alignment to organizational sustainability goals; targets. He is also responsible for emission reduction activities by driving projects, which can directly reduce carbon footprint of the facility. The performance of sustainability parameters and initiatives for the organization is directly linked to his compensation.</t>
  </si>
  <si>
    <t>The Process Operation Manager drives Sustainable Supply Chain assessments within the company. Their performance is directly linked to compensation. The aspects include assessments of our vendors, conducting Capacity Building Workshop considering ESG parameters, auditing vendors while recommending improvements and best practices. They are eligible for specific performance-linked incentives for outstanding progress on climate change goals. These incentives and awards are given on a quarterly &amp; annual basis by Senior Leadership &amp; Location Council members at each location. The KUDOS program provides gift vouchers that can be used at various e-commerce websites or can be encashed. We provide recognition which includes 1. Pat on the back award 2. Certificates of appreciation 3. Associate/ Team of the month/ year awards 4. Sustainability Champion award</t>
  </si>
  <si>
    <t>Short, Medium, Long term time horizons are considered for risk factor to assess for outcomes, probability; magnitude of impacts. Short term are those horizons which can be achieved in less than 3 years</t>
  </si>
  <si>
    <t>Short, Medium, Long term time horizons are considered for risk factor to assess for outcomes, probability; magnitude of impacts. Medium term are those horizons which are in range 3 to 10 years.</t>
  </si>
  <si>
    <t>Short, Medium, Long term time horizons are considered for risk factor to assess for outcomes, probability; magnitude of impacts. Long term are those horizons which requires more than 10 years</t>
  </si>
  <si>
    <t>We have a Risk Management Committee (RMC); framework for Risk Management at Board Level. ERM comprises of Board of Directors; Heads of business units. Enterprise Risk Management (ERM) function is head by Chief Risk Officer Mr. Sunil Sanger who reports on risks including climate change risks &amp; Opportunities to board of Tech M. It incorporates inputs from all business functions via designated Risk officers who on monthly basis update Risk registers. Enterprise Risk team prioritizes reported risks based on structured policies &amp; Risk Management Framework. It's reported to RMC quarterly. Tools/techniques like SWOT; scenario analysis, Event/Decision Tree Analysis; BCM, FMEA are used for risk analysis, TCFD are used for climate related risks &amp; opportunities. E.g. Natural Disasters affecting our facilities located near coastal areas (e.g. Bhubaneshwar). We have detailed RCA of risk, which affected our workforce; business continuity to deliver service, contingency plan and its criticality.</t>
  </si>
  <si>
    <t>Tech M’s approach to Risk Management is analyzing every possible risk in short, medium &amp; long-term. We perform complete assessment of risk &amp; its prioritization, impact, likelihood, magnitude along with financial impact assessment. We also create management approach for each risk that generates into focus across some of sustainability projects to be immediately established. Risk assessment is entrusted with Enterprise Risk Management Team  headed by Chief Risk Officer in conjunction with various business functions. All business functions have a designated Risk officer who incorporates feedback &amp; inputs from all relevant stakeholders . Tech Mahindra Sustainability Council assesses sustainability risks. We have documented process where climate change risks /opportunities are integrated into company’s centralized enterprise risk management function covering all types of risks and opportunities. This risk assessment is conducted monthly. Tool used for risk assessment is risk register. We analyze risks at both organizational &amp; assets level.</t>
  </si>
  <si>
    <t>Process :</t>
  </si>
  <si>
    <t>1) Risks are identified via bottom-up approach where each business function directly contributes to climate change aspects &amp; updated onto risk register &amp; analyze. We assess physical risks of our office locations, data centers, people etc. Risks related to extreme weather events, vector borne diseases &amp; pandemics are part of our BCM framework. </t>
  </si>
  <si>
    <t>2) Risk analysis &amp; Prioritization is done via systematic tools usage, detailed assessment using TCFD framework, financial impact assessment &amp; management method assessment. ERM team along with business functions &amp; location councils prioritize risks and report in risk register. Tools used are:- 1. Scenario analysis 2. Delphi technique 3. Cause &amp; Effect diagrams 4. Sensitivity analysis. </t>
  </si>
  <si>
    <t>3) Prior to risk finalization, we assess all external factors that can create climate risk for organization like ecological changes, water maps, damaging impacts on climate due to human activities, regulatory &amp; compliance related changes, draft policies related to environment impacts &amp; environmental norms etc. </t>
  </si>
  <si>
    <t> 4) Risk prioritization processes does identify transition, physical  Legal, Technology, Market, Reputation, Acute &amp; Chronic sub-areas as per TCFD framework. We also determine relative significance of climate-related risks in relation to other risks. </t>
  </si>
  <si>
    <t>5) Next stage is analysis of potential, size &amp; scope of identified climate related risks; assessing financial impact. Material analysis &amp; scenario analysis is performed to identify risks. We prioritize risks that are found to be material to our company &amp; its business &amp; has major impacts, based on scenario analysis. During Materiality Analysis, we followed international guidelines such as GRI standards &amp; those published in international journals &amp; reports. During analysis, we also analyze regulatory impacts, cost impacts &amp; stakeholder concern. </t>
  </si>
  <si>
    <t>6) We do analyze management method of each of these risks &amp; financial impacts. There could be a significant financial impact caused due to OPEX &amp; CAPEX incurred to ensure compliance with climate related mandates &amp; capital that is invested in low carbon technologies &amp; digital solutions that provides risk mitigation &amp; management.  </t>
  </si>
  <si>
    <t>7) The risks &amp; management methods e.g. investment in RE that have substantive financial impact are created into sustainability projects &amp; included within our sustainability road maps. </t>
  </si>
  <si>
    <t>For Tech Mahindra, we consider substantive financial impact as financial impact or management method on following guidelines, which directly affects our investors &amp; stakeholders:</t>
  </si>
  <si>
    <t>1) High : higher than &gt;0.80% of our revenue or USD 10 Mn (whichever is lower)</t>
  </si>
  <si>
    <t>2) High-medium :  in the range of &lt;.80%  &amp; &gt;.40% of our revenue or between 10Mn – 5Mn (whichever range is lower) </t>
  </si>
  <si>
    <t>3) Medium : in the range of &lt;.40%  &amp; &gt;.20% of our revenue or between 5Mn – 2.5Mn (whichever range is lower) </t>
  </si>
  <si>
    <t>4) Medium-low :  in the range of &lt;.20%  &amp; &gt;.05% of our revenue or between 2.5Mn – 1Mn (whichever range is lower) </t>
  </si>
  <si>
    <t>5) Low :  in the range of &lt;.05% of revenue or lesser than 1Mn (whichever is lower)</t>
  </si>
  <si>
    <t>One example of substantive impact is to mitigate the risk of “Acute: Increased severity of extreme weather events such as cyclones and floods”. Last year, our Chennai facility faced a flood situation, but Tech M was able to fully recover and re-start operations  immediately due to effective data-backup and recovery procedures in place. If we were not able to start operations we would have lost a revenue of $341400. </t>
  </si>
  <si>
    <t>Our Location Councils assess all aspects of risks, which arise during floods and report to Risk Officers for quick help. At asset level, our operation team maintains documented Business Continuity Plans-incorporate assessment of physical risks &amp; impact of natural disasters.  We carried out a thorough risk assessment &amp; evaluated potential impact on our business activities. Our BCM System &amp; Disaster Recovery Plan were  updated on risk and were able to respond &amp; manage effectively.</t>
  </si>
  <si>
    <t>The Central Pollution Control Board (CPCB) of India is a statutory organization and is responsible for maintaining national standards under a variety of environmental laws, in consultation with zonal offices, tribal, and local governments. They have Water (Prevention and Control of Pollution) Act, 1974; Air (Prevention and Control of Pollution) Act, 1981, Environmental (Protection) Act, 1986 and Solid Waste management Act. Since, Central PCB's and State PCB's norms are statuary norms, any non-compliance to norms may result into direct closure of our operations in designated centers and facilities. This could pose 'Exposure to litigation' risk per TCFD. Management method - We are an environmentally responsible company and we publish our Sustainability initiatives in our Annual reports, Integrated reports; on our website. We are compliant with the local, state and central norms for air pollution act, water pollution act and waste management act. We have installed DG sets that are of the highest quality ensuring silent operation in compliance with Air Act in 1981 and updated norms. We do not discharge any wastewater into water bodies like rivers, lakes as per water act. Also, we have STPs installed at most of our facilities, where treated water is used for landscaping across facilities. We reuse and recycle our waste. We dispose off our e-waste in environmentally friendly way. This year we are also establishing 3 plants of waste to power conversion plants.</t>
  </si>
  <si>
    <t>Due to the drastic weather/climate change globally, India has submitted its Nationally Determined Contributions (NDC) under the Paris Agreement, where India has committed to increase the share of non-fossil fuels to 40% of the total electricity generation capacity and to reduce the emission intensity of the economy by 33 to 35% by 2030 from 2005 level. To ensure implementation of India NDC's, NITI Aayog has incorporated them in draft National Energy Policy. We foresee, there could be mandate/caps for us and other companies to opt for renewable energy sources. Considering this as policy risk 'enhanced emission related reporting obligation', we have already started investing in sourcing renewable energy. This technology transition will lead to extra capital &amp; operational expenditure for compliance of India's NDCs and National Energy Policy. Management Method: To mitigate this risk, we are exploring the opportunity of in-house renewable energy generation through Solar. We have the plan to install renewable energy generation systems like Solar plants, Windmill and Solar geysers in our large campuses that will help increase our RE Grid mix and reduce our dependence on purchasing power from the grid. We have total solar installations of 3,687 kW to date covering our campuses in Pune, Bangalore, Hyderabad, Chandigarh, Noida, Vizag and Chennai and PPA at Bangalore through which we generated 24045539 kWh of Solar Power leading to a reduction of 19717 MT CO2 equivalent</t>
  </si>
  <si>
    <t>We are using technology to support our facilities operations, ACs, data centers, laptops &amp; computers used as mode of work and for operations management. Technology is ever evolving and there are always new R&amp;D, evolution to new age devices with improved energy intake and utilization. An organization adopting new technology can have severe cost impacts leading to Transition risk of "Costs to transition to lower emissions technology” due to phasing-out &amp; replacement of existing assets used across the organization. This type of risk applies to our data centers, desktops, laptops and AC’s usage etc. Management Method: We are replacing our existing data centers with more efficient HVAC containment; airflow reduction systems, utilizing natural cooling techniques wherever possible, using LED lighting &amp; of adiabatic cooling. Tech Mahindra has considered this risk and has started replacing CFL lamps with LEDs saving 1763MTCO2, installing motion sensors saving 1339MTCO2, high definition parking lamps with Solar lights, more energy efficient equipment. We will phase-out devices and replace old models based on end of life concept and allocated budgets, reducing the risk of higher cost implication in one go.</t>
  </si>
  <si>
    <t>Litigation risk of maintaining air quality for environmental protection has become one of the major legal risks. Air Act in coordination with the EPA provides the prevention, control and regulation of air quality in India and requires consent to establish for organizations across all its facilities. Legal cases filed due to failure of organizations to mitigate impacts of climate change, failure to adapt to climate change, and the insufficiency of disclosure around material financial risks are also a possibility that we focus on. This poses policy risk of 'exposure to litigation' as per TCFD. Management Method: Tech Mahindra has already taken this risk in consideration and measures air quality through performing multiple checks along with particulate matters, SOX and NOX at ambient and stack (DG sets) which is kept under control through various sustainability initiatives and within limits of our Consent to operate by Pollution Control Board. We also ensure compliance through regular monitoring and reporting according to GRI standard guidelines. We are also fully aware of climate change issues and ensure that we mitigate them on priority basis through various initiatives and green technologies while disclosing our financial risks on relevant forums.</t>
  </si>
  <si>
    <t>Given the impact of climate change on various aspects of life, businesses are increasingly adopting policies and actions towards reducing their environmental impacts and imbibing sustainability within the operations. Companies across industries have included climate change in the overall business strategies. We see this trend becoming stronger in the coming years. This creates a risk of “Changing customer preferences” towards working with and buying products &amp; services from environmentally sustainable company. Many companies now prefer to do business with only those companies, which are environment conscious and are taking adequate steps to reduce their environmental impacts. Tech Mahindra responds to at least 40+ customer Request for proposals(RFP) and Request for Information(RFI) where customers have asked about our sustainability declarations. These deals amount to 1Bn plus value in terms of new revenue. Management method: Our Sustainability Council ensures that we have a focused approach towards sustainability and ensure that our sustainability measures reflect in our actions. We publish our Sustainability initiatives in our Annual reports, Sustainability Reports, Integrated Reports &amp; on our website. Our Board directly supervises our green initiatives and disclosures; we have a Sustainability Council, and Green Marshals to ensure companywide implementation of mandates. Thereby, we remain sustainability-focused company with environmentally responsible operations.</t>
  </si>
  <si>
    <t>Our existing customers are also adopting green policies and actions towards reducing their environmental impacts and imbibing sustainability within the operations. As part of their sustainability charters, they expect their suppliers like Tech Mahindra also to be environmentally responsible companies. Many of our large customers also audited us on our sustainability charter. Their audits and reviews covered various inputs like our carbon emission, our water, waste and environment management policies, our compliance to local environmental laws, our green initiatives. This creates risk of losing customer business due to sustainability non-compliances. We also account that as reputation risk and take steps to ensure that there is no gap in our environmental reporting and declarations. Management Method: Tech Mahindra has played a significant role in area of sustainability and established itself as a leader in this space. Tech Mahindra’s integrated report are compliant with CDSB Framework, TCFD Framework and reports are based on GRI standards. We have also implemented Carbon Pricing to abate GHG emissions and invested in various Sustainability projects like increasing Renewable Energy sources, Energy efficiency, LEED certifications, environmental management systems, Green building Certifications and creating awareness amongst our employees, customers and suppliers through program called as Making Sustainability Personal and enable taking various events, seminars, activities towards protecting environment.</t>
  </si>
  <si>
    <t>Due to dynamic change in weather conditions, some areas receive heavy rainfall that leads to extreme weather events like floods and cyclone. If our offices are located in these areas, then these calamites will disrupt our operations by flooding our campuses &amp; disrupting regular work. This will negatively impact our business by reducing our capacity to deliver our services by damaging our assets like data centers, impacting network &amp; electricity cables. There is a threat to safety of our employees in terms of travelling between office &amp; home. This leads to reducing revenues due to upheaval operations, cost implications related to asset damage and additional investments for efforts towards recovery. Last year, our Chennai facility faced a flood situation, but Tech Mahindra was able to fully recover and re-start operations immediately. Management Method: Tech Mahindra has made sustained investments in developing and implementing an effective business contingency plan, along with mitigation measures for recovery of IT infrastructure and operations, in the event of a disaster. We have complete back-up of each and every site and its customer centric data, codes and other details. Employees are allowed to work from home &amp; the company provides cab/shuttle services for their commutation to get rid of transport difficulties. Better workforce management and planning helps us to prevent negative impacts, thus help in reducing our operation/Business losses.</t>
  </si>
  <si>
    <t>Precipitation patterns are changing within the Indian Sub-continent. Due to dynamic change in weather conditions, areas where heavy rainfall was observed traditionally, is seeing reduced precipitation while some of the drought prone areas have delayed monsoon. Heavy industrialization, forest destruction, green cover destruction is also leading to less rainfall and reduced water retention ability of soil. Decreased rainfall and drying up of rivers and other water bodies will result in water scarcity, directly affecting operations. Projected water stress and seasonal supply variability will lead to higher purchase prices of commercial water leading to higher operating costs. Management Method: We recycle wastewater to reduce dependence on fresh water, install rainwater-harvesting plants to recharge ground water level and install water sensors and restrictors to reduce water consumption. We carry out greater due diligence, water quality checks and water audits for inlet water. For Sea Level rise, the change may not happen in the short term, it may take long-term cumulative changes to sea level. We review our risks in every 3 months and take appropriate decisions to reduce the impact like relocating operations to suitable areas and cities. Better workforce management and planning helps us to prevent negative impacts of workforce like health, safety, absenteeism and thus help in reducing our operation/Business losses. We conduct pre-checks on water safety and hygiene for betterment of our employees.</t>
  </si>
  <si>
    <t>Due to dynamic change in weather conditions, areas where heavy rainfall was observed traditionally, is seeing reduced rainfall; while some of the drought prone areas have delayed monsoon. Precipitation often occurs in extremes affecting the day-to-day life of our associates. They find it difficult to commute to and fro office. Also such uncertain climate changes can trigger epidemic diseases. This gives rise to multiple diseases, cholera and diarrhea are very common. New diseases are also expected to spread which could leave the current immunity profiles inadequate to combat these. This can affect our employees health and in turn affect the business" Management method: In order to ensure a level of readiness to maintain the continuity of its critical business and services to customers, Tech Mahindra has made multiple programs for employees health and safety. Right from our buildings which are OHSAS 18001:2007 compliant, we also have additional health amenities provided in our campuses. The basic medical and rest facilities available for employees within campus. In case travel and commute is not possible due to some climatic uncertainty, there is also provision of guest houses in some of our campuses. For routine health management and to avoid any harmful impacts of pollution and other disease there are Yoga camps, vaccination camps arranged within offices.</t>
  </si>
  <si>
    <t>Few of our facilities are located in coastal areas that can be affected by the rise in sea levels. As impact of 2degree rise in temperature, sea levels will rise or due to some catastrophic event at sea or climate can impair our service delivery and operations. We have inter-continental networks spread through sea cables. Any physical damage into cables can result into connectivity being lost across locations, customers, various Tech Mahindra has facilitates and employees. Thereby, hampering our service delivery and our operations.. It may threaten the safety of the people in our offices thereby requiring evacuation. Tech Mahindra have 5 facilities close to sea that can be impacted with sea level rise - Calcutta, Chennai, Mumbai, Bhubaneshwar and Vishakhapatnam. Management Method: For Sea Level rise, the change may not happen in short-term, it may take long-term cumulative changes to sea level. We review our risks in every 3 months and take appropriate decisions to reduce the impact like relocating operations to suitable distances, cities. Tech Mahindra has made sustained investments in developing and implementing an effective business contingency plan, along with mitigation measures for recovery of IT infrastructure and operations, data and customer information. Regular disaster recovery trials and mock drills are carried out across all customer projects across all Tech Mahindra operating locations. To manage continuation of work for two months period we will require $1.68 million cost of management.</t>
  </si>
  <si>
    <t>Sustainability Council identifies and prioritize risks through scenario analysis, reviews &amp; reports overall performance internally &amp; provides key insights on strategy of sustainability programs every quarter. Every risk/opportunity is closely studied, measured &amp; monitored on quarterly basis. We  use TCFD defined risk and opportunity framework and have conducted detailed assessment of  climate change risks &amp; opportunities generated in Short, Medium &amp; Long term time horizons. Based on outcome, probability &amp; magnitude of impacts; these risks are reviewed. Feedback &amp; inputs from all relevant stakeholders are updated via Risk officer on monthly basis.  There could be a significant financial impact caused due to OPEX/CAPEX incurred to ensure compliance with climate related mandates and also due to capital that is invested in developing low carbon technologies and digital solutions; these decisions are also included in review cycle of each risk and opportunity.</t>
  </si>
  <si>
    <t>Climate related risk have been identified into transition and physical risks using TCFD Framework Policy, Legal, Technology, Market, Reputation, Acute and Chronic risk-types. Risks are identified via bottom-up approach where each business function directly contributes to climate change aspects &amp; updated onto risk register &amp; analyze, prioritize via tools. Facility &amp; Infra group assess physical risks of our office locations, data centers, people etc. Risks related to extreme weather events, vector borne diseases &amp; pandemics are part of our BCM framework.  Risk Prioritization is done via systematic tools usage and analysis. </t>
  </si>
  <si>
    <t>Enterprise Risk Management team along with Business functions and location councils prioritize risks reported in risk register. Tools used are − Scenario analysis − Delphi technique − Cause &amp; Effect diagrams − Sensitivity analysis – Business Cases. Various teams discusses alternate approaches for mitigation and robust risk mitigation mechanism is created along with business cases. Sustainability Council then takes a decision on initiatives.</t>
  </si>
  <si>
    <t>Four pillars of continuity and resilience include People safety, Asset protection, Environment Safety – IT and Non-IT as well as Continuity of business – services, internal and external customers. Reducing impact to business by planning right cost effective strategies, Response Plans, Recovery of business processes in order of criticality and priority, Restoration of services, Resuming business operations and Returning to normal operations are six stages TechM Business Continuity Management Framework. </t>
  </si>
  <si>
    <t>Example of physical risk – Flood at Chennai: Our Chennai location was under incessant rainfall. We were closely monitoring updates from local climate authorities. It was anticipated that rainfall could lead to flood or transport struggle for employees, we had prior informed our transport team to be on-standby, along with planned drills for our associates to evacuate premises in safely manner. As for our business, we have complete data back-up and BCP procedures for all our client operations across locations, which helped us in restoring our operations within 2 hours with no impact to our business. Arrangement of transportation for employees to and fro were arranged. </t>
  </si>
  <si>
    <t>Example of transition risk is – Litigation risk of maintaining air quality for environmental protection has become one of major legal risk.  Air Act in coordination with the EPA provides prevention, control and regulation of air quality in India and requires consent to establish for organizations across its facilities. TechM has already taken this risk in consideration and measures air quality and ensure they are within limits of consent to operate by Pollution Control Board. We ensure compliance according to GRI standard guidelines.</t>
  </si>
  <si>
    <t>Process for managing climate related opportunity:-  Opportunities considered are on how we drive internal efficiency to reduce carbon footprint, reducing cost &amp; maintenance. Sustainability team, Corporate Services &amp; Location Councils discuss on all aspects of opportunities and prioritize them using scenario analysis – Delphi technique – SWOT analysis. Capex, Opex investments are identified along with short-term, medium-term and long-term savings. Investment decisions are made and executed by appointing head of program for each of opportunities related projects. </t>
  </si>
  <si>
    <t>An example of green opportunities is changes in consumer preference towards green products/services. We performed detailed opportunity assessment for customer interest areas in green products, we used design thinking to understand consumer preference and created 2 products where design has incorporated social/environmental concerns, risks and/or opportunities  a) Saarthi is an AI enabled robot that provides wellness as a service and helps measure basic medical parameters. b) Farm Guru is an end-to-end Smart Agri-Framework intended to minimize human intervention and provide specialized assistance through using precision agriculture for producing a quality yield</t>
  </si>
  <si>
    <t>Due to the drastic weather/climate change globally, India has submitted its Nationally Determined Contributions (NDC) under the Paris Agreement, India plans to increase the share of non-fossil fuels to 40% of the total electricity generation capacity, to reduce the emission intensity of the economy by 33%-35% by 2030 from 2005 level, and to create additional carbon sink of 2.5 -3 billion tonnes of CO2 equivalent through additional forest and tree cover. To ensure the implementation of India NDCs, NITI Aayog has incorporated them in draft National Energy Policy. Going further, there could be the mandate for Tech Mahindra and all other operational companies to opt for renewable energy sources to align with the Paris agreement of 1.5-degree Celsius. Considering this risk, we have already started investing in sourcing renewable energy. This transition due to the policy change will lead to extra capital &amp; operational expenditure for compliance of India's NDCs and National Energy Policy.</t>
  </si>
  <si>
    <t>Compliance with India's NDC to Paris agreement is our top priority. India's NDC at Paris agreement is a commitment to increase share of non-fossil fuels to 40% of total electricity generation and reduce emission intensity of economy by 33%-35% by 2030 from 2005. To ensure compliance we are setting solar plants at many locations. Despite cost of setting solar plant is higher, it saves operational cost by saving commercial cost of grid electricity. For e.g. TechM has already set up solar plants at various facilities and we want to invest in increasing green coverage to create additional carbon sink. Calculation - Cost of setting of 1MW solar plant is USD 762041, excluding cost of repair, damage, and maintenance. Total financial impact will be USD 3813496.76 including management personnel cost for solar panels and expenditure for increasing green coverage by plantation. Impact assessment has been done for solar panels and its investment considered for implementations in a planned manner.</t>
  </si>
  <si>
    <t>"Tech Mahindra is an environmentally responsible company. For example, Tech Mahindra is ensuring proactive steps towards non-fossil fuel-based energy. We have increased our renewable energy source from 2.8% in FY 17-18 to 15.2% in FY 18-19. One of the contributors to this was implementing solar panel installation at Noida, Chandigarh, and Vizag this year increasing our total capacity to 3687kWp and have increased renewable energy sources through PPA at Bangalore location of capacity to 10MW. We have also planned 3 major solar panel capacities in Chennai, Pune, and Bhubaneshwar. Calculation - Solar plants do not involve higher maintenance so managing it will require maintenance engineers at locations and managers for handling any problems, substantial decisions, and tracking of benefit involved. The installation of solar energy and plantation coverage enhancement involves the salary of Managers and maintenance engineer, cost of workers for green cover and plantation which is USD 74630.05. "</t>
  </si>
  <si>
    <t>"Considering an increase in demand for clean energy, we foresee renewable energy mandates; caps on commercial businesses. Keeping this in mind we are exploring the opportunity of in-house renewable energy generation through Solar. We have the plan to install renewable energy generation systems like Solar plants, Windmill and Solar geysers in our large campuses that will help increase our RE Grid mix and reduce our dependence on purchasing power from the grid. We are already shifting focus from conventional sources of energy to eco-friendly sources through the commissioning of Solar Plants. We have total solar installations of 3,687 kW to date covering our campuses in Pune, Bangalore, Hyderabad, Chandigarh, Noida, Vizag, Chennai and also have power purchase agreement (PPA) &amp; solar heater, through which we generated 24045539 kWh of solar power leading to a reduction of 19717 MT CO2 equivalent."</t>
  </si>
  <si>
    <t>Few of our facilities are located in coastal areas that can be affected by the rise in sea levels and precipitation pattern. As an impact of a 2degree rise in temperature, sea levels will rise or will lead to some catastrophic event at sea and climate which can impair our service delivery and operations. We have inter-continental networks spread through sea cables, some of the premises globally are also dedicated networked peer-to-peer network cables. Any physical damage into cables can result in connectivity being lost across locations, customers, various Tech Mahindra facilitates and employees. Thereby, hampering our service delivery and our operations, this can also impact our customers' operations continuity. It may threaten the safety of the people in our offices thereby requiring evacuation. This will negatively impact our business continuity thereby reducing our capacity to deliver our service. Tech Mahindra has 5 facilities close to the sea that can be impacted with sea-level rise - Kolkata, Chennai, Mumbai, Bhubaneshwar, and Vishakhapatnam</t>
  </si>
  <si>
    <t>TechM has a total revenue of $4,970.5 Mn from its operations across globe. Few of our facilities located in coastal areas can be affected by rising sea levels. Sea level rise may impact our daily operations and network, thus our clients/suppliers face connectivity problems. Our employees will face difficulty to commute to office and will suffer health problems. Impact assessment has been done considering our offices at 5 of our locations near sea, impact on revenue due to downtime for 15 days and relocation to new facilities. With sea level rising, it could impact 5 of our buildings located near sea, in terms of headcount that impact could be 11,188 workforce. We are an IT services company where services are directly provided by workforce and their inability to operate could lead to potential revenue loss for the duration. We assume that due to sea-level rise, we will be able to relocate and resume operations in 15 days at worst-case; hence arriving at a business loss cost of $27.14 Mn</t>
  </si>
  <si>
    <t>The sea-level rise may not happen in the short-term, it may take long-term cumulative changes to rise in sea level. We review our risks every 3 months and take appropriate decisions to reduce the impact, like relocating operations to suitable distances and cities. We are a sustainably responsible company and believe that our efforts to reduce carbon emissions will impact positively. Tech Mahindra has made sustained investments in developing and implementing an effective business contingency plan, along with mitigation measures for recovery of IT infrastructure and operations, data and customer information. Example: Tech Mahindra has processes for all the Data recovery and business continuity in case of long term sea level rising risk. Along with the preparation of Business Continuity Planning and Disaster Recovery plans, regular disaster recovery trials and mock drills are carried out across all customer projects across all Tech Mahindra operating locations. Tech Mahindra is certified for ISO 22301:2012 and integrates best practices for Business Continuity and Disaster recovery practices. Calculation - So, to manage the continuation of work for two months period we will require $1680517.61 cost of management. This includes the cost of operations from alternate locations and 2 managers required for BCP DR planning and drill.</t>
  </si>
  <si>
    <t>"The Business Continuity Planning (BCP) exercise is an on-going process of risk assessment (including environmental risks) and mitigation measures. In order to ensure a level of readiness to maintain the continuity of its critical business and services to customers, Tech Mahindra has put together a business continuity management framework, which encompasses its key functions, projects, and systems. It also encompasses relocation needs in case of sea-level rising. "</t>
  </si>
  <si>
    <t>We are using technology to support our facilities operations, ACs, data centers, laptops and computers used as a mode of work and for operations management. Technology is ever-evolving and there are always new R and D, evolution to new-age devices with improved energy intake and utilization. For any organization, to adapt to new technology there will be an impact on "Costs to transition to lower emissions technology," which includes the process of phasing-out &amp; replacement of existing assets used across the organization. This type of risk applies to our data centers, desktops, laptops and AC’ etc.</t>
  </si>
  <si>
    <t>Tech Mahindra has always transitioned to new technologies to move towards carbon neutrality. We have moved to energy-efficient devices for building management. We are replacing our existing data centers with more efficient HVAC containment; airflow reduction systems, utilizing natural cooling techniques wherever possible, using LED lighting. Calculation - We are accounting for all our Capex investments on energy-saving technologies and solar panels as they would contribute to lowering our net emissions and energy tax reductions. The combined financial impact of installing motion sensors (USD 5157.12), LEDs (USD 54,636.95), effective building systems (USD 19798.71), efficient building controls (USD 1524.08), aircon units (USD 503,235.08), Solar water heaters (USD 8,626.89) and Solar plants (USD 287,562.90), comes to USD 880541.74.</t>
  </si>
  <si>
    <t>We are replacing our existing data centers with more efficient HVAC containment; airflow reduction systems, utilization of natural cooling techniques wherever possible, usage of LED lighting and adiabatic cooling. Tech Mahindra has considered this risk and has started replacing CFL lamps with LEDs, high definition parking lamps with solar lights, procurement of star rated equipment, Replacing cooling equipment which has become obsolete with new technology, installation of more energy-efficient equipment. Example - This year in Tech Mahindra CFL lighting has been replaced by new LED lights across our locations leading to 2150690 KWh energy savings. The cost of management of new technology is much lesser and the energy efficiency of LEDs is much better. Calculation - We will incur management overheads of USD 68296.19, which includes the salary of 5 managers and 10 maintenance engineers.</t>
  </si>
  <si>
    <t>Our Sustainability roadmap aligns with our commitment to energy conservation and exploring alternative sources of energy. Our major energy consumption is in the form of electricity, which we purchase from the grid. Thus we plan to bring energy efficiency through several technology replacement initiatives such as LEDs and star rated efficient water coolers, HVAC equipment and VRV/ air conditioners.</t>
  </si>
  <si>
    <t>Given the impact of climate change on various aspects of life, businesses are increasingly adopting policies and actions towards reducing their environmental impacts and imbibing sustainability within the operations. Companies across industries have included climate change in overall business strategies. We see this trend becoming stronger in the coming years. Companies who are already taking initiatives to reduce the environmental impacts are having a positive edge as compared to competitors who are not. Tech Mahindra has been taking various steps in this regard. However, the company still considers this as a market risk of changing consumer behavior.</t>
  </si>
  <si>
    <t>Impacts of climate change are experienced by businesses/society, our customers are requesting information on carbon/water management, sustainable supply chain, climate change risk, and environmental responsibility. We explore risk of how much brand reputation and potential loss of business might happen in case there is a change in consumer behavior towards greener products/services and towards sustainability. Stakeholders are becoming aware of climate-related risks, therefore if a company is not complying with environmental laws or not imbibing sustainability within its operations will be a risk to reputation of an organization. Revenue for FY 18-19 is $ 4970.5 million, affected revenue if we had not been Sustainable will be $24852500. Impact assessment is done based on assumption % impact on revenue reduction considering loosing top 5% clients and 10% new business. Companies who are already taking initiatives to reduce these impacts are having a positive edge over their competitors.</t>
  </si>
  <si>
    <t>We ensure that we have a focused approach towards sustainability and ensure that our sustainability measures reflect in our actions. We publish our CSR &amp; Sustainability initiatives in our Annual reports, Integrated reports &amp; on our website at https://www.techmahindra.com/company/Sustainability.aspx. We are compliant with the law of land &amp; make sustained efforts into the green business. For instance, we conduct Customer Satisfaction surveys, Employee Engagement surveys interactive supplier workshops to have a two-way engagement focused on sustainability. Thereby, we remain a sustainability-focused company with environmentally responsible operations. Example - Tech Mahindra responds to at least 40+ customer Request for proposals(RFP) and Request for Information(RFI's) where customers have asked about our sustainability declarations. These deals amount to more than 1Bn value in terms of new revenue. Calculation - The financial impact is arrived by taking into consideration, the salary of 4 account managers to handle the risk which comes to USD 92086.</t>
  </si>
  <si>
    <t>We publish our CSR &amp; Sustainability initiatives in our Annual reports, Integrated reports &amp; on our website at https://www.techmahindra.com/company/Sustainability.aspx. Tech Mahindra strives to reduce the ecological footprint of the organization and its value chain while still ensuring business growth. This is supported by our Environmental policy, which aims to create a pollution-free and environmentally-friendly IT enterprise while adding value to Society, Customers, Employees, Investors, Government, and other stakeholders. Energy management has emerged as one of the high priority issues and conservation of energy has a strong business case for itself.</t>
  </si>
  <si>
    <t>Precipitation patterns are changing within the Indian Sub-continent. Due to dynamic change in weather conditions, areas where heavy rainfall was observed traditionally, is seeing reduced precipitation while some of the drought-prone areas have delayed monsoon. This can result in floods in certain areas and our offices could be located in these areas. Increased severity of extreme weather events such as cyclones and floods can hamper our operations by flooding our campuses &amp; disrupting regular work. This will negatively impact our business continuity thereby reducing our capacity to deliver our services by damaging our assets like data centers, impacting network &amp; electricity cables. Our employees feel a threat to safety in terms of traveling to and fro their homes from offices. This leads to asset damage and cost implications related to this damage. Work continuity and service delivery also get hampered reducing revenues. Efforts towards recovery also would often require additional investments. Our Chennai facility has also faced a flood situation, Tech Mahindra was able to fully recover and restart customer delivery in a short time frame due to a robust Business Continuity Management framework and planning the right cost-effective strategies and response plans.</t>
  </si>
  <si>
    <t>TechM has a total revenue of $ 4970.5 million from its operations. Due to floods our daily operations are disturbed and operational cost increases. So the commute of our employees to work will get disturbed. At TechM we have BCP’s at a place. We did impact assessment for floods and other calamities. Example - 2 of our facilities at Mumbai and Chennai are prone to floods. Last year, our Chennai facility faced a flood situation and was able to fully recover &amp; restart customer delivery in a short time, through the effective backup, data recovery, and effective business continuity plan. Calculation - Financial impact is arrived by considering the total number of billable employees at these flood/cyclone locations which is 7832. Operations hampered is assumed to be at 5 days and revenue generated per employee/day is assumed at $200/day. Financial impact, due to floods or other calamities may be USD 7831600 with the assumption that it may impact 7832 employees for 5 days.</t>
  </si>
  <si>
    <t>Tech Mahindra has made sustained investments in developing and implementing an effective business contingency plan, along with mitigation measures for recovery of IT infrastructure and operations, in the event of a disaster. Example: Along with the preparation of BCP and DR plans, regular disaster recovery trials and mock drills are carried out across all customer projects. We have faced flood situations in Mumbai and Chennai. During that, we had a complete back-up of every site and it's customer-centric data, codes and other details. We allow employees to work from home &amp; the company also provides cab/shuttle services for their commutation to get rid of transport difficulties. Employee emergency help desk 24/7 with toll-free numbers for associate safety, accident trauma, and security incidents helped to prevent negative impacts on the workforce. The company also provides free Doctors and counselors on campus. Better workforce management and planning helps us to prevent negative impacts of health, safety, absenteeism on employees and thus help in reducing our operation/Business losses. We have learned from previous Mumbai and Chennai floods, where we could restore operations in a short span without any data loss to customers. Calculation - We have considered the cost of data center repair and desktops repairs after such calamities, specialist doctor visits, Cost of sending people home at calamity and 2 risk managers' salary. So the cost of management is USD 92020.</t>
  </si>
  <si>
    <t>Business Continuity Planning (BCP) exercise is an on-going process of risk assessment (including environmental risks) and mitigation measures. In order to ensure a level of readiness to maintain critical business continuity and services to customers, TechM has put together a BCM framework, which encompasses its key functions, projects, and systems. Reduction in energy consumption is a foremost concern today. Be it for savings generated by reduced expenses/environmental impact of lower energy consumption, organizations and communities are fast gearing up to do their best. Today, companies are actively seeking services and solutions that can help them achieve operational efficiency and meet sustainability goals. This can be in the area of effective energy metering solutions, servers virtualization, and cloud computing. Please refer for more details on green solutions on page 66 at https://www.techmahindra.com/en-US/wwa/Company/Documents/Tech-Mahindra-integrated-Report-2018-19.pdf</t>
  </si>
  <si>
    <t>The Central Pollution Control Board (CPCB) of India is a statutory organization under the Ministry of Environment, Forest and Climate Change (Mo.E.F.C). It was established in 1974 under the Water (Prevention and Control of Pollution) Act, 1974. It is responsible for maintaining national standards under a variety of environmental laws, in consultation with zonal offices, tribal, and local governments. They have Water (Prevention and Control of Pollution) Act, 1974; Air (Prevention and Control of Pollution) Act, 1981, Environmental (Protection) Act, 1986 and rules for waste management. The agency also works with industries and all levels of government in a wide variety of voluntary pollution prevention programs and energy conservation efforts. Since Central PCB's and State PCB's norms are statuary norms, any non-compliance to norms may result in direct closure of our operations in designated centers and facilities. This is a major risk considered during planning for sustainability compliance and related measures across the company.</t>
  </si>
  <si>
    <t>At TechM we recognize that all the environmental norms of Central and state pollution control boards are mandatory for continued operations. We have a Sustainability Council that directly reports to the board for all the sustainability-related decisions, initiatives and measures. We have a dedicated team of sustainability managers working on ensuring that our operations are within compliance norms. Calculation - While calculating the impact of risk, we have taken into consideration the risk of closing any operational facility in case of statutory non-compliance. Due to our continued efforts and adherence to our sustainability disclosures year-on-year, we are leaders across most of the sustainability initiatives. In such a situation we will take 3 days to recover fully our operations by ensuring actions required for compliance. Calculations - We have assumed that if a facility of 2,500 employees faces closure due to non-compliance then the impact would be $ 1399455.44</t>
  </si>
  <si>
    <t>"We are an environmentally responsible company and we ensure that our sustainability measures reflect in our actions. We publish our CSR and Sustainability initiatives in our Annual reports, Integrated reports; on our website. We are compliant with the local, state and central norms for air pollution act, water pollution act. We are fully compliant with recent changes in waste management act done in 2016; Example - We have installed DG sets that are of the highest quality offering clean burning of fuel and ensuring silent operation in compliance with Air Act, 1981. We do not discharge any wastewater into water bodies like rivers, lakes as per the water act. Also, we have STP's installed at most of our facilities, this treated water is used for plantation across facilities than being discharged. We also have some zero waste disposal facilities in compliance with solid waste management rules, 2016. We reuse, recycle our waste generated through waste management plants, and vermicomposting. This year we are also establishing 3 waste to power conversion units. Calculation - In the management cost we had provisioned for the salaries of 10 sustainability managers which ensures sustainability actions and initiatives are planned, implemented, complied and reported across the company. Overall management cost amounts to USD115,025."</t>
  </si>
  <si>
    <t>Our sustainability practice ensures compliance with all local, state and central statuary laws.</t>
  </si>
  <si>
    <t>“Increased pricing of GHG emissions” due to current regulatory policies is a potential risk. GHG emissions are costing Indian economy upto USD 210 billion every year. Thus the country is likely to suffer highest economic damage due to climate change and temperature rise. India may cut subsidies and increase taxes on fossil fuels (petrol and diesel) by putting an effective price on emissions. GST Compensation Cess is put in place for coal production at the rate of USD 5.75 (INR 400) per tonne. This may significantly increase in future while serving as price signal to reduce fuel burnt and hence CO2 emissions.</t>
  </si>
  <si>
    <t>GST Compensation Cess is put in place for coal production at the rate of USD 5.75 (INR 400) per tonne. India may cut subsidies and increase taxes on fossil fuels (petrol and diesel) turning into one of carbon taxation regime, by increasing price on emissions. At Tech Mahindra we did impact assessment of the possible risk, we would incur if the policy is introduced. Since the Scope{1+2+3} emissions are equal to 150167 MTCO2, we will incur a cost of USD 863652.37 considering the GST compensation cess at USD 5.75 (INR 400) per tonne.</t>
  </si>
  <si>
    <t>We have already considered this risk and to reduce our carbon footprint, Tech Mahindra have started moving towards Renewable source of energy with solar plants investment. We are also investing in various other energy saving initiatives like replacement with solar heaters, replacement of CFLs with LEDs which are more energy efficient and other initiatives. For example the Scope 1+2 emissions of Tech Mahindra in the FY17-18 were 125487 MTCO2 and in FY18-19 Scope 1+2 emissions are 110979.3 MTCO2, reducing the emissions by 11.56%. The management cost is arrived by taking into consideration the cost of virtual conferencing systems, cost of implementation of solar panel, other green investments and salary of management staff which arrives at USD 5295509.403. At Tech Mahindra we have identified this risk and to manage this risk, we have implemented Internal Carbon Pricing thereby investing the money in green investments which will lead to decrease in GHG emissions and decrease in financial impact.</t>
  </si>
  <si>
    <t>At Tech Mahindra, we understand moving towards clean energy is the way forward, thereby we are making multiple green investments to reduce our energy consumption and increase RE energy ratio.</t>
  </si>
  <si>
    <t>There is a possibility of delay in monsoon in the coming years. With this, there is a possibility of increasing water scarcity. We completely recycle our water within the campus and also have rainwater harvesting plants, STP and water sensors for effective usage of water resources. In the case of a change in precipitation patterns, we are resilient to any adverse effect due to our robust water recycling policies and systems. Since we have already implemented water-conserving measures, we see an opportunity to reduce our operational costs for the procurement of freshwater from various sources as well as reduce our dependence on the freshwater. By focusing on strategies for effective usage of water resources, we are contributing towards SDG 12 target - "Achieve the sustainable management and efficient use of natural resources."</t>
  </si>
  <si>
    <t>Water scarcity is a major problem globally. We require water to continue our daily operation and for human consumption, landscaping, cleaning, sanitation and for operational purposes. Also, the water requirement in these days has increased 1.5 times due to increased operations in locations and employee base. Total water recycled through STP is 606461 kilolitres with commercial value as 0.3875 which is increased to 1.5 times due to the financial implications. So the opportunity to save our freshwater withdrawal through water recycling is $ 326991.91</t>
  </si>
  <si>
    <t>We are taking various initiatives to reduce freshwater withdrawal through the installation of STP, Rain Water Harvesting systems, Water sensors, and restrictors. We have implemented 2 rainwater harvesting plants in FY18-19 with investments $88276.75 , deployed water sensors in our Pune location in Hinjewadi with the investment of $9236.72 , implemented in STPs in two of our locations with the cost of $71646.18 and implemented water heaters at 1 of our locations with cost $7994.24 The total investment cost and management cost for this opportunity $234666 , which is calculated as the sum of all the above investment in procurement and installation of the above equipment along with the cost of 5 managers for managing this equipment. For example, through the installation of STP, we treat 606461kl of wastewater in-house and utilize that for our green plantation, thereby reducing our dependence and cost of freshwater withdrawal.</t>
  </si>
  <si>
    <t>Water scarcity is a growing problem that requires global attention and action. We foresee increased costs in purchasing freshwater with the growth of our business operations, risk of loss in potential Brand value of the organization and loss in revenue if we do not establish a robust Water Management Strategy and Plan. We see an overall reduction in our consumption of water and our water withdrawal as an opportunity arising from the green centric company. At Tech Mahindra, we believe in the sustainable management of the water resources we use across our operations. We make our efforts transparent by disclosing our annual water use, our water-related risks and governance of water through our annual Integrated reports. Tech Mahindra addresses water sustainability issues by implementing Water Policy with Water Management strategies, systems, processes and practices. We also use rainwater harvesting, STP’s, sensors, etc. to reduce our water consumption</t>
  </si>
  <si>
    <t>Energy management, including energy conservation and switching to renewable energy sources, is a high priority for us. Our major energy consumption is from electricity purchase from the grid. Our Sustainability roadmap indicates our commitment to energy conservation and exploring alternative sources of energy. Keeping this in mind we are exploring the opportunity of in-house renewable energy generation through solar. By this, we will reduce our operational cost and increase the renewable source of energy by producing in-house and through PPA's. By Focusing on solar panels for energy, we are also contributing towards SDG goal 7 target: ‘By 2030, increase substantially the share of renewable energy in the global energy mix’. We have started investing in solar panels from 2009, and now saved emissions of 19457 MTCO2 in FY18-19.</t>
  </si>
  <si>
    <t>Installation of Solar plants at 10 of our facilities with varying capacity will help us generate 23729084 kWh from solar panels; thereby giving us an opportunity of $2439439 savings in comparison to purchasing this electricity from the grid in FY18-19. There will be an upfront cost of investment and management to realize the green opportunity of energy generation in-house through solar panels. But the renewable source of energy will be in-house so there will not be any operational cost or any charges, thereby saving commercial cost if we have taken it from the grid. Our return on investment in solar panels is 4-5 years and it also helps us save cost and emissions in the long run</t>
  </si>
  <si>
    <t>To abate the GHG emissions, renewable source of energy is very significant. We have shifted focus from conventional sources of energy to eco-friendly sources through the commissioning of Solar Plants. Since 2009, we have taken up installation of solar panels across 10 locations of capacity 3687 KWp (Pune - Hinjewadi, Chennai - TMCC, Hyderabad - TMIC SEZ, Hyderabad - TMLW, Hyderabad - TMIC, Hyderabad - TMTC, Bengaluru - TMEC, Chandigarh, Noida - NSEZ, Vizag - TMVC) and impact assessment has been done for solar panels and we are considering investment of solar implementations in a planned manner. We are planning to increase our in-house solar energy production at Noida, Bhubaneswar, Vizag, Chennai and Chandigarh locations in the future. The cost to realize this opportunity is the cost of implementation of 1 solar plant of capacity 368.7 KWp arrives at $3,30,266 and the cost of management staff $17570. The total cost to realize the opportunity, 347876 USD. To calculate the cost of implementation, we have used our actual investment cost in solar panels across 10 locations as a base. Case Study: Solar panel implementation at Pune-Hinjewadi location has provided us 322956 kWh units of solar power with an investment of 237239.39 USD leading to 37148.06 USD cost savings.</t>
  </si>
  <si>
    <t>In order to utilize the abundant potential of renewable energy, we have set up solar modules and solar water heaters at our campuses leading to clean energy generation. These initiatives are a humble beginning but we are committed to pursuing renewable sources of energy to ensure that our energy demand is met in an increasingly sustainable manner. We have taken targets in our roadmap for reducing our energy intensity and GHG emissions. We have taken $10/ton as our carbon price and investing the amount to increase our renewable source of energy.</t>
  </si>
  <si>
    <t>There is a global effort amongst industries to reduce dependency on fossil fuels and move towards sustainable production and consumption patterns. Our Consumers which are also leading organizations globally are becoming increasingly aware of climate change and other socio-environmental challenges that the world is facing. This increased awareness is influencing their buying decisions as well. In our aspiration to create value for all the stakeholders, we are developing platforms and solutions that help address global sustainability challenges. Tech Mahindra delivers strategy, solution roadmap and solution implementation for our customers for green solutions that enable them to achieve their sustainability goals and objectives. By doing so we also contribute towards SDG goal 7 target of ‘Enhance international cooperation to facilitate access to clean energy research and technology’ and SDG goal 12 target of 'Encouraging companies, to adopt sustainable practices'. Whether it’s green IT or technology-based solutions that enable sustainable business practices or green engineering solutions, we are strategically positioned to enable our customers to reach and exceed their sustainability goals. Please refer to various solutions and case studies at https://www.techmahindra.com/services/NextGenSolutions/green_and_sustainability_solutions/default.aspx.</t>
  </si>
  <si>
    <t>Increased revenue through demand for lower emissions products/services will put us in a better competitive position as they reflect shifting consumer preferences, resulting in increased revenues. Key domains we work in this space are Smart grids, Energy Trading, IEVCS, CAPE platforms, Integrated Waste, and Water Lifecycle Management. We are also focused on Energy and Utilities solutions, building a sustainable city through a smart grid, intelligent homes connected water management, intelligent traffic management, and connected emergency management, Data Centre Management, Cloud Services, and Server Virtualization. In current FY 18-19, we capitalized on opportunity from green solutions of $ 589mn which is 11.85% of our revenue. Cumulative revenue from below mentioned green solutions have been calculated as green revenue–Revenues for - Cloud Services $380000000, Data Centers $100000000, Utilities, $40170000, Server Virtualization, $40000000, SMART Cities $28880000.</t>
  </si>
  <si>
    <t>We have created green solutions such as SMART Grid, Micro-Grid As A Service, Intelligent Electric Vehicle Charging System (IEVCS), Community Action Platform for Energy (CAPE), Energy Management, Green Data Centers and Cloud-based services, smart cities, Nextgen technologies which help reduce carbon footprints and achieve sustainability goals for our customers. Some of the other solutions include Smart Energy Management, Smart Street Lighting, Smart Automated Meter Reading, Smart Bins, Integrated Command and Control Centre, etc. Our total cost spends on R and D of these innovations and management salary accounts to $6.23mn (Infrastructure and Platform cost will be over and above this). For example, for one of our projects for the smart lighting system, we reduce 25% of carbon emissions and reduced 40% of energy utilization for one of our customers.</t>
  </si>
  <si>
    <t>Energy and Utility: We help our customers increase energy savings efficiency of service delivery, asset management, introduce smart solutions, digitize and automate operations, create collaborative work environments addressing the need for sustainable Practices.</t>
  </si>
  <si>
    <t>De-carbonizing our business makes financial sense. Carbon reduction pathways are no different from our business pathways. In the emerging climate risk scenarios, Tech Mahindra is striving to move towards a Low Carbon Future. Our performance is demonstrated by the external recognition we have received in the form of awards. We made it on various forums and indices like CDP Climate Change, CDP Supply Chain, DJSI, Eco Vadis, OEKOM, FTSE, etc. There is a lot of potentials to diversify our portfolio and provide consulting with a nominal price charged for our Suppliers and customers. While working to steadily reduce the carbon footprint from our own activities and operations, we hope to play an enabling role in assisting our value chain partners – our customers, suppliers, and vendors – in transitioning towards low carbon development and growth and report them through various forums. Thereby, we are also contributing towards SDG goal 7 target of "By 2030, enhance international cooperation to facilitate access to clean energy research and technology, including renewable energy, energy efficiency and advanced and cleaner fossil-fuel technology, and promote investment in energy infrastructure and clean energy technology"and SDG goal 12 target of "Encourage companies, especially large and transnational companies, to adopt sustainable practices and to integrate sustainability information into their reporting cycle".</t>
  </si>
  <si>
    <t>Tech Mahindra provides green consulting to companies and considers it as a potential opportunity. On the basis of opportunities and capabilities, Tech Mahindra sees, that a nominal price can be charged for consulting projects on BRR/Sustainability and other responses. The calculated financial opportunity arrives at USD 258806.61. The impact assessment is done assuming 10 as the number of projects and targetting 10 clients initially.</t>
  </si>
  <si>
    <t>Companies nowadays are looking forward to green and sustainable approaches to be adopted across their processes, policies, and systems. At Tech Mahindra, we provide consulting on green approaches, green processes and green investments for companies, for our customers, suppliers, and vendors. The management cost arrives at USD 40,258.81 which includes the salary of associates as a consulting fee. For example project on consulting of GHG emission accounting and emission reduction for the Tier 1 Customer, from the retail industry</t>
  </si>
  <si>
    <t>Tech Mahindra has played a significant role in areas of sustainability and established itself as a leader in this space. Tech Mahindra is already into forming an Integrated report with CDSB framework, conducting assessments and audits for suppliers, taking capacity-building workshops to improve on this space. We have also implemented Carbon Price to abate GHG emissions and invest in various Sustainability projects like increasing Renewable Energy source, energy efficiency, LEED certifications, environmental management systems, Green building certifications and creating awareness amongst our employees, customers and suppliers through program called as Making Sustainability Personal and enable taking various events, seminars, activities towards protecting environment.</t>
  </si>
  <si>
    <t>Climate Change requirements and reducing GHG emissions have become significant for Customers. Adverse impacts of climate change are arising and is being experienced by Businesses and society. So now Customers have started enquiring on solutions to abate carbon emissions. In this process of helping customers reduce their carbon footprint risk, we have found an opportunity of introducing green solutions like CAPE, IEVCS, Micro grid As A Service, Smart city solutions, Smart Waste Management system, Smart Lighting, Modular Energy Efficient equipment for Data Centre design Cloud service and server virtualization. This opportunity has given us a revenue of $ 589mn (around 11.85%) in FY2018-19 which is highly positive impact of green solutions opportunity on our business and in next 2-3 years overall revenue is further expected to grow from green solutions</t>
  </si>
  <si>
    <t>Carbon emission associated with transportation and logistics during inbound and outbound activities has posed TCFD transition risk of ‘Technology: Substitution of existing products and services with lower emissions options’ with our supply chain/value chain. Taking material inward like electrical equipment, electronic gadgets (computers, laptops, servers etc.), paper and outwards like E-waste, scrap, food waste through vehicles on multiple routes has caused increase in our GHG emissions. Tech Mahindra has taken various sustainability initiatives like route bundling, inventory control and management, increase local suppliers, transport of waste on bicycles etc. this has helped us to reduce our Scope 3 emissions and our operation cost is optimized. Tech Mahindra has saved more than 3 Mn USD (which is medium impact) in lieu with using local suppliers for procurement of inward material in the current year.</t>
  </si>
  <si>
    <t>By integrating climate change in our Enterprise Risk Management Framework, we assess risks posed by climate change to our Business. We have identified fuel and energy taxes risk and have adapted towards reducing it through optimization or using low emissions energy solutions. Thus we have realized energy savings and reduced operational cost through using solar energy and wind energy. We have achieved more than 1.26 Mn USD cost savings due to usage of solar power and led to savings of 24 million kWh of electricity in FY 18-19. Transitioning towards lower-carbon technology to address carbon emission risk, we have adapted towards low carbon equipment like installation of LEDs, Motion Sensors, HVAC and other energy efficient equipment also reducing our operational cost. We have achieved cost savings from LED ~0.233 Mn USD and motion sensors ~0.17 Mn USD. Increased severity of extreme weather events such as cyclones and floods can hamper our operations by flooding our campuses and disrupting work. This will negatively impact our business continuity thereby reducing our capacity to deliver services, damaging our assets like data centers, impacting network &amp; electricity cables. The Business Continuity Planning (BCP) exercise is an ongoing process of risk assessment and mitigation measures, which encompasses its key functions, projects and systems. Tech Mahindra has made sustained investments in developing and implementing an effective business contingency plan, along with mitigation measures for recovery of IT infrastructure and operations, in event of a disaster. Backup is taken regularly and stored offsite. Decreased rainfall and drying up of rivers and other water bodies are resulting in water scarcity, directly affecting operations. There is risk of projected water stress and seasonal supply variability that will lead to higher purchase prices of commercial water leading to higher operating costs. While we also leverage this as climate opportunity as Resilience by resource substitution/diversification. We recycle water saving 606461kl of water and carry out rain water harvesting charging ground for more than 950 kl of water to reduce dependence on fresh water and installed water sensors to reduce water consumption. Overall, we have medium impact on our business for adaption and mitigation activities like BCP planning, rain water harvesting plants etc.</t>
  </si>
  <si>
    <t>Today, companies are actively seeking services and solutions that can help them achieve operational efficiency and meet their sustainability goals and climate change risks. Tech Mahindra has made huge investments in R and D to develop different Green solutions and AI and machine learning aimed at finding solutions to the Customer Problems. Tech Mahindra has increased focus and investment on innovation and R and D to contribute towards its client’s efficiency and growth while reducing the overall cost tremendously. With the focus on creation of CoEs, Digital labs, etc., we launched many innovation solutions. Through our dedicated team of consultants and solution architects we ensure interactions with the clients on their needs and capture market requirements for creating new offerings. We have consolidated our experience in Energy, Natural Resources and Utilities domain in reducing energy consumption and costs, plus reducing carbon footprint through a continuous management program. We have also established ourselves as leader into Smart grids and Smart city solutions. . We had expenditure incurred on research and development in 2018-19 as ~4.4 Mn USD and earned revenue of 589 million USD from green solution, this is high impact with respect to our business.</t>
  </si>
  <si>
    <t>Increased severity of extreme weather events such as cyclones and floods can hamper our operations by flooding our campuses &amp; disrupting regular work. This can disrupt our operations and service delivery to customer since these events can lead to damaging our assets like data centers, impacting network and electricity cables. Our employees feel threat to safety in terms of travelling back to their homes from offices, to offices from home. Average loss in cyclones situation is ~50.3K USD &amp; a flood situation is ~783K USD. In order to ensure a level of readiness to maintain the continuity of its critical business and services to customers, Tech Mahindra has made sustained investments in developing and implementing an effective business contingency plan, along with mitigation measures for recovery of IT infrastructure and operations, in the event of a disaster. Our BCP investment would be ~129K USD. Climate centric and sustainability centric direction have provided multiple opportunities to our company, use of efficient mode of transport, use of recycling, move to more efficient buildings, reduce water usage and consumptions. We have reduced 5754 MTCO2 in business travel, recycled 32.5 tonnes of waste through recycling, specific water withdrawal intensity reduced by 4.5% from base year. Thereby, we have low overall impact of climate risks and opportunities on our operations since we have management practices in place.</t>
  </si>
  <si>
    <t>Climate Change requirements and reducing on GHG emissions has become significant for Customers. Adverse impacts of climate change are arising and are experienced by the Business and the society. So now, Customers have started enquiring on solutions to abate carbon emissions. This creates an opportunity for us to generate revenue from helping our customers reduce their carbon footprint risk by introducing green solutions like CAPE, IEVCS, Micro grid As A Service, Smart city solutions, smart waste management system, smart lighting, modular energy efficient equipment for Data Centre design Cloud service and server virtualization. Green opportunities have given us revenue of around 11.85% of our total revenue in FY18-19. Through our research and innovation cell, we are also focusing on using digital technologies for creating NexGen solutions enabling global sustainability goals. For enabling this, we are provisioned for R and D and proof of concept on Next Gen Green solutions enabled by Artificial Intelligence, Bots etc. We have also provisioned some part of Research and Development funds, $4.47 Mn, towards green solution ideas, innovations and proof-of-concepts. Using climate-related opportunity under TCFD “Products and Services: Development and/or expansion of low emission goods and services” we have developed three products whose design has incorporated social or environmental concerns, risks and/or opportunities – Saarthi(Winner of the Aegis Graham Bell and Economic Times Award, Saarthi is an AI enabled robot that provides wellness as a service and helps measure the basic medical parameters), Farm Guru (End-to-end Smart Agri-Framework) &amp; Next Gen Emergency Management System. During assessment, we realized we could face “Reputation Risk: Increased stakeholder concern or negative stakeholder feedback” that can impact our revenue. We have provisioned for contingencies of 4.70Mn USD in for covering any risk including climate change.</t>
  </si>
  <si>
    <t>We are a positive cash flow company and we have free cash flow 534 Mn USD as on 31st March, 2019 which places us in the position to invest in green technologies, any climate related opportunity, risk mitigation &amp; management. We do budget for any climate related risks expenses in annual budgeting process. For e.g.:- Clean energy tax from energy generated from fossil fuels does create “Policy &amp; legal risk: Increased pricing of GHG emissions” on the company is paid as part of operating expenses. Changes due to future regulation risks in India like next phase of PAT (Perform, achieve &amp; trade) and draft National Energy Policy by NITI Aayog has defined higher targets of usage of renewable energies. We are well-placed to scope management of our on-going solar plants, STP’s, solar heaters etc. in our operating costs. We reduced our emissions intensity based on revenue from 0.000026303 in the FY 17-18 to 0.000022328 in the FY 18-19, thereby reducing the emissions intensity by 15.14% from the previous financial year (i.e. FY17-18) thereby reducing our energy spent from operating expenses. We have also procured renewable energy through Power Purchase Agreements along with solar water heaters, solar plants we generated 24,045,539 kWh of Solar Power and saved operating costs. We are also leveraging TCFD defined Opportunities “Energy Source: Use of new technologies &amp; Resource Efficiency: Use of more efficient production”. We also plan for replacing our CFL lamps with LEDs to reduce our energy consumption for more than 40% and saving of energy through motion sensors for more than 25%; thereby trying to reduce operating expenses and impact on climate. We are also leveraging climate-related opportunities like “Resource Efficiency: Use of more efficient modes of transport &amp; Reduced water usage and Consumption” through moving towards virtual conferencing technologies has reduced our air travels thereby, saving operational cost of travel. We are putting up STPs for recycling of water to reduce fresh water consumption and cost of water purchase. We have Business continuity and disaster recovery processes for any such risk incident. We have minimal impact of environmental risk and opportunity in our operating expenses while we are continuously attempting to use environmental opportunities for optimizations in our operating cost.</t>
  </si>
  <si>
    <t>During 2018-19 year, Company incurred capital expenditure (gross) of 109.7 Mn USD (Reference as https://www.techmahindra.com/sites/resourceCenter/Financial%20Reports/Q4-F19-Consolidated-Factsheet.pdf ). Major items of Capex include intangible asset and Computer equipment, Office Building, Plant and Equipment, Software &amp; Furniture. 90% of inputs are sourced sustainably. Specifications of CAPEX items are finalized by considering their sustainability aspects and vendors have to supply items with desired specifications. Our supplier analysis also takes into account sourcing strategy of supplier and proximity of supplier to location where order request has been raised to improve logistics and save time, cost and emissions from unwanted transportation through longer routes. A proportion of our procurement spend is on construction of new facilities/campuses. Our Chennai campus and 2 towers in our Bangalore campus are LEED Gold certified. Procurement norms of LEED standard require us to procure construction materials and equipment that meet required environmental norms and standards in Energy and Water Efficiency, Waste Management and Impact on Biodiversity. We conduct supplier audits, which help us understand potential risks within Supply Chain from ESG perspective. Suppliers who can strategically help in adaptation to new technology and procedures for newly constructed campuses and buildings are preferred. Part of this, expenditure is also on Solar panels installations and Installation of energy efficient equipment (motion sensors, LEDs, energy efficient laptops/ servers). This helps us to mitigate risks towards current and future regulation, policy risk of Increased pricing of GHG emissions through Clean energy tax, PAT &amp; draft National energy policy. It helps us to capitalize on opportunities like Energy Sources: Use of lower-emission sources of energy and use of new technologies. While we are growing in size and revenue, our facilities and infrastructure is also increasing. We have started making Capex over IGBC (Green Building). At TechM, we have also made capex investments on Green Buildings in collaboration with IGBC; and our projects have played a key role across the 5 bn sq. ft. of green buildings footprint of India. Impact of magnitude of any risks is low on Capex while we are well placed for investment on green opportunity and risk management.</t>
  </si>
  <si>
    <t>When we evaluate a potential target for acquisition, we have looked at compliance of a target / potential target with environmental laws. For e.g., asking for a representation or a warranty from the target specifying that there is no climate related non-compliance. We ask for indemnity if there is a breach that which is previously not disclosed in public. We do budget for M and A activities within which a factor of acquisition cost that is provisioned on upgrading the current environment standards of target company to meet Tech Mahindra environment standards. Impact of magnitude is low due to better planning and management.</t>
  </si>
  <si>
    <t>While most of our green initiatives, green risks and green opportunities can be well covered within existing net cash reserves of 1112.8 Mn USD and free cash flows of 534 Mn USD as on 31st March, 2019 and may not require additional borrowings. Magnitude of impact is low since our company has repute and Company has always made repayments of loans or borrowings to financial institutions in timely manner. This creates an easy access to capital for us towards green initiatives, like solar panels across new locations and additional locations, low energy data centers etc. We are also part of larger USD 21Bn Mahindra group which can infuse additional capital for any climate risk and opportunity may require additional access to capital.</t>
  </si>
  <si>
    <t>We had Property, Plant and Equipment Assets worth 377.12 Mn USD, as on 31st March 2019; that can be prone to climate-related physical risk (both acute and chronic) like changes in weather pattern, extreme weather events like floods, cyclones and rising sea level. They are spread across 90 countries and various locations and premises even in same city. Magnitude of impact will be low on our assets, since effect of environmental risk incident will be at limited locations and we have already planned for mitigation and management. In order to ensure a level of readiness to maintain the continuity of its critical business and services to customers, Tech Mahindra has put together a business continuity management framework, which encompasses its key functions, projects and systems. Backup copies of essential business data and software are taken regularly and stored offsite. We have an environment policy in place, which extends to all our offices and reiterates the strategy for environmental protection. Any assets that can be damaged due to environmental risks like extreme weather events like floods, cyclones have been insured; damage, early write-down of those assets can be managed with the current cash reserves and current cash flows of the company. We have made efforts to provide insurance coverage across most of our assets for any climate related risk and damages as well. Insurance coverage of all our assets is 64.94 Mn USD, covering all climate related risks as well.</t>
  </si>
  <si>
    <t>Currently, there are no significant direct or indirect liabilities currently with company due to environmental risks and opportunities. Our healthy cash reserves and free cash flow are more than sufficient to respond to any unforeseen environment risk in the future.</t>
  </si>
  <si>
    <t>At Tech Mahindra, we are committed towards sustainable climate centric operations. Our business strategy incorporates climate risks, climate risk management plans, key sustainability initiatives, sustainability related awards, climate centric opportunities, across supply chain and our products and services. We conduct Senior Leadership meetings and War rooms with leaders across various business units, facility leads &amp; groups coming together to brainstorm over problem statements on climate change. They devise strategy to tackle them and their recommendations are incorporated in the business strategy. </t>
  </si>
  <si>
    <t>Following aspects of business objectives and strategy are linked to climate-related issues:</t>
  </si>
  <si>
    <t>1. Risk mitigation for Business continuity – </t>
  </si>
  <si>
    <t>a. Tech Mahindra’s Enterprise Risk Management framework incorporates climate related risks. We also use CDSB, TCFD frameworks for risk and opportunity analysis. Incorporating climate related risk and opportunity like draft India’s National Energy Policy towards higher renewable sources etc. in our strategy, we have taken decisions to move towards RE and increased our RE from 2.8% last year to 15.2% this year.   </t>
  </si>
  <si>
    <t>b. We have our Business continuity plan and disaster recovery methods designed to cater to any acute and chronic physical risk from climate. </t>
  </si>
  <si>
    <t>2. In our products and service portfolio – We see the potential for climate solutions as the strategy to be incorporated across our products and solutions. We are investing in Green Solutions like smart grid, smart cities, smart waste management systems, electric vehicle charging systems and AI based platforms that help meet emission reduction targets for our customers.</t>
  </si>
  <si>
    <t>3. Business Strategy Focused on reducing carbon footprints of our customers – </t>
  </si>
  <si>
    <t>a)  We see an opportunity to collaborate with customers and help them reduce their carbon footprints. We have green solutions such as SMART Grid, Micro Grid as A Service, Intelligent Electric Vehicle Charging System (IEVCS), Community Action Platform for Energy (CAPE), Energy Management, Green Data Centers and Cloud based services which help reduce carbon footprints and achieve sustainability goals for our customers. Some of the other solutions include Smart Energy Management, Smart Street Lighting, Smart Automated Meter Reading, Smart Bins, Integrated Command and Control Centre etc., which also helps customer reduce their carbon footprint. </t>
  </si>
  <si>
    <t>b) This year we have earned revenue of 589 Mn USD as revenue from green solution implementation for our customers, reducing their carbon footprint. </t>
  </si>
  <si>
    <t>4. Strategy to reduce resource consumption for company – We realise that 2 degree temperature rise can have severe environmental impact. Therefore, we are focussing on energy, water and waste reduction initiatives that have helped cut down carbon emissions, made it more energy-efficient and help mitigate environmental impact. We are committed towards reducing our GHG emissions and have our taken targets approved through SBTi to reduce emissions by 22% till 2030 and 50% till 2050. We have increased our renewable energy source from 2.8% last year to 15.2% this year saving 19457.85MTCO2. We have also replaced old CFL’s with LEDs saving 1763.57MTCO2 and installed motion sensors to reduce electricity consumption saving 1339MTCO2 emissions . We have more than 20% reduction in paper consumption since 2015-16 base year .We have taken up the installation of solar water heaters of the varying capacity of 2500, 5000, 8000 and 10000 KLD at our major locations to cut down emissions. We have procured Efficient VRV systems/ air conditioners, cooling systems, water coolers and efficient building controls across locations. We are updating STP with MBR Technology to increase efficiency as part of technological innovation. Through Rain Water Harvesting, we recharge ground water level by more than 950kl. We have also incorporated SDG goals of responsible production and usage of various resources.</t>
  </si>
  <si>
    <t>5. Strategy to reduce Travel: By providing infrastructure to host virtual meetings using VC &amp; telepresence, we have reduced employee business travel. We are promoting carpool and public transport to reduce our emissions from employee travel. </t>
  </si>
  <si>
    <t>6. Supply chain – We are working with suppliers and vendors to cut down on logistics and transportation reducing our emissions. We encourage them to adopt sustainability practices through our assessments and site audits. </t>
  </si>
  <si>
    <t>7. Key sustainability initiatives incorporated into business strategy – We have adopted Run, Change and Grow as the strategy adopted for our customers wherein we are heavily investing in technologies that also helps towards green outcome including –</t>
  </si>
  <si>
    <t>a. Data center consolidation: We continuously work to improve efficiency of our DC by efficient cooling techniques. Green SCM helps decreasing carbon emission</t>
  </si>
  <si>
    <t>b. Automation &amp; Robotic Process Automation-increasing energy efficiency through saving energy by preventing redundant tasks, increasing productivity with no errors &amp; same amount of energy usage, redefining &amp; optimizing processes  </t>
  </si>
  <si>
    <t>c. Artificial Intelligence- helps in reducing labor-intensive work, repetitive events &amp; human error through self-processing, machine learning &amp; freeing existing resources from repetitive tasks to value-added activities thus lowering energy &amp; operation cost </t>
  </si>
  <si>
    <t>d. Analytics-decreases operational in-efficiency &amp; optimizes processes and helps in energy savings. Gaining strategic advantage over our competitors; Customers are showing preference to environmentally conscious companies.</t>
  </si>
  <si>
    <t>An example of the most substantial business decision in FY18-19 could be seen that we committed towards reducing our GHG emissions and have our taken targets approved through SBTi to reduce emissions by 22% till 2030 and 50% till 2050. We have increased our renewable energy source from 2.8% last year to 15.2% this year. We have 1892 installation of Occupancy sensors at Hinjewadi campus, Pune. With the installation we could see the drastic reduction in the carbon emission to 2940MTCO2. Though this was a steep investment but in a long run we can see the frugality of $7000 YoY. </t>
  </si>
  <si>
    <t>Also our decision to increase our renewable energy source at Bangalore electronic city which is now 76% renewable saving 16375 MTCO2 annually. All these decisions are targeted to reduce our carbon emissions. </t>
  </si>
  <si>
    <t>8. Substantial business decisions made in this year includes examples as:</t>
  </si>
  <si>
    <t>a) Consolidation of AC chiller plants, sensors scheduling and chiller descaling thus increasing system efficiency &amp; energy savings</t>
  </si>
  <si>
    <t>b) Increase in Renewable energy sourcing from 5.4% to 76% due to Power Purchase Agreement at Bangalore. </t>
  </si>
  <si>
    <t>c) Automation\scheduling of all AHU units of new buildings</t>
  </si>
  <si>
    <t>d) Switching off redundant transformers during weekends  </t>
  </si>
  <si>
    <t>e) Installation of Solar power plants at our campuses this year in Vizag, Chandigarh and Noida saving 283,804kWh of grid electricity  </t>
  </si>
  <si>
    <t>f) Power efficient insulation were used at our new facilities</t>
  </si>
  <si>
    <t>We are committed to reduce our GHG emissions for which we have taken targets approved by SBTi and in line with 2DS scenario and below. Targets taken to reduce by 22% till 2030 and 50% till 2050. Targets are arrived after extensive scenario analysis using below criteria - Scenario Analysis – Parameters, Assumptions and Analytical Choices – YoY World GDP Growth rate 5.75%; Emission intensity reduction by 33-35%. We use variables like price of solar panels, cost of energy etc. Company specific inputs used are average growth rate, revenue, EBIDTA, cost of energy, Yearly trend of Scope1+2 emissions and cost of green investments. Policy inputs – are INDC &amp; draft National energy policy, India Paris Agreements NDCs targets achieving reduction of emission intensity by 33-35%, and share of non-fossil fuel based capability in electrical mix at above 40% by 2030. Carbon Price inputs are based on internal price of carbon $10/ton. Timeframe used are short, medium and long term. It also has a level of dis-aggregation on industry type, energy mix 60:40 as renewable: fossil fuel by 2030 (this is also as per India policy) Scope and Time Horizons - We have operations spread across 90+ countries. Scenario analysis was conducted for entire organization value chain (inputs, operations &amp; markets) spanning across globe. Majority of operations are supported from India therefore facilities in consideration are taken for India region. For analysis we have taken long term as 2050, since technology services market are evolutionary and layer with Tech Mahindra has proved to evolve towards technology skills and markets in last 15 years and shown YOY growth. We have used Emission scenario of IEA 2DS as one of critical inputs for Science based emission reduction pathway that is based on SBTi and now we have also received approval from SBTi for our targets. Recommendations from Scenario analysis - 1) Governance: Governance for scenario analysis have been conducted through Sustainability team and targets defined are linked to senior management KRA’s. There is direct Board oversight for sustainability vision, energy pathways and environmental initiatives, done through Sustainability Council (comprised of Senior Management). Review and oversight will be done on quarterly basis. 2) Materiality Assessment: We identified water, carbon emissions, air quality, energy and waste as material issues to our operations. 3) Risk Assessment &amp; management: Using TCFD, we analyzed risks like change in precipitation patterns/rainfall, floods as management of these risks, policy changes as other risks-investments towards green technologies as management. Opportunities: We have identified various climate centric opportunities like investing in green products and help our value chain adopt sustainability and solutions. 4) Financial Planning for Targets: We have deployed a carbon tax at business activity level; these funds will be then utilized for green technology solutions and innovations. Results of scenario analysis are integrated within our sustainability &amp; business strategy. Utilizing green opportunities and scenario analysis helps define our future roadmap with respect to targeted reductions in carbon emissions. We are also trying to integrate climate related opportunities like green products and solution development, innovation to reduce carbon footprint for customers, local procurement for reducing in scope 3 emissions etc. We are also mitigating and managing climate related risks in our future business strategy by having more solar investments, robust BCP processes, data center migrations/upgrades, AC, LED’s and other technology upgrades. We have increased renewable source of energy from 2.8% last year to 15.2% this year. Case/ example - Focus on green products to reduce carbon print of our customers are inducted as main opportunity/focus area for future business growth.</t>
  </si>
  <si>
    <t>It covers Scope 1 &amp; 2 emissions. Scope 1 arises from the combustion of various fuels like HSD, Diesel, Petrol and LPG and Scope 2 from Grid electricity. Our GHG emissions are externally assured by KPMG. Please find the assurance statement on page 11 at https://www.techmahindra.com/en-US/wwa/Company/Documents/Tech-Mahindra-integrated-Report-2018-19.pdf</t>
  </si>
  <si>
    <t>Tech Mahindra has defined strategies and roadmap to manage the environmental impact of the company’s activities and have a positive impact on the stakeholders. This has enabled us to create value not just for the customers, investors and partners, but also emerge as an organization defined by purpose. We have adopted Science-Based Targets in order to increase our focus on addressing the impacts of climate change. We are committed to reducing our Scope 1 and 2 emissions by 22% until 2030 and 50% until 2050, which are approved by SBTi. Tech Mahindra is making plans and investments to curb these emissions. We have increased our Renewable Energy sourcing from 2.8% to 15.2% and thus have reduced our GHG emissions. We have achieved 5.82% of the target in the current reporting year (2018-19). Our target is to achieve a reduction of emissions by 50% until 2050, At Tech Mahindra we had reduced the emissions by 2.91% from the baseline year 2015-16 thereby achieving 5.82% of the target. Our emission target has been successfully approved by the SBTi. By the reporting year, we have achieved a reduction of 33,29.71 MTCO 2e. For more details on our emissions please refer to page 109 and for SBT targets please refer to page 108 at https://www.techmahindra.com/en-US/wwa/Company/Documents/Tech-Mahindra-integrated-Report-2018-19.pdf Our Integrated Report is according to the ISAE 3410 standards which are for assurance based on GRI Standards framework and is awaiting third party (KPMG ) assurance, it will be updated online by 30th Sept’19 Please refer to pdf page 11 of our Integrated Report 17-18 at https://www.techmahindra.com/en-US/wwa/Company/Documents/Tech-Mahindra-Integrated-Report-2017-18.pdf for Integrated report Assurance statement. Our Integrated Report 2017-18 has been assured by the third party (DNV GL</t>
  </si>
  <si>
    <t>Tech Mahindra has defined strategies and roadmap to manage the environmental impact of the company’s activities and have a positive impact on the stakeholders. This has enabled us to create value not just for the customers, investors and partners, but also emerge as an organization defined by purpose. We have adopted Science-Based Targets in order to increase our focus on addressing the impacts of climate change. We are committed to reducing our Scope 1 and 2 emissions by 22% until 2030 and 50% until 2050, which are approved by SBTi. Tech Mahindra is making plans and investments to curb these emissions. We have increased our Renewable Energy sourcing from 2.8% to 15.2% and thus have reduced our GHG emissions. We have achieved 13.23% of the target in the current reporting year (2018-19). Our target is to achieve a reduction of emissions by 22% until 2030, At Tech Mahindra we had reduced the emissions by 2.91% from the baseline year 2015-16 thereby achieving 13.23% of the target Our emission target has been successfully approved by the SBTi. It has been successfully approved by the SBTi. By the reporting year, we have achieved a reduction of 33,29.71 MTCO 2e. For more details on our emissions please refer to page 109 and for SBT targets please refer to page 108 at https://www.techmahindra.com/en-US/wwa/Company/Documents/Tech-Mahindra-integrated-Report-2018-19.pdf Our Integrated Report is according to the ISAE 3410 standards which are for assurance based on GRI Standards framework and is awaiting third party (KPMG ) assurance, it will be updated online by 30th Sept’19 Please refer to pdf page 11 of our Integrated Report 17-18 at https://www.techmahindra.com/en-US/wwa/Company/Documents/Tech-Mahindra-Integrated-Report-2017-18.pdf for Integrated report Assurance statement. Our Integrated Report 2017-18 has been assured by the third party (DNV GL)</t>
  </si>
  <si>
    <t>Renewable Energy including Solar installation and Open Access</t>
  </si>
  <si>
    <t>In our effort towards de-carbonizing our facilities and business operations, we have challenged ourselves to find new ways to reduce our carbon footprint and invest in the low-carbon infrastructure and renewable energy. We have taken a 5-year target roadmap to increase our renewable source of energy by 10% with respect to the baseline year 2015-16. Assumption FY 16=2015-16. We have already achieved the target and increased our renewable energy from 2.8% to 15.2% by installing solar plants across Chandigarh, Noida, Pune, Hyderabad, Vizag, Bangalore and Chennai and through PPA's at Bangalore location.</t>
  </si>
  <si>
    <t>We have been reducing GHG emissions through energy efficiency and transitioning towards renewable energy (installing solar plants and power purchase agreements). We have taken targets in our roadmap for reducing our absolute emissions and energy intensity which are approved by SBT. We are using energy-efficient systems like motion sensors, LEDs and natural cooling systems for Datacenters to reduce the use of electricity and GHG emissions. Increase in renewable source of energy will help us reduce our GHG emission and thus achieve carbon emission target.</t>
  </si>
  <si>
    <t>Reduction in Paper Consumption (Tons/year)</t>
  </si>
  <si>
    <t>We have taken our 5-year target to reduce our paper waste by 15% with respect to our baseline year 2015-16. We have already achieved the target and reduced our paper consumption from 93.37 tonnes to 73.547 which is 21.23% through streamlining various processes and awareness amongst our associates through Sustainability teams. Please refer on page 38 at https://www.techmahindra.com/en-US/wwa/Company/Documents/Tech-Mahindra-integrated-Report-2018-19.pdf Our Integrated Report is according to the ISAE 3410 standards which are for assurance based on GRI Standards framework and is awaiting third party (KPMG ) assurance, it will be updated online by 30th Sept’19 Please refer to pdf page 11 of our Integrated Report 17-18 at https://www.techmahindra.com/en-US/wwa/Company/Documents/Tech-Mahindra-Integrated-Report-2017-18.pdf for Integrated report Assurance statement. Our Integrated Report 2017-18 has been assured by the third party (DNV GL).</t>
  </si>
  <si>
    <t>We have taken our 5-year target to reduce our paper waste by 15% with respect to our baseline year 2015-16. Thus our paper waste has reduced, helping us achieve our GHG emission target. Please refer our Roadmap on page 38 at https://www.techmahindra.com/en-US/wwa/Company/Documents/Tech-Mahindra-integrated-Report-2018-19.pdf Our Integrated Report is according to the ISAE 3410 standards which are for assurance based on GRI Standards framework and is awaiting third party (KPMG ) assurance, it will be updated online by 30th Sept’19 Please refer to pdf page 11 of our Integrated Report 17-18 at https://www.techmahindra.com/en-US/wwa/Company/Documents/Tech-Mahindra-Integrated-Report-2017-18.pdf for Integrated report Assurance statement. Our Integrated Report 2017-18 has been assured by the third party (DNV GL).</t>
  </si>
  <si>
    <t>Other, please specify (Intensity against employee headcount)</t>
  </si>
  <si>
    <t>Scope 1+2 emissions</t>
  </si>
  <si>
    <t>Employee Headcount</t>
  </si>
  <si>
    <t>1) We have developed our short-term target for 2021 to reduce intensity emissions by 13.25%, which we consider as SBT target. 2) We have taken an intensity reduction target of 13.25% for our Scope 1+2 emissions for 5 years in-line with SBT target of 2.65% per year from 2015-16 to 2020-21. 3) For baseline year our intensity emission with respect to the employee was 1.776 and this year is 1.4. 4) Our target is to achieve a reduction of intensity emissions by 13.25% until 2021. We have reduced intensity emissions by 20.94% from the baseline year 2015-16 and 19.54% from the previous year 2017-18 thereby overachieving 158% of target. 5) Please refer on page 38 for Roadmap and page 111 for intensity data at https://www.techmahindra.com/en-US/wwa/Company/Documents/Tech-Mahindra-integrated-Report-2018-19.pdf 6) Various energy reduction initiatives are as: a) Installation of energy-efficient equipment (motion sensors, energy-efficient laptops/servers, HVAC equipment). (b) Increase in renewable share of TechM with the addition of Solar plant at Noida, Chandigarh, Vizag, and PPA at Bangalore location (c) Increase in virtual server infrastructure with reducing dependency on physical servers 7) We are investing in Solar installation at our major locations and through PPA's to achieve our targets. 8) Assumption FY18-19 is considered as FY19. Our start year is 2016 (FY2015-16) and the reporting year is 2019(FY 2018-19). 9) Please refer for third party Assurance statement by KPMG on page 11 at https://www.techmahindra.com/en-US/wwa/Company/Documents/Tech-Mahindra-integrated-Report-2018-19.pdf Our Integrated Report is according to ISAE 3410 standards which are for assurance based on the GRI Standards framework and is awaiting third party (KPMG ) assurance, it will be updated online by 30th Sept’19. Please refer to page 11 of our IR 17-18 at https://www.techmahindra.com/en-US/wwa/Company/Documents/Tech-Mahindra-Integrated-Report-2017-18.pdf for Integrated report Assurance statement. Our IR 2017-18 has been assured by a third party (DNV GL)</t>
  </si>
  <si>
    <t>The intensity targets are part of the emissions reduction target till 2021 which is in-line with SBT target of 2.65% intensity reduction per year.</t>
  </si>
  <si>
    <t>Other, please specify (Intensity against revenue)</t>
  </si>
  <si>
    <t>Scope 1+ 2 emissions</t>
  </si>
  <si>
    <t>1) We have developed our short-term target for 2021 to reduce intensity emissions by 13.25% which we consider as SBT target 2) We have taken an intensity reduction target of 13.25% for our Scope 1+2 emissions for 5 years in-line with SBT target of 2.65% intensity reduction per year from 2015-16 to 2020-21. 3) For baseline year our intensity emission with respect to revenue was 0.000028313 and this year is 0.000022328. 4) Our target is to achieve a reduction of intensity emissions by 13.25% until 2021. We have reduced intensity emissions by 21.14% from the baseline year 2015-16 thereby overachieving 159% of target. 5) Please refer on page 38 for Roadmap and page 111 for intensity data at https://www.techmahindra.com/en-US/wwa/Company/Documents/Tech-Mahindra-integrated-Report-2018-19.pdf 6) Various energy reduction initiatives are as: a) Installation of energy-efficient equipment (motion sensors, energy-efficient laptops/servers, HVAC equipment). (b) Increase in renewable energy share of company operations with the addition of Solar plant at Noida, Chandigarh, Vizag, and PPA at Bangalore location (c) Increase in virtual server infrastructure with reducing dependency on physical servers 7) We are investing in Solar panel installation at our major locations and through PPA's to establish our targets. 8) Assumption FY18-19 is considered as FY19. Our start year is 2016 (FY2015-16) and the reporting year is 2019(FY 2018-19). 9) Please refer for third party Assurance statement by KPMG on page 11 at https://www.techmahindra.com/en-US/wwa/Company/Documents/Tech-Mahindra-integrated-Report-2018-19.pdf Our Integrated Report is according to ISAE 3410 standards which are for assurance based on the GRI Standards framework and is awaiting third party (KPMG ) assurance, it will be updated online by 30th Sept’19. Please refer to pdf page 11 of our IR 17-18 at https://www.techmahindra.com/en-US/wwa/Company/Documents/Tech-Mahindra-Integrated-Report-2017-18.pdf for Integrated report Assurance statement. Our IR 2017-18 has been assured by the third party (DNV GL).</t>
  </si>
  <si>
    <t>1) We have developed our medium-term target for 2030 to reduce intensity emissions by 39.75% which we consider as SBT target 2) We have taken an intensity reduction target of 13.25% for our Scope 1+2 emissions for 5 years in-line with SBT target of 2.65% intensity reduction per year from 2015-16 to 2020-21. 3) For baseline year our intensity emission with respect to revenue was 0.000028313 and this year is 0.000022328. 4) Our target is to achieve a reduction of intensity emissions by 39.75% until 2030. We have reduced intensity emissions by 21.14% from the baseline year 2015-16 thereby achieving 53.17% of target. 5) Please refer on page 38 for Roadmap and page 111 for intensity data at https://www.techmahindra.com/en-US/wwa/Company/Documents/Tech-Mahindra-integrated-Report-2018-19.pdf 6) Various energy reduction initiatives are as: a) Installation of energy-efficient equipment (motion sensors, energy-efficient laptops/servers, HVAC equipment). (b) Increase in renewable energy share of company operations with the addition of Solar plant at Noida, Chandigarh, Vizag, and PPA at Bangalore location (c) Increase in virtual server infrastructure with reducing dependency on physical servers 7) We are investing in Solar panel installation at our major locations and through PPA's to establish our targets. 8) Assumption FY18-19 is considered as FY19. Our start year is 2016 (FY2015-16) and the reporting year is 2019(FY 2018-19). 9) Please refer for third party Assurance statement by KPMG on page 11 at https://www.techmahindra.com/en-US/wwa/Company/Documents/Tech-Mahindra-integrated-Report-2018-19.pdf Our Integrated Report is according to ISAE 3410 standards which are for assurance based on the GRI Standards framework and is awaiting third party (KPMG ) assurance, it will be updated online by 30th Sept’19. Please refer to pdf page 11 of our IR 17-18 at https://www.techmahindra.com/en-US/wwa/Company/Documents/Tech-Mahindra-Integrated-Report-2017-18.pdf for Integrated report Assurance statement. Our IR 2017-18 has been assured by the third party (DNV GL).</t>
  </si>
  <si>
    <t>Solar plants at our major campuses like Pune, Hyderabad, Chennai, Chandigarh, Bangalore, Noida, Vizag, etc.</t>
  </si>
  <si>
    <t>This initiative is a part of Tech Mahindra's proactive measure toward clean energy. Please note that all numbers are in TCO2, not TCO2e. We have installed Solar plants at our major campuses like Pune, Hyderabad, Chennai, Chandigarh, Bangalore, Noida, Vizag, etc. Please refer for more details of our Solar installation on page 106 at https://www.techmahindra.com/en-US/wwa/Company/Documents/Tech-Mahindra-integrated-Report-2018-19.pdf Our Integrated Report is according to the ISAE 3410 standards which are for assurance based on GRI Standards framework and is awaiting third party (KPMG ) assurance, it will be updated online by 30th Sept’19 Please refer to pdf page 11 of our Integrated Report 17-18 at https://www.techmahindra.com/en-US/wwa/Company/Documents/Tech-Mahindra-Integrated-Report-2017-18.pdf for Integrated report Assurance statement. Our Integrated Report 2017-18 has been assured by the third party (DNV GL).</t>
  </si>
  <si>
    <t>Solar power from PPA's at Bangalore location. Now Bangalore electronic city location has more than 80% of electricity from Renewable Energy Source</t>
  </si>
  <si>
    <t>This initiative is a part of Tech Mahindra's proactive measure toward clean energy. Please note that all numbers are in TCO2, not TCO2e. We have purchased solar power through PPA's at our Bangalore campus. Please refer for more details of our Solar installation on page 106 at https://www.techmahindra.com/en-US/wwa/Company/Documents/Tech-Mahindra-integrated-Report-2018-19.pdf. Our Integrated Report is according to the ISAE 3410 standards which are for assurance based on GRI Standards framework and is awaiting third party (KPMG ) assurance, it will be updated online by 30th Sept’19 Please refer to pdf page 11 of our Integrated Report 17-18 at https://www.techmahindra.com/en-US/wwa/Company/Documents/Tech-Mahindra-Integrated-Report-2017-18.pdf for Integrated report Assurance statement. Our Integrated Report 2017-18 has been assured by the third party (DNV GL).</t>
  </si>
  <si>
    <t>This initiative is a part of Tech Mahindra's proactive measure of reducing electricity wastage. LED lights replacing CFL's/Tungsten bulbs in a phased manner, helps save energy and also have a longer life span. Please note that all numbers are in TCO2, not TCO2e. Please refer to page 106 and 107 for more details at https://www.techmahindra.com/en-US/wwa/Company/Documents/Tech-Mahindra-integrated-Report-2018-19.pdf. Our Integrated Report is according to the ISAE 3410 standards which are for assurance based on GRI Standards framework and is awaiting third party (KPMG ) assurance, it will be updated online by 30th Sept’19. Please refer to pdf page 11 of our Integrated Report 17-18 at https://www.techmahindra.com/en-US/wwa/Company/Documents/Tech-Mahindra-Integrated-Report-2017-18.pdf for Integrated report Assurance statement. Our Integrated Report 2017-18 has been assured by the third party (DNV GL).</t>
  </si>
  <si>
    <t>Other, please specify (Motion Sensors)</t>
  </si>
  <si>
    <t>Motion Sensors have been installed in buildings that automatically switch off lights and ACs based on the movement of employees from the rooms. This is a voluntary ongoing initiative. This initiative is a part of Tech Mahindra's proactive measure of reducing electricity wastage. Please note that all numbers are in TCO2, not TCO2e. Please refer to page 106 and 107 for more details at https://www.techmahindra.com/en-US/wwa/Company/Documents/Tech-Mahindra-integrated-Report-2018-19.pdf Our Integrated Report is according to the ISAE 3410 standards which are for assurance based on GRI Standards framework and is awaiting third party (KPMG ) assurance, it will be updated online by 30th Sept’19 Please refer to pdf page 11 of our Integrated Report 17-18 at https://www.techmahindra.com/en-US/wwa/Company/Documents/Tech-Mahindra-Integrated-Report-2017-18.pdf for Integrated report Assurance statement. Our Integrated Report 2017-18 has been assured by the third party (DNV GL).</t>
  </si>
  <si>
    <t>Other, please specify (Video Conferencing Systems, Telepresence and Webex)</t>
  </si>
  <si>
    <t>Video Conferencing Systems, Telepresence and Webex</t>
  </si>
  <si>
    <t>Tech Mahindra has provided an infrastructure for remote communications by implementing an entire gamut of new technologies such as Telepresence and Video conferencing systems. Such a voluntary initiative has helped us reduce our potential direct Scope 3 emissions by reducing Business Travel. The cost savings are based on a conservative estimate of travel costs avoided through the usage of remote communication technology Telepresence and Webex. Emissions savings are based on the reduction in the number of business travel trips. Please note that all numbers are in TCO2, not TCO2e. Please refer to page111 for details on Video conference and virtual meetings at https://www.techmahindra.com/en-US/wwa/Company/Documents/Tech-Mahindra-integrated-Report-2018-19.pdf. Our Integrated Report is according to the ISAE 3410 standards which are for assurance based on the GRI Standards framework and is awaiting third party (KPMG ) assurance, it will be updated online by 30th Sept’19. Please refer to pdf page 11 of our Integrated Report 17-18 at https://www.techmahindra.com/en-US/wwa/Company/Documents/Tech-Mahindra-Integrated-Report-2017-18.pdf for Integrated report Assurance statement. Our Integrated Report 2017-18 has been assured by the third party (DNV GL).</t>
  </si>
  <si>
    <t>Solar Hot Water</t>
  </si>
  <si>
    <t>We have taken up the installation of solar water heaters of the varying capacity of 2500, 5000, 8000 and 10000 KLD at our major locations to cut down emissions and are actively evaluating options to increase sourcing of electricity from renewable sources. Please find more details on page 107 and 114 at https://www.techmahindra.com/en-US/wwa/Company/Documents/Tech-Mahindra-integrated-Report-2018-19.pdf Our Integrated Report is according to the ISAE 3410 standards which are for assurance based on the GRI Standards framework and is awaiting third party (KPMG ) assurance, it will be updated online by 30th Sept’19. Please refer to pdf page 11 of our Integrated Report 17-18 at https://www.techmahindra.com/en-US/wwa/Company/Documents/Tech-Mahindra-Integrated-Report-2017-18.pdf for Integrated report Assurance statement. Our Integrated Report 2017-18 has been assured by the third party (DNV GL).</t>
  </si>
  <si>
    <t>1. We have made investments for Ambient and Stack checks to ensure that the air quality at all our facilities meets the applicable compliance in accordance with our consent to operate. 2. We have environmental management system in place across our locations to meet required environmental norms and standards. 3. Our Chennai and Bangalore campus is LEED Gold certified. Procurement norms of the LEED standard require that we procure construction materials and equipment that meet the required environmental norms and standards in Energy and Water Efficiency, Waste Management and Impact on Biodiversity. 4. We have two of our campuses in Bangalore and Hyderabad as OHSAS 18001:2007 certified which will be migrated to ISO 45001:2018 and our Hyderabad campus is also ISO 14001:2015 certified. 5. Please refer for more details on Air Quality on page 115 at https://www.techmahindra.com/en-US/wwa/Company/Documents/Tech-Mahindra-integrated-Report-2018-19.pdf. Our Integrated Report is according to the ISAE 3410 standards which are for assurance based on GRI Standards framework and is awaiting third party (KPMG ) assurance, it will be updated online by 30th Sept’19. Please refer to pdf page 11 of our Integrated Report 17-18 at https://www.techmahindra.com/en-US/wwa/Company/Documents/Tech-Mahindra-Integrated-Report-2017-18.pdf for Integrated report Assurance statement. Our Integrated Report 2017-18 has been assured by the third party (DNV GL).</t>
  </si>
  <si>
    <t>1) We are committed to reduce our GHG emissions and have adopted emission targets which are approved by SBTi. So we have plans to reduce these emissions and have a dedicated budget for it. 2) We use Carbon Price tool to transition towards climate responsibility which is internalized across all business verticals, that will create incentives for energy efficiency and innovation reducing GHG emissions. 3) Projects are selected based on multiple factors such as maximum impact of energy reduction, strategic location, how the project aligns with the long-term vision of sustainability for the organization and GHG emission reduction. (example: windmills, solar plants, motion sensors installations, replacing lights with LED in a phased manner). 4) We will be increasingly investing in more energy efficient products and technologies: a) Replacing lights with LED in a phased manner at Mumbai, Pune, Chennai to increase energy efficiency b) Installation of Motion sensors, power efficient insulation, HVAC equipment and VRV which helped system efficiency and energy savings c) Sensors scheduling d) Chiller descaling e) Automation\scheduling of the all AHU units of New blocks f) Commissioned water cooled chiller which are highly energy efficient g) Installed Solar power plants with a capacity of 3687kWp at our Chandigarh, Noida, Pune, Hyderabad, Bangalore, Chennai and Vizag campuses Please refer for Sustainability initiatives on page 107, 114 and 115 at https://www.techmahindra.com/en-US/wwa/Company/Documents/Tech-Mahindra-integrated-Report-2018-19.pdf . Our Integrated Report is according to the ISAE 3410 standards which are for assurance based on GRI Standards framework and is awaiting third party (KPMG ) assurance, it will be updated online by 30th Sept’19. Please refer to pdf page 11 of our Integrated Report 17-18 at https://www.techmahindra.com/en-US/wwa/Company/Documents/Tech-Mahindra-Integrated-Report-2017-18.pdf for Integrated report Assurance statement. Our Integrated Report 2017-18 has been assured by the third party (DNV GL).</t>
  </si>
  <si>
    <t>The Making Sustainability Personal program was established to engage all employees in playing a facilitating role in increasing awareness about energy and water conservation and waste reduction. The program recognizes employees who volunteer as Green Marshals with the goal of encouraging environmentally conscious behaviour and advocacy of sustainable practices. They voluntarily participate and drive sustainability initiatives like : a) Tree plantation across Tech Mahindra Campuses and other areas like government schools, nearby hills etc. b) Swachh Bharat Abhiyan c) Sustainability awareness by Greenpeace at our major campuses. d) Awareness sessions on water conservation &amp; ground water recharge e) Green quizzes to increase awareness of environmental issues f) Promote the sale of cloth bags, LEDs and wooden products to discourage use of plastic bags. g) E-waste drop box drive for associates for disposal of obsolete mobiles/laptops. h) Environmental awareness events by WWF India i) Workshop for composting for home kitchen and terrace garden Drones were used for the deployment of seeds to restore rangeland habitat near Pune Hinjewadi campus. The objective was to ‘make reforestation scalable'. The use of technology helped us in achieving the reforestation of large barren lands. We launched “AI based sustainable environment ideation contest” for our associates based on theme of climate change/energy usage/water usage. A specific budget is approved and allocated, for all such programs. There are “Sustainability Champions” within each facility. Making Sustainability Personal program enables us to create a platform for the associates to engage in co-curricular and societal activities driven towards environmental stewardship and carbon responsibility. To bring greater participation, the initiatives are incentivized and rewarded. Our Green Marshals clocked 8582 volunteer hours under our Green and Sustainability initiatives. Please refer for more details on Employee activities on page 121 at https://www.techmahindra.com/en-US/wwa/Company/Documents/Tech-Mahindra-integrated-Report-2018-19.pdf</t>
  </si>
  <si>
    <t>Business units and groups that are involved in developing low-carbon solutions for customers and teams working on carbon reduction and IT enabling solutions “GREEN AND SUSTAINABILITY SOLUTIONS” - are eligible for monetary pay-outs and Performance-linked compensation as well as non-monetary recognition. We provide recognition internally for our employees which includes 1. Pat on the back award 2. Certificates of appreciation 3. Associate/ Team of the month/ year awards 4. ACE award 5. Star award 6. Peer recognition award 7. Sustainability Champion Award. The KUDOS program are used at various e-commerce websites or can be encashed. For more details please refer on page 96 and 121 at https://www.techmahindra.com/en-US/wwa/Company/Documents/Tech-Mahindra-integrated-Report-2018-19.pdf. Our Integrated Report is according to the ISAE 3410 standards which are for assurance based on GRI Standards framework and is awaiting third party (KPMG ) assurance, it will be updated online by 30th Sept’19</t>
  </si>
  <si>
    <t>In our Energy and Utilities business vertical we help our customers increase efficiency of service delivery, asset management, introduce smart solutions, digitize and automate operations, create collaborative work environments addressing the need for sustainable practices, The key domains we work in this space are Smart grids, (IEVCS) Intelligent Electric Vehicle Charging Systems, CAPE (Community Action Platform for Energy), Smart city solutions, Energy Trading and Risk Management, Oil and Gas(O and G), Utilities, Power Generation and Renewables, Transmission and Distribution, Refining and Marketing, Enterprise Mobility, Incident Management, Water Lifecycle Management. Please visit our site at: http://www.techmahindra.com/industries/Enterprise/energy_and_utilities/overview.aspx Data Centers Management: By outsourcing IT services to the Tech Mahindra cloud instead of running those same services in their own data center, customers can reduce their Scope 2 emissions. With the large scale and multi-tenancy of our data centers, we can run these services at much greater efficiencies, so the emissions are not merely transferred to another source but reduced as well. The Innovation management cell monitors the progress of the projects against the milestones till the launch of the project. We are developing AI(Artificial Intelligence) advances and investing into R&amp;D to combat emissions, pollution and climate change. Also various business verticals have a dedicated budget to prepare solutions on climate change which is in line with overall business goals of vertical and organization. We have Smart city solution developed for building a sustainable city. Please refer for more details on page 68 at https://www.techmahindra.com/en-US/wwa/Company/Documents/Tech-Mahindra-integrated-Report-2018-19.pdf. Our Integrated Report is according to the ISAE 3410 standards which are for assurance based on GRI Standards framework and is awaiting third party (KPMG ) assurance, it will be updated online by 30th Sept’19</t>
  </si>
  <si>
    <t>1) We are focused on reducing employee travel, driving energy efficiency improvements and engaging with customers and partners on the role of technology for environmental sustainability. 2) By hosting virtual meetings using video conferencing, we reduced travel for meetings, both air travel and ground travel. Our travel desk team approves requests only after checking necessity with the concerned manager. 3) With the large scale and multi-tenancy of our data centers, we run services at much greater efficiencies, so that the emissions are reduced.4) We have solar plants installed at our major campuses in Noida, Pune, Bangalore, Hyderabad, Chandigarh, Vizag and Chennai which provide the internal ROI by reducing amount of purchased power. Also solar power purchase through PPA's at Bangalore helps in reducing emissions and dependency on Grid electricity. 5) We have 6 rain water harvesting systems that increases ground-water level by 950kl and STP plants which helps in recycling water and reducing withdrawal of fresh water. 6) We have the done the automation\scheduling of the all AHU units and power connection directly for the Power Karnataka Transmission Corporation for New buildings to minimize transmission losses. 7) We have reduced on paper consumption by more than 21%. 8) We have installed Vermicomposting/ OWC to convert organic food waste to manure thus saving cost of manure procurement for gardening. 9) We recycle and reuse more than 600000kl of Water thus reducing fresh water withdrawal consumption and thus optimizing cost. Please refer to page 106, 107, 115 and 118 for more details at https://www.techmahindra.com/en-US/wwa/Company/Documents/Tech-Mahindra-integrated-Report-2018-19.pdf. Our Integrated Report is according to the ISAE 3410 standards which are for assurance based on GRI Standards framework and is awaiting third party (KPMG ) assurance, it will be updated online by 30th Sept’19. Please refer to pdf page 11 of our Integrated Report 17-18 at https://www.techmahindra.com/en-US/wwa/Company/Documents/Tech-Mahindra-Integrated-Report-2017-18.pdf for Integrated report Assurance statement. Our Integrated Report 2017-18 has been assured by the third party (DNV GL).</t>
  </si>
  <si>
    <t>Smart City Solutions: We help our customers with Smart Data Hubs, Smart Street light, Smart bin, and Smart Energy Management, Smart and integrated Waste management, smart metering, integrated garbage, and water management and environmental sensing. Smart city solutions revenue is 0.58% of the total revenue and 4.9% of green revenue. The key domains we work in this space are Smart grids, Datacentres, Server Virtualization, and cloud services, Energy Trading, IEVCS, CAPE platforms, Integrated Waste management systems, and Water Lifecycle Management. Please refer for more details on page 67, 68 at https://www.techmahindra.com/en-US/wwa/Company/Documents/Tech-Mahindra-integrated-Report-2018-19.pdf Our Integrated Report is according to the ISAE 3410 standards which are for assurance based on the GRI Standards framework and is awaiting third party (KPMG ) assurance, it will be updated online by 30th Sept’19. Please refer to pdf page 11 of our Integrated Report 17-18 at https://www.techmahindra.com/en-US/wwa/Company/Documents/Tech-Mahindra-Integrated-Report-2017-18.pdf for Integrated report Assurance statement. Our Integrated Report 2017-18 has been assured by the third party (DNV GL). 2) Server Virtualization: Our Infrastructure Management Services team has virtualized 25000 servers. Smart city solutions revenue is 0.8% of the total revenue and 6.79% of green revenue. Thus Smart City solutions and Server virtualization’s revenue with respect to total revenue is 1.38%</t>
  </si>
  <si>
    <t>1) To calculate emissions avoided, we estimated the emissions from servers virtualized 0.8% of total revenue from Server Virtualization. 2) Building a sustainable city through smart grid intelligent homes, connected water management, intelligent traffic management, smart lighting system, and connected emergency management- 0.58% revenue from Smart City solutions. Thus Smart City solutions and Server virtualization’s revenue with respect to total revenue is 1.38% and 11.69% of green revenue Please refer for more details on page 66 at https://www.techmahindra.com/en-US/wwa/Company/Documents/Tech-Mahindra-integrated-Report-2018-19.pdf Our Integrated Report is according to the ISAE 3410 standards which are for assurance based on the GRI Standards framework and is awaiting third party (KPMG ) assurance, it will be updated online by 30th Sept’19. Please refer to pdf page 11 of our Integrated Report 17-18 at https://www.techmahindra.com/en-US/wwa/Company/Documents/Tech-Mahindra-Integrated-Report-2017-18.pdf for Integrated report Assurance statement. Our Integrated Report 2017-18 has been assured by the third party (DNV GL).</t>
  </si>
  <si>
    <t>1) Energy and Utilities: We help our customers increase energy savings efficiency of service delivery, asset management, introduce smart solutions, digitize and automate operations, create collaborative work environments addressing the need for sustainable practices. Energy Utilities revenue is 0.8% of total revenue and 6.81% of green revenue 2) Data Centres and Cloud Service Management: By outsourcing IT services to the Tech Mahindra cloud instead of running those same services in their own data center, customers can reduce their Scope 2 emissions. We reduce the emission through modular energy-efficient equipment for Data Centre design Cloud services. Datacenter and Cloud services revenue is 9.65% of total revenue and 81.48% of green revenue. Please refer to page 67 for more details on our portfolio at https://www.techmahindra.com/en-US/wwa/Company/Documents/Tech-Mahindra-integrated-Report-2018-19.pdf Our Integrated Report is according to the ISAE 3410 standards which are for assurance based on the GRI Standards framework and is awaiting third party (KPMG ) assurance, it will be updated online by 30th Sept’19. Also please refer to pdf page 11 of our Integrated Report 17-18 at https://www.techmahindra.com/en-US/wwa/Company/Documents/Tech-Mahindra-Integrated-Report-2017-18.pdf for Integrated report Assurance statement. Our Integrated Report 2017-18 has been assured by the third party (DNV GL). Thus the revenue of Utilities, Data Centre and Cloud Service with respect to total revenue is 10.46%</t>
  </si>
  <si>
    <t>1) The key domains we work in this space are Smart grids, Energy Trading, IEVCS, CAPE platforms, Integrated Waste management systems, and Water Lifecycle Management. Energy and Utility revenue is 0.8% of total revenue. 2) 9.65 % of the total revenue from efficient Data Centre Management and Cloud services Please refer to pdf page 66 at https://www.techmahindra.com/en-US/wwa/Company/Documents/Tech-Mahindra-integrated-Report-2018-19.pdf for products which reduce emissions like Utilities (IEVCS, CAPE, Smart city solution, etc.) and data center management, cloud services. Thus the revenue of Utilities, Data Centre and Cloud Service with respect to total revenue is 10.46% and with respect to green revenue is 88.30% Our Integrated Report is according to the ISAE 3410 standards which are for assurance based on the GRI Standards framework and is awaiting third party (KPMG ) assurance, it will be updated online by 30th Sept’19. Please refer to pdf page 11 of our Integrated Report 17-18 at https://www.techmahindra.com/en-US/wwa/Company/Documents/Tech-Mahindra-Integrated-Report-2017-18.pdf for Integrated report Assurance statement. Our Integrated Report 2017-18 has been assured by the third party (DNV GL).</t>
  </si>
  <si>
    <t>March 31 2016</t>
  </si>
  <si>
    <t>Tech Mahindra has a robust monitoring mechanism for direct energy consumption. The energy consumption is monitored by the facilities as well as the energy suppliers. Our Scope 1 emissions comprise the consumption of (a) HSD for electricity generation (b) Petrol and Diesel (c) LPG. For each of these cases, we have accurate records of the quantum of consumption. So there is the very little scope of uncertainty from our India operations. The source of emission factors is the Central Electricity Authority database (Govt. of India). The uncertainty of the emission factor is not applicable to us. Please refer: Our GHG emissions are assured by third party-KPMG and the assurance statement for 2018-19 is on page 11-14 at link https://www.techmahindra.com/en-US/wwa/Company/Documents/Tech-Mahindra-integrated-Report-2018-19.pdf, Our Integrated Report is according to the ISAE 3410 standards which are for assurance based on GRI Standards framework and is awaiting third party (KPMG ) assurance, it will be updated online by 30th Sept’19. For Roadmap Targets please refer to the link of our website http://www.techmahindra.com/company/Sustainability.aspx under the roadmap section. Please note that all numbers are in TCO2, not TCO2e.</t>
  </si>
  <si>
    <t>Tech Mahindra has a robust monitoring mechanism for direct energy consumption. The energy consumption is monitored by the facilities as well as the energy suppliers. Our Scope 2 emissions comprise the consumption of electricity through the grid extracted from electricity bills. So there is very little scope of uncertainty. The uncertainty of the emission factor is not applicable to us. Please refer: Our GHG emissions are assured by third party-KPMG and the assurance statement for 2018-19 is on page 11-14 at link https://www.techmahindra.com/en-US/wwa/Company/Documents/Tech-Mahindra-integrated-Report-2018-19.pdf, Our Integrated Report is according to the ISAE 3410 standards which are for assurance based on GRI Standards framework and is awaiting third party (KPMG ) assurance, it will be updated online by 30th Sept’19. For Roadmap Targets please refer to the link of our website http://www.techmahindra.com/company/Sustainability.aspx under the roadmap section. Please note that all numbers are in TCO2, not TCO2e.</t>
  </si>
  <si>
    <t>Tech Mahindra has a robust monitoring mechanism for direct energy consumption. The energy consumption is monitored by the facilities as well as the energy suppliers. Our Scope 2 emissions comprise the consumption of electricity through the grid. There is the very little scope of uncertainty. For India operations there are no contractual instruments available, we are dependent on contracts signed for green procurement. Therefore, the market based and location-based emissions are the same. Please refer: Our GHG emissions are assured by third party-KPMG and the assurance statement for 2018-19 is on page 11-14 at link https://www.techmahindra.com/en-US/wwa/Company/Documents/Tech-Mahindra-integrated-Report-2018-19.pdf, Our Integrated Report is according to the ISAE 3410 standards which are for assurance based on GRI Standards framework and is awaiting third party (KPMG ) assurance, it will be updated online by 30th Sept’19. For Roadmap Targets please refer to the link of our website http://www.techmahindra.com/company/Sustainability.aspx under the roadmap section. Please note that all numbers are in TCO2, not TCO2e.</t>
  </si>
  <si>
    <t>Other, please specify (WBCSD &amp; WRI GHG Protocol)</t>
  </si>
  <si>
    <t>We have used following protocols for activity data collections –  a) World Business Council on Sustainable Development (WBCSD) - Greenhouse Gas Protocol b) WRI Greenhouse Gas Protocol.  We have collected location wise data using SOFi tool and derived scope 1 and scope 2, while using respective emission factors. Inclusions to the list of scope 1 and scope 2 have been based on above protocols. All the scope 1 , scope 2 and scope 3 along with data collection process and calculation is verified by KPMG in accordance procedures as per International Federation of Accounts(IFAC), International Standard for Assurance Engagements (ISAE-3410), for a limited level of verification.</t>
  </si>
  <si>
    <t>Following activities were carried out during data collection, analysis and verification</t>
  </si>
  <si>
    <t> - Desk review of Tech Mahindra’s reported data and emissions is provided in spreadsheets; </t>
  </si>
  <si>
    <t> - Management interaction on data management systems of Tech Mahindra including review of emission factors and assumptions taken; </t>
  </si>
  <si>
    <t> - Onsite verification of data aggregation systems and related evidences related to Scope 1 and Scope 2 emissions reported for sample locations at Bengaluru Tech Mahindra Electronic City (TMEC), Noida NSEZ , Hyderabad TMTC, Hyderabad TMIC SEZ and Pune (Hinjewadi); </t>
  </si>
  <si>
    <t> - Offsite verification through teleconferencing at Vizag - Review of consolidated data and reported Scope 3 emissions at Corporate Office at Pune;</t>
  </si>
  <si>
    <t> Emission factors are:</t>
  </si>
  <si>
    <t> a) Diesel (2.64463 T CO2e/KL),  </t>
  </si>
  <si>
    <t>b) Petrol (2.3024925 T CO2e/KL), </t>
  </si>
  <si>
    <t>c) LPG (0.00298 T CO2e /Kg),  </t>
  </si>
  <si>
    <t>d) Grid electricity (0.00082 MT CO2e/KWh),  </t>
  </si>
  <si>
    <t>Emission factors for Scope 3 are:</t>
  </si>
  <si>
    <t>1) Outbound travel (0.000012067 T CO2e/Km),  </t>
  </si>
  <si>
    <t>2) Daily commute (For Bus- 0.001701381, Shuttle- 0.000388587, Cab-  0.00017753T CO2e /Km)  </t>
  </si>
  <si>
    <t>3) Waste (Paper-0.0029, Plastic-  0.0213842, E-waste- 0.0213842, Battery- 0.0646365, Food waste composting-0.0102586, Food waste- 0.0213842 , Garbage Waste-  0.0213842 T CO2e /ton),  </t>
  </si>
  <si>
    <t>4) Inbound-Air Cargo ( 0.0019469 ,  0.00123205 T CO2e /Km according to medium and long haul), </t>
  </si>
  <si>
    <t>5) Inbound-Land cargo ( 0.000012067 T CO2e /Km) and Sea ( 0.00000578TCO2e) and </t>
  </si>
  <si>
    <t>6) Employee Air travel (0.00008263, 0.00009245 and  0.00023963T CO2e /Km as per short, medium and long haul and Economy and Business class).  We have taken an employee commute survey for personal commute for categories like Auto, Train, Bike, Car including fuel and electric, local bus etc. </t>
  </si>
  <si>
    <t>Please refer:    </t>
  </si>
  <si>
    <t>Our GHG emissions is assured by third party-KPMG and the assurance statement for 2018-19 is on page 11-14 at link https://www.techmahindra.com/en-US/wwa/Company/Documents/Tech-Mahindra-integrated-Report-2018-19.pdf,   </t>
  </si>
  <si>
    <t>Our Integrated Report is according to the ISAE 3410 standards which are for assurance based on GRI Standards framework and is awaiting third party (KPMG ) assurance, it will be updated online by 30th Sept’19. </t>
  </si>
  <si>
    <t>For Roadmap Targets please refer to the link of our website http://www.techmahindra.com/company/Sustainability.aspx under the roadmap section.</t>
  </si>
  <si>
    <t>1) Our Scope 1 emissions include fuels like a diesel from Generators, Diesel and Petrol from owned cars and LPG used. We have reduced Scope 1 by cutting down of Diesel consumption for owned vehicles, reduced on transport and logistics and has bundled routes. Emission factors used are a) Diesel (2.644 T CO2e/KL), b) Petrol (2.302 T CO2e/KL), c) LPG (0.00298 T CO2e /Kg) to calculate Scope 1 emissions. 2) We have developed our medium-term target for 2030 to reduce absolute emissions by 22% and a long-term target for 2050 to reduce absolute emissions by 50% which are approved by SBTi. We have taken an intensity emission reduction target of 13.25% for our Scope 1 +2 emissions for 5 years which is in-line with SBT target of 2.65% per year from 2015-16 to 2020-21. 3) For baseline year (FY 2015-16) our intensity emission with respect to revenue was 0.000028313 and this year (FY 2018-19) intensity emission is 0.000022328, However, our goal was to achieve a reduction of intensity emissions by 13.25%, but at TechM we have reduced intensity emission by 21.14%, thereby we have overachieved it by 59%. Our start year is 2016 (FY2015-16) and the reporting year is 2019(2018-19). 4) We have reduced intensity emissions this year (FY 18-19) with respect to the base year 2015-16. Various energy reduction initiative taken in this year are: a) Installation of energy-efficient equipment (motion sensors, energy-efficient laptops/servers, HVAC equipment), consolidation of operations and better maintenance quality. (b) Increase in renewable energy (from 2.8% to 15.2%) mix with the addition of Solar plant at various locations and PPA's. (c) Increase in virtual server infrastructure with reducing dependency on physical servers. 5) Please refer on page 38 for Roadmap and page 111 for intensity data at https://www.techmahindra.com/en-US/wwa/Company/Documents/Tech-Mahindra-integrated-Report-2018-19.pdf 6) Our GHG emissions are assured by third party-KPMG and the assurance statement for 2018-19 is on page 11-14 at link https://www.techmahindra.com/en-US/wwa/Company/Documents/Tech-Mahindra-integrated-Report-2018-19.pdf, the report is according to the ISAE 3410 standards which are for assurance based on GRI Standards framework and is awaiting 3rd party (KPMG ) assurance, it will be updated online by 30th Sept’19.</t>
  </si>
  <si>
    <t>Tech Mahindra has a robust monitoring mechanism for direct energy consumption. The energy consumption is monitored by the facilities as well as the energy suppliers. Our Scope 2 emissions comprise the consumption of electricity through the grid and therefore we have applied country-specific grid emission factors. For India operations there are no contractual instruments available, we are dependent on contracts signed for green procurement. Therefore, the market based and location-based emissions are the same. Please refer: Our GHG emissions are assured by third party-KPMG and the assurance statement for 2018-19 is on page 11-14 at link https://www.techmahindra.com/en-US/wwa/Company/Documents/Tech-Mahindra-integrated-Report-2018-19.pdf, the report is according to the ISAE 3410 standards which are for assurance based on GRI Standards framework and is awaiting third party (KPMG ) assurance, it will be updated online by 30th Sept’19. For Roadmap Targets please refer to the link of our website http://www.techmahindra.com/company/Sustainability.aspx under the roadmap section. Please note that all numbers are in TCO2, not TCO2e.</t>
  </si>
  <si>
    <t>Scope 2 emissions comprise of emissions from electricity which is sourced from the grid. We have increased our renewable source of energy through Solar installation of capacity 3687kWp and increased renewable sourcing through PPA’s to reduce our Scope 2 emissions. Our Scope 2 emissions comprise the consumption of electricity through the grid and therefore we have applied country-specific grid emission factors. For India operations there are no contractual instruments available, we are dependent on contracts signed for green procurement. Therefore, the market based and location-based emissions are the same. The emission factors used are 0.00082 T CO2e/KWh to calculate Scope 2 emissions. By FY 2020-21, FY 2029-30 and FY 2049-50, we have taken a target of reducing our Scope 1 and Scope 2 absolute emission by 15%, 22%, and 50% respectively. and intensity emission by 2.65% YoY with the baseline year FY 2015-16. We have taken initiatives to save energy through the installation of energy-efficient equipment like LEDs, Motion Sensors, HVAC, VRV, etc. Our GHG emissions are assured by third party-KPMG and the assurance statement for FY 2018-19 is on page 11-14 at link https://www.techmahindra.com/en-US/wwa/Company/Documents/Tech-Mahindra-integrated-Report-2018-19.pdf, the report is according to the ISAE 3410 standards which are for assurance based on GRI Standards framework and is awaiting third party (KPMG ) assurance, it will be updated online by 30th Sept’19. For Roadmap Targets please refer to page 38 at https://www.techmahindra.com/en-US/wwa/Company/Documents/Tech-Mahindra-integrated-Report-2018-19.pdf</t>
  </si>
  <si>
    <t>For the goods transported the tonnage was calculated based on the distance of travel and the weight of the goods. This value was then multiplied with the respective emission factor Inbound and Outbound-Air Cargo (medium-haul- 0.0019469T CO2e /Km, long haul 0.00123205 T CO2e /Km), Land cargo (0.000012067 T CO2e /Km) and Sea+Road cargo (0.00000578) to get the emissions in MT CO2e,</t>
  </si>
  <si>
    <t>This can be attributed to the optimization of transportation and logistics, bundling of routes, inventory control and best practices for the purchase of goods and services. Inbound and Outbound logistics have reduced along with tonnage. Please note that all numbers are in TCO2, not TCO2e.</t>
  </si>
  <si>
    <t>Due to the nature of our business, Tech M involves neither production nor cradle to grave usage of any capital goods, hence capital goods not considered relevant.</t>
  </si>
  <si>
    <t>Since we are not end-users of fuel and electricity. We are not producing or transporting fuels. Hence this is not relevant to us.</t>
  </si>
  <si>
    <t>Tech Mahindra is an IT Services provider and business consulting company. Due to the nature of our operations, we don't fall under the purview of Upstream transportation and distribution.</t>
  </si>
  <si>
    <t>All locations report their monthly waste like food, e-waste, battery waste, scrap, and paper waste according to their weight which is then multiplied with respective emission factors. Emissions factors as Food waste (composting) -0.0102586 T CO2e /Kg, Food waste - 0.0213842 T CO2e /Kg, Garbage Waste - 0.0213842 T CO2e /Kg, Battery Waste - 0.0646365 T CO2e /Kg, E-waste - 0.0213842 T CO2e /Kg, plastic waste - 0.0213842 T CO2e /Kg and paper waste - 0.0029 T CO2e /Kg) {Source-Defra} to calculate the total waste in MTCO2e.</t>
  </si>
  <si>
    <t>We calculate the emissions from hazardous and nonhazardous waste with the help of emission factors from Defra multiplied with the weight of waste. Please note that all numbers are in TCO2 not TCO2e</t>
  </si>
  <si>
    <t>Air travel has been taken into account to calculate business travel. Distance data for air travel was calculated using the source and destination of the travels undertaken with domestic and international travel considering short (463km), medium (≥ 463 &lt;1108 km ) long (≥ 1108 km) which is multiplied with respective emission factors to get final emission value. The travel data is primary data. The emission factors taken are International Air travel (Business - 0.00023963TCO2e/km, Economy Medium haul - 0.00009245TCO2e/km, Economy Long Haul - 0.00008263) and Domestic Air Travel - 0.000171TCO2e/km</t>
  </si>
  <si>
    <t>Distance data for air travel was calculated using the source and destination of the travels undertaken with domestic and international travel considering short (463km), medium (≥ 463 &lt;1108 km ) long (≥ 1108 km) which is multiplied with respective emission factors to get final emission value. Business travel has been increased this year but we are making investments into Video Conferencing System and teleconferencing to enable virtual meetings cutting down the business travel.</t>
  </si>
  <si>
    <t>Company transport which is outsourced for employee commute is accounted for by the distance traveled and their mileage, the emission was calculated by multiplying fuel consumption by the emission factor (Bus - 0.001701381TCO2/km, Shuttle - 0.000388587TCO2/km, Cab - 0.0001775TCO2/km) for the daily commute. Personal commute by employees was calculated considering emission factors for travel by auto (0.00014533 MTCO2e) , train (0.00004424 MTCO2e) , car (diesel (0.00017353 MTCO2e), petrol (0.00019386 MTCO2e), LPG (0,00018217 MTCO2e), electric (0.00006396 MTCO2e), bike (0.0001031 MTCO2e) and taxi (0.00015344 MTCO2e) multiplied with distance travelled in km.</t>
  </si>
  <si>
    <t>There is an increase in emissions due to an increase in the number of employees and cabs for employees taking transportation service (cabs) for Business Service Group (Formerly BPO) associates. The personal commute survey was taken through the web-based application to collect information on personal commute by employees for various modes like auto, train, car (diesel, petrol, LPG, electric, bike, cycle, and taxi to and from to office.</t>
  </si>
  <si>
    <t>Tech Mahindra is not having any leased assets. Hence, this category is not relevant to us.</t>
  </si>
  <si>
    <t>Tech Mahindra is an IT Services provider and business consulting company. Due to the nature of our operations, now we don't fall under the purview of Downstream transportation and distribution</t>
  </si>
  <si>
    <t>Tech Mahindra is an IT Services provider and business consulting company. We are mainly into providing IT solutions to the clients. Hence, this category is not relevant to us.</t>
  </si>
  <si>
    <t>Tech Mahindra is an IT Services provider and business consulting company. We do not have any such product whose usage may impact significant GHG emissions. Hence, this category is not relevant</t>
  </si>
  <si>
    <t>Tech Mahindra is an IT Services provider and business consulting company. We do not have any such product whose disposal after usage may have an environmental impact. Hence, this category is not relevant</t>
  </si>
  <si>
    <t>Tech Mahindra didn't lease any assets. Hence, this category is not relevant to us.</t>
  </si>
  <si>
    <t>Tech Mahindra does not have any franchises and hence this category is not applicable to us</t>
  </si>
  <si>
    <t>Investments done are reported in Scope 1 and 2, hence not included here.</t>
  </si>
  <si>
    <t>Since all aspects have been covered in the above rows, others section is not applicable.</t>
  </si>
  <si>
    <t>Tech Mahindra revenue for the year 2017-18 and 2018-19 is USD 4770.8 million and 4970.5million respectively. Our scope 1 &amp; 2 emissions for the FY 2018-19 are 110979.28 MTCO2 and Scope 1 &amp; 2 emissions for FY 2017-18 were 12548 MTCO2. The Emissions intensity was calculated by dividing the Scope 1 &amp; 2 MTCO2 by the total revenue. At Tech Mahindra we reduced our emissions intensity from 0.000026303 in the FY 17-18 to 0.000022328 in the FY 18-19, thereby reducing the emissions intensity by 15.114% from the previous financial year (i.e. FY17-18). The reduced intensity is attributed to solar installation of 3,687 kWp across our campuses in Pune, Bangalore, Hyderabad, Chandigarh, Noida, Visakhapatnam and Chennai, and renewable energy through Power Purchase Agreements at Bangalore; along with solar water heaters, we generated 24,045,539 kWh of Solar Power leading to a reduction of 19,717.33 MT CO2 equivalent. Various energy reduction initiatives are also implemented such as: a) Installation of energy efficient equipment (motion sensors, energy efficient laptops/servers, HVAC equipment etc.), consolidation of operations in energy efficient locations and better maintenance quality. b) Increase in renewable energy share of the company operations c) Increase in virtual server infrastructure with reducing dependency on physical servers. Our 5-year Roadmap can be viewed on page 38 at https://www.techmahindra.com/en-US/wwa/Company/Documents/Tech-Mahindra-integrated-Report-2018-19.pdf Our GHG emissions are assured by third party-KPMG and the assurance statement for 2018-19 is on page 11-14 at link https://www.techmahindra.com/en-US/wwa/Company/Documents/Tech-Mahindra-integrated-Report-2018-19.pdf Please refer for details on revenue on page 7 of Annual Report 18-19 at https://www.techmahindra.com/sites/resourceCenter/Financial%20Reports/Annual-Report-FY18-19.pdf</t>
  </si>
  <si>
    <t>Emission factors a) Diesel (2.644 T CO2e/KL), b) Petrol (2.302 T CO2e/KL), c) LPG (0.00298 T CO2e /Kg) to calculate Scope 1 emissions</t>
  </si>
  <si>
    <t>Chandigarh</t>
  </si>
  <si>
    <t>Chennai</t>
  </si>
  <si>
    <t>Noida</t>
  </si>
  <si>
    <t>Hyderabad</t>
  </si>
  <si>
    <t>Mumbai</t>
  </si>
  <si>
    <t>Nagpur</t>
  </si>
  <si>
    <t>Pune</t>
  </si>
  <si>
    <t>Bhubaneswar</t>
  </si>
  <si>
    <t>Vishakhapatnam</t>
  </si>
  <si>
    <t>Gandhinagar</t>
  </si>
  <si>
    <t>Kolkata</t>
  </si>
  <si>
    <t>For India operations there are no contractual instruments available, we are dependent on contracts signed for green procurement. Therefore, the market based and location-based emissions are same</t>
  </si>
  <si>
    <t>Bhubaneshwar</t>
  </si>
  <si>
    <t>The Scope 1+2 emissions for the FY 18-19 are 110979.3 MTCO2 and the emissions for the FY 17-18 were 125487 MTCO2. There has been a reduction in emissions by 11.56%. In the year FY18-19 there was also an increase in emissions by 9%, due to additions in buildings and infrastructure as well as addition in employee strength. Nevertheless due to increase in renewable energy source to 17.76% and installation of LED and motions sensors led to saving of 2.8%, we have reduced our emissions by 20.56%. Therefore the net effective reduction for the FY 2018-19 stands at 11.56%.</t>
  </si>
  <si>
    <t>Our total fuel consumption consists of diesel and petrol for cars, HSD for DG's and LPG for cooking. HSD for DG's is used for self-generation of electricity which is used only when the grid electricity supply fails which is 5,999.96MWh. We have reduced the consumption of fuel this year as compared to last year through various initiatives like the process optimization, use of abundant natural resource viz solar for electricity consumption and reduce the use of company cars for travel.</t>
  </si>
  <si>
    <t>WBCSD/WRI Greenhouse Gas Protocol</t>
  </si>
  <si>
    <t>We measure our Greenhouse Gas Emissions using the World Resources Institute (WRI)/ World Business Council for Sustainable Development (WBCSD) Greenhouse Gas Protocol – Corporate Accounting and Reporting Standard. Our Scope 1 emissions include fuels like a diesel from Generators, Diesel and petrol from owned cars and LPG used. There is a reducing trend in Scope 1 emissions due to reduced use of HSD in Diesel Generators, decrease in the use of company owned cars.</t>
  </si>
  <si>
    <t>Other, please specify (Solar PV plant installation)</t>
  </si>
  <si>
    <t>We have Generated 5483.73MWh of green power through installation of 3687 KWp Solar power plants at Hyderabad, Pune, Bangalore, Noida, Chandigarh ,Chennai &amp; vizag campuses and solar water heaters at various locations which leads to the reduction of GHG emissions. Please refer for more details on Sustainability initiatives on page 106 and107 at https://www.techmahindra.com/en-US/wwa/Company/Documents/Tech-Mahindra-integrated-Report-2018-19.pdf</t>
  </si>
  <si>
    <t>Though we have solar panels installation in our locations, to further increase our share of Renewable Energy we decided procure electricity for our offices through Power Purchase Agreements where solar power is generated and supplied to us for usage. Through PPA's we have consumed 18561.8MWh from Solar plants.</t>
  </si>
  <si>
    <t>Food waste: 495728 kg</t>
  </si>
  <si>
    <t>headcount=79032</t>
  </si>
  <si>
    <t>Food wastage in the previous year (FY 2017-18) was 495728 kg (with headcount 72004) reduced to 473,345 kg (with headcount 79032) in this year (FY 2018-19) thus reducing the waste intensity by 13% through various advocacy programs on preventing the use of food waste and floating screensavers across the organization</t>
  </si>
  <si>
    <t>Tech Mahindra Integrated Report 2019.pdf</t>
  </si>
  <si>
    <t>TechM Final assurance statement.pdf</t>
  </si>
  <si>
    <t>Tech Mahindra's GHG emissions are externally assured by third-party - KPMG. GHG emissions have been quantified and reported according to WRI (World Resource Institute), WBCSD (World Business Council for Sustainable Development) and GHG protocol. The GHG assurance procedure is as per IFAC and ISAE 3410. Please refer pages 1 and 2 for Scope 1,2 and 3 location-based emissions for standards used and verification statements with findings and conclusions for period 1st April 2018 to 31st March 2019.</t>
  </si>
  <si>
    <t>Tech Mahindra's GHG emissions are externally assured by the third-party - KPMG. GHG emissions have been quantified and reported according to WRI, WBCSD and GHG protocol. The assurance procedure is as per IFAC and ISAE 3410 on GHG statements. Please refer pages 1 and 2 for Scope 1,2 and 3 location-based emissions for standards used and verification statements with findings and conclusions for period 1st April 2018 to 31st March 2019.</t>
  </si>
  <si>
    <t>ISAE 3410 and GRI standards</t>
  </si>
  <si>
    <t>We measure our Greenhouse Gas Emissions using the World Resources Institute (WRI)/ World Business Council for Sustainable Development (WBCSD) Greenhouse Gas Protocol – Corporate Accounting and Reporting Standard. Our Scope 1 emissions includes fuels like HSD from Generators, Diesel from company-owned cars and LPG used. There is a reducing trend in Scope 1 values due to cut down of diesel usage for owned cars and decreased HSD of Diesel Generators consumption. Please refer for more details on page 109 at https://www.techmahindra.com/en-US/wwa/Company/Documents/Tech-Mahindra-integrated-Report-2018-19.pdf. Our Integrated Report is according to the ISAE 3410 standards which are for assurance based on GRI Standards framework and is awaiting third party (KPMG ) assurance, it will be updated online by 30th Sept’19</t>
  </si>
  <si>
    <t>Tech-Mahindra-integrated-Report-2017-18.pdf</t>
  </si>
  <si>
    <t>We measure our Greenhouse Gas Emissions using the World Resources Institute (WRI)/ World Business Council for Sustainable Development (WBCSD) Greenhouse Gas Protocol – Corporate Accounting and Reporting Standard. Scope 2 emissions are from the electricity purchased from the grid. Our renewable energy sourcing has increased from 2.8 to 15.2%, so our Scope 2 has also reduced by 11.63% with respect to last year. We will continue to increase our renewable source of energy through Solar installation and PPA's and increasing energy efficiency through occupancy sensors, HVAC equipment and LED's. Please refer for more details on page 106, 107 and 109 at https://www.techmahindra.com/en-US/wwa/Company/Documents/Tech-Mahindra-integrated-Report-2018-19.pdf and assurance statement from KPMG on page 11. Our Integrated Report is according to the ISAE 3410 standards which are for assurance based on GRI Standards framework and is awaiting third party (KPMG ) assurance, it will be updated online by 30th Sept’19</t>
  </si>
  <si>
    <t>We have taken our roadmap targets for 5 years till 2021 in our Integrated Report 2018-19. Our emission performance progress since the baseline year has been described. For more details please refer to page 38-40 at https://www.techmahindra.com/en-US/wwa/Company/Documents/Tech-Mahindra-integrated-Report-2018-19.pdf . Our Integrated Report is according to the ISAE 3410 standards which are for assurance based on GRI Standards framework and is awaiting third party (KPMG ) assurance, it will be updated online by 30th Sept’19</t>
  </si>
  <si>
    <t>Energy conservation and switching to renewable energy sources is a high priority for us. We are increasing our energy efficiency through LEDs, occupancy sensors, HVAC equipments. We are reducing power consumption through: 1) Automation\scheduling of all AHU units of New buildings 2) Switching off redundant transformers during weekends 3) Utilizing natural cooling techniques for offshore development centres 4) Consolidation of AC Chillers Plants to increase system efficiency and energy savings. 5) Procured Efficient VRV systems/ air conditioners, water coolers across locations. Please refer for more details on page 106, 107 and 115 at https://www.techmahindra.com/en-US/wwa/Company/Documents/Tech-Mahindra-integrated-Report-2018-19.pdf. Our Integrated Report is according to the ISAE 3410 standards which are for assurance based on GRI Standards framework and is awaiting third party (KPMG ) assurance, it will be updated online by 30th Sept’19</t>
  </si>
  <si>
    <t>We are committed to reducing direct and indirect GHG emissions from our activities. We are reducing our inbound and outbound logistics by bundling of routes and controlling inventories. We also have escort cabs for Woman safety. Increase in Business growth and demand of our associates has increased our commute data but we are taking many initiatives to reduce on commute like increase carpool service, public transport usage, bundling of routes etc. We have focused on use of Lync, live meeting, tele-Presence, video conferencing and virtual meetings through online platforms to minimize Business travel. We have reduced paper consumption though various initiatives to go towards paperless transactions Please refer for more details on page 106, 107 and 109 at https://www.techmahindra.com/en-US/wwa/Company/Documents/Tech-Mahindra-integrated-Report-2018-19.pdf and assurance statement from KPMG on page 11. Our Integrated Report is according to the ISAE 3410 standards which are for assurance based on GRI Standards framework and is awaiting third party (KPMG ) assurance, it will be updated online by 30th Sept’19</t>
  </si>
  <si>
    <t>GHG emission intensity is the ratio of Greenhouse Gas Emissions produced to the number of employees of the organization also total revenue. We have shown a positive trend by consistently reducing GHG intensity year on year. Please refer for more details on page 111 and 112 at https://www.techmahindra.com/en-US/wwa/Company/Documents/Tech-Mahindra-integrated-Report-2018-19.pdf and assurance statement from KPMG on page 11. Our Integrated Report is according to the ISAE 3410 standards which are for assurance based on GRI Standards framework and is awaiting third party (KPMG ) assurance, it will be updated online by 30th Sept’19</t>
  </si>
  <si>
    <t> 1) To abate our Carbon emissions for the last several years, we have been introducing projects on Carbon reduction mainly in the areas of Energy efficiency and Renewable energy. Carbon price will help to reduce our emissions and achieve our targets which are approved by SBTi.</t>
  </si>
  <si>
    <t>2) We had an internal spend of under $10 per ton of Carbon to reduce our emissions for last financial year.  It helps us to drive investment towards low carbon products and clean technologies to improve the company’s energy efficiency and resource saving </t>
  </si>
  <si>
    <t>3) We have built an internal tool for our facilities &amp; finance procurement team for internal carbon price. This kind of a price spurs green investments and motivates businesses to maintain and strengthen the price mechanism internally. 4) Since Mahindra Group has a strong representation at CPLC (Carbon Pricing Leadership Coalition) A World bank initiative, we at Tech Mahindra also will continue to explore opportunities to price internally, explicitly or create a shadow price to reduce our emissions and grow the pool of green investments.  </t>
  </si>
  <si>
    <t>5) Our management and Sustainability Council have taken an internal carbon pricing in order to spur our transition towards low carbon operations and business activities.  In accordance to reduce carbon operation we will plan to comply with Carbon Tax system. </t>
  </si>
  <si>
    <t>6) We have implemented carbon tax on our FTE (Full Time Employees) according to allocated projects</t>
  </si>
  <si>
    <t>7) We have global operations and we are regulated as per the country specific rules and regulations. Since we are service sector organization, our carbon footprint is not significantly high. However, wherever we have presence, we abide by the rules and regulations and similar is the case for a country specific carbon pricing system (EU ETS), which can directly or indirectly impact on our operations.  </t>
  </si>
  <si>
    <t>8) Our proactive Leadership took various actions to safeguard against carbon pricing systems and developments, starting with our Chairman Mr. Anand Mahindra who is part of the Carbon pricing panel as a private sector supporter. </t>
  </si>
  <si>
    <t>9) The link follows: https://www.carbonpricingleadership.org/carbon-pricing-panel/ and also Mahindra Group’s Chief Sustainability Officer Mr. Anirban Ghosh is part of Carbon Pricing Scientific committee at CPLC. The link follows: https://www.carbonpricingleadership.org/cplc-research-conference-scientific-committee/</t>
  </si>
  <si>
    <t>Hindustan Platinum Pvt Ltd (HPPL) has invested in setting up of 2 nos. of 1650 kW WTGs at Revangoan (Bhud) village of Khanapur Taluka of Sangli District in Maharashtra state in India. The total capacity of the project activity is 3.3 MW. The project activity would result in a total CO2 emission reduction of 57290 tons for 10 years of crediting period. The proposed project activity leads to alleviation of poverty by establishing direct and indirect employment benefits accruing out of ancillary units for manufacturing towers for erecting the WTGs and for maintenance during operation of the project activity. The infrastructure in and around the project area will also improve due to project activities. This includes the development of the road network and improvement of the quality of electricity in terms of its availability and frequency as the generated electricity is fed into a deficit grid. The generated electricity is fed into the NEWNE grid through the local grid, thereby improving power availability local grid, which will provide new opportunities for industries and economic activities to be setup in the area thereby resulting in greater local employment, ultimately leading to overall development. The project activity also leads to diversification of the national energy supply, which is dominated by conventional fuel-based generating units. The project utilizes wind energy for generating electricity which otherwise would have been generated through alternate fuels (most likely - fossil fuel) based power plants, thereby contributing to the reduction in specific emissions (emissions of pollutant/unit of energy generated) including GHG emissions. As wind power projects produce no end products in the form of solid waste (ash etc.), they address the problem of solid waste disposal encountered by most other sources of power. Being a renewable resource, using wind energy to generate electricity contributes to resource conservation. Thus the project causes no negative impact on the surrounding environment contributing to environmental well-being. The project activity leads to the promotion of 1650kW WTGs into the region, demonstrating the success of large capacity wind turbines. Power generation from this WTGs is exported to grid through nearest substation thus increasing energy availability and improving quality of power under the service area of the substation.</t>
  </si>
  <si>
    <t>We intent to procure more carbon credits</t>
  </si>
  <si>
    <t>1)To abate our Carbon emissions for the last several years, we have been introducing projects on Carbon reduction mainly in the areas of Energy Efficiency and Renewable energy. 2) Carbon price spurs green investments and motivates businesses to maintain and strengthen the price mechanism internally. Since Mahindra Group has a strong representation at CPCL (Carbon Pricing Leadership Collation) A World bank initiative, we at Tech Mahindra also will continue to explore opportunities to price internally, explicitly or create a shadow price to reduce our emissions and grow the pool of green investments. Carbon Price is used to analyze future options of renewable energy. 3) Our management and Sustainability Council have taken an internal carbon pricing in order to spur our transition towards low carbon operations and business activities. 4) We have implemented a carbon tax on our FTE (Full Time Employees) according to allocation to projects. The application is on operational expenses</t>
  </si>
  <si>
    <t>We have taken uniform pricing for our organization</t>
  </si>
  <si>
    <t>1) As part of our strategy, we had implemented carbon pricing to bring in discipline and awareness within the organization towards our commitment to the environment, which in turn would help reduce our carbon emissions. 2) We have taken emission target to reduce the absolute emissions by 22% till 2030 and 50% till 2050 which is approved by SBTi from the base year 2015-16. We charge carbon tax to internal Clusters/Strategic Business Units which is proportional to the resources allocated to the unit. 3) These taxes are used for investing in alternatives that will help reduce the carbon emissions of the company. 4) It reduces the business risk, as setting a price on carbon enables teams to test and assess the profitability of projects in different scenarios to make better decisions to future-proof their business decisions. 5) This also serves to stimulate innovative ideas on how to best allocate capital to deliver higher returns in a low-carbon economy. We run a platform called IRIS to capture these ideas and incentive the selected ideas. 6) This creates awareness among the employees about the carbon emissions and the hazardous effects caused by them so that the carbon emission at an individual/organizational level can be reduced. We as an organization moved towards procuring/investing in greener products. We procure star rated laptops/phones/VRV/Air Conditioners/HVAC equipment etc. We have started investing in Renewable sources of energy through Solar plants and windmill installation, PPAs and Solar water heater installation at our campuses. We have already installed 3687kWp capacity solar plants inhouse along with PPAs and solar water heater which are saving more than 19717MTCO2 annually. Also through LED replacement with CFL lamps and motion sensors installation, we have reduced more than 3100MTCO2 annually. We have optimized the travel routes of the employees where the carbon emission can be reduced or use CNG operated cabs and buses for the same. Employees and Business units have moved to green energy solutions. 7) We have innovated and developed new low-emission solutions and services and improved our competitive position. By using an internal or shadow price on carbon which helps us demonstrate investors that we understand our exposure to future regulations. 7) SDG goal 9 and 13 are impacted due to carbon price.</t>
  </si>
  <si>
    <t>Tech Mahindra’s commitment to Corporate Governance, Ethical Business Conduct, Environmental Stewardship and Sustainability also extend to our Supply Chain. It enables us to mitigate and manage the risks posed by the supply chain to our business and operations. Tech Mahindra engages and assesses the top suppliers on the basis of our annual market spend. Includes all our procurements both IT and non-IT which is 88.77%. We consider costs as the main selection criteria for our assessment. The assessment is done through Mailing a questionnaire to our top suppliers (on the basis of market spend) with requests for information on their compliance with aspects on Labor and Human Rights, workplace management, occupational health and safety, Risk management, Environmental compliance, Corporate governance, and ethics, sustainability policies, energy, waste, and water management, and risk management process along with implementation. The physical audit has also been conducted for selected suppliers based on their sustainability response. We will engage with our suppliers to reduce our Inbound and Outbound carbon footprints which account for 1.27% of our Scope 3 emissions through Inventory Control mechanism, bundling routes, reducing of packages, local procurement, etc.</t>
  </si>
  <si>
    <t>Tech Mahindra engages with its suppliers through Capacity building workshops on Sustainability perspective, assessment through Supply Chain Questionnaire which requires their inputs on Sustainability aspects and specifically investigates whether the supplier is managing their impacts on the environment by complying with regulations regarding land and water management, waste and recycling, the handling and disposal of toxic substances, etc. Justification and audits performed to discuss objectives, plan of action, areas of improvement, observed strength and best practices. We identify suppliers that create or could potentially create significant harmful effects with respect to climate change and motivate them towards climate centric strategy and operations through different incentives and trade preferences. We adhere to the policy of procurement through environment-friendly suppliers. These workshops also motivate and create a collaborative environment for various green initiatives. 70% of key suppliers have attended the workshop and 71.6% have been assessed/audited and for 31.6% of suppliers, risks have been identified. We measure success based on the points below: 1. Compliance of suppliers with our Supply Chain Code of Conduct 2. Response to our SCM questionnaire and assessment on their key environment KPI's: Supplier's carbon emissions, waste reduction, water stewardship. 3. Participation level for the workshop.</t>
  </si>
  <si>
    <t>We engage with 100% of suppliers on capacity building initiatives to build a green sustainable value chain. We have also tracked our Scope 3 emissions through inbound and planning to reduce this Scope 3 emission considerably by engaging with local suppliers. Please refer for more details on Supplier Engagement on page 124-125 at https://www.techmahindra.com/en-US/wwa/Company/Documents/Tech-Mahindra-integrated-Report-2018-19.pdf Our Integrated Report is according to the ISAE 3410 standards which are for assurance based on the GRI Standards framework and is awaiting third party (KPMG ) assurance, it will be updated online by 30th Sept’19.</t>
  </si>
  <si>
    <t>Tech Mahindra engages with almost all customers which cover almost 100% of revenue for sustainability initiatives, green products, and services. In our consideration, we have included most of our 930+ customers which are top 10 leaders in each vertical like Banking, telecom, manufacturing, airlines, etc. Thereby, we are helping our customers to reduce their carbon footprint across their global operations. We conduct workshops for demonstrating the value of our green products, solutions; understand their challenges, manual operations, carbon footprint reduction areas and co-innovate new solutions for various industries. we also embark upon Research &amp; development with our customers for green solutions. The travel accounts for 50.28% of our Scope 3 emissions for Customer Services and allied services which we are planning to optimize through investments into Video conferencing to have virtual meetings.</t>
  </si>
  <si>
    <t>Robust management of environmental aspects is important for the company, customers and regulators. There is an increasing trend of regulation across the world with Country and Industry level targets to reduce greenhouse gases. Whether it’s green IT or Technology-based solutions that enable sustainable business practices or green engineering solutions, we are strategically positioned to enable our customers to reach and exceed their sustainability goals. Companies are seeking services and solutions that can help them achieve operational efficiency and meet their carbon reduction, meet zero carbon commitments. This has opened up multiple opportunities for the IT sector. Tech Mahindra has put together a strategy that encompasses the scope of new product development in green in response to customers green focus areas, dedicated campaign for show-casing environment-friendly products and services and co-innovation with customers. In response to the foreseen opportunities - we have developed new solutions like Smart Grid, IEVCS, and CAPE. Smart City solution helps in building smart cities with efficient Energy, waste and Water management. Our Energy Management System helps leverage the crucial advantages of energy savings by remotely monitoring and controlling energy assets at a facility. Our 11.85% of revenue is generated from green products and solutions. The biggest measures of our success factors are a. Customer Satisfaction surveys indicating we have done on climate change aspects. b. Percentage of revenue from green solutions for our customers. c. Fulfillment of compliance norms set by our customers in the climate area d. No default / 100% qualification achieved in all the environment norms of our customers. c. Our Ratings and awards from climate change platforms such as CDP, DJSI, OEKOM and EcoVadis and customers recognition of the same. c. How we have reduced the carbon footprint for various projects for our customers</t>
  </si>
  <si>
    <t> Sustainability at Tech Mahindra is not just a target to be achieved but a lifestyle that is incorporated into our Business. Making the best use of technology to sustain the environment &amp; society will go a long way to become a future-proof organization. Our commitment towards going carbon neutral and making optimum use of resources will helps us accelerate our transition to a low carbon economy and create a sustainable value for our stakeholders. </t>
  </si>
  <si>
    <t>We consider Employees as our other partners; since with a workforce of 1,21,000 people, they are our main strength to build on green initiatives. We treat them as our partners and conduct details multiple campaigns so that entire workforce could contribute towards green. We encourage environmental- friendly modes of commute like public transport, cycles and carpooling through our internal carpooling portal. In many of our campuses, we have supported a bicycles-on-rent facility for commute to office. </t>
  </si>
  <si>
    <t>For example various environmental programs like vehicle emission checks, ban on plastics, kitchen gardening, sustainability quiz, planting trees by Customers on their visit, sapling distribution are conducted and global days like World Environment Day and Earth Day are celebrated. </t>
  </si>
  <si>
    <t>The prioritization of activities has been driven by JOSH (Fun at Work) consortium by employees at each facility and Green Marshals (Green Warriors). There are specific funds apportioned to environmental and community programs ranging from social forestry to community investments in water and waste management. We provide saplings when guest visits our campus for planting trees. Few of the measures of success for our employees is the active participation to sustainability programs, employee satisfaction surveys and feedback mechanisms where employees can post their views anonymously. As a proactive measure to improve the quality of data reporting we organized a capacity building workshop for our Locations Council Members and Facility Managers. The workshop covered topics such as aspects of sustainability reporting as per Global Reporting Initiative standards, Sustainability material issues, bench-marking best practices within the industry and effective reporting of materials issues including Scope 1, 2 and 3. It is based on these efforts that we have seen an improvement in quality of data across all the parameters of Sustainability reporting. prioritization of activities is based on: a. Programs and initiatives that can be owned via various location councils. b. Scale of reach of the program with Green Marshals &amp; JOSH spearheading the initiative. Success criteria includes employee satisfaction surveys and their active participation in such initiatives. </t>
  </si>
  <si>
    <t>Niti Ayog ( policy think tank of the Government of India )  collaborates with Pune Smart City and Tech Mahindra to explore how frontier technologies can be leveraged to address city-specific issues as commitment towards nation building and creating future-ready sustainable solutions. </t>
  </si>
  <si>
    <t>We participate in various workshops with other Mahindra companies to proliferate best practices, sustainability and climate change events and initiatives. </t>
  </si>
  <si>
    <t>We also conduct Capacity Building workshops with our Tier 1 suppliers.  We participate with our stakeholders using various engagement mechanisms like conferences, operational reporting, strategic plans and routine feedbacks etc. </t>
  </si>
  <si>
    <t> We conduct various events for our employees in coordination with NGO’s towards climate change.</t>
  </si>
  <si>
    <t>Other, please specify (Sustainable Development Goals (SDG))</t>
  </si>
  <si>
    <t>NITI Aayog on Sustainable Development Goals (SDG), in partnership with the Confederation of Indian Industry (CII) seeks to bring businesses on a common platform, increase awareness amongst businesses&amp; support their efforts towards achieving SDGs by 2030. It is driven by a) Showcase Indian business action on SDGs to Indian government, the UN&amp; other stakeholders; b) Improve&amp; consolidate business engagement on SDGs; c) Proliferate&amp; cross-fertilize ideas&amp; practices on SDGs between Business, government&amp; other relevant stakeholders. We engage with them directly at Business Partnership Conclaves. It will monitor, coordinate&amp; ensure implementation of the globally accepted Sustainable Development Goals as the nodal body in India that will bring the 17 development goals into action across India. It has decided to take urgent action to combat climate change&amp; its impacts •The greenhouse gas emissions from human activities are driving climate change&amp; continue to rise. Global emissions of CO2, methane&amp; nitrous oxide has increased to levels unprecedented in at least the last 800,000 years. The ocean has absorbed about 30% of the emitted anthropogenic CO2, causing ocean acidification. •Each of the last 3 decades has been successively warmer at the Earth’s surface than any preceding decade since 1850. •From 1880 to 2012, average global temperature increased by 0.85°C. Without action, the world’s average surface temperature is projected to rise over the 21st century&amp; is likely to surpass 3 degrees Celsius this century – with some areas of the world, including in the tropics&amp; subtropics, expected to warm even more. •The rate of sea level rise since the mid-19th century has been larger than the mean rate during the previous two millennia. •It is still possible, using an array of technological measures&amp; changes in behavior, to limit the increase in global mean temperature to two degrees Celsius above pre-industrial levels.</t>
  </si>
  <si>
    <t>Tech Mahindra, a leading provider of digital transformation, consulting and business re-engineering services and solutions announced its collaboration with NITI Aayog and Pune Smart City Development Corporation to launch the first ‘Smart City Hackathon’ at the Pune University campus for developers and start-ups across India. The aim of this hackathon is to innovate, crowdsource and develop solutions for issues like urban mobility, solid waste management, water supply, citizen safety ; security. The Smart City Hackathon through co-creation and co-innovation will enable the creation of an ecosystem where next gen technologies like Artificial Intelligence are applied to make citizen’s life easier. Thus Tech Mahindra continued commitment towards nation building and creating future ready sustainable solutions. Free Pune Wi-Fi, Smart Public Bicycle Sharing, Smart Place making, Smart Street Redesign, Smart Command and Control Center and Smart Elements, Lighthouse and Citizens Engagement- these are few of the successfully implemented projects of Pune Smart City. Our CEO&amp;MD Mr. C.P. Gurnani and Chief Sustainability Officer Mr Sandeep Chandna, works closely with Niti Aayog for Climate &amp; water related issues &amp; sustainability. The solution to the Issues around climate is to involve the corporates to think and take targets around climate issues. Government would support in various forms to help corporates take these targets eg. Lower cost of solar installation. For more details, please refer https://www.automotiveworld.com/news-releases/tech-mahindra-niti-aayog-and-pune-smart-city-development-corporation-launch-the-first-smart-city-hackathon-for-developers-and-startups-across-india/</t>
  </si>
  <si>
    <t>The Confederation of Indian Industry (CII)</t>
  </si>
  <si>
    <t>The Confederation of Indian Industry(CII) works to create &amp;sustain an environment conducive to the development of India, partnering industry, Government &amp;civil society; through advisory &amp; consultative processes. CII engages closely with Government on policy issues &amp;interfaces with thought leaders to enhance efficiency, competitiveness &amp;business opportunities for industry through a wide portfolio of services &amp;strategic global linkages. As a developmental institution working towards India’s overall growth with a special focus on India@75 in 2022; the CII theme for 2018-19, India RISE: Responsible, Inclusive, Sustainable, Entrepreneurial emphasizes Industry’s role in partnering the Government to accelerate India’s growth &amp;development. The focus will be on key enablers such as job creation; skill development; financing growth; promoting next gen manufacturing; sustainability; corporate social responsibility, governance &amp;transparency. CII charts change by working closely with the government on policy issues, interfacing with thought leaders and enhancing efficiency, competitiveness and business opportunities for industry through a range of specialized services and strategic global linkages. CII recognizes climate change as a significant manmade global environmental challenge and believes strongly that it will continue to influence our world for generations to come if timely actions are not taken. CII through its Centers of Excellence works with clients as business enablers helping them to address Climate Change risks &amp; identify opportunities through capacity building and advisory services. CII-ITC Centre of Excellence for Sustainable Development provides advisory services in the field of Carbon Neutrality, GHG emission Inventory and also training on ISO 14064. CII-SGGBC along with WRI &amp; TERI had launched India GHG program that aims to build comprehensive measurement and management strategies that will reduce GHG emissions &amp; drive more profitable, competitive &amp; sustainable business models in the country. SGGBC through Indian Green Building Council (IGBC) has launched several IGBC Green Building Rating Systems.</t>
  </si>
  <si>
    <t>Through the Mahindra Group, we held the position in the Western Region Maharashtra Environment committee of CII, which constantly interacts and engages with other stakeholders to spread awareness and share recommendations for various new inputs or updates to existing policies. The CII sustainability Wing Centre seeks to bring transformation through a complete program of policy advocacy, knowledge creation, knowledge dissemination, and 'on-ground' model projects. The organization represents the IT and Software sector at government levels and helps in effecting policy changes in regards to water and climate in our sector. Since the tie-up of Tech Mahindra and CII, CII through its Centers of Excellence works with Tech Mahindra as business enablers helping them to address Climate and Water Change risks and identify opportunities through capacity building and advisory services. We have been paying membership fees to CII. https://www.cii.in/smartoutsource/vikram_goel.html</t>
  </si>
  <si>
    <t>WEF (World Economic Forum)</t>
  </si>
  <si>
    <t>Corporate Position: Support The World Economic Forum engages the foremost political, business and other leaders of society to shape global, regional and industry agendas. It is independent, impartial and not tied to any special interests. The Forum strives in all its efforts to demonstrate entrepreneurship in the global public interest while upholding the highest standards of governance. During the discussions in Davos and engagements with Policy Makers/ Thinkers are around Sustainable Growth, Future Technologies and Business models, Dynamic and changing market demands and Responses, Socio-Political –Economic environment and climate change. The World Economic Forum Climate Initiative provides a global platform to help raise ambition and accelerate climate action. Public and private sector collaboration is essential to create a marketplace that will enable dramatic reductions in emissions and build resilience. The Climate Initiative supports two important communities to help drive progress on climate action: • Friends of Climate Action: A multi-stakeholder platform that brings together a range of organizations working with businesses, investors, cities, civil society, states and regions and to collaborate and help deliver increased ambition on global climate action. • Alliance of CEO Climate Leaders: A global network of chief executive officers who see the business benefits of bold and proactive action to ensure a smooth transition to a low-carbon and climate-resilient economy. The group represents business leaders from diverse industry sectors and regions that use their position and influence to drive change. Priority areas for this group include implementation of the Financial Stability Board’s Task Force recommendations on Climate-related Financial Disclosures; building support for effective carbon markets and transformational change in the energy, mobility and agriculture value chains.</t>
  </si>
  <si>
    <t>TechM’s engagement with WEF is of Thought leadership &amp;exchange of Cross-industry engagement &amp;Socio-political discourses on trending issues like Climate Change, ease of trade, simplification of the Visa Processes. TechM was a Strategic Partner at the Annual Meet organized by WEF. TechM Theme at WEF: Small is the New BIG: Emergence of the Corporate Garage. The rise of passionate and nimble entrepreneurs is driving the Fourth Industrial Revolution that is bringing in a dramatic shift in the world of innovation. WEF DAVOS 2018: https:// www.financialexpress.com/opinion/wefdavos-2018indias-timehascome/1027632/ Mahindra laid down the challenge at the World Economic Forum in Davos, whilst committing to set science-based targets for all the companies: https://www.wemeanbusinesscoalition.org/blog/wef-mahindra-ceo-challenges-companies-set-science-based-targets/ . TechM is developing security systems for threat detection &amp;mitigation in real-time without human intervention. https://ww2.frost.com/frost-perspectives/frost-sullivan-on-tech-mahindras-2018-techmnxt-summit/ Tech Mahindra was a Strategic Partner at the Annual Meet organized by WEF.</t>
  </si>
  <si>
    <t>United Nations Global Compact (UNGC)</t>
  </si>
  <si>
    <t>Through Caring for Climate, the UN Global Compact, together with UNEP and the secretariat of the UNFCCC, helps shape the engagement of businesses with climate change. Mobilizing a critical mass of business leaders to implement climate change solutions and help shape public policy, Caring for Climate is the world’s largest initiative for business leadership on climate change with over 400 companies from 60 countries. Caring for Climate signatories are taking action. They are committed to set greenhouse gas emissions reduction targets, to work collaboratively with other companies and governments, and to publicly report on performance on an annual basis. A set of leading companies is going further, becoming carbon-pricing champions, increasing investments in renewable energy and low-carbon technologies, and speaking up against negative lobbying on climate action.</t>
  </si>
  <si>
    <t>Tech Mahindra, through the partnership with UNGC, is playing an important role in providing proactive, constructive input for governments to create effective climate policies. While making a commitment to sustainability is important, it is also critical to connect the dots between this commitment and your corporate policy positions. Tech Mahindra is one of the organizations which has come together to provide a framework for the same. Further, in order to engage responsibly in climate policy, Tech Mahindra has adopted core elements of legitimacy, opportunity, consistency, accountability, and transparency. These include - • Identifying the risks, opportunities, and influences on our climate change policies • Aligning our internal practices and external messages • Reporting publicly on climate change policy influences • Publicly committing to responsible corporate engagement in climate policy</t>
  </si>
  <si>
    <t>TERI</t>
  </si>
  <si>
    <t>The Energy and Resources Institute: is a not-for-profit, policy research organization - working in the fields of energy, environment and sustainable development in India. Their work is focused on following from last four decades: 1. Promoting efficient use of resources across sectors 2.Increasing access and uptake of sustainable inputs and practices 3.Reducing the impact on environment and climate TERI aims to usher transitions to a cleaner and sustainable future through the conservation and efficient use of Earth's resources and innovative ways of minimizing and reusing waste. In the post-Paris agreement era, accelerating climate action is the biggest hope to ensure a safe future for all. In India, TERI’s work focuses on climate modelling to develop a better understanding of climate variability at regional scales. TERI studies the risks and vulnerabilities of key sectors such as water, health, agriculture and industry. Their work in climate science is inextricably linked to policy research and recommendations for the Indian government to shape its domestic policies, as well as contribute to its position in global negotiations. Through a number of initiatives, TERI is beginning to extend their knowledge and research in climate science and policy to other emerging economies as well.</t>
  </si>
  <si>
    <t>At Tech Mahindra, our Chief Sustainability Officer, Mr. Sandeep Chandna is a member of sustainability forums like Chief Sustainability Officers forum of TERI. He represents Tech Mahindra on environmental aspects and engages with TERI through participation in summits and discussions on emerging sustainability trends incorporate energy transition in India and green investments as well as tools and methodologies to enhance company performance on sustainability. He also contributes towards TERI’s papers, policy guidelines and future outlook for green and sustainable future.</t>
  </si>
  <si>
    <t>Our Climate Change strategy encompasses both key risks and opportunities arising from climate change. Key Climate Change risks identified are due to changes in regulation, physical climate parameters and changes in other climate-related developments; while key opportunities identified are our green sustainable solutions in fields of data centers, cloud based services SMART cities and Energy and Utilities Services under RAPIDU and Energy Management System. At the same time, we have developed our roadmap to reduce GHG emissions by FY20-21.</t>
  </si>
  <si>
    <t> At the Global Climate Action Summit 2018, anchored by Mission 2020 consortium, Tech Mahindra, along with twenty-one global digital powerhouses, announced the launch of the Step Up Declaration (https://stepupdeclaration.org/tech-mahindra), a new alliance dedicated to harnessing the power of the fourth industrial revolution, to help reduce greenhouse gas emissions across all economic sectors and ensure a climate turning point by 2020. Tech Mahindra announced its partnership with the Global Climate Action Summit (GCAS) to launch AI4Action, the first global Artificial Intelligence (AI) challenge aimed at delivering solutions for climate change. </t>
  </si>
  <si>
    <t> In engaging on matters of climate policy - both, direct and indirect - we are driven by the factors that are most material to our business goals and strategy. All the key decisions on influencing policy changes are routed through the Sustainability Council. The engagement with CII via Mahindra Group representation ensures that the policy changes help us in meeting our climate change goals.</t>
  </si>
  <si>
    <t>Tech Mahindra will share their ideas on combating water and air pollution in the country as part of their month-long Industry and Community Project Unit (ICPU) in India to study and create solutions for climate change.</t>
  </si>
  <si>
    <t>One of the critical risks directly impacted by Climate Change is scarcity of fresh water in coming years. Tech Mahindra along with Mahindra group supported development of India Water Tool 2.0 (IWT). The IWT 2.0 allows companies, government agencies, and other users identify their water risks, prioritize their water management actions, plan for sustainable water management, and address water risks that confront agriculture, industry, households, and the natural environment in a given river basin. The research and development of IWT would help us identify future water risks arising at different facilities due to climate change and carve out the corresponding mitigation strategy. The details of the tool can be found from: www.indiawatertool.in</t>
  </si>
  <si>
    <t>We have taken medium term and long term targets which are approved by SBTi to reduce GHG emissions by 22% till 2030 and 50% till 2050. Tech Mahindra via Mahindra group is also part of the India GHG Program aims to promote profitable, sustainable and competitive businesses environment in India by mainstreaming measurement and management of greenhouse gas emissions. The India GHG program has undertaken work in fields of sharing best practices, creating a pool of trained and certified GHG professionals and encouraging business to have a high level focus on managing carbon risks and opportunities. These initiatives augur well with the sustainability strategy of our company focusing on implementation of best practices in GHG reporting, having experienced workforce to drive sustainability agenda and focusing on operational eco-efficiency.</t>
  </si>
  <si>
    <t>1) Governance section on pdf page 22 2) Strategy section on pdf page 57 3) Risk and Opportunities on pdf page 41 4) Emission figures on pdf page 109-111 5) Emission targets on pdf page 38 6) Other Metrics like Water and Waste details on pdf page 107, 118-120 and SDG mapping on page 140</t>
  </si>
  <si>
    <t>Please find our Mainstream Report (Integrated Report 2018-19) at https://www.techmahindra.com/en-US/wwa/Company/Documents/Tech-Mahindra-integrated-Report-2018-19.pdf Our Integrated Report is according to the ISAE 3410 standards which are for assurance based on GRI standards framework and is awaiting third party (KPMG) assurance. It will be updated online by 30th Sept 2019 and is according to IR, CDSB and TCFD framework.</t>
  </si>
  <si>
    <t>In above attached document, for section refernce please refer to: 1) Governance section on pdf page 29 2) Strategy section on pdf page 41 3) Risk and Opportunities on pdf page 33 4) Emission figures on pdf page 70-72 5) Emission targets on pdf page 27 6) Other Metrics like Water and Waste details on pdf page 75-78 and SDG mapping on page 118</t>
  </si>
  <si>
    <t>Please find our Mainstream Report (Integrated Report 2017-18) at https://www.techmahindra.com/en-US/wwa/Company/Documents/Tech-Mahindra-integrated-Report-2017-18.pdf This report is externally assured by the third party DNV GL and is according to GRI standards and IR, CDSB and TCFD framework.</t>
  </si>
  <si>
    <t>Annual-Report-FY 18-19.pdf</t>
  </si>
  <si>
    <t>In above attached document, for section reference please refer to: 1) Governance section on pdf page 58 2) Strategy Section on pdf page 75 3) Risk and opportunities section on pdf page 73, 76-79 and 89 4) Emission figures on pdf page 52 5) Emission target approved by SBT on pdf page 15 and 52 6) For more details on other metrics like waste and sustainable supply chain please refer to pdf page 90-92</t>
  </si>
  <si>
    <t>Please find our Mainstream Report (Annual Financial Report 2018-19) at https://www.techmahindra.com/sites/resourceCenter/Financial%20Reports/Annual-Report-fy18-19.pdf Please refer to page 86-94 for more details on our Business Responsibility Report.</t>
  </si>
  <si>
    <r>
      <t>1) Tech Mahindra </t>
    </r>
    <r>
      <rPr>
        <sz val="8"/>
        <color theme="1"/>
        <rFont val="Inherit"/>
      </rPr>
      <t>SBT approval letter</t>
    </r>
    <r>
      <rPr>
        <sz val="8"/>
        <color theme="1"/>
        <rFont val="Inherit"/>
      </rPr>
      <t> as attached (C4. Targets and performance)</t>
    </r>
  </si>
  <si>
    <r>
      <t>2) </t>
    </r>
    <r>
      <rPr>
        <sz val="8"/>
        <color theme="1"/>
        <rFont val="Inherit"/>
      </rPr>
      <t>OHSAS 18001:2007</t>
    </r>
    <r>
      <rPr>
        <sz val="8"/>
        <color theme="1"/>
        <rFont val="Inherit"/>
      </rPr>
      <t> as attached for Health and Safety for Hyderabad and Bangalore locations (Ref: C4.3c)</t>
    </r>
  </si>
  <si>
    <r>
      <t>3) </t>
    </r>
    <r>
      <rPr>
        <sz val="8"/>
        <color theme="1"/>
        <rFont val="Inherit"/>
      </rPr>
      <t>LEED GOLD certifications</t>
    </r>
    <r>
      <rPr>
        <sz val="8"/>
        <color theme="1"/>
        <rFont val="Inherit"/>
      </rPr>
      <t> as attached for Bangalore and Chennai locations (Ref: C4.3c)</t>
    </r>
  </si>
  <si>
    <r>
      <t>4) </t>
    </r>
    <r>
      <rPr>
        <sz val="8"/>
        <color theme="1"/>
        <rFont val="Inherit"/>
      </rPr>
      <t>EMS ISO 14001:2015</t>
    </r>
    <r>
      <rPr>
        <sz val="8"/>
        <color theme="1"/>
        <rFont val="Inherit"/>
      </rPr>
      <t> as attached (Ref: C4.3c)</t>
    </r>
  </si>
  <si>
    <r>
      <t>5) </t>
    </r>
    <r>
      <rPr>
        <i/>
        <sz val="8"/>
        <color theme="1"/>
        <rFont val="Inherit"/>
      </rPr>
      <t>Energy Savings</t>
    </r>
    <r>
      <rPr>
        <sz val="8"/>
        <color theme="1"/>
        <rFont val="Inherit"/>
      </rPr>
      <t>  for year 2018-19 as attached (Ref: C4.3c)</t>
    </r>
  </si>
  <si>
    <r>
      <t>6) S</t>
    </r>
    <r>
      <rPr>
        <sz val="8"/>
        <color theme="1"/>
        <rFont val="Inherit"/>
      </rPr>
      <t>ustainability Employee Awareness program 2019</t>
    </r>
    <r>
      <rPr>
        <sz val="8"/>
        <color theme="1"/>
        <rFont val="Inherit"/>
      </rPr>
      <t> as attached</t>
    </r>
  </si>
  <si>
    <r>
      <t>7) </t>
    </r>
    <r>
      <rPr>
        <i/>
        <sz val="8"/>
        <color theme="1"/>
        <rFont val="Inherit"/>
      </rPr>
      <t>CAPE</t>
    </r>
    <r>
      <rPr>
        <sz val="8"/>
        <color theme="1"/>
        <rFont val="Inherit"/>
      </rPr>
      <t> (Community Action Platform for Energy) Brochure as Green Solution as attached(Ref: C2.4.a)</t>
    </r>
  </si>
  <si>
    <r>
      <t>8) I</t>
    </r>
    <r>
      <rPr>
        <i/>
        <sz val="8"/>
        <color theme="1"/>
        <rFont val="Inherit"/>
      </rPr>
      <t>EVCS</t>
    </r>
    <r>
      <rPr>
        <sz val="8"/>
        <color theme="1"/>
        <rFont val="Inherit"/>
      </rPr>
      <t> (Intelligent Electric Vehicle Charging System) Brochure as Green solution as attached(Ref: C2.4.a)</t>
    </r>
  </si>
  <si>
    <t>9) Tech M Step Up Declaration is supporting Mission 2020 https://stepupdeclaration.org/tech-mahindra  </t>
  </si>
  <si>
    <r>
      <t>10) Please refer to the pdf of </t>
    </r>
    <r>
      <rPr>
        <sz val="8"/>
        <color theme="1"/>
        <rFont val="Inherit"/>
      </rPr>
      <t>TechM Final GHG Assurance Statement 2018-19</t>
    </r>
    <r>
      <rPr>
        <sz val="8"/>
        <color theme="1"/>
        <rFont val="Inherit"/>
      </rPr>
      <t> from third party KPMG ..</t>
    </r>
  </si>
  <si>
    <t>11) Please refer to our Integrated Report 2018-19 at:  https://www.techmahindra.com/company/Sustainability.aspx .</t>
  </si>
  <si>
    <t>Our integrated report is according to the ISAE 3410  standards which are for assurance based on GRI standards framework and is awaiting third party (KPMG) assurance. I t will be updated online by 30th Sept 2019.</t>
  </si>
  <si>
    <t>12)Please find Tech Mahindra Integrated report 2018-19 at: https://www.techmahindra.com/en-US/wwa/Company/Documents/Tech-Mahindra-integrated-Report-2018-19.pdf . This report also follows CDSB (Climate Disclosure Standards Board) framework.</t>
  </si>
  <si>
    <t>13)For 3.1.C, please refer to pdf page106 and 107 of our Integrated Report 18-19 at https://www.techmahindra.com/en-US/wwa/Company/Documents/Tech-Mahindra-integrated-Report-2018-19.pdf  for more details. Our Integrated Report is according to the ISAE 3410 standards which are for assurance based on GRI Standards framework and is awaiting third party (KPMG ) assurance, it will be updated online by 30th Sept’19</t>
  </si>
  <si>
    <r>
      <t>14) For our </t>
    </r>
    <r>
      <rPr>
        <i/>
        <sz val="8"/>
        <color theme="1"/>
        <rFont val="Inherit"/>
      </rPr>
      <t>Green Service Offerings</t>
    </r>
    <r>
      <rPr>
        <sz val="8"/>
        <color theme="1"/>
        <rFont val="Inherit"/>
      </rPr>
      <t> please refer: http://www.techmahindra.com/services/NextGenSolutions/green_and_sustainability_solutions/offerings/green_data_centers.aspx http://www.techmahindra.com/services/NextGenSolutions/green_and_sustainability_solutions/offerings/enterprise_carbon_and_energy_management.aspx http://www.techmahindra.com/services/NextGenSolutions/green_and_sustainability_solutions/offerings/renewable_energy_solutions.aspx http://www.techmahindra.com/services/NextGenSolutions/green_and_sustainability_solutions/offerings/smart_grid.aspx http://www.techmahindra.com/services/NextGenSolutions/green_and_sustainability_solutions/offerings/environmental_compliance_solutions/environmental_health_safety.aspx http://www.techmahindra.com/services/NextGenSolutions/green_and_sustainability_solutions/offerings/environmental_compliance_solutions/reach_compliance_management.aspx  </t>
    </r>
  </si>
  <si>
    <t>http://www.techmahindra.com/services/NextGenSolutions/green_and_sustainability_solutions/offerings/environmental_compliance_solutions/environmental_compliance.aspx http://www.techmahindra.com/sites/resourceCenter/brochures/new_gen_services/digital_enterprise_solution/digital_enterprise_brochure.pdf http://www.techmahindra.com/sites/resourceCenter/brochures/new_gen_services/digital_enterprise_solution/tech-mahindra-smart-cities.pdf http://www.techmahindra.com/sites/resourceCenter/brochures/new_gen_services/digital_enterprise_solution/ems-brochure.pdf http://www.techmahindra.com/sites/ResourceCenter/Brochures/Industries/Manufacturing/Process/TechM_Enterprise_Sustainability_Management_Brochure.pdf </t>
  </si>
  <si>
    <t>15) Tech Mahindra on Sustainability to Drive Business Profitability  https://www.techmahindra.com/media/press_releases/TechMahindra-Bets-Big-on-Sustainability-to-Drive-Business-Profitability.aspx </t>
  </si>
  <si>
    <t> http://bwcio.businessworld.in/article/Tech-Mahindra-bets-big-on-sustainability-to-drive-business-profitability-/05-06-2019-171462/ </t>
  </si>
  <si>
    <t>16) Tech Mahindra has been audited/ verified and certified for our Environmental Management Systems across all our India locations which is the scope of our Environment sustainability.</t>
  </si>
  <si>
    <t>Appropriate set of assumptions have been made wherever required. For e.g. for estimation</t>
  </si>
  <si>
    <t>17) For more details on Tech M CEO and MD, please refer  https://www.techmahindra.com/leaders/CP_Gurnani.aspx</t>
  </si>
  <si>
    <t>For details of Director on Tech M board, please refer at   https://www.techmahindra.com/leaders/Rajyalakshmi_Rao.aspx </t>
  </si>
  <si>
    <t> https://www.techmahindra.com/leaders/Ulhas_N_Yargop.aspx  </t>
  </si>
  <si>
    <t>18) Abbreviations used: </t>
  </si>
  <si>
    <t>1) STP = Sewage Treatment Plant</t>
  </si>
  <si>
    <t>2) PPA = Power Purchase Agreement</t>
  </si>
  <si>
    <t>3) ERM = Enterprise Risk Management </t>
  </si>
  <si>
    <t>4) IEVCS = Intelligent Electric Vehicle Charging Systems </t>
  </si>
  <si>
    <t>5) CAPE = Community Action Platfrom for Energy</t>
  </si>
  <si>
    <t>6) HVAC = Heating ventilation &amp; Airconditioning</t>
  </si>
  <si>
    <t>7) BCM =  Business Continuity Management</t>
  </si>
  <si>
    <t>8) CSR = Corporate Social Responsibility</t>
  </si>
  <si>
    <t>9) SDG = Sustainable Development Goals</t>
  </si>
  <si>
    <t>10) AHU = Air Handling Unit</t>
  </si>
  <si>
    <t>11) SBT = Science Based Target</t>
  </si>
  <si>
    <t>12) ISAE = International Standard on Assurance Engagement</t>
  </si>
  <si>
    <t>13) HSD = High Speed Diesel, LPG = Liquified Petroleum Gas</t>
  </si>
  <si>
    <t>14) OPEX =  Operating Expenditure, CAPEX =  Capital Expenditure</t>
  </si>
  <si>
    <r>
      <t>15) </t>
    </r>
    <r>
      <rPr>
        <i/>
        <sz val="8"/>
        <color theme="1"/>
        <rFont val="Inherit"/>
      </rPr>
      <t>EPA</t>
    </r>
    <r>
      <rPr>
        <sz val="8"/>
        <color theme="1"/>
        <rFont val="Inherit"/>
      </rPr>
      <t> = Environmental Protection Agency</t>
    </r>
  </si>
  <si>
    <t>Tech Mahindra SBT -Decision Letter.pdf</t>
  </si>
  <si>
    <t>CAPE - Brochure.pdf</t>
  </si>
  <si>
    <t>LEED Chennai.jpg</t>
  </si>
  <si>
    <t>LEED Chennai SDB-1,2,3.jpg</t>
  </si>
  <si>
    <t>Employee Awareness Program 2019.pdf</t>
  </si>
  <si>
    <t>LEED Bangalore.jpg</t>
  </si>
  <si>
    <t>Energy Savings_2019.pdf</t>
  </si>
  <si>
    <t>IEVCS brochure.pdf</t>
  </si>
  <si>
    <t>EMS ISO 14001 2015.pdf</t>
  </si>
  <si>
    <t>OHSAS 18001 2007.pdf</t>
  </si>
  <si>
    <t>Mr. Manoj Bhat</t>
  </si>
  <si>
    <t>ServiceNow is a provider of cloud-based services to automate and manage service relationships across the global enterprise. Our services include a suite of IT service automation applications built on our proprietary platform that can be rapidly deployed and configured. Customers use our services to create a single system of record for the enterprise, automate manual tasks, standardize processes and consolidate legacy systems. Using ServiceNow, all departments can accelerate their shift from managing infrastructure to managing service relationships across the enterprise with greater transparency, accountability and audibility. Our proprietary platform enables our customers to create custom applications and evolve the service model to service domains inside and outside the enterprise. </t>
  </si>
  <si>
    <t>We offer our services under a Software-as-a-Service, or SaaS, business model. Customers access our services over the Internet through an easy-to-use, consumer-like interface. We provide our services from servers we manage in co-location facilities. Service upgrades are designed to be compatible with configuration changes and applied with minimal disruption to ongoing operations. Our multi-instance architecture has proven scalability for global enterprises, as well as advantages in security, reliability and deployment location. We primarily market our services to large enterprises in a wide variety of industries, including financial services, consumer products, services, health care and technology.</t>
  </si>
  <si>
    <t>ServiceNow was founded in 2003 by Fred Luddy, former chief technology officer of Peregrine Systems and Remedy Corporation.  ServiceNow, Inc. began trading as a public company (NYSE: “NOW”) on June 29th, 2012. ServiceNow supports more than 3,100 global customers including over 150 Fortune 1000 and 681 Global 2000 companies worldwide. Our customers represent some of the largest enterprises in the world - spanning virtually every industry and vertical from finance, energy and education to federal and managed service providers – in over 48 countries globally. </t>
  </si>
  <si>
    <t>ServiceNow has established a sustainability program office, which is currently developing plans to address climate-related issues. The program office intends to incorporate board-level oversight as the program matures over the next two years.</t>
  </si>
  <si>
    <t>The sustainability program manager reports to the VP of Workplace Services, who reports to the CFO.  The program office is responsible for monitoring climate-related issues, managing projects to address those issues, and measuring and reporting emissions data. </t>
  </si>
  <si>
    <t>There are no documented processes for identifying, assessing, and managing climate-related issues</t>
  </si>
  <si>
    <t>C2.2e</t>
  </si>
  <si>
    <t>(C2.2e) Why does your organization not have a process in place for identifying, assessing, and managing climate-related risks and opportunities, and do you plan to introduce such a process in the future?</t>
  </si>
  <si>
    <t>We are planning to introduce a risk identification, assessment, and management process in the next two years</t>
  </si>
  <si>
    <t>Evaluation in process</t>
  </si>
  <si>
    <t>Not yet evaluated</t>
  </si>
  <si>
    <t>C3.1f</t>
  </si>
  <si>
    <t>(C3.1f) Why are climate-related issues not integrated into your business objectives and strategy?</t>
  </si>
  <si>
    <t>We are evaluating methods and processes to integrate climate issues into our business strategy.</t>
  </si>
  <si>
    <t>No target</t>
  </si>
  <si>
    <t>C4.1c</t>
  </si>
  <si>
    <t>(C4.1c) Explain why you do not have emissions target and forecast how your emissions will change over the next five years.</t>
  </si>
  <si>
    <t>Five-year forecast</t>
  </si>
  <si>
    <t>We are planning to introduce a target in the next two years</t>
  </si>
  <si>
    <t>Electricity and natural gas usage at offices.</t>
  </si>
  <si>
    <t>No emissions from this source</t>
  </si>
  <si>
    <t>ServiceNow leases all of its facilities, and many smaller locations do not provide data. For these locations, estimates were calculated using an average kWh per square foot ratio, derived from the locations where data was available.</t>
  </si>
  <si>
    <t>Emissions data is provided to us by the travel vendor (CWT).</t>
  </si>
  <si>
    <t>Emissions from corporate air, rail, and rental car travel is delivered by our travel partner, Carlson Wagonlit.</t>
  </si>
  <si>
    <t>ServiceNow's cloud software does not require physical distribution.</t>
  </si>
  <si>
    <t>ServiceNow's cloud services do not produce physical products.</t>
  </si>
  <si>
    <t>There are no downstream leased assets.</t>
  </si>
  <si>
    <t>No franchises are used.</t>
  </si>
  <si>
    <t>Eastern Europe, Middle East, and Africa (EEMEA)</t>
  </si>
  <si>
    <t>This is our first year of reporting, so we cannot compare to last year</t>
  </si>
  <si>
    <t>Don't know</t>
  </si>
  <si>
    <t>We are developing a supplier policy that incorporates sustainability criteria into our vendor selection process.</t>
  </si>
  <si>
    <t>Sustainability Program Manager</t>
  </si>
  <si>
    <t>Autodesk is a leader in 3D design, engineering, and entertainment software. Customers across the manufacturing, architecture, building, construction, and media and entertainment industries use Autodesk software to design, visualize, and simulate their ideas. Since its introduction of AutoCAD® software in 1982, Autodesk continues to develop the broadest portfolio of state-of-the-art software for global markets.  </t>
  </si>
  <si>
    <t>Autodesk’s vision is to help millions of architects, designers, and engineers worldwide radically transform the built world by making sustainable design easy and accessible. We believe sustainability is largely a design issue verse an operating issue, and hence we are very focused on it.  With 80 percent of a product’s environmental impact determined by decisions in the design phase, Autodesk has an important role to play.</t>
  </si>
  <si>
    <t>Autodesk provides the tools to help make a better world. Whether Autodesk customers’ workflows involve Building Information Modeling in architecture and construction or Digital Prototyping in automotive and manufacturing, Autodesk software enables a faster, more efficient, more iterative design and make process. With the information found in a digital model, designers and engineers can more quickly and accurately conduct analysis on their designs and interpret results. From the earliest stages of design or renovation, this leads to better informed decisions for more efficient use of energy, water, materials, and land, whether designing a building, a utility network, an engine or a shoe.</t>
  </si>
  <si>
    <t>Autodesk is also invested in advancing education and the clean technology industry.  Autodesk, Inc. business groups provide direct funding for design and engineering programs and projects in their respective industries. For example, Autodesk Education supports students, teachers, and academic institutions worldwide with free access to Autodesk software and online learning opportunities . The Autodesk Technology Impact Program accelerates innovation by providing early-stage startups, entrepreneurs, and nonprofits in the social, cleantech, and environmental sectors with world-class software to design, visualize, and simulate a more sustainable world. In addition, Autodesk purchases 100 percent renewable electricity, and has met our greenhouse gas emission reduction target for the 10th year in a row. </t>
  </si>
  <si>
    <t>We were incorporated in California in April 1982 and were reincorporated in Delaware in May 1994. Our principal executive office is located at 111 McInnis Parkway, San Rafael, California 94903.</t>
  </si>
  <si>
    <t>Ultimately, our CEO, a member of Autodesk’s Board of Directors (BoD), has the highest level of direct responsibility for addressing climate-change related risks and opportunities at the company, as climate-change related risks and opportunities are included within his overall risk management responsibility. Members of the Board of Directors are highly engaged on the topic of climate change and the role that Autodesk and our customers will play in imagining, designing, and making a better world.</t>
  </si>
  <si>
    <t>Reviewing and guiding strategy are included in Board of Directors meeting agendas for some scheduled meetings. The CEO, also a member of the Board of Directors, reviews and guides the overall sustainability strategy and plans of action. The VP of Sustainability also reports on sustainability matters and major plans of action as they arise. This includes reporting progress against sustainability goals and targets which the Board monitors. At regular Board of Directors meetings, the Board of Directors is briefed on sustainability priorities, they participate in discussion, and their input is integrated into future strategy and direction.</t>
  </si>
  <si>
    <t>Other, please specify (VP, Sustainability &amp; Foundation)</t>
  </si>
  <si>
    <t>Autodesk’s Vice President, Sustainability, and President and CEO, Autodesk Foundation, has direct responsibility for climate change within the organization as climate related issues fall within the scope of sustainability issues of relevance to Autodesk. This role reports to the Vice President of Brand &amp; Impact, who reports to the Senior Vice President and Chief Marketing Officer, who reports directly to the CEO. The VP of Sustainability is responsible for setting and implementing the company’s corporate sustainability strategy and programs and for leading the Sustainability &amp; Foundation Team, which is held accountable to CEO Staff. </t>
  </si>
  <si>
    <t>The Sustainability &amp; Foundation Team meets monthly with project teams from across the business, including in Workplaces &amp; Travel, Finance, Legal, Sales, Marketing, IT, and each product group to develop and implement strategy to enable sustainable practices. These project teams report to and work alongside their respective Vice Presidents to formalize sustainability strategy. These efforts are facilitated by the Sustainability &amp; Foundation Team, which reports quarterly to CEO Staff. The Board of Directors are updated on progress at a minimum annually and more as needed. </t>
  </si>
  <si>
    <t>Autodesk's Sustainability &amp; Foundation Team rewards employees across the company who make exceptional contributions related to climate change, help us meet our greenhouse gas (GHG) emissions reduction target, and help us differentiate with sustainability with customers. These individuals are awarded "Autobucks" and "Applause Points," spot cash or other non-monetary award and recognition on the company intranet.</t>
  </si>
  <si>
    <t>Employees have the potential to receive internal and external recognition for activities related to climate change, through participation in speaking events, being named in external publications and newsletters, being quoted in the press, appearing on Autodesk's intranet, etc.</t>
  </si>
  <si>
    <t>Individual contributors and managers in the Sustainability &amp; Foundation, Facilities, IT, Travel, and Events teams, with accountability for sustainability projects, receive variable pay contingent to some degree on meeting emissions reduction goals and other KPIs of their organization.</t>
  </si>
  <si>
    <t>The Chief Marketing Officer oversees and has accountability over the S&amp;F team, and therefore may receive variable pay contingent to some degree on meeting emissions reduction goals and other KPIs of their organization.</t>
  </si>
  <si>
    <r>
      <t>Company Level Risk Identification and Assessment: </t>
    </r>
    <r>
      <rPr>
        <sz val="8"/>
        <color theme="1"/>
        <rFont val="Inherit"/>
      </rPr>
      <t>Autodesk has an Enterprise Risk Management (ERM) program in place to identify and assess key risks, including those related to climate change, in order to protect the company from a material impact that may impede achievement of strategic priorities, and to improve or create business resiliency and strategic advantage. Full ERM assessments aligned with company strategy generally are conducted every other year, after the initiatives and goals of the company have been defined. Reporting to executive staff regarding status of risks and mitigation plans is provided every 6 months, with a Board of Directors (BOD) presentation once a year. The BOD has a fiduciary responsibility to understand the full range of risks and build executive confidence that risks are managed well. The BOD proposes strategy and alignment to business objectives when mitigating risks and assesses direction of the ERM Program. A risk working group has also been established consisting of compliance and operational risk leaders throughout the organization to meet on a bi-monthly basis, discuss existing and emerging risks, and provide inputs into the risks included in each enterprise risk assessment. Additional sources of information for identifying risks include Autodesk’s internal strategic intent and initiative documents, business model descriptions, annual and quarterly reports, proxy and other externally disclosed risk factors, discussions with operational risk owners and with the Working Committee, networking, and external advisors/professional publications. Risks are considered more than six years into the future.</t>
    </r>
  </si>
  <si>
    <t>Once the business context for risks have been established, the ERM program assesses the following to determine mitigation strategies: </t>
  </si>
  <si>
    <t>· Local, national &amp; international environment, </t>
  </si>
  <si>
    <t>· Key drivers and trends that influence objectives</t>
  </si>
  <si>
    <t>· Stakeholder values, perceptions &amp; relationships </t>
  </si>
  <si>
    <t>· Social, cultural, legal, regulatory, technological, economic &amp; competitive environment</t>
  </si>
  <si>
    <t>· Business objectives &amp; strategic priorities</t>
  </si>
  <si>
    <t>· Internal stakeholders &amp; culture</t>
  </si>
  <si>
    <t>· Capabilities – knowledge in human, technological, capital &amp; systemic resources</t>
  </si>
  <si>
    <t>· Standards</t>
  </si>
  <si>
    <r>
      <t>Asset level risk identification &amp; assessment:</t>
    </r>
    <r>
      <rPr>
        <sz val="8"/>
        <color theme="1"/>
        <rFont val="Inherit"/>
      </rPr>
      <t>  Coordinators at Autodesk facilities continually identify, assess, manage, and communicate physical, regulatory, and resource scarcity risks at the site level, including those related to climate change. These may affect Autodesk’s physical locations, such as the decision to close offices due to weather; the cost to operate (i.e. energy costs), and compliance with regional regulations, such as energy efficiency laws in Europe. These teams may escalate risks depending on the nature of the identified risk to the ERM Team as described above.</t>
    </r>
  </si>
  <si>
    <r>
      <t>Assessing risk size &amp; scope:</t>
    </r>
    <r>
      <rPr>
        <sz val="8"/>
        <color theme="1"/>
        <rFont val="Inherit"/>
      </rPr>
      <t> Autodesk’s process for assessing the potential size and scope of identified risks is based on “COSO ERM Framework 2017- Integrating with Strategy &amp; Performance.” Risk evaluation uses the understanding of risk obtained by analysing impact, vulnerability, likelihood, velocity, and risk interdependencies, and other factors to make decisions about future actions. Controls, mitigation, and ability to respond are also considered in assessing risks. At this stage, risks may be aggregated, adjusted or removed. Additionally, contractual, legal and regulatory requirements may be considered. Risk treatment plans may involve the redesign of existing controls, effectiveness capabilities and introduction of new controls or monitoring of existing controls.</t>
    </r>
  </si>
  <si>
    <r>
      <t>Determining relative significance:</t>
    </r>
    <r>
      <rPr>
        <sz val="8"/>
        <color theme="1"/>
        <rFont val="Inherit"/>
      </rPr>
      <t> The process Autodesk leverages to determine the relative significance of climate-related risks in relation to other risks is the COSO ERM Framework 2017. Our enterprise risk analysis is presented to CEO Staff for prioritization, response, and assignment. CEO staff usually prioritize risks in order to inform decision-making on risk responses and optimize the allocation of resources. Once the risks are prioritized, action plans are created and reported to CEO Staff and Board of Directors at 6-month intervals. </t>
    </r>
  </si>
  <si>
    <r>
      <t>Risk terminologies</t>
    </r>
    <r>
      <rPr>
        <sz val="8"/>
        <color theme="1"/>
        <rFont val="Inherit"/>
      </rPr>
      <t>: Autodesk’s risk terminology used is from COSO ERM Framework 2017.</t>
    </r>
  </si>
  <si>
    <r>
      <t>Substantive impact:</t>
    </r>
    <r>
      <rPr>
        <sz val="8"/>
        <color theme="1"/>
        <rFont val="Inherit"/>
      </rPr>
      <t> Autodesk follows ERM criteria which defines and provides examples and thresholds of risk impacts in the following criterias: Financial (e.g. loss of revenue or stock price drop), Operational (e.g. injuries, impairment of critical business functions) Reputational &amp; Regulatory (e.g., legal and corrective actions, media attention).  For CDP reporting purposes herein, we evaluate substantive financial impact in relation to our fiscal 2019 revenues of $2.6 billion. We have identified 2% of revenue ($51 million for FY2019) as the CDP reporting internal threshold for substantive impact on risks. A “substantive impact” is less than a material impact, and this threshold for substantive impact on risks is not necessarily a conclusive determination for any other purpose.</t>
    </r>
  </si>
  <si>
    <t>Current regulation risks and opportunities are included in the ERM Program, which is in place to identify and assess key risks, in order to protect the company from a material impact that may impede achievement of strategic priorities, and to improve or create business resiliency and strategic advantage. These risks are identified, evaluated and prioritized to determine whether they help or hinder Autodesk's ability to compete effectively. For example, while they are not deemed a major risk, Autodesk is subject to various regulations such as energy efficiency mandates in the EU.</t>
  </si>
  <si>
    <t>Emerging regulation risks and opportunities are included in the ERM Program, which is in place to identify and assess key risks, in order to protect the company from a material impact that may impede achievement of strategic priorities, and to improve or create business resiliency and strategic advantage. These risks are identified, evaluated and prioritized to determine whether they help or hinder Autodesk's ability to compete effectively. For example, while it is not considered a major risk, potential for a carbon tax in the United States is considered.</t>
  </si>
  <si>
    <t>Technology risks and opportunities are included in the ERM Program which is in place to identify and assess key risks, in order to protect the company from a material impact that may impede achievement of strategic priorities, and to improve or create business resiliency and strategic advantage. These risks are identified, evaluated and prioritized to determine whether they help or hinder Autodesk's ability to compete effectively and deliver the most relevant products and services. Examples considered include new technology that could deliver insights to climate action, such as AI and machine learning, or the use of cloud providers to host products and applications, thus reducing the company’s carbon footprint.</t>
  </si>
  <si>
    <t>Legal risks and opportunities are included in the ERM Program which is in place to identify and assess key risks, in order to protect the company from a material impact that may impede achievement of strategic priorities, and to improve or create business resiliency and strategic advantage. These risks are identified, evaluated and prioritized to determine whether they help or hinder Autodesk's ability to compete effectively. For example, staying in compliance with local and state laws related to the environment, such as waste management or energy conservation are considered.</t>
  </si>
  <si>
    <t>Market risks and opportunities are included in the ERM Program which is in place to identify and assess key risks, in order to protect the company from a material impact that may impede achievement of strategic priorities, and to improve or create business resiliency and strategic advantage. These risks are identified, evaluated and prioritized to determine whether they help or hinder Autodesk's ability to compete effectively. and deliver the most relevant products and services. An example being a new market trend such as changing demand for climate solutions.</t>
  </si>
  <si>
    <t>Reputation risks and opportunities are included in our biennial Enterprise Risk Management program, a program in place at Autodesk to manage the impact, likelihood, vulnerability, velocity and potential consequences of risks and opportunities. They are considered in case they can help or hinder Autodesk's ability to compete effectively with our purpose-driven brand. An example being a new market trend such as changing demand for climate solutions that could affect our reputation.</t>
  </si>
  <si>
    <t>Acute physical risks are included in our biennial Enterprise Risk Management program, a program in place at Autodesk to manage the impact, likelihood, vulnerability, velocity and potential consequences of risks and opportunities, and on an ongoing basis by relevant teams. They are considered in case they can hinder Autodesk's ability to operate or compete effectively in a given region. An example being extreme weather, potentially forcing us to temporarily close an office. Acute physical risks included in the ERM Program which is in place to identify and assess key risks, in order to protect the company from a material impact that may impede achievement of strategic priorities, and to improve or create business resiliency and strategic advantage.</t>
  </si>
  <si>
    <t>Chronic physical risks are sometimes included in the ERM Program which is in place to identify and assess key risks, in order to protect the company from a material impact that may impede achievement of strategic priorities, and to improve or create business resiliency and strategic advantage. These risks are identified, evaluated and prioritized to determine whether they help or hinder Autodesk's ability to operate or compete effectively in a given region. For example, the chronic physical risk of extreme weather, could manifest as drought and rising temperatures, which in turn could lead to increased cooling load and increased costs in data centers. Drought could potentially lead to water restrictions which could negatively impact center’s water cooled systems and effect business operations.</t>
  </si>
  <si>
    <t>Upstream risks and opportunities are included in our biennial Enterprise Risk Management program, a program in place at Autodesk to manage the impact, likelihood, vulnerability, velocity and potential consequences of risks and opportunities, and on an ongoing basis by relevant teams. They are considered in case they can help or hinder Autodesk's ability to operate efficiently. An example considered could include an Autodesk supplier being impacted by extreme weather, slowing their business.</t>
  </si>
  <si>
    <t>Downstream risks and opportunities are sometimes included in the ERM Program which is in place to identify and assess key risks, in order to protect the company from a material impact that may impede achievement of strategic priorities, and to improve or create business resiliency and strategic advantage. These risks are identified, evaluated and prioritized to determine whether they help or hinder Autodesk's ability to operate efficiently. An example considered could be a regional reseller impacted by extreme weather, slowing their business.</t>
  </si>
  <si>
    <t>Tackling the risks and opportunities from climate change is core to Autodesk's business strategy. Our biggest opportunity to make a better world is through creating and selling products and services that help people make more things better, and with less negative impact on the world. Autodesk recently engaged Business Advantage, a market research consulting firm, to conduct a study of 1400 Autodesk customers to understand their commitments to sustainability (which was determined if the customer committed explicitly to the UN Sustainable Development Goals, and/or showed evidence of a commitment to sustainability on their corporate website). The study showed that approximately 47% of Autodesk’s architecture, engineering, and construction customers have commitments to sustainability. We respond to this opportunity by continuing to enhance the Autodesk® Architecture, Engineering &amp; Construction Collection, which can help enable customers to optimize the energy use of the buildings they design, increase resilience, and reduce waste in construction.</t>
  </si>
  <si>
    <t>We manage climate risks through our Enterprise Risk Management program, a process consisting of Governance and Culture, Strategy &amp; Objective Setting, Performance, Review &amp; Revision, and Information, Communication &amp; Reporting. The following teams continually manage, track, assess, and respond to risks, relevant to their domain, including climate-related risks: Business Continuity, Workplaces &amp; Travel, Sustainability &amp; Foundation Team, Legal Compliance Group, and Government Affairs. These teams may escalate risks depending on the materiality, scope, and nature of the identified risk to the Enterprise Risk Management Team which is responsible for identifying and responding to risks of high significance and materiality to the business. Additionally, coordinators at Autodesk facilities continually identify, assess, manage, and communicate physical, regulatory, and resource scarcity risks at the site level. One example of how a physical risk is managed is the temporary closure of an office due to extreme weather. This is managed through disaster preparedness planning and management processes.</t>
  </si>
  <si>
    <t>Opportunities are managed as part of our Annual Strategic Intent process, under which teams examine market trends and customer needs to develop new company initiatives. Climate change and its effects are an important lens in this process, resulting in consultation with NGOs, researchers, sustainability leaders, experts within the company, and customers. This effort has led to the prioritization of strategy for supporting customer and company goals related to energy and materials productivity, health, and resilience. Objectives to support customer goals related to these priorities are then set for initiative areas such as product development, go-to-market, thought leadership, philanthropy, and operations. We recognize that the physical environment is likely to change due to climate change, and as a result of our Strategic Intent process, we are exploring options to enhance our products and services. One example includes our infrastructure products and helping cities to better plan for resilience in the face of rising sea levels. A transitional opportunity, such as regulation to increase energy efficiency in the European Union, leads us to further explore our energy capabilities in our architectural software that enable users to design more energy efficiency buildings. </t>
  </si>
  <si>
    <t>The following teams continually track, assess, and respond to risks, relevant to their domain: Business Continuity, Workplaces &amp; Travel, Sustainability &amp; Foundation Team, Legal Compliance Group, and Government Affairs. These teams may escalate risks depending on the materiality, scope, and nature of the identified risk to the Enterprise Risk Management Team which is responsible for identifying and responding to risks of high significance and materiality to the business. Additionally, coordinators at Autodesk facilities continually identify, assess, manage, and communicate physical, regulatory, and resource scarcity risks at the site level. These may affect Autodesk’s physical locations (weather), the cost to operate at those locations (energy), and compliance with regional regulations. As part of our enterprise risk management program company executives and other business leaders are interviewed on an annual basis to determine the company’s largest business risks. While climate change has been considered in the company’s risk assessment processes, it has not yet risen to the actionable level for the company’s ongoing business activities and therefore is not considered substantive. As part of the Business Continuity Program, climate related table tops and simulation exercises are held with global crisis management teams to determine impacts on the business and key infrastructure. Autodesk reviewed climate change risks for all its office locations for the next five to ten years. These risks are not substantive because Autodesk leases 98% of its office locations and Autodesk determined energy costs to be less than 1% of revenue. This is well under the threshold that Autodesk would consider to represent a substantive risk. As a result, regulation or taxation of energy or GHG emissions, or physical risks would not be material to the company. Exposure to incremental costs or potential physical impacts on assets associated with climate change events is low as Autodesk has flexibility in where operations reside. Use of LEED-certified buildings have significantly reduced the carbon footprints, and we expect this trend to continue in the future. Climate change risks do not meet Autodesk’s materiality threshold at this time, but are considered important to the organization and are considered, reviewed, and discussed by the risk teams to determine impact in the future</t>
  </si>
  <si>
    <t>Companies worldwide are being required to respond to regulations related to energy use and climate change. For example, the European Union Building Performance Directive requires net-zero energy by 2019 for all new buildings, and carbon neutrality by 2019 for all new commercial buildings. In the United States, new and renovated federal buildings are already mandated to achieve 55% fossil fuel reduction targets and be carbon neutral by 2030. New York and California have already significantly strengthened building energy and emission standards. These and other similar regulations are having a dramatic impact on architects and engineers by setting new energy requirements, encouraging the efficient use of resources (energy, water, and materials), and penalizing inefficiency. In addition, the rapid adoption of building rating systems, such as the U.S. Green Building Council’s (USGBC) LEED, and their gradual inclusion in governmental agendas and targets, is driving market demand for sustainable design. Autodesk software can enable the design of more efficient products, which become increasingly valuable with increased regulations and standards in this area. Product efficiency regulations and standards could increase demand for Autodesk products, which could increase revenue.</t>
  </si>
  <si>
    <t>We believe these opportunities to be significant and growing, due to the scale of the potential gains that customers can realize through the use of our products to help them comply with current and future regulations. Autodesk’s revenues were $2.57 billion in FY2019. If increased climate regulation or impacts led to a 5% increase in demand for Autodesk’s products, this could result in about $128.5 million of additional annual revenue.</t>
  </si>
  <si>
    <t>One of our missions at Autodesk is to create automation to help people make more things, better, with less negative impact on the world. Our management method involves researching the needs of our customers and then developing and delivering modeling, simulation, analysis, and process management solutions that streamline and democratize sustainable design and making, including mitigating and adapting to the effects of climate change. These solutions combine software workflows with consulting services. Examples include our solutions for High Performance Building Design, Generative Design, and Smart and Sustainable Cities. As regulatory, market, and physical pressures to make greener and more resilient products and buildings increases, sales of these products may increase. To more fully capitalize on this opportunity, we also communicate with and educate customers about these solutions and run various initiatives that expand access to our software worldwide. Our Sustainability &amp; Foundation team works closely with experts from product management, industry management, user experience, and sales to meet growing customer demands for tools that aid in sustainable design and making.</t>
  </si>
  <si>
    <t>Due to the integration of sustainability-enabling functionality into our core products, we haven’t quantified the overall cost of developing this functionality. However, costs of management are less than 0.5% of Autodesk’s operating expenses of 2.31 billion USD in FY2019 and the opportunity outweighs the cost. The mid-point of the estimated range of 0-0.5% of expenses is provided at 5.770 million USD. In FY2019, Autodesk had a small team of employees developing and promoting sustainability solutions and analyzed the total addressable market for sustainability solutions.</t>
  </si>
  <si>
    <t>Other, please specify (Increased revnues from reputation gains)</t>
  </si>
  <si>
    <t>As Autodesk continues to demonstrate thought leadership on climate change issues, and as climate change increasingly becomes a concern for potential and current customers, partners, and employees, the company’s ability to attract and retain customers, partners, and employees may increase. For example, our Corporate Finance Approach to Climate-stabilizing Targets (C-FACT) has won significant media attention. A significant majority of employees at Autodesk understand and are aware of the opportunity that we as a company have – in fact, 69% are well-informed according an employee engagement survey. This increases their likelihood to innovate and support customers to meet their climate change objectives. Reputational benefits could also increase demand for Autodesk products, which could increase revenue.</t>
  </si>
  <si>
    <t>If our reputation improves due to our climate change efforts, we can enhance the company’s ability to attract and retain customers, partners, and employees.</t>
  </si>
  <si>
    <t>Autodesk focuses our thought leadership efforts to implement improvements in areas where we have the greatest impacts. Examples include solutions that enable sustainable design, innovative approaches to goals-setting, replacing business travel with virtual collaboration, investing in energy efficiency in collaboration with our landlords, virtualizing data servers, and minimizing the footprint of our sales events. These efforts improve Autodesk's reputation with its current and potential customers, partners, and employees.</t>
  </si>
  <si>
    <t>This cost represents our approximate budget on thought leadership related to climate change.</t>
  </si>
  <si>
    <t>Other, please specify (Very minor financial impact from purchase of renewable energy )</t>
  </si>
  <si>
    <t>As Autodesk continues to demonstrate thought leadership on climate change issues, and as climate change increasingly becomes a concern, Autodesk purchases 100% of our electricity from renewable sources to cover our facilities and cloud footprints, as part of our RE100 commitment.</t>
  </si>
  <si>
    <t>Autodesk spends approximately $86,000 on renewable energy purchases.</t>
  </si>
  <si>
    <t>Autodesk will continue to meet its commitment to RE100 through purchasing of renewable energy to cover our facilities and cloud footprints. Autodesk spends approximately $86,000 on renewable energy purchases. This past year Autodesk procured renewable energy credits in regions where we operate. This includes solar, wind, hydropower, and biomass technologies to cover our load in the United State, China, India, Singapore, United Arab Emirates, the United Kingdom, and Israel. We also generate electricity from solar panels installed on our San Francisco Pier 9 location.</t>
  </si>
  <si>
    <t>Many factors including policy changes and changing consumer preferences are driving increased market demand for sustainable design Autodesk recently engaged Business Advantage, a market research consulting firm, to conduct a study of 1400 Autodesk customers to understand their commitments to sustainability (which was determined if the customer committed explicitly to the UN Sustainable Development Goals, and/or showed evidence of a commitment to sustainability on their corporate website). The study showed that approximately 47% of Autodesk’s architecture, engineering, and construction customers have commitments to sustainability. Providing automation tools to support these objectives affordably and at scale is central to our sustainability efforts. The Autodesk® Architecture, Engineering &amp; Construction Collection and our cloud platform help enable customers to achieve these outcomes. This presents revenue opportunities for Autodesk because our software can enable sustainable design and making. We have expanded our products and services across the majority of the markets we serve to further help customers meet their goals related to making more things, better, with less negative impact on the world. The magnitude of impact is medium.</t>
  </si>
  <si>
    <t>To make improvements in areas where we have the greatest impacts, we must focus beyond our direct operations to our wider value chain. By providing software products and services that enable sustainable product design and collaborating with our customers we can have positive impacts downstream of our operations. Our supply chain is impacted because, as a company which largely occupies leased space, we must work collaboratively with our supply chain to reduce our footprint. These efforts improve Autodesk's reputation with its current and potential employees, customers, and partners. The magnitude of impact is medium.</t>
  </si>
  <si>
    <t>As Autodesk is predominantly a services company with a small direct operation relative to other sectors, and which almost entirely occupies leased spaces we have not identified impacts that will materially affect our operations.</t>
  </si>
  <si>
    <t>We have expanded research &amp; development to improve products and services across the majority of the markets we serve to further help customers meet their goals related to making more things, better, with less negative impact on the world. R&amp;D efforts provide opportunities to better our Architecture, Engineering, and Construction products, as well as our Design &amp; Manufacturing products. The magnitude of impact is medium.</t>
  </si>
  <si>
    <t>Autodesk focuses our operations leadership efforts to make improvements in areas where we have the greatest impacts, such as innovative approaches to goals-setting, replacing business travel with virtual collaboration, investing in energy efficiency in collaboration with our landlords, virtualizing data servers, and minimizing the footprint of our sales events. These efforts improve Autodesk's reputation with its current and potential employees, customers, and partners. The magnitude of impact is medium.</t>
  </si>
  <si>
    <t>The first two opportunities outlined in 2.4a (development of new products or services through R&amp;D and innovation, reputation improvement due to our climate change efforts) could likely result in an increase in revenue. Risks and opportunities such as these are factored into our financial planning process via quarterly strategy reviews of our Sustainability &amp; Foundation programs, provided by our VP of Sustainability to executive staff. While it is challenging to predict the impact of the 2.4a opportunities, we expect the magnitude of the impacts on revenues to be medium.</t>
  </si>
  <si>
    <t>Operating costs risks and opportunities that are climate-related are factored into our financial planning process via quarterly strategy reviews of our Sustainability &amp; Foundation programs, provided by our VP of Sustainability to executive staff. We use an internal price on carbon to incentivize reduction of our energy consumption and purchase clean energy sources for our facilities, datacenters, and cloud. Purchases from clean energy purchases amounted to $86,000 last year, which represents a very low magnitude of impact on overall operating costs.</t>
  </si>
  <si>
    <t>From our Enterprise Risk Management biennial assessment, climate change was not identified as a priority risk, nor is it expected to become one soon. Thus, climate related impacted have not influenced the financial planning process for capital expenditures / capital allocation.</t>
  </si>
  <si>
    <t>From our Enterprise Risk Management biennial assessment, climate change was not identified as a priority risk, nor is it expected to become one soon. Thus, climate related impacted have not influenced the financial planning process for acquisitions and divestments.</t>
  </si>
  <si>
    <t>Access to capital risks and opportunities that are climate-related are factored into our financial planning process via quarterly strategy reviews of our Sustainability &amp; Foundation programs, provided by our VP of Sustainability to executive staff. One example is that we include climate change information in our 10-K annual report to stay in front of the growing demand from the ESG and impact investor community for transparency. The magnitude of climate-related impacts on access to capital is expected to be relatively low at this time.</t>
  </si>
  <si>
    <t>Assets risk and opportunities that are climate-related are factored into our financial planning process via quarterly strategy reviews of our Sustainability &amp; Foundation programs, provided by our VP of Sustainability to executive staff. At present time, we do not believe there are any climate-related impacts on assets, but this could change depending on future clean energy procurement strategies, although the overall impact is likely be very minimal when compares to our entire asset portfolio.</t>
  </si>
  <si>
    <t>From our Enterprise Risk Management biennial assessment, climate change was not identified as a priority risk, nor is it expected to become one soon. Thus, climate related impacted have not influenced the financial planning process for liabilities.</t>
  </si>
  <si>
    <t>i. How strategy &amp; objectives are influenced by climate change: Tackling the risks and opportunities of climate change is core to Autodesk's business strategy. Our biggest opportunity to make a better world is through creating and selling products and services that help people make more things, better, and with less negative impact on the world. As part of the company’s annual strategic intent process, teams examine market trends and customer needs to develop new company initiatives. Climate change and its effects are an important lens in this process, resulting in consultation with NGOs, researchers, sustainability leaders, experts within the company, and customers. This effort has led to the prioritization of strategy for supporting customer and company goals related to energy and materials productivity, health, and resilience. Objectives to support customer goals related to these priorities are then set for initiative areas such as product development, go-to-market, thought leadership, philanthropy, and operations.</t>
  </si>
  <si>
    <t>ii. Strategy tied to targets: Autodesk’s operational objectives are tied to the company’s science-based greenhouse gas emissions reduction target. In fact, Autodesk was one of the first companies to set a science-based target and created the C-FACT methodology which was made publicly available for anyone to use. Autodesk also strives to support its customers to realize net-zero energy and carbon buildings through the use of its technology.  We are committed to helping each customer, and even entire industries, transition their design and make practices to align with their aspiration of a better world.  </t>
  </si>
  <si>
    <t>iii. Business decisions made: Given that buildings are responsible for 40% of GHG emissions, there is a rising movement and increasing regulation to support net-zero energy buildings. In FY2019, we further invested in our technology and acquired three companies that extend our solutions beyond design, into construction and manufacturing, anticipating the convergence ahead.</t>
  </si>
  <si>
    <t>Further, Autodesk’s senior leadership advocated for continued regulatory action to combat climate change in the face of the US government withdrawing from the Paris Agreement, and signed the company on as a supporter of We Are Still In.    </t>
  </si>
  <si>
    <t>Our organization does not have the time to complete a climate-related scenario analysis this year, but we plan to conduct 1 study within the next two years.</t>
  </si>
  <si>
    <t>This target represents our annual absolute target for fiscal year 2019 as part of Autodesk's commitment to the trajectory of ANNUAL TARGETS set by our science based target methodology, the Corporate-Finance Approach to Climate-stabilizing Targets (C-FACT), through fiscal year 2020. The annual absolute target for this year was a further 3% reduction from the target for the prior year and is derived from the intensity target. A new annual target is derived each year, which translates to 41% in fiscal year 2019 and an estimated 43% absolute reduction by fiscal year 2020. For more information, please see SBTi's C-FACT webpage. Autodesk has developed an approach that corporations can follow in setting targets to reduce GHG emissions. The approach calls for companies to reduce GHG emissions in line with global scientific and policy climate stabilization targets, and in proportion to companies’ relative contribution to the economy, measured by gross domestic product (GDP). Autodesk has made this approach open source so that other companies can adopt and build upon it and it has been adopted by the SBTi. Please note Autodesk's 2019 fiscal year ran from February 1, 2018 through January 31, 2019.</t>
  </si>
  <si>
    <t>This target represents our goal for FY2020 as part of Autodesk's commitment to the trajectory of ANNUAL TARGETS set by our science based target methodology, the Corporate-Finance Approach to Climate-stabilizing Targets (C-FACT), through 2020. The annual absolute target for this year was a further 3% reduction from the target for the prior year and is derived from the intensity target. A new annual target is derived each year, which translates to 41% in fiscal year 2019 and an estimated 43% absolute reduction by fiscal year 2020. For more information, please see SBTi's C-FACT webpage. Autodesk has developed an approach that corporations can follow in setting targets to reduce GHG emissions. The approach calls for companies to reduce GHG emissions in line with global scientific and policy climate stabilization targets, and in proportion to companies’ relative contribution to the economy, measured by gross domestic product (GDP). Autodesk has made this approach open source so that other companies can adopt and build upon it and it has been adopted by the SBTi.</t>
  </si>
  <si>
    <t>This target represents our overall goal for fiscal year 2050 as part of Autodesk's commitment to the trajectory of ANNUAL TARGETS set by our science based target methodology, the Corporate-Finance Approach to Climate-stabilizing Targets (C-FACT), through fiscal year 2020. The annual absolute target for this year was a further 3% reduction from the target for the prior year and is derived from the intensity target. A new annual target is derived each year, which translates to41% in fiscal year 2019 and an estimated 43% absolute reduction by fiscal year 2020. For more information, please see SBTi's C-FACT webpage. Autodesk has developed an approach that corporations can follow in setting targets to reduce GHG emissions. The approach calls for companies to reduce GHG emissions in line with global scientific and policy climate stabilization targets, and in proportion to companies’ relative contribution to the economy, measured by gross domestic product (GDP). Autodesk has made this approach open source so that other companies can adopt and build upon it and it has been adopted by the SBTi.</t>
  </si>
  <si>
    <t>Scope 1+2 (market-based) + 3 (upstream and downstream)</t>
  </si>
  <si>
    <t>Metric tons CO2e per USD($) value-added*</t>
  </si>
  <si>
    <t>*per relative value added</t>
  </si>
  <si>
    <t>This target represents our goal for 2020 as part of Autodesk's commitment to the trajectory of ANNUAL TARGETS set by our science based target methodology, the Corporate-Finance Approach to Climate-stabilizing Targets (C-FACT), through 2020. The annual absolute target for this year was a further 3% reduction from the target for the prior year and is derived from the intensity target. A new annual target is derived each year, which translates to 41% in fiscal year 2019 and an estimated 43% absolute reduction by fiscal year 2020. For more information, please see SBTi's C-FACT webpage. Autodesk has developed an approach that corporations can follow in setting targets to reduce GHG emissions. The approach calls for companies to reduce GHG emissions in line with global scientific and policy climate stabilization targets, and in proportion to companies’ relative contribution to the economy, measured by gross domestic product (GDP). Autodesk has made this approach open source so that other companies can adopt and build upon it and it has been adopted by the SBTi.</t>
  </si>
  <si>
    <t>The calculation above represents four air handling units were upgraded and installed for the building by the property management company from which we lease.</t>
  </si>
  <si>
    <t>The calculation above represents two boiler units were upgraded and installed for the building by the property management company from which we lease.</t>
  </si>
  <si>
    <t>Employee education and outreach is an important part of Autodesk’s efforts to inspire employees to use virtual collaboration tools instead of traveling.</t>
  </si>
  <si>
    <t>Applying financial calculations helps us optimize our project portfolio to select the projects that make the most financial sense.</t>
  </si>
  <si>
    <t>We use marginal abatement cost curves to better understand which projects to prioritize, based on emissions reduction and cost. This helps us to determine in what order we should implement initiatives.</t>
  </si>
  <si>
    <t>Autodesk is designing software, developing partnerships, and offering education that help companies and others address climate change through better design. We make sustainable design more accessible through learning materials and programs, such as the Autodesk Knowledge Network. We combine software workflows with consulting services to deliver modeling, simulation, analysis, and process management solutions that streamline and democratize sustainable design. These solutions enable informed decisions throughout an asset’s lifecycle, empower more people and organizations to incorporate environmental considerations without expensive subject matter experts, and optimize materials choices and the energy and water footprint of products, assets, and processes. Autodesk's solutions help customers uncover recurring benefits from energy, water, and materials stewardship across the asset lifecycle. We focus on the major economic sectors with the largest environmental impact: buildings, infrastructure, and manufacturing.</t>
  </si>
  <si>
    <t>Other, please specify (Internal calculation method based on revenue generated from low carbon software products in our Architecture, Engineering, and Construction software as well as Manufacturing product families. )</t>
  </si>
  <si>
    <t>February 1 2008</t>
  </si>
  <si>
    <t>January 31 2009</t>
  </si>
  <si>
    <t>This base year is also the base year for our current emissions intensity reduction target.</t>
  </si>
  <si>
    <t>This base year is also the base year for our current emissions intensity reduction target. Our market-based emissions are the same as our location-based emissions for our base year.</t>
  </si>
  <si>
    <t>Autodesk uses the GHG Protocol's Corporate Value Chain (Scope 3) Standard to calculate Scope 3 Emissions. We calculate emissions of purchased goods and services that are particularly material to the company's footprint or relevant to our core business, our customers, or our employees. A combination of spend data and economic input-output (IO) tables from Carnegie Mellon Economic Input-Output Life-Cycle Assessment (EIO-LCA) are used to estimate emissions. We recognize that using IO factors as part of emissions reductions measurement may be less accurate than other techniques that use vendor-specific data. However, this practical approach provides an important step towards a more complete understanding of the indirect emissions associated with our business operations. In the spirit of increasing transparency, we are including these emissions in our Scope 3 inventory with a goal of continuing to improve the accuracy of supply chain-related emissions reported in the future. We also calculate and report the emissions associated with the overhead electricity of our purchased colocation data services using primary data of PUE from the data center providers and relevant grid electricity emission factors.</t>
  </si>
  <si>
    <t>Autodesk uses the GHG Protocol's Corporate Value Chain (Scope 3) Standard to calculate Scope 3 Emissions. To calculate emissions of capital goods, a combination of spend data and economic input-output (IO) tables from Carnegie Mellon Economic Input-Output Life-Cycle Assessment (EIO-LCA) are used to estimate emissions. We recognize that using IO factors as part of emissions reductions measurement may be less accurate than other techniques that use vendor-specific data. However, this practical approach provides an important step towards a more complete understanding of the indirect emissions associated with our business operations. In the spirit of increasing transparency, we are including these emissions in our Scope 3 inventory with a goal of continuing to improve the accuracy of supply chain-related emissions reported in the future.</t>
  </si>
  <si>
    <t>Autodesk uses the GHG Protocol's Corporate Value Chain (Scope 3) Standard to calculate Scope 3 Emissions. To calculate emissions of Fuel-and-energy-related activities (not included in Scope 1 or 2), Autodesk uses data supplied from our suppliers, and factors provided by IEA and DEFRA. The activity data used to calculate these emissions were the quantity of energy consumed for each energy type, such as electricity or natural gas. Consumption by fuel type was multiplied by the relevant emission factor for each of the fuel types used by Autodesk. Electricity consumption by country were multiplied by their country-specific emission factors to account for upstream emissions and transmission and distribution losses. Emissions were calculated using factors from 2018 Guidelines to Defra / DECC's GHG Conversion Factors for Company Reporting and IEA 2018 CO2 Emissions From Fuel Combustion Highlights, year 2016 transmission and distribution factors for non-UK countries. The emissions are calculated using global warming potentials from IPCC Fourth Assessment Report (AR4 - 100 year).</t>
  </si>
  <si>
    <t>Autodesk uses the GHG Protocol's Corporate Value Chain (Scope 3) Standard to calculate Scope 3 Emissions. Our upstream transportation and distribution emissions include emissions calculated from our spend as well as those associated with our product sales. A combination of spend data and economic input-output (IO) tables from Carnegie Mellon Economic Input-Output Life-Cycle Assessment (EIO-LCA) are used to estimate emissions. We recognize that using IO factors as part of emissions reductions measurement may be less accurate than other techniques that use vendor-specific data. However, this practical approach provides an important step towards a more complete understanding of the indirect emissions associated with our business operations. In the spirit of increasing transparency, we are including these emissions in our Scope 3 inventory with a goal of continuing to improve the accuracy of supply chain-related emissions reported in the future. We previously developed emission factors for the various phases of our product lifecycle, including transportation and distribution. These emission factors and the product sales in the current reporting year are used to estimate these emissions associated with our product sales.</t>
  </si>
  <si>
    <t>Autodesk uses the GHG Protocol's Corporate Value Chain (Scope 3) Standard to calculate Scope 3 Emissions. Our emissions reported for waste generated in operations only cover Autodesk sites where waste data were available. Amount of each material type was multiplied by the relevant emission factor based on disposal method. Emissions were calculated using transportation factors from EPA’s Waste Reduction Model (WARM), version 14, 2016. GWPs used were IPCC Fourth Assessment Report (AR4 - 100 year).</t>
  </si>
  <si>
    <t>Autodesk uses the GHG Protocol's Corporate Value Chain (Scope 3) Standard to calculate Scope 3 Emissions. Business travel emissions include air travel, rental cars, and mileage in employee vehicles by Autodesk global staff. Flights were categorized as long (&gt;3700 km/2300 mi), medium (&lt;3700 km/2300 mi) and short (&lt;483 km/300 mi) haul and by cabin class. Emissions were calculated using emission factors with radiative forcing and methodologies from the 2018 Guidelines to Defra / DECC's GHG Conversion Factors for Company Reporting and GHG Protocol Emission Factors from Cross-Sector Tools. GWPs are IPCC Fourth Assessment Report (AR4 - 100 year)</t>
  </si>
  <si>
    <t>Autodesk uses the GHG Protocol's Corporate Value Chain (Scope 3) Standard to calculate Scope 3 Emissions. To calculate emissions of employee commuting, Autodesk uses headcount data, workdays in the current reporting year by country, and emission factors developed from the latest Autodesk commute survey conducted in 2014.</t>
  </si>
  <si>
    <t>Autodesk uses the GHG Protocol's Corporate Value Chain (Scope 3) Standard to calculate Scope 3 Emissions. To calculate emissions of upstream leased assets, a combination of spend data and economic input-output (IO) tables from Carnegie Mellon Economic Input-Output Life-Cycle Assessment (EIO-LCA) are used to estimate emissions. We recognize that using IO factors as part of emissions reductions measurement may be less accurate than other techniques that use vendor-specific data. However, this practical approach provides an important step towards a more complete understanding of the indirect emissions associated with our business operations. In the spirit of increasing transparency, we are including these emissions in our Scope 3 inventory with a goal of continuing to improve the accuracy of supply chain-related emissions reported in the future.</t>
  </si>
  <si>
    <t>Autodesk uses the GHG Protocol's Corporate Value Chain (Scope 3) Standard to calculate Scope 3 Emissions. Our downstream transportation and distribution emissions reflect emissions associated with our product sales. We previously developed emission factors for the various phases of our product lifecycle, including transportation and distribution. These emission factors and the product sales in the current reporting year are used to estimate these downstream transportation and distribution emissions associated with our product sales.</t>
  </si>
  <si>
    <t>Autodesk’s products require no additional processing before being sold to customers.</t>
  </si>
  <si>
    <t>Use of Autodesk’s products does not directly cause emissions, but is dependent on customer equipment and customer energy use to run that equipment. Product use does result in data center activity included in Autodesk's Scope 2 inventory, and cloud supplier activity included in Autodesk's Scope 3 Purchased Goods and Services inventory. As Autodesk's continues to advance the sophistication of the company's cloud solutions, customers will be able to make better design and make decisions, while reducing their on-site energy use from local computing.</t>
  </si>
  <si>
    <t>Autodesk uses the GHG Protocol's Corporate Value Chain (Scope 3) Standard to calculate Scope 3 Emissions. Our EOL treatment of sold products emissions reflect emissions associated with our product sales in the current reporting year. We previously developed emission factors for the various phases of our product lifecycle, including EOL treatment. These emission factors and the product sales in the current reporting year are used to estimate these EOL treatment emissions associated with our product sales.</t>
  </si>
  <si>
    <t>Autodesk does not lease assets to third parties.</t>
  </si>
  <si>
    <t>Autodesk does not have franchises.</t>
  </si>
  <si>
    <t>Autodesk does not have investments with material emissions.</t>
  </si>
  <si>
    <t>Autodesk does not have any other upstream activities.</t>
  </si>
  <si>
    <t>Autodesk does not have any other downstream activities.</t>
  </si>
  <si>
    <t>GHG emissions per square foot of 0.0012 increased by 7.0% in FY2019, when compared with the previous reporting year. The change is driven by an increase in absolute emissions of 14.9% and an increase in square foot of 7.3%. These increases can be attributed to office openings and closures. The similar metric inclusive of Scope 3 emission decreased by 11.3% year on year due to additional investments in carbon offsets.</t>
  </si>
  <si>
    <t>GHG emissions per full time equivalent (FTE) employee of 0.284 increased by 7.7% in FY2019, when compared with the previous reporting year. The change is driven by an increase in absolute emissions of 14.9% and an increase in full time equivalent (FTE) employee of 6.7%. The similar metric inclusive of Scope 3 emission decreased by 11.0% year on year due to additional investments in carbon offsets.</t>
  </si>
  <si>
    <t>GHG emissions per unit total revenue of 0.00000106 decreased by 8.1% in FY2019, when compared with the previous reporting year. The change is driven by an increase in absolute emissions of 14.9% and an increase in unit total revenue of 25.0%. The similar metric inclusive of Scope 3 emission decreased by 23.8% year on year due to additional investments in carbon offsets.</t>
  </si>
  <si>
    <t>Facilities Natural Gas</t>
  </si>
  <si>
    <t>Purchased electricity</t>
  </si>
  <si>
    <t>During the reporting year, we experienced a 21.4% increase in total Scope 1 +2 emissions due to increase in fuel used by our sales fleet. The 21.4% increase was calculated as (2,297-1,789)/2,374 = 21.4%.</t>
  </si>
  <si>
    <t>During the reporting year, we experienced a 6.6% increase in total Scope 1 +2 emissions due to decrease in natural gas and heating consumed. The 6.6% increase was calculated as (430-585)/2,374 = 6.6%.</t>
  </si>
  <si>
    <t>This represents consumption of diesel fuel.</t>
  </si>
  <si>
    <t>This represents consumption of Natural Gas.</t>
  </si>
  <si>
    <t>This represents consumption of Motor Gasoline.</t>
  </si>
  <si>
    <t>GHG Protocol Emission Factors from Cross Sector Tools March 2017</t>
  </si>
  <si>
    <t>Our primary data are miles in a diesel vehicle. Therefore, we used the GHGP factor for diesel passenger vehicle by vehicle distance. As kg CO2e per mile is not a drop-down option in the ORS, we have multiplied the per mile factor by 22.5 miles per gallon fuel efficiency noted in the GHGP emission factors.</t>
  </si>
  <si>
    <t>kg CO2e per GJ</t>
  </si>
  <si>
    <t>Renewable Energy Certificate Purchases</t>
  </si>
  <si>
    <t>Middle East</t>
  </si>
  <si>
    <t>Africa</t>
  </si>
  <si>
    <t>Autodesk 2019 GHG Verification Statement.pdf</t>
  </si>
  <si>
    <t>AutoDesk 2018 GHG Verification Statement.pdf</t>
  </si>
  <si>
    <t>We have chosen to verify this data point as it is related to the annual verification of our organization-wide Scope 1 and Scope 2 emissions and tracking progress against our emissions reduction goal. The emissions are reported in question C6.1 and included in the Year on Year change in Scope 1 and 2 combined in question C7.9a.</t>
  </si>
  <si>
    <t>We have chosen to verify this data point as it is related to the annual verification of our organization-wide Scope 1 and Scope 2 emissions and tracking progress against our emissions reduction goal. The emissions are reported in question C6.3 and included in the Year on Year change in Scope 1 and 2 combined in question C7.9a.</t>
  </si>
  <si>
    <t>We have chosen to verify this data point as it is related to the annual verification of our organization-wide Scope 1 and Scope 2 emissions and tracking progress against our emissions reduction goal. The emissions are reported in questions C6.1 and C6.3 and included in the Year on Year change in Scope 1 and 2 combined in question C7.9a.</t>
  </si>
  <si>
    <t>Clean cookstove projects</t>
  </si>
  <si>
    <t>The internal price on carbon supports purchase of offsets and renewable energy to meet our C-FACT goal. Aligning this commitment to our science-based GHG reduction target, which covers our entire business, further enables Autodesk to continue meeting that target and our 100% renewable energy commitment, engaging our employees, and eliminating short-lived climate pollutants from our supply chain. We: • Set an internal carbon price high enough to materially affect investment decisions to drive down GHG emissions in-line with our science-based GHG reduction target; • Publicly advocate the importance of carbon pricing through policy mechanisms that take into account country specific economies and policy contexts; and • Communicate on progress over time on the two criteria above in public corporate reports</t>
  </si>
  <si>
    <t>We have an evolutionary price that is based on a solid floor.</t>
  </si>
  <si>
    <t>The internal price on carbon supports purchase of offsets and renewable energy to meet our C-FACT goal. Setting an internal price on carbon not only enables better decision-making by aligning our own business and investments with a low-carbon economy, but also helps us better understand and support our global customers to reimagine, reinvent, and remake the built world for everyone.</t>
  </si>
  <si>
    <t>Other, please specify (Partner Code of Conduct)</t>
  </si>
  <si>
    <t>We use our purchasing power and influence to promote socially and environmentally responsible business practices across our value chain. Our Partner Code of Conduct and green procurement guidelines set high standards for our suppliers, distributors, and resellers and help us create demand for more sustainable products and services, which is an important success measure. We encourage our customers to leverage electronic software delivery to reduce the impacts of delivering products and services. Prioritization is based on potential impact.</t>
  </si>
  <si>
    <t>Success is measured based on possible programs to mitigate impacts. For example, a company-specific impact of climate-related supplier engagement is that we have worked with a travel vendor to create an on-the-go car rental model to reduce the overall number of car rentals and distances traveled by car (impacting supplier GHG emissions reductions, a measurement of success), and schedule periodic meetings with the vendor and internal partners to measure progress against targets.</t>
  </si>
  <si>
    <t>In some situations—particularly for suppliers such as travel vendors that are large emitters of greenhouse gases—Autodesk includes sustainability language in requests for proposal (RFPs) and contracts, and measures performance toward goals around sustainability. We also collaborate to reduce emissions. We focus on travel vendors because this is the largest part of our footprint, and the marginal cost per ton has decreased.</t>
  </si>
  <si>
    <t>Success is measured based on possible programs to mitigate impacts. For example, we have worked with a travel vendor to create an on-the-go car rental model to reduce the overall number of car rentals and distances traveled by car, and schedule periodic meetings with the vendor and internal partners to measure progress against targets. We focus on travel vendors because this is the largest part of our footprint, and the marginal cost per ton has decreased.</t>
  </si>
  <si>
    <t>In Fall 2018 Autodesk ran an Account-Based Marketing demand-generation campaign to AIA (American Institute of Architects) 2030 signatories who were also Autodesk accounts, to educate them on how to use our software to meet their AIA 2030 goals and report on their progress. This campaign went out to 40% of our 400+ largest Architecture, Engineering, and Construction accounts. The AIA 2030 commitment is the AIA’s (American Institute of Architects) framework to support the Architecture 2030 Challenge, “a breakthrough vision that calls for all new buildings, developments, and major renovations to be carbon-neutral by 2030”. The Commitment is a national framework with simple metrics and a standardized reporting format that provides a structure for tracking progress and helps firms meet the challenge We selected this group of customers because they were both AIA 2030 signatories and current users of our software. We felt it was important to educate them on how our building information modeling software, Revit, can help them reach AIA 2030’s carbon neutral goals, and how Revit can report out progress against those goals.</t>
  </si>
  <si>
    <t>Success of this given engagement was measured on reach. Results of this campaign were strong, with an open rate of 21.5% and click through of 7%.</t>
  </si>
  <si>
    <t>Other, please specify (Global Climate Action)</t>
  </si>
  <si>
    <t>Met with Senators from Hawaii and Rhode Island at the Global Climate Action Summit discussing how policy makes and businesses can work together on climate action.</t>
  </si>
  <si>
    <t>We support federal climate action policies and the funding of these initiatives.</t>
  </si>
  <si>
    <t>Signed on to letter to demonstrate support of clean energy investment and Clean Energy Principles to New Hampshire policymakers. https://www.ceres.org/news-center/press-releases/business-leaders-share-their-vision-new-hampshires-clean-energy-future</t>
  </si>
  <si>
    <t>We support state-level clean energy policy for New Hampshire.</t>
  </si>
  <si>
    <t>Signed a letter of support of SB100 in to US state governor in California. https://ca100.org/supporters/</t>
  </si>
  <si>
    <t>We support state-level clean energy policies and the funding of these initiatives. SB 100 sets California on a path to 100% renewable energy by 2045.</t>
  </si>
  <si>
    <t>    As part of our commitment to responsible corporate engagement in climate policy, we:</t>
  </si>
  <si>
    <t>Met with Senators from Hawaii and Rhode Island at Global Climate Action Summit</t>
  </si>
  <si>
    <t>Signed a letter to US state in New Hampshire: https://www.ceres.org/news-center/press-releases/business-leaders-share-their-vision-new-hampshires-clean-energy-future</t>
  </si>
  <si>
    <t>Signed a letter of support of SB100 in to US state governor in California https://focus.senate.ca.gov/sb100 </t>
  </si>
  <si>
    <t>Through regular monthly meetings the leadership in Autodesk’s Government Affairs team and Sustainability and Foundation team work together to ensure that activities influencing policy are consistent and aligned, reinforce each other’s efforts, support company priorities, and support Autodesk’s overall climate change strategy. This includes sharing information about relevant relationships and initiatives so that all participants are working from a common set of knowledge and are in a position to identify issues that might arise and respond accordingly.  Inconsistencies in this area have not arisen in the past. Examples of outcomes from these sessions include meeting with government officials and deciding to publicly support local renewable energy legislation, national and international climate action initiatives, and other regional legislation that support the growth of our business.</t>
  </si>
  <si>
    <t>Autodesk_10K.pdf</t>
  </si>
  <si>
    <t>Page 10</t>
  </si>
  <si>
    <t>Our annual 10K provides a high-level view of our progress in sustainability and our climate change management program and governance. Information about our sustainability strategies, targets, progress, and activities are included in the report.</t>
  </si>
  <si>
    <t>Senior Vice President and Chief Financial Officer</t>
  </si>
  <si>
    <t>  株式会社野村総合研究所（以下、株式会社野村総合研究所を「NRI」、株式会社野村総合研究所及び連結子会社を総称して「NRIグループ」という。）は、日本初の民間シンクタンクである旧株式会社野村総合研究所と、野村證券株式会社の情報システムを担っていた野村コンピュータシステム株式会社が1988年に合併して誕生し、常に時代を先取りする精神で、先進的なコンサルティングとITサービスを一貫して提供する企業グループに成長してきました。NRIは、「新しい社会のパラダイムを洞察し、その実現を担う」「お客様の信頼を得て、お客様とともに栄える」という企業理念のもと、「未来社会創発企業」を目指し、持続可能な社会の発展に貢献していきます。</t>
  </si>
  <si>
    <t>社名：株式会社野村総合研究所</t>
  </si>
  <si>
    <t>英文社名：Nomura Research Institute, Ltd.</t>
  </si>
  <si>
    <t>証券コード：4307　東証第一部</t>
  </si>
  <si>
    <t>本社所在地：東京都千代田区大手町1丁目9番2号</t>
  </si>
  <si>
    <t>創業日：1965年4月1日</t>
  </si>
  <si>
    <t>代表者：代表取締役会長兼社長　此本 臣吾</t>
  </si>
  <si>
    <t>従業員数（連結）：12,578人（2019年3月31日現在）</t>
  </si>
  <si>
    <t>売上高（連結）：5,012億円（2019年3月期）</t>
  </si>
  <si>
    <t>営業利益（連結）：714億円（2019年3月期）</t>
  </si>
  <si>
    <t>事業概要：コンサルティング、金融ITソリューション、産業ITソリューション、IT基盤サービス</t>
  </si>
  <si>
    <t>Micronesia (Federated States of)</t>
  </si>
  <si>
    <t>（1）気候変動に対する責任を負っている委員会 サステナビリティ推進委員会（委員長：常務執行役員 コーポレートコミュニケーション、総務、業務、調達管理、経理財務担当（以下「グループCFO」という。） 副委員長：常務執行役員 データセンターサービス本部長） （2）企業内における委員会の位置づけ サステナビリティ推進委員会は、グループCFOが委員長、データセンターサービス担当役員が副委員長を務めており、委員はデータセンター環境管理責任者、オフィス環境管理責任者を含め、NRIグループの気候関連課題を含むサステナビリティ活動に関連する役職員計16名（委員長及び副委員長含む。）で構成されています。 サステナビリティ推進委員会は、NRIの組織規程に基づき代表取締役社長から任命された組織であり、ESG視点でサステナビリティ経営の価値共創を支える経営基盤としての取組みを推進し、NRIグループのサステナビリティ方針に基づき、気候関連課題を含むサステナビリティ全体のリスク管理、戦略の推進に対し責任を負っています。企業のサステナビリティは財務に直結する課題であるとの認識の下、グループCFOがサステナビリティ部門にも責任を負い、委員長として任命されています。</t>
  </si>
  <si>
    <t>NRIグループは、代表取締役社長の指示に基づき、気候変動関連課題を含むサステナビリティ経営に責任を負う組織として、サステナビリティ推進委員会及び社会価値創造推進委員会を組織し、年に複数回、取締役会及び経営会議へサステナビリティに関する取組みの報告や経営への提言などを行っています。当該報告には、TCFD最終提言への対応（検討スコープの設定、シナリオの定義・特定、各事業分野への想定される影響（機会・リスク）の検討）に関する内容なども含まれます。 取締役会において、目標の承認と実績のモニタリングをすることで、設定したSBTの達成の進捗を取締役会レベルで把握し、追加的施策の必要がある場合は、サステナビリティ推進委員会に指示をするなど、着実なSBTの進捗管理を行っています。</t>
  </si>
  <si>
    <t> NRIグループは、代表取締役社長の指示に基づき、気候関連課題を含むサステナビリティ経営に責任を負う組織として、サステナビリティ推進委員会及び社会価値創造推進委員会を設置しています。サステナビリティ推進委員会は、サステナビリティ経営の推進を担当し、社会価値創造推進委員会は、CSV（Creating Shared Value）経営の推進を担当しています。企業のサステナビリティは財務に直結する課題であるとの認識のもと、グループCFOがサステナビリティ推進委員会の委員長を担当しています。</t>
  </si>
  <si>
    <t>NRIグループは、コンサルティングとITソリューションを一貫して提供する事業を行っており、ITソリューションにおいては日本国内に自社データセンターを5つ保有しています。NRIグループの事業ドメインが広範囲に渡り、かつ、データセンターという膨大なエネルギーを消費する施設を持つことから、単一の組織では攻めと守りのサステナビリティ経営の推進は困難であることから、グループ内のさまざまな専門家を横串で委員に任命しています。サステナビリティ推進委員会は、原則、毎月開催しており、温室効果ガス排出量のレビュー、再生可能エネルギー調達の拡大などの施策の進捗報告、環境目標に対する実績の進捗度合いの確認、事業に関連する気候変動トピックスやイニシアチブの動向などの報告や議論がなされています。特に、NRIグループの温室効果ガス排出量の約7割を占めるデータセンターにおける排出量削減活動については、タスクフォースが組まれ、データセンター設備の更新による排出削減の推進や再生可能エネルギーの調達検討など、幅広い取り組みが行われています。</t>
  </si>
  <si>
    <t>グループCFOはサステナビリティ推進委員会の委員長として、全ての委員会に参加し、委員会の場で、各タスクフォースの報告を基に施策実行などの判断を行い、委員会の活動内容を取締役会へ報告する責任を負っています。サステナビリティ推進委員会のメンバーは、現在16名であり、主な構成員は下記のとおりです。</t>
  </si>
  <si>
    <t>委員長：常務執行役員　コーポレートコミュニケーション、総務、業務、調達管理、経理財務担当（グループCFO）</t>
  </si>
  <si>
    <t>副委員長：常務執行役員　データセンターサービス本部長（データセンター事業責任者）</t>
  </si>
  <si>
    <t>主な委員：事業戦略担当執行役員、データセンターマネジメント部長（データセンター環境責任者）、総務部長（オフィス環境責任者）、上席コンサルタント（アドバイザー（専門：環境））、グローバル業務企画部長（NRI-EMSグローバル展開担当）、グループ会社総務部長（NRI-EMSグループ会社展開担当）、調達管理部長（サプライチェーンエンゲージメント担当）、パートナー推進部長（パートナーエンゲージメント担当）、IR担当課長（インベスターエンゲージメント担当）、人材開発部グループマネージャー（環境教育担当）、コーポレートコミュニケーション部長（事務局）、サステナビリティ推進室長（事務局）</t>
  </si>
  <si>
    <t>サステナビリティ推進委員会は、年に複数回、取締役会及び経営会議へサステナビリティに関する取組み及び経営への提言を行っています。</t>
  </si>
  <si>
    <t>NRIグループでは、コーポレート・ステートメントである「Dream up the future.」を実現するため、毎年、NRIグループのプレステージ向上やビジョン実現に貢献した社員を表彰する「未来創発賞」という表彰制度を実施しています。本制度は、社会提言等の情報発信活動、新事業・新技術の開発のみならず、ESG（環境・社会・ガバナンス）やサステナビリティ活動を通じた企業価値向上に貢献した社員も表彰の対象としています。</t>
  </si>
  <si>
    <t>NRIグループの環境マネジメントシステム（ISO14001、NRI-EMS）のPDCAを安定的に運営するために、ISO14000内部監査員やエネルギー管理士等、気候変動の管理に関連する複数の外部資格の取得を奨励しており、取得した従業員に対し試験料を支給するとともに、資格取得者に対して人事考課において評価しています。</t>
  </si>
  <si>
    <t>NRIグループでは、気候関連リスクの特定・評価のプロセスとして、事業運営上の重大なリスクを「業務遂行上、生じる不測の事態により、NRIグループの資本が毀損する可能性、又は、業務遂行上、妨げとなる事象により企業価値の維持、向上が出来なくなるもの」と定義しており、統合リスク管理会議にて、気候関連リスク以外のリスクと統合的に特定しています。特定されたリスクについては、米国COSO（The Committee of Sponsoring Organizations of the Treadway Commission：米国トレッドウェイ委員会組織委員会）が開発したERMフレームワーク（COSO Enterprise Risk Management-Integrated Framework：全社的リスクマネジメント－統合フレームワーク）に則り、経営戦略リスク、事業継続リスク、コンプライアンスリスク、情報セキュリティリスク、システム障害リスク、プロジェクト管理リスク、外部委託・調達リスク、子会社・関連会社リスク、業務リソースリスク、情報開示リスク、レピュテーションリスクの11種類に分類し、統合的に管理しています。サステナビリティ推進委員会では、統合リスク管理会議で識別された気候関連リスク（自然災害の激甚化などによる事業継続リスクも含む）について、外部環境、イニシアチブの状況や、サービス提供部門からの情報を勘案し、気候関連リスクに対する施策の検討及び決定を行っています。 </t>
  </si>
  <si>
    <t>NRIグループは、内部統制システムを整備し、かつ継続的な改善を図るため、リスク管理担当役員を任命するとともに、リスク管理統括部署を設置しています。また、代表取締役社長の指示に基づき統合リスク管理会議を設置し、全社的な内部統制の状況を適宜点検するとともに、統合リスク管理会議の内容を、年に複数回、取締役会へ報告しています。事業活動に伴う主要リスクに対しては、リスク毎に主管部署を定めており、必要に応じて専門性を持った会議で審議し、主管部署が事業部門と連携して適切な対応を講じています。</t>
  </si>
  <si>
    <t>気候関連リスクを含めたESGリスクへの対応については、統合リスク管理会議とは別に、代表取締役社長の指示に基づき、主にサステナビリティマネジメントを推進するサステナビリティ推進委員会と、CSV（Creating Shared Value）経営を推進する社会価値創造推進委員会を設置しています。これら3つの組織体において、トライアングル体制にて、ESGのリスクのみならず機会についても経営戦略に取り込み、管理しています。</t>
  </si>
  <si>
    <t>リスクの特定・評価は、毎期、事業運営上インパクトがあるリスクを当期の重点テーマとして設定し、それら重点テーマに対してモニタリング項目を設定し、前述のERMフレームワークに則った管理の対象としています。</t>
  </si>
  <si>
    <t>NRIグループの事業に影響を与える現行の規制は、省エネ法や東京都等の自治体が定める地球温暖化関連の報告制度です。これらの規制は消費電力の多いデータセンター事業にとって、新たな省エネルギー設備の導入等の費用を増加させるリスクになりうると考えています。 例えば、省エネ法のもと、NRIグループの東京第一データセンター及び東京本社では最低でも毎年１％以上の省エネが義務として課されています。現状では、データセンターにおいてはISO14001認証を受けた環境マネジメントシステムに基づく運用改善、オフィスにおいてはNRIグループ独自の環境マネジメントシステム（NRI-EMS）によりこれら義務への対応が出来ているため、財務への影響は生じていません。ただし、より一層の省エネルギー対策が求められた場合、機器の入れ替えや省エネクレジットの購入が必要となる可能性があります。 現在の規制によるリスクについては、ERMフレームワークに則った統合リスク管理会議において審議され、サステナビリティ推進委員会において対策を検討しています。</t>
  </si>
  <si>
    <t>NRIグループの事業に影響を与える新たな規制は、炭素税等をはじめとしたカーボンプライシング制度を想定しています。炭素税が導入された場合、消費電力の多いデータセンター事業にとっては電気代が上昇することが想定されるため、収益に影響を与えるリスクとして炭素税を評価しています。 例えば、IEA等で予測されている規模の炭素税が導入された場合、電気代は最大で28％上昇すると一部の研究では想定されており、NRIグループの収益にも少なからず影響を与えるものと考えています。 新たな規制によるリスクについては、ERMフレームワークに則った統合リスク管理会議において審議され、サステナビリティ推進委員会において対策を検討しています。</t>
  </si>
  <si>
    <t>デジタル技術が劇的に進歩し、ITの利用拡大が進む中、IT業界では電力使用量の増大が懸念されています。NRIグループはデータセンターを5つ保有しており、ITの進展とエネルギー利用については、常に考慮すべき事項と考えており、関連性が高いと考えています。 これらデジタル技術の動向については、NRIグループの事業活動そのものであり、常にデータセンターにおける新技術やエネルギーの効率的な活用などの調査・研究を実施しています。 技術動向によるリスクについては、ERMフレームワークに則った統合リスク管理会議において審議され、サステナビリティ推進委員会において対策を検討しています。</t>
  </si>
  <si>
    <t>NRIグループはIT事業者であり、電力ユーザーであり発電事業者ではないことから、気候関連に関する訴訟リスクは業態からして確率が低く、該当がないと考えています。</t>
  </si>
  <si>
    <t>データセンター業界における脱炭素化に向けた動きは、NRIグループのデータセンター事業にとっては競争上のリスクになると評価しています。 NRIグループは、金融業を中心に、顧客の消費電力量や温室効果ガス排出量の削減につながる共同利用型サービスを低炭素型サービスとして広く展開しており、NRIグループの売上高の20％以上を占めています。しかし、欧米では脱炭素型のデータセンターに向けた動きが加速しており、顧客がより環境配慮の意識を高め、脱炭素型のデータセンターが市場競争力を持った場合、NRIグループの売上や収益に影響を与えるリスクとなる可能性があります。 市場動向によるリスクについては、ERMフレームワークに則った統合リスク管理会議において審議され、サステナビリティ推進委員会において対策を検討しています。</t>
  </si>
  <si>
    <t>気候関連問題に対して、IT企業の中では、ITサービスの提供に使用する電力を再生可能エネルギーとする動きが急速に広がっています。NRIグループが保有する5つのデータセンターは、国内最高水準の環境性能を備えていることに加え、全てのデータセンターでISO14001に準拠した環境マネジメントシステムを導入し、再生可能エネルギー利用率を2030年度までに36％、2050年度までに100％とする目標を掲げていますが、目標とする再生可能エネルギーへの転換が遅延した場合、また気候変動に対する社会からの要請が急速に進展しその対応が遅れた場合、NRIグループの社会的評価に影響を与える可能性があります。 評判によるリスクについては、ERMフレームワークに則った統合リスク管理会議において審議され、サステナビリティ推進委員会において対策を検討しています。</t>
  </si>
  <si>
    <t>NRIグループのコンサルティング及びシステム開発事業は労働集約型であり、異常気象や台風の激甚化に伴い、稼働日数が減少することは、NRIグループの営業費用の30％以上を占める人件費を増加させるリスクになりうると評価しています。 例えば、NRIグループの従業員約13,000人のうち、約7割の従業員が日本で業務を遂行していますが、大雨や台風で通勤が困難となり、稼働日数が少なくなった場合、業務円滑な実施のために新たな人員が必要となり、人件費を増加させる可能性があります。 急性の物理的リスクについては、ERMフレームワークに則った統合リスク管理会議において審議され、サステナビリティ推進委員会において対策を検討しています。</t>
  </si>
  <si>
    <t>気候変動による慢性的な平均気温の上昇は、データセンター事業において、データセンターの冷却に必要なエネルギーが増加し、運営費用が増加する恐れがあるため、リスクとして評価しています。 慢性の物理的リスクについては、ERMフレームワークに則った統合リスク管理会議において審議され、サステナビリティ推進委員会において対策を検討しています。</t>
  </si>
  <si>
    <t>NRIグループの事業に影響を与える上流の影響としては、炭素税等をはじめとしたカーボンプライシング政策を想定しています。炭素税が導入された場合、消費電力の多いデータセンター事業にとっては電気代が上昇することが想定されるため、収益に影響を与えるリスクとして炭素税を評価しています。 例えば、IEA等で予測されている規模の炭素税が導入された場合、電気代は最大で28％上昇すると一部の研究では想定されており、NRIグループの収益にも少なからず影響を与えると考えています。 上流でのリスクについては、ERMフレームワークに則った統合リスク管理会議において審議され、サステナビリティ推進委員会において対策を検討しています。</t>
  </si>
  <si>
    <t>緊急性の物理的リスクと同様に、異常気象や台風の激甚化に伴い、稼働日数が減少することがNRIグループの事業継続上のリスクとなると評価しています。 NRIグループは、グループ従業員約13,000人に対し、パートナー社員は約11,000人で業務を行っています。そのため、気候変動の影響により稼働が停止してしまうと、NRIグループにとってはリスクになると評価しています。 下流でのリスクについては、ERMフレームワークに則った統合リスク管理会議において審議され、サステナビリティ推進委員会において対策を検討しています。</t>
  </si>
  <si>
    <t>＜気候関連リスクと機会の管理プロセス＞</t>
  </si>
  <si>
    <t>NRIグループでは、「業務遂行上、生じる不測の事態により、NRIグループの資本が毀損する可能性、又は、業務遂行上、妨げとなる事象により企業価値の維持、向上が出来なくなるもの」を事業運営上のリスクとして定義しています。</t>
  </si>
  <si>
    <t>気候関連リスクを含めたESGリスクへの対応については、統合リスク管理会議とは別に、代表取締役社長の指示に基づき、主にサステナビリティマネジメントを推進するサステナビリティ推進委員会と、CSV（Creating Shared Value）経営を推進する社会価値創造推進委員会を設置しています。これら3つの組織体において、トライアングル体制にて、ESGリスクのみならず機会についても経営戦略に取り込み、管理しています。</t>
  </si>
  <si>
    <t>気候関連リスク（自然災害の激甚化などによる事業継続リスクも含む）については、社会に対する負の影響を抑止するため、ESG要素に関する経営基盤に責任を持つサステナビリティ推進委員会で管理しています。NRIグループが取り組むべきマテリアリティを特定しており、4つのマテリアリティの中に「環境負荷の低い未来社会の創発」を挙げています。当該マテリアリティに沿った形で、「気候変動への対応」「持続可能なエネルギー消費」「環境に対する責任と保全」「サプライチェーンにおける環境配慮」をテーマに、それぞれ対外的に環境目標を策定・公表し、気候変動リスクを管理しています。また、基盤となる気候関連管理として、NRIグループが保有する5つのデータセンター全てにおいてISO14001を導入し、主要オフィスにおいては、NRIグループ独自の環境マネジメントシステム（NRI-EMS）を導入し、PDCAを実践しています。</t>
  </si>
  <si>
    <t>気候関連機会については、有識者とのステークホルダー・ダイアログの実施、WBCSDをはじめとしたイニシアチブの参画やコンサルティング事業を通じての法規制や市場動向の早期把握に加え、ITソリューション事業において、NRIは一般社団法人電子情報技術産業協会（JEITA）、情報サービス産業協会（JISA）、日本データセンター協会（JDDC）などの主要メンバーに属しており、それら対外委員会の中で市場境の把握に努めています。環境に配慮した省エネルギーのデータセンター設備を把握するために、定期的にベンダーコミュニケーションを実施しているのに加え、クラウドなどの研究開発及び事業開発も進めています。サステナビリティ推進委員会では、それら複合的に収集された外部環境情報及び内部環境情報（環境負荷実績など）について各タスクフォースから報告がなされ、事業影響、財務影響及び企業価値影響を総合的に勘案し、優先度合いを決定しています。また、特に機会の高い事項については、サステナビリティ推進委員会より取締役会へ報告します。</t>
  </si>
  <si>
    <t>＜移行リスクへの管理プロセス適用の事例＞</t>
  </si>
  <si>
    <t>移行リスクについて、特にNRIグループに影響があると考えているものは、 財務的影響の観点から、低炭素、脱炭素エネルギーへの移行です。NRIグループは、持続的な成長のため、グローバル事業の拡大を進めています。欧米のIT企業がデータセンターをはじめとするITサービスで利用するエネルギーに関して、再生可能エネルギーを導入する動きが急速に進んでおり、当該移行は、NRIグループにとって競争上のリスクとして評価しています。</t>
  </si>
  <si>
    <t>そこで、サステナビリティ推進委員会を中心に、再生可能エネルギー利用率を2030年度に36％、2050年度には100％を目標に掲げ、RE100へ加盟し、脱炭素への移行に向けた準備を進め、競争上のリスク低減に努めています。</t>
  </si>
  <si>
    <t>＜物理リスクへの管理プロセス適用の事例＞</t>
  </si>
  <si>
    <t>物理リスクについて、特にNRIグループに影響があると考えているものは、 事業継続リスクの観点から、異常気象の激甚化です。NRIグループ従業員約13,000人のうち、約7割の従業員が日本で業務を遂行しています。近年、日本では、気候変動の影響により、地震、台風や降雨の激甚化が進んでおり、事業継続においてBCP（Business Continuity Plan：事業継続計画）は非常に重要なテーマとなっています。NRIグループは取締役会等での検討を基に、近年、東京本社、横浜地区、大阪地区の主要オフィスについて、国内最高水準のBCP機能を有するオフィスビルへ移転し、主要オフィスにおける事業継続に向けた機能を大幅に強化しました。なお、横浜地区のオフィスについては、オフィスビルの持ち分の一部を、グリーンボンドの発行で得た資金で調達しています。当該オフィスは国内最上位の環境性能を備えており、移転前のオフィスと比べ、従業員一人当たり温室効果ガス排出量が約52％減少しています。</t>
  </si>
  <si>
    <t>＜気候関連機会の管理プロセス＞</t>
  </si>
  <si>
    <t>気候関連の機会については、持続的な未来社会創出のため、社会価値の創造を推進する社会価値創造推進委員会を中心に推進しています。NRIグループは、本業とするコンサルティングやITソリューション等のサービス提供を通じて、社会課題の解決に貢献する事業を重視し、中期経営計画（2019-2022）において、「価値共創を通じた社会課題の解決」をうたい、「新たな価値創造を通じた活力ある未来社会の共創」「社会資源の有効活用を通じた最適社会の共創」「社会インフラの高度化を通じた安全安心社会の共創」の3つの社会価値の共創を中核に事業を推進していくことを定めました。経営戦略にサステナビリティ視点を組み込み、それら非財務情報にかかるKPIを設定した上で、経営のPDCAに組み込んでモニタリングを行ない、進捗を管理、公表していく予定です。</t>
  </si>
  <si>
    <t>＜移行機会への管理プロセスの適用の事例＞</t>
  </si>
  <si>
    <t>移行機会について、特にNRIグループに影響があると考えているものは、炭素税の導入です。NRIグループは、国内トップクラスの環境性能を誇るデータセンターを5つ保有しており、それら環境性能の高いデータセンターにおいて、グリーンレベニューである「共同利用型サービス」を多数展開しています。日本の不安定なエネルギー政策を背景に、今後、炭素税が導入された場合、顧客が自前で保有、運用しているデータセンターの運用コストが大幅に上昇し、NRIグループの共同利用型サービスに競争優位性が生まれ、受託機会が増加する可能性があります。</t>
  </si>
  <si>
    <t>＜物理機会への管理プロセスの適用の事例＞</t>
  </si>
  <si>
    <t>物理機会について、特に影響があると考えているものは、物理リスクと同様に、異常気象の激甚化です。日本では、地震、台風や降雨の激甚化が進んでいますが、NRIグループのデータセンターは、環境性能だけでなく、多くの国内金融業顧客も利用する国内最高水準のBCP機能を有しているとともに、東京と大阪の2拠点バックアップ体制を敷いており、特定の地域の異常気象が発生した場合でも、BCPが非常に高いデータセンターとなっています。今後、より一層の異常気象の激甚化が進んだ場合でも、NRIグループのデータセンターを利用したITソリューションは、国内の他事業者に対して競争優位性が生まれる可能性があります。</t>
  </si>
  <si>
    <t>NRIグループのコンサルティング及びシステム開発事業は労働集約型であり、NRIグループの営業費用の3割以上を人件費が占めています。そのため、気候変動により大雨や台風などの異常気象が激甚化、高頻度化した場合、作業日数の減少が生じる可能性があります。その場合、業務を完遂するために新たな人員を追加しなければならず、人件費が増加する可能性があります。 現在、NRIグループは約13,000人の社員のうち、約7割が日本、その他は豪州、中国、インドを中心に業務を行っており、ほぼすべての地域が自然災害の影響を受けると想定しています。</t>
  </si>
  <si>
    <t>作業日数が減少したことに伴い、新たな人員を年200人採用することで、人件費が3％増加した場合の人件費の増額分を記載しています。</t>
  </si>
  <si>
    <t>NRIグループでは、BCP対策を含めたオフィス計画について中長期的な目線で検討し、関東圏にある複数のオフィスのハザード分析を実施し、特にリスクが高いと判断されたオフィスは移転を行ったとともに、通勤せずにも業務を継続できるよう、テレワークを推進しています。 例えば、NRIグループの横浜地区のオフィスについては、ハザード分析によって洪水リスクが高いと判断し、2016年ににBCP機能が高いみなとみらい地区のオフィスに移転しました。移転にに伴い移転費用が発生しました、リスクを減少することができました。 管理費用は、オフィスへの投資を含む、本社部門の報告年度の設備投資金額を管理費用と看做して記載しています。</t>
  </si>
  <si>
    <t>NRIグループは日本国内に5箇所のデータセンターを保有しています。これらのデータセンターは、情報セキュリティやBCPの観点から国内において高い競争力を維持し、金融機関を中心にITソリューションサービスを展開しています。データセンター事業を含めた、IT基盤セグメントは、NRIグループの売上高の25％を占めています。 近年、競合他社、特に欧米のIT企業はデータセンター運営に使用するエネルギーを減らすべく、冷却エネルギーが少なくてすむ北欧への移転を行うだけでなく、再生可能エネルギーを積極的に調達し、最終的には脱炭素型のデータセンターを実現しようとしています。今後、顧客が温室効果ガス排出量の少ないサービスを求めた場合、NRIグループのデータセンターが選択されなくなり、売上に影響を与える可能性があります。</t>
  </si>
  <si>
    <t>NRIグループのデータセンターへの需要が減少し、関連する売上が1割低下した場合を想定。データセンター事業を含むIT基盤サービスの売上が1割低下した影響額を記載しています。</t>
  </si>
  <si>
    <t>NRIグループでは、2018年度にRE100 に加盟し、2030年度にはデータセンターの再生可能エネルギー利用率を36％、2050年度にはNRIグループ全体の再生可能エネルギー利用率を100％とする目標を掲げ、安定した再生可能エネルギーの供給を確保することに努めています。 2018年度には、データセンターの再生エネルギーへの切り替えについて、複数の電力事業者とのコミュニケーションを開始し、RE100の目標達成に向けた検討に着手しています。 RE100達成費用として、現状の電気代が2030年までに年率1％伸びると想定し、当該電気代に100％再生可能エネルギーとすることによって上昇する24％を乗じて算出しています。</t>
  </si>
  <si>
    <t>NRIグループでは、データセンター事業における電気代も主要な費用の1つであり、営業費用の約1％程度を占めます。 昨今、脱炭素化に向けた動きが加速しており、カーボンプライシング制度の導入や強化に向けた検討が各国で実施され、日本においても検討が進められています。一方、日本では、再生可能エネルギーの発電量は現在10％台であり、政府目標である2030年のエネルギーミックスにおいても再生可能エネルギーによる発電は22～24％と諸外国に比べて高くはなく、化石燃料に多くを依存することが予測されています。そのため、長期の排出削減目標の実現に向けてIEAで想定しているような高い炭素税が導入された場合、日本の電力価格が最大で28％程度上昇することが見込まれ、日本国内のみにデータセンターを保有するNRIグループにおいても営業費用が増加するリスクとなります。</t>
  </si>
  <si>
    <t>現状の電気代が2030年までに年率1％伸びると想定し、当該電気代に炭素価格が導入されたことによる電気代の上昇幅（28％）を乗じて算出しています。</t>
  </si>
  <si>
    <t>NRIグループでは、2018年度にRE100 に加盟し、2030年度にはデータセンターの再生可能エネルギー利用率を36％、2050年度にはNRIグループ全体の再生可能エネルギー利用率を100％とする目標を掲げ、安定した再生可能エネルギーの供給を確保することに努めています。 事例としては、NRIはRE100メンバー会に積極的に参加し、提言にも賛同することで、再生可能エネルギーの調達環境の改善に向けて政策エンゲージメントを行っています。 また、自然エネルギー財団とCDPの主催するRe-users課題検討ワーキングに参加し、より安価で良質な再生可能エネルギーの調達が可能となる提言を、他企業とともに政府に政策提言を行っています。 管理コストについては、RE100達成費用として、現状の電気代が2030年までに年率1％伸びると想定し、当該電気代に100％再生可能エネルギーとすることによって上昇する24％を乗じて算出しています。</t>
  </si>
  <si>
    <t>NRIグループでは、日本国内にデータセンターを5つ保有し、ITソリューションのアウトソーシングサービス及び共同利用型サービスに関する事業を展開しています。特に共同利用型サービスは、複数の企業が同一システムを共同で利用することにより、消費電力やCO2排出量を削減できるサービスであり、グリーンレベニューとして売上の約20％を占めています。 今後、NRIグループでは、RE100加盟に伴い、2030年度にはデータセンターの再生可能エネルギー利用率を36％、2050年度にはNRIグループ全体の再生可能エネルギー利用率を100％とすることにより、データセンター事業自体を低・脱炭素型サービスとすることを目指しています。 このような低・脱炭素型サービスは、社会が脱炭素化に向けて動き出している中、サービスの需要増加が予想されるため、NRIグループにとって事業機会になると考えています。</t>
  </si>
  <si>
    <t>データセンター事業を含む、IT基盤サービスセグメントの売上高が年3％成長すると仮定した2030年の予想売上額に1.08（IEAモデルでの経済推計に基づくエネルギー転換シナリオの成り行きシナリオとの成長率との差）を乗じて算出しています。</t>
  </si>
  <si>
    <t>NRIグループは2018年度にRE100に加盟し、2030年度にはデータセンターの再生可能エネルギー利用率を36％、2050年度にはNRIグループ全体の再生可能エネルギー利用率を100％とする目標を掲げ、安定した再生可能エネルギーの供給を確保することに努めています。 2018年度には、データセンターの再生エネルギーへの切り替えについて、複数の電力事業者とのコミュニケーションを開始し、RE100の目標達成に向けた検討に着手しています。また、RE100への加盟は、NRIグループの環境に対するコミットメントを対外的に示し、2019年2月にRE100加盟について公表したESG説明会の実施後、証券会社の株式アナリストより、ESGの取組みを通じた社会価値の向上についてポジティブなリリースもされています。これは機会の事例といえます。 機会実現のためのコストについては、データセンター事業の電気代×1.30（現状の電力会社のRE100メニューにおける電気代の上昇幅）×0.8（技術革新によって費用低減される割合）により算出しています。</t>
  </si>
  <si>
    <t>近年、グローバル規模で異常気象が発生し、ビジネスに影響を与えています。日本においても台風や降雨の激甚化が進んでおり、洪水や停電などビジネスに影響を与える自然災害が起きています。 NRIグループが国内5箇所に保有するデータセンターはセキュリティや事業継続性の観点から高い評価を受けており、データセンター事業を含む、IT基盤サービスセグメントは、NRIグループの売上の約25％を占めています。 具体的には、顧客の事業活動の広がりとともに、企業間ネットワークやサプライチェーンのグローバル化に対応すべく、プライベートクラウド、パブリッククラウド上でのシステムや各種サービスを維持、更新、安定的に運用する他、東京と大阪の2拠点による相互バックアップによる事業継続を実現や、グローバルでのネットワーク網を保有しています。 なお、NRIグループの複数のデータセンターは、事故発生時の高度なオペレーション手順も評価に含まれている米国のUptime Instituteが定めたデータセンターの運営基準Management and Operations（M&amp;O）の認証を日本で初めて取得しています。 今後も日本においては異常気象が頻繁に発生することが想定されますが、NRIグループの事業は事業継続機能の観点から競争優位性を維持でき、新たな機会を獲得できる可能性があると考えています。</t>
  </si>
  <si>
    <t>高いBCP機能によって、共同利用型サービスの売上が選ばれ、10％増加した場合の影響額を記載しています。</t>
  </si>
  <si>
    <t>NRIグループでは、「社会インフラの高度化を通じた安全安心社会の共創」をNRIらしい3つの社会価値の1つとして設定しており、プライベートクラウドやパブリッククラウド等のマネージド・サービスの売上をKPIとして検討しています。 事例としては、安全安心をもたらすための方策として、東京と大阪の2拠点による相互バックアップを進めており、これにより非常事態の事業継続性が大幅に向上しています。 機会実現のためのコストについては、共同利用型サービスの増加影響額に対する費用増加（原価相当）見込みを記載しています。</t>
  </si>
  <si>
    <t>昨今のパリ協定やSDGsの作成に伴うESG投資の活性化は、企業におけるサステナビリティ経営の重要性を高めています。NRIグループでは、他社に先んじて、FTSE Russell 社及びMSCI社のESGデータベースのライセンス契約を締結し、データベースを活用した複数ESG指数への対応支援を行っています。 また、NRIグループは金融業の顧客を多数持つことから、2018年7月に気候関連情報開示タスクフォース（TCFD）提言に対してもいち早く賛同を表明し、自社でのTCFDに沿った情報開示を行いながら知見を蓄積し、他社へのコンサルティングサービスの提供に活用しています。 自社でのTCFD情報開示としては、CDP質問書への回答に加えて、シナリオ分析を実施し統合レポートで公表しています。2018年度は、シナリオ分析について、検討スコープの設定、シナリオの定義・特定を行なった後に、想定される各事業の影響を検討しました。NRIグループの4つの事業分野における事業への直接的な影響に加え、顧客やパートナーから受ける間接的な影響を含めたバリューチェーン全体をスコープの対象とし、シナリオは2℃シナリオと4℃シナリオを設定しました。シナリオ分析は、NRIグループのコンサルティング事業本部の専門家とともにサステナビリティ推進委員会で9回の議論を重ね、2019年2月に開催したESG説明会において進捗状況を公表し、2019年8月に公表した統合レポートにおいて結果を公表しています。 今後、より一層、企業のサステナビリティ経営の高まりにより、NRIグループのコンサルティングサービスを強化することが可能と考えています。</t>
  </si>
  <si>
    <t>コンサルティング事業におけるESG・サステナビリティ関連テーマの売上額を記載しています。</t>
  </si>
  <si>
    <t>NRIグループでは、「新たな価値創造を通じた活力ある未来社会の共創」をNRIらしい3つの社会価値として掲げており、ESGや環境関連のテーマにおける政策提言や制度提案を実施しています。また、コンサルティング事業においては、ESG・サステナビリティテーマ案件をKPIとして設置して管理を行っています。 すでに実施した対策としては、自社でのSBT目標設定、RE100加盟、TCFDサポートです。自らこれらのコミットメントに参加することで、そのノウハウを蓄積することができます。 事例としては、RE100加盟における調達要件についての情報収集です。RE100加盟によって、RE100メンバー会に参加することができ、日本の再生可能エネルギー調達における障害や調達オプションについては、先進的知見を得ることができています。これは、コンサルティング業務においても、活用ができる情報であると考えています。 機会実現のためのコストについては、ESG・サステナビリティ関連テーマにかかる人件費を記載しています。</t>
  </si>
  <si>
    <t>NRIグループは、金融業を中心に多様な業界・分野でグリーンレベニューとなる共同利用型サービスを多数展開しています。共同利用型サービスは、NRIグループに安定的な収益をもたらすビジネスモデルであり、かつ、顧客における消費電力量や温室効果ガス排出量、コストを大幅に削減することが出来ます。共同利用型サービスは、NRIグループの売上高の20％以上を占め、事業に対する影響が特に大きくなっています。これらの理由から、共同利用型サービスは、NRIグループのITソリューションサービスにおいて、特に機会についての影響の度合いは大きいと評価しています。 また、今後は再生可能エネルギーの利用率を高め、脱炭素型のデータセンター事業を展開することで、グリーンレベニューを拡大させる戦略を進めていきます。</t>
  </si>
  <si>
    <t>NRIグループは、主にシステム開発において多数のパートナー企業（サプライヤー）と協業しており、気候変動によって洪水等が起きた場合については、サプライヤーがサービスを提供できなくなる恐れがあります。NRIグループ社員が約13,000人に対し、パートナー社員は約11,000人にのぼり、よって、影響の度合いについては特に大きいと評価しています。気候関連課題への対応について、NRIグループでは、バリューチェーン全体で対応する必要があると考えており、パートナーに対するエンゲージメントを適切に行わないことは、リスクであると考えています。NRIグループは、「サプライヤー及びベンダーの70％に、SBTi水準の温室効果ガス排出量削減目標を設定させる」という環境目標を設定しており、当該目標を推進することで、サプライヤーへの働きかけを進めていきます。</t>
  </si>
  <si>
    <t>NRIグループの事業形態が、コンサルティングとITソリューションという形態であるため、影響がないと考えています。</t>
  </si>
  <si>
    <t>NRIグループは気候変動対応としてRE100に加盟しました。それに伴い、再生可能エネルギー利用率を2030年度までにデータセンターの36％、2050年度までにNRIグループ全体の100％とする目標を掲げています。 一方、再生可能エネルギーの発電量は、現在想定されている成長率で拡大し、政府のエネルギーミックスを達成したとしても、2030年では発電量の22～24％を占めるに留まります。また、日本では再生可能エネルギーによる発電費用が化石燃料由来の発電と比較しても高くなっています。そのため、NRIグループでは、安価な再生可能エネルギー由来の電力の調達に向け、自家発電や市場からの調達を総合的に検討するために投資を行うことになりますが、これらの再生可能エネルギー調達に関する検討費用は規模としては大きくなく、気候関連の影響も多くは受けないと評価しています。よって、本分野への影響の度合いは小さいと評価しています。</t>
  </si>
  <si>
    <t>NRIグループは事業継続リスクに対応するために、データセンターは東京・大阪の2重バックアップ体制を取っており、オフィスについては、複数拠点の分散化を既に行っているため、運用について影響を与えたケースがありません。今後もそのような影響がないと評価しています。</t>
  </si>
  <si>
    <t>NRIグループは、金融業を中心に多様な業界・分野でグリーンレベニューとなる共同利用型サービスを多数展開しています。共同利用型サービスは、顧客の事業や社会システムの効率化と生産性向上を図り、サービスを利用いただくことで環境負荷低減に大きな成果を上げています。複数の企業が同一システムを共同で利用すれば、個社が独自にシステム開発をする場合より、消費電力量や温室効果ガス排出量、コストを大幅に削減することが出来ます。 当該共同利用型サービスは、報告年度は売上高の約20％を占め、NRIグループにとって特に重要な収益源となっており、事業に対する影響が特に大きくなっています。また、今後は再生可能エネルギーの利用率を高め、脱炭素型のデータセンター事業を展開することで、グリーンレベニューを拡大させる戦略を進めていきます。影響の度合いは大きいと評価しています。</t>
  </si>
  <si>
    <t>NRIグループのエネルギー消費量のうち、7割以上をデータセンターで消費しており、データセンター事業にとっては、エネルギー調達コストが主要な費用となっています。 RE100加盟に伴い、再生可能エネルギー利用率を2030年度までにデータセンターの36％、2050年度までにNRIグループ全体の100％とする目標を掲げています。しかし、日本では2030年のエネルギーミックスにおける再生可能エネルギーの発電量は全体の22～24％に留まるため、再生可能エネルギーへの需要が増加した場合、調達コストが増加し、財務計画にも影響を与える事があります。さらに、その状況下でIEAが想定するような高い炭素税が導入された場合には、NRIグループ全体の電気代が増加することになり、さらに、事業費用が増加することになるため、その影響の度合いは大きいと評価しています。</t>
  </si>
  <si>
    <t>NRIグループが掲げた再生可能エネルギーの利用率を2030年度までにデータセンターの36％、2050年度までにNRIグループ全体の100％とする目標を達成するために、外部から再生可能エネルギー由来の電力を調達する他、自家発電による調達も検討をしています。自家発電を実施する場合、発電用に土地の確保や発電設備の購入等が必要になるため、設備投資計画にも影響を与え、その影響の度合いは大きいと評価しています。</t>
  </si>
  <si>
    <t>NRIグループの事業形態が、コンサルティングとITソリューションという形態であり、異業種企業の買収等は行う予定がないため、影響を受けないと考えています。</t>
  </si>
  <si>
    <t>資本政策において、気候関連リスクや機会は考慮するテーマがないと評価しています。</t>
  </si>
  <si>
    <t>NRIグループが保有するデータセンターは、全て日本国内に建設されています。データセンターを活用したITソリューションは、グローバルではクラウドサービスが急速に広がっており、また、グローバルIT企業は、データセンターの冷却エネルギー消費を極小化するため、北欧地域などにデータセンターの設置を進めています。技術革新と気候関連の影響により、NRIグループも、日本国内のみでデータセンターを保有する戦略を転換せざるを得ない可能性を秘めており、その場合、保有するデータセンターの価値が大きく毀損する可能性があります。よって、本分野については影響の度合いは大きいと評価しています。</t>
  </si>
  <si>
    <t>NRIは、日本の民間企業において初となる、NRIグリーンボンドを100億円発行しています。当該グリーンボンドの資金使途となった横浜野村ビルは、国内最高水準の環境性能を備えたオフィスビルであり、移転前のオフィスビルに比べ、一人当たり温室効果ガス排出量が約52％削減されています。これら、負債を活用した資金調達において、気候関連を考慮した調達を実施しています。影響の度合いは、中程度と評価しています。</t>
  </si>
  <si>
    <t>i. 事業目的・戦略がどのように気候関連課題によって影響を受けたか</t>
  </si>
  <si>
    <t>NRIグループは、本業を通じた「サステナブルな社会の創出」と、企業としての責任を果たす「社会に対する負の影響の抑止」の両面の活動を通じて、社会に貢献したいと考えています。「サステナブルな社会の創出」とは、NRIグループが本業とするコンサルティングやITソリューション等のサービス提供を通じて、社会課題の解決に貢献する活動です。これは、社会的価値の実現があってこそ、NRIグループ自身の経済的価値も実現するという、CSV（Creating Shared Value：共通価値の創造）の考え方と整合するものです。「社会に対する負の影響の抑止」とは、サステナブルな社会を構築していくために、企業としての社会的責任を果たす活動です。NRIグループでは、国連グローバル・コンパクトや国際規格・ガイドラインへの対応に加えて、社外有識者の意見等を参考に、経営の視点や社外ステークホルダーの視点から、優先度が高い4つのマテリアリティ（重要課題）を特定し、事業活動やサステナビリティ活動を推進しています。</t>
  </si>
  <si>
    <t>気候関連課題は、NRIグループのマテリアリティの一つ「環境負荷の低い未来社会の創発」として認識しています。特に、IT業界では、クラウド、AI、IoTなど新しい情報技術が次々に登場し、NRIグループのエネルギーの7割以上を占めるデータセンターのエネルギー消費は、適切に管理されないと爆発的にエネルギー消費が拡大するおそれがあります。それらのエネルギー消費に関する事項を管理するため、NRIグループはサステナビリティ推進委員会を設置しています。NRIグループでは、再生可能エネルギー利用率を2030年度までにデータセンターの36％、2050年度までにNRIグループ全体の100％とする目標を掲げ、RE100に加盟しています。今後は、エネルギー消費の効率化とともに、再生エネルギーの調達を行うことで、データセンターの温室効果ガス排出を低減させるとともに、顧客企業のスコープ3の減少に貢献できるよう、対策を推進していきます。</t>
  </si>
  <si>
    <t>ii. 御社の事業戦略が排出削減目標やエネルギー消費削減目標にリンクしているか</t>
  </si>
  <si>
    <t>NRIグループは多くの顧客企業がNRIのデータセンターで稼働するひとつの情報システムを共同で利用する共同利用型サービスを多数提供しており、共同利用型サービスの拡大を事業戦略の一つに設定しています。共同利用型サービスを利用することで、各顧客企業が同等の情報システムを自社で開発・運用した場合と比べ、社会全体の温室効果ガスの排出は大幅に削減することが可能となるものの、NRIグループ自身の温室効果ガス排出量総量は増加してしまうという課題があります。</t>
  </si>
  <si>
    <t>これらの課題に対して、NRIグループは総量目標である「NRIグループの温室効果ガス排出量を2030年度に55％削減（2013年度比）」と、データセンターの追加目標である「NRIグループのデータセンター電力量の36％を再生可能エネルギーとする」を環境目標として設定し、さらに、2050年度にはNRIグループ全体の再生可能エネルギーの比率を100％とする目標も追加しています。これら環境目標に対する施策を実行することで、気候関連の長期的課題に対応していきます。</t>
  </si>
  <si>
    <t>iii. 報告年において、気候変動がもたらした戦略への影響で、最も重要な事業上の決定についての説明</t>
  </si>
  <si>
    <t>近年、日本では、気候関連の影響により、地震、台風や降雨の激甚化が進んでおり、事業継続においてBCPが非常に重要なテーマとなっています。NRIグループは、報告年において、横浜地区・大阪地区の新オフィスへの移転を実施し、既に移転が完了している東京本社を含め、主要オフィスにおける事業継続に向けた機能が大幅に強化されました。さらに、テレワークを積極的に導入し、事業継続機能をさらに強化しています。</t>
  </si>
  <si>
    <t>iv. 気候変動のどの側面が、戦略に影響したか</t>
  </si>
  <si>
    <t>国連の責任投資原則を受け、ESG投資が活性化しています。それにより、企業ではESG経営の重要性が高まっています。NRIグループでは、これら外部環境の変化を受け、企業の持続的成長を実現するコンサルティングサービスを拡充しています。これらのサービスにより、NRIグループ自身の対応のみならず、顧客の気候関連戦略を支援することで、社会全体の気候変動課題にも対応していきます。</t>
  </si>
  <si>
    <t>v. 短期戦略がどのように影響を受けたか</t>
  </si>
  <si>
    <t>上記iv.に記載の通り、ESG投資が活性化しており、NRIグループは、これまでもESGに関するコンサルティングサービスを提供していたが、市場の急速な変化に伴い、短期にサービスを拡充するという意思決定をしています。直近では、サービス強化のため、以下2件のプレスリリースを出しています。</t>
  </si>
  <si>
    <t>「サステナビリティ経営に向けたコンサルティングサービスを拡充」（2018年2月）、「複数評価機関の指数やデータベースを活用して、ESG関連のコンサルティングサービスを強化」（2018年7月）</t>
  </si>
  <si>
    <t>vi. 長期戦略がどのように影響を受けたか</t>
  </si>
  <si>
    <t>NRIグループは、持続的な成長のため、グローバル事業の拡大を進めています。欧米のIT企業がデータセンターをはじめとするITソリューションに利用するエネルギーに対して、再生可能エネルギーを導入する動きが急速に進んでおり、グローバルに事業を拡大しているNRIグループにとっても、再生可能エネルギーの導入、拡大が責務であると考えています。これらの課題に対して、NRIグループはデータセンターの追加目標である「NRIグループのデータセンター電力量の36％を再生可能エネルギーとする」を環境目標として設定し、さらに、RE100 に加盟したことに伴い、再生可能エネルギーの比率をNRIグループ全体で、2050年度までに100％とする決定をしました。目標とする再生可能エネルギーへの転換が遅延した場合、また気候関連に対する社会からの要請が急速に進展しその対応が遅れた場合、NRIグループの社会的評価に影響を与えるため、これら環境目標に対する施策を実行することで、気候関連の長期的課題に対応していきます。</t>
  </si>
  <si>
    <t>vii. 競合企業に対して、戦略的優位をどのように得られたか</t>
  </si>
  <si>
    <t>競合他社に対してNRIグループの戦略的優位性があるものは大きく2点あります。まず、NRIグループは最新の省エネルギー技術を備えたデータセンターを保有している事です。例えばNRIグループの最新鋭の東京第一データセンターは、ダブルデッキ構造という画期的な省電力設計がなされており、PUE（Power Usage Effectiveness）が業界最高水準の1.28（設計値）となっています。また、NRIグループの戦略的優位性の2点目は、グリーンレベニューである共同利用型サービス（多くの顧客企業がNRIのデータセンターで稼働するひとつの情報システムを共同で利用するサービス）を多数有している事です。NRIグループの共同利用型サービスは、金融業を中心に、様々な分野で提供しており、売上高に占める割合は約20％となっています。NRIグループの共同利用型システムを使用している企業が、仮に使わなかった場合に比べ、どれだけの温室効果ガスを削減できるか試算を行った結果、各社で個別に情報システムを運用した場合の年間排出量は1,801tCO2となり、共同利用型システムを利用した場合の年間排出量は470tCO2となり、1,331tCO2（73.9％）の排出量を削減出来ることが判明しています。NRIグループの共同利用型サービスはコスト面も環境面にも優位性があると判断しています。</t>
  </si>
  <si>
    <t>viii. パリ協定がどのように御社の事業戦略に影響したか</t>
  </si>
  <si>
    <t>NRIグループは、従来より、環境目標を設定し、温室効果ガス排出量の削減を進めてきました。しかし、パリ協定により、より長期に渡り、より力強い排出量削減のコミットメントが企業においても求められるようになり、NRIグループは、報告年に下記の新たな環境目標を設定しています。当該新環境目標は、SBTに認定されています。</t>
  </si>
  <si>
    <t>・NRIグループの温室効果ガス排出量を2030年度に55％削減（2013年度比）。</t>
  </si>
  <si>
    <t>・2030年度までにデータセンターの電力量の36％を再生可能エネルギーとする。</t>
  </si>
  <si>
    <t>・2050年度までにNRIグループの電力量の100％を再生可能エネルギーとする。</t>
  </si>
  <si>
    <t>・サプライヤー及びベンダーの70％に、SBT水準の排出量削減目標を設定させる。</t>
  </si>
  <si>
    <t>・従業員の出張及び通勤に関する排出に関して、カーボンプライシング制度を導入する。</t>
  </si>
  <si>
    <t>IEA Sustainable development scenario</t>
  </si>
  <si>
    <t>シナリオ分析実施とそのバウンダリ・時間軸設定の理由： NRIグループの事業は、温室効果ガス排出量の多いデータセンター事業が気候関連の影響を受けることが想定されますが、その他の事業でも顧客を通じて気候関連の影響を受けることが想定されるため、事業のリスクと機会の特定及び収益への影響を検討するべく、対象スコープは全ての事業セグメントを、時間軸は2030年を対象とし、シナリオ分析を実施しました。2030年と設定したのは、それまでに低炭素・脱炭素化への対策の舵を取り始める必要があるからです。 シナリオの方法論の詳細（投入データ、想定、分析手法、参照（ベースライン）シナリオからの変化）： 気候関連のリスクと機会の詳細な評価を行うため、2つのシナリオを活用しました。1つは、パリ協定を踏まえて低炭素経済に移行する2℃シナリオです。もう1つは、現状想定される以上に気候変動対策が実施されない4℃シナリオです。2℃シナリオでは、カーボンプライシングが導入されるなどの気候変動対策が強化される一方、事業に影響を与えるレベルの気候変動の物理的な影響は生じないと仮定をしました。再生可能エネルギーへのシフトや省エネの進展については、IEAの持続可能な発展シナリオのデータを使用しました。また、同シナリオにおいて想定されているような100＄/t-CO2e程度のカーボンプライシングが導入された場合の電気代の上昇幅も既存の分析を活用しました。4℃シナリオでは、気候変動対策が強化されない一方、異常気象の激甚化等の気候変動の物理的な影響が生じると仮定をしました。生じうる物理的な影響についてはRCP8.5を参照しました。 結果： 2℃シナリオで以下の結果となりました。 コンサルティング事業では、顧客企業に脱炭素への変革が求められるため、NRIグループの持つ、サステナビリティに関する知見やソリューションへの需要が高まり、売上を拡大させる機会があると評価しました。金融IT事業では、再生可能エネルギーの利用率を増加させることにより、共同利用型サービスの需要がさらに増加するとして機会があると評価しました。産業IT事業では、サプライチェーンや物流プロセスの効率化支援は、低炭素化につながるものであり、今後関連する取組みが進展することは、需要増加の機会になると評価しました。データセンター事業では、2050年までに全ての電力を再生可能エネルギーで賄う、脱炭素型データセンターを目指すことで2030年の時点でも再生可能エネルギー利用率を高めることになり、顧客の環境配慮が強まることで需要増加の機会になると評価しました。 一方、4℃シナリオにおいては、自然災害の激甚化やそれに伴うマクロ経済の停滞や顧客の収益悪化により、コンサルティング事業や金融IT事業にとっては売上に影響するリスクであると評価しました。また、データセンター事業においても、自然災害に伴う真夏日の増加や電力障害は費用を増加させる要因であると認識しました。ただし、産業ITでは、クラウド型システムの提供により自然災害が生じた場合の被害を最小限に留めることが可能であり、顧客のリスクを抑えることにもつながるため機会があると評価しました。また、データセンター事業においても、自然災害に対する事業継続の観点から、強みがあると判断して機会があると評価しました。 対応： 上記で判別したリスクと機会のうち、NRIグループとして影響が大きなデータセンター事業における機会獲得に向け、再生可能エネルギーの利用率を増加させる必要があります。そのために、RE100に加盟するとともに、再生可能エネルギーの安定調達に向けた検討を行っています。</t>
  </si>
  <si>
    <t>NRIグループは、環境性能の高い新データセンターへのシステム移行や、本社をはじめとする主要オフィスを環境性能の高いオフィスビルに移転するなど、温室効果ガス排出量の削減に向けた取組みを継続的に推進してきました。その結果、2015年度に策定した2022年度末を目標年度とする環境目標（NRIグループの事業活動から生じる温室効果ガス排出量を、2022年度までに2013年度比25%削減（スコープ1+スコープ2））を、6年前倒しで2017年に達成しました。 当該環境目標の早期達成を受け、2018年2月に「NRIグループの事業活動から生じる温室効果ガス排出量を、2030年度までに2013年度比55%削減」（スコープ1+スコープ2）とする新たな環境目標を設定しました。当該新環境目標は、2018年9月、SBTイニシアチブより、産業革命前からの気温上昇を2℃未満に抑えるための科学的根拠に基づいた削減目標として認定されています。</t>
  </si>
  <si>
    <t>（Scope2に関する追加目標） NRIグループのデータセンター電力量の36％を再生可能エネルギーとする。</t>
  </si>
  <si>
    <t>電力量</t>
  </si>
  <si>
    <t>NRIグループのデータセンター電力量の36％を再生可能エネルギーとする。</t>
  </si>
  <si>
    <t>当該目標は、NRIグループの総量目標Abs1（NRIグループの事業活動から生じる温室効果ガスの排出量を、2030年度までに2013年度比55%削減）に貢献するものと考えています。</t>
  </si>
  <si>
    <t>（Scope2に関する追加目標） NRIグループの電力量の100％を再生可能エネルギーとする。</t>
  </si>
  <si>
    <t>NRIグループの電力量の100％を再生可能エネルギーとする。</t>
  </si>
  <si>
    <t>（Scope3に関する目標） サプライヤー及びベンダーの70％に、SBT水準の排出量削減目標を設定させる。（対象：Scope3のカテゴリ1、2、11）</t>
  </si>
  <si>
    <t>NRIグループのサプライヤー及びベンダーの取引額合計</t>
  </si>
  <si>
    <t>Scope3排出量の削減及びサプライヤーにおけるScope1+ Scope2排出量削減のため、サプライヤー及びベンダーの70％に、SBT水準の排出量削減目標を設定させる。（対象：Scope3のカテゴリ1、2、11）</t>
  </si>
  <si>
    <t>（Scope3に関する目標） 従業員の出張及び通勤に関する排出に関して、カーボンプライシング制度を導入する。（対象：Scope3のカテゴリ6、7）</t>
  </si>
  <si>
    <t>従業員の出張及び通勤に関するカーボンプライシング制度の有無</t>
  </si>
  <si>
    <t>Scope3排出量の削減のため、従業員の出張及び通勤に関する排出に関して、カーボンプライシング制度を導入する。（対象：Scope3のカテゴリ6、7）</t>
  </si>
  <si>
    <t>高度な環境性能を備えたデータセンターへの移転及び移転時に省電力、高性能な機器への入替えを実施しました。 年間経費節減額は、削減された電力料の年間相当額を記載しています。 必要投資額は、各データセンター別の設備投資金額は非開示であるため、データセンター事業を含む「IT基盤サービス」セグメントの報告年度の設備投資金額を記載しています。</t>
  </si>
  <si>
    <t>東京本社、横浜地区、大阪地区の3つのメインオフィスの環境性能に優れたオフィスビルへの移転を実施しました。 年間経費節減額は、削減された電力料の年間相当額を記載しています。 必要投資額は、各オフィス別の設備投資金額は非開示であるため、オフィス投資額を含む「本社等」セグメントの報告年度の設備投資金額を記載しています。</t>
  </si>
  <si>
    <t>排出量削減活動の実施については、主にデータセンターに関する対策とオフィスに関する施策となるため、両責任者が含まれるサステナビリティ推進委員会で施策を決定しています。 C4.2に記載したとおり、2030年度までにデータセンター電力量の36％を、2050年度までにNRIグループ全体の電力量の100％を再生可能エネルギーとする目標に対して、今後、データセンターにおける、再生可能エネルギー移行における追加投資に関するグランドデザインの検討と決定が必要となると考えています。</t>
  </si>
  <si>
    <t>NRIグループは多くの顧客企業がNRIのデータセンターで稼働するひとつの情報システムを共同で利用する「共同利用型サービス」を多数提供しています。共同利用型サービスを利用することで、各顧客企業が同等の情報システムを自社開発運用した場合と比べ、大幅に温室効果ガス排出量の削減をすることが可能となります。 NRIグループの共同利用型サービスを利用することで、各顧客企業は個別に情報システムの開発及び運用をする必要がなくなり、温室効果ガスの排出がなくなります。また、NRIグループの環境性能に優れたデータセンターに設備を集約する事で、社会全体としても温室効果ガスの排出量を大幅に削減することができます。 NRIグループの共同利用型サービスを使用している企業が、仮に使わなかった場合に比べ、どれだけの温室効果ガス排出量が削減できるか試算を行った結果、各社で個別に情報システムを運用した場合、年間排出量は1,801tCO2となり、共同利用型システムを利用した場合の年間排出量は470tCO2となり、1,331tCO2（73.9％）の排出量を削減出来ることが判明しています。</t>
  </si>
  <si>
    <t>NRIグループのリテール証券会社向け総合バックオフィスシステム「STAR」をサンプルとして、顧客（43社）が同等のシステムを個別に運用すると仮定し、システムの規模を示す保有口座数と温室効果ガス排出量のサンプルデータから、回帰分析により多項式の近似曲線を求め、その近似値を用いて各顧客企業が自社で個別運用した場合の推定温室効果ガス排出量を積算し算出しました。また、各顧客企業が自社で個別運用する場合のPUEは、一般的なPUEである2.0を前提とし、NRIグループの共同利用型システムのPUEは、NRIのデータセンターにおける実PUE（実数は非開示）を前提として算出しています。温室効果ガス排出量については、経済産業省が提示している東京電力の実排出係数（0.000525 t-CO2/kWh）（試算時の係数）を電力量に乗じて算出しています。</t>
  </si>
  <si>
    <t>The Tokyo Cap-and Trade Program</t>
  </si>
  <si>
    <t>マーケット基準のスコープ2は、本社オフィス等へ充当するグリーン電力証書（バイオマス）の購入及びデータセンターにおける太陽光発電の自家創設に伴う再生可能エネルギー743,000Kwh相当（352.92 tCO2）を差引いて算定しています。</t>
  </si>
  <si>
    <t>当カテゴリは、NRIグループにおいては主にシステム開発等における外部委託費が該当します。 NRIグループの営業費用のうち外部調達コストである外部委託費及び設備機械費（保守及びソフトウエア利用料等を除く）に対して排出原単位を乗じて算定しています。なおパートナーの外部委託費について、パートナーの約40％はNRIグループの事業所に常駐してシステム開発業務を行っており、スコープ1、2に含まれるため、常駐パートナーの外部委託費相当についてはスコープ3カテゴリ1の算定から除外しています。 排出係数は「サプライチェーンを通じた組織の温室効果ガス排出量の算定のための排出原単位データベース」（環境省）の「産業連関表ベースの排出原単位」を採用しています。</t>
  </si>
  <si>
    <t>当カテゴリは、NRIグループにおいては算定対象期間における設備投資が該当します。 NRIグループの設備投資のうち建物、機械装置、器具備品等の有形固定資産に係る設備投資金額に対して排出原単位を乗じて算定しています。なおデータセンターなど建設期間が長期間に渡る設備投資（建設仮勘定）については、完成時に総設備投資金額から排出量を算定しています。また、NRIグループではソフトウエアを含む無形固定資産は、それ自身は温室効果ガスの排出量が発生しないため、算定から除外しています。 排出係数は「サプライチェーンを通じた組織の温室効果ガス排出量の算定のための排出原単位データベース」（環境省）の「資本財の価格当たり排出原単位」を採用しています。</t>
  </si>
  <si>
    <t>当カテゴリは、NRIグループにおいてはデータセンター等で外部から調達している電力等が該当します。 NRIグループの外部から調達しているエネルギー種別実績（電力、冷水・蒸気・温熱）に対して排出原単位を乗じて算定しています。 排出係数は「サプライチェーンを通じた組織の温室効果ガス排出量の算定のための排出原単位データベース」（環境省）の「電気・熱使用量当たりの排出原単位」を採用しています。</t>
  </si>
  <si>
    <t>当カテゴリは、NRIグループにおいては仕入商品の調達等が該当します。 NRIグループの仕入商品は、大多数がハードウエアベンダー又は卸売業者から顧客へ直接送付しているため、ハードウエアベンダー等のスコープ3に含まれると認識しています。よって仕入商品の物流に関する排出はNRIグループにとって重要でないと判断し、算定対象外としています。</t>
  </si>
  <si>
    <t>当カテゴリは、NRIグループにおいてはオフィス及びデータセンターから発生する廃棄物が該当します。 当カテゴリの排出量を試算したところ、スコープ3全体の0.1％未満となったため、重要性がないと判断し算定対象外としています。</t>
  </si>
  <si>
    <t>当カテゴリは、NRIグループにおいては従業員の出張に係る排出が該当します。 NRIについては、指定旅行代理店を通じて購入した移動手段別（国内フライト、海外フライト、鉄道等）出張費用を基に排出係数を乗じて算出し、グループ会社については、NRIの一人当たり排出量を基に従業員数を乗じて算出しています。 排出係数は「サプライチェーンを通じた組織の温室効果ガス排出量の算定のための排出原単位データベース」（環境省）の「交通費支給額当たり排出原単位」を採用しています。</t>
  </si>
  <si>
    <t>当カテゴリは、NRIグループにおいては従業員の通勤に係る排出が該当します。 NRIについては、交通手段別（鉄道、バス等）の従業員通勤費用を基に排出係数を乗じて算出し、グループ会社については、NRIの一人当たり排出量を基に従業員数を乗じて算出しています。 排出係数は「サプライチェーンを通じた組織の温室効果ガス排出量の算定のための排出原単位データベース」（環境省）の「交通費支給額当たり排出原単位」を採用しています。</t>
  </si>
  <si>
    <t>NRIグループにおいて当カテゴリに該当するものは、オフィスの賃借、データセンターの賃借に該当します。これらはスコープ1、2にて算定、集計しているため、スコープ3には該当しないものとしています。</t>
  </si>
  <si>
    <t>NRIグループは販売物流がないため、本カテゴリについては排出が存在しないという結論に達しました</t>
  </si>
  <si>
    <t>NRIグループは中間製品がないため、本カテゴリについては排出が存在しないという結論に達しました。</t>
  </si>
  <si>
    <t>当カテゴリは、NRIグループにおいては商品販売に係るハードウエアの使用に伴う排出が該当します。 報告年度における商品販売内訳及び販売台数に対し、NRIで設定した標準シナリオを乗じて算定しています。なお、商品販売内訳から保守、ソフトウエア相当は排出量がないものと定義し除外しています。また、標準シナリオでは、パソコン等は1日8時間稼働を想定、サーバー等は24時間365日稼働を想定しています。 排出係数はNRIグループにおける販売内訳別の標準使用シナリオ、想定耐用年数及び使用電力等に基づき、「温室効果ガス排出量算定・報告・公表制度」（環境省）の「電気通信事業者別排出係数一覧 東京電力」を採用しています。</t>
  </si>
  <si>
    <t>当カテゴリは、NRIグループにおいては商品販売に係るハードウエアの廃棄に伴う排出が該当します。 報告年度における商品販売内訳及び販売台数に対し、NRIで設定した標準シナリオから、販売した商品の重量を算定し、排出係数を乗じて算定しています。 排出係数は「サプライチェーンを通じた組織の温室効果ガス排出量の算定のための排出原単位データベース」（環境省）の「廃棄物種類別の排出原単位」を採用しています。</t>
  </si>
  <si>
    <t>NRIグループでは、一部リース資産を転貸しているものがあるが、金額が軽微であり、重要性がないと判断し算定対象外としています。</t>
  </si>
  <si>
    <t>NRIグループはフランチャイズが存在しないため、本カテゴリについては排出が存在しないという結論に達しました。</t>
  </si>
  <si>
    <t>NRIグループは投資事業を行っていないため、本カテゴリについては排出が存在しないという結論に達しました。</t>
  </si>
  <si>
    <t>2018年度において、売上高はコンサルティングサービスや開発・製品販売を中心に全てのサービスで増加し、前年度比6.31％増加しました。温室効果ガス排出量は、データセンターにおいて、高度な環境性能を備えたデータセンターへの移転及び移転時に省電力、高性能な機器への入替えを実施し前年度比10.60％減少、オフィスにおいては、東京本社、横浜地区、大阪地区の3つのメインオフィスの環境性能に優れたオフィスビルへの移転を実施したことにより、前年度比14.49％減少し、温室効果ガス排出量合計は前年度比11.72％減少しました。 この結果、売上高当たりの温室効果ガス排出量は、前年度比16.96％減少しました。</t>
  </si>
  <si>
    <t>運用サービス</t>
  </si>
  <si>
    <t>システム開発・製品販売及びコンサルティングサービス</t>
  </si>
  <si>
    <t>Australasia</t>
  </si>
  <si>
    <t>EU12</t>
  </si>
  <si>
    <t>EU25</t>
  </si>
  <si>
    <t>2018年度は、スコープ2排出量（ロケーションベース）の削減活動を推進したため、再生可能エネルギーの購入は変化していません。</t>
  </si>
  <si>
    <t>計算は、①前年度のデータセンター排出量総量と当年度のデータセンター排出量総量の増減額、②前年度のオフィス排出量総量と当年度のオフィス排出量総量の増減額を合計したものです。 ①データセンターについて、NRIグループでは、高度な環境性能を備えたデータセンターへの移転及び移転時に省電力、高性能な機器への入替えを行っています。当該排出削減活動に伴い、報告年における排出量が減少しています。 前年のデータセンター排出量53,888.61 tCO2eは、上記排出削減活動の変化により減少し、報告年のスコープ1とスコープ2の総排出量は48,177.28 tCO2eであったので、（48,177.28 / 53,888.61）× 100 = 89.40 ％ ②オフィスについて、東京本社、横浜地区、大阪地区の3つのメインオフィスの環境性能に優れたオフィスビルへの移転を実施しています。当該排出削減活動に伴い、報告年における排出量が減少しています。 前年のオフィス排出量21,722.26 tCO2eは、上記排出削減活動の変化により減少し、報告年のスコープ1とスコープ2の総排出量は18,574.63 tCO2eであったので、（18,574.63 / 21,722.26）× 100 = 85.51 ％ 全体（①＋②）としては、報告年に8,858.96 t-CO2が削減活動によって減少し、スコープ1＋2の前年排出量である75,610｡87t-CO2から、8,858.96 / 75,610.87× 100=11.72%の減少となりました。</t>
  </si>
  <si>
    <t>metric tons CO2 per liter</t>
  </si>
  <si>
    <t>温室効果ガス排出量算定・報告・公表制度（環境省）の別表1 燃料種別の発熱量を採用しています。</t>
  </si>
  <si>
    <t>metric tons CO2 per m3</t>
  </si>
  <si>
    <t>Other, please specify (グリーン電力証書)</t>
  </si>
  <si>
    <t>2018年度に、東京本社、横浜、大阪の主要なオフィスビル向けに、グリーン電力証書を購入し、充当しています。</t>
  </si>
  <si>
    <t>2_ESGデータブック2019.pdf</t>
  </si>
  <si>
    <t>数値P45、保証報告書P75</t>
  </si>
  <si>
    <t>Other, please specify (NRIグリーンボンドの資金使途である横浜野村ビルの環境負荷情報)</t>
  </si>
  <si>
    <t>ISAE3000及びISAE 3410</t>
  </si>
  <si>
    <t>NRIは、2016年度に日本国内の事業会社として初めて、円建てのグリーンボンド（NRIグリーンボンド）を100億円（期間：10年）発行しています。NRIグリーンボンドによる調達資金は、横浜みなとみらい地区に新設した環境性能に優れたオフィスビル（横浜野村ビル）の持分の取得等に充当しています。NRIは、横浜野村ビルの環境パフォーマンスをグリーンボンドの償還まで開示することを表明しています。これにより、横浜野村ビル単独の温室効果ガス排出量などの環境負荷情報について、監査法人による第3者保証を取得し、ESGデータブックで公表しています。 ESGデータブック2019 数値P48、保証報告書P75</t>
  </si>
  <si>
    <t>NRIグループは、自社が対象となる炭素規制に対しては、RE100達成に向けた取組みに沿って、自発的な削減施策（事業活動を通じた排出削減）を最大限実施し対応することしています。ただし、自社の努力を超えて削減が課せられるような場合は、社内カーボンプライシング制度を用いて事業本部に賦課したカーボンプライスを原資に、外部から再生可能エネルギーなどを調達するものとしています。</t>
  </si>
  <si>
    <t>NRIグループの東京第一データセンターは2016年度より東京都の「都民の健康と安全を確保する環境に関する条例」の特定地球温暖化対策事業所に指定され、温室効果ガス排出量の総量削減義務が課せられた状況下にあります。削減義務を達成出来ない場合、超過排出量相当については排出量取引等を行わなければないものとされています。都条例に対しては、自社の削減活動により、第1計画期間（2016～2020年度：削減義務率8％）の規制は達成する見込みとなっていますが、第2計画期間（2021～2025年度：削減義務率17％）では、より力強い削減施策を導入する必要があります。</t>
  </si>
  <si>
    <t>対策の戦略の事例としては、データセンターにおいて、フリークーリング（外気温度の低い冬期に冷却塔単独でデータセンターの冷却に使われる冷水を製造する仕組み）や太陽光発電の屋根への設置、などによって、排出削減を実現しています。今後厳しくなる規制に対しては、RE100の達成に向けた施策の検討とともに、再生可能エネルギーの調達を検討しています。</t>
  </si>
  <si>
    <t>データセンター事業における炭素規制への充当及び将来の再生可能エネルギー拡大のファンドを確保するため、NRIグループのデータセンターを活用する事業本部に炭素エネルギーと再生可能エネルギーの差分相当を賦課するもの。</t>
  </si>
  <si>
    <t>固定価格を用いています。</t>
  </si>
  <si>
    <t>社内カーボンプライシング制度による影響としては、当該制度がデータセンター事業における炭素規制への対応から開始されたものであったことから、NRIグループのマネジメント層の気候変動に関する危機意識の醸成が図られました。マネジメント層の意識の変化により、NRIグループはRE100の加盟の意思決定も行うこととなりました。</t>
  </si>
  <si>
    <t>協働の対象範囲は、NRIグループの調達金額の70％以上のサプライヤーであり、主にシステム開発を委託しているパートナー企業並びにハードウエア及びソフトウエアベンダーです。当該範囲を選択したのは、NRIグループのスコープ3排出量全体の60％以上をカバーしていることに加え、NRIグループの主要サプライヤーであり教育等のエンゲージメントと進捗管理が出来る関係にあるためです。</t>
  </si>
  <si>
    <t>NRIグループは、サプライヤー及びベンダーの70％に、SBTi水準の排出量削減目標を設定させるという環境目標を設定しています。これらの目標をサプライヤーとともに進めることで社会全体の温室効果ガス排出量削減を目指しています。具体的なエンゲージメントとして、年に1度、経営層を含む主要サプライヤー及びベンダーとダイアログを実施し、NRIグループのESG調達方針の説明や情報サービス業界における気候変動課題に対する意見交換、SBT目標設定の依頼及び支援を行っています。2018年度のサプライヤーのSBT目標の設定割合は18.1％となっており、エンゲージメントの影響が出ています。</t>
  </si>
  <si>
    <t>エンゲージメント対象（顧客数の割合）は、NRIグループが既に多数の共同利用型サービス（グリーンレベニュー）を提供しており、かつ、同一システムを利用することで大幅な温室効果ガス排出量の削減が見込める金融ITセグメントの顧客を対象としています。当該対象を選んだのは、高い削減ポテンシャルがあるからです。</t>
  </si>
  <si>
    <t>NRIグループの提供する共同利用型サービスは、共同に同一のシステムを利用することで、顧客はコストと同時に、温室効果ガス排出量も削減することができます。例えば、NRIグループのリテール証券会社向け総合バックオフィスシステム「STAR」の場合、顧客の温室効果ガス排出量を73.9％削減することができると試算されています。現在、NRIグループの共同利用側サービスは、売上高の約20％を占める水準となっていますが、中期経営計画（2019-2022）において、「ビジネスプラットフォーム（共同利用型サービス）を通じた顧客の環境効果創出」（顧客の温室効果ガス排出削減量）をKPI（成功を測る指標）として設定し、今後進捗を公表していく予定です。</t>
  </si>
  <si>
    <t>Other, please specify (気候関連課題への対応に関するコンサルティングサービス)</t>
  </si>
  <si>
    <t>NRIグループではコンサルティング事業において、気候関連に関する調査・研究活動の成果を活かして、社会への提言活動や、官公庁及び民間企業へのコンサルティングサービスを行っています。官公庁に対するコンサルティングサービスにおいては、政府の法制度の検討など国家レベルの気候関連課題に対する支援や提言を行っています。</t>
  </si>
  <si>
    <t>コンサルティング事業を通じた気候関連課題への関与の例は次のとおりです。 二国間クレジット制度（JCM）に関する取組み 日本は、地球温暖化を緩和する新たなメカニズムとして二国間クレジット制度（JCM）を世界に提案し、各署名国と協力して制度づくりを進めています。NRIは、JCMに関わる政策提案のほか、インドネシアやベトナムでのJCM実現可能性調査を通した案件組成にも携わっています。</t>
  </si>
  <si>
    <t>・一般社団法人電子情報技術産業協会（JEITA） ・日本データセンター協会（JDDC） ・情報サービス産業協会（JISA）</t>
  </si>
  <si>
    <t>一般社団法人電子情報技術産業協会（JEITA）のグリーンIT委員会は、社会全体のエネルギー効率の向上に資するグリーンIT製品の導入促進に向けた活動を実施しています。主な活動として、データセンター省エネ指標の国際標準化推進への協力や、国内外のデータセンター省エネ推進政策、省エネデータセンター認定政策に係る検討などがあります。 日本データセンター協会（JDDC）は、データセンター事業者と主要データセンター関連事業者が参加する組織で、各事業者が水平的垂直的に協力し、環境対応を含めた日本のデータセンターの課題解決に取組んでいます。なお、JDDCの理事はNRIのデータセンターサービス本部長（常務執行役員）が努めています。 情報サービス産業協会（JISA）は、日本のデータセンター産業の発展と低炭素化活動に取組んでいます。JISAの環境委員会において、当社は委員長を務めており、日本のデータセンター産業の発展と低炭素化活動の実行において中心的な役割を果たしています。</t>
  </si>
  <si>
    <t>NRIは、日本発のデータセンター省エネ指標を国際標準とする交渉を、2009 年から日米欧3 極の官民の会議で、さらに2012 年からはより広範囲なISO（国際標準化機構）の場で進めてきました。国内委員会では委員長、世界委員会ではタスクフォースリーダーを務めるなど、主体的に活動しています。 2015 年6月にフランス・パリで開催されたISO/IEC JCT 1/SC 39 の年次総会で、日本が提案するデータセンターのエネルギー効率指標3件（再生可能エネルギーの利用度“REF”、サーバー機器の省エネ性能“ITEEsv”、サーバー機器の稼働率“ITEUsv”）が、正式に国際標準（ISO/IEC JCT1）の場で承認投票へ向けての活動が行われることとなりました。 一般社団法人電子情報技術産業協会（JEITA）のグリーンＩＴ委員会では、これらの指標の原点となったDPPE※の普及を目指し、検討委員として、その有効性を国内外に広めました。 ※DPPE：Datacenter Performance Per Energyの略。データセンターエネルギー効率評価指標。 日本データセンター協会（JDCC）の活動においては、データセンターの省エネ運用（サーバ室における温度要件の見直し等）の検討作業を、調査の段階から主導しています。 情報サービス産業協会（JISA）の環境委員会の活動においては、情報サービス業界におけるオフィスやデータセンターにおける温室効果ガス削減の推進や国内の先進的な環境設備の事例収集、データセンター市場把握を目的とした調査協力を主導しています。 NRIグループは、今後もデータセンターの低炭素化・脱炭素化に貢献する活動を、関連団体の主導メンバーとして推進して行きます。</t>
  </si>
  <si>
    <t>直接関与としては、NRIグループは、自社の気候変動戦略ではなく政府レベルの気候変動戦略についてシンクタンクとしての政策提言などを行っています。</t>
  </si>
  <si>
    <t>間接関与としては、NRIグループは、所属する業界団体において、いずれの団体においても中核的立場を担っているため、NRIグループの気候変動戦略と必ず一致した立場となります。また、所属団体における活動はサステナビリティ推進委員会にフィードバックされるため、サステナビリティ推進委員会の場で会社の戦略と一致していることを確認しています。</t>
  </si>
  <si>
    <t>間接関与の例としては、NRIはJISAを通じて、東京都の「都民の健康と安全を確保する環境に関する条例」（以下、「東京都環境確保条例」という。）（大規模事業所に対して温室効果ガスの総量削減義務を課す条例）に対して、データセンターは情報システムを集約することで全体として温室効果ガス削減に寄与することが出来る事や、NRIグループにおいてはグリーンレベニューである共同利用型サービス（多くの顧客企業がNRIのデータセンターで稼働するひとつの情報システムを共同で利用するサービス）を広く展開する事で、各事業者が個別にシステムを稼働するよりも大幅に温室効果ガスを削減出来る事を説明し、東京都環境確保条例においてはデータセンターとオフィスが同一水準の規制であることについて、東京都に対して提言を行い、データセンター事業者の排出量規制作りに寄与しました。</t>
  </si>
  <si>
    <t>1_統合レポート2019.pdf</t>
  </si>
  <si>
    <t>P53～56、87</t>
  </si>
  <si>
    <t>P39～48、75</t>
  </si>
  <si>
    <t>3_サステナビリティブック2019.pdf</t>
  </si>
  <si>
    <t>P4～9、33～34</t>
  </si>
  <si>
    <t>常務執行役員 コーポレートコミュニケーション、総務、業務、調達管理、経理財務担当（サステナビリティ推進委員長）</t>
  </si>
  <si>
    <t>  TE Connectivity Ltd. is a $14 billion global technology and manufacturing leader creating a safer, sustainable, productive, and connected future. For more than 75 years, our connectivity and sensor solutions, proven in the harshest environments, have enabled advancements in transportation, industrial applications, medical technology, energy, data communications, and the home. With 80,000 employees, including more than 8,000 engineers, working alongside customers in approximately 140 countries, TE ensures that EVERY CONNECTION COUNTS. Learn more at www.te.com and on LinkedIn, Facebook, WeChat and Twitter.</t>
  </si>
  <si>
    <t>TE Connectivity ("TE") is committed to protection of the environment and to being a responsible corporate citizen. TE has been working for many years to reduce the environmental impact of our operations and our products, including but not limited to reducing energy usage and greenhouse gas emissions.  We establish and regularly review with senior management and with operations staff our environmental goals and our progress toward achieving those goals.  Over 57 of our operating locations are registered under the ISO14001 environmental management system standard.  We have a major focus on product environmental stewardship, including reducing the presence of hazardous materials in our products.  Finally, as an electronic components manufacturer, we assist our customers in meeting their need to produce smaller, lighter and more energy-efficient products, contributing to our customers’ environmental improvement and GHG emissions reduction efforts as well.</t>
  </si>
  <si>
    <t>September 30 2017</t>
  </si>
  <si>
    <t>The Nominating, Governance and Compliance Committee of TE's Board annually reviews TE's environmental strategy, programs and performance, including actions to support and progress toward achieving TE's greenhouse gas emissions reduction goals. The committee’s report on this review, including all supporting materials, is shared with all Board members.</t>
  </si>
  <si>
    <t>The Nominating, Governance and Compliance Committee of TE's Board annually reviews TE's environmental strategy, programs and performance, including climate-change actions and progress toward TE's reduction goals.</t>
  </si>
  <si>
    <t>Other C-Suite Officer, please specify (Executive Vice President&amp;General Counsel)</t>
  </si>
  <si>
    <t>The Executive Vice President and General Counsel has responsibility for the enterprise risk management function which implements a comprehensive risk management and business continuity process,   which includes climate change risks.  The responsibilities of the Senior Vice President of Operations include the Environmental Health and Safety function and the Senior Director EHS reports to this SVP.  Our sustainability initiatives are part of our overall EHS program.</t>
  </si>
  <si>
    <t>and greater than 10</t>
  </si>
  <si>
    <t> TE's overall risk management process considers risks for TE as a whole and for individual business units, countries and operating locations.  In addition to TE's enterprise risk management process, TE engages in business continuity planning for our sites and business units.</t>
  </si>
  <si>
    <t>TE's enterprise risk management ("ERM") process includes consideration of environmental issues.  In addition, our environmental staff regularly monitors risks and/or opportunities from climate change and evaluates the potential impact on TE's business.  TE's environmental experts monitor GHG issues and manage our environmental programs, including measuring GHG emissions and reporting and driving progress toward our GHG emissions reduction goal.  TE's environmental staff work closely with finance, risk management, legal, operations and other departments to address environmental issues -- including climate change issues -- and known or potential risks and opportunities.  Finally, TE's environmental staff regularly communicates to TE's Board, to the executive team, and to the rest of the company, on our GHG emissions and progress against our reduction goal. </t>
  </si>
  <si>
    <t>We do have some locations where current regulations create both risks (for example energy usage taxes) and opportunities (incentives for low carbon energy usage), though these are not numerous and not material for TE overall.</t>
  </si>
  <si>
    <t>TE anticipates that increasing efforts to address climate change may lead to increased requirements for TE for reporting, recordkeeping and potentially process control, and limitations on operational flexibility. TE also recognizes that changes in regulations related to climate change may have the effect of increasing the prices TE pays for energy and transportation.</t>
  </si>
  <si>
    <t>This is an opportunity for TE as our products enable our customers to achieve their energy reduction goals.</t>
  </si>
  <si>
    <t>TE's legal function considers all aspects of TE's business and operations.</t>
  </si>
  <si>
    <t>TE is always working to address and anticipate customers' needs, including those related to climate change.</t>
  </si>
  <si>
    <t>As a company whose products enable our customers, and the customers of our customers, to meet their energy reduction and sustainability goals, we recognize that our reputation with respect to sustainability is important to our customers. We recognize that TE could potentially face loss of business if our customers were to believe that TE is not taking adequate steps to address climate change.</t>
  </si>
  <si>
    <t>Our disaster preparedness and business continuity plans include evaluations of weather extremes, including extreme temperature, precipitation, and wind events.</t>
  </si>
  <si>
    <t>Our risk management, disaster preparedness and business continuity plans include evaluations of climate change impacts on our operating locations.</t>
  </si>
  <si>
    <t>Potential upstream impacts are included in our business continuity plans.</t>
  </si>
  <si>
    <t>Potential downstream impacts are included in our business continuity plans.</t>
  </si>
  <si>
    <t>TE's overall risk management process considers risks for TE as a whole and for individual business units, countries and operating locations.  In addition to TE's enterprise risk management process, TE engages in business continuity planning for our sites and business units. TE's enterprise risk management ("ERM") process includes consideration of environmental issues. In addition, our environmental staff regularly monitors risks and/or opportunities from climate change and evaluates the potential impact on TE's business.  TE's environmental experts monitor GHG issues and manage our environmental programs, including measuring GHG emissions and reporting and driving progress toward our GHG emissions reduction goal.  TE's environmental staff work closely with finance, risk management, legal, operations and other departments to address environmental issues -- including climate change issues -- and known or potential risks and opportunities.  Finally, TE's environmental staff regularly communicates to TE's Board, to the executive team, and to the rest of the company, on our GHG emissions and progress against our reduction goal. </t>
  </si>
  <si>
    <t>With respect to climate change related opportunities, TE is a global industrial technology leader with connectivity and sensor solutions enabling millions of devices around the world.  Our strategy is to create a safer, sustainable, productive and connected future for our customers, employees and shareholders.   The climate change opportunities for TE are increased sales which will be achieved by technological innovation and a close relationship with our customers.</t>
  </si>
  <si>
    <t>TE recognizes that there are both short term and longer term potential risks to our business related to climate change. We have risk management, disaster preparedness, and business continuity plans to mitigate these risks and to monitor the potential for these risks to become material.</t>
  </si>
  <si>
    <t>TE Connectivity sees opportunity in the changes in product design and energy use that will be driven by regulatory changes intended to reduce energy usage and greenhouse gas emissions. As our customers continue to redesign products and introduce new products, TE – as a supplier of custom-engineered components to enable those products – will benefit. TE has always worked, and will continue to work with our customers in the energy, lighting, wind, automotive, computer, consumer electronics, communications, appliance and other industries to develop smaller, faster, smarter, lighter, and more energy efficient products, of which TE components are an important part. This opportunity exists in our Appliances; Data and Devices; Aerospace, Defense, and Marine; Energy; Industrial; Automotive; Industrial and Commercial Transportation; and Sensors business units.</t>
  </si>
  <si>
    <t>Increased sales, both to existing customers but also to new customers</t>
  </si>
  <si>
    <t>Strong engagement with customers, with a focus on providing engineered connectivity and sensor solutions. Often our design engineers are embedded in the customers' design process, allowing us to not only assist the specific customer but to also anticipate the demands of the evolving industries we serve.</t>
  </si>
  <si>
    <t>Costs are included in the normal overhead costs for the engineering, R&amp;D, and sales organizations.</t>
  </si>
  <si>
    <t>TE Connectivity sees opportunity in the changes in product design and energy use that will be driven by regulatory changes intended to reduce greenhouse gas emissions. As our customers continue to redesign products and introduce new products, TE – as a supplier of custom-engineered components to enable those products – will benefit. TE has always worked, and will continue to work with our customers in the energy, lighting, wind, automotive, computer, consumer electronics, communications, appliance and other industries to develop smaller, faster, smarter, lighter, and more energy efficient products, of which TE components are an important part. This opportunity exists in our Appliances; Data and Devices; Aerospace, Defense, and Marine; Energy; Industrial; Automotive; Industrial and Commercial Transportation; and Sensors business units.</t>
  </si>
  <si>
    <t>Increased sales</t>
  </si>
  <si>
    <t>New product innovation and engagement with customers. See response to Opportunity 1 above.</t>
  </si>
  <si>
    <t>reduced operating costs</t>
  </si>
  <si>
    <t>program to measure, report, and reduce energy usage by buildings, processes, and supporting ifrastructure</t>
  </si>
  <si>
    <t>See response to opportunity 1 above</t>
  </si>
  <si>
    <t>program to measure, report, and reduce energy usage by buildings, processes, and supporting infrastructure</t>
  </si>
  <si>
    <t>This is entered as both a current and short term opportunity but this is an ongoing program which will have medium term and long term opportunities also.</t>
  </si>
  <si>
    <t>See comments for Opportunity 1</t>
  </si>
  <si>
    <t>See Opportunity 1 comments</t>
  </si>
  <si>
    <t>Opp14</t>
  </si>
  <si>
    <t>Please see section 2.4 above</t>
  </si>
  <si>
    <t>We have business continuity plans in place in the event there are impacts to our supply chain.</t>
  </si>
  <si>
    <t>This is an opportunity; to take advantage of this opportunity requires product innovation, thus investment in R&amp;D</t>
  </si>
  <si>
    <t>Our operations have not been disrupted by climate change; regardless, we have business continuity plans in place to mitigate the potential for impact. We do have cost reduction opportunities associated with energy usage reduction, but these are not material.</t>
  </si>
  <si>
    <t>Climate change related products have added to our revenue.</t>
  </si>
  <si>
    <t>Decreases in energy usage and thus energy costs have reduced our operating expenses.</t>
  </si>
  <si>
    <t>No, and we do not anticipate doing so in the next two years</t>
  </si>
  <si>
    <t>TE's actions to reduce the impacts of climate change are fully integrated into our business strategy.   We established targets of 10% GHG emissions intensity reduction and 10% energy usage intensity reduction (normalized to production) as part of our strategy.  Our efforts to reduce our energy usage and greenhouse gas emissions are integrated into our strategy of making our operations as efficient as possible.  Our ongoing and intensive efforts to develop new products for the 21st century - including supporting our customers' efforts in relation to climate change -- integrate into our strategy of adapting to current and future market needs, and supporting our customers.  Specifically, TE is supporting our customers in the transportation, aerospace, energy and other sectors by providing essential components for lower emissions vehicles, electric and hybrid vehicles, lighter weight (and therefore more fuel-efficient) vehicles and aircraft, and components for alternative energy, energy distribution, and other energy-efficiency applications.  </t>
  </si>
  <si>
    <t>Other, please specify (Metric tons per thousand SCCOP)</t>
  </si>
  <si>
    <t>Our target was 10% GHG reduction over 3 years normalized to production (SCCOP). After 3 years we have achieved 12.6%, so 126 % of the target. Our target is based upon analysis of reduction opportunities in our facilities and processes. The normalization factor is based upon the standard conversion cost of production, a measure of volume in our factories. This factor, SCCOP, is used by our business units except NWK (aka SubCom, our ship based company) and parts of MED. Regarding the anticipated change in absolute GHG emissions corresponding to this intensity goal, TE Connectivity has a growth strategy which includes acquisitions as well as organic growth. As new business are acquired and new locations are added to the company the absolute GHG emissions from those new businesses and locations will partially off-set absolute decreases at other locations. Because it is unknown what acquisitions will be completed and what the increase in organic growth will be in any given year, we do not have a reliable way to predict the absolute change. This is the third time we have achieved a 10% normalized reduction over 3 years.</t>
  </si>
  <si>
    <t>Total energy usage in MWH</t>
  </si>
  <si>
    <t>Standard Conversion Cost of Production (SCCOP)</t>
  </si>
  <si>
    <t>Similar to our GHG emissions reduction target, our energy reduction target was a 10% reduction of normalized energy usage comparing FY2018 to FY2015. The normalization factor is also the same, SCCOP. This was the third 10% reduction over a three year cycle target we have set and achieved.</t>
  </si>
  <si>
    <t>Yes, approximately 95% of our GHG emissions are associated with our energy usage.</t>
  </si>
  <si>
    <t>We lease the roof top area at one of our European locations to an energy management company who installed, own, and or manage the solar panels on which the numbers in this section are based. We also have a similar situation at one of our plants in Japan.</t>
  </si>
  <si>
    <t>Other, please specify (Energy Treasure Hunts at 51 locations)</t>
  </si>
  <si>
    <t>Energy treasure hunts focus on low cost/no cost energy savings opportunities, so investment required data is not tracked at the company level as it typically does not require significant capital expenditures. In FY2018 we conducted energy treasure hunts at 51 facilities. At any given site there are multiple opportunities identified in this initiative and typically about half of the opportunities identified can be feasibly implemented. Implementation is an ongoing process.</t>
  </si>
  <si>
    <t>At one European location, cost savings for electricity were achieved from a competitive bidding process; though not from green energy purchase per se, we do buy green energy for this location. We pay an annual fee of 6000 euros for a "green" certificate of origin for the electricity. The specific origin of the electricity varies each month but we estimate approximately 75% is from hydroelectric and 25 % from biomass in FY2018. In some months there is also a minor portion from wind power.</t>
  </si>
  <si>
    <t>TE still has many opportunities to improve energy efficiency -- and otherwise reduce GHG emissions -- that provide savings greater than the investment required within a relatively short (0 - 2 year) timeframe.</t>
  </si>
  <si>
    <t>TE regularly reports progress against our GHG reduction goals, at TE enterprise level, business level and site level; successes are recognized as part of regular operational reviews, in company-wide publications, and through awards and showcase programs as part of global operations leadership meetings.</t>
  </si>
  <si>
    <t>We provided training to employees on how to properly account for all costs related to energy efficiency improvements, including the costs of not making improvements, so that true costs were considered in project financial models.</t>
  </si>
  <si>
    <t>TE Connectivity components are used in many products and industries. In those products and industries for which energy efficiency and GHG emissions are significant considerations - the most obvious examples being vehicles and aircraft - TE Connectivity provides smaller and lighter components, thereby enabling users to reduce energy usage and GHG emissions. TE Connectivity also provides components for hybrid and electric vehicles and alternative energy industries. Last, the Sensors business unit offers many products that increase fuel efficiency in vehicles.</t>
  </si>
  <si>
    <t>We have not aggregated this data on % revenue.</t>
  </si>
  <si>
    <t>October 1 2014</t>
  </si>
  <si>
    <t>September 30 2015</t>
  </si>
  <si>
    <t>GHG emissions that pertain to the operational boundaries have been reported for the global operations for owned and leased locations including manufacturing, warehousing, offices, and test labs, which in total included more than 220 properties in Fiscal Year 2018. Overall, we estimate that we collect GHG emissions and energy consumption data for 97% of square footage within the organizational boundary in Fiscal Year 2018. The 3% not included are "small sites" - we have “small sites” (typically less than 10,000 square feet) with no energy intensive processes (for example, sales and business offices). We do not collect GHG and energy data for these small sites as it is not readily available (included with lease payments or otherwise paid by others) and is less than 2 % of the total square footage we occupy. We therefore do not include associated emissions and water withdrawals for these “small sites” as they are deemed to be immaterial. Also, the Entrelec business and Heat Shrink Innovations business, both acquired in FY2018, are not included in FY2018 following our standard practice of including data from acquisitions beginning with the first full fiscal year after acquisition; regardless, we do expect the data for these acquired locations to fall within the 3% "small sites" exclusion mentioned above.</t>
  </si>
  <si>
    <t>See C6.4.a</t>
  </si>
  <si>
    <t>Data provided by third party business travel vendor using standard regional air travel distance to GHG emissions conversion factors.</t>
  </si>
  <si>
    <t>Business travel by air only, excluding India and Japan. These GHG emissions were reported to us by our third party travel vendor using standard regional air travel distance to GHG emissions conversion factors.</t>
  </si>
  <si>
    <t>TE does not have franchises.</t>
  </si>
  <si>
    <t>The increase in GHG emissions was less than the increase in revenue and the fuel usage by the NWK business unit (which has the ship fleet) decreased by approximately 34,000 MWh (9%).</t>
  </si>
  <si>
    <t>Other, please specify (All others)</t>
  </si>
  <si>
    <t>Industrial Solutions Segment</t>
  </si>
  <si>
    <t>Consumer Solutions Segment</t>
  </si>
  <si>
    <t>Transportation Solutions Segment</t>
  </si>
  <si>
    <t>Corporate/Other</t>
  </si>
  <si>
    <t>In FY2018 the data includes the Hirschmann Car Communications, MicroGroup, and Intercontec locations.</t>
  </si>
  <si>
    <t>From FY17 to FY18, SCCOP (our measure of production) increased by 7%. GHG increases associated with this increased production were partially offset by the decrease in fuel consumption by the NWK (ship based) business unit.</t>
  </si>
  <si>
    <t>Balance of diesel fuel usage was primarily for ships, and also included vehicles and other non-manufacturing related uses.</t>
  </si>
  <si>
    <t>Ethane</t>
  </si>
  <si>
    <t>Balance is used for fleet vehicles.</t>
  </si>
  <si>
    <t>Balance is used for other miscellaneous uses.</t>
  </si>
  <si>
    <t>Balance is used for vehicles and other miscellaneous uses.</t>
  </si>
  <si>
    <t>Lubricants</t>
  </si>
  <si>
    <t>Balance is for miscellaneous uses.</t>
  </si>
  <si>
    <t>Balance is used for vehicles.</t>
  </si>
  <si>
    <t>Residual Fuel Oil</t>
  </si>
  <si>
    <t>Balance is used for other miscellaneous use.</t>
  </si>
  <si>
    <t>Bituminous Coal</t>
  </si>
  <si>
    <t>Balance is undefined uses.</t>
  </si>
  <si>
    <t>GHG Protocol Toolbox</t>
  </si>
  <si>
    <t>kg CO2e per MWh</t>
  </si>
  <si>
    <t>TE 2018 Sustainability Independent Accountant Review Report.pdf</t>
  </si>
  <si>
    <t>AICPA AT-C Section 105</t>
  </si>
  <si>
    <t>See limited assurance attached</t>
  </si>
  <si>
    <t>Change in Scope 1 emissions against a base year (not target related)</t>
  </si>
  <si>
    <t>Change in Scope 2 emissions against a base year (not target related)</t>
  </si>
  <si>
    <t>Other, please specify (Freight suppliers)</t>
  </si>
  <si>
    <t>Our logistics function engages with our freight forwarders to 1) make modal shifts (from air freight to ocean freight) where possible considering increased transit times and 2) include an assessment of "CO2 consequences" in new transportation projects.</t>
  </si>
  <si>
    <t>The impact has not been calculated.</t>
  </si>
  <si>
    <t>Other, please specify (Respond to cutomer requests for GHG emissions data, allocation, and reduction targets)</t>
  </si>
  <si>
    <t>Several of our customers participate in the CDP Supply Chain (for this report, 14 customers plus the EICC). Other customers request GHG-related data and information through other means (their own surveys, EICC, etc.) . By number, this is less than 1%.</t>
  </si>
  <si>
    <t>TE actively engages with governments around the world where we have operations to advocate for policies that create the best environment for TE to be successful.  These engagements may, at a particular location,  include promoting energy efficiency mechanisms, but are not an initiative to influence public policy.</t>
  </si>
  <si>
    <t>SAM CSA 2019 - TE Connectivity Ltd.pdf</t>
  </si>
  <si>
    <t>Other, please specify (Other content as required to complete the Dow Jones Sustainability Index report)</t>
  </si>
  <si>
    <t>See attached DJSI report</t>
  </si>
  <si>
    <t>TEConnectivityCorporateResponsibilityReport2018.pdf</t>
  </si>
  <si>
    <t>Director, Environmental</t>
  </si>
  <si>
    <t>Please refer to below website for our general introduction.</t>
  </si>
  <si>
    <t>https://www.murata.com/en-global/about/company/factsandfigures?intcid5=com_xxx_xxx_cmn_hd_xxx</t>
  </si>
  <si>
    <t>Murata is a global leader in the design, manufacture and supply of advanced electronic materials, leading edge electronic components, and multi-functional, high-density modules. Murata innovations can be found in a wide range of applications from mobile phones to home appliances, and automotive applications to energy management systems and healthcare devices.</t>
  </si>
  <si>
    <t>At Murata, we have established guidelines for global warming prevention, which are aimed at reducing the total CO2 emissions released through our business activities. In order to achieve our goals and targets, we formed the Committee on Global Warming Prevention, and, throughout the whole Murata Group, we have been continually carrying out company-wide and organization-based activities, including reduction measures from the stage of designing and developing products and production facilities to the stage of the manufacturing process.</t>
  </si>
  <si>
    <t>Other, please specify (Statutory Representative director)</t>
  </si>
  <si>
    <t>Climate change is discussed at the Global Warming Prevention Committee, which is positioned as a subordinate organization of the CSR Supervising Committee, chaired by the president and a director, and a representative director is appointed as chairman of the global warming prevention committee. I will. The proposals of the Global Warming Prevention Committee are reported to the CSR Management Committee, which is the upper committee, and the contents are also reported to the Board of Directors.</t>
  </si>
  <si>
    <t>We are discussing issues related to climate change associated with our business activities at the Global Warming Prevention Committee. The Global Warming Prevention Committee collects information related to climate change through the activities of industry groups (JEITA, JCLP, etc.) and sets CO2 reduction targets. Also monitor the status of CO2 emissions and achievement of targets at all sites, analyze the status against changes in business results such as production volume, and discuss CO2 reduction issues at sites to promote company-wide CO2 reduction doing. We also discuss the review of strategies, action plans and business plans as necessary.</t>
  </si>
  <si>
    <t>Other C-Suite Officer, please specify (Statutory Representative director)</t>
  </si>
  <si>
    <t>The amount of energy, water and other resources used to produce our products is small. Therefore, the officer in charge of the environment is in charge of the environmental activities of the entire group, and the CSR and Environment and Safety Department supports and promotes the environmental activities at the entire site.</t>
  </si>
  <si>
    <t>In particular, with the aim of further reducing CO2 emissions with regard to climate change, the CSR and Environment Safety Department will act as the secretariat to establish a global warming prevention committee, analyze CO2 emissions data from each plant, and progress in CO2 reduction plans To monitor energy saving investments and improve operations. The secretariat of this committee achieved a reduction of approximately 40,000 tons of CO2 through the above activities in 2018. We are also focusing on reducing emissions from the design and development stages where significant effects are expected.</t>
  </si>
  <si>
    <t>The Global Warming Prevention Committee is positioned as a subordinate organization of the CSR Supervision Committee, chaired by the president and director, and discusses climate change. The chairman is the representative director, and the vice chairman is the CSR・ The Environment &amp; Safety Department Head has taken office. The proposals of the Global Warming Prevention Committee are reported to the CSR Management Committee, which is the upper committee, and the contents are also reported to the Board of Directors.</t>
  </si>
  <si>
    <t>When deciding on executive compensation and bonuses, we take into consideration the plans for the medium-term plan established by the company and the status of achievement of the goals set for the company. These plans and goals also include climate change initiatives that are actively reflected in financial terms when significant results are achieved regarding climate change.</t>
  </si>
  <si>
    <t>Monetary reward for particularly remarkable results of CO2 reduction and energy conservation are also given as the "Environmental Protection Promotion Prize" at the annual President's Award Ceremony. The award motivates all employees to achieve climate change measures.</t>
  </si>
  <si>
    <t>At Murata, we analyze our business status every year to confirm our goals, and we will try to revive if necessary. Therefore, the short term definition is 0 to 1 year. It is aligned with other business practice time horizons.</t>
  </si>
  <si>
    <t>We have set a CO2 reduction target based on the SBT, and the mid-term target is 2021 based on the SBT concept. Therefore, the short term definition is 1 to 3 years. It is aligned with other business practice time horizons.</t>
  </si>
  <si>
    <t>We have also set a long-term CO2 reduction target for 2050 based on the SBT concept, and 2030's as an intermediate step. Therefore, the short term definition is 3 to 32 years. It is not aligned with other business practice time horizons.</t>
  </si>
  <si>
    <t>The identification and evaluation of climate change related issues is discussed and evaluated at the Global Warming Prevention Committee, which is held once every six months. We consider climate change-related issues from a long-term perspective for more than six years.</t>
  </si>
  <si>
    <t>【Identify and assess climate-related risks】</t>
  </si>
  <si>
    <t>Executive secretariat of the Global Warming Prevention Committee collects information related to climate change through activities such as industry groups (JEITA, JCLP), and reports to the the Committee about such as external trends, which is held twice a year.</t>
  </si>
  <si>
    <t>Climate-related risks and opportunities for business activities are identified the external environment through the Global Warming Prevention Committee, and review relevant risks and opportunities from a long-term perspective spanning six or more years.</t>
  </si>
  <si>
    <t>With regard to issues that could have a large impact on the company, recommendations are made to the president and reflected in business strategies.</t>
  </si>
  <si>
    <t>Evaluations about the level of importance of risks and opportunities are based on the potential for experiencing impact and the magnitude of the perceived impact.</t>
  </si>
  <si>
    <t>【Thinking about significant financial impacts】</t>
  </si>
  <si>
    <t>We consider that the significant financial impact is the situation where necessary capital investment cannot be made due to the company falling out of the index as Murata's evaluation as a company declines.</t>
  </si>
  <si>
    <t>Japan is considering the reduction target by 2020 in accordance with the Cancun Agreements. We belongs to JEITA "Japan Electronics Information Technology Industries Association" , which decided on a plan of action to contribution this reduction target. If we will be not able to achieve target, we have to pay a fine. In order to avoid that, we are asked the factories with high CO2 emissions to report CO2 reduction status and energy saving measures in the Global Warming Prevention Committee, and we manage them.</t>
  </si>
  <si>
    <t>Emissions trading schemes is in force in seven regions of China after 2013.It is necessary to buy emission if the allocation limit is exceeded.We are target of emission trading because we have some factories in these area.In addition, nationwide deployment of emissions trading schemes is considered in China from now on. If it happens, other our factories in China will be subject to regulation. If it becomes clear that the regulation will be introduced and tightened by the new trend grasp, we are preparing to expand the energy saving investment early and reduce the CO2 emission at the site with the risk of exceeding the limit of CO2 emission right.</t>
  </si>
  <si>
    <t>We've been actively introducing new or improved technology for energy conservation. (e.g. Replace high efficiency air conditioning system, New production equipment and so forth) Installing or replacing the systems usign the new technology involve unexpected errors. To prevent these risks, we have prepared backup options.(e.g. Options that enable us to switch to reliable equipments)</t>
  </si>
  <si>
    <t>Murata has been installing of mega solar systems in Japan and China. But there are some risks that residents appeal reflected light from these panels is dazzling. In the worst case, there is the possibility of suing them from law To prevent such a risks, we are always making risk assessments carefully before setting up the renewable energy systems.</t>
  </si>
  <si>
    <t>As the markets change due to climate change, there is a risk we may be forced to review our business portfolio. An example of a change already taking place is the shift from gas powered vehicles to electric vehicles which is rapidly spreading in recent years.If you can not cope with this, sales may decline. In order to prevent that, to meet the demand from automobile manufacturers, we made capital investment and put in place a system to increase production quickly.</t>
  </si>
  <si>
    <t>Our CO2 emissions are increasing due to the increase production.There is a possibility that NGO and other organaizations will request to reduce our emissions. In the case, we may have to stop our operations. In order to prevent that, we are working to increase the ratio of renewable energy by promoting energy saving and introducing a solar power generation system.</t>
  </si>
  <si>
    <t>If shutdowns occur at plants that manufacture major products due to abnormal weather caused by climate change, there is a risk that products can not be manufactured as planned. We formulated a BCP (Business Continuity Plan) to minimize the impact. We are responding at all bases, such as decentralization of production bases in Japan and abroad, securing safety of production facilities and buildings, backup system of information, securing of inventory, etc..</t>
  </si>
  <si>
    <t>We are conducting risk assessment by using Aqueduct (WRI) and Global Water Tool (WBCSD). Also, the office where the impact of drought is concerned established water recycling facilities as measures against drought. Specifically, we recycle a drainage water used during produced by processing with an RO membrane etc. This can reduce water usage by 100,000 m3 per year and contribute to reduce the risk during drought.</t>
  </si>
  <si>
    <t>Due to extreme weather events such as heavy rains and floods caused by climate change, the raw materials of products manufactured by Murata may not be available and delivery times may be delayed. In order to prevent that, we are taking measures such as purchasing parts from multiple suppliers.</t>
  </si>
  <si>
    <t>Due to extreme weather events such as heavy rains and floods caused by climate change, the raw materials of products manufactured by Murata may not be available and delivery times may be delayed. In order to prevent that, we are taking measures such as securing multiple transportation routes.</t>
  </si>
  <si>
    <t>●Case Study of Physical Risk</t>
  </si>
  <si>
    <t>[Situation]</t>
  </si>
  <si>
    <t>The frequency and area of</t>
  </si>
  <si>
    <t>abnormal weather due to climate change is increasing. In fact, Kansai International Airport was closed for a week in 2018 due to a typhoon.</t>
  </si>
  <si>
    <t>[Action]</t>
  </si>
  <si>
    <t>We have secured multiple transport routes (eg, multiple airports, land transport, shipping) to prevent product delivery delays.</t>
  </si>
  <si>
    <t>●Case Study of Transition Oppotunity</t>
  </si>
  <si>
    <t>With the Paris Agreement and the recent occurrence of abnormal weather, the energy production society with local production has attracted attention. As the leading Smart City moves around the world, our sales of communication modules and devices necessary for IoT may increase.</t>
  </si>
  <si>
    <t>In order to become a top runner in communication modules and devices for smart cityization, we have jointly implemented a smart cityization project with other companies since 2017 to develop and improve products. </t>
  </si>
  <si>
    <t>The impact of natural disasters such as typhoons by climate change is concerned in Japan, China and ASEAN where our factory is located. It may lead to suspension of production activities by damaging our factories building, facility and logistics because it is assumed that the impact of natural disasters such as typhoons will be increase. In addition, It may lead to suspension of production activities if the supplier's factory will be damaged and they can not supply materials to us.</t>
  </si>
  <si>
    <t>If one of our main factories shuts down for a week due to a typhoon, there is a concern that the impact on sales will be at least 2 billion yen.</t>
  </si>
  <si>
    <t>In order to minimize the impact of operation's suspension at factories that manufacture major products, we have made a business continuity plan (BCP). We are taking measures such as dispersing our production bases in Japan and overseas, securing safety of production equipment and building, backup system of information and maintain supply by stock etc. at all domestic bases. Specifically, we will reinforce the roof that will not leak even in tropical cyclones such as typhoon that are becoming more powerful and install emergency generators for shipping operations so that we can continue to supply customers with products even during blackout. In addtion, we are checking the status of making BCP of suppliers, and we plan to request and provide guidance for suppliers who are not able to make them.</t>
  </si>
  <si>
    <t>The cost of management is 2 million yen per year for operation and maintenance of business continuity plan.</t>
  </si>
  <si>
    <t>The impact of drought by climate change is concerned in Japan, China and ASEAN where our factory is located. It may lead to suspension of production activities if water supply for production will be stopped by drought because our factory use water during production.</t>
  </si>
  <si>
    <t>Extra cost will not be incurred because management cost occurs internally as the part of process of Business Continuity Planning. Water recycling facilities needs 45 million yen as capital investment expenses but it can recover during 5 years by reducing the amount of water intake.</t>
  </si>
  <si>
    <t>Other, please specify (Rising electricity price)</t>
  </si>
  <si>
    <t>The Japanese government determined to introduce a system of feed in tariff (FIT) which is gross purchasing of renewable energy to promote large-scale implementation of renewable energy as a countermeasure to climate change. The reneable energy surcharge, which is the funding source of the system, is added to the electricity price, but we are greatly affected by this surcharge payment because the production ratio in Japan is high and the amount of power consumption is large.</t>
  </si>
  <si>
    <t>In 2018, approximately 5 billion yen (electric power consumption in Japan: 1.7 TWh × renewable energy surcharge 2.90 yen / kWh) was paid for the total amount of renewable energy surcharge associated with the introduction of the FIT system, and it is increasing year by year.It will increase by approximately 1.4 billion yen from fiscal 2017.</t>
  </si>
  <si>
    <t>We are promoting energy reduction activities positively to suppresse increase in cost. The Global Warming Prevention Committee that is organization responsible for reducing emissions defines the target value of reducing CO2 by each factory. Each factory act energy reduction activities to achieve this target. We manage the progress of energy reduction activities by using ISO14001's system to achieve our target certainly. In addition, we are promoting energy saving investment positively by setting ROI that is significantly lower than general investment criteria.</t>
  </si>
  <si>
    <t>The cost of management is 1 million yen per year for reporting to environmental goals of ISO14001 and holding the committee. Also, energy saving investment doesn't incurred the cost as total cost because it can recover investment during the equipment is in operation.</t>
  </si>
  <si>
    <t>It is expected that stopping the supply of electricity will increase because increasing the nature disaster such as typhoon and flood by climate change. We think that it is necessary to spread the energy technology that is able to make/store/efficiently using the energy to decrease the damage of these disasters. We developed the All-in-One storage system and HVDC strage unit. We believe it can contribute to mitigating damage of disaster.</t>
  </si>
  <si>
    <t>With the end of the FIT purchase period, the demand for storage battery systems is rapidly increasing to promote the self-consumption of solar-generated natural energy. In the domestic storage battery system market, which has 90 to 100,000 sets in 2019, we will work to achieve a market share of 10%. We will launch a new system in 2019 and target sales of 500 million yen in the first year.</t>
  </si>
  <si>
    <t>We positions the energy market as a key market and has a policy of engaging in the energy business. In 2017, we will consider the battery business as the core of our future energy business, and acquire the battery business from Sony, and we are working to create value through integration with Murata's technology. The total acquisition price of the battery business is approximately 39 billion yen. In 2018, we developed an All-in-One storage battery system that is integrated design for power conditioners and storage batteries with high safety with a view to graduation fit and non-FIT. We will work to spread renewable energy.</t>
  </si>
  <si>
    <t>It is expected that the consumer will seek the products with high energy-efficiency and the energy decreasing system because global concern for global warming is increasing. And it is expected that the consumer will seek our electric parts with high energy-efficiency and our energy management system technology according to these consumer's behavior.</t>
  </si>
  <si>
    <t>We evaluate the environmental impact of products from the development and design stages, and all products provided to customers are environmentally friendly. If the market for highly efficient and environmentally conscious products expands and the purchase of Murata's products increases by 1%, sales are expected to increase by approximately 10 billion yen.</t>
  </si>
  <si>
    <t>We assess the impact of our products on the environment from the development and design stages, to ensure that every product we offer our customers takes the environment into consideration. Furthermore, by independently evaluating products that contribute more than others to environmental load reduction and certifying them as "eco-products," we are working to expand our line of these products and to develop technologies that support their creation. A certification item of eco-products includes energy saving and we provide the high energy saving products. For example, we provided energy device "UMAL" that is able to decreasing the stored energy loss. We will continue to work on developing environmentally conscious products and contributing to the expansion of renewable energy using batteries.</t>
  </si>
  <si>
    <t>Other, please specify (Stock market and market capitalization)</t>
  </si>
  <si>
    <t>ESG related investment is steadily growing even in the Japanese market. There is a possibility of influencing share price of the company by reputation and initiatives in the ESG area.</t>
  </si>
  <si>
    <t>According to the analysis results of institutional investor-held stocks by environmental consulting, investment ratio to companies with good environmental evaluation is about 15% higher than companies with middle environmental evaluation. It is possible that our stock price increases 8% and market capitalization increases about 270 billion yen if half of the investment institutions make an investment in accordance with this data. In addition, efforts to disclose information on climate change and to expand renewable energy have the potential to lead to increased product sales amid an increasing number of companies seeking to reduce CO2 emissions and expand renewable energy as a supply chain.</t>
  </si>
  <si>
    <t>To receive proper evaluation, we disclose our global warming prevention activity information through our WEB site, CSR report and environmental information disclosure agencies such as CDP etc.. We also collect information on advanced activities related to global warming prevention from industry organizations such as JEITA and JCLP, and reflect them in our goals and action plans. In particular, we set the long-term targets and acquire the third party verification about CO2 emissions. The cost required for this industry organizations such as JEITA and JCLP, or third party verification is calculated as the cost for obtaining an opportunity.</t>
  </si>
  <si>
    <t>Our products have excellent energy saving performance, and all products are provided as environmentally conscious products. We have also certified products that contribute to environmental impact reduction as Eco Products based on our own evaluation. As we continue this initiative, our consolidated sales are rising, due to the rising environmental regulations and awareness of energy saving in society. In addition, we developed an energy device "UMAL" that can reduce the accumulated energy loss in 2016, and an All-in-One strage system with integrated design of a power conditioner and storage battery, which will be necessary for solar power generation in 2018. We are contributing to the increase in Murata product sales through the development. In 2018, we achieved the highest consolidated sales of approximately 1,575 billion yen, an increase of approximately 1.5% over the previous year, and some of our climate-related initiatives are responsible for increased revenue.</t>
  </si>
  <si>
    <t>In associated with Paris Agreement, our customer requests us to set the GHG reduction goals and increase the Renewable energy ratio. This is one of the reason of our activity of GHG reduction and installation the PV panel. If we cannot meet customer request enough, we have the possibility to be lower priority as a supplier from our customers. On the other hands, based on the SBT thought, we requests our supplier to set the GHG reduction goals and improve energy efficiency. If the supplier's answer is not enough, there is possibility to influence the supplier's priority. We are organizing the global warming prevention committee chaired by a managing director, and among them we evaluate risks and opportunities for our company's GHG reduction activities and supply chain GHG reduction activities, formulate policies, and we implement various measures as described above.</t>
  </si>
  <si>
    <t>As one of the risks of abnormal weather, the process of making the working environment extremely hot at our multiple plants due to the effect of climate change has come out and influences such as additional investment in air conditioning have come out. In one of the factory, the initial cost of the enhancement air conditioning reached 100 Million yen. If the climate change does not stop, the cost may reach a billion yen, and the impact is huge. We are organizing the global warming prevention committee chaired by a managing director, and among them we evaluate risks and opportunities for our company's GHG reduction activities and supply chain GHG reduction activities, formulate policies, and we implement various measures as described above.</t>
  </si>
  <si>
    <t>With many governments and companies responding to climate change, the market for renewable energy and energy saving systems is expected to expand. We acquired the battery business in 2017 in an effort to expand the renewable energy market. We invests approximately 6% of its sales each year in research and development, and in fiscal 2018, R &amp; D expenses are approximately 6.9% of sales, and the amount is 94 billion yen. This includes the development of energy saving and other energy saving products such as storage batteries and energy management systems.</t>
  </si>
  <si>
    <t>In associated with corresponding the climate change, the vehicles derived from fossil fuels are regulated, and electric vehicles are rapidly expanding. This electric vehicles needs huge number of electronics parts. From these huge demand, we are expanding our production capacity to construct new factory. In 2018, we invested 292 billion yen, including capturing this huge demand.</t>
  </si>
  <si>
    <t>We identify the impact of abnormal weather on BCP. We recognize the risk of employee's commuter troubles due to abnormal weather and adverse effects on operations due to heat stroke occurrence as risks.</t>
  </si>
  <si>
    <t>In 2018, we achieved the highest consolidated sales ever. As each country promoted electrification of automobiles as a countermeasure against climate change, the number of mounted electrical devices for car electronics increased, and the number of parts demand increased. Consolidated sales in 2018 were 1,575 billion yen, up 15% from the previous year, and some of the climate-related risks and opportunities are responsible for increased revenue.</t>
  </si>
  <si>
    <t>In Japan, the expansion of the FIT for renewable energy has led to a significant increase in renewable energy charges for electricity charges. This cost reached about 10 to 20% of the electricity rate, and the cost impact in the whole Murata reached about 5 billion yen. This capital expenditures are reflected as a cost in Financial Results report on 2019 Mar.</t>
  </si>
  <si>
    <t>The electric vehicles needs huge number of electronics parts. From these huge demand, we are expanding our production capacity to construct new factory. In 2018, we invested approximately 292 billion yen. This capital expenditures are reflected as a cost in Financial Results report on 2019 Mar.</t>
  </si>
  <si>
    <t>We positions the energy market as a key market and has a policy of engaging in the energy business. In 2017, we will consider the battery business as the core of our future energy business, and acquire the battery business from Sony, and we are working to create value through integration with Murata's technology. The total acquisition price of the battery business is approximately 39 billion yen. In 2018, we developed an All-in-One storage battery system that is integrated design for power conditioners and storage batteries with high safety with a view to graduation fit and deFIT. We will work to spread renewable energy. This capital expenditures are reflected as a cost in Financial Results report on 2019 Mar.</t>
  </si>
  <si>
    <t>There is a growing demand from investors and customers for information disclosure related to CSR activities including climate change countermeasures, mainly in Europe. If the ESG performance index declines, the decline in brand image will lead to a decline in sales and loss of investors. To receive proper evaluation, we disclose our global warming prevention activity information through our WEB site, CSR report and environmental information disclosure agencies such as CDP etc.. We also collect information on advanced activities related to global warming prevention from industry organizations such as JEITA and JCLP, and reflect them in our goals and action plans. In particular, we set the long-term targets and acquire the third party verification about CO2 emissions. By appropriately responding to climate change measures, actively disclosing the contents, enhancing external ESG evaluation, and attracting ESG investment, it is possible to maintain long-term stable shareholders and keep capital costs low.</t>
  </si>
  <si>
    <t>In order to cope with the rise in temperature in the process, we are reinforcing air conditioning, and as a result of this increase in fixed assets. In order to respond to the demand accompanying the expansion of electric vehicles, fixed assets are also increasing due to the construction of new plants and other factors. This information was reflected in Financial Results report on 2019 Mar. The total capital investment in 2018 was 292 billion yen.</t>
  </si>
  <si>
    <t>In the event that the business has a major negative impact on the business because the measures against climate change are inadequate and measures against abnormal weather such as aggravation of ESG evaluation and floods and droughts are not implemented, the credit rating of Murata is deteriorated and financing of bonds etc. is raised. Murata's total debt is approximately 440 billion yen in 2018. Among them, corporate bonds, for example, account for approximately 1000 billion yen.</t>
  </si>
  <si>
    <t>We believe that the above items comprehensively evaluate our financial planning process.</t>
  </si>
  <si>
    <r>
      <t>The Global Warming Prevention Committee Secretariat and Market Relations Division gathers information on climate change from national and international government reports, auditors, think tanks and NGO reports. In addition, the risks and opportunities are evaluated based on the opinions of NGOs and environmental consulting, and the medium-term plan (2019-2021) has set a goal of reducing CO2 emissions to 1.4 million tons or less based on the SBT method.</t>
    </r>
    <r>
      <rPr>
        <sz val="8"/>
        <color theme="1"/>
        <rFont val="Inherit"/>
      </rPr>
      <t> </t>
    </r>
    <r>
      <rPr>
        <sz val="8"/>
        <color theme="1"/>
        <rFont val="Inherit"/>
      </rPr>
      <t>Progress management is reported at the Global Warming Prevention Committee, which is chaired by the director in charge. In addition, in order to achieve the goal, the introduction of renewable energy is essential in our company, and in consultation with the Global Warming Prevention Committee, we systematically introduced the introduction of solar power generation facilities.</t>
    </r>
  </si>
  <si>
    <t>In fiscal 2018, the power generation amount was approximately 6.0 Gwh. In the next two years, we plan to introduce new solar power generation facilities to generate approximately 12.0 Gwh of power</t>
  </si>
  <si>
    <t>We considered growth rate of 3.2% every year in consideration of the past growth rate, therefore we decided that it was essential to keep the temperature rise in the future below 2 ° C, we adopted RCP 2.6. Based on this scenario, we set the reduction target calculated by the SBT method, and the measures and the degree of achievement are managed by the Global Warming Prevention Committee and reported to the directors. As a result of setting targets using the SBT method, the results could not be achieved only by self-help efforts of energy saving measures. Therefore, for CO2 reduction that can not be compensated only by self-help efforts, we decided to consider the introduction of solar power generation and the purchase of renewable energy certificates. As a result, we purchased approximately 13,000t-CO2 of re-energy certificate in 2018 and became approximately 3,908t-CO2 suppression effect by approximately 6.0 Gwh of solar power generation</t>
  </si>
  <si>
    <t>We acquired Sony's battery business unit in 2017F. And we increased our total emissions more than expected. This is one of the key changes defined by SBT. In accordance with the SBT regulations, we have re-set our targets for 2030 and 2050 based on 2017.</t>
  </si>
  <si>
    <t>Same as mentioned on Abs 1.</t>
  </si>
  <si>
    <t>Other, please specify ("ton-CO2/yen" and "ton-CO2/pcs")</t>
  </si>
  <si>
    <t>JEITA (Electronic Information Technology Industry Industry) has set an energy consumption rate improvement rate of 1% toward 2020, and targets an improvement of 7.73% by 2020 based on 2012.</t>
  </si>
  <si>
    <t>Update of refrigerator and chiller for cleaning</t>
  </si>
  <si>
    <t>Swhich to LED</t>
  </si>
  <si>
    <t>Pump inverter and room pressure adjustment etc.</t>
  </si>
  <si>
    <t>Reduction of equipment operation rate by type integration, charge increase, etc.</t>
  </si>
  <si>
    <t>We are promoting energy saving investment positively by setting ROI that is significantly lower than general investment criteria.</t>
  </si>
  <si>
    <t>We assess the impact of our products(e.g. electronic components, multi-functional modules and so forth) on the environment from the development and design stages, to ensure that every product we offer our customers takes the environment into consideration. Furthermore, by independently evaluating products that contribute more than others to environmental load reduction and certifying them as "eco-products," we are working to expand our line of these products and to develop technologies that support their creation.</t>
  </si>
  <si>
    <t>At Murata, we manufacture environmentally preferable products thoroughly focusing on environmental burden throughout their entire lifecycle including parts and materials procurement, design and development, production, use, recycle and disposal.</t>
  </si>
  <si>
    <t>Other, please specify (International Energy Agency)</t>
  </si>
  <si>
    <t>It uses the coefficients presented by the IEA (International Energy Agency).</t>
  </si>
  <si>
    <t>"We multiplied the purchase price of each material by emission factor. This calculation method and emission factor are based on the Scope3 guidelines established by the Japanese Ministry of the Environment. [Calculation formula] CO2e emissions=Σ (value of purchased goods × emission factor of purchased good per unit of economic value)"</t>
  </si>
  <si>
    <t>"We multiplied capital goods price by emission factor. This calculation method and emission factor are based on the Scope3 guidelines established by the Japanese Ministry of the Environment. [Calculation formula] CO2e emissions=Σ (value of capital goods× emission factor of capital goods per unit of economic value)"</t>
  </si>
  <si>
    <t>"We multiplied electricity,hot water,steam consumption by emission factor. This calculation method and emission factor are based on the Scope3 guidelines established by the Japanese Ministry of the Environment. [Calculation formula] CO2e emissions=Σ (electricity, hot water, steam purchased × electricity,hot water,steam life cycle emission factor)"</t>
  </si>
  <si>
    <t>"For domestic transport, we calculate by fuel based method. [Calculation formula] Σ (quantity of fuel consumed × emission factor for the fuel) For overseas shipment, we calculate by distance based method. [Calculation formula] Σ (weight of package × distance travelled in transport leg × emission factor of transport method) This calculation method and emission factor are based on the Scope3 guidelines established by the Japanese Ministry of the Environment."</t>
  </si>
  <si>
    <t>"We multiplied quantity of waste by emission coefficient corresponding to the waste disposal method. This calculation method and emission factor are based on the Scope3 guidelines established by the Japanese Ministry of the Environment. [Calculation formula] Σ (weight of waste × waste type and waste treatment specific emission factor)"</t>
  </si>
  <si>
    <t>"We calculate by multiplying the number of employees by the emission factor. This calculation method and emission factor are based on the Scope3 guidelines established by the Japanese Ministry of the Environment. [Calculation formula] Σ (number of employees × emission factor)"</t>
  </si>
  <si>
    <t>"We calculate by multiplying the number of employees by the emission factor. This calculation method and emission factor are based on the Scope3 guidelines established by the Japanese Ministry of the Environment. [Calculation formula] Σ (number of employees × emission factor) The emission factor in the office is 0.00154 ton-CO2 per member and day, and the one in the factory is 0.00189 ton-CO2 per member and day. This calculation method and emission factor are based on the Scope3 guidelines established by the Japanese Ministry of the Environment. [Calculation formula] Σ (number of employees × emission factor) The emission factor in the office is 0.00154 ton-CO2 per member and day, and the one in the factory is 0.00189 ton-CO2 per member and day. "</t>
  </si>
  <si>
    <t>Our leased assets are small. Calculations are under consideration.</t>
  </si>
  <si>
    <t>"Our products are intermediate products and the transport destination after processing to the final product is unknown. In addition, our products do not have influence on this emissions and we can not rationally estimate emissions, so we exclude this category according to Scope 3 criteria."</t>
  </si>
  <si>
    <t>Our products manufacture electronic parts as parts makers and sell them to set makers. However, it can not be calculated because the sales destinations can not be controlled widely.</t>
  </si>
  <si>
    <t>Because our main products are passive components,We recognize that there is no energy consumption and it is out of scope.</t>
  </si>
  <si>
    <t>"We calculate by multiplying the number of employees by the emission factor. This calculation method and emission factor are based on the Scope3 guidelines established by the Japanese Ministry of the Environment. [Calculation formula] Σ (Discarded product × emission factor)"</t>
  </si>
  <si>
    <t>We don't have leased assets.</t>
  </si>
  <si>
    <t>We are not a franchise industry.</t>
  </si>
  <si>
    <t>There is no investment support for our company.</t>
  </si>
  <si>
    <t>Because of acquisition and new factory launch, the increase of Scope 1 + 2 was larger than that of net sales.</t>
  </si>
  <si>
    <t>Other, please specify (Rest of the world)</t>
  </si>
  <si>
    <t>Private power generation which use town gas</t>
  </si>
  <si>
    <t>Air conditioning (e.g. Boiler, absorption chiller)</t>
  </si>
  <si>
    <t>Manufacturing equipments (e.g. ceramic baking furnace, coarter and so forth)</t>
  </si>
  <si>
    <t>Air conditioning</t>
  </si>
  <si>
    <t>Compressor</t>
  </si>
  <si>
    <t>Lighting equipments and OA equipments</t>
  </si>
  <si>
    <t>In Fiscal 2018, 3,900 t-CO2e were reduced through photovoltaic power generation systems at our business sites.(3,900 / 1,631,644)*100= 0.2% Scope1 : 311,647 t-CO2e , Scope 2 : 1,319,997 t-CO2e, Scope1+2 : 1,631,644 t-CO2e in total</t>
  </si>
  <si>
    <t>In Fiscal 2018, 38,000 t-CO2e were reduced through energy-saving-measures at our business sites.(38,000 / 1,631,644)*100= 2.3% Scope1 : 311,647 t-CO2e , Scope 2 : 1,319,997t-CO2e, Scope1+2 : 1,631,644 t-CO2e in total</t>
  </si>
  <si>
    <t>Acquisition of the battery business expanded the scope of aggregation, resulting in an increase of approximately 70,000 tCO2</t>
  </si>
  <si>
    <t>"The production volume in fiscal 2018 was 15% over fiscal 2017, resulting in 210,000 tCO2. 1,400,000 tCO2 × 15％ - 1,400,000 tCO2 = 210,000 tCO2 "</t>
  </si>
  <si>
    <t>or the same factor as before, Scope2 = 1,559, 546 tCO2. By changing to IEA coefficients, Scope2 = 1,319,997 tCO2. The factor of the Chinese factory, which accounts for 25% of the total CO2 emissions, has been reduced from 0.827 to 0.627.</t>
  </si>
  <si>
    <t>Other, please specify (A HEAVY OIL)</t>
  </si>
  <si>
    <t>The guidelines of Ministry of the Environment in Japan</t>
  </si>
  <si>
    <t>We procured I-RECs (from wind power) in China.</t>
  </si>
  <si>
    <t>During the reporting period our on-site renewable installation in Japan, generated 28.45 MWh which were entirely consumed for our internal production processes.</t>
  </si>
  <si>
    <t>During the reporting period our on-site renewable installation in China, generated 2,286.79 MWh which were entirely consumed for our internal production processes.</t>
  </si>
  <si>
    <t>ton/year</t>
  </si>
  <si>
    <t>Production volume ×Price Index(2000 year based)</t>
  </si>
  <si>
    <t>7% reduction from the original unit (2016-2018 average)</t>
  </si>
  <si>
    <t>FY2018 Independent Assurance Statement.pdf</t>
  </si>
  <si>
    <t>Japan carbon tax</t>
  </si>
  <si>
    <t>The carbon pricing system in Japan is classified into "carbon tax" and "emissions trading". Japan has introduced carbon tax since 2012. However, the level is very low compared to each country, and it is expected that the current situation will continue until 2030. Therefore, we are focusing on "emissions trading" and working on it.</t>
  </si>
  <si>
    <t>The Global Warming Prevention Committee, chaired by the director in charge, has raised the issue of purchasing a new energy certificate on the agenda and urged them to respond.</t>
  </si>
  <si>
    <t>As a result, in fiscal 2018, we realized the purchase of J Credits and I-RECs as emissions trading. Purchases of approximately 13,000 tons of CO2 will be made in fiscal 2018, and will continue to be purchased. In fiscal 2020, approximately 40,000 tons of CO2 will be purchased.</t>
  </si>
  <si>
    <t>・JCL-400-000-003-739-070 ～ JCL-400-000-003-743-258 ・JCL-400-000-004-003-482 ～ JCL-400-000-004-004-249</t>
  </si>
  <si>
    <t>We would like to complete the investigation for all suppliers in three years. First, we confirm the compliance of CSR from companies with higher transaction amounts preferntially. (i.e. Suppliers accounted for the top 60% of procurement ratio)</t>
  </si>
  <si>
    <t>For supplier, we confirm the compliance status of CSR using the checklist. Confirmation contents include the record of energy consumptions and GHG emissions, formulation situation of the reduction plan for GHG emissions and confirming the implementation of measures for improvement for energy efficiency. We are thinking that we would like to guide / cooperation request to supplier who has a low evaluation and reflect the evaluation the vendor selection in the future.</t>
  </si>
  <si>
    <t> We check the formulation situation of the   reduction plan for GHG emissions and the implementation of measures for   improvement for energy efficiency using CSR checklist for each supplier. We   perform the evaluation according to the checking result, and we are thinking   that we would like to guide / cooperation request to supplier who has a low   evaluation and reflect the evaluation the vendor selection in the future. As   the result, we are thinking that it will be lead to reduction/suppression of   GHG emissions. In additon,we are going to expand cooperative scope to all   suppliers from now on.    </t>
  </si>
  <si>
    <t>JEITA, or Japan Electronics and Information Technology Industries Association</t>
  </si>
  <si>
    <t>"The purpose of the Japan Electronics and Information Technology Industries Association (JEITA) is to promote sound manufacturing of electronics products and parts, international trade and consumption, and contribute to the whole. In addition, one of the activities is the “Electric and Electronics Industry Low Carbon Society Action Plan” aimed at preventing global warming. JEITA participates in a low carbon society action plan formulated by Keidanren toward 2020, and is working on the goal of improving the energy efficiency of production processes by an average of 1% annually. In addition, we contribute to the energy saving and low carbonization of the whole society by the technology and products of electric and electronics, for example, the spread of renewable energy, the development of high efficiency motor, the spread promotion of FEMS."</t>
  </si>
  <si>
    <t>Our company is one of the managing underwriters of JEITA, and we have been suggesting measures to influence the position as below. -Introduction of subsidy to shorten the payback period for investment in recovery equipment of Perfluorocarbon (PFC) that is considered significant global warming potential. -Guideline to measure the CO2 reduction level by electronic components.</t>
  </si>
  <si>
    <t>Japan Climate Leaders' Partnership</t>
  </si>
  <si>
    <t>Japan Climate Leaders Partnership (JCLP) was established in Japan with the recognition that the industry should have a sound crisis and should take proactive action to realize a sustainable decarbonizing society. Is a corporate group of Taking the lead in the transition to a sustainable decarbonizing society as a business opportunity for the company and the next development opportunity, establish a forum for dialogue with policy makers, industry, citizens, etc., Japan and Asia Aim to develop activities centered on We are also the RE100 Japan Secretariat, and we are actively working on policy proposals and other measures to combat climate change and promote renewable energy.</t>
  </si>
  <si>
    <t>We will communicate to our industry group our position as a customer who aims to expand energy reclamation as the EXECUTIVE MEMBERS of JCLP, and also develop measures to contribute to the expansion of energy recovery, such as storage battery systems. We are working to promote the spread.</t>
  </si>
  <si>
    <t>The Environment &amp; Safety department which serves as the Global Warming Prevention Committee secretariat act as contact and coordinating functions about climate change for our whole company and they conduct policy planning activities unitarily through the trade association. In addition, employees who participate in the trade association report the latest situation regularly and confirm the consistency with the strategy of company-wide climate change.  Furthermore, matters that directly or indirectly affect our company's environmental policy including climate change will be reported to the executive officer in charge of the environment at the monthly meeting and judgment will be given as necessary.</t>
  </si>
  <si>
    <t>murata value report 2018.pdf</t>
  </si>
  <si>
    <t>page 43</t>
  </si>
  <si>
    <t>Securities report 2018.pdf</t>
  </si>
  <si>
    <t>page 18</t>
  </si>
  <si>
    <t>Statutory Representative director</t>
  </si>
  <si>
    <t> Corning is one of the world’s leading innovators in materials science. For more than 160 years, Corning has applied its unparalleled expertise in specialty glass, ceramics, and optical physics to develop products that have created new industries and transformed lives. Corning succeeds through sustained investment in R&amp;D, a unique combination of material and process innovation, and close collaboration with customers to solve tough technology challenges. Please visit www.corning.com  </t>
  </si>
  <si>
    <t>January 1 2017</t>
  </si>
  <si>
    <t>December 31 2017</t>
  </si>
  <si>
    <t>China, Macao Special Administrative Region</t>
  </si>
  <si>
    <t>Other, please specify (Director of Global Environment and Sustainability)</t>
  </si>
  <si>
    <t>The Director of Global Environment and Sustainability has the responsibility to track and report greenhouse gas emissions. The Director of Global Environment and Sustainability provides an oral presentation to the Corporate Relations Committee of the company Board of Directors twice per year, and provides an environmental dashboard to the Committee as part of materials provided in advance of each of the Committee’s five regularly scheduled meetings.</t>
  </si>
  <si>
    <t>Other, please specify (Director of Global Energy Management)</t>
  </si>
  <si>
    <t>The Director of Global Energy Management has the responsibility to reduce Corning’s manufacturing intensity. The Director of Global Energy Management works with businesses to develop unique solutions to reducing energy and greenhouse gas emissions. The Corporate Relations Committee provides oversight of Corning’s environmental policies. Please visit the Governance section of our Investor Relations page at www.corning.com to view the Corporate Relations Committee charter.</t>
  </si>
  <si>
    <t>The function of Corning Incorporated's Corporate Relations Committee of the Board of Directors is to assist the Board of Directors in fulfilling its oversight responsibility by reviewing the corporation's strategies and policies in the areas of public relations and reputation, employment policy and employee relations, government and public policy, and environmental and community responsibility. The Director of Global Environment and Sustainability provides a report twice per year to the Corporate Relations Committee which includes climate-related issues. The Director also provides an environmental dashboard to the Committee as part of materials provided in advance of each of the Committee’s five regularly scheduled meetings.</t>
  </si>
  <si>
    <t>The Director of Global Environment and Sustainability has the responsibility to track and report greenhouse gas emissions. The Director of Global Environment and Sustainability provides an oral presentation to the Corporate Relations Committee of the company Board of Directors at least annually, and provides an environmental dashboard to the Committee as part of materials provided in advance of each of the Committee’s five regularly scheduled meetings. The Director's presentation gives an overview of strategies and actions Corning has put in place to reduce greenhouse gas emissions. The Committee members provide their feedback and/or approval of the presented information.</t>
  </si>
  <si>
    <t>The sustainability committee includes representatives of the following functional areas with the following climate-related responsibilities:</t>
  </si>
  <si>
    <t>-Chief Strategy Officer: Oversees overall company sustainability initiatives that include climate-related issues;</t>
  </si>
  <si>
    <t>-Human Resources (including Diversity and Corporate Communications): Oversees social responsibility, labor practices, human rights policies and communications regarding climate-related issues; </t>
  </si>
  <si>
    <t>-Global Supply Management (Procurement): Oversees sourcing and procurement of suppliers and vendors services as well as climate-related issues in the supply chain;</t>
  </si>
  <si>
    <t>-Global Environment and Sustainability and Safety: Manage metrics regarding sustainability (energy use and greenhouse gas emissions, waste generation and recycling/disposal, water use and recycling/discharge and employee safety metrics)</t>
  </si>
  <si>
    <t>-Investor Relations: Responsible for communicating our sustainability strategy to investors to include climate-related issues;</t>
  </si>
  <si>
    <t>-Global Energy Management: Oversees energy initiatives including energy reduction strategy, electricity, renewable and water resources;</t>
  </si>
  <si>
    <t>-Chief Engineer: Global Environment and Sustainability reports to the Chief Engineer;</t>
  </si>
  <si>
    <t>-Chief Technology Officer: The Chief Engineer reports to the CTO;</t>
  </si>
  <si>
    <t>-Corporate Secretary: The Corporate Secretary has responsibility for ensuring that corporate governance is addressed appropriately in Corning's sustainability program;</t>
  </si>
  <si>
    <t>-Vice President, Manufacturing: The VP, Manufacturing ensures that Corning's sustainability program aligns with its manufacturing strategy and approach;</t>
  </si>
  <si>
    <t>-Executive Vice President, Corning International: The EVP ensures that Corning's sustainability program aligns with the strategy of its international operations. </t>
  </si>
  <si>
    <t>The committee reports to the Board of Directors semi-annually.  The Board oversees our enterprise risk management program and exercises oversight through its committee.</t>
  </si>
  <si>
    <t>The members of the Sustainability committee were strategically selected to represent each relevant management area of Corning in relation to the assessment of climate related risks and opportunities.</t>
  </si>
  <si>
    <t>These efforts focus on supporting the company’s sustainability initiatives and communicating climate change issues.</t>
  </si>
  <si>
    <t>Energy managers at Corning's operating facilities work closely with the Global Energy Management organization and frequently receive recognition for successful energy project completion by having their projects shared as best practices via Corning's intranet.</t>
  </si>
  <si>
    <t>Energy managers at Corning's operating facilities work closely with the Global Energy Management (GEM) organization and typically have performance targets regarding energy reduction projects and other aspects of the GEM program. When these targets are met, the energy managers are eligible for monetary rewards through Corning's performance incentive programs.</t>
  </si>
  <si>
    <t>Our Board of Directors oversees our enterprise risk management (ERM) program. The Board exercises this oversight responsibility directly and through its committees. The Board provides risk oversight through its review of potential risks including climate-related risks that could negatively impact the proposed budget and plan; approval and ongoing review of Corning’s Framework and any risks including climate-related risks that may negatively affect it; review and approval of the rationale and risks including climate-related risks involved in proposed significant investment or divestiture actions; evaluation and approval of the compensation of our CEO and other senior executives; and monitoring of the Company’s current research and development projects and associated risks including climate-related risks to such projects, including safeguards to manage information technology and cyber risks, among others. The Board also engages in periodic discussions regarding risks including climate-related risks with our CEO, chief financial officer, general counsel, chief compliance officer, and other Company officers, as it deems appropriate. Corning’s ERM program is aligned to the COSO II framework and utilizes (1) a Risk Council composed of Corning management and staff to aggregate, prioritize and assess risks including climate-related risks, (financial, operational, business, reputational, governance and managerial risks); (2) an internal audit department; and (3) a Compliance Council, which reports directly to each of the Audit Committee and Corporate Relations Committee and reviews the Company’s compliance with laws and regulations of the countries in which we conduct business, this includes climate-related laws and regulations that may pose risk to our operations. Management reports periodically to the Board on the Company’s ERM policies and procedures and to the Audit, Finance, and Corporate Relations Committees on our top risks including top climate-related risks. Management also provides a comprehensive annual report of top risks including top climate-related risks to the Board.  The climate related risks are assessed at least semi-annually, which is how often they are reported out to the Board. Corning Incorporated as a global company, faces many risks which could adversely impact our operations and reported financial results. We are a global company and derive a substantial portion of our revenues from, and have significant operations, outside of the United States. Our international operations include manufacturing, assembly, sales, research and development, customer support, and shared administrative service centers.  Compliance with laws and regulations increases our costs. We are subject to both U.S. laws and local laws which, among other things, include data privacy requirements, employment and labor laws, tax laws, anti-competition regulations, prohibitions on payments to governmental officials, import and trade restrictions and export requirements. Noncompliance or violations could result in fines; criminal sanctions against us, our officers or our employees; and prohibitions on the conduct of our business. Such violations could result in prohibitions on our ability to offer our products and services in one or more countries and could also materially damage our reputation, our brand, our international expansion efforts, our ability to attract and retain employees, our business and our operating results. Our success depends, in part, on our ability to anticipate and manage these risks (CORNING INCORPORATED - 2017 Annual Report, pgs.7 &amp; 8).</t>
  </si>
  <si>
    <t>We are globally subject to strict environmental regulations and regulatory changes that could result in fines or restrictions that interrupt our operations. Some of our manufacturing processes generate chemical waste, waste water, other industrial waste or greenhouse gases, and we are subject to numerous laws and regulations relating to the use, storage, discharge, and disposal of such substances. Any failure on our part to comply with any present or future environmental regulations could result in the assessment of damages or imposition of fines against us, or the suspension/cessation of production or operations. Corning considers the risks associated with current regulations as part of our overall ERM program.</t>
  </si>
  <si>
    <t>We are globally subject to strict environmental regulations and regulatory changes that could result in fines or restrictions that interrupt our operations. Some of our manufacturing processes generate chemical waste, waste water, other industrial waste or greenhouse gases, and we are subject to numerous laws and regulations relating to the use, storage, discharge and disposal of such substances. Any failure on our part to comply with any present or future environmental regulations could result in the assessment of damages or imposition of fines against us, or the suspension/cessation of production or operations. Corning considers the risks associated with emerging regulations as part of our overall ERM program.</t>
  </si>
  <si>
    <t>We have installed anti-pollution equipment for the treatment of chemical waste and waste water at our facilities. We have taken steps to control the amount of greenhouse gases created by our manufacturing operations. However, we cannot provide assurance that environmental claims will not be brought against us or that government regulators will not take steps toward adopting more stringent environmental standards. Changes in regulations and the regulatory environment in the U.S. and other countries, such as those resulting from the regulation and impact of global warming and CO2 abatement, may affect our businesses and their results in adverse ways by, among other things, substantially increasing manufacturing costs, limiting availability of scarce resources, especially energy, or requiring limitations on production and sale of our products or those of our customers. CORNING INCORPORATED - 2017 Annual Report, page 10</t>
  </si>
  <si>
    <t>We are globally subject to strict environmental regulations and regulatory changes that could result in fines or restrictions that interrupt our operations. Some of our manufacturing processes generate chemical waste, waste water, other industrial waste or greenhouse gases, and we are subject to numerous laws and regulations relating to the use, storage, discharge and disposal of such substances. We cannot provide assurance that environmental claims will not be brought against us or that government regulators will not take steps toward adopting more stringent environmental standards. Any failure on our part to comply with any present or future environmental regulations could result in the assessment of damages or imposition of fines against us, or the suspension/cessation of production or operations. Corning considers the risks associated with legal issues as part of our overall ERM program.</t>
  </si>
  <si>
    <t>Changes in regulations and the regulatory environment in the U.S. and other countries, such as those resulting from the regulation and impact of global warming and CO2 abatement, may affect our businesses and their results in adverse ways by, among other things, substantially increasing manufacturing costs, limiting availability of scarce resources, especially energy, or requiring limitations on production and sale of our products or those of our customers.</t>
  </si>
  <si>
    <t>Any failure on our part to comply with any present or future environmental regulations could result in the assessment of damages or imposition of fines against us, or the suspension/cessation of production or operations. In addition, environmental regulations could require us to acquire costly equipment, incur other significant compliance expenses or limit or restrict production or operations and thus materially and negatively affect our financial condition and results of operations. Changes in regulations and the regulatory environment in the U.S. and other countries, such as those resulting from the regulation and impact of global warming and CO2 abatement, may affect our businesses and their results in adverse ways by, among other things, substantially increasing manufacturing costs, limiting availability of scarce resources, especially energy, or requiring limitations on production and sale of our products or those of our customers. With the increase of customer interest in sustainable business practices, Corning faces a risk to our reputation if we are not in compliance with environmental regulations. Corning considers the risks associated with reputational issues as part of our overall ERM program.</t>
  </si>
  <si>
    <t>Acute physical risks, such as floods, earthquakes, tsunamis, hurricanes, typhoons and windstorms, as well as other events outside of Corning’s control, could cause a disruption to our manufacturing operations and adversely impact our customers, resulting in a negative impact to Corning’s net sales, net income, asset values and liquidity. Several of Corning facilities are located in coastal areas which presents the risk of impact by acute physical events.</t>
  </si>
  <si>
    <t>Chronic physical risks, such as sea level rise, as well as other events outside of Corning’s control, could cause a disruption to our manufacturing operations and adversely impact our customers, resulting in a negative impact to Corning’s net sales, net income, asset values and liquidity. Several of Corning facilities are located in coastal areas which presents the risk of impact by chronic physical events.</t>
  </si>
  <si>
    <t>We use specialized raw materials from single-source suppliers (e.g., specific mines or quarries) and natural resources (e.g., helium) in certain products and processes. If a supplier is unable to provide the required resource, the resource is in scarce supply, or not readily available, we may be unable to change our product composition or manufacturing process in order to prevent a disruption to our business. CORNING INCORPORATED - 2017 Annual Report, page 10. Corning considers the risks associated with upstream supply chain issues as part of our overall ERM program.</t>
  </si>
  <si>
    <t>Corning’s downstream suppliers, from time to time, may experience capacity limitations in their own operations, or may eliminate certain services. Corning believes it has adequate programs to ensure reliable downstream services from suppliers. Because we have a concentrated customer base in each of our businesses, our sales could be negatively impacted by the actions or insolvency of one or more key customers, as well as our ability to retain these customers. CORNING INCORPORATED - 2017 Annual Report, page 5 and 8. Corning considers the risks associated with downstream supply chain and customer-related issues as part of our overall ERM program.</t>
  </si>
  <si>
    <t>Page 10 of the Corning Incorporated - 2017 Annual Report discusses the following risk factor: We are subject to strict environmental regulations and regulatory changes that could result in fines or restrictions that interrupt our operations. Some of our manufacturing processes generate chemical waste, waste water, other industrial waste or greenhouse gases, and we are subject to numerous laws and regulations relating to the use, storage, discharge and disposal of such substances. We have installed anti-pollution equipment for the treatment of chemical waste and waste water at our facilities. We have taken steps to control the amount of greenhouse gases created by our manufacturing operations. However, we cannot provide assurance that environmental claims will not be brought against us or that government regulators will not take steps toward adopting more stringent environmental standards. Any failure on our part to comply with any present or future environmental regulations could result in the assessment of damages or imposition of fines against us, or the suspension/cessation of production or operations. In addition, environmental regulations could require us to acquire costly equipment, incur other significant compliance expenses or limit or restrict production or operations and thus materially and negatively affect our financial condition and results of operations. Changes in regulations and the regulatory environment in the U.S. and other countries, such as those resulting from the regulation and impact of global warming and CO2 abatement, may affect our businesses and their results in adverse ways by, among other things, substantially increasing manufacturing costs, limiting availability of scarce resources, especially energy, or requiring limitations on production and sale of our products or those of our customers.</t>
  </si>
  <si>
    <t>Page 10 of the Corning Incorporated - 2017 Annual Report discusses the following risk factor: Some of our manufacturing processes generate chemical waste, waste water, other industrial waste or greenhouse gases, and we are subject to numerous laws and regulations relating to the use, storage, discharge and disposal of such substances. We have installed anti-pollution equipment for the treatment of chemical waste and waste water at our facilities. We have taken steps to control the amount of greenhouse gases created by our manufacturing operations. However, we cannot provide assurance that environmental claims will not be brought against us or that government regulators will not take steps to adopt more stringent environmental standards. Any failure on our part to comply with any present or future environmental regulations could result in the assessment of damages or imposition of fines against us, or the suspension/cessation of production or operations. In addition, environmental regulations could require us to acquire costly equipment, incur other significant compliance expenses or limit or restrict production or operations and thus materially and negatively affect our financial condition and results of operations. Changes in regulations and the regulatory environment in the U.S. and other countries, such as those resulting from the regulation and impact of global warming and CO2 abatement, may affect our businesses and their results in adverse ways by, among other things, substantially increasing manufacturing costs, limiting availability of scarce resources, especially energy, or requiring limitations on production and sale of our products or those of our customers.</t>
  </si>
  <si>
    <t>Corning is looking into estimating full figures for future reporting years.</t>
  </si>
  <si>
    <t>Corning Incorporated uses an environmental management system to determine the environmental laws and regulations that apply to our operations and to develop strategies and processes to ensure compliance with these requirements. We also have specific functional areas such as the Global Environment and Sustainability function that work to ensure compliance. Corning has trained environmental professionals at the corporate level, the division level and at the operating facilities. These professionals devote much of their time to ensuring strict compliance with the applicable requirements.</t>
  </si>
  <si>
    <t>As indicated above, Corning Incorporated devotes significant management attention and time to determining applicable environmental requirements at our operating facilities and to maintaining compliance with these requirements. However, the cost associated with this level of management attention has not been quantified at this time.</t>
  </si>
  <si>
    <t>Corning Incorporated uses an environmental management system to determine the environmental laws and regulations that apply to our operations and to develop strategies and processes to ensure compliance with these requirements. We also have specific functional areas such as the Global Environment and Sustainability function that work to ensure compliance. Corning has trained environmental professionals at the corporate level, the division level and at the operating facilities. These professionals devote much of their time to ensuring strict compliance with the applicable requirements. In the event of Corning having exposure to litigation, Corning utilizes both internal and external counsel as needed.</t>
  </si>
  <si>
    <t>Page 10 of the Corning Incorporated - 2017 Annual Report discusses the following risk factor: Some of our manufacturing processes generate chemical waste, waste water, other industrial waste or greenhouse gases, and we are subject to numerous laws and regulations relating to the use, storage, discharge and disposal of such substances. We have installed anti-pollution equipment for the treatment of chemical waste and waste water at our facilities. We have taken steps to control the amount of greenhouse gases created by our manufacturing operations. However, we cannot provide assurance that environmental claims will not be brought against us or that government regulators will not take steps to adopt more stringent environmental standards. Any failure on our part to comply with any present or future environmental regulations could result in the assessment of damages or imposition of fines against us, or the suspension/cessation of production or operations. In addition, environmental regulations could require us to acquire costly equipment, incur other significant compliance expenses or limit or restrict production or operations and thus materially and negatively affect our financial condition and results of operations. Changes in regulations and the regulatory environment in the U.S. and other countries, such as those resulting from the regulation and impact of global warming and CO2 abatement, may affect our businesses and their results in adverse ways by, among other things, substantially increasing manufacturing costs, limiting availability of scarce resources, especially energy, or requiring limitations on production and sale of our products or those of our customers. This risk factor, Policy and Legal: Other is intended to address the risk associated with changes in laws and regulations which may impact our operations.</t>
  </si>
  <si>
    <t>Corning Incorporated uses an environmental management system to determine the environmental laws and regulations that apply to our operations and to develop strategies and processes to ensure compliance with these requirements. We also have specific functional areas such as the Global Environment and Sustainability function that work to ensure compliance. Corning has trained environmental professional at the corporate level, the division level and at the operating facilities. These professionals devote much of their time to ensuring strict compliance with the applicable requirements. Corning's management system is intended to identify potentially changing requirements to anticipate the necessary changes to our compliance strategies.</t>
  </si>
  <si>
    <t>As indicated above, Corning Incorporated devotes significant management attention and time to determining potentially changing environmental requirements at our operating facilities and to adapting our compliance strategies to address these requirements. However, the cost associated with this level of management attention has not been quantified at this time.</t>
  </si>
  <si>
    <t>Corning Incorporated assesses each of our operating facilities for opportunities for improved management of climate-related issues annually through the implementation of an environmental management system developed in accordance with ISO 14001-2015. Opportunities are identified, assessed and implemented to improve our operations. Corning assesses the opportunities and generally implements those that meet our criteria for capital improvements. These improvements are beneficial to the environment and to our operations; however, we have not found them to have a substantive financial or strategic impact on the business at the corporate level.</t>
  </si>
  <si>
    <t>Corning’s manufacturing processes and products require access to uninterrupted power sources, significant quantities of industrial water, certain precious metals, and various batch materials. Availability of resources (ores, minerals, polymers, helium and processed chemicals) required in manufacturing operations, appears to be adequate. Corning’s suppliers, from time to time, may experience capacity limitations in their own operations, or may eliminate certain product lines. Corning believes it has adequate programs to ensure a reliable supply of raw and batch materials as well as precious metals. For many products, Corning has alternate suppliers that would allow operations to continue without interruption in the event of specific materials shortages.</t>
  </si>
  <si>
    <t>Certain key materials and proprietary equipment used in the manufacturing of products are currently sole-sourced or available only from a limited number of suppliers. To minimize this risk, Corning closely monitors raw materials and equipment with limited availability or which are sourced through one supplier. However, any future difficulty in obtaining sufficient and timely delivery of components and/or raw materials could result in lost sales due to delays or reductions in product shipments, or reductions in Corning’s gross margins.</t>
  </si>
  <si>
    <t>We operate in rapidly changing economic, political, and technological environments that present numerous risks, many of which are driven by factors that we cannot control or predict. Our operations and financial results are subject to various risks and uncertainties that could adversely affect our business, financial condition, results of operations, cash flows, our ability to successfully execute our strategy and capital allocation framework, and the trading price of our common stock or debt.</t>
  </si>
  <si>
    <t>Corning Incorporated is a leading innovator in materials science. For more than 165 years, Corning has combined its unparalleled expertise in glass science, ceramic science, and optical physics with deep manufacturing and engineering capabilities to develop category-defining products that transform industries and enhance people’s lives. We succeed through sustained investment in research and development, a unique combination of material and process innovation, and deep, trust-based relationships with customers who are global leaders in their industries. Corning's sustained investment in research and development is anticipated to continue.</t>
  </si>
  <si>
    <t>Corning Incorporated's revenues have not been impacted by the risks and opportunities previously indicated. Our programs implemented to address the regulatory risks cited have been successful and therefore, Corning's revenue has not been adversely affected. Also, the opportunities indicated have not resulted in substantive positive financial impacts.</t>
  </si>
  <si>
    <t>Corning Incorporated's operating costs have not been impacted by the risks and opportunities previously indicated. Our programs implemented to address the regulatory risks cited have been successful and therefore, Corning's operating costs have not been adversely affected. Also, the opportunities indicated have not resulted in substantive positive financial impacts.</t>
  </si>
  <si>
    <t>Corning has a program to ensure that its facilities are in compliance with state, federal and foreign pollution-control regulations. This program has resulted in capital and operating expenditures each year. In order to maintain compliance with such regulations, capital expenditures for pollution control in operations were approximately $39 million in 2017 and are estimated to be $23 million in 2018. These expenditures are budgeted for each year; therefore, we conclude that there is no impact.</t>
  </si>
  <si>
    <t>The financial planning process for acquisitions and divestments has not been impacted. Due diligence is completed before any Corning acquisition or divestiture to identify risks and implement risk mitigation measures to ensure that the risks do not result in unplanned impacts.</t>
  </si>
  <si>
    <t>Corning's access to capital has not been adversely impacted by the risks identified. The programs established to identify and mitigate the regulatory risks have been successful at Corning and therefore the risks have not affected our access to capital.</t>
  </si>
  <si>
    <t>Corning's assets have not been adversely impacted by the risks identified. The programs established to identify and mitigate the regulatory risks have been successful at Corning and therefore the risks have not affected our assets.</t>
  </si>
  <si>
    <t>Corning's liabilities have not increased due to the risks identified. The programs established to identify and mitigate the regulatory risks have been successful at Corning and therefore the risks have not increased our liabilities.</t>
  </si>
  <si>
    <t>Corning has established two internal organizations to deliver on its commitment. Corning Global Environment and Sustainability ensures that the company complies with and strives to exceed all environmental laws, regulations, and standards. Corning Global Energy Management (GEM) was developed in 2006 to address several strategic concerns related to energy - one of which is environmental impacts. The group's mission statement reads: "Corning Incorporated will innovate and be responsible users of energy, water and other natural resources.  Inspired by our culture of innovation, we will continuously improve reliability, efficiency, and productivity in our quest to make customers and the company more competitive and to support healthier communities around the world." To that end, the GEM organization strives to improve energy productivity, reduce consumption, use "green" energy when possible, and minimize carbon risk.</t>
  </si>
  <si>
    <t>Corning also leverages its GEM group to focus on energy productivity targets in place and to develop a strategy to meet their energy objectives. Each Corning business has a dedicated energy manager who acts as a conduit so that corporate GEM best practices can be integrated into the businesses. Also, GEM's leadership Council - comprised of a cross-functional group representing corporate engineering, procurement, Global Environment and Sustainability, communications, and research and development - provides access to key stakeholders across the company.</t>
  </si>
  <si>
    <t>GEM partners with several agencies - including the U.S. Green Building Council (USGBC), the New York State Energy Research and Development Authority (NYSERDA), ENERGY STAR, and Syracuse Center of Excellence - on benchmarking and other activities to enhance its program. By working with these groups, Corning has access to cutting-edge best practices that can lead to significant energy-reduction projects. GEM works closely with the USGBC on achieving Leadership in Energy and Environmental Design (LEED) certification and implementing green building principles into its facilities and operations. Corning holds a leadership position with the USGBC Upstate NY chapter and fosters a green building environment by hosting/sponsoring meetings and providing employees with access to a network of green building professionals. Corning was named an ENERGY STAR Partner of the Year in 2014, 2015, 2016 and 2017, one of the Environmental Protection Agency’s most prestigious honors. Corning took its place alongside the most energy-efficient organizations in the United States at the STAR® Awards Ceremonies. In 2016 and 2017, Corning earned Energy Star Partner of the Year – Sustained Excellence earning its place alongside the most energy-efficient organizations in the United States.</t>
  </si>
  <si>
    <t>Corning's Climate Change strategy concentrates on a credible GHG inventory and voluntary communications through our external website. Corning has voluntarily registered its 2005 through 2015 global emissions with The Climate Registry and California Climate Action Registry. The data has been verified by a third party as part of the registration process. Corning also tracks and monitors global greenhouse gas legislation. Corning voluntarily publishes its greenhouse gas emissions inventories at www.corning.com. </t>
  </si>
  <si>
    <t>Other, please specify (The Climate Registry)</t>
  </si>
  <si>
    <t>Corning has not used a specific climate-related scenario analysis, but various aspects of climate change were considered when we conducted a thorough analysis of crucial equipment damage for two optical fiber manufacturing plants in the event of power outages. Inputs considered: Reliability of the grid, and the use of diesel generators using current and future loads during snow events, heavy rainfall, etc. Assumptions: Alternate primary power sources, including sustainable energy alternatives are used in the event of power outages. Time frame of outages were considered as well (5 minutes, 20 minutes, 1 day, 1 month). Time horizons considered: Short term (1-2 years) has been considered to be extremely relevant to the company as shutdown of any Corning manufacturing facilities can cause significant negative impacts to our operations. Areas considered: Two optical manufacturing plants in North Carolina. The assessment was implemented by a cross-functional, geographically diverse team of statistical modeling subject matter experts that used Monte Carlo simulations to compute and track power outage scenarios. A supplementary company-wide model can also be developed to score and rank risk profiles for each of the 70 manufacturing plants globally. The results of the scenario analysis have provided key information used in the development of business objectives and strategy and we are now focused on ensuring that negative impacts from sudden disruptions are always mitigated through constant modeling of our facilities. For example, we ran simulations where loss of power could shut down a facility in North Carolina. In response, we ensured that this was mitigated by implementing measures to have a consistent source of energy, such as bio-diesel generators on site, and solar farms that can provide a consistent supply of energy.</t>
  </si>
  <si>
    <t>Other, please specify (Corning is benchmarking other companies to determine the industry standard for setting targets. When developed, targets will be reviewed with our company's sustainability committee and Board of Directors for the final action plan in setting targets.)</t>
  </si>
  <si>
    <t>Corning continues to see moderate growth in our absolute emissions and our emissions compared to revenue over the next five years as our business expands to keep pace with our customer requirements</t>
  </si>
  <si>
    <t>Corning continues to focus on building a credible greenhouse gas inventory and to voluntarily report its emissions to The Climate Registry. Our greenhouse gas inventory shows that greater than 95% of our emissions are associated with energy use. Accordingly, Corning continues to focus on improving its processes and energy efficiency. Corning Incorporated received an Energy Star Partner Award in 2014, 2015, 2016 and 2017. Corning continues to see moderate growth in our absolute emissions and our emissions compared to revenue over the next five years as our business expands to keep pace with our customer requirements. Overall, setting and implementing an emissions target in the future will be included in the plan of Corning in the coming years. Corning is currently focusing on establishing a credible GHG Inventory. Corning is benchmarking other companies to determine the industry standard for setting targets. When developed, targets will be reviewed with our company's sustainability committee and Board of Directors for the final action plan in setting targets.</t>
  </si>
  <si>
    <t>The Global Energy Management team has a budget that it spends to help plants implement energy efficiency projects at each facility.</t>
  </si>
  <si>
    <t>While Corning Incorporated's CO2e emissions increased by 4.6%, our unit total revenue increased by 8%. Therefore, our intensity figure decreased from 2016 to 2017 by 3%. Our CO2e emissions increased at a rate less than our revenue increase due to the energy reduction projects referred to earlier. These projects, completed by our Global Energy Management group, include process improvement projects and LED lighting projects.</t>
  </si>
  <si>
    <t>While Corning Incorporated's CO2e emissions increased by 4.6%, our FTE employee count increased by 14%. Therefore, our intensity figure decreased from 2016 to 2017 by 8%. Our CO2e emissions increased at a rate less than our FTE increase due to the energy reduction projects referred to earlier. These projects, completed by our Global Energy Management group, include process improvement projects and LED lighting projects.</t>
  </si>
  <si>
    <t>non-North America</t>
  </si>
  <si>
    <t>Asia, Australasia, Middle East and Africa</t>
  </si>
  <si>
    <t>Business Services</t>
  </si>
  <si>
    <t>Display Technologies</t>
  </si>
  <si>
    <t>Environmental Technologies</t>
  </si>
  <si>
    <t>Life Sciences</t>
  </si>
  <si>
    <t>Pharmaceutical Technologies</t>
  </si>
  <si>
    <t>Specialty Materials</t>
  </si>
  <si>
    <t>Manufacturing Technology and Engineering</t>
  </si>
  <si>
    <t>Optical Connectivity Solutions</t>
  </si>
  <si>
    <t>Optical Fiber and Cable</t>
  </si>
  <si>
    <t>Science and Technology</t>
  </si>
  <si>
    <t>Due to an increase in production and therefore a change in output of our manufacturing facilities to meet customer demand, our absolute greenhouse gas emissions increased by approximately 109,000 metric tonnes, which equates to an approximately 5% increase.</t>
  </si>
  <si>
    <t>No comment necessary.</t>
  </si>
  <si>
    <t>Jet Kerosene is only used in Corning's aviation operations.</t>
  </si>
  <si>
    <t>TCR Default Emission Factors</t>
  </si>
  <si>
    <t>304,603.21 m ton</t>
  </si>
  <si>
    <t>Revenue $10116 million</t>
  </si>
  <si>
    <t>304,603.21 m ton / $10116 million = 30.11. The 14% increase is due to an increase in production at our operating facilities.</t>
  </si>
  <si>
    <t>CY2017 Verification Statement - Corning Global-LRQA Signed.doc</t>
  </si>
  <si>
    <t>page 2</t>
  </si>
  <si>
    <t>The Climate Registry's General Verification Protocol</t>
  </si>
  <si>
    <t>Other, please specify (waste)</t>
  </si>
  <si>
    <t>Corning’s internal reporting protocols and procedures.</t>
  </si>
  <si>
    <t>Corning Incorporated management was responsible for preparing the Sustainability Data and for maintaining effective internal controls over the data and information disclosed. LRQA’s responsibility was to carry out an assurance engagement on the Sustainability Data in accordance with our contract. Ultimately, the Sustainability Data have been approved by, and remain the responsibility of Corning Incorporated.</t>
  </si>
  <si>
    <t>Data-Assurance Statement - sustainability.doc</t>
  </si>
  <si>
    <t>Other, please specify (Corning Incorporated engages with our customers on climate-related issues by responding to customer-requested questionnaires, speaking with them on bench-marking phone calls and completing the CDP Climate Change questionnaire.)</t>
  </si>
  <si>
    <t>Corning Incorporated's rationale for engagement is that we respond to customers who request sustainability-related information or request that we complete the CDP questionnaires.</t>
  </si>
  <si>
    <t>Corning Incorporated responds to requests for information from customers. Our customers have consistently received our responses and reacted positively.</t>
  </si>
  <si>
    <t>There are two reasons why Corning has not engaged with policy makers on climate-related issues in this reporting year.</t>
  </si>
  <si>
    <t>First, we are currently in the process of determining our climate-change related priorities and strategies. Our sustainability committee is currently discussing which specific activities we will pursue. </t>
  </si>
  <si>
    <t>Second, we are also actively assessing and studying specific activities in which we will participate to influence climate-related policy. Our goal is to determine and select the best engagement for our long-term goals. </t>
  </si>
  <si>
    <t>Overall, Corning is in the intermediate step on engaging in activities that may influence policies.</t>
  </si>
  <si>
    <t>TCR Report.docx</t>
  </si>
  <si>
    <t>The Climate Registry Report pages 2 &amp; 3</t>
  </si>
  <si>
    <t>Other, please specify (www.corning.com)</t>
  </si>
  <si>
    <t>GHG.doc</t>
  </si>
  <si>
    <t>Environmental awareness</t>
  </si>
  <si>
    <t>Director of Global Environment and Sustainability</t>
  </si>
  <si>
    <t>Western Digital creates environments for data to thrive. The company is driving the innovation needed to help customers capture, preserve, access and transform an ever-increasing diversity of data. </t>
  </si>
  <si>
    <t>Everywhere data lives, from advanced data centers to mobile sensors to personal devices, our industry-leading solutions deliver the possibilities of data. Western Digital® data-centric solutions are marketed under the G-Technology™, HGST, SanDisk®,  Upthere™  and WD® brands. Financial and investor information is available on the company's Investor Relations website at investor.wdc.com.</t>
  </si>
  <si>
    <t>The Board periodically reviews information relating to the potential impact of natural disasters on business continuity and how to mitigate risks. This information has been presented to the Board by the CEO, CFO, COO, President and other members of management.</t>
  </si>
  <si>
    <t>Other, please specify (SVP, Real Estate Operation)</t>
  </si>
  <si>
    <t>  The Senior Vice President, Real Estate Operations, has ultimate responsibility for oversight of Western Digital's global facilities, including (1) assessment of facilities-related risks and opportunities associated with climate change and other matters as part of our business continuity planning process and (2) investment in measures to minimize impacts of climate change to our operations.  This review process is executed globally at least annually, and more frequently as significant changes dictate, and the review/funding request process is executed at least quarterly. Specifically, infrastructure and utilities investments are managed by Western Digital Corporation’s Real Estate Operations (REO) function, whose highest level of management is the Senior Vice President.  The REO organization, in turn, reports in through the Finance/Corporate Strategy organization through to executive management.  Key business cases for such investments are developed within the REO function taking into account multiple factors, including sustainability and resiliency goals.  REO is responsible for identifying the need for and taking forward the justification to secure investment funding quarterly, at a minimum.  Therefore, the SVP responsible for REO is the highest level position responsible for championing climate change related investment.</t>
  </si>
  <si>
    <t>Western Digital Corporation includes several types of awards within our performance management framework to incentivize and recognize employees for exceptional contributions and performance. These include spot awards (“High-5”) for performance/accomplishments “above-and-beyond”, as well as compensation-based awards (short term incentives on an annual basis, and long term incentives geared toward recognition and retention) for exceptional and sustained contributions. Accomplishments in all areas, including upholding and improving our sustainability and/or resiliency posture, are eligible for recognition.</t>
  </si>
  <si>
    <t>Other, please specify (Sustainability/resiliency projects)</t>
  </si>
  <si>
    <t>Aligned with financial planning</t>
  </si>
  <si>
    <t>Aligned with financial and strategic planning</t>
  </si>
  <si>
    <t>Western Digital assesses climate-related risks in a multitude of ways, including: (1) Business forecast from strategic planning; (2) Business continuity planning by various business units within the company, including business impact analyses and risk assessments; (3) Energy, water and other resource evaluations; (4) Severe weather events; (5) Customer requests. Climate-related risks and opportunities are evaluated in the less than 1 year to 5 year time frame as part of this process, and monitored by REO and other potentially impacted business units (e.g., Global Procurement, Global Supply Chain).</t>
  </si>
  <si>
    <t>Western Digital identifies and assesses climate-related risks in multiple ways:</t>
  </si>
  <si>
    <t>Enterprise risk planning - owned at the Board level for long-term, strategic planning</t>
  </si>
  <si>
    <t>Business continuity management - owned at the Executive level for protecting against, reducing the likelihood of occurrence, preparing for, responding to and recovering from disruptive incidents</t>
  </si>
  <si>
    <t>Upstream supply chain management - owned by Global Procurement for continuous real-time monitoring of natural and man-made risks to global suppliers</t>
  </si>
  <si>
    <t>Downstream supply chain management - owned by Global Quality for monitoring downstream product use by enterprise customers</t>
  </si>
  <si>
    <t>Energy &amp; resource management - owned by Real Estate Operations for identifying, assessing and reducing climate risks related to energy and resource use </t>
  </si>
  <si>
    <t>Through implementation of these processes, Western Digital business functions regularly assess potential impacts, both internal and external.  These may include impacts arising directly or indirectly from climate change and its effects on our direct operations as well as our supply chain, among others.  Risks with the potential to materially affect the company would be communicated to the Board of Directors and included in enterprise risk planning activities.</t>
  </si>
  <si>
    <t>Western Digital stays appraised of global regulatory and compliance requirements that may impact our products and operations. In many cases we rely on internal and 3rd party audits of our management systems and subsequent certifications of awareness and compliance to current regulations. Climate related risks we monitor may include, but are not limited to: Increasing pricing or taxing of GHG emissions Increasing emissions-reporting obligations Mandates on and regulation of existing products and services Possible exposure to litigation Monitoring increasing operating costs (e.g., higher compliance costs, increased insurance premiums) Potential, impacts on existing assets due to policy changes Impact on brand/credibility Increased costs and/or reduced demand for products and services resulting from fines and judgments. The materiality assessment helped us to focus our efforts on adherence to fair business practices through strong guidelines, oversight and employee education; sustainable product lifecycle practices, responsible practices relating to chemical and hazardous substances as well as critical minerals and metals; energy efficiency and renewable energy use; and safeguarding the rights, health and opportunities of our employees around the world, and across genders, races, ethnicity and age.</t>
  </si>
  <si>
    <t>Western Digital is committed to maintaining compliance with all applicable legal requirements and obligations as a matter of corporate policy. We have established robust regulatory tracking and assessment procedures to assure we remain aware of emerging regulations applicable to our business; and that we proactively develop and implement compliance programs in advance of the effective date of such regulations. We periodically review our compliance management capability and performance during our preparations for annual internal and external, third party audits. In many cases, as a leading company, we are participating in review or input to climate-related emerging regulatory or compliance requirements that impact our operation, suppliers, clients, and the communities we operate. The materiality assessment helped us to focus our efforts on adherence to fair business practices through strong guidelines, oversight and employee education; sustainable product lifecycle practices, responsible practices relating to chemical and hazardous substances as well as critical minerals and metals; energy efficiency and renewable energy use; and safeguarding the rights, health and opportunities of our employees around the world, and across genders, races, ethnicity and age.</t>
  </si>
  <si>
    <t>New technology is always being evaluated in our operations and Research and Development (R&amp;D) efforts to be more productive with resources to be both sustainable and resilient to fluctuations in availability and cost. These are major customer satisfaction and competitive advantage issues which benefit from Western Digital’s continual improvement in the energy efficient design and performance of our products; and which in turn also benefit our customers by helping reduce their energy requirements and resulting Green House Gas emissions. Technology considerations is core to our financial, sustainability, and resiliency management systems. Some examples of risks considered in climate-related risk assessments may include: Substitution of existing products and services with lower energy and, potentially, GHG emissions options; Successful and unsuccessful investment in new technologies; Costs or savings to transition to lower emissions technology; Write-offs and early retirement of existing assets due to technology changes; Changes in demand for products and services; R&amp;D expenditures in new and alternative technologies; Capital investments in technology development; Costs to adopt/deploy new practices and processes. The materiality assessment helped us to focus our efforts on adherence to fair business practices through strong guidelines, oversight and employee education; sustainable product lifecycle practices, responsible practices relating to chemical and hazardous substances as well as critical minerals and metals; energy efficiency and renewable energy use; and safeguarding the rights, health and opportunities of our employees around the world, and across genders, races, ethnicity and age.</t>
  </si>
  <si>
    <t>Climate-related legal risks require timely compliance with new legal requirements and sustained compliance with existing requirements, and that compliance is key to maintaining and growing our access to the global markets where we sell our products. Of particular concern is access to markets where there maybe exposure to litigation, remediation liability or emerging country requirements for reporting. Our legal risks are often related to regulation, and such climate-related risks may include: increasing pricing or taxing of GHG emissions; increasing emissions-reporting obligations; mandates on and regulation of existing products and services; possible exposure to litigation; monitoring increasing operating costs (e.g., higher compliance costs, increased insurance premiums); potential impacts on existing assets due to policy changes; impact on brand/credibility; and increased costs and/or reduced demand for products and services resulting from fines and judgments. The materiality assessment helped us to focus our efforts on adherence to fair business practices through strong guidelines, oversight and employee education; sustainable product lifecycle practices, responsible practices relating to chemical and hazardous substances as well as critical minerals and metals; energy efficiency and renewable energy use; and safeguarding the rights, health and opportunities of our employees around the world, and across genders, races, ethnicity and age.</t>
  </si>
  <si>
    <t>Climate related market risks are certainly considered in risk assessments. Specific concerns for Western Digital include: Maintaining accuracy and legal review of climate-change related statements and commitments by Western Digital. Monitoring changing customer behaviour; specifically, as is relates to perception of Western Digital’s operations and products in relation to mitigating climate change. Uncertainty in market signals as political and social risks vacillate in accepting or rejecting action associated with Climate change risks. Climate change associated risks may increase cost of raw materials due to supply chain or business disruption in Western Digital or supplier operations. Specific risks for Western Digital are associated with electricity costs from fossil fuel related electricity generation and the associated GHG emissions. The materiality assessment helped us to focus our efforts on adherence to fair business practices through strong guidelines, oversight and employee education; sustainable product lifecycle practices, responsible practices relating to chemical and hazardous substances as well as critical minerals and metals; energy efficiency and renewable energy use; and safeguarding the rights, health and opportunities of our employees around the world, and across genders, races, ethnicity and age.</t>
  </si>
  <si>
    <t>Climate change issues and how we are responding to them can be a factor that influences our reputation as a responsible corporation and supplier; and can impact our customers’ confidence that they can rely on Western Digital to manage our risks and protect their reputation by demonstrating they are engaging in responsible sourcing practices. Our performance as an upstream supplier for our clients, specifically as viewed as contributing to their Scope 3 GHG emissions and water stewardship concerns. Our products are considered in our clients’ energy usage profile of their products and as such, we must respond to increasing competitive demand on our products to be more efficient. End-of-life considerations on our products in relation to waste streams and close-loop efforts. The materiality assessment helped us to focus our efforts on adherence to fair business practices through strong guidelines, oversight and employee education; sustainable product lifecycle practices, responsible practices relating to chemical and hazardous substances as well as critical minerals and metals; energy efficiency and renewable energy use; and safeguarding the rights, health and opportunities of our employees around the world, and across genders, races, ethnicity and age.</t>
  </si>
  <si>
    <t>Acute physical risks associated with climate change are included by Western Digital in annual risk assessments. Risks considered may include: business continuity planning review for near term risks; increased severity of extreme weather events such as cyclones and flood; reduced revenue from decreased production capacity (e.g., transport difficulties, supply chain interruptions); reduced revenue and higher costs from negative impacts on workforce (e.g., health, safety, absenteeism); write-offs and early retirement of existing assets (e.g., damage to property and assets in "high-risk" locations); increased operating costs (e.g., inadequate water supply, increasing energy costs); increased capital costs (e.g., damage to facilities); reduced revenues from lower sales/output; increased insurance premiums and potential for reduced availability of insurance on assets in "high-risk" locations. The materiality assessment helped us to focus our efforts on adherence to fair business practices through strong guidelines, oversight and employee education; sustainable product lifecycle practices, responsible practices relating to chemical and hazardous substances as well as critical minerals and metals; energy efficiency and renewable energy use; and safeguarding the rights, health and opportunities of our employees around the world, and across genders, races, ethnicity and age.</t>
  </si>
  <si>
    <t>Chronic physical risks associated with climate change are included in longer term risk assessments. For example, Western Digital has undertaken and will periodically update “Black Swan” vulnerability assessments on assets and supply chains. In these reviews changes in scenarios consider climate related risks and may include, but are not limited to: Precipitation patterns, Extreme variability in weather patterns, Rising mean temperatures, Rising sea levels, and Resource availability. The materiality assessment helped us to focus our efforts on adherence to fair business practices through strong guidelines, oversight and employee education; sustainable product lifecycle practices, responsible practices relating to chemical and hazardous substances as well as critical minerals and metals; energy efficiency and renewable energy use; and safeguarding the rights, health and opportunities of our employees around the world, and across genders, races, ethnicity and age.</t>
  </si>
  <si>
    <t>Suppliers upstream to Western Digital operations are susceptible to climate change risks. Our primary goals are to avoid business disruption to Western Digital due to disruption in our supply chain; and to assure we are engaging in responsible sourcing practices. Western Digital business continuity management system requires procurement teams to address risk assessments of suppliers and mitigate risks via tools and procedures at their disposal, i.e. procurement code of conduct, contractual stipulations, business continuity planning, and audits requirements of core suppliers with demonstrated climate risk exposure. Suppliers are requested to submit the business continuity plans to Western Digital in case of the natural disasters occurs at their manufacturing sites. The materiality assessment helped us to focus our efforts on adherence to fair business practices through strong guidelines, oversight and employee education; sustainable product lifecycle practices, responsible practices relating to chemical and hazardous substances as well as critical minerals and metals; energy efficiency and renewable energy use; and safeguarding the rights, health and opportunities of our employees around the world, and across genders, races, ethnicity and age.</t>
  </si>
  <si>
    <t>Downstream risk is currently associated with Western Digital product performance as required by market drivers on our client. We aim to continuously make our products competitive when it comes to energy usage. Western Digital design and development teams are achieving significant advances in the energy efficiency performance of our storage products with simultaneous dramatic increases in storage capacity and no increase in physical footprint. We must be competitive when it comes to embodied energy and GHG emissions as well as the performance of our products. A new climate-related risk and opportunity is the “circular economy” concept. The goal is to extend the life of products through recovery and reuse, and/or to recover and recycle valuable materials and components, to reduce the demand for (or compensate for diminishing supplies of) critical virgin materials (e.g., rare earth minerals). The materiality assessment helped us to focus our efforts on adherence to fair business practices through strong guidelines, oversight and employee education; sustainable product lifecycle practices, responsible practices relating to chemical and hazardous substances as well as critical minerals and metals; energy efficiency and renewable energy use; and safeguarding the rights, health and opportunities of our employees around the world, and across genders, races, ethnicity and age.</t>
  </si>
  <si>
    <t>Western Digital (WDC) monitors and responds to both internal and external risks and opportunities through multiple process. Internally, WDC maintains a documented risks/opportunities assessment at the global level, and at the facility level. As part of our certified ISO14001 management system, climate-related risks and opportunities are included in this assessment. This assessment is one of input of our internal Environmental Management System (EMS) objective, and we set energy reduction target at both global level and local level in this reporting year. This process enables us to make our operation more energy efficient, and this process will allow for response to climate change. Another example of internal process is our comprehensive implementation of BCMS (Business Continuity Management System) at each facility. BCMS at WDC has the similar operation process to our Environmental Management System, and we defined the specific requirements to establish, maintain and continually improve a BCMS to protect against, reduce the likelihood of occurrence, prepare for, respond to, and recover from disruptive incidents when they arise. In this process, WDC is expanding the Risk Assessment Process to include climate change related factors. In addition to this regular process, WDC has conducted a deeper assessment of climate-related risks and opportunities through focused vulnerability assessments at key locations. The studies include a high-level identification of external hazards, hazardous situations and events that can cause harm to assets at a facility. This is followed by a more refined study to gather specific data, identification of extreme weather events, generation of data to understand and develop responses to specific events, developing probabilities, assessing operational impacts, and preparing a risk register and threat assessment summary. These macro inputs are further informed and refined by the more frequent business impact assessments conducted through implementation of the BCMS process. In terms of external processes, WDC monitors stakeholder perspectives on risks and opportunities through multiple mechanisms including participation in industry organizations such as RBA, response to customer inquiries including the participation in CDP, incorporation of environmental questions in customer RFPs, interest shown by shareholders &amp; NGOs in our product energy efficiency. We track climate change regulatory requirements, customer &amp; legal requirements related to our products, including energy efficiency requirements, &amp; incorporate them into product design specifications. For example, in some countries, there are laws requiring improve of product energy efficiency. WDC has a process to monitor for and review proposed changes to these requirements, and communicate necessary updates with our product development teams. These types of regulations are identified as one of our climate change related risks, because they are presumed to become more stringent. WDC has been taking a proactive approach to ensure ongoing compliance to these regulations. In fact, many of our products are achieving more energy efficiency beyond this law’s minimum threshold. We think that this is also an opportunity for our business, because our proactive approach will enable us to provide products attractive to eco-conscious customers. WDC risk mitigation planning and execution following assessments to ensure our business addresses its key risks both physical and transitional:</t>
  </si>
  <si>
    <t>Physical Risks: The manufacturing process for storage drives necessarily involves the use of chemicals. We strive for risk-free work-sites and products, innovating to minimize the use of hazardous chemicals and develop safer substances. Two teams are responsible for managing hazardous substances in our operations: Real Estate Operations      Global Environmental Health and Safety team sets minimum corporate environmental, health and safety management requirements for use of chemicals in WDC’s operations worldwide. Product Environmental Compliance team part of Quality Management Systems, ensures all WDC products meet worldwide environmental regulations and customer requirements.</t>
  </si>
  <si>
    <t>Transitional Risks: WDC strives to be a full partner to our customers, helping them meet their product standards in addition to our own. We regularly engage with our customers to identify material management opportunities that go beyond regulatory requirements. When customers consider unique requirements, we work together to implement new capabilities. Because our product chemicals are common for all customers, those innovations often lead to a beneficial change across all products.  For example, we recently extended our halogen-free requirement across all      WDC products. We initially worked with a customer to review all components in a high-volume retail product, then developed a plan to implement the halogen-free requirement for that product and across our product portfolio.</t>
  </si>
  <si>
    <t>Increased monitoring and compliance costs of various greenhouse gas emission schemes (e.g., cap and trade, carbon taxes, etc.) are passed on to Western Digital as part of our procurement of goods and services from our suppliers. For example, such requirements impact our operations in China and California. This is particularly true for our procurement of energy, as the power sector is impacted by requirements to decarbonize.</t>
  </si>
  <si>
    <t>Financial impact not yet estimated.</t>
  </si>
  <si>
    <t>Western Digital is working to develop an estimation and management method relevant to the newly integrated company.</t>
  </si>
  <si>
    <t>Enhanced emissions-reporting obligations causing an increase in labor/fees to support compliance. For example, CDP, client and investor inquiries, etc., require an increasing amount of resource to gather information and respond. Lately Western Digital has had to invest significant additional effort to respond due to a growing lack of consistency in units of measure, reporting periods, and definitions.</t>
  </si>
  <si>
    <t>As a result of climate change, Western Digital is experiencing patterns of more severe extreme weather at all of our global operations. We are factoring this into our risk assessment process.</t>
  </si>
  <si>
    <t>Financial impact not yet estimated. While we have insurance for floods and business interruption, the effects would significantly affect our ability to manufacture or sell our products, which would result in a substantial loss of sales and revenue and a substantial harm to our operating results.</t>
  </si>
  <si>
    <t>To manage these risks, we have insurance and multiple suppliers for parts as well as multiple production facilities in different geographical regions.</t>
  </si>
  <si>
    <t>Cost of management is company confidential information.</t>
  </si>
  <si>
    <t>Adverse weather in affected regions has the potential to cause physical damage to our property and other assets, to directly harm our employees, and to disrupt our owned and contracted operations.</t>
  </si>
  <si>
    <t>Financial impact not yet estimated. Tropical storms could result in physical damage to our buildings and equipment, leading to repair, and possibly even rebuild costs. They may result in staff not being able to travel to work with potential lost work time. If a data center went down and we did not have contingency arrangements in place, we could suffer a loss of data. If a critical supplier manufacturing facility goes down as a result of a tropical storm, this would likely adversely affect our supplier’s production output, which would affect our ability to fulfill customer orders, and potentially lead to revenue losses.</t>
  </si>
  <si>
    <t>Adverse weather in affected regions has the potential to cause physical damage to our property and other assets, to directly harm our employees, and to disrupt our owned and contracted operations, and related production/sales.</t>
  </si>
  <si>
    <t>Financial impact not yet estimated. In the event that a region that is a local hub for the tech industry is negatively affected by climate change physical impacts, we could experience a downturn in customer orders for our products, as is illustrated by the Thailand situation in 2011.</t>
  </si>
  <si>
    <t>Ever since we established our environmental programs, we have recognized that our customers have expectations for us to invest in reducing our environmental impact. Our manufacturing facilities worldwide conform to an Integrated Management System and are 3rd-party certified within this framework on a multi-site certification to ISO14001:2015, demonstrating to our customers and other stakeholders our commitment to the environment. Many of our customers are large, high profile companies who have well- established environmental programs. They understand that they are only able to reduce their total impact by actively engaging with their suppliers to encourage impact reduction. Some of Western Digital’s customers are members of the CDP Supply Chain Consortium and have requested that Western Digital respond to the CDP supply chain module and provide customer specific data. One of our customers also requires that we have a GHG reduction strategy, including a goal and reduction plan for our own operations. If Western Digital were not responsive to such requests, this could negatively impact our relationships with our customers and could lead to lost business should our customers decide to engage with alternative suppliers.</t>
  </si>
  <si>
    <t>Financial impact not yet estimated. If we were not responsive to our customers’ requests regarding our GHG emissions data and reduction plans, we could lose customers and associated revenue.</t>
  </si>
  <si>
    <t>Following multiple, large-scale acquisitions, Western Digital has centralized a team to comprehensively review and transform its sustainability reporting and governance processes. The company is implementing a consolidated, long-term sustainability strategy, while it continues to focus on delivering sustainable value for customers and other stakeholders. Ensuring that our customers’ expectations are met and where possible exceeded has always been a key driver for our environmental programs and we are committed to being both responsive and proactive in our climate change-related dealings with customers.</t>
  </si>
  <si>
    <t>Approximate costs during the reporting year were $500,000. We expect to continue to incur similar costs for at least the next 5 years.</t>
  </si>
  <si>
    <t>Climate change has the potential to cause natural disasters which may disrupt production and transportation of raw materials.</t>
  </si>
  <si>
    <t>Western Digital requests suppliers to prepare Business Continuity Plan for the natural disasters and reduce the GHG amount released from the production.</t>
  </si>
  <si>
    <t>Western Digital is working to establish business continuity plans with key suppliers to ensure minimal disruption to supply chain.</t>
  </si>
  <si>
    <t>External factors may affect customer and stakeholder perceptions of Western Digital, which may impact the demand for Western Digital products.</t>
  </si>
  <si>
    <t>Western Digital regularly engages with customers and stakeholders to address concerns as they arise.</t>
  </si>
  <si>
    <t>Western Digital's Real Estate Operations (REO) team is tasked with the installation and maintenance of infrastructure equipment. As technology advances, the new equipment is more resource-efficient than existing. The site REO team conducts analyses based on a number of factors, including equipment availability, local technical support, and total cost of ownership.</t>
  </si>
  <si>
    <t>Western Digital sets annual energy reduction targets for sites to meet by implementing energy-efficient technology or processes.</t>
  </si>
  <si>
    <t>Site personnel are responsible for meeting the annual energy reduction target by implementing energy-efficient technology or processes.</t>
  </si>
  <si>
    <t>Manufacture of Western Digital products take place in environments controlled for temperature and humidity. Rising temperatures mean increased air conditioning and ventilation costs.</t>
  </si>
  <si>
    <t>Western Digital tracks energy costs at all manufacturing locations. Sites with increasing energy costs are prioritized for equipment upgrades to more energy-efficient technology. All sites are required to meet annual energy reduction targets.</t>
  </si>
  <si>
    <t>Western Digital constructed a flood wall surrounding our Thailand facility to mitigate local flood impacts.</t>
  </si>
  <si>
    <t>Flood wall was constructed at a cost of around $2 million USD.</t>
  </si>
  <si>
    <t>Western Digital conducts risk assessments of site susceptibility to rising sea levels. Facilities in locations sensitive to rising sea levels will require business continuity management to protect the operations.</t>
  </si>
  <si>
    <t>Western Digital's commitment to lowering greenhouse gas emissions has a dual effect of cost savings related to increased resource productivity (i.e., energy and water) as well as assisting customers to achieve their greenhouse gas emissions goals. For example, our facilities in China operate under a carbon quota. We are able to sell excess emissions on the market, which is an incentive to reduce greenhouse gas emissions.</t>
  </si>
  <si>
    <t>The impact is still at a small scale and requires further analysis in the future.</t>
  </si>
  <si>
    <t>Western Digital continually evaluates lower emissions technology when equipment and processes are upgraded.</t>
  </si>
  <si>
    <t>Cost to realize opportunity is loss of market share if priced too high.</t>
  </si>
  <si>
    <t>Energy costs are projected to rise globally, a situation which is exacerbated in some regions such as California, China, India and the European Union by taxes and regulations intended to reduce fossil fuel use. As customers seek to reduce their operational costs, they are increasingly looking for energy efficient technology solutions. This promotes the market for Western Digital products that use significantly less energy when compared with alternative solutions. Product efficiency standards are anticipated to drive the market for energy efficient technology products. This creates an opportunity for marketing of Western Digital's products that offer energy efficiency advantages over comparable products. For example, under the EU Eco-design Directive, server and other equipment which incorporate Western Digital products may be subject to future regulatory requirements. California has also proposed energy efficiency standards for computers as part of its Appliance Efficiency legislation. Customers who place technology equipment on the market may be required to incorporate higher levels of energy efficiency to their product and this in turn could stimulate demand for products such as our highly efficient Hard Disk Drives.</t>
  </si>
  <si>
    <t>It is difficult to accurately quantify and effectively communicate the financial implications of this opportunity due to multiple other factors that could accompany a scenario of increasing energy costs. Energy taxes and product efficiency standards driving increased demand for Western Digital’s energy efficient products translate into revenue generation opportunities for our company. It may also serve to justify increased R &amp; D investment in the design and development of new, energy-efficient products</t>
  </si>
  <si>
    <t>Improving energy efficiency is a guiding principle of our product design and development across all product lines. The Western Digital hard disk drives deliver more computing power while using less energy power. Western Digital technology in data centers powers applications over a cloud-based network. It lets multiple users simultaneously share data with ultra-fast streaming display, mitigating the need for high-powered workstations for each user. Western Digital platforms lead the industry for accelerating data analytics, scientific computing, and high-performance computing. The new devices deliver the fastest performance and best energy efficiency for workloads with near-infinite computing needs. Western Digital technology powers many of the top energy-efficient systems on the Green500 supercomputer list. This includes the Tokyo Institute of Technology’s Tsubame-KFC, the first super- computer to break the 4 gigaflops per watt barrier. Western Digital HDDs maximizes energy conservation and battery life in notebooks by automatically shutting off the HDD when it is not needed.</t>
  </si>
  <si>
    <t>Changes in market share as solutions leverage different mixes in SSD and HDD products.</t>
  </si>
  <si>
    <t>Western Digital Design and development teams are achieving significant advances in the energy efficiency performance of our storage products with simultaneous dramatic increases in storage capacity and no increase in physical footprint. Western Digital’s continuing innovation in design enables significant greenhouse gas emission reductions during the “customer use” phase of our product life cycle since the customer is able to achieve doubling of their storage capacity while cutting energy requirements in half, and with no increase in physical footprint.</t>
  </si>
  <si>
    <t>It is difficult to accurately quantify and effectively communicate the financial implications of this opportunity due to multiple other factors that could accompany a scenario of increasing energy costs. The use of Western Digital HDD technology for climate change research and mitigation applications drives additional revenue streams for Western Digital.</t>
  </si>
  <si>
    <t>Hiring local talent results in greater local investment in education. Unique partnerships between Western Digital and local educational institutions are designed to train the next generation of engineers and managers who will help lead our development and manufacturing activities in the future. We engage and cooperate with local governments and universities to develop advanced technology curricula. We arrange hands-on training for polytechnic lecturers, donate lab equipment and provide engineers as volunteer teachers at local universities.</t>
  </si>
  <si>
    <t>Potential loss of market share if new technology does not meet customer expectations.</t>
  </si>
  <si>
    <t>Western Digital's commitment to lowering greenhouse gas emissions has a dual effect of cost savings related to increased resource productivity (i.e., energy and water) as well as assisting customers to achieve their greenhouse gas emissions goals. For example many customers have set science-based targets, including Scope 3 targets.</t>
  </si>
  <si>
    <t>It is difficult to accurately quantify and effectively communicate the financial implications of this opportunity due to multiple other factors that could accompany a scenario of increasing energy costs. Financial implications of improving stakeholder relations include i) attracting and retaining customers to maintain and grow our revenue; ii) potential for favorable ratings by investment analysts, with a potential longer term positive impact on our share value; iii) attracting and retaining the best employees, which is critical to creating our innovative products and iv) ensuring a positive relationship with local agencies enabling us to continue to develop our facilities. We are unable to quantify the positive impact to our business due to the intangible nature of the opportunity.</t>
  </si>
  <si>
    <t>We believe that proactive communication of our environmental programs will enhance our reputation. We have responded to the CDP Investor survey annually since 2007. Western Digital is preparing to publish and regularly update a global Corporate Responsibility report that details our environmental programs; and to participate in surveys such as those from the Dow Jones Sustainability Index. We post case studies about our energy efficient products on our corporate website and social media channels such as our Facebook, Twitter, LinkedIn and blog (https://datamakespossible.westerndigital.com/). Our efforts have been recognized by third parties. At our Bay Area facilities and headquarters in California, we operate commute programs which provides employees with climate-friendly options for traveling to and from work while addressing a priority issue for the locals. We are also building high levels of energy efficiency into our facilities, with two buildings certified LEED Silver by USGBC. Through our actions, we anticipate that a positive impact on our reputation is likely.</t>
  </si>
  <si>
    <t>During the reporting year, we incurred costs associated with employee time and consulting fees, in support of our environmental program. Approximate costs during the reporting year were over $500,000. We expect to continue to incur similar costs for at least the next 5 years.</t>
  </si>
  <si>
    <t>A significant risk and opportunity is associated with Western Digital’s development of new products and services through R and D and innovation. A recent example can be found in press releases introducing the new Ultrastar SAS SSD, the company’s highest- density drive and the fastest dual-port SAS SSD in the market, enabling server and storage array manufacturers to offer customers substantially lower data center total cost of ownership for Fast Data applications. By doubling maximum capacity of the previous generation to 15.36TB within the same 2.5-inch 15-mm form factor, drive storage density also doubles, giving IT managers the potential to reduce the number of drives deployed, consolidate servers and open up valuable rack space while improving resource productivity in energy, water, and associated GHG emissions.</t>
  </si>
  <si>
    <t>Risks and opportunities addressed by Western Digital pertain to the ability to produce our products and services as well as a reliable supply of our products to our clients. We recognize a future competitive advantage by our ability to assess value chain climate risks and opportunities, especially those associated with avoiding reduced revenue from decreased production capacity (e.g., transport difficulties, supply chain interruptions). For example, changes in precipitation patterns and extreme variability in weather patterns. Increased severity of extreme weather events such as cyclones and floods (Increased capital costs (e.g., damage to facilities). Our responses in the CDP demonstrate we have established business continuity programs for our internal operations and requirements for our suppliers to prepare for extreme weather and natural disaster events that are increasingly more common (e.g., earthquakes and floods) We were an early customer for Resilinc’s (www.resilinc.com) event notification and impact assessment services, which facilitates prompt assessment of any significant interruption of our customer fulfillment; and prompt recovery of impacted operations or transfer to alternative internal and supplier facilities.</t>
  </si>
  <si>
    <t>Most adaptation and mitigation associated with climate change to our physical assets/operations and supply/value chain are covered both above and below in respective line items. A volatile area containing risk and opportunities that require adaptation and mitigation services also relate to policy and legal mandates on and regulation of existing products and services (Policy and legal: Increased operating costs (e.g., higher compliance costs, increased insurance premiums). We remain vigilant to local, regional, national, and international changes and require due diligence by our corporate functions and local teams.</t>
  </si>
  <si>
    <t>Our R and D commitment and improvement in product performance demonstrates how Western Digital design and research and development teams are achieving significant advances in the energy efficiency performance of our storage products with simultaneous dramatic increases in storage capacity and no increase in physical footprint. Western Digital’s continuing innovation in design enables significant greenhouse gas emission reductions during the “customer use” phase of our product life cycle. For example, the customer can achieve doubling of their storage capacity while cutting energy requirements in half, and with no increase in physical footprint.</t>
  </si>
  <si>
    <t>As cited above in supply chain/value chain, our responses in the CDP demonstrate we have established ISO certified or compliant business continuity programs and procedures for our internal operations to prepare for extreme weather and natural disaster events that are increasingly more common (e.g., earthquakes and floods) and associated with climate change. As stated earlier, we were an early customer for Resilinc’s event notification and impact assessment services, which facilitates prompt assessment of any significant interruption and prompt recovery of impacted operations.</t>
  </si>
  <si>
    <t>Western Digital's marketplace position is also impacted. Western Digital is always seeking better competitive position to reflect shifting consumer preferences that includes responding to climate related risks and opportunities. Managing the risk and opportunity may correlate to perceived brand value and resulting increased revenues and the overall success of Western Digital.</t>
  </si>
  <si>
    <t>Financial planning, specifically related to the amount of investment into research and development, marketing, and monitoring the performance of products is, in some part, a reaction to our clients’ preferences shifting to procuring more efficient products from Western Digital. In essence, our clients are looking at their own efforts to be more productive with costs and risks associated with energy use and subsequent GHG emissions. The CEO, CFO, COO and; President and other members of management team, periodically review information relating to the market for our products, shifts in client preferences and risk and opportunities associated with overall competitiveness of Western Digital. Western Digital’s continuing innovation in design enables significant greenhouse gas emission reductions during the “customer use” phase of our product life cycle since the customer is able to achieve doubling of their storage capacity while cutting energy requirements in half, and with no increase in physical footprint. This productivity of resource use compared to storage capability speaks to the competitiveness of our products and our revenue from product sales. A recent example can be found in the press release introducing the new Ultrastar DC SS530 SAS SSD, the company’s highest-density drive and the fastest dual-port SAS SSD in the market, enabling server and storage array manufacturers to offer customers substantially lower data center total cost of ownership for Fast Data applications. By doubling maximum capacity of the previous generation to 15.36TB within the same 2.5-inch 15-mm form factor, drive storage density also doubles, giving IT managers the potential to reduce the number of drives deployed, consolidate servers and open up valuable rack space while improving resource productivity in energy, water, and associated GHG emissions.</t>
  </si>
  <si>
    <t>Potential for financial impact of disruption caused by different threats is one of the factors in determining the risk to our business operations. These identified risks are the drivers of the different mitigation initiatives of the company. Specifically, infrastructure and utilities investments are managed by Western Digital Corporation’s Real Estate Operations (REO) function, whose highest level of management is the Senior Vice President. The REO organization, in turn, reports in through the Finance/Corporate Strategy organization through to executive management. REO has responsibility for oversight of Western Digital's global facilities, including: (1) assessment of facilities-related risks and opportunities associated with climate change and other matters as part of our business continuity planning process and (2) investment in measures to minimize impacts of climate change to our operations including annual operating expenditures (opex) and capital (capex) financial investments. Key business cases for such investments are developed within the REO function taking into account multiple factors, including sustainability and resiliency goals. REO is responsible for identifying the need for and taking forward the justification to secure investment funding quarterly, at a minimum.</t>
  </si>
  <si>
    <t>Western Digital’s Board periodically reviews information relating to acquisitions and divestments that are usually related to the overall competitiveness of Western Digital. This may include risks and opportunities associated with markets for our products, shifts in client preferences and the ability of Western Digital to, without disruptions, competitively deliver products to our clients. At times, embedded in this information are climate related risks and opportunities. This information has been presented to the Board by the CEO, CFO, COO and President, and other members of management.</t>
  </si>
  <si>
    <t>Investors and creditors of Western Digital are increasingly focused on sustainable and socially responsible investment, based on environmental, social and governance (ESG) information provided through various channels such as this CDP submittal. Our investor relations and treasurer teams are fulfilling requests for information from which investment and credit decisions are being made. Western Digital is not aware of access to capital being impacted.</t>
  </si>
  <si>
    <t>A principal potential financial impact due to climate change and water security risks would be due to a temporary interruption of our business continuity/order fulfillment resulting from an extreme weather event or natural disaster. Such events could potentially impact Western Digital’s and our suppliers manufacturing operations, as well as logistics/transport operations in the impact zone for these events. Western Digital conducts a periodic study to identify and mitigate the effects of any future “Black Swan” or other events that may disrupt operations. Steps include a “high level” identification of potential external hazards, hazardous situations and/or events that can cause harm to assets at a given facility. This is followed by a more refined study to gather specific data (e.g., geological maps, etc.), identification of extreme weather events, generation of specific data to understand and develop responses to specific events (e.g., flooding, earthquake, etc.), developing probabilities, assessing operational impacts, and preparing a risk register and threat assessment summary. These macro inputs are further informed and refined by the more frequent business impact assessments conducted through implementation of the business continuity management system process, as previously described. In general, our business continuity and recovery planning is intended to minimize such impacts by informing financial decision making as to the costs and investments associated with mitigating risks to our assets.</t>
  </si>
  <si>
    <t>When addressing materiality analysis and associated liabilities related to risks and opportunities, including the climate related risks and opportunities communicated in this CDP submittal, Western Digital takes into account both quantitative and qualitative factors. For the quantitative analysis, we consider the impact on various financial metrics depending on the circumstances, such as: revenue; total, current or fixed assets; cash and cash equivalents; operating income; working capital; and net income. For the qualitative analysis, the factors we consider depend on the event or issue we are evaluating, but could include: strategic impact; customer impact; competitive impact; alternatives, substitutions or replacements; legal or regulatory requirements; contractual requirements; or impact on strategic relationships. As it pertains to liabilities, Western Digital Board, periodically reviews information relating to the potential impact of natural disasters on business continuity and how to mitigate risks. This information has been presented to the Board by the CEO, CFO, COO and President and other members of management.</t>
  </si>
  <si>
    <t>Business Continuity Planning Western Digital has defined the specific requirements to plan, establish, implement, operate, monitor, review, maintain and continually improve a Business Continuity Management System to protect against, reduce the likelihood of occurrence, prepare for, respond to, and recover from disruptive incidents when they arise. Western Digital also regularly conducts an enterprise risk assessment process, and communicates key risks and mitigation efforts to the Board of Directors. Through implementation of these processes, Western Digital business functions regularly assess potential impacts, both internal and external. These may include impacts arising directly or indirectly from climate change and its effects on our direct operations as well as our supply chain, among others. Those with the potential to materially affect the company are communicated to the Board of Directors. Efforts to address risks and opportunities may require financial planning to account for potential operational costs, capital expenditures, or even low/no cost communication or behavior change initiatives.</t>
  </si>
  <si>
    <t>1. Following multiple, large-scale acquisitions, Western Digital has centralized a team to comprehensively review and transform its sustainability reporting and governance processes. The company is </t>
  </si>
  <si>
    <t>implementing a consolidated, long-term sustainability strategy, while it continues to focus on delivering sustainable value for customers and other stakeholders.  Our goal is for our CSR committee to more effectively engage executives and business managers from across our organization in considering issues that represent a strategic business risk or opportunity and how these should be incorporated in our CSR strategy. We maintain membership of organizations such as the RBA and the Silicon Valley Leadership Group to help us to track emerging risks and opportunities and we monitor and take into account customer interest in our environmental programs, including the number of customers who request our participation in the CDP Supply Chain program and/or incorporate environmental questions in their RFP process, and the interest shown by customers and other stakeholders in our industry-leading product energy efficiency performance.</t>
  </si>
  <si>
    <t>2. Our strategy focuses on climate change aspects including energy efficiency (of our products and processes), addressing impacts in our supply chain and reducing our operational carbon footprint. In relation to our own operations, our strategy has been influenced by energy cost exposure, and we are now strategically pursuing opportunities to reduce our energy costs, particularly as new energy and carbon taxes are introduced around the world. Our customers are also requiring that we have a GHG reduction goal for our own operations. Focusing on reducing our direct emissions helps to demonstrate our commitment to our employees, customers, investors and other interested stakeholders thereby enhancing our reputation. In the area of product design, whether we are engineering systems to power mobile devices or creating architectures that support high-performance supercomputers, our technology can have a significant positive impact on the energy efficiency of the devices in which they are incorporated. Our product design teams’ efforts to dramatically improve product energy efficiency positively differentiate our products in the marketplace, reflecting increased customer interest in energy efficiency.  Our product efficiency focus positions us well for emerging appliance efficiency regulatory standards. We recognize that a failure to engage with our suppliers on greenhouse gas emissions and other CSR issues could present risks to our business, including reputational impact, business continuity impacts and increased costs. Since 2007 when we joined the EICC, now Responsible Business Alliance (RBA), we have been committed to engaging with our supply chain on corporate responsibility issues, including most recently our collection of carbon emissions and water usage data from critical suppliers and our request to understand more about their response to climate change.</t>
  </si>
  <si>
    <t>3. The short term aspects of our strategy that have been influenced by climate change include our 6 year goal to reduce our absolute GHG emissions by 10% by CY2023. We are actively pursuing initiatives that will contribute to realizing our goal, including evaluation of onsite renewable options and integration of energy efficiency in new construction. Another short term aspect of our strategy relates to the increased relevance of the consumer market to our business. We are evaluating the extent to which product energy efficiency is important to our consumers and we are working on how to best raise awareness of this customer group about the environmental and other benefits of our product energy efficiency performance. The third short term aspect of our strategy focuses on our supply chain where we have been working to quantify the supply chain emissions attributable to our product, in order to inform our supplier engagement efforts going forward.</t>
  </si>
  <si>
    <t>4. We anticipate that our longer term (5-6 years) strategy will involve furthering our efforts to extend our programs across our entire value chain, addressing impacts at each stage in the life cycle of our products.  This will include further integrating energy efficiency goals into product design and operational activities and engaging our customers as we do this, making investments to realize our greenhouse gas goal, and taking the next steps in our supplier emissions engagement strategy. We also anticipate an expanding market for our products related to climate change research and mitigation. For example, scientists at the US Department of Energy’s Oakridge National Laboratory are using our HDD technology to enable highly complex modelling and facilitate more accurate climate predictions that wouldn’t otherwise be possible. The goal is to provide a source of reliable climate change prediction information which can help to inform decision-making. Models include a focus on the water cycle, including how precipitation patterns change, and how this will evolve during the next 40 years in a warming climate. Others will address the stability of the Antarctic ice sheet, and its contribution to the rise of sea levels. And they’ll assess how carbon, nitrogen and phosphorous cycles help regulate climate system feedbacks. Once complete, the government plans to make the computer model publicly-available to enable further research.</t>
  </si>
  <si>
    <t>5. Our efforts to manage our energy consumption serve to reduce operating costs; money which we can re-invest into our business and help maintain our competitiveness. Our efforts to address current and future customer expectations for the energy and carbon performance of our operations, products and supply chain help us to retain customers and potentially attract new business.</t>
  </si>
  <si>
    <t>6. During calendar year 2018, we implemented numerous projects designed to reduce energy and water consumption and associated costs in our factories. These measures resulted in energy savings of over 60,400 MWh and water savings of nearly 843,900 cubic meters over the course of the year, for a cumulative operating expense avoidance of almost $3.2 million.</t>
  </si>
  <si>
    <t>Other, please specify (Internal Methodology)</t>
  </si>
  <si>
    <t>Western Digital conducted a study to identify and mitigate the effects of any future “Black Swan” or other events that may disrupt manufacturing operations in Asia and United States. Steps include a high-level identification of potential external hazards, hazardous situations and/or events that can cause harm to assets at a given facility. This is followed by a more refined study to gather specific data (e.g., geological maps, etc.), identification of extreme weather events, generation of specific data to understand and develop responses to specific events (e.g., flooding, earthquake, etc.), developing probabilities, assessing operational impacts, and preparing a risk register and threat assessment summary. The study focused on events of low (1 in 500 years) and medium (1 in 100 years) probability of occurring, and identified site specific threats. Previous vulnerability assessments showed company operations being most likely to be impacted by low to medium probability events which could happen at any time. These macro inputs are further informed and refined by the more frequent business impact assessments conducted through implementation of Western Digital’s detailed business continuity management system process, as previously described. The results of the scenario analysis provided a summary of anticipated risks and impacts to operations. The three greatest risks to Western Digital operations were identified to be floods, earthquakes, and tsunamis. Risk mitigation is strategically prioritized against OpEx and CapEx needs.</t>
  </si>
  <si>
    <t>Western Digital is promoting energy conservation globally. However, there are several near-term factors contributing to an increase in overall energy consumption (e.g., production mix changes lead to longer test time of products with corresponding energy consumption increases). Western Digital continues to closely monitor energy consumption and to promote efficient use of energy in its operations.</t>
  </si>
  <si>
    <t>Real Estate Operation team has been working cross-functionally to review current process of operations, and trying to identify the feasibility of process improvement without significant impact on manufacturing and other operation process. Most of project are related to the adjustment of process and facility based on production volume change, and most projects does not require much investment but they are contributing significant energy and CO2 reduction.</t>
  </si>
  <si>
    <t>Compressed air</t>
  </si>
  <si>
    <t>Compressed air system is identified as one of critical system in Western Digital operation. Most projects are related to the replacement with more energy efficient one, but others are related to the optimization of system operation without significant investment.</t>
  </si>
  <si>
    <t>One of R&amp;D (reseach and development) site launched new heat recovery project. This project uses solar power and does not require carbon fuel.</t>
  </si>
  <si>
    <t>When machines are replaced due to end of life, Real Estate Operation team carefully reviews system requirement as well as energy efficiency. Capital investment related to end of life is reviewed in corporate capital review board, and energy efficiency is included in one of criteria for reviewing projects.</t>
  </si>
  <si>
    <t>In the regular CRB (Capital Review Board) process, the effect of improving energy efficiency is carefully evaluated, and projects are funded as appropriate to achieve energy efficiency and financial goals. Also, Western Digital’s energy/resource management program office annually reviews global performance of efficiency investments to evaluate whether the funding levels are appropriate.</t>
  </si>
  <si>
    <t>Western Digital continues to drive innovation with our HelioSeal® platform of high-capacity data center drives. With one of the lowest power profiles in the industry, our products help data center architects meet eco-environmental goals and requirements by delivering more capacity (storage density), more efficiency (watts/TB), more reliability and more value ($/TB).</t>
  </si>
  <si>
    <t>The directive from our executive team is clear – we have the freedom to execute the programs we believe will be most impactful, but should demonstrate a clear ROI.</t>
  </si>
  <si>
    <t>Our ISO14001 management system assists Western Digital in establishing systems and programs that reduce energy, water usage and waste, as well as encouraging employees to become active participants in protecting our environment.</t>
  </si>
  <si>
    <t>The Western Digital energy/resource management program office formally recognizes and rewards significant accomplishments in facilities energy and CO2 reduction.</t>
  </si>
  <si>
    <t>The Greenhouse Gas Protocol: Public Sector Standard</t>
  </si>
  <si>
    <t>CO2e emission related to energy consumption at sales office</t>
  </si>
  <si>
    <t>Data is not available.</t>
  </si>
  <si>
    <t>Western Digital is in the process of conducting an assessment of Scope 3 emissions, including purchased goods and services.</t>
  </si>
  <si>
    <t>Western Digital is in the process of conducting an assessment of Scope 3 emissions, including capital goods.</t>
  </si>
  <si>
    <t>Western Digital is in the process of conducting an assessment of Scope 3 emissions, including fuel-and-energy-related activities.</t>
  </si>
  <si>
    <t>Western Digital is in the process of conducting an assessment of Scope 3 emissions, including upstream transportation and distribution.</t>
  </si>
  <si>
    <t>Western Digital is in the process of conducting an assessment of Scope 3 emissions, including waste generated in operations.</t>
  </si>
  <si>
    <t>Western Digital calculates Scope 3 emissions from business travel by converting total distance traveled by airplane to CO2e by short haul, medium haul, and long-haul emission factors per Greenhouse Gas Protocol methodology.</t>
  </si>
  <si>
    <t>Western Digital is in the process of conducting an assessment of Scope 3 emissions, including employee commuting.</t>
  </si>
  <si>
    <t>Western Digital is in the process of conducting an assessment of Scope 3 emissions, including upstream leased assets.</t>
  </si>
  <si>
    <t>Western Digital is in the process of conducting an assessment of Scope 3 emissions, including downstream transportation and distribution.</t>
  </si>
  <si>
    <t>Western Digital is in the process of conducting an assessment of Scope 3 emissions, including processing of sold products.</t>
  </si>
  <si>
    <t>Western Digital is in the process of conducting an assessment of Scope 3 emissions, including use of sold products.</t>
  </si>
  <si>
    <t>Western Digital is in the process of conducting an assessment of Scope 3 emissions, including end of life treatment of sold products.</t>
  </si>
  <si>
    <t>Western Digital does not have downstream leased assets.</t>
  </si>
  <si>
    <t>Western Digital does not have franchises.</t>
  </si>
  <si>
    <t>Western Digital is in the process of conducting an assessment of Scope 3 emissions, including investments.</t>
  </si>
  <si>
    <t>Due to product mix change, test time during manufacturing process is getting longer and it is leading to more energy consumption.</t>
  </si>
  <si>
    <t>Other, please specify (Exabytes of memory)</t>
  </si>
  <si>
    <t>Western Digital continually strives to produce more product (memory storage capacity), consume less energy. We have accomplished this level of energy reduction and by modernizing our equipment and changing our methods and habits.</t>
  </si>
  <si>
    <t>Other, please specify (Custom factor based on the internal technical review considering abatement process in manufacturing)</t>
  </si>
  <si>
    <t>Other, please specify (CF4)</t>
  </si>
  <si>
    <t>Other, please specify (C4F8)</t>
  </si>
  <si>
    <t>Other, please specify (HFE7100)</t>
  </si>
  <si>
    <t>Other, please specify (Greenhouse Gas Protocol Calculation Tools, May 2015, Global Warming Potential Values)</t>
  </si>
  <si>
    <t>Other, please specify (HCFC-22)</t>
  </si>
  <si>
    <t>Other, please specify (R-404A)</t>
  </si>
  <si>
    <t>Other, please specify (HCFC-123)</t>
  </si>
  <si>
    <t>Hard Disk Drive (HDD) manufacturing and development</t>
  </si>
  <si>
    <t>Solid State Drive (SSD) manufacturing and development</t>
  </si>
  <si>
    <t>Hard Disk Drive (HDD)</t>
  </si>
  <si>
    <t>Solid State Drive (SSD)</t>
  </si>
  <si>
    <t>Western Digital is not ready to provide precise numeric data of breakdown of year to year CO2e increase. Thus, all changes are keyed here as unidentified one.</t>
  </si>
  <si>
    <t>lb CO2e per 1000 cubic ft3</t>
  </si>
  <si>
    <t>World Resources Institute (2008). GHG Protocol tool for stationary combustion. Version 4.; Energy Conversion Factors are from the GHG Protocol tool, Emission-Factors-from-Cross-Sector-Tools. August 2012.</t>
  </si>
  <si>
    <t>lb CO2e per MWh</t>
  </si>
  <si>
    <t>GHG Protocol tool for stationary combustion. Version 4.; Energy Conversion Factors are from the GHG Protocol tool, Emission-Factors-from-Cross-Sector-Tools. August 2012.</t>
  </si>
  <si>
    <t>Other low-carbon technology, please specify (Various)</t>
  </si>
  <si>
    <t>kilograms of blister paper</t>
  </si>
  <si>
    <t>We reduced the size of our retail packaging this year, reducing waste by more than 450,000 kg this year.</t>
  </si>
  <si>
    <t>kilograms of PET</t>
  </si>
  <si>
    <t>We replaced more than 20,000 kg of new PET material in our packaging with recycled PET this year.</t>
  </si>
  <si>
    <t>kilograms of paper</t>
  </si>
  <si>
    <t>We reduced the thickness of paper used in our packaging this year, saving 216,000 kg of paper.</t>
  </si>
  <si>
    <t>We redesigned trays used to handle products during manufacturing, resulting in a reduction of RPET used by 250,000 kg.</t>
  </si>
  <si>
    <t>Cameron-Cole Verification Report_Western Digital - CY2018.pdf</t>
  </si>
  <si>
    <t>CY2018 Verification Report: Page19-20. Please note that the same report covers all of Scope1, Scope2-location based and Scope2- market based.</t>
  </si>
  <si>
    <t>CY18 Verification Report: Page19-20. Please note that the same report covers all of Scope1, Scope2-location based and Scope2- market based.</t>
  </si>
  <si>
    <t>Western Digital selected this group of suppliers based on several factors: 80% of total spend, and/or high energy usage. The top 80 % spend suppliers are the critical and key components suppliers who manufacture the high- volume components and use the highest amount of energy for part manufacturing which generate the huge amount of CO2eq.</t>
  </si>
  <si>
    <t>The response rate to Western Digital’s outreach to our suppliers has been strong. Several suppliers started to collect the data of resource usage in the factory (electricity, water, fuel consumption, LPG, etc..) For one of our locations we are nearly at 90% acknowledgement rate. Going forward we anticipate measuring percent CO2e reduction as a measure of effective impact.</t>
  </si>
  <si>
    <t>Following multiple, large-scale acquisitions, Western Digital has centralized a team to comprehensively review and transform its sustainability reporting and governance processes. At this juncture Western Digital is in the first phase of integrating our supply chain program, whereby we want to ensure the onsite suppliers are aligned with our requirements in order for them to establish a trading relationship with Western Digital. Our approach includes integration of the suppliers from our multiple acquisitions and communication of a consolidated Western Digital’s message regarding essential CSER/RBA Code requirements and, finally, collection of environmental footprint data. Western Digital engages the suppliers by sending the annual letter called “The Global Citizenship Commitment Letter” to the suppliers. The detail in the letter includes the GHG and Carbon Footprint implementation in order to alert the suppliers to prepare for the program. In 2018, Western Digital started the training about the GHG/Carbon Footprint calculation to suppliers in Malaysia, Singapore, and Thailand</t>
  </si>
  <si>
    <t>Western Digital selected this group of suppliers based on several factors: 80% of total spend, and/or high energy usage.</t>
  </si>
  <si>
    <t>The response rate to Western Digital’s outreach to our suppliers has been strong. For one of our locations we are nearly at 90% acknowledgement rate. Going forward we anticipate measuring percent CO2e reduction as a measure of effective impact.</t>
  </si>
  <si>
    <t>Following multiple, large-scale acquisitions, Western Digital has centralized a team to comprehensively review and transform its sustainability reporting and governance processes. At this juncture Western Digital is in the first phase of integrating our supply chain program, whereby we want to ensure the onsite suppliers are aligned with our requirements in order for them to establish a trading relationship with Western Digital. Our approach includes integration of the suppliers from our multiple acquisitions and communication of a consolidated Western Digital’s message regarding essential CSER/RBA Code requirements and, finally, collection of environmental footprint data. Western Digital engages the suppliers by sending the annual letter called “The Global Citizenship Commitment Letter” to the suppliers. The detail in the letter includes the GHG and Carbon Footprint implementation in order to alert the suppliers to prepare for the program. In 2018, Western Digital started the training about the GHG/Carbon Footprint calculation to suppliers in Malaysia, Singapore, and Thailand.</t>
  </si>
  <si>
    <t>Western Digital publishes GHG emission reports and CDP submission every year. This information is publicly available to our customers, investors and interested parties. In addition to that, we provide customer specific climate related information upon request.</t>
  </si>
  <si>
    <t>Western Digital has established a streamlined, centrally managed process so that customers can engage directly with Western Digital on any corporate social and environmental responsibility (CSER) topic including but not limited to climate change, and their related information and data needs. Additionally, Western Digital shares climate change performance and strategy progress with customers through mechanisms such as CDP’s and RBA’s On Line reporting platforms; and by publishing annually our corporate environmental report on our web site - Please see our latest report which covers CY2017 at: https://www.wdc.com/content/dam/wdc/website/about-wd/ global-citizenship/WDC-GHG-Report-CY2017-Digital.pdf. Using the above combinations of reporting mechanisms helps assure our climate change-related environmental programs and performance is available to the vast majority of our growing and diverse global customers and other stakeholders who have an interest in this topic. We engage these customers in particular to ensure their needs are being met and questions answered.</t>
  </si>
  <si>
    <t>Western Digital’s openness to direct engagement has been noticed and is appreciated by a growing number of major customers. The measure of success has been positive customer feedback regarding our responsiveness to their climate change-related and other CSER needs and initiatives; and is increasingly being recognized in customer feedback during quarterly Quality Business Reviews.</t>
  </si>
  <si>
    <t>Western Digital participates in the Responsible Business Alliance (RBA) and may provide input on relevant climate change policies. As stated on Western Digital’s website, Western Digital seeks to affect government action only on issues and areas that directly impact our business. Potential support of any climate change-related policy initiative would need to be presented to the appropriate senior executives, legal and government affairs staff for discussion. Following multiple, large-scale acquisitions, Western Digital has centralized a team to comprehensively review and transform its sustainability reporting and governance processes. The company is implementing a consolidated, long-term sustainability strategy, while it continues to focus on delivering immediate sustainable value for customers and other stakeholders. Decisions on matters such as these will take into consideration degree of alignment between the proposed initiative and Western Digital’s overall CSER and climate change strategies.</t>
  </si>
  <si>
    <t>WDC-GHG-Report-CY2017-Digital.pdf</t>
  </si>
  <si>
    <t>Section "OUR CARBON FOOTPRINT, WATER FOOTPRINT AND WASTE FOOTPRINT"</t>
  </si>
  <si>
    <t>Western Digital is publishing our first GRI-compliant materiality assessment as part of our corporate sustainability report. This publication is scheduled to be released in late summer of 2019, so it is not published as of the CDP submittal date.</t>
  </si>
  <si>
    <t>Senior Director, Global EHS &amp; Security</t>
  </si>
  <si>
    <t>We have completed the 2018 Greenhouse Gas Accounting List in March 2019. The scope 1 emission sources include emissions statistics for natural gas, diesel, gasoline, carbon dioxide fire extinguishers, personnel activities, refrigerants, and the use of SF6 and CO2 in the process. Since there is no authorization from the headquarters, this data only covers subsidiaries (Beijing BOE Optoelectronics Technology Co.,Ltd.、Hefei BOE Optoelectronics Technology Co.,Ltd.、Beijing BOE Display Technology Co.,Ltd.、Hefei Xinsheng Optoelectronics Technology Co.,Ltd.、Ordos Yuansheng Optoelectronics Co.,Ltd.、Chongqing BOE Optoelectronics Technology Co.,Ltd.、Hefei BOE Display Technology Co.,Ltd.、Fuzhou BOE Display Technology Co.,Ltd.、K-Tronics(Suzhou) Technology Co.,Ltd.、Hefei BOE Vision-Electronic Technology Co.,Ltd.）</t>
  </si>
  <si>
    <t>The scope2 of the organization is the CO2 emissions generated by the consumption of purchased electricity. Currently，we are using the China Development and Reform Commission's grid emission factor.</t>
  </si>
  <si>
    <t>The scope2 of the organization is the CO2 emissions generated by the consumption of purchased electricity. Currently，we are using the China Development and Reform Commission's grid emission factor. Since there is no authorization from the headquarters, this data only covers subsidiaries (Beijing BOE Optoelectronics Technology Co.,Ltd.、Hefei BOE Optoelectronics Technology Co.,Ltd.、Beijing BOE Display Technology Co.,Ltd.、Hefei Xinsheng Optoelectronics Technology Co.,Ltd.、Ordos Yuansheng Optoelectronics Co.,Ltd.、Chongqing BOE Optoelectronics Technology Co.,Ltd.、Hefei BOE Display Technology Co.,Ltd.、Fuzhou BOE Display Technology Co.,Ltd.、K-Tronics(Suzhou) Technology Co.,Ltd.、Hefei BOE Vision-Electronic Technology Co.,Ltd.）</t>
  </si>
  <si>
    <t>Greenhouse gas emissions are generated when waste transportation services provide waste transportation services to our company. missions = Activity Level Data * IPCC Emission Factor * GWP Activity level data is estimated from the mileage of the transport.</t>
  </si>
  <si>
    <t>The above emissions are mainly caused by the energy consumed by the transport vehicle during transportation. Activity level data is estimated from the mileage of the transport. Since there is no authorization from the headquarters, this data only covers subsidiaries (Beijing BOE Optoelectronics Technology Co.,Ltd.、Hefei BOE Optoelectronics Technology Co.,Ltd.、Beijing BOE Display Technology Co.,Ltd.、Hefei Xinsheng Optoelectronics Technology Co.,Ltd.、Ordos Yuansheng Optoelectronics Co.,Ltd.、Chongqing BOE Optoelectronics Technology Co.,Ltd.、Hefei BOE Display Technology Co.,Ltd.、Fuzhou BOE Display Technology Co.,Ltd.、K-Tronics(Suzhou) Technology Co.,Ltd.、Hefei BOE Vision-Electronic Technology Co.,Ltd.）</t>
  </si>
  <si>
    <t>At present, the materials suppliers do not supply to our company separately , so it is difficult to quantify the data. Since there is no authorization from the headquarters, this data only covers subsidiaries (Beijing BOE Optoelectronics Technology Co.,Ltd.、Hefei BOE Optoelectronics Technology Co.,Ltd.、Beijing BOE Display Technology Co.,Ltd.、Hefei Xinsheng Optoelectronics Technology Co.,Ltd.、Ordos Yuansheng Optoelectronics Co.,Ltd.、Chongqing BOE Optoelectronics Technology Co.,Ltd.、Hefei BOE Display Technology Co.,Ltd.、Fuzhou BOE Display Technology Co.,Ltd.、K-Tronics(Suzhou) Technology Co.,Ltd.、Hefei BOE Vision-Electronic Technology Co.,Ltd.）</t>
  </si>
  <si>
    <t>Fuel and energy related activities include emissions from natural gas used by outsourced catering suppliers Emissions = activity level data for energy consumption × IPCC emission factor × GWP Activity level data is obtained from the consumption records provided by the supplier.</t>
  </si>
  <si>
    <t>Fuel and energy related activities include emissions from natural gas used by outsourced catering suppliers Activity level data is obtained from the consumption records provided by the supplier. Since there is no authorization from the headquarters, this data only covers subsidiaries (Beijing BOE Optoelectronics Technology Co.,Ltd.、Hefei BOE Optoelectronics Technology Co.,Ltd.、Beijing BOE Display Technology Co.,Ltd.、Hefei Xinsheng Optoelectronics Technology Co.,Ltd.、Ordos Yuansheng Optoelectronics Co.,Ltd.、Chongqing BOE Optoelectronics Technology Co.,Ltd.、Hefei BOE Display Technology Co.,Ltd.、Fuzhou BOE Display Technology Co.,Ltd.、K-Tronics(Suzhou) Technology Co.,Ltd.、Hefei BOE Vision-Electronic Technology Co.,Ltd.）</t>
  </si>
  <si>
    <t>At present, the supplier is responsible for the company upstream transportation . Since the supplier not only supplies for our company, but also supplies for other companies, it is difficult to quantify the data. Since there is no authorization from the headquarters, this data only covers subsidiaries (Beijing BOE Optoelectronics Technology Co.,Ltd.、Hefei BOE Optoelectronics Technology Co.,Ltd.、Beijing BOE Display Technology Co.,Ltd.、Hefei Xinsheng Optoelectronics Technology Co.,Ltd.、Ordos Yuansheng Optoelectronics Co.,Ltd.、Chongqing BOE Optoelectronics Technology Co.,Ltd.、Hefei BOE Display Technology Co.,Ltd.、Fuzhou BOE Display Technology Co.,Ltd.、K-Tronics(Suzhou) Technology Co.,Ltd.、Hefei BOE Vision-Electronic Technology Co.,Ltd.）</t>
  </si>
  <si>
    <t>This emission source is the waste emission generated by the supplier in the operation process. Since the supplier supplies not only our company but also other companies, it is difficult to quantify the data Since there is no authorization from the headquarters, this data only covers subsidiaries (Beijing BOE Optoelectronics Technology Co.,Ltd.、Hefei BOE Optoelectronics Technology Co.,Ltd.、Beijing BOE Display Technology Co.,Ltd.、Hefei Xinsheng Optoelectronics Technology Co.,Ltd.、Ordos Yuansheng Optoelectronics Co.,Ltd.、Chongqing BOE Optoelectronics Technology Co.,Ltd.、Hefei BOE Display Technology Co.,Ltd.、Fuzhou BOE Display Technology Co.,Ltd.、K-Tronics(Suzhou) Technology Co.,Ltd.、Hefei BOE Vision-Electronic Technology Co.,Ltd.）</t>
  </si>
  <si>
    <t>Business travel currently calculates emissions from air travel. Emissions = Air Miles × Emission Factor × GWP Activity level data is obtained by air miles</t>
  </si>
  <si>
    <t>Business travel currently calculates emissions from air travel,the company records the flight miles of each airline business trip to obtain activity level data. Because other public transportation services not only provide services for our company,also providing services to other publics,It is difficult to quantify emissions data resulting from other public transportation. Since there is no authorization from the headquarters, this data only covers subsidiaries (Beijing BOE Optoelectronics Technology Co.,Ltd.、Hefei BOE Optoelectronics Technology Co.,Ltd.、Beijing BOE Display Technology Co.,Ltd.、Hefei Xinsheng Optoelectronics Technology Co.,Ltd.、Ordos Yuansheng Optoelectronics Co.,Ltd.、Chongqing BOE Optoelectronics Technology Co.,Ltd.、Hefei BOE Display Technology Co.,Ltd.、Fuzhou BOE Display Technology Co.,Ltd.、K-Tronics(Suzhou) Technology Co.,Ltd.、Hefei BOE Vision-Electronic Technology Co.,Ltd.）</t>
  </si>
  <si>
    <t>Employee commuting currently calculates emissions from outsourced commuter shuttles. Emissions = commuter shuttle fuel consumption × IPCC emission factor × GWP Activity level data is estimated from the commuter shuttle mileage</t>
  </si>
  <si>
    <t>Employee commuting currently calculates emissions from outsourced commuter shuttles. Private cars and other public transport that employees commute to work, because these vehicles are not only for employees to go to work, but also for employees (or other personnel) for other purposes, so it is difficult to quantify Since there is no authorization from the headquarters, this data only covers subsidiaries (Beijing BOE Optoelectronics Technology Co.,Ltd.、Hefei BOE Optoelectronics Technology Co.,Ltd.、Beijing BOE Display Technology Co.,Ltd.、Hefei Xinsheng Optoelectronics Technology Co.,Ltd.、Ordos Yuansheng Optoelectronics Co.,Ltd.、Chongqing BOE Optoelectronics Technology Co.,Ltd.、Hefei BOE Display Technology Co.,Ltd.、Fuzhou BOE Display Technology Co.,Ltd.、K-Tronics(Suzhou) Technology Co.,Ltd.、Hefei BOE Vision-Electronic Technology Co.,Ltd.）</t>
  </si>
  <si>
    <t>The organization has no assets leased from upstream. Since there is no authorization from the headquarters, this data only covers subsidiaries (Beijing BOE Optoelectronics Technology Co.,Ltd.、Hefei BOE Optoelectronics Technology Co.,Ltd.、Beijing BOE Display Technology Co.,Ltd.、Hefei Xinsheng Optoelectronics Technology Co.,Ltd.、Ordos Yuansheng Optoelectronics Co.,Ltd.、Chongqing BOE Optoelectronics Technology Co.,Ltd.、Hefei BOE Display Technology Co.,Ltd.、Fuzhou BOE Display Technology Co.,Ltd.、K-Tronics(Suzhou) Technology Co.,Ltd.、Hefei BOE Vision-Electronic Technology Co.,Ltd.）</t>
  </si>
  <si>
    <t>At present, only emissions generated by freight forwarding mileage are counted Emissions = fuel consumption of freight forwarding miles ×IPCC emission factor ×GWP Activity level data are obtained by freight forwarding mileage estimates</t>
  </si>
  <si>
    <t>At present, the downstream transportation is undertaken by the freight forwarding company. The company records the freight forwarding mileage and estimates the freight generation emissions.However, due to the fact that some of the plant records are not comprehensive,some emissions data will be missed. Since there is no authorization from the headquarters, this data only covers subsidiaries (Beijing BOE Optoelectronics Technology Co.,Ltd.、Hefei BOE Optoelectronics Technology Co.,Ltd.、Beijing BOE Display Technology Co.,Ltd.、Hefei Xinsheng Optoelectronics Technology Co.,Ltd.、Ordos Yuansheng Optoelectronics Co.,Ltd.、Chongqing BOE Optoelectronics Technology Co.,Ltd.、Hefei BOE Display Technology Co.,Ltd.、Fuzhou BOE Display Technology Co.,Ltd.、K-Tronics(Suzhou) Technology Co.,Ltd.、Hefei BOE Vision-Electronic Technology Co.,Ltd.）</t>
  </si>
  <si>
    <t>The products sold by the company are used by the customers, and the company has no installation activities. Since there is no authorization from the headquarters, this data only covers subsidiaries (Beijing BOE Optoelectronics Technology Co.,Ltd.、Hefei BOE Optoelectronics Technology Co.,Ltd.、Beijing BOE Display Technology Co.,Ltd.、Hefei Xinsheng Optoelectronics Technology Co.,Ltd.、Ordos Yuansheng Optoelectronics Co.,Ltd.、Chongqing BOE Optoelectronics Technology Co.,Ltd.、Hefei BOE Display Technology Co.,Ltd.、Fuzhou BOE Display Technology Co.,Ltd.、K-Tronics(Suzhou) Technology Co.,Ltd.、Hefei BOE Vision-Electronic Technology Co.,Ltd.）</t>
  </si>
  <si>
    <t>The consumer of the company's products consumes electricity during use, the consumption of the module is not controlled by our company's operation. Therefore, the company has not yet calculated the carbon emissions from the energy consumption of the product during use. Since there is no authorization from the headquarters, this data only covers subsidiaries (Beijing BOE Optoelectronics Technology Co.,Ltd.、Hefei BOE Optoelectronics Technology Co.,Ltd.、Beijing BOE Display Technology Co.,Ltd.、Hefei Xinsheng Optoelectronics Technology Co.,Ltd.、Ordos Yuansheng Optoelectronics Co.,Ltd.、Chongqing BOE Optoelectronics Technology Co.,Ltd.、Hefei BOE Display Technology Co.,Ltd.、Fuzhou BOE Display Technology Co.,Ltd.、K-Tronics(Suzhou) Technology Co.,Ltd.、Hefei BOE Vision-Electronic Technology Co.,Ltd.）</t>
  </si>
  <si>
    <t>At present, our products will not produce greenhouse gas emissions in the scrapping process after the end of life cycle. Since there is no authorization from the headquarters, this data only covers subsidiaries (Beijing BOE Optoelectronics Technology Co.,Ltd.、Hefei BOE Optoelectronics Technology Co.,Ltd.、Beijing BOE Display Technology Co.,Ltd.、Hefei Xinsheng Optoelectronics Technology Co.,Ltd.、Ordos Yuansheng Optoelectronics Co.,Ltd.、Chongqing BOE Optoelectronics Technology Co.,Ltd.、Hefei BOE Display Technology Co.,Ltd.、Fuzhou BOE Display Technology Co.,Ltd.、K-Tronics(Suzhou) Technology Co.,Ltd.、Hefei BOE Vision-Electronic Technology Co.,Ltd.）</t>
  </si>
  <si>
    <t>The company has no downstream leasing assets. Since there is no authorization from the headquarters, this data only covers subsidiaries (Beijing BOE Optoelectronics Technology Co.,Ltd.、Hefei BOE Optoelectronics Technology Co.,Ltd.、Beijing BOE Display Technology Co.,Ltd.、Hefei Xinsheng Optoelectronics Technology Co.,Ltd.、Ordos Yuansheng Optoelectronics Co.,Ltd.、Chongqing BOE Optoelectronics Technology Co.,Ltd.、Hefei BOE Display Technology Co.,Ltd.、Fuzhou BOE Display Technology Co.,Ltd.、K-Tronics(Suzhou) Technology Co.,Ltd.、Hefei BOE Vision-Electronic Technology Co.,Ltd.）</t>
  </si>
  <si>
    <t>The company has no franchise programs. Since there is no authorization from the headquarters, this data only covers subsidiaries (Beijing BOE Optoelectronics Technology Co.,Ltd.、Hefei BOE Optoelectronics Technology Co.,Ltd.、Beijing BOE Display Technology Co.,Ltd.、Hefei Xinsheng Optoelectronics Technology Co.,Ltd.、Ordos Yuansheng Optoelectronics Co.,Ltd.、Chongqing BOE Optoelectronics Technology Co.,Ltd.、Hefei BOE Display Technology Co.,Ltd.、Fuzhou BOE Display Technology Co.,Ltd.、K-Tronics(Suzhou) Technology Co.,Ltd.、Hefei BOE Vision-Electronic Technology Co.,Ltd.）</t>
  </si>
  <si>
    <t>The company has no foreign investment subsidiaries or holding companies. Since there is no authorization from the headquarters, this data only covers subsidiaries (Beijing BOE Optoelectronics Technology Co.,Ltd.、Hefei BOE Optoelectronics Technology Co.,Ltd.、Beijing BOE Display Technology Co.,Ltd.、Hefei Xinsheng Optoelectronics Technology Co.,Ltd.、Ordos Yuansheng Optoelectronics Co.,Ltd.、Chongqing BOE Optoelectronics Technology Co.,Ltd.、Hefei BOE Display Technology Co.,Ltd.、Fuzhou BOE Display Technology Co.,Ltd.、K-Tronics(Suzhou) Technology Co.,Ltd.、Hefei BOE Vision-Electronic Technology Co.,Ltd.）</t>
  </si>
  <si>
    <t>There are no other upstream emission sources involved in the company. Since there is no authorization from the headquarters, this data only covers subsidiaries (Beijing BOE Optoelectronics Technology Co.,Ltd.、Hefei BOE Optoelectronics Technology Co.,Ltd.、Beijing BOE Display Technology Co.,Ltd.、Hefei Xinsheng Optoelectronics Technology Co.,Ltd.、Ordos Yuansheng Optoelectronics Co.,Ltd.、Chongqing BOE Optoelectronics Technology Co.,Ltd.、Hefei BOE Display Technology Co.,Ltd.、Fuzhou BOE Display Technology Co.,Ltd.、K-Tronics(Suzhou) Technology Co.,Ltd.、Hefei BOE Vision-Electronic Technology Co.,Ltd.）</t>
  </si>
  <si>
    <t>There are no other downstream emission sources involved in the company. Since there is no authorization from the headquarters, this data only covers subsidiaries (Beijing BOE Optoelectronics Technology Co.,Ltd.、Hefei BOE Optoelectronics Technology Co.,Ltd.、Beijing BOE Display Technology Co.,Ltd.、Hefei Xinsheng Optoelectronics Technology Co.,Ltd.、Ordos Yuansheng Optoelectronics Co.,Ltd.、Chongqing BOE Optoelectronics Technology Co.,Ltd.、Hefei BOE Display Technology Co.,Ltd.、Fuzhou BOE Display Technology Co.,Ltd.、K-Tronics(Suzhou) Technology Co.,Ltd.、Hefei BOE Vision-Electronic Technology Co.,Ltd.）</t>
  </si>
  <si>
    <t>This year is the base year.</t>
  </si>
  <si>
    <t>B1</t>
  </si>
  <si>
    <t>B3</t>
  </si>
  <si>
    <t>B4</t>
  </si>
  <si>
    <t>B5</t>
  </si>
  <si>
    <t>B6</t>
  </si>
  <si>
    <t>B8</t>
  </si>
  <si>
    <t>B9</t>
  </si>
  <si>
    <t>B10</t>
  </si>
  <si>
    <t>S01</t>
  </si>
  <si>
    <t>S02</t>
  </si>
  <si>
    <t>Total fuel consumption = consumption of natural gas * LHV of natural gas / LHV of electric energy Natural gas consumption mainly comes from the consumption of air-conditioning auxiliary heat boilers and exhaust gas treatment devices.</t>
  </si>
  <si>
    <t>Total fuel consumption = consumption of gasoline * LHV of gasoline / LHV of electric energy Gasoline consumption mainly comes from the consumption of official vehicles</t>
  </si>
  <si>
    <t>Total fuel consumption= diesel consumption * LHV of diesel /LHV of electric energy Diesel consumption mainly comes from the consumption of emergency generators, diesel fire pumps and official vehicles.</t>
  </si>
  <si>
    <t>IPCC2006</t>
  </si>
  <si>
    <t>Emission factor=IPCC emission factor ×LHV</t>
  </si>
  <si>
    <t>The power emission factor comes from: the national grid emission factor announced by the National Development and Reform Commission in 2017. Electricity emissions = power consumption × power emission factor</t>
  </si>
  <si>
    <t>energy consumption （KWH）</t>
  </si>
  <si>
    <t>total industrial output value</t>
  </si>
  <si>
    <t>This year is the base year</t>
  </si>
  <si>
    <t>Underway but not complete for current reporting year – first year it has taken place</t>
  </si>
  <si>
    <t>B5GHG清单2018.xls</t>
  </si>
  <si>
    <t>B8GHG清单2018.xls</t>
  </si>
  <si>
    <t>S02GHG清单2018.xls</t>
  </si>
  <si>
    <t>B1GHG清单2018.xls</t>
  </si>
  <si>
    <t>B6GHG清单2018.xls</t>
  </si>
  <si>
    <t>B3GHG清单2018.xls</t>
  </si>
  <si>
    <t>S01GHG清单2018.xls</t>
  </si>
  <si>
    <t>B4GHG清单2018.xls</t>
  </si>
  <si>
    <t>B10GHG清单2018.xls</t>
  </si>
  <si>
    <t>B9GHG清单2018.xls</t>
  </si>
  <si>
    <t>京东方GHG程序.docx</t>
  </si>
  <si>
    <t>All contents of GHG list and verification procedures</t>
  </si>
  <si>
    <t>BOE Technology Group Co., Ltd. founded in April 1993, is an IoT company providing intelligent interface products and professional services for information interaction and human health. BOE’s three core businesses are Interface Devices, Smart IoT Systems and Smart Medicine &amp; Engineering Integration.</t>
  </si>
  <si>
    <t>      Interface Devices Business includes Display and Senor, Sensor and Application Solutions. As a leading company in global semiconductor display industry, BOE has made Chinese display industry developing from scratch to maturity and prosperity. Now, more than one quarter of the global display panels are made by BOE, with its UHD, flexible display, micro display and other solutions broadly applied to well-known worldwide brands.</t>
  </si>
  <si>
    <t>      Smart IoT Systems Business includes Intelligent Manufacturing Services, IoT Solution and Digital Art IoT Platform. BOE provides integrated IoT solutions in smart retail, smart finance, digital art, business office, smart home, smart transportation, smart education, smart energy and other fields. In the field of digital art, BOE has launched its digital art IoT solution – BOE iGallery, realizing the perfect combination of technology and art. For smart retail, BOE provides IoT solutions in price management, shelf management and customer behavior analysis to achieve seamless online and offline convergence.</t>
  </si>
  <si>
    <t>      Smart Medicine &amp; Engineering Integration Business includes Mobile Healthcare IoT Platform and Smart Healthcare Services. BOE has launched mobile platforms for healthcare management, based on AI and big data algorithm, to provide personalized medical treatment and health management service for users. Healthcare services combine medical, information, AI, cell engineering and other technologies, focusing on digital hospital, digital human body and regenerative medicine, etc., and is committed to developing comprehensive and life-cycle health management solutions.</t>
  </si>
  <si>
    <t>      In 2018, BOE’s yearly new-patent applications amounted to 9585, of which over 90% are invention pate</t>
  </si>
  <si>
    <t>    Since there is no authorization from the headquarters, this data only covers subsidiaries (Beijing BOE Optoelectronics Technology Co.,Ltd.、Hefei BOE Optoelectronics Technology Co.,Ltd.、Beijing BOE Display Technology Co.,Ltd.、Hefei Xinsheng Optoelectronics Technology Co.,Ltd.、Ordos Yuansheng Optoelectronics Co.,Ltd.、Chongqing BOE Optoelectronics Technology Co.,Ltd.、Hefei BOE Display Technology Co.,Ltd.、Fuzhou BOE Display Technology Co.,Ltd.、K-Tronics(Suzhou) Technology Co.,Ltd.、Hefei BOE Vision-Electronic Technology Co.,Ltd.）</t>
  </si>
  <si>
    <t>The COO is currently the management representative of this issue. The COO fulfills his management responsibilities by establishing a climate change management leadership group within the organization and convening a climate-related issues meeting to report to the board of directors.</t>
  </si>
  <si>
    <t>1. Report at management management meeting 2. Report at the ISO14064-1 Management Review Meeting</t>
  </si>
  <si>
    <t>The COO is the management representative for  climate change-related issues  and is responsible for the planning, implementation and improvement of the  issues in the organization.The work report will be held at least every quarter to report to the board of directors. Review and guide strategies, key action plans, risk management policies, annual budgets, business plans, set performance targets, monitor target implementation and performance, oversee major capital expenditures, acquisitions and divestitures, monitor and monitor progress toward climate-related issues, etc. </t>
  </si>
  <si>
    <t>1. Through the promotion of energy-saving and emission reduction mechanisms for all employees, rewards for outstanding departments and personnel, and formulated relevant reward management mechanisms. 2. Reward managers who contribute to climate change risk and opportunity management.</t>
  </si>
  <si>
    <t>We have set a short-term goal of 1-3 years.</t>
  </si>
  <si>
    <t>We have set a medium-term goal of 3-5 years.</t>
  </si>
  <si>
    <t>We have set a long-term goal of 5-10 years.</t>
  </si>
  <si>
    <t>In accordance with the Risk and Opportunity Management Procedures, identify and evaluate risks and opportunities for climate change at least half year and develop appropriate management processes. And report to the board of directors through the management review meeting.</t>
  </si>
  <si>
    <t>1. Established the “Environmental Risk and Opportunity Management Procedures”, at least every half year to identify and evaluate the risks and opportunities of climate change, and develop corresponding management processes, which are organized and implemented by EHS climate change management personnel at each factory,and update in due course.</t>
  </si>
  <si>
    <t>2. Review the risks and opportunities related to environmental and climate change at the management meeting every half year, report to the board of directors, and update in due cours</t>
  </si>
  <si>
    <t>When implementing climate change risk and opportunity analysis, consider the requirements of the regulations, and collect and update laws and regulations by full-time personnel and pass them to relevant management personnel and executives.</t>
  </si>
  <si>
    <t>When implementing climate change risk and opportunity analysis, consider the state of the technology and evaluate this item.</t>
  </si>
  <si>
    <t>When implementing climate change risk and opportunity analysis, consider the customer's management requirements for climate change. The requirements of the customer are collected and updated by the full-time staff and passed to the relevant managers and executives.</t>
  </si>
  <si>
    <t>When companies implement climate change risk and opportunity analysis, consider the impact of this module on reputation.</t>
  </si>
  <si>
    <t>Consider the impact of local climatic factors when implementing climate change risk and opportunity analysis.</t>
  </si>
  <si>
    <t>When implementing climate change risk and opportunity analysis, consider the impact of local long-term natural factors.</t>
  </si>
  <si>
    <t>When implementing climate change risk and opportunity analysis, consider customer requirements and impact on customers.</t>
  </si>
  <si>
    <t>Consider the management of suppliers and the impact on suppliers when implementing climate change risk and opportunity analysis.</t>
  </si>
  <si>
    <t>In accordance with the process of environmental risk and opportunity management procedures, the management will preside to identify and evaluate the external  risks and opportunities related to the organization's regulations, economy, market, technology, natural climate, related parties, and  identify and evaluate the  internal   risks and opportunities related to the organization's  management, technical level, finance, reputation, etc,and the management review meeting examines and validates and evaluates this item every half year. The process also considers the needs and expectations of the relevant parties, such as: customer requirements for carbon disclosure, and implementation of supplier energy conservation and emission reduction projects.</t>
  </si>
  <si>
    <t> All departments of the company are required to participate in the management of climate change risk identification and assessment. </t>
  </si>
  <si>
    <t>1. Because the company will produce greenhouse gas emissions during the production process, it will lead to an increase in operating costs during energy conservation and emission reduction and process improvement and replacement. 2. In response to regulations and customer requirements, the company needs to gradually reduce greenhouse gas emissions.</t>
  </si>
  <si>
    <t>1. The company will produce greenhouse gas emissions during the production process, which will lead to an increase in operating costs during energy conservation and emission reduction and process improvement and replacement. 2. In response to regulations and customer requirements, the company needs to gradually reduce greenhouse gas emissions, which will increase operating costs during the emission reduction process.</t>
  </si>
  <si>
    <t>1. Conduct greenhouse gas emissions verification at the facility level and set emission reduction targets 2. Conduct risk and opportunity analysis of gas changes and take active measures. 3. Management of risk and opportunity management involved in climate change</t>
  </si>
  <si>
    <t>1. Managerial management costs related to climate change, 2. Facility improvement costs 3. Process improvement costs</t>
  </si>
  <si>
    <t>Failure to meet customer's emission reduction or disclosure requirements may result in reduced customer orders</t>
  </si>
  <si>
    <t>Reduction in customer orders will result in a decrease in financial income.</t>
  </si>
  <si>
    <t>1. Pay attention to customer needs and market changes and management requirements related to gas changes. 2. Full-time management personnel manage this module to meet customer requirements 3. Improve management ability and risk response capability in gas change through continuous improvement.</t>
  </si>
  <si>
    <t>1. Management expenses of management personnel 2. Information acquisition and collection of information fees 3. Improvement costs</t>
  </si>
  <si>
    <t>Our company has established a strict supplier access mechanism and performance evaluation mechanism. Access conditions and annual performance evaluations include management requirements related to climate change. Suppliers need better management and infrastructure to meet our management requirements, which may cause suppliers to ask us to pay higher raw material prices, resulting in The increase in raw material costs, which in turn increases our company's operating costs and reduces operating profit.</t>
  </si>
  <si>
    <t>1. Counseling suppliers to improve the management capabilities of suppliers' climate change related issues and improve efficiency. 2. Establish stable cooperative relationships with suppliers, maintain stable cooperation, and increase suppliers' willingness to comply. 3. The company provides technical support to suppliers when necessary.</t>
  </si>
  <si>
    <t>Training costs, management fees and technical support costs for improving the capabilities of suppliers.</t>
  </si>
  <si>
    <t>Through the analysis of the opportunities related to climate change, we will eliminate equipment with high energy consumption in batches, introduce low-energy equipment, and improve the efficiency of energy management.</t>
  </si>
  <si>
    <t>Through this equipment transformation, we can continue to affect the annual energy consumption. Through accounting, we will recover and improve the input cost within 3 years. The current major transformation projects are: the elimination of old equipment, the introduction of low-energy equipment, and photovoltaic power generation.</t>
  </si>
  <si>
    <t>1. Perform equipment energy assessment to find facilities and equipment that have high energy consumption and can be improved immediately 2. The staff conducts an ROI analysis of the transformation and seeks priority improvement of equipment with a suitable return on investment. 3. Track and analyze the results of the transformation to determine the improvement effect</t>
  </si>
  <si>
    <t>Major improvement projects: photovoltaic power generation, gluing machine modification, air conditioning energy management system optimization, air compressor energy saving transformation, etc.</t>
  </si>
  <si>
    <t>Increased market valuation through resilience planning (e.g., infrastructure, land, buildings)</t>
  </si>
  <si>
    <t>Through the introduction of photovoltaic power generation systems, the company continues to improve energy efficiency. Part of the plant's energy comes from renewable energy, improving the company's ability to adapt to climate change.</t>
  </si>
  <si>
    <t>因为可再生能源的引入，节约了能源成本。通过节能措施，提升能源使用效率。</t>
  </si>
  <si>
    <t>1. The company invested a lot of money and established a photovoltaic power generation system, which can help the company reduce the pressure on energy costs. 2. The company has mature energy management systems and technicians to provide technical support.</t>
  </si>
  <si>
    <t>Mainly used for energy saving improvement investment, equipment maintenance cost, personnel capacity improvement cost</t>
  </si>
  <si>
    <t>Use of more efficient modes of transport</t>
  </si>
  <si>
    <t>1. Suppliers and companies have a stable cooperative relationship, and increase the procurement volume of centralized procurement to reduce the marginal cost of suppliers' products, so as to improve the profitability of suppliers. 2. Maintain a good interaction with suppliers and obtain support from suppliers.</t>
  </si>
  <si>
    <t>Mainly used for supplier development costs, coaching fees and management fees.</t>
  </si>
  <si>
    <t>At present, there are still some factories that produce greenhouse gas emissions during the production process. In order to reduce carbon emissions, we need to reduce emissions.</t>
  </si>
  <si>
    <t>At present, some customers have disclosure requirements for carbon management. In order to meet this requirement, we need to make improvements.</t>
  </si>
  <si>
    <t>The organization has established a carbon emission management system to manage climate change issues. At present, the relevant impact changes of this module can be adapted to the organization and will not cause mitigation actions for the development of the organization.</t>
  </si>
  <si>
    <t>All of the current products of the organization are low-energy products, and this module will not affect R&amp;D investment.</t>
  </si>
  <si>
    <t>The main carbon emission sources of the organization are carbon emissions from power consumption during the operation of the plant, energy consumption in official transportation, and personnel activities. This management and improvement is the focus of the organization's carbon management.</t>
  </si>
  <si>
    <t>Because we have achieved excellent performance in carbon emissions management, our customers tend to work more with us, so the organization will get more orders, which will affect revenue.</t>
  </si>
  <si>
    <t>Because the implementation of energy-saving measures will reduce our electricity and other materials, thereby reducing operating costs.</t>
  </si>
  <si>
    <t>Due to energy-saving renovation, the cost of fixed assets transformation will increase in the short term, and then the input cost will be recovered year by year, thus affecting our capital expenditure and capital allocation.</t>
  </si>
  <si>
    <t>At present, the organization has no plans for acquisition and divestiture.</t>
  </si>
  <si>
    <t>Local financial institutions have not used the performance of carbon emission management as a condition for financing. The organization has maintained good cooperation with local financial institutions.</t>
  </si>
  <si>
    <t>Matters related to carbon emissions that have not affected assets for the time being</t>
  </si>
  <si>
    <t>Matters related to carbon emissions that have not affected liabilities for the time being</t>
  </si>
  <si>
    <t>1. Do the inspection of  ISO 14064 every year</t>
  </si>
  <si>
    <t>2. Do the analysis of the risks and opportunitie for climate change every year  </t>
  </si>
  <si>
    <t>3.Disclose the data on carbon emissions  to the public through the CSR reports  </t>
  </si>
  <si>
    <t>4.Make the carbon management matters in public to customers through the CDP carbon disclosure  </t>
  </si>
  <si>
    <t>5.Make the reduction targets for carbon emission</t>
  </si>
  <si>
    <t>Other, please specify ( the carbon emissions verification for ISO 14064 in the organization level)</t>
  </si>
  <si>
    <t>The organization set up the carbon emissions verification for ISO 14064 in the organization level, do the inspection of GHG every year.</t>
  </si>
  <si>
    <t>Other, please specify ( Carbon emissions per million dollars)</t>
  </si>
  <si>
    <t>The intensity targets we set are short-term goals of 1-3 years, medium-term targets of 3-5 years, long-term goals of 5-10 years, and are currently underway by stages.</t>
  </si>
  <si>
    <t>Energy consumption（KWH）</t>
  </si>
  <si>
    <t>Ten thousand dollars of output value</t>
  </si>
  <si>
    <t>The ratio of the carbon emissions of the target year and the Ten thousand dollars of output value had downed 30 compared with the benchmark year.</t>
  </si>
  <si>
    <t>Use solar photovoltaic power generation to reduce power consumption and increase the use of renewable energy.</t>
  </si>
  <si>
    <t>Air compressor waste heat recovery, reducing power consumption and improving heat recovery.</t>
  </si>
  <si>
    <t>Introduce condenser improvement project, MAU supply air temperature optimization project, CDA pre-cooling equipment improvement project, PM cooling project, free cooling project, low temperature FGI project to save electricity. ’</t>
  </si>
  <si>
    <t>Cleanroom lighting renovation and energy management</t>
  </si>
  <si>
    <t>Introduced AN04 equipment modification, PH3 introduction, PA equipment modification, FFU speed adjustment, APP rated voltage reduction, OVEN equipment modification, Aging room PG energy saving improvement</t>
  </si>
  <si>
    <t>Introducing an air-conditioning energy management system, The cooling tower fan is changed to the inverter fan, Air compressor group control system optimization improvement, Clean room positive pressure reduction improvement, Vacuum inverter improvement, Optimization of operation mode of high voltage switchgear heater, Transformer optimization management.</t>
  </si>
  <si>
    <t>Introduce energy-saving retrofit project with zero gas consumption of desiccant、Ion rod saving gas project, CDA pressure reduction project</t>
  </si>
  <si>
    <t>Import CIPI equipment transformation, Blower energy-saving renovation, Energy-saving renovation of pure water system fans STKEFU self-return project, Add CDA back system, Modification of the washing machine dryer of the module workshop Gluing machine improvement, Zero gas consumption desiccant improved.</t>
  </si>
  <si>
    <t>The company adopts the proposal to carry out independent and spontaneous improvement of employees, implements emission reduction plans, implements ISO 14064, ISO 14067, and ISO 50001 systems, and promotes emission reduction projects.</t>
  </si>
  <si>
    <t>We have completed the 2018 Greenhouse Gas Accounting List in March 2019. The scope 1 emission sources include emissions statistics for natural gas, diesel, gasoline, carbon dioxide fire extinguishers, personnel activities, refrigerants, and the use of SF6 and CO2 in the process.</t>
  </si>
  <si>
    <t>　当社は創業以来、ファインセラミック技術をベースに新技術、新製品開発や新市場創造を進めてきました。また、素材・部品からデバイス、機器、システム、サービスに至るグループ内の経営資源を活用し、事業の多角化により成長を図るとともに、情報通信、産業機械、自動車、環境・エネルギー関連等の市場において、多種多様な製品の開発・製造・販売及びサービスをグローバルに提供しています。</t>
  </si>
  <si>
    <t>El Salvador</t>
  </si>
  <si>
    <t>社長は京セラグループCSR委員会の委員長として、重要課題である気候変動問題を審議し、対策の推進責任を担っています。 当社では、気候変動対応を重要な経営課題の一つとして位置づけており、社長が最終責任者となっています。</t>
  </si>
  <si>
    <t>取締役が出席する経営会議において、GHG排出量削減目標並びに削減計画について審議を行っています。昨年度、京セラグループのGHG排出量削減目標(2030年度CO2排出量30%削減：2013年度比)を設定しました。 なお、この目標は2019年6月にSBT(Science based targets)として認定されています。</t>
  </si>
  <si>
    <t>　気候変動課題は、社会的要請もあり、京セラグループ全体で議論すべき重要な課題であることから、京セラグループCSR委員会で議論を行っています。 </t>
  </si>
  <si>
    <t>　社長は、このCSR委員会の委員長として、気候変動課題に対応する責任を負っています。CSR委員会は、取締役及び執行役員をメンバーとして開催され、気候変動関連の課題や対策導入状況、GHG排出量の削減状況について審議・承認しています。</t>
  </si>
  <si>
    <t>　CSR委員会の事務局は、京セラグループの経営方針などを策定する部門に設置されているCSR推進室が担当し、気候関連リスク、所在国の温室効果ガス関連法律、お客様からの要望、NPOからの温室効果ガス関連アンケート、ESG課題、SDGs目標などをモニタリングし、その中から抽出された気候変動関連課題について、CSR委員会で審議しています。さらに、CSR委員会で審議した事項の中で、事業に大きな影響を及ぼす事案については、取締役会に報告し、取締役会にて審議・承認されます。 </t>
  </si>
  <si>
    <t>　CSR委員会や取締役会での決定事項は、京セラグループの事業戦略に取り込まれ、各担当部門が対応を進めます。</t>
  </si>
  <si>
    <t>京セラグループのGHG排出量削減目標の達成状況に基づき、担当役員が金銭的インセンティブを得る仕組みになっています。</t>
  </si>
  <si>
    <t>社長賞(金銭的インセンティブあり)として、 ・エネルギー削減目標を達成し、事業にも大きく貢献した取り組みを実施した部署または個人 ・事業に大きな貢献を果たした環境配慮商品を創出した部署または個人 が表彰されます。</t>
  </si>
  <si>
    <t>会計年度の期間。</t>
  </si>
  <si>
    <t>京セラグループは2030年度を目標としたGHG排出量削減目標(SBT認定)を設定しています。 京セラグループでは、2019年度から2030年度の12年間を3年毎の4期に分けて活動を推進しており、第1期の2021年度までを中期として、活動しています。</t>
  </si>
  <si>
    <t>京セラグループは2030年度を目標年としたGHG排出量削減目標(SBT認定)を設定しており、2030年度までを長期としています。</t>
  </si>
  <si>
    <t>CSR推進室は、継続的にお客様の要請や社会情勢などから、気候変動リスクや課題に関する情報を収集しています。収集したリスクや課題は２回/年開催されるCSR委員会にて特定・評価され、その対応を審議しています。さらに、京セラグループの事業に大きな影響を及ぼすと考えられる事案については、取締役会に報告され、審議されます。</t>
  </si>
  <si>
    <t>[全社レベルでの気候変動に関する評価プロセス]    </t>
  </si>
  <si>
    <t>　気候変動課題は、社会的要請もあり、京セラグループ全体で議論すべき重要な課題です。  </t>
  </si>
  <si>
    <t>　例えば、自然災害の激甚化が進めば、自社工場やサプライヤーが被災し、復旧費用の増加や生産低下につながる可能性があります。また、顧客からのGHG排出量削減要請に対応しなければ、企業評価が低下するリスクもあります。   </t>
  </si>
  <si>
    <t>　このように京セラグループ全体に影響すると考えられる気候変動課題について、京セラグループの経営方針などを策定する部門にあるCSR推進室が、継続的に気候変動に関わるリスクや課題を収集しています。収集したリスクや課題について、京セラグループ全体で議論する場として、社長を委員長、取締役及び執行役員をメンバーとしたCSR委員会を年２回開催し、事業計画に反映しています。CSR委員会では、気候変動に係るリスクや課題の特定・評価だけではなく、気候変動課題の対策実施状況やGHG排出量の削減状況も報告されます。CSR委員会の審議の結果、京セラグループの事業に大きな影響を及ぼす事案については、さらに取締役会に報告されます。     </t>
  </si>
  <si>
    <t>[事業所レベルでの気候変動に関する評価プロセス]      </t>
  </si>
  <si>
    <t>　CSR委員会で設定した目標を事業所レベルで実行に移すため、各事業所に設置されている環境安全管理委員会が、事業所レベルの気候変動対策などを審議しています。環境安全管理委員会の事務局は各事業所の環境安全部であり、京セラグループの目標に基づき、GHG排出量削減の進捗、各地域での気候変動に関わるリスクと機会、自治体の規制情報を収集、審議しています。     </t>
  </si>
  <si>
    <t>[実質的な財務上および戦略上のビジネスへの影響の定義]      </t>
  </si>
  <si>
    <t>　財務上、戦略上のビジネスに大きく影響する事案として、台風などの自然災害、法律違反、事故災害などによる操業停止などが考えられます。これらは影響の規模、発生頻度、財務影響などの情報を常にアップデートしながら、CSR委員会や取締役会などでリスク評価を行い、評価結果を事業計画につなげています。</t>
  </si>
  <si>
    <t>現在の規制は、エネルギー関連の税金や、省エネ基準の強化など、関連性が高く、常に評価に含めています。京セラは製造工程でのエネルギー使用量が多く、炭素税に関する財務的インパクトは大きくなっています。 日本では化石由来エネルギーに対して、地球温暖化対策税として約300円/t-CO2が課されています。京セラはScope1,2で約100万t-CO2を排出しており、温暖化対策税が１割増加し、Scope1,2に一律で加算されたと仮定すると約3億円支払いが増加します。また、製品の省エネ基準が強化されると、研究開発費の増加が必要になると考えられます。 現在の規制に関するリスクは、CSR委員会の中でリスク評価を行い、影響度を考慮しています。</t>
  </si>
  <si>
    <t>新たな規制として、各国の削減目標の見直しやカーボンプライシング制度導入による対応コストの増加がリスクとして考えられ、関連性が高く、常に評価に含めています。 もし、新たに1000円/t-CO2のカーボンプライシングが導入された場合、京セラグループのCO2排出量は、約100万t-CO2であることから、新たに10億円規模の支払いが必要となります。 新たな規制に関するリスクは、CSR委員会の中でリスク評価を行い、影響度を考慮しています。</t>
  </si>
  <si>
    <t>技術に関するリスクは、エネルギー関連製品の技術革新・製品開発において、今後更に厳しい競合にさらされるリスクなどが考えられ、関連性が高く常に評価に含めています。 京セラグループは太陽電池モジュールに加え、高効率な燃料電池システム、蓄電池等のハードの一層の高性能化及び新製品開発を進めると同時に、電力の安定供給及び省電力に貢献するシステムの開発を強化しています。また、外部協業も活用し、再生可能エネルギーで発電した電力を販売する電力小売りサービス分野へ進出する等の取り組みにより、事業領域の拡大と付加価値の向上に努めます。 昨年度は、研究開発費用として、グループ全体で約700億円を投資していますが、技術競争が激化すれば、現在以上の研究開発費の投入が必要になる可能性があります。 技術に関するリスクは、CSR委員会の中でリスク評価を行い、影響度を考慮しています。</t>
  </si>
  <si>
    <t>訴訟リスクは、自然災害による自社の操業停止やサプライチェーンの寸断が発生した場合、供給責任が果たせなくなり、顧客からの損害賠償を請求される可能性が考えられることから、関連性が高く常に評価に含めています。 気候変動により、台風の雨量は増加し、風速は早くなると想定されており、今後、自然災害の被害は大きくなると考えられます。2011年のタイの洪水では、工場が浸水し、操業停止に陥りましたが、BCP対策の実施により製品供給に影響はなく、訴訟には発展しませんでした。しかし、もしBCP対応が不十分で、供給責任が果たせなかった場合には、訴訟が発生していた可能性が考えられます。 訴訟に関するリスクは、CSR委員会の中でリスク評価を行い、影響度を考慮しています。</t>
  </si>
  <si>
    <t>マーケットリスクは、エネルギー関連製品の価格・技術革新・製品開発において、今後更に厳しい競合にさらされるリスクが考えられ、関連性が高く常に評価に含めています。 京セラグループは太陽光発電設備に加え、高効率な燃料電池システム、蓄電池等のハードの一層の高性能化及び新製品開発を進めると同時に、電力の安定供給及び省電力に貢献するシステムの開発を強化しています。また、外部協業も活用し、再生可能エネルギーで発電した電力を販売する電力小売りサービス分野へ進出する等の取り組みにより、事業領域の拡大と付加価値の向上に努めます。 昨年度は、研究開発費用として、京セラグループ全体で約700億円を投資していますが、他社の製品性能を上回る、またコストを下げることができなければ、現在以上の研究開発費の投入が必要になる可能性があります。 マーケットに関するリスクは、CSR委員会の中でリスク評価を行い、影響度を考慮しています。</t>
  </si>
  <si>
    <t>評判リスクは、GHG排出量削減量が充分でない場合や、再生可能エネルギー導入量が少ない場合など、気候変動対策が遅れていると評価された場合、企業評価が低下しやすいと考えられ、関連性が高く常に評価に含めています。 また、製品を納入している多くのお客様は気候変動リスクに関心を持っており、サプライヤーのGHG排出量削減は、お客様のバリューチェーンの中で重要な項目になってきています。そのため、お客様のScope3の観点からも気候関連リスクに対応しなければ、企業評価が低下し、売り上げ減少や、株価や投資に影響するケースも考えられます。さらに、ESG情報の公開不十分により投資家の評価も下がると考えられます。 評判に関するリスクは、CSR委員会の中でリスク評価を行い、影響度を考慮しています。</t>
  </si>
  <si>
    <t>緊急性の物理リスクは、豪雨やそれに伴う洪水による操業停止など、関連性が高く常に評価に含めています。 京セラグループは台風の影響を受けやすいアジアに約20%の生産拠点があり、台風の大型化に伴う洪水、豪雨、高潮などの被害が考えられることから、気候変動によるリスクは高いと考えます。 緊急性の物理的リスクは、CSR委員会の中でリスク評価を行い、影響度を考慮しています。</t>
  </si>
  <si>
    <t>慢性の物理リスクとして、台風の激甚化、一部地域の降雨減少、気温上昇に伴う従業員の熱帯性疾病の増加などが考えられ、関連性が高く常に評価に含めています。 京セラグループは台風の発生しやすいアジア地域に約20%の生産拠点があることから、将来的に建物被害やサプライチェーンへの被害が考えられます。また、国際機関のシミュレーション結果より、降雨が減少すると考えられている北米、欧州西部地域に約6%の生産拠点があり、取水リスクが高まる可能性が考えられます。また、気温上昇による従業員の熱帯性疾病の増加が考えられ、生産などに影響が出る可能性もあります。 慢性の物理的リスクは、CSR委員会の中でリスク評価を行い、影響度を考慮しています。</t>
  </si>
  <si>
    <t>上流のリスクとして、台風被害、従業員の熱帯性疾病の増加などで、サプライチェーンが寸断されるリスクが考えられ、関連性が高く常に評価に含めています。 京セラも、タイの洪水による被害を経験しており、サプライヤーも同等の被害を受ける可能性があります。 上流に関するリスクは、CSR委員会の中でリスク評価を行い、影響度を考慮しています。</t>
  </si>
  <si>
    <t>下流のリスクとして、製品を提供するための物流網が、台風被害、従業員の熱帯性疾病の増加などで寸断されるリスクが考えられ、関連性が高く常に評価に含めています。 また、製品についても、省エネ効率の向上を進めなければ、売り上げが低下する可能性があり、関連性が高く常に評価に含めています。 京セラグループが製造するコンシューマー製品として、プリンターやLED照明がありますが、お客様は商品の機能とともに省エネ効率にも高い興味があることから、省エネ効果＝GHG排出量削減効果の高い製品を製造販売しなければ売り上げが低下するリスクがあります。 下流に関するリスクは、CSR委員会の中でリスク評価を行い、影響度を考慮しています。</t>
  </si>
  <si>
    <t>[気候関連のリスクと機会を管理するためのプロセス]</t>
  </si>
  <si>
    <t> 　CSR推進室は、2℃、4℃シナリオに基づき京セラグループ全体のリスクと機会を抽出し、財務影響を含めた調査・検討を行っています。抽出された気候変動に係るリスクと機会は、社長を委員長として、取締役、執行役員が出席するCSR委員会にて議題として取り上げられ、その結果は京セラグループの事業戦略に取り込まれます。また、事業に関わる重大な事項については、取締役会に報告され、審議・承認された項目について対応しています。         </t>
  </si>
  <si>
    <t>[物理リスク]</t>
  </si>
  <si>
    <t>　物理リスクとして、台風の大型化や渇水の増加などにより、操業中断などの被害が発生する可能性が考えられるとともに、自然災害による被害金額が増加し、財務影響が大きくなると考えています。そこで、CSR委員会で特定・評価された気候変動リスクを京セラグループ全体のBCP対策などに繋げています。さらに、環境担当部門が、省エネ活動、再生可能エネルギー導入などのGHG排出量削減対策を実施するとともに、GHG排出量の監視を継続しています。    </t>
  </si>
  <si>
    <t>[移行リスク]   </t>
  </si>
  <si>
    <t>　移行リスクとして、京セラはエネルギー使用量が多く、化石エネルギー価格の上昇や、再生可能エネルギー導入に関わる税金などの増税により、財務影響は大きいと考えています。また、気候変動の影響により、自然災害の被害が大きくなってきた場合、各国で急速な脱炭素化に向けた方針転換が進む可能性も考えられ、その場合、各国に所在する拠点の対策導入に関する財務影響はさらに大きくなると考えます。そこで、CSR推進室や環境担当部門が法律情報などを継続的に入手するとともに、GHG排出量削減目標（SBT認定）を設定し、各拠点の省エネや再生可能エネルギー導入を進めています。新たな対策の導入により、課税等による支払金額が増加した場合でもオフセットできるよう対策を進めています。    </t>
  </si>
  <si>
    <t>[物理機会]  </t>
  </si>
  <si>
    <t>　物理機会として、台風の大型化、渇水の増加などの影響が大きくなるに従い、企業に対するGHG排出量の削減要請が高まると考えます。また、多くの企業が自然災害による操業中断などの事態が発生することが考えられます。そこで企業は、緊急時の自社エネルギーの確保やGHG排出量削減のため、蓄電池や太陽光発電設備などの再生可能エネルギーの導入を進めると考えられます。  </t>
  </si>
  <si>
    <t>　このような状況の中、京セラは環境・エネルギー事業に注力し、太陽光発電設備、蓄電池、燃料電池事業の実証試験や、研究開発による性能向上を図っており、エネルギー関連製品の売上増加が期待できます。        </t>
  </si>
  <si>
    <t>[移行機会]  </t>
  </si>
  <si>
    <t>　自然災害等の増加により、気候変動対策としてGHG排出量の削減が必要になってきており、今後、GHG排出量の規制や、企業のGHG排出量削減対策が進んでいくと考えられます。 その結果、エネルギー関連市場では、太陽光発電設備や蓄電池、燃料電池の需要が高まり、京セラの売り上げ拡大につながると考えます。  </t>
  </si>
  <si>
    <t>　このような状況の中、京セラグループはGHG排出量を2030年に30％削減する目標を設定し、太陽光発電の自社導入を進めています。ただし、太陽光発電の課題として、太陽光発電設備の設置を進めるに従い、設置可能な自社敷地が減少していく事から、今年度から近隣地に太陽光発電設備、蓄電池を設置し、電力を自己託送する実証試験に取り組み、このシステムを製品化し、再エネを自給自足する手法を社会に提供することで、リスクを機会に変え、太陽光発電、燃料電池、蓄電池の1～2GWの市場投入を目指します。</t>
  </si>
  <si>
    <t>拠点が多く所在する日本やアジアでは、地震や台風、津波、洪水等の影響が考えられます。また、アメリカの一部の拠点では水不足や森林火災の増加などによる不可避な自然災害などにより生産停止などのリスクが考えられます。 京セラグループでは、過去にタイの拠点で洪水被害が発生した経験もあることから、現在は各拠点で気候変動を含めたリスク評価を行っています。 今後、自然災害の激甚化により、京セラグループの拠点だけではなく、当社のサプライチェーンに影響があった場合には、生産活動に困難が生じる可能性が考えられることから、サプライチェーンに関するリスク評価も行っています。このような自然災害に伴う被害や、その結果生じる経済の停滞や個人消費の鈍化が、当社の経営成績、財政状態並びにキャッシュフローへ影響を及ぼす可能性があります。</t>
  </si>
  <si>
    <t>FY2012当時、タイでの洪水の影響によりデジタルカメラ等の生産活動が停滞する等、機器メーカーでの部品の在庫調整が長期化しました。また、デジタルコンシューマ機器向けの部品需要が伸び悩んだことなどにより、事業利益が95億円減少しました。 今後、さらなる気象事象の重症化により、同等もしくはそれ以上の財務影響になる可能性があります。</t>
  </si>
  <si>
    <t>気象事象の重症化による影響を考慮し、各拠点のリスクを把握するためBCPを推進し、災害発生時の対応や操業再開への対応に関するガイドラインを策定しています。BCPについてはグループ方針を策定し、各拠点でグループ方針に基づいた対応を行っており、すべての管理費用を見積もることは困難です。</t>
  </si>
  <si>
    <t>ー</t>
  </si>
  <si>
    <t>Technology: Unsuccessful investment in new technologies</t>
  </si>
  <si>
    <t>GHG排出量の削減が社会的要請になってきている中で、京セラは太陽光発電設備、蓄電池、燃料電池などのエネルギー関連製品を製造しており、成長が見込まれる「環境・エネルギー市場」に対して研究開発を強化しています。しかし、太陽光発電設備については、低価格製品との競合などの中で、新技術への投資の失敗のリスクが考えられます。なお、当連結会計年度における太陽電池モジュールの出荷量は、国内住宅市場の低迷を主因に減少したことにより、前連結会計年度に比べ約40％減少しました。 今後も高効率化、長寿命、低コスト化を図るため、新たな生産工程、新たな設置技術の開発の強化を進めてまいります。</t>
  </si>
  <si>
    <t>環境・エネルギー市場に関連する事業の生産及び開発能力の拡大、もしくは現在進行中の開発研究が、期待される成果を生み出さず、弊社の売上に影響を及ぼすリスクが考慮されます。FY2019の太陽光発電システム事業を含む生活・環境セグメントの研究開発費は、前年比約91%増の約81億円となっていますが、研究開発が失敗した場合、財務的影響は大きくなります。</t>
  </si>
  <si>
    <t>太陽電池セルの変換効率や、モジュールの出力及び耐久性の向上を図る等、製品の性能品質向上と同時に、水上ソーラー等の未利用域への展開を可能にする製品の開発に努めるとともに、新たな生産工程の開発で低コスト化を図っています。また、発電した電力を効率的に活用するエネルギーマネジメントシステムや蓄電システムの大容量化などの開発にも注力しています。昨年度の太陽光発電システム事業を含む生活・環境セグメントの研究開発費は約81億円となっています。</t>
  </si>
  <si>
    <t>日本ではエネルギーに課税が行われています。昨年度、再生可能エネルギー発電促進賦課金や地球温暖化対策税に数十億円規模の支払いを実施しています。今後、地球温暖化対策税などの上昇や、エネルギーコストの増加が懸念されることから、今まで以上の省エネ対策と再生可能エネルギーの導入を進めています。</t>
  </si>
  <si>
    <t>京セラは、エネルギー使用量が多いため、再エネ賦課金の増加や温暖化対策税額の増加による財務影響は大きく、税額が10%増加すると、数億円規模の支出増加となります。</t>
  </si>
  <si>
    <t>今年度、京セラはGHG排出量を2030年に30％削減する目標を設定し、SBT認定を受けました。 京セラでは目標を達成するための取り組みを開始しており、省エネ対策を推進するため、社内の経費管理手法を変更し、GHG排出量の少ない燃料への転換や、コンプレッサーや冷凍機などの高効率設備への更新を推進しています。さらに、再生可能エネルギーの導入として、太陽光発電の自社導入を進めていきます。ただし、太陽光発電の課題として、太陽光発電設備の導入を進めることで、設置可能な自社敷地が減少していく事から、近隣地に太陽光発電、蓄電池を設置し、電力を自己託送する実証試験を今年度から取り組みます。この自社の長期目標を達成する仕組み、システムを製品化し、再エネを自給自足する手法を社会に提供することで、リスクを機会に変え、太陽光発電、燃料電池、蓄電池の1～2GWの市場投入を目指します。また、将来の水素社会到来に向け、水素製造に関わるR&amp;Dを進めてまいります。 対策費用として、次年度は数十億円規模での省エネ、再生可能エネルギーの導入を図ってまいります。</t>
  </si>
  <si>
    <t>パリ協定の採択や各国での政策、自然災害の激甚化に伴い、環境・エネルギー市場において、再生可能エネルギー関連の持続的な成長が見込まれます。京セラはエネルギー関連事業として太陽光発電システム、燃料電池、蓄電池の販売を行っており、売上増加が期待できます。</t>
  </si>
  <si>
    <t>太陽光発電設備を含む生活・環境セグメントの昨年度の売り上げは800億円であり、今後、再生可能エネルギーの需要に高まりに従い、生活・環境セグメントの売り上げの増加が考えられます。</t>
  </si>
  <si>
    <t>ソーラーエネルギー事業においては、単結晶及び多結晶シリコン太陽電池セルの変換効率や、モジュールの出力及び耐久性の向上、並びに様々な形の屋根や水面、農地等への設置を可能にする製品開発等により、製品の性能品質及び設置自由度の向上に努めています。また、売電から自家消費へと電力使用ニーズが変化する中で、太陽光発電システムで得られた電力の効率的な活用を可能にするエネルギーマネジメントシステムや、蓄電システムの大容量化や小型化、産業用SOFCシステム等の次世代の各種高効率な周辺機器やシステムの開発にも注力しています。さらに、電力自由化に伴うデマンドレスポンスやバーチャルパワープラント市場での事業拡大に向けた技術開発も進め、トータルエネルギーソリューションビジネスへの事業領域拡大に向けて開発を強化しています。研究開発費用として、太陽光発電システムを含む生活・環境セグメントでは、昨年度約81億円の研究開発費用を投資しています。 さらに、近隣地に太陽光発電、蓄電池を設置し、電力を自己託送する実証試験を今年度から取り組み、再エネを自給自足する手法を社会に提供することで、リスクを機会に変え、太陽光発電、燃料電池、蓄電池の1～2GWの市場投入を目指します。また、将来の水素社会の到来に向け、水素製造に関わるR&amp;Dを進めてまいります。 対策費用として、次年度は数十億円規模での省エネ、再生可能エネルギーの導入を図ってまいります。</t>
  </si>
  <si>
    <t>GHG排出量削減が社会的要請となってきている中で、製品の省エネ化が求められており、環境性能が向上することで売り上げ増加につながると考えます。例えば、省エネや、部品のリサイクルなどの環境性能を高めたプリンターなどを含むドキュメントソリューションセグメントの昨年度の売上高は約3,800億円となり、前連結会計年度より1.1％増加しました。</t>
  </si>
  <si>
    <t>気候変動の影響により、省エネ・リサイクルなど環境性能に関する要求が高まっており、環境性能の高いプリンターなどを製造・販売しているドキュメントソリューションセグメントでは、前年度と比較して売り上げが約41億円増加しました。今後、より環境性能の高い製品を開発することで売り上げ増加が期待できます。</t>
  </si>
  <si>
    <t>京セラグループでは、環境性と経済性に優れたプリンター及び複合機の開発を進め、競合他社との差別化を図っています。機器については、長寿命で廃棄物が少ないプリンターや複合機の開発に注力し、廃棄される消耗部品は極少におさえ、お客様のランニングコストの低減と、地球環境にやさしい製品の提供に努めています。また、高画質かつ省エネルギーを追求したトナーの改良にも継続的に取り組んでおり、付加価値の向上に努めています。昨年度は、研究開発費用として約220億円投資しました。</t>
  </si>
  <si>
    <t>GHG排出量削減が社会的要請となってきている中で、製品の省エネ化が求められており、環境性能が向上することで売り上げ増加につながると考えます。京セラでは、半導体や電子部品の製造を行っており、これらの部品は、省エネ、GHG排出量削減の基盤となっております。 例えば、スマートフォンやタブレット端末等のデジタルコンシューマ機器市場においては、機器の高機能化と同時に小型・薄型化のニーズが高まっています。また、自動車市場においてはADASの進展による電装化や低消費電力化への一層の対応が求められています。このような市場動向に対応し事業拡大を図るため、当社は独自の材料、設計、加工技術を活かし、省エネなど付加価値の高い新製品の開発に努めています。</t>
  </si>
  <si>
    <t>気候変動の影響により、省エネ・小型化と高信頼性の要求が高まっている中で、市場要求に応える小型高容量で温度や湿度への信頼性を高めたセラミックコンデンサや小型低損失かつ高信頼性のSAWデバイス、並びに小型高特性の水晶部品や狭ピッチ・低背で高速伝送を可能にするコネクタ、高効率なアンテナ等の開発を進めており、昨年度の電子デバイスセグメントの売り上げは約330億円となり、今後も研究開発を進めることで売り上げ増加が望めます。</t>
  </si>
  <si>
    <t>スマートフォンをはじめとする通信端末では、高機能化に加えマルチバンド化により部品の小型化と高信頼性が要求されています。当社は、これらの市場要求に応える小型高容量で温度や湿度への信頼性を高めたセラミックコンデンサや小型低損失かつ高信頼性のSAWデバイス、並びに小型高特性の水晶部品や狭ピッチ・低背で高速伝送を可能にするコネクタ、高効率なアンテナ等の開発を進めています。自動車や産業機器市場向けには、高温信頼性や耐圧性を高めたセラミックコンデンサやコネクタ、ディスクリート及びパワーモジュールを含むパワー半導体に加え、各種コントロールデバイス等の開発を行っています。これら各部品の一層の特性向上に加え、各部品を組み合わせた高付加価値モジュールの開発も進めています。昨年度は、研究開発費用として約140億円を投資しています。</t>
  </si>
  <si>
    <t>製品及びサービスは、長期にわたり当社の売上増加要因として、大きく影響を及ぼします。 京セラは、成長が見込まれる「環境・エネルギー市場」に対して、研究開発や実証試験の強化を図っております。一例として、近隣地に太陽光発電、蓄電池を設置し、電力を自己託送する実証試験を今年度から取り組みます。この実証試験は、自社のGHG排出量削減目標を達成する仕組みであると同時に、このシステムを製品化し、再エネを自給自足する手法を社会に提供することで、リスクを機会に変え、太陽光発電、燃料電池、蓄電池の1～2GWの市場投入を目指します。また、将来に向け研究開発と新製品の市場投入を継続し、売上向上を目指します。 なお、昨年度は太陽光発電システムを含む生活・環境セグメントの研究開発費用として、約81億円を投資しています。</t>
  </si>
  <si>
    <t>サプライチェーンやバリューチェーンは、長期にわたり大きく影響を及ぼすと考えます。 お客先からの再生可能エネルギーの導入要請や、また社会的要請としてGHG排出量削減要請があり、GHG排出量削減、再生可能エネルギーの導入を図らなければ、売り上げ低下のリスクがあります。現在、京セラグループでは、自家消費太陽光発電導入していますが、将来的に約10倍の自家消費太陽光の導入を進めます。また、京セラグループは2030年を目標年としたScope1,2,3のGHG排出量削減目標(SBT認定済み)を設定しており、サプライヤーと協力し、Scope3の削減対策も進めてまいります。</t>
  </si>
  <si>
    <t>適応及び緩和活動は、長期にわたり大きく影響を及ぼすと考えます。 京セラは炉など多くのエネルギーを使用する生産設備を所有しており、昨年度のScope1,2排出量は約100万トンとなっています。 現在、社会的要求によりGHG排出量の削減が必要になっていることから、京セラグループとして2030年を目標年としたGHG排出量削減目標を設定し、取り組みを開始しました。 省エネ対策を推進するために、社内の経費管理手法を変更し、GHG排出量の少ない燃料への転換や、コンプレッサーや冷凍機などの高効率設備への更新を推進しています。さらに、再生可能エネルギーの導入として、太陽光発電の自社導入を進めています。ただし、太陽光発電の課題として、設備の設置を進めるに従い、設置可能な自社敷地が減少していく事から、近隣地に太陽光発電、蓄電池を設置し、電力を自己託送する実証試験を今年度から取り組みます。この実証試験は、自社のGHG排出量削減目標を達成する仕組みであると同時に、システムを製品化し、再エネを自給自足する手法を社会に提供することで、リスクを機会に変え、太陽光発電、燃料電池、蓄電池の1～2GWの市場投入を目指します。また、将来の水素社会の到来に向け、水素製造に関わるR&amp;Dを進めてまいります。</t>
  </si>
  <si>
    <t>研究開発への投資は、長期にわたり大きく影響を及ぼすと考えます。 太陽光発電事業においては、単結晶及び多結晶シリコン太陽電池セルの変換効率や、モジュールの出力及び耐久性の向上、並びに様々な形の屋根や水面、農地等への設置を可能にする製品開発等により、製品の性能品質及び設置自由度の向上に努めています。また、売電から自家消費へと電力使用ニーズが変化する中で、太陽光発電システムで得られた電力の効率的な活用を可能にするエネルギーマネジメントシステムや、蓄電システムの大容量化や小型化、産業用SOFCシステム等の次世代の各種高効率な周辺機器やシステムの開発にも注力しています。さらに、電力自由化に伴うデマンドレスポンスやバーチャルパワープラント市場での事業拡大に向けた技術開発も進め、トータルエネルギーソリューションビジネスへの事業領域拡大に向けて開発を強化しています。また、将来に向け研究開発と新製品の市場投入を継続し、売上向上を目指します。研究開発費用として、太陽光発電システムを含む生活・環境セグメントでは、昨年度約81億円を投資しています。</t>
  </si>
  <si>
    <t>運用は、長期にわたり大きく影響を及ぼします。 現在、社会的要求によりGHG排出量の削減が必要になっていることから、京セラグループとして2030年を目標としたGHG排出量削減目標を設定し、取り組みを開始しております。 省エネ対策を推進するために、社内の経費管理手法を変更し、GHG排出量の少ない燃料への転換や、コンプレッサーや冷凍機などの高効率設備への更新を推進しています。さらに、再生可能エネルギーの導入として、太陽光発電の自社導入を進めていきます。</t>
  </si>
  <si>
    <t>該当する項目はありません。</t>
  </si>
  <si>
    <t>収益は、長期にわたり大きく影響を及ぼすと考えます。 太陽光発電設備については、低価格製品との競合などの中で、米国事業の縮小や主要市場である国内での売上減、同事業において締結しているポリシリコン原材料の長期購入契約等に関する引当損失を計上しました。しかし、今後は、拡大が見込まれる再生可能エネルギーの自家消費需要を捉えるため、グループの経営資源やノウハウを活用し、蓄電池やEMS（EnergyManagement System）等の開発強化、次世代エネルギーマネジメントに関する実証試験への参画等により、エネルギーソリューション事業の展開を積極的に進めています 実証試験の一例として、太陽光発電は設置を進めるにしたがって、設置可能な自社敷地が減少していきます。その解決方法として、近隣地に太陽光発電、蓄電池を設置し、電力を自己託送する実証試験を今年度から取り組みます。この実証試験は、自社のGHG排出量削減目標を達成する仕組みであると同時に、システムを製品化し、再エネを自給自足する手法を社会に提供することで、リスクを機会に変え、太陽光発電、燃料電池、蓄電池の1～2GWの市場投入を目指します。また、将来の水素社会到来に向け、水素製造に関わる研究開発を進めてまいります。</t>
  </si>
  <si>
    <t>京セラは炉など多くのエネルギーを使用する生産設備があり、将来、GHG関連の増税などが行われた場合、事業支出に大きく影響します。 現在、京セラグループではGHG排出量削減目標を達成するため、太陽光発電設備の導入を進めており、エネルギーコストの削減を進め、増税された場合でも、増税分の事業支出をオフセットできるよう対策を進めてまいります。</t>
  </si>
  <si>
    <t>資本支出/資本配分は、長期にわたり大きく影響を及ぼすと考えます。 京セラグループは、2030年に30%のGHG排出量を削減する目標を設定しており、GHG排出量削減、エネルギーコストの増加に対応するため、省エネ対策を実施しています。また、現在、2.2MWの自家消費太陽光発電を導入していますが、将来的に約10倍の自家消費太陽光発電の導入を進めてまいります。 これらの設備導入については自己資本での導入を計画し、キャッシュフローにも十分に耐えられることを試算したうえで、導入を進めております。</t>
  </si>
  <si>
    <t>買収および投資引き上げは、長期にわたり中程度の影響を及ぼすと考えます。 京セラグループは2030年に30%のGHG排出量削減目標を設定しており、買収の際、気候変動リスクを考慮しています。買収後、自社製太陽光発電設備を導入するなどの対策を実施しています。</t>
  </si>
  <si>
    <t>資本へのアクセスは、事業に影響を及ぼしていません。 京セラは115,703百万円の資本を保有しており、気候変動リスクと機会に関する対策の資本調達に影響はありません。</t>
  </si>
  <si>
    <t>京セラはGHG排出量削減のため、継続的な省エネ対策と、太陽光発電設備の導入を進めており、資産が増加するため、長期にわたり財務影響は大きいと考えます。 現在、自家消費太陽光発電設備の導入促進を計画しており、2030年までに既存の自家消費太陽光導入量の10倍を目指しており、資産は増加する計画になっています。</t>
  </si>
  <si>
    <t>負債は、事業に影響を及ぼしていません。 京セラはGHG排出量削減のため、継続的な省エネ対策と新たな太陽光発電設備の導入も進めていますが、導入資金は自己資本115,703百万円を用いて導入する計画であるため、負債は発生しません。</t>
  </si>
  <si>
    <t>[事業目標と戦略が気候関連の問題によってどのように影響されてきたか] </t>
  </si>
  <si>
    <t>　 気候変動課題は社会的要請となっていることから、重要課題と認識しています。そこで、社長を委員長、取締役と執行役員をメンバーとしたCSR委員会にて議題として取り上げられ、審議結果は京セラグループの事業計画に取り込まれます。 </t>
  </si>
  <si>
    <t>　京セラグループは、事業成長に向けた基本方針の中で、「環境・エネルギー市場」、「情報通信市場」、「自動車関連市場」、「医療・ヘルスケア市場」の4つを注力市場と定め、「既存事業の拡大」と「新規事業の創出」を図っています。 現在、多くの事業において環境対応が欠かせない状況の中で、「環境・エネルギー市場」や「自動車関連市場」については、気候変動関連に関し、マーケットなどからの要請が高まっています。 </t>
  </si>
  <si>
    <t>　今後、脱炭素社会の実現に向け クリーンエネルギーの需要が拡大すると見込まれており、このような動きを事業機会と捉え、環境対応を中核に据えて事業運営を進めてまいります。    </t>
  </si>
  <si>
    <t>[事業戦略と排出量・エネルギー削減目標のリンク] </t>
  </si>
  <si>
    <t>　京セラグループでは、GHG削減といった社会的要請、顧客要請などを鑑み、今年度、GHG排出量を2030年に30％削減(2013年比)する目標（SBT認定）と、再生可能エネルギー導入量を2030年に10倍(2013年比)にする目標を設定しました。  </t>
  </si>
  <si>
    <t> 　目標の達成手法として、京セラグループ内で自社製品である太陽光発電設備や蓄電池、燃料電池などの導入を進め、GHG排出量の削減を進めてまいります。また、GHG排出量削減のため、導入した各製品の連携運用に関する実証試験を行い、システムの有効性を確認したうえで、太陽光発電、燃料電池、蓄電池の統合運用システムの市場投入を進め、「環境・エネルギー市場」のビジネス拡大につなげてまいります。 さらに、将来の水素社会の到来に向け、水素製造に関わる研究開発を進めてまいります。       </t>
  </si>
  <si>
    <t>[報告年度中に行われた最も重要な事業上の決定] </t>
  </si>
  <si>
    <t>　京セラグループの報告年の最も重要な決定事項は、下記のGHG排出量削減目標と再生可能エネルギー導入目標を設定したことです。 　 </t>
  </si>
  <si>
    <t>・2030年：Scope1,2 GHG排出量30%削減(2013年比)：SBT認定 　 </t>
  </si>
  <si>
    <t>・2030年：Scope1,2,3  GHG排出量30%削減(2013年比)：SBT認定 　 </t>
  </si>
  <si>
    <t>・2030年：再生可能エネルギー導入量10倍(2013年比) 　</t>
  </si>
  <si>
    <t>　目標達成のため、太陽光発電設備や蓄電池、燃料電池などの導入を進めます。しかし、太陽光発電の課題として、設置を進めるに従い設置可能な自社敷地が減少していく事があげられます。この課題に対し、遠隔地に太陽光発電設備、蓄電池を設置し、自社への送電試験を行います。送電時の課題として、天気の変化により太陽光発電の発電量が減少した場合、系統電力へ送電する電力量にばらつきが発生してしまいます。そこで、蓄電した電力を蓄電池から放電し、既存電源系統に平準化した再エネ電力を送り込み、自社工場に自己託送する実証試験を今年度から取り組みます(野洲工場)。また、太陽光発電設備、蓄電池、燃料電池を統合運用し、GHG排出量を削減する実証試験も実施してまいります(国分工場)。  </t>
  </si>
  <si>
    <t>　この自社のGHG排出量削減目標を達成する仕組み、システムを製品化し、再エネを自給自足する手法を社会に提供することで、リスクを機会に変え、太陽光発電設備、燃料電池、蓄電池の1～2GWの市場投入を目指します。</t>
  </si>
  <si>
    <t>IEA 450</t>
  </si>
  <si>
    <t>IEA NPS</t>
  </si>
  <si>
    <t>[方法] COP21 で「パリ協定」が採択され、社会が脱炭素化にシフトしていく中で、京セラの気候変動に関する将来のリスクと機会を把握し、事業戦略につなげるためシナリオ分析を行いました。シナリオ分析は、国際的な認知度、信頼性を考慮し、RCP2.6、RCP8.5、IEA450、IEA ETP2016、IEA NPS、State and Trends of Carbon Market 2010 及び2012などを用い、2度シナリオと4度シナリオの2ケースでマトリックス分析を行っています。なお、用いたインプット情報は人口統計、エネルギー情勢、経済情報などです。 [期間と地域] ビジネス戦略を考えると、2100年の予測結果は不確定要素が多すぎることから、京セラの長期削減目標であるGHG排出量2030年度30%削減(2013年度比)に合わせ、シナリオ分析の対象期間は2030年とし、対象地域は世界各地に所在する京セラグループ拠点としました。 [シナリオ分析結果] 2度シナリオでは、多くの国で炭素税が導入され、再エネ導入支援制度が広まると予測しています。そのため、再エネ電力の価格低下が進み、太陽光発電では約7円/kWh、陸上風力では約7～9円/kWhになると考えます。また、投資家は化石燃料関連企業のダイベストメント、再エネ投資の圧力を強化し、多くの企業が再エネ投資を促進すると予測しています。 4度シナリオでは、現状政策の延長線上で進み、一部の国で炭素税が導入されるものの、排出権取引等も進まない状況が予測されます。その結果、自然災害が激甚化し、短時間強雨の増加、一部地域での降雨量の減少、森林火災などが増加すると考えます。これらの自然災害は、京セラを含む多くの企業に被害を与え、サプライチェーンの寸断などの可能性もあります。そのため、多くの企業はBCP強化を図り、緊急用エネルギー関連製品の需要が増加するとともに、新たな環境エネルギー製品の需要が増加すると予測しています。 [事業目的や戦略への影響] 昨今の産業界では、 循環型社会の構築向けてクリーンエネルギーの活用といった環境･エネルギー問題への対応や、各種社会に配慮した企業活動の持続性など、新たな視点が企業評価ポイントとして 重要視されています。 また、シナリオ分析により、将来の気候変動リスクと機会を考慮することができるようになった結果、京セラグループが注力する4つの市場の中で、「環境・エネルギー市場」に関して、より詳細な事業戦略の立案が可能になりました。 これまで日本での太陽電池の需要は固定価格買取制度（FIT)により拡大してきましたが、 国内市場の状況は、売電価格の引き下げによりFIT 導入当初と現在では、ユーザー及びメーカーともにニーズや収益モデルが変化しています。加えて、災害対策や脱炭素社会に向け意識の高まりもあり、太陽光発電設備等で発電した電気を自分で使用する自家消費へ需要はシフトしていきます。このような状況の中、京セラグループはGHG排出量を2030年に30％削減する目標を設定し、この目標はSBT認定を取得しています。また、2030年再生可能エネルギー導入量を10倍にする目標も設定しています。 この目標達成を目指す為、自社製品である太陽光発電設備、蓄電池、燃料電池を用いた統合運用実証試験などを行い、また、実証試験により有効性を確認した上で、このシステムを製品化し、太陽光発電設備、燃料電池、蓄電池の1～2GWの市場投入を目指します。また、将来の水素社会の到来に向け、水素製造に関わる研究開発を進めてまいります。</t>
  </si>
  <si>
    <t>目標の算出手法は、総量同率削減に基づく手法で算出しており、2019年6月にSBTに承認されています。対象範囲は京セラグループ全体とします。</t>
  </si>
  <si>
    <t>目標の算出手法は、総量同率削減に基づく手法で算出しており、2019年6月にSBTに承認されています。対象範囲は京セラグループ全体とします。 Abs1のScope1,2だけではなく、Scope1,2,3のGHG排出量についても総量削減を進めます。</t>
  </si>
  <si>
    <t>Renewable energy target including electricity, heat, steam and cooling</t>
  </si>
  <si>
    <t>再生可能エネルギー導入量（自家消費太陽光発電導入量：MW）</t>
  </si>
  <si>
    <t>GHG排出量削減対策の一つとして、自家消費用太陽光発電設備の導入を促進するため、再生可能エネルギー導入量を2030年度に10倍にします（2013年度比）。</t>
  </si>
  <si>
    <t>Refrigeration</t>
  </si>
  <si>
    <t>ガス吸収式冷凍機からターボ冷凍機への更新による省エネ</t>
  </si>
  <si>
    <t>省エネタイプの採用（LED等）</t>
  </si>
  <si>
    <t>エアー配管ループ化による圧損低減</t>
  </si>
  <si>
    <t>吸収式冷凍機からターボ冷凍機への更新による省エネ</t>
  </si>
  <si>
    <t>吸収式冷凍機から電気式のノンフロンINVターボ冷凍機への更新による省エネ</t>
  </si>
  <si>
    <t>ボイラー更新（炉筒煙管→貫流）による省エネ</t>
  </si>
  <si>
    <t>エアー配管系統２系統化による省エネ</t>
  </si>
  <si>
    <t>Other, please specify (上記に示した以外の対策の合計を示しています。)</t>
  </si>
  <si>
    <t>GHG排出量削減活動への投資を促進するため、社内の管理会計制度の変更を行いました。 この制度変更は、各工場、事業本部の省エネ設備、再生可能エネルギー設備の導入初期の経費負担を低減するためであり、これにより、設備導入が促進され、GHG排出量の削減が図れます。</t>
  </si>
  <si>
    <t>自社製太陽光発電設備、蓄電池、燃料電池の研究開発、実証試験費用について、専用予算を計上しています。</t>
  </si>
  <si>
    <t>太陽光発電</t>
  </si>
  <si>
    <t>LED照明</t>
  </si>
  <si>
    <t>燃料電池（コージェネレーションシステム）</t>
  </si>
  <si>
    <t>2013年度時、日本の拠点については各電力会社の排出係数を把握していたことから、マーケット基準となっています。 海外の拠点については、各電力会社の排出係数を把握できている拠点と、把握できていない拠点があり、排出係数を把握できている拠点については、マーケット基準となっていますが、排出係数が把握できなかった拠点についてはCO2 Emissions From Fuel Combustionに基づいた各国の排出係数を用いて、拠点ごとのGHG排出量を算出しており、ロケーション基準となっています。 このように海外の一部の拠点でロケーション基準のGHG排出量が含まれていたため、ロケーション基準として回答しています。</t>
  </si>
  <si>
    <t>2013年度時は、ロケーション基準、マーケット基準と区別してGHG排出量の算出しておりませんでした。そこで、ロケーション基準に回答したGHG排出量をマーケット基準として回答しています。</t>
  </si>
  <si>
    <t>Other, please specify (　各国のロケーション基準については、CO2 Emissions From Fuel Combustion 2018を参照しています。マーケット基準については、各電力会社の排出係数をウェブサイトなどで確認しています。)</t>
  </si>
  <si>
    <t>　対象は京セラグループ全体の生産拠点を対象とし、拠点ごとのエネルギー使用量と排出係数の積を用いてGHG排出量を算出しています。  </t>
  </si>
  <si>
    <t>　スコープ1は、地球温暖化対策法の燃料別排出係数と各燃料使用量の積により算出しています。    </t>
  </si>
  <si>
    <t>　スコープ2は、2017年度以前の期間と、2018年度の算出方法が異なります。 　</t>
  </si>
  <si>
    <t>　[2017年度以前] </t>
  </si>
  <si>
    <t>　日本の拠点については、2017年度以前から電力会社毎の排出係数を使用し算出しており、マーケット基準となっています。 海外拠点については、2017年度までは、各電力会社の排出係数を把握できている拠点と、把握できていない拠点があり、排出係数を把握できている拠点については、マーケット基準となっていますが、排出係数が把握できなかった拠点についてはCO2 Emissions From Fuel Combustionに基づいた各国の排出係数を用いて、ロケーション基準のGHG排出量を算出しております。 </t>
  </si>
  <si>
    <t>　上記により算出した値を合計し、ロケーション基準として報告しています。  </t>
  </si>
  <si>
    <t>　[2018年度] </t>
  </si>
  <si>
    <t>　2018年度はロケーション基準とマーケット基準の2手法でGHG排出量を算出しています。 </t>
  </si>
  <si>
    <t>　ロケーション基準の算出方法は、過去データとの相違が出ないように、2017年度までロケーション基準で算出していた拠点について、CO2 Emissions From Fuel Combustionに基づいたロケーション基準を用いて算出し、その他のマーケット基準で算出した値と合計し、ロケーション基準として報告しています。 </t>
  </si>
  <si>
    <t>　マーケット基準の算出方法は、電力会社の排出係数を把握できていなかった拠点について、排出係数の再調査を行い、電力会社毎の排出係数を把握したうえで、マーケット基準のGHG排出量を算出しています。</t>
  </si>
  <si>
    <t>非生産拠点からの排出量</t>
  </si>
  <si>
    <t>非生産拠点からのGHG排出量は約1%未満と非常に少なく除外しています。</t>
  </si>
  <si>
    <t>購入・取得した製品・サービスの金額データと、産業連関表の原単位をかけて算定しています。</t>
  </si>
  <si>
    <t>資本財の調達金額と産業連関表で提示された原単位をかけて算定しています。</t>
  </si>
  <si>
    <t>使用した燃料・エネルギーの使用量にカーボンフットプリントコミュニケーションプログラムの原単位をかけて算定しています。</t>
  </si>
  <si>
    <t>ロジスティック分野におけるCO2排出量算定方法共同ガイドライン(経済産業省・国土交通省)に従って算出(2017年度値)しています。</t>
  </si>
  <si>
    <t>廃棄物種類別の処理方法による原単位および、廃棄物輸送に伴う排出量から算出(2017年度値)しています。</t>
  </si>
  <si>
    <t>産業連関表で提示された原単位と人数をかけて算定しています。</t>
  </si>
  <si>
    <t>産業連関表で提示された都市区分原単位と人数をかけて算定しています。</t>
  </si>
  <si>
    <t>主に営業用で使用するリース車両における燃料使用量から算出しています。</t>
  </si>
  <si>
    <t>シナリオ設定を用いた輸送トンキロ法を用いて算出しています。</t>
  </si>
  <si>
    <t>販売した中間製品は多種多様な最終製品に加工されるため、排出量の把握は困難であり、合理的な算定ができないため対象外としています。</t>
  </si>
  <si>
    <t>コンシューマー製品の消費電力、製品寿命、販売個数より算定しています。</t>
  </si>
  <si>
    <t>製品ごとの廃棄物種類別の処理方法による原単位および、廃棄物輸送に伴う排出量から算出しています。</t>
  </si>
  <si>
    <t>関連会社に賃貸しているテナントからのGHG排出量は、Scope1、2で計上しています。</t>
  </si>
  <si>
    <t>フランチャイズ店舗がないため対象外としています。</t>
  </si>
  <si>
    <t>投資事業及び、金融サービス事業を行っていないため対象外としています。</t>
  </si>
  <si>
    <t>継続的な省エネ活動により原単位が減少しました。</t>
  </si>
  <si>
    <t>Other, please specify (その他拠点合計)</t>
  </si>
  <si>
    <t>国分工場</t>
  </si>
  <si>
    <t>川内工場</t>
  </si>
  <si>
    <t>八日市工場</t>
  </si>
  <si>
    <t>KYOCERA Vietnam Company Limited.</t>
  </si>
  <si>
    <t>その他拠点合計</t>
  </si>
  <si>
    <t>Other, please specify (その他国合計)</t>
  </si>
  <si>
    <t>-28,232 t-CO2 / 1,078,364 t-CO2 = -2.73%</t>
  </si>
  <si>
    <t>9,280 t-CO2 / 1,078,364 t-CO2 = 0.90%</t>
  </si>
  <si>
    <t>-26,229 t-CO2 / 1,078,364 t-CO2 = -2.54%</t>
  </si>
  <si>
    <t>119 t-CO2 / 1,078,364 t-CO2 = 0.01%</t>
  </si>
  <si>
    <t>Crude Oil Heavy</t>
  </si>
  <si>
    <t>地球温暖化対策の推進に関する法律</t>
  </si>
  <si>
    <t>ガス会社の排出係数の平均値</t>
  </si>
  <si>
    <t>各拠点が受給しているガス会社の排出係数の平均値を回答しています。 GHGの算出には、各拠点の使用量ｘ排出係数で各拠点のGHG排出量を算出し、京セラグループ全体で合計しています。</t>
  </si>
  <si>
    <t>Other, please specify (アジア太平洋地域だけでなく、アメリカ、ヨーロッパの京セラグループ拠点に自家消費太陽光発電設備が設置されています。)</t>
  </si>
  <si>
    <t>Other low-carbon technology, please specify (地熱発電)</t>
  </si>
  <si>
    <t>Other, please specify (京セラグループが所在するアジア、北中南米、ヨーロッパなどで、系統電力の再生可能エネルギー比率を考慮しています。)</t>
  </si>
  <si>
    <t>検証意見書　和文.pdf</t>
  </si>
  <si>
    <t>P1</t>
  </si>
  <si>
    <t>ISO14025 EcoLeaf：エコリーフ環境ラベルはLCA（ライフサイクルアセスメント）手法を用いて 、製品の全ライフサイクルステージにわたる環境情報を定量的に開示する 日本生まれの環境ラベルです。</t>
  </si>
  <si>
    <t>京セラグループの中でプリンターや複写機を製造している京セラドキュメントソリューションズは、グリーン購入・調達の促進に信頼感向上、ユーザー評価の向上による市場競争力の強化、組織内の環境意識の向上のため、製品のLCAを定量的に消費者に公開しようとした際、当時、日本ではEcoLeafしか登録する制度がなかったため、EcoLeafに登録し、現在、104件のプリンターや複写機製品を登録しています。 添付資料としてエコリーフの登録事例を示します。</t>
  </si>
  <si>
    <t>エコリーフ.pdf</t>
  </si>
  <si>
    <t>検証基準(ISO14064-3:2006など)に則り、限定的保障水準にて実施されています。</t>
  </si>
  <si>
    <t>2016年度から毎年Scope1,2のデータ検証を受けています。 対象範囲は、非生産拠点(全体の1%以下)を除く生産拠点が対象となっています。</t>
  </si>
  <si>
    <t>2017年度から毎年Scope3のデータ検証を受けています。 対象範囲は、非生産拠点を含むグループ全体(100%)となっています。</t>
  </si>
  <si>
    <t>2016年度から毎年Scope1に該当するエネルギー使用量のデータ検証を受けています。 対象範囲は、非生産拠点(全体の1%以下)を除く生産拠点が対象となっています。</t>
  </si>
  <si>
    <t>2016年度から毎年Scope2に該当するエネルギー使用量のデータ検証を受けています。 対象範囲は、非生産拠点(全体の1%以下)を除く生産拠点が対象となっています。</t>
  </si>
  <si>
    <t>October 1 2012</t>
  </si>
  <si>
    <t>September 9 9999</t>
  </si>
  <si>
    <t>終了日は明確ではありません。 原油・石油製品、LPG、LNGなどに税金が付与されており、各エネルギーの税金の単価と使用量の積より算出しています。</t>
  </si>
  <si>
    <t>　日本の炭素税は、各燃料に税金が付加されており、エネルギー費用支払い時に徴収されることから、システムの順守に問題はありません。 但し、エネルギーコストに関しては、今後、増税などによりコスト増加が懸念されています。 </t>
  </si>
  <si>
    <t>　現在、京セラグループではGHG排出量削減目標(2030年度GHG排出量30%削減)を達成するため、省エネ設備の導入強化や太陽光発電設備の導入を進めており、エネルギーコストの削減を進め、増税された場合でも、増税分の事業支出をオフセットできるよう対策を進めてまいります。</t>
  </si>
  <si>
    <t>京セラグループは、2030年度にGHG排出量を30%削減する目標を設定し、SBTに認定されています。 GHG排出量を削減するために、省エネ設備、再生可能エネルギーの導入を強化する必要があり、社内で設備導入初期の各部門、各工場の負担金額を緩和する制度を導入しました。</t>
  </si>
  <si>
    <t>内部炭素価格は、導入する省エネ設備、再生可能エネルギー設備の償却年数や、GHG排出量削減効果により変動します。</t>
  </si>
  <si>
    <t>排出量削減活動への投資を促進するため、社内の管理会計制度の変更を行いました。 この制度変更は、各工場、事業本部の省エネ設備、再生可能エネルギー設備の導入初期の経費負担を低減する制度であり、これにより設備導入が促進され、GHG排出量の削減を図ることができます。</t>
  </si>
  <si>
    <t>サプライチェーンがなければ、京セラのビジネスは成り立ちません。そこで、京セラは、サプライチェーンを重要事項と考えており、全サプライヤーを対象としています。 Scope3の中で、主にサプライヤーに該当する項目としてカテゴリー1を考慮しており、京セラグループ全体のカテゴリー1の比率は、Scope3の中で77%となっています。</t>
  </si>
  <si>
    <t>全サプライヤーには、GHG削減活動に関する内容などを盛り込んだ「京セラサプライチェーンCSR調達ガイドライン」の順守を求めています。そのために、サプライヤー説明会を開催すると同時に、各サプライヤーのガイドライン順守状況調査を継続的に実施しています。 ガイドライン順守状況調査は、2年に1回（基準を満たさないサプライヤーは、毎年実施）サプライチェーンCSR調査票の配布を行い、YesかNoで回答してもらい、その結果を回収しています。回収した結果は、サプライチェーンCSR調査票の各カテゴリー（労働、安全衛生、環境、倫理、紛争鉱物、BCP、管理体制）ごとに評価を行い、配点のスコア60％未満のサプライヤーに対して改善要求や結果のフィードバックを行います。各カテゴリーの配点のスコアが20%以下の取り組み状況「不十分」の場合、20％以上となるまで、改善を求め、改善後に結果を確認しています。スコアが20%～60%の取り組み状況「やや不十分」の場合は、60%以上となるよう結果のフィードバックを行い、改善を促しています。昨年度は356社中、58社に対して改善要求を行いました。</t>
  </si>
  <si>
    <t>　京セラは国内物流の輸送効率向上と輸送時のGHG排出量削減に取り組んでいます。</t>
  </si>
  <si>
    <t>　対策として、京セラの九州にある３工場（国分、川内、隼人工場）で集約輸送を始めたほか、近畿では複数拠点をつなぐ輸送ルートの構築に取り組んでいます。</t>
  </si>
  <si>
    <t>　また、滋賀八日市工場では、凸版印刷の物流部門である凸版物流と共同輸送を開始し、輸送の効率化によりGHG排出量を削減しています。</t>
  </si>
  <si>
    <t>　京セラは、「気候変動イニシアティブ」に参加しています。</t>
  </si>
  <si>
    <t> 「気候変動イニシアティブ」は、気候変動対策に積極的に取り組む企業や自治体、団体、NGOなど、国家政府以外の多様な主体のネットワークであり、脱炭素化をめざす世界の最前線に日本から参加するため、「パリ協定がめざす脱炭素社会への転換は、新たな成長と発展の機会を生み出す」という認識にたって、積極的に活動を展開しています。 京セラでは、「気候変動イニシアティブ」を通じ、政府の気候変動の長期戦略に対するメッセージを発表しています。メッセージ内容は下記のとおりです。  </t>
  </si>
  <si>
    <t>＝日本の脱炭素リーダーシップを世界に示す長期戦略を＝      </t>
  </si>
  <si>
    <t>　パリ協定が実施の段階に移行する中で、脱炭素化に向けた日本の取組みを加速することが求められています。 </t>
  </si>
  <si>
    <t>     今年、日本はG20の議長国として、脱炭素化に向けたリーダーシップを国際社会に示す絶好の機会を迎えます。国は4月2日に公表された「パリ協定に基づく成長戦略としての長期戦略策定に向けた懇談会」の提言を踏まえ、政府としての長期戦略をＧ２０大阪サミットまでに決定する準備を進めています。</t>
  </si>
  <si>
    <t>      昨年10月、IPCCの「1.5℃特別報告書」は、気温上昇を1.5℃に抑えるためには、2050年のCO2排出量を実質ゼロとし、2030年には2010年比で約45％削減することが求められるとしました。懇談会提言は、この報告書が示した対策の緊急性と強化の必要性は、広く国際社会で受け止められているとの認識を示した上で、「最終到達点として『脱炭素社会』という『未来社会像』を設定し、それを野心的に今世紀後半のできるだけ早期に実現していくことを目指す」ことを長期戦略に盛り込むことを求めています。  </t>
  </si>
  <si>
    <t>    脱炭素社会の実現に最も重要なことは、エネルギー効率化を徹底して進め、再生可能エネルギーの利用を最大限に拡大することです。特に、日本においては、再生可能エネルギー目標の一層の引き上げが、石炭火力など化石燃料への依存を大幅に減らしていく上で鍵となります。</t>
  </si>
  <si>
    <t>      世界で加速する脱炭素化の流れの中で、国内でも多くの企業や自治体が、再生可能エネルギー利用の拡大、ゼロエミッションの実現に向けて、従来の政府計画以上の取組みを始めています。これから政府が策定する長期戦略は、こうした国内の先駆的な取組みを後押しし、世界に伍して日本の脱炭素化を牽引するものでなければなりません。  </t>
  </si>
  <si>
    <t>    政府が脱炭素化に向けた明確なメッセージを出すことが、民間で、地域で先行して進む取組みを更に加速し、日本を脱炭素ビジネスの先進国としていくことに貢献します。 </t>
  </si>
  <si>
    <t>    「パリ協定が求める脱炭素社会の実現に向け、世界と共に挑戦の最前線に立つ」ことを約束した気候変動イニシアティブの一員として、日本の脱炭素リーダーシップを世界に示す長期戦略の策定を強く求めます。     </t>
  </si>
  <si>
    <t>2019年5月16日</t>
  </si>
  <si>
    <t>「その他（イニティアティブへの参加）」</t>
  </si>
  <si>
    <t>　「気候変動イニシアティブ」への参加を決定する際、考え方や方向性などが、京セラの気候変動戦略と一致することを確認したうえで、社長承認の下、参加を決定しています。また、「気候変動イニシアティブ」が開催するワークショップに参加し、内容を確認しています。</t>
  </si>
  <si>
    <t>有価証券報告書.pdf</t>
  </si>
  <si>
    <t>P17 （f）生活・環境 P21 （15）環境に関連する費用負担や損害賠償責任が発生するリスク P22 （18）当社の本社及び主要な事業関連施設が存在する地域や、当社のサプライヤーや顧客が事業活動を行なう地域において、地震等の災害が発生するリスク</t>
  </si>
  <si>
    <t>CSR報告書.pdf</t>
  </si>
  <si>
    <t>P42-69 環境・GHG関連ページ</t>
  </si>
  <si>
    <t>Other, please specify (　現在、統合報告書を作成中であり、GHG削減目標(SBT認定)を公開している文書がないため、ニュースリリースで公表しています。)</t>
  </si>
  <si>
    <t>SBTニュースリリース.pdf</t>
  </si>
  <si>
    <t>https://www.kyocera.co.jp/news/2019/0602_hitt.html</t>
  </si>
  <si>
    <t>特にありません。</t>
  </si>
  <si>
    <t>社長</t>
  </si>
  <si>
    <t>Ericsson has been at the forefront of innovation for more than 140 years and as the market continues to transform and user demands continue to change – so does Ericsson. It all started in a mechanical workshop in Stockholm where Lars Magnus Ericsson designed telephones and Hilda Ericsson produced them by winding copper wire coils. Over the years, inclusion and diversity have remained important building blocks of the company, and are fundamental to the culture and its core values of respect, professionalism and perseverance.</t>
  </si>
  <si>
    <t>Ericsson has revolutionized communications with new switching techniques and digital technology, and has been leading the development of mobile communications. When broadband was in its infancy Ericsson was already working on the technology that would become 3G, and was developing 4G long before the smartphone became ubiquitous. Now 5G is around the corner and Ericsson is investing for technology leadership in 5G.</t>
  </si>
  <si>
    <t>Ericsson has its headquarters in Stockholm, and the Ericsson shares trade on Nasdaq Stockholm and the Ericsson ADSs trade on NASDAQ, New York. </t>
  </si>
  <si>
    <t>Ericsson is a global company with customers in more than 180 countries.  We are a technology company with the mission to enable our customers to capture the full value of connectivity. Our strategy builds on technology leadership, product-led solutions and global scale and skill. </t>
  </si>
  <si>
    <t>Our people are key to ensuring Ericsson’s future success and our continued technology leadership. We focus on attracting the best talent, supporting competence development and enabling a work culture that supports our people to bring out the best version of Ericsson. We recruit and retain talent, regardless of age, race, gender, nationality  or sexual orientation. Our core values – respect, professionalism, and perseverance – define our company culture, and guide us in our daily work and in the way we do business.</t>
  </si>
  <si>
    <t>Business structure 2018</t>
  </si>
  <si>
    <t>The business areas Networks, Digital Services, Managed Services and Emerging business and others are organized to reflect our ambition to serve customers with offerings that address their key priorities. Each business area has different strategic priorities</t>
  </si>
  <si>
    <t>In Networks, focus is to expand gross margin by investing in R&amp;D for technology and cost leadership.</t>
  </si>
  <si>
    <t>In Digital Services, focus is shifting to software-led solutions and on adjusting the cost base.</t>
  </si>
  <si>
    <t>In Managed Services, contract reviews are first priority and investments in automation and artificial intelligence have started.</t>
  </si>
  <si>
    <t>In addition, we have Emerging Business where a structured approach to technology and business innovations will over time drive new growth. Emerging Business as well as Media Solutions, Red Bee Media and iconectiv are all businesses that are externally reported within segment Other.</t>
  </si>
  <si>
    <t>In January 2018 the strategic review of the Media business was concluded.  Ericsson has partnered with One Equity Partners to further develop Media Solutions. Ericsson will retain 49% of the shares in the company.</t>
  </si>
  <si>
    <t>Our market areas Our geographical structure contains five market areas, to enable clear customer interfaces and faster time to market. In addition there is one market area Other. Our geographical market areas are responsible for selling and delivering the competitive solutions that our business areas develop.   </t>
  </si>
  <si>
    <t>For further details see attachment: Ericsson-Annual-Report-2018-en.pdf</t>
  </si>
  <si>
    <t>For more information please visit www.ericsson.com</t>
  </si>
  <si>
    <t>For more information visit Ericsson Annual Report 2018:  https://www.ericsson.com/492985/assets/local/investors/documents/financial-reports-and-filings/annual-reports/ericsson-annual-report-2018-en.pdf </t>
  </si>
  <si>
    <t>SEK</t>
  </si>
  <si>
    <t>Ericsson BoD approved Ericsson Sustainability and Corporate Responsibility Report, including Climate Change related issues (See AR 2018 Page 165-190)</t>
  </si>
  <si>
    <t>We brief our Board of Directors (BoD) annually on sustainability and corporate responsibility matters; more often if needed. In 2018, briefings covered governance updates; strategy execution including risks, performance, and results. Ericsson BoD approved first Ericsson Performance and Risks Report, including Climate Change (See AR Page 152)</t>
  </si>
  <si>
    <t>In 2018, Group Sustainability and Coprporate Responibility has the Group accountability for environmental issues including climate change related ones. In 2018, Sustainability and Corporate Responsibility Head reports to Ericsson President and CEO. In 2018, Group Sustainability and Corporate Responsibility was responsible for Climate change related  risks and opportunities identification, Group target setting and follow-up.</t>
  </si>
  <si>
    <t>As critical parts of Ericsson governance, the Code of Business Ethics (CoBE), the Code of Conduct (CoC), Sales Compliance Policy, OHS Policy and Sustainability Policy (Including environment and Climate change related issues) are all part of the Ericsson Group Management System (EGMS). This ensures the integration of our sustainability and corporate responsibility (CR) commitment into every aspect of how we do business, wherever we do business. Through our Global Assessment Program, external assurance providers audit how we implement policies and directives, manage our risks and achieve our objectives.  </t>
  </si>
  <si>
    <t>In addition to Group Function (GF), Ericsson Group is organized in Market Areas (MA) which are responsible for selling and delivering customer solutions and Business Areas (BA) that are responsible for developing competitive product-led business solutions, including both products and services and for investing in research and development for technology and cost leadership.  </t>
  </si>
  <si>
    <t>Ericsson own activities - Carbon footprint reduction target is part of Ericsson Group Balanced Scorecard (BSC). Climate change issues are part of Short-Term Variable remuneration (STV) for 2018 for selected Environmental/Sustainability managers. Ericsson has a long-term objective to reduce absolute CO2e emissions from its own activities including business travel, product transportation, fleet vehicles and facilities energy usage in 2022 by 35%. In 2017, Group Function Sustainability and Public Affairs head and Chief Sustainability Officer (CSO) was reporting to Ericsson President and CEO.</t>
  </si>
  <si>
    <t>Certain environmental/sustainability managers are enrolled in Short-Term Variable compensation (STV). A variable plan that is measured and paid over a single year. This ensure that employees are aligned with clear and relevant targets, in this case environmental, climate change and energy related targets. Achievements against set targets impact ton the total final reward that can increase to up to twice the target level and decrease to zero, depending on performance</t>
  </si>
  <si>
    <t>Document risk heat map in relation with strategic objectives (up to 5 years) and with short-term targets (1 year). Monitoring of strategic targets is done in many cases based on ann ual strategy and target review.</t>
  </si>
  <si>
    <t>Document risk heat map in relation with strategic objectives (up to 5 years) and with short-term targets (1 year). Monitoring of strategic targets is done in many cases based on annual strategy and target review.</t>
  </si>
  <si>
    <t>Ericsson’s risk management is integrated into the operational processes of the business, and is a part of the Ericsson Group Management System (EGMS) to ensure accountability, effectiveness, efficiency, business continuity and compliance with corporate governance, legal and other requirements. The Board of Directors also oversees the Company’s risk management.</t>
  </si>
  <si>
    <t>Risks are defined in both a short-term and long-term perspective. They are related to long-term objectives as per the strategic direction as well as short-term objectives for next coming year. Risks are categorized into:</t>
  </si>
  <si>
    <t>Market, Technology and Business risks</t>
  </si>
  <si>
    <t>Regulatory, Compliance and Corporate Governance risks</t>
  </si>
  <si>
    <t>Risks associated with owning Ericsson shares </t>
  </si>
  <si>
    <t>Ericsson’s risk management is based on the following principles, which apply universally across all business activities and risk types:</t>
  </si>
  <si>
    <t>– Risk management is an integrated part of the Ericsson Group Management System.</t>
  </si>
  <si>
    <t>– Each operational unit is accountable for owning and managing its risks according to policies, directives and process tools. Decisions are made or escalated according to defined delegation of authority. </t>
  </si>
  <si>
    <t>– Risks are dealt with during the strategy development and target setting, continuous monitoring through monthly and quarterly steering group meetings and during operational processes (customer projects, customer bid/contract, acquisition, investment and product development projects). They are subject to various controls such as decision tollgates and approvals. </t>
  </si>
  <si>
    <t> At least twice a year, in connection with the approval of strategy and targets, risks are reviewed by the Board of Directors.  </t>
  </si>
  <si>
    <t>Climate-related risks are dealt with during the Sustainability strategy development and target setting. Based on a situation analysis, including  key external trends and challenges, customer trends, and own reality and internal  strengths, Ericsson define the wanted position both a short-term and long-term perspective. Climate-related is also identified as a significant issue to report and disclosure to our stakeholders.  In 2018, climate change was listed as part of the risks reported in our Sustainability and Corporate Responsibility Report  prepared in accordance with the Swedish Annual Accounts Act. Climate change related risks are included and described in Ericsson Annual Report 2018 - Risks factors (See pages 123-124) and Climate action, energy and environment (Pages 183-185). Risk highligted in Ericsson Sustainability and Corporate Responsibility Report:</t>
  </si>
  <si>
    <t>Difficulty to estimate the future impact of climate change and environmental matters</t>
  </si>
  <si>
    <t>Adverse future events, such as extreme weather conditions</t>
  </si>
  <si>
    <t>New or changes in stakeholders or regulatory environmental requirements related to Ericsson's own activities and to product energy consumption </t>
  </si>
  <si>
    <t>Based on a situation analysis, including key external trends and challenges, customer trends, and own reality and internal strengths, Ericsson define the wanted position both a short-term and long-term perspective. Current regulation is always included in the situation analysis of our own reality. Ericsson has a global environment, health and safety (EHS) legal tool in place that provides an overview of applicable legislation and keeps track of compliance measures in the markets where we operate.</t>
  </si>
  <si>
    <t>Based on a situation analysis, including key external trends and challenges, customer trends, and own reality and internal strengths, Ericsson define the wanted position both a short-term and long-term perspective. Emerging regulation is included in the situation analysis as part of key trends. Ericsson has a global environment, health and safety (EHS) legal tool in place that provides an overview of applicable legislation and keeps track of compliance measures in the markets where we operate.</t>
  </si>
  <si>
    <t>Based on a situation analysis, including key external trends and challenges, customer trends, and own reality and internal strengths, Ericsson define the wanted position both a short-term and long-term perspective. Ericsson has revolutionized communications with new switching techniques and digital technology, and has been leading the development of mobile communications. When broadband was in its infancy Ericsson was already working on the technology that would become 3G, and was developing 4G long before the smartphone became ubiquitous. Now 5G is around the corner and Ericsson is investing for technology leadership in 5G. By 2023, less than 35 years after the introduction of mobile technology, it’s predicted that there will be 9.1 billion mobile subscriptions and research shows a strong correlation between growth in mobile broadband adoption and GDP growth. This is where 5G-Enabled Manufacturing (5GEM) comes in: a concept that leverages wireless and 5G-based communication to achieve radically increased manufacturing productivity, flexibility and competitiveness, with the highest security standards. This approach can also address areas such as circular economy, improved energy performance and climate change.</t>
  </si>
  <si>
    <t>Based on a situation analysis, including key external trends and challenges, customer trends, and own reality and internal strengths, Ericsson define the wanted position both a short-term and long-term perspective. Applicable legal requirements are always included in the situation analysis of our own reality. Ericsson has a global environment, health and safety (EHS) legal tool in place that provides an overview of applicable legislation and keeps track of compliance measures in the markets where we operate.</t>
  </si>
  <si>
    <t>Based on a situation analysis, including key external trends and challenges, customer trends, and own reality and internal strengths, Ericsson define the wanted position both a short-term and long-term perspective. With customers in 180 countries, Market conditions and climate-related risks are considered during our strategy process.</t>
  </si>
  <si>
    <t>Based on a situation analysis, including key external trends and challenges, customer trends, and own reality and internal strengths, Ericsson define the wanted position both a short-term and long-term perspective.</t>
  </si>
  <si>
    <t>Based on a situation analysis, including key external trends and challenges, customer trends, and own reality and internal strengths, Ericsson define the wanted position both a short-term and long-term perspective. Extreme weather events could affect our supply chain, our own operations and customers.</t>
  </si>
  <si>
    <t>Longer-term shifts in climate patterns (e.g., sustained higher temperatures) that may cause sea level rise or chronic heat waves have a not relevant or significant negative impact in our business due to the nature of the development of ICT technology.</t>
  </si>
  <si>
    <t>Our situation analysis, including key external trends and challenges, customer trends, and own reality and internal strengths has an holistic approach, including the entire value chain.</t>
  </si>
  <si>
    <t>Risks are defined in both a short-term and long-term perspective. They are related to long-term objectives as per the strategic direction as well as short-term objectives for next coming year. Risks are categorized into industry and market risks, commercial risks, operational risks and compliance risks. Ericsson’s risk management is based on the following principles, which apply universally across all business activities and risk types:</t>
  </si>
  <si>
    <t> Climate-related risks are dealt with during the Sustainability strategy development and target setting. Based on a situation analysis, including  key external trends and challenges, customer trends, and own reality and internal  strengths, Ericsson define the wanted position both a short-term and long-term perspective. Climate-related is also identified as a significant issue to report and disclosure to our stakeholders.  In 2018, climate change was listed as part of the risks reported in our Sustainability and Corporate Responsibility Report  prepared in accordance with the Swedish Annual Accounts Act. Climate change related risks are included and described in Ericsson Annual Report 2018 - Risks factors (See pages 123-124) and Climate action, energy and environment (Pages 183-185). Risk highligted in Ericsson Sustainability and Corporate Responsibility Report:</t>
  </si>
  <si>
    <t>This type of regulation that imposes specific economic incentives for polluters could affect our customers and Ericsson. The ICT sector represents approx. 1.4% of Global GhG emissions, however ICT-enabled solutions offer the potential to reduce GHG emissions by 15% by 2030.</t>
  </si>
  <si>
    <t>Based on UK carbon tax and current carbon price used in the UK carbon tax model that impose a fee on energy consumption rather than on CO2 emissions, we can extrapolate for medium-term horizon for selected countries financial impact. Ericsson is not disclosing financial information other that the official information in Ericsson Annual Report or Quarterly Report. Certain matters discussed in this report include forward-looking statements subject to risks and uncertainties. Readers are cautioned that our forward-looking statements are not guarantees of our future actions or developments, which may differ materially from those described or implied. We disclaim a duty to provide updates to these forward-looking statements after the date of this report, to reflect events or changes in circumstances or changes in expectations, or the occurrence of anticipated events.</t>
  </si>
  <si>
    <t>Ericsson shall comply with all laws, rules and regulations that apply to its business. Ericsson local entities are responsible to manage the potential legal requirements. Global programs to reduce Ericsson own activities CO2 emissions may be impacted and modiify the priorities due to legal requirements.</t>
  </si>
  <si>
    <t>Ericsson is not disclosing financial information other that the official information in Ericsson Annual Report or Quarterly Report. This risks can impact also our supply chain and our customers in the same way in certain markets. Many cost of management are not done purely for environmental gains rather for overall efficiency gains. It is very difficult to extract the related emissions reduction isolated figures as they are part of overall ongoing programs.</t>
  </si>
  <si>
    <t>Floods, storms and other extreme weather events could affect our supply chain, our own operations and customers. For example, drought and extreme flooding in north Africa create conflict and instability and end users are not able to afford communication services, which could negatively impact our customers and ultimately Ericsson.</t>
  </si>
  <si>
    <t>Ericsson is not disclosing financial information other that the official information in Ericsson Annual Report or Quarterly Report. Certain matters discussed in this report include forward-looking statements subject to risks and uncertainties. Readers are cautioned that our forward-looking statements are not guarantees of our future actions or developments, which may differ materially from those described or implied. We disclaim a duty to provide updates to these forward-looking statements after the date of this report, to reflect events or changes in circumstances or changes in expectations, or the occurrence of anticipated events.</t>
  </si>
  <si>
    <t>In general, Ericsson has alternative supply sources and seeks to avoid single source supply situations.</t>
  </si>
  <si>
    <t>Ericsson is not disclosing financial information other that the official information in Ericsson Annual Report or Quarterly Report. This risks can impact also our supply chain and our customers in the same way in certain markets. Many cost of management made, are not done purely for environmental gains rather for overall efficiency gains. It is very difficult to extract the related emissions reduction isolated figures as they are part of overall ongoing programs.</t>
  </si>
  <si>
    <t>Ericsson future-proof hardware with lower power consumption and smaller footprint and energy-efficient software features in the customer radio network contribute to our customer environmental goals and cost reduction.</t>
  </si>
  <si>
    <t>Promote Ericsson product portfolio offering. Upgrading to more energy-efficient equipment and shifting from single-standard products to multi-standard, mixed-mode-capable hardware and software can contribute to significant energy savings, particularly when the latest innovations in site-build are also taken into account. An example of an upgraded radio base station site in western Europe serves as a good illustration of this. Over the period 2004–14, despite the fact that the site traffic capacity increased 75 times, energy use decreased by 40%. These savings help our customers to reduce their operational costs.</t>
  </si>
  <si>
    <t>Ericsson is not disclosing financial information other that the official information in Ericsson Annual Report or Quarterly Report. Many cost of management made, are not done purely for environmental gains rather for overall efficiency gains. It is very difficult to extract the related emissions reduction isolated figures as they are part of overall ongoing programs.</t>
  </si>
  <si>
    <t>Innovative IoT-based solutions to sustainable development challenges. Platooning is an innovative transport system where trucks can drive closely together – one after another – using a common communication system based on smart technology. This could lead to benefits for the transport system with regard to safety, efficiency and the environment. Ericsson and Scania have started a collaborative research effort to accelerate the connectivity of commercial vehicles and infrastructure. Conventional technology, based on adaptive cruise control, radar and other electronic equipment, can be used to drive 25% of the full distance in platoons. The potential fuel reduction is calculated to be 2% based on Scania test track driving. In a theoretical scenario where platooning based on conventional technology would be used during the whole distance the fuel reduction potential would be 8%. In a theoretical scenario with vehicle to vehicle (V2V) communication in combination with semi-automatic vehicles corresponding to 100% of the distance driven in a platoon, the fuel saving potential is estimated to be 12% for the investigated setup, according to Scania.</t>
  </si>
  <si>
    <t>Promote Ericsson IoT soltuions as part of our portfolio.</t>
  </si>
  <si>
    <t>Ericsson portfolio offering more energy efficient products.</t>
  </si>
  <si>
    <t>Energy efficiency requirements are integrated in Research and development of products and services.</t>
  </si>
  <si>
    <t>Ericsson is not disclosing financial information other that the official information in Ericsson Annual Report or Quarterly Report.</t>
  </si>
  <si>
    <t>Ericsson’s strategy process includes the whole chain from business intelligence and strategic forecasting to deployment of developed strategies into targets and programs in coordinated cycles. The strategy development and target setting, continuous monitoring through monthly and quarterly steering group meetings and during operational processes (customer projects, customer bid/contract, acquisition, investment and product development projects). They are subject to various controls such as decision tollgates and approvals.</t>
  </si>
  <si>
    <t>As part of Ericsson fundamental strategies, Ericsson Sustainability strategy is focusing on creating positive impact and mitigating risks.  Ericsson Sustainability strategy is including Climate change as one of global challenges that is impacting on business and society. Ericsson sustainability strategy in conjunction and alignment with other fundamental strategies are inputs to our business and market plan.</t>
  </si>
  <si>
    <t>Energy, Environment and Climate Action is one cornerstone of Ericsson Sustainability strategy. The circular economy encapsulates our approach to environmental sustainability. This includes the environmental impacts of our  company, products and services, as well as the use of ICT to reduce the environmental impacts of other sectors. We have become leaders by using a circular approach in the management of materials, waste and water, and in setting ambitious energy goals for 5G. We are committed to developing and delivering solutions that support climate action by continuing to address energy and CO2e aspects in our own operations, our portfolio and our installed base, as well as further investigating our ability to offset carbon emissions in society.</t>
  </si>
  <si>
    <t>In  March 28 2017; The focused business strategy was presented with the target to significantly improve the operating margin with a long-term target of more than 12%.  The strategy implies simplifying the organization and restoring profitability, while at the same time investing in the business for technology and cost leadership.  We are investigating how to implement climate-related scenario analysis into our strategy and target setting process to ensure this is fully integrated and aligned to our ways of working.</t>
  </si>
  <si>
    <t>Ericsson is investigating  climate-related scenario analysis and participating in ITU to define scenarios for ICT sector. However Ericsson is part of the community of 210+ pioneering companies with approved science-based targets.  Ericsson is one of a handful of companies that are already demonstrating the highest level of ambition on climate, and having targets in line with a 1.5C trajectory.</t>
  </si>
  <si>
    <t>Reduce Ericsson own activities CO2e emissions, including fleet vehicles (S1) and facilities energy (S1+S2) use by 35% in 2022 in absolute terms compared with baseline 2016. Facilities energy usage (S1+S2) is including both location based and market based. We are including all offices, production sites and data centers and test labs.</t>
  </si>
  <si>
    <t>This multi-year target (objective) is monitored annually, an annual target (goal) is defined as milestone to ensure we are in the right track, that the actions and activities planned are executed according to our plan and these actions are delivering the expected result. In 2018, our commitment is to reduce Ericsson own activities, including facilities energy use and fleet vehicles by 5% in absolute terms. In 2018, we reduced Ericsson own activities related CO2e emissions, including facilities energy use and fleet vehicles by 28% approximately compared with baseline 2016. In 2018, we reduced from 260,000 (2016) to 188,000 (2018), this mean a total reduction of 72,000 tonnes CO2e. Our objective is to reduce 35% by 2022 (Represent a total reduction of 91,000 Tonnes); therefore we have achieved an annual reduction of 28%, while we have completed 79% of the global objective.</t>
  </si>
  <si>
    <t>Other, please specify (S3:B. travel + up-down stream transport)</t>
  </si>
  <si>
    <t>This multi-year target (objective) is monitored annually, an annual target (goal) is defined as milestone to ensure we are in the right track, that the actions and activities planned are executed according to our plan and these actions are delivering the expected result. In 2018, our commitment is to reduce Ericsson own activities, including business travel and product transportation by 5% in absolute terms. In 2018, we increased Ericsson own activities related CO2e emissions, including business travel and product transportation by 8% approximately compared with baseline 2016. In 2018, we increased from 300,000 (2016) to 325,000 (2018) (Despite the 251,000 achievement in 2017), this mean a total increase of 25,000 tonnes CO2e. Our objective is to reduce 35% by 2022 (Represent a total reduction of 105,000 Tonnes). Ericsson faced a component shortage during 2018 which resulted in an increased share of airfreight to meet delivery commitments. The CO2e emissions for product transportation was approximately 85 Ktonnes higher than 2017. The increse due to product trasnportation was compasated partially by a decrease in business travel.</t>
  </si>
  <si>
    <t>Ericsson commits to 35% of energy saving in Ericsson Radio System (ERS) versus legacy portfolio baseline 2016 (RBS 6000) by 2022</t>
  </si>
  <si>
    <t>Other, please specify (Product energy efficiency)</t>
  </si>
  <si>
    <t>In 2018, according to Ericsson LCA (See Ericsson Annual Report - Climate change, page 189), our Scope 3- Use of sold products ie. products in operation during life time (approximately 10 yr average.) represent approximately 32,000,000 Tonnes CO2e. This target is focus on approximately 90% of our scope 3 emissions, based on Ericsson Life-Cycle Assessment. Ericsson has over the years put in large efforts in R&amp;D and standardization for mobile technologies in order ensure the right traffic and energy performance capabilities are enabled, addressing the main source of GHG emissions. In 2018, achieved 33% of energy saving from delivered Ericsson Radio System (ERS) versus legacy portfolio RBS 6000. This mean that the new delivered ERS are 33% more energy efficient than the previous RBS 6000.</t>
  </si>
  <si>
    <t>Alternative energy sources to be economically feasible in 25% of the total installed base of an operator.</t>
  </si>
  <si>
    <t>Ericsson will continue to innovate to allow alternative energy sources to be economically feasible in 25% of the total installed base of an operator, thereby reducing diesel consumption by 2020. WE are monitoring the evolution on this target periodically, while disclosing the achievement by 2020. Operators in countries with patchy electricity grids tend to rely on diesel generators at many sites. Since diesel emissions pollute the air, water and soil as well as contributing to climate change, we are committed to helping our customers find better alternative energy sources. We can achieve this by reducing and dimensioning the power consumption of the equipment for the level of energy consumption that the selected power source at the site can support. During 2017, Ericsson and Telenor Myanmar reduced the power consumption of a complete rural macro base station site to just 500W and converted the site to pure solar power. By reducing power consumption to this level, the cost of the solar power supply was reduced to a level competitive with traditional diesel based off-grid power solutions already during the first year of operation. This was achieved using our site dimensioning expertise and our unique Psi-Coverage solution, together with our PT2020 microwave transmission. Ericsson and Telenor Myanmar won GLOMO Award at Mobile World Congress in Barcelona and the AMO Award at Mobile World Congress Shanghai in the category “Social &amp; Economic Development: Outstanding Mobile Contribution to the UN SDGs in Asia”s for this initiative.</t>
  </si>
  <si>
    <t>Ericsson will continue to innovate to allow alternative energy sources to be economically feasible in 25% of the total installed base of an operator, thereby reducing diesel consumption by 2020. Operators in countries with patchy electricity grids tend to rely on diesel generators at many sites. Since diesel emissions pollute the air, water and soil as well as contributing to climate change, we are committed to helping our customers find better alternative energy sources. We can achieve this by reducing and dimensioning the power consumption of the equipment for the level of energy consumption that the selected power source at the site can support.</t>
  </si>
  <si>
    <t>The overall reduction in CO2e emissions for facility energy (offices, production sites, data centers and test labs) within the Real Estate portfolio in 2018 was 15%. Ericsson buys renewable energy in countries where it is available. The ratio of renewable energy of the Real Estate portfolio has increased to 54%. Smart Office concept has been expanded to 11 locations representing 2% of Ericsson's facilities. This concept, which is based on the Internet of Things, aims to improve employee experience in the workplace, for example, by optimizing air quality and temperature.</t>
  </si>
  <si>
    <t>Other, please specify ( Ericsson buys renewable energy in countries where it is available. The ratio of renewable energy of the Real Estate portfolio has increased to 54%.)</t>
  </si>
  <si>
    <t>The overall reduction in CO2e emissions for facility energy (offices, production sites, data centers and test labs) within the Real Estate portfolio in 2018 was 15%. Ericsson buys renewable energy in countries where it is available. The ratio of renewable energy of the Real Estate portfolio has increased to 54%.</t>
  </si>
  <si>
    <t>Fleet vehicles In 2018 the CO2e emissions related to fleet vehicles decreased by approximately 16 Ktonnes. Ericsson’s goal is to continue to reduce CO2e emissions per kilometer by using vehicles more efficiently, for example, by implementing telematics and trialing alternative fuels.</t>
  </si>
  <si>
    <t>Changes in operations</t>
  </si>
  <si>
    <t>In 2018 the CO2e emissions related to fleet vehicles decreased by approximately 16 Ktonnes. Ericsson’s goal is to continue to reduce CO2e emissions per kilometer by using vehicles more efficiently, for example, by implementing telematics and trialing alternative fuels.</t>
  </si>
  <si>
    <t>Business travel Virtual meetings and restrictions on travel have resulted in a 11% reduction in CO2e emissions from business travel.</t>
  </si>
  <si>
    <t>Behavioral change</t>
  </si>
  <si>
    <t>This method is used for Low-carbon energy purchase and for Energy efficiency: building services.</t>
  </si>
  <si>
    <t>Business travel improvement and reduction requires employee engagement, but also other Financial optimization calculations.</t>
  </si>
  <si>
    <t>Many investments made, are not done purely for environmental gains rather for overall efficiency gains. It is very difficult to extract the related emissions reduction isolated figures as they are part of overall programs.</t>
  </si>
  <si>
    <t>Our systematic approach to energy efficiency includes using capable hardware, boosting performance with software, building networks with precision, and optimizing networks on site. The radio access network (RAN) consumes the most energy, and is therefore a key focus for energy-efficiency improvements. The Ericsson Radio System platform launched in 2015 established a generational shift in mobile networks for the 5G future, providing a 50% improvement in energy efficiency for the radio base station compared to previous generations.</t>
  </si>
  <si>
    <t>ICT has a unique potential to enable other industrial sectors move towards the low-carbon economy that will be central to meeting the SDGs. According to Ericsson research, ICT solutions could help to reduce GHG emissions by up to 15 percent by 2030, amounting to around 10 gigatonnes of CO2e – more than the current carbon footprint of the EU and US combined. However, ICT must be implemented with the intention to address climate change, to measure carbon reduction progress and to support decision makers to take correct measures. In 2018 Ericsson and Telia Company published an extensive study1) performed on the carbon and energy footprints of the global ICT sector. The study included measured data from network operations covering 40% of global mobile subscriptions. The carbon footprint of the sector, including end-user equipment, data centers and network infrastructure, corresponds to 1.4% of global emissions. According to Ericsson Research, the ICT sector has great potential to enable greenhouse-gas emission reductions of 15% in other sectors by 2030.New technologies, such as digitalization and 5G, will be fundamental means for industries, cities and countries to exponentially reduce their carbon footprints to achieve the targets in the Paris Agreement. In 2018 Ericsson engaged in the development of the Exponential Climate Action Roadmap. The report was developed by researchers and experts from several leading organizations and was launched at the Global Climate Action Summit. It shows that technology and solutions are available to halve the world’s overall carbon emissions by 2030 and that ICT solutions can enable a third of this reduction. This trajectory is in line with the recent Intergovernmental Panel on Climate Change (IPCC) 1.5 degrees Report and the Global Carbon Law, which shows that global emissions must be halved every decade between now and 2050. The Step Up Declaration In 2018 Ericsson joined the Step Up Declaration to further emphasize its commitment to climate action. The commitment includes Ericsson’s Science Based targets for 2022, the purchase of renewable energy when available, to enable more ambitious trajectories through research and standardization engagements, and to contribute to climate action related projects.</t>
  </si>
  <si>
    <t>In 2017 the Company bolstered its commitment to the Paris Climate Accord by joining the Science Based Targets (SBT) initiative. Ericsson’s targets have been recognized as SBT Targets. In 2017, the Company updated its long-term target to reduce the CO2e emissions caused by Ericsson’s own activities by 35%, including fleet vehicles (Scope 1), facility energy use (Scope 1 and Scope 2), business travel (Scope 3) and product transportation (Scope 3) by 2022 (baseline 2016).</t>
  </si>
  <si>
    <t>See Ericsson Annual Report 2018 (Page 189). Scope 1 is inlcuding Facility energy usage and Fleet vehicles. https://www.ericsson.com/492985/assets/local/investors/documents/financial-reports-and-filings/annual-reports/ericsson-annual-report-2018-en.pdf</t>
  </si>
  <si>
    <t>Our Scope 2 is derived from facilities energy usage. We made good progress throughout the year toward our intention of purchasing more energy from renewable sources. In 2018, more than 54% of the energy we purchased was renewable energy, which stands for more than 335 GWh. In 2019 we will continue our work to identify opportunities at other geographical locations.</t>
  </si>
  <si>
    <t>Materials, components and packaging are included based on an extensive Life Cycle Assessment (LCA) research. For more information please see: Ericsson Annual Report 2018 (Page 183): https://www.ericsson.com/492985/assets/local/investors/documents/financial-reports-and-filings/annual-reports/ericsson-annual-report-2018-en.pdf and GRI performance-2018 (Environmental chapter): https://www.ericsson.com/496303/assets/local/about-ericsson/sustainability-and-corporate-responsibility/documents/2018/gri-performance-2018-standard-gfmc-19000151-ra.pdf</t>
  </si>
  <si>
    <t>Embodied emissions per year of use for buildings. For more information please see: Ericsson Annual Report 2018 (Page 183): https://www.ericsson.com/492985/assets/local/investors/documents/financial-reports-and-filings/annual-reports/ericsson-annual-report-2018-en.pdf and GRI performance-2018 (Environmental chapter): https://www.ericsson.com/496303/assets/local/about-ericsson/sustainability-and-corporate-responsibility/documents/2018/gri-performance-2018-standard-gfmc-19000151-ra.pdf</t>
  </si>
  <si>
    <t>For more information please see: Ericsson Annual Report 2018 (Page 183): https://www.ericsson.com/492985/assets/local/investors/documents/financial-reports-and-filings/annual-reports/ericsson-annual-report-2018-en.pdf and GRI performance-2018 (Environmental chapter): https://www.ericsson.com/496303/assets/local/about-ericsson/sustainability-and-corporate-responsibility/documents/2018/gri-performance-2018-standard-gfmc-19000151-ra.pdf</t>
  </si>
  <si>
    <t>We calculate the total transported weight from our Logistics Service Providers (LSPs) reports and validate the information internally with operational and financial data. Transports not paid for or controlled by Ericsson are not included. Most transports to customers are controlled by Ericsson and are included. Inbound transport from suppliers to our production sites are not included in Ericsson own Activities (LCA), however they are included in our Life-Cycle Assessment (LCA) as part of the Supply Chain. For more information please see: Ericsson Annual Report 2018 (Page 183): https://www.ericsson.com/492985/assets/local/investors/documents/financial-reports-and-filings/annual-reports/ericsson-annual-report-2018-en.pdf and GRI performance-2018 (Environmental chapter): https://www.ericsson.com/496303/assets/local/about-ericsson/sustainability-and-corporate-responsibility/documents/2018/gri-performance-2018-standard-gfmc-19000151-ra.pdf</t>
  </si>
  <si>
    <t>Ericsson waste generation in operations due to our production activities and offices is measured in weight. Waste generation impact on emissions is not significant - therefore CO2e emissions related to waste generated in operations is not calculated. Direct measurements cover 27% of reported waste generation for sites (2018), calculations are based on extrapolation. Waste generation decrease from 11,755 Tonnes (2017) to 10,217 Tonnes (2018). Waste impact from production is calculated and included within the Supply Chain (LCA). Waste impact from packaging is included as part of End of Life Treatment (EoLT). For more information please see: Ericsson Annual Report 2018 (Page 183): https://www.ericsson.com/492985/assets/local/investors/documents/financial-reports-and-filings/annual-reports/ericsson-annual-report-2018-en.pdf and GRI performance-2018 (Environmental chapter): https://www.ericsson.com/496303/assets/local/about-ericsson/sustainability-and-corporate-responsibility/documents/2018/gri-performance-2018-standard-gfmc-19000151-ra.pdf</t>
  </si>
  <si>
    <t>Emissions business travel is including air, road and rail. The measurement is done based on purchased travels for air and rail and calculating km traveled. We are taking into consideration Intercontinental, Continental and Domestic flights for air travels and applying emissions factors accordingly. There are no CO2-equivalent emissions included in the air travel and transport figures. IPCC made a report in 1998 which stated the still ongoing debate on the CO2 equivalent emissions from aviation. Many scientists simply use a factor of 2 to describe the CO2-equivalent emissions from aviation. For more information please see: Ericsson Annual Report 2018 (Page 183): https://www.ericsson.com/492985/assets/local/investors/documents/financial-reports-and-filings/annual-reports/ericsson-annual-report-2018-en.pdf and GRI performance-2018 (Environmental chapter): https://www.ericsson.com/496303/assets/local/about-ericsson/sustainability-and-corporate-responsibility/documents/2018/gri-performance-2018-standard-gfmc-19000151-ra.pdf</t>
  </si>
  <si>
    <t>Estimations are done based on the number of employees and commuting investigations done in previous years. For more information please see: Ericsson Annual Report 2018 (Page 183): https://www.ericsson.com/492985/assets/local/investors/documents/financial-reports-and-filings/annual-reports/ericsson-annual-report-2018-en.pdf and GRI performance-2018 (Environmental chapter): https://www.ericsson.com/496303/assets/local/about-ericsson/sustainability-and-corporate-responsibility/documents/2018/gri-performance-2018-standard-gfmc-19000151-ra.pdf</t>
  </si>
  <si>
    <t>Due to our business model Upstream leased assets is not relevant. For more information please see: Ericsson Annual Report 2018 (Page 183): https://www.ericsson.com/492985/assets/local/investors/documents/financial-reports-and-filings/annual-reports/ericsson-annual-report-2018-en.pdf and GRI performance-2018 (Environmental chapter): https://www.ericsson.com/496303/assets/local/about-ericsson/sustainability-and-corporate-responsibility/documents/2018/gri-performance-2018-standard-gfmc-19000151-ra.pdf</t>
  </si>
  <si>
    <t>We calculate the total transported weight from our Logistics Service Providers (LSPs) reports and validate the information internally with operational and financial data. Transports not paid for or controlled by Ericsson are not included. Most transports to customers are controlled by Ericsson and are included. Inbound transport from suppliers to our production sites are included if paid for by Ericsson but are in general not included in Ericsson own Activities (LCA), however they are included in our Life-Cycle Assessment (LCA) as part of the Supply Chain. For more information please see: Ericsson Annual Report 2018 (Page 183): https://www.ericsson.com/492985/assets/local/investors/documents/financial-reports-and-filings/annual-reports/ericsson-annual-report-2018-en.pdf and GRI performance-2018 (Environmental chapter): https://www.ericsson.com/496303/assets/local/about-ericsson/sustainability-and-corporate-responsibility/documents/2018/gri-performance-2018-standard-gfmc-19000151-ra.pdf</t>
  </si>
  <si>
    <t>Ericsson products, services and solutions do not require additional processing. Based on GhG protocol we are reporting maintenance as part of Use of Sold products. For more information please see: Ericsson Annual Report 2018 (Page 183): https://www.ericsson.com/492985/assets/local/investors/documents/financial-reports-and-filings/annual-reports/ericsson-annual-report-2018-en.pdf and GRI performance-2018 (Environmental chapter): https://www.ericsson.com/496303/assets/local/about-ericsson/sustainability-and-corporate-responsibility/documents/2018/gri-performance-2018-standard-gfmc-19000151-ra.pdf</t>
  </si>
  <si>
    <t>For each product type the total energy consumption is calculated as the average energy consumption per life time. Products also require cooling to operate and power loses exists; these components are included when applicable in the measurements. Energy consumption is based on collected data on product category. Product energy consumption categories is measured in labs, not in field. In addition various field measurements are collected through customer collaborations, and used as benchmark. For more information please see: Ericsson Annual Report 2018 (Page 183): https://www.ericsson.com/492985/assets/local/investors/documents/financial-reports-and-filings/annual-reports/ericsson-annual-report-2018-en.pdf and GRI performance-2018 (Environmental chapter): https://www.ericsson.com/496303/assets/local/about-ericsson/sustainability-and-corporate-responsibility/documents/2018/gri-performance-2018-standard-gfmc-19000151-ra.pdf</t>
  </si>
  <si>
    <t>Approximatelly 390,000 CO2e emissions avoided due to future recycling of products sold during the reporting year (2018). For more information please see: Ericsson Annual Report 2018 (Page 183): https://www.ericsson.com/492985/assets/local/investors/documents/financial-reports-and-filings/annual-reports/ericsson-annual-report-2018-en.pdf and GRI performance-2018 (Environmental chapter): https://www.ericsson.com/496303/assets/local/about-ericsson/sustainability-and-corporate-responsibility/documents/2018/gri-performance-2018-standard-gfmc-19000151-ra.pdf</t>
  </si>
  <si>
    <t>Investment and acquisitions are integrated as part of other categories, as soon as the investments and acquisitions are operational and financially integrated in Ericsson business. For more information please see: Ericsson Annual Report 2018 (Page 183): https://www.ericsson.com/492985/assets/local/investors/documents/financial-reports-and-filings/annual-reports/ericsson-annual-report-2018-en.pdf and GRI performance-2018 (Environmental chapter): https://www.ericsson.com/496303/assets/local/about-ericsson/sustainability-and-corporate-responsibility/documents/2018/gri-performance-2018-standard-gfmc-19000151-ra.pdf</t>
  </si>
  <si>
    <t>Other upstream are not relevant according to our materiality process and studies. For more information please see: Ericsson Annual Report 2018 (Page 183): https://www.ericsson.com/492985/assets/local/investors/documents/financial-reports-and-filings/annual-reports/ericsson-annual-report-2018-en.pdf and GRI performance-2018 (Environmental chapter): https://www.ericsson.com/496303/assets/local/about-ericsson/sustainability-and-corporate-responsibility/documents/2018/gri-performance-2018-standard-gfmc-19000151-ra.pdf</t>
  </si>
  <si>
    <t>Other downstream are not relevant according to our materiality process and studies. For more information please see: Ericsson Annual Report 2018 (Page 183): https://www.ericsson.com/492985/assets/local/investors/documents/financial-reports-and-filings/annual-reports/ericsson-annual-report-2018-en.pdf and GRI performance-2018 (Environmental chapter): https://www.ericsson.com/496303/assets/local/about-ericsson/sustainability-and-corporate-responsibility/documents/2018/gri-performance-2018-standard-gfmc-19000151-ra.pdf</t>
  </si>
  <si>
    <t>Ericsson absolute emissions (scope 1 and scope 2 combined) decreased from 229 Ktonne CO2e (2017) to 188 Ktonne CO2e (2017). This decrease in conjuction with an increase in net sales, results in an approximately 22 % final decrease of the intensity indicator. Ericsson use Net Sales (205.378 SEK Billion in 2017 compared to 210,838 SEK billion in 2018) as metric denominator. There is an additional impact to the intensity indicator due to the exchange rates, in this case is impacting negatively this intensity indicator. In 2018, the Swedish Krona (SEK) compared to Euro (EUR) was 10.25 (9.64 in 2017). The exchange rate change impacts negatively into intensity indicators compared to constant currency (Using EURO). Period income and expenses for each income statement are translated at period average exchange rates.</t>
  </si>
  <si>
    <t>Other, please specify (Full Time Employee (FTE) (average))</t>
  </si>
  <si>
    <t>Ericsson use employee’s average as metric denominator. Despite a reduction in the number of employees the improvements in Facility energy use and Fleet cehicles were not totally jeopardized by the effect produce by the decrease number of employees from 107,369 (2017) to 97,843 (2018). Ericsson absolute emissions (scope 1 and scope 2 combined) decreased from 230,100 (2017) to 188,000 (2018). There are two reasons for this change from last year: the first is an improvement in facility energy use via increase the LEED certificate area and use of green electricity and secondly the improvement in fleet vehicles performance. We are reporting the emissions related to workplaces occupied by workforce including employees and others no employees (consultants...) working at Ericsson’s premises. Others than employees are not reported as part of our FTE, following the GHG protocol.</t>
  </si>
  <si>
    <t>IPCC Fifth Assessment Report (AR5 – 20 year)</t>
  </si>
  <si>
    <t>Business Area Networks</t>
  </si>
  <si>
    <t>Business Area Digital Services</t>
  </si>
  <si>
    <t>Business Area Managed Services</t>
  </si>
  <si>
    <t>Business Area Others</t>
  </si>
  <si>
    <t>Total CO2e emissions reduction from our Facilities energy usage (Including offices, data centers and production sites) within Scope 2 from 156,000 tonne (2017) to 134,000 tonne (2018). In 2018, more than 54% of the energy we purchased was renewable energy, which stands for more than 335 GWh. 156-134)/156)*100)= 14.10</t>
  </si>
  <si>
    <t>Total CO2e emissions reduction from our Facilities energy usage (Including offices, data centers and production sites) within Scope 2 from 156,000 tonne (2017) to 134,000 tonne (2018).</t>
  </si>
  <si>
    <t>Reduction of CO2e emissions from our fleet vehicles from 60,000 tonne (2017) to 43,000 tonne (2018). Improvement in Fleet vehicles management including the implementation of Telematics address to CO2e reduction . 60-43)/60)*100= 28.3%.</t>
  </si>
  <si>
    <t>Bioethanol</t>
  </si>
  <si>
    <t>See Emission factors used in the consolidation of Facts and figures in Ericsson Annual Report 2018 (Page 189): https://www.ericsson.com/492985/assets/local/investors/documents/financial-reports-and-filings/annual-reports/ericsson-annual-report-2018-en.pdf</t>
  </si>
  <si>
    <t>Other, please specify (All Market areas where is posible)</t>
  </si>
  <si>
    <t>Emission factors provided mainly by our suppliers</t>
  </si>
  <si>
    <t>Tonnes of waste produced in offices and production</t>
  </si>
  <si>
    <t>Improvements in the productions processes and products are leading to a constant reduction of waste in productions sites, while reduction in office waste is aligned to the reduction of full time employees.</t>
  </si>
  <si>
    <t>Facilities energy usage (GWh)</t>
  </si>
  <si>
    <t>Energy efficiency programs are impacting in a total energy usage reduction.</t>
  </si>
  <si>
    <t>ericsson-annual-report-2018-en.pdf</t>
  </si>
  <si>
    <t>Anual Report 2018 (P 190). PwC conducted its engagement in accordance with ISAE3000 Assurance Engagements Other than Audits or Reviews of Historical Financial Information, as well as AA1000AS (2018) issued by AccountAbility. PwC conducted its examination of the statutory report in accordance with RR 12, Auditor’s report on the statutory sustainability report, issued by FAR. The assurance engagement includes an audit of CO2 emissions data regarding Ericsson’s own activities on pages 184 and 189.</t>
  </si>
  <si>
    <t>Other, please specify (Ericsson Sustainability and CR Governance incuding Climate related governance)</t>
  </si>
  <si>
    <t>ISAE3000 Assurance Engagements Other than Audits or Reviews of Historical Financial Information, as well as AA1000AS (2018) issued by AccountAbility (type 2 engagement).</t>
  </si>
  <si>
    <t>PwC conducted its engagement in accordance with ISAE3000 Assurance Engagements Other than Audits or Reviews of Historical Financial Information, as well as AA1000AS (2018) issued by AccountAbility (type 2 engagement). PwC conducted its examination of the statutory sustainability report in accordance with RevR 12, Auditor’s report on the statutory sustainability report, issued by FAR. The assurance engagement includes limited assurance on the complete Sustainability and Corporate Responsibility Report, and an audit of CO2 emissions data regarding Ericsson’s own activities on pages 184 and 189.</t>
  </si>
  <si>
    <t>Other, please specify (Ericsson business strategy, inlcuding Climate related strategy)</t>
  </si>
  <si>
    <t>Reducing energy usage in facilities (offices, production sites, data centers and test labs) by constantly implementing best practices such as LEED buildings, increasing energy building efficiency and purchasing renewable energy when feasible.</t>
  </si>
  <si>
    <t>Ericsson requires all its Business Partners, including Suppliers and subcontractors, to comply with its Code of Conduct, or equivalent standards, which may request higher standards than required by applicable laws. Ericsson Code of Conduct is based on the United Nations Global Compact´s ten principles derived from: the Universal Declaration of Human Rights, the International Labour Organization´s Declaration of Fundamental Principles and Rights at Work, the Rio Declaration on Environment and Development and the United Nations Convention Against Corruption.</t>
  </si>
  <si>
    <t>Ericsson requires its Busines Partners, inlcuding suppliers and subcontractors, to comply with the Code of Conduct, or equivalent standards, which may request higher standards than required by applicable laws. Ericsson Code of Conduct is contractual mandatory for all our suppliers. As part of Ericsson Code of Conduct, Ericsson´s suppliers are to fulfill detailed requirements such as “The Ericsson Supplier Environmental Requirements” and “The Ericsson Lists of Banned and Restricted Substances” as well as the operating instructions referenced in these documents. “The Ericsson Supplier Environmental Requirements” describe additional requirements related to energy consumption. All Business Partners must develop and implement plans to reduce their carbon footprint to reach the climate goals acknowledged in the UNFCCC Paris agreement, and specifically to meet the 1,5-degree scenario as presented by IPCC , November 2018. Further energy consumption and climate mitigation requirements for Business Partners may be applicable. Business Partners must, where applicable to the Business Partner’s business, comply with Ericsson’s specific environmental requirements. These requirements are available at: https://www.ericsson.com/responsible-sourcing Ericsson Code of Conduct is based on the United Nations Global Compact´s ten principles derived from: the Universal Declaration of Human Rights, the International Labour Organization´s Declaration of Fundamental Principles and Rights at Work, the Rio Declaration on Environment and Development and the United Nations Convention Against Corruption. See Ericsson Code of Conduct: https://www.ericsson.com/49d5cd/assets/local/about-ericsson/sustainability-and-corporate-responsibility/documents/supplier-code-of-conduct/ericsson-code-of-conduct-english.pdf</t>
  </si>
  <si>
    <t>Ericsson requires its Supplier and its subcontractors to comply with the Code of Conduct (CoC), or equivalent standards, which may request higher standards than required by applicable laws. Ericsson Code of Conduct. Ericsson CoC is contractual binding for all our suppliers.</t>
  </si>
  <si>
    <t>Ericsson’s hardware largely consists of electronics. For manufacturing, the Company purchases customized and standardized components and services from several global providers as well as from local and regional suppliers. The production of electronic modules and sub-assemblies is mostly outsourced to manufacturing services companies, of which the vast majority are in low-cost countries. Final configuration of products is largely done in-house. This consists of assembling and testing modules and integrating them into complete units. Final assembly and testing are concentrated to a few sites. Ericsson has 6 manufacturing sites in Brazil, China, Estonia, Mexico, USA and India. A number of suppliers design and manufacture highly specialized and customized components. The Company generally negotiates global supply agreements with its primary suppliers. Ericsson’s suppliers are required to comply with the requirements of Ericsson’s Code of Conduct. In general, Ericsson has alternative supply sources and seeks to avoid single source supply situations. We have a long list of suppliers, while we are collecting data from selected suppliers that represents approximately 50% of our scope 3 (Supply Chain) emissions.</t>
  </si>
  <si>
    <t>Collecting data from selected suppliers allows us to focus on the important and critical parts to jointly define improvements programs.</t>
  </si>
  <si>
    <t>We provide information about our products energy efficiency and our own operation to all our customers as part of our engagements.</t>
  </si>
  <si>
    <t>In addition to regular engagements (RFQ, RFI...) we have launched several projects jointly with part of our most important customers that have been recognized globally. For example Pure Solar Myanmar, a collaboration between Ericsson and Telenor Myanmar, won the GLOMO Award at Mobile World Congress in Barcelona 2018</t>
  </si>
  <si>
    <t>Other, please specify (Research )</t>
  </si>
  <si>
    <t>In 2018 Ericsson and Telia Company published an extensive study performed on the carbon and energy footprints of the global ICT sector. The study included measured data from network operations covering 40% of global mobile subscriptions. In adition Ericsson is collaborating with ITU (International TElecommunication Union) in several researches on the impact of ICT and Climate change; therefore is collaborating with all its customers</t>
  </si>
  <si>
    <t>Sharing, listening and learning .</t>
  </si>
  <si>
    <t>Our approach to climate-related stakeholder engagement enables us to learn about our stakeholders’ concerns early, providing us with insight into risks as well as opportunities. Our stakeholders fall into four categories: customers, shareholders, employees and society. In the society category we include suppliers, governments, civil society, non- governmental organizations, industry partners, media, academia, and the general public.</t>
  </si>
  <si>
    <t>World Economic Forum’s (WEF) CEO Climate Leaders, WEF’s IoT for the SDGs initiative, the UN Sustainable Development Solutions Network, the Business and Sustainable Development Commission, and the UN Broadband</t>
  </si>
  <si>
    <t>Advocate the potential enabling effect of ICT to reduce emissions in other sectors. Since ICT is a carbon-lean sector that accounts for less than 2% of global CO2 emissions, we advocate for ICT-based solutions as a viable means for cities and countries to reduce their carbon footprints. According to Ericsson research, ICT solutions could help to reduce greenhouse gas emissions by up to 15% by 2030.</t>
  </si>
  <si>
    <t>In 2018 Ericsson joined the Step Up Declaration to further emphasize its commitment to climate action.</t>
  </si>
  <si>
    <t>Other, please specify (The Exponential Climate Action Roadmap)</t>
  </si>
  <si>
    <t>The Exponential Climate Action Roadmap In 2018 Ericsson engaged in the development of the Exponential Climate Action Roadmap. The report was developed by researchers and experts from several leading organizations and was launched at the Global Climate Action Summit. It shows that technology and solutions are available to halve the world’s overall carbon emissions by 2030 and that ICT solutions can enable a third of this reduction. This trajectory is in line with the recent Intergovernmental Panel on Climate Change (IPCC) 1.5 degrees Report and the Global Carbon Law, which shows that global emissions must be halved every decade between now and 2050.</t>
  </si>
  <si>
    <t>We take a proactive leadership role in a number of high-level fora and collaborate with a wide range of stakeholders to scale the impact of our sustainability efforts.</t>
  </si>
  <si>
    <t>Examples of fora where we were active in 2018 include the World Economic Forum’s (WEF) CEO Climate Leaders, WEF’s IoT for the SDGs initiative, the UN Sustainable Development Solutions Network, the Business and Sustainable Development Commission, and the UN Broadband Commission for Sustainable Development.  </t>
  </si>
  <si>
    <t>Exponential-Climate-Action-Roadmap-September-2018.pdf</t>
  </si>
  <si>
    <t>In 2018 Ericsson engaged in the development of the Exponential Climate Action Roadmap. The report was developed by researchers and experts from several leading organizations and was launched at the Global Climate Action Summit. It shows that technology and solutions are available to halve the world’s overall carbon emissions by 2030 and that ICT solutions can enable a third of this reduction. This trajectory is in line with the recent IPCC 1.5 degrees Report and the Global Carbon Law.</t>
  </si>
  <si>
    <t>In 2018 Ericsson engaged in the development of the Exponential Climate Action Roadmap. The report was developed by researchers and experts from several leading organizations and was launched at the Global Climate Action Summit. It shows that technology and solutions are available to halve the world’s overall carbon emissions by 2030 and that ICT solutions can enable a third of this reduction. This trajectory is in line with the recent Intergovernmental Panel on Climate Change (IPCC) 1.5 degrees Report and the Global Carbon Law, which shows that global emissions must be halved every decade between now and 2050.</t>
  </si>
  <si>
    <t>Head of Sustainability and Corporate Responsibility</t>
  </si>
  <si>
    <t>Amphenol was founded in 1932. The Company is one of the largest manufacturers of interconnect products in the world. </t>
  </si>
  <si>
    <t>Amphenol designs, manufactures and markets electrical, electronic and fiber optic connectors, interconnect systems, antennas, sensors and sensor-based products and coaxial and high-speed specialty cable. </t>
  </si>
  <si>
    <t>Amphenol is headquartered in Wallingford, Connecticut USA and had approximately 74,000 employees worldwide at year end.</t>
  </si>
  <si>
    <t>The Company’s strategy is to provide our customers with comprehensive design capabilities, a broad selection of products and a high level of service on a worldwide basis while maintaining continuing programs of productivity improvement and cost control. </t>
  </si>
  <si>
    <t> The electronics revolution continues to create exciting, long-term growth opportunities for Amphenol. Given the increasing complexity and connectedness of the electronics that facilitate our daily lives, our business is well positioned for long-term growth. Our products can be found in everything from next-generation airliners to the latest mobile computing platforms. We operate in eight diverse markets: Automotive, Broadband Communications, Commercial Aerospace, Industrial, IT Datacom, Military, Mobile Devices, and Mobile Networks. In addition, we are constantly seeking out new market opportunities for growth to help satisfy our customers’ diverse needs. We see several key global trends driving long-term growth for our company including, clean and efficient energy generation, connected and mobile solutions, higher data speed requirements, increasing complexity, and harsher environments. Whether it’s supporting advanced battery storage systems for the next-generation of electric cars, automating smart buildings, or any of the numerous applications we’ve designed in support of the Internet of Things, you can be certain Amphenol’s products are paving the way to a more sustainable future. </t>
  </si>
  <si>
    <t>The former Yugoslav Republic of Macedonia</t>
  </si>
  <si>
    <t>Up to recent times, climate-related issues were managed within Business Groups as much as necessary and relevant, based on customers' requirements (questionnaires, audits, etc.) Recently, more demands have been placed directly to the corporate head offices, triggering the need for a different organisation to respond (to investors essentially)</t>
  </si>
  <si>
    <t>This year 2019 is the first year when Amphenol, as a consolidated organisation, has collected data on environmental matters (as well as on other sustainability topics), with the objective to address immediate expectations in terms of disclosure (CDP, DJSI, public Sustainability Report). A Sustainability Steering Committee has been set-up to formally and systematically address the next most urgent expectations: setting objectives and targets (GHG emissions reduction and other targets), organising stakeholders' engagement, assessing materiality, risks and opportunities , building a programme for the short, mid and long term. The Committee has held its first meeting in February 2019 and will meet periodically to assess progress. The Committee is composed of members of the Sustainability team, and Senior managers reporting directly to the CEO (Human Resources, Strategic Development, Legal, Engineering, Procurement). In the next couple of years, we expect this Committee to operate and report systematically to the C-suite level. The mechanism, participation and frequency are still to be determined.</t>
  </si>
  <si>
    <t>Our Sustainability Steering Committee (SSC) is a cross-functional group comprised of representatives from Executive Management, Legal, Human Resources, Procurement, Engineering and Environmental, Health, Safety and Sustainability (EHSS) tasked with driving the Company’s sustainability efforts. </t>
  </si>
  <si>
    <t>The organisational structure of the Sustainability Committee (SC) is as below described:</t>
  </si>
  <si>
    <t>- Senior Vice-President Human Resources: responsible for organizational development, recruitment and staffing, employment law, performance management, employee relations, and compensation and benefits. </t>
  </si>
  <si>
    <t>- Senior Vice President Legal: this position (general counsel) provides senior management with effective advice on company strategies and their implementation. The general counsel is also directly involved in complex business transactions in negotiating critical contracts.</t>
  </si>
  <si>
    <t>- Director of Strategic Development: directs and oversees an organization's strategic and long-range goal planning function. The role drives strategic initiatives and supports the development of long-term growth plans and profitability goals such as analysis and recommendations for emerging industry trends, competitive threats and business process improvement.  </t>
  </si>
  <si>
    <t>- Director of Procurement: is responsible for developing a strategic approach to the corporate procurement and material management process for the purchase of direct and indirect goods and services. In this leadership role, they will advise on the procurement of goods and services for the operations; assist Procurement team members and colleagues with procurement processes, change and updates for other procurement-related activities and advise on centralised procurement programs that will add value and efficiency to the organisation. </t>
  </si>
  <si>
    <t>- Director of Engineering: utilises best practice engineering methods to provide expert technical guidance for engineering initiatives, incorporating all functions related to safety testing, repair, and maintenance of all equipment used in an organisation. </t>
  </si>
  <si>
    <t>- Sustainability Director: leads the development and execution of a company-wide strategic sustainability initiatives Ensures that the company’s sustainability effort enhances business performance and supports the long-term interests of the company. Also responsible for creating a sustainability vision for the company encompassing people, product and planet as well as developing the business case to address sustainability issues for all stakeholders.</t>
  </si>
  <si>
    <t>- Sustainability Managers (Corporate, Regional):  they are responsible for developing and implementing programmes to improve the resilience and sustainability of Amphenol products and operations. This includes 1) assessing risks &amp; opportunities at local and global level, 2) verifying compliance with applicable product, health&amp; safety and social responsibility legal requirements, 3) supporting the operations in their efforts to reduce the environmental footprint and climate-related impacts. </t>
  </si>
  <si>
    <t>The mission of the Sustainability Steering Committee is to undertake or delegate the responsibility to: </t>
  </si>
  <si>
    <t>- Identify stakeholders' expectations through organised dialogue,</t>
  </si>
  <si>
    <t>- Prioritise actions of the Programme: make sure these actions are aligned with the Mission and Values of the company and support Global Strategy,</t>
  </si>
  <si>
    <t>- Develop progressively and continuously higher ambitions for Amphenol to achieve Excellence and Leadership,</t>
  </si>
  <si>
    <t>- Evaluate the effectiveness of the Programme: review the progress, achievements and bottlenecks,</t>
  </si>
  <si>
    <t>- Validate reporting before its publication and ensure it respects international standards &amp; policies.</t>
  </si>
  <si>
    <t>The climate-related issues are monitored as below described: </t>
  </si>
  <si>
    <t>- SDRS (Sustainable Development Reporting System) is the common platform for gathering data from the in-scope operations,</t>
  </si>
  <si>
    <t>- In-scope operations have been identified as follows for the years 2017, 2018, 2019: manufacturing sites with a surface &gt;1000m2.</t>
  </si>
  <si>
    <t>- Operations report on an annual basis for these first 3 years, with a plan to increase frequency to allow for deeper scrutiny and better management in the future.</t>
  </si>
  <si>
    <t>- The performance indicators selected cover the material environmental impacts (water, air, waste, energy) as well as other safety and human resource-related aspects (accidents, training, diversity, etc.)</t>
  </si>
  <si>
    <t>- The data collected is consolidated for reporting, and is also analysed individually. Any "out of range" data making a site special will result in benchmark and communication to understand and improve performance. Trends year on year are analysed to set-up targets. At this point of time, a first company-wide target has been set-up for GHG emissions reduction, which will be rolled-out across the organisation as from 2019. This first target is not science-based determined, it has been determined based on the past performances of a sample of sites over the past years.</t>
  </si>
  <si>
    <t>- Climate-related risks are identified and commented when necessary: for example, flooding events or weather-related disasters.</t>
  </si>
  <si>
    <t>Facility Managers are in charge of optimising production conditions to lower costs and improve profitability. Energy consumption reduction, waste generation reduction, whether they are part of certified management systems or not (ISO140001 and ISO50001), are powerful levers to improve overall efficiency. Remuneration criteria include aspects related to cost savings, hence indirectly through cost structure to environmental impacts reduction.</t>
  </si>
  <si>
    <t>Other, please specify (Sustainability project)</t>
  </si>
  <si>
    <t>In 2018 we have introduced during our Regional Sustainability Meetings a Poster contest. These meetings gather every 18-24 months one Sustainability representative from each site in the region (Americas, EMEA, China, Asia out of China). Representatives are usually Environmental Managers, but may also be Safety Managers, Quality Managers, Procurement Managers, Human Resources Managers, Controllers, Product Compliance Managers, General Managers. This is the choice of Management on-site to decide who will represent the operation at the meeting and will be the more efficient to bring back the information to the rest of the organisation. Each site is invited to submit one to three projects for the contest, as 3 categories are open: 1) Best Environmental Project, 2) Best Safety Project, 3) Best Social Project. The best project per category is selected by a vote from the peers attending the meeting. The group celebrates success of the winning site, as well as all case studies submitted in a nice atmosphere. Management of the winning site is informed and can celebrate and share success with all upon return of the Sustainability delegate from the meeting. Example: a German site has its poster elected "Best Environmental Project" for cost and energy reduction of 40% on lighting (LED) and 60% on equipment with a new machine invested. In 2019, this practice will be extended to all regions.</t>
  </si>
  <si>
    <t>The first and immediate component of our short-term strategy is compliance to existing regulations (i.e. EU Energy Efficiency Directive and other requirements for waste and water management). Same immediate focus applies to Safety and Wellbeing of our employees at the work place, and other Social aspects. All the requirements that apply to our own operations are extended to our Supply Chain. All our sites hold a Quality certification, and over 50 % hold an environmental certification (ISO140001 and/or ISO50001). These certifications are designed to close a cycle over a period of time of 3 years with year on year evaluations. Action plans aiming at reducing environmental impacts (energy, water, waste) are associated with targets at the local level, under the responsibility of the local management, and are tracked within the framework of the management system (management reviews in particular). This 3-year horizon constitutes our current definition of short-term.</t>
  </si>
  <si>
    <t>We recognise Sustainability is a journey, and our Strategy needs to be fed every year by more detailed information. Based on the capability of measurement and on the available processes of a few sites sampled over the past couple of years, we have made a first estimation of our capability to reduce GHG emissions and believe we can achieve it by 2025 compared to our selected baseline 2018, which represents a 7-year timeline. We realise this target might not yet be ambitious enough, but we need to equip more measurement devices to increase the granularity of the data, as well as a science-based methodology to set-up more aggressive targets for a longer period, beyond the next 7 years to come. We will watch the trends in terms of regulation and try to anticipate changes to happen: in the Supply Chain and Product Compliance fields, regulations such as REACH, Conflict Minerals have impacts within this medium-term timeframe, that we need to deal with in coordination with our customers and suppliers. This 7-years horizon constitutes our current definition of medium-term, but of course, any better information and data which will be available within this timeframe may trigger a complete revision of this initial target before the end of the term. Some of our operations are already actively exploring the possibility to use tools such as LCA (Life Cycle Analysis) or to shift to more environmentally friendly sources of energy to support this medium-term target.</t>
  </si>
  <si>
    <t>Amphenol has adopted the UN Sustainable Development Goals (SDGs) as the framework for developing its long-term Strategy. Four of these SDGs are directly connected with Environmental Sustainability and Climate-related impacts: #6-Clean Water and Sanitation, #7-Affordable and Clean Energy, #12-Responsible Consumption and Production, #13-Climate Action. We believe the adoption of these SDGs will help us looking far ahead. However, we recognise that we currently lack visibility beyond 7 years and cannot precisely determine the second term of the range. Based on the definition of the medium term, and the need and desire to set-up science-based targets in a near future, we should be able to clarify the range before the end of the mid-term period (2025). We can only assume at this point of time that it should be more than 10 years, hence the tentative 15 years proposed.</t>
  </si>
  <si>
    <t>At the corporate, consolidated level, the identification and assessment of risks is a requirement of the Annual Reporting process (10-k form), including environment/climate-related risks. At the Business Group level, or at facility level, or both, Business Continuity Plans are being developed to address requirements of ISO9001, IATF, EN9100. Emergency Response Plans are also part of the requirements of ISO140001 and ISO45001 certifications, which a growing number of our operations hold. The cycle of certification is 3 years with annual verifications, hence risks are reviewed annually with a 3-years perspective. Assessments are also performed by and with our insurance companies, to determine and mitigate the exposure of each location to: floods, fire, chemical leakage, related or not to a natural event. Training and exercising are a key-factor of risk mitigation, and may involve stakeholders engagement from the local communities: fire brigade, local authorities, etc.</t>
  </si>
  <si>
    <t>As Amphenol is pursuing a very dynamic strategy of growth by acquisitions and expansion, there are different important steps when environmental/climate-related risks are assessed: </t>
  </si>
  <si>
    <t>1) Before acquisition: Due Diligence is performed to determine the environmental risks prior to the acquisition. If any suspicion of risks related to the contamination of soil, risk of flood, exposure to any kind of regulatory or physical risk is raised, we use the services of external experts to perform in-depth audits (for example, following the ISO14015 standard)</t>
  </si>
  <si>
    <t>2) During the Capital Investment process: site expansion, new equipment or operation/ warehousing changes are screened through the Appropriation Request process, which  requires the requester to integrate an impact review.</t>
  </si>
  <si>
    <t>3) During the sites visits by the Sustainability Team: one of the missions of the Regional Sustainability Managers is to plan periodic visits to sites and verify that the risks are regularly reviewed as part of the Business Continuity Plan as requested by Corporate to all operations. Corrective actions may also be audited: including implementation and efficiency. The methodology used is a combination of internal tools and standards used by our insurance company to rate the risks.</t>
  </si>
  <si>
    <t>The criteria to assess materiality and priorities are basically the same across all the organisation although Corporate does not provide and require a unique methodology.</t>
  </si>
  <si>
    <t>Instead, Corporate provides a Guidance, and support but absolutely accepts alternative methodologies used locally by the team if they prove to be equally or more relevant.</t>
  </si>
  <si>
    <t>They all are based on the same minimum pattern: the probability of occurrence (from unlikely 0% to highly likely 100%), the impact expressed financially (i.e. activity disruption, injuries, property and/or financial loss) and can include an additional item which is the velocity of the risk occurring. The decision to invest, train, amend procedures or organisation structure, etc. is based on the prioritisation and ranking of the risks, the risk mitigation plan and the operation or Business Group's appetite for risk.</t>
  </si>
  <si>
    <t>The first risk assessed is compliance to existing regulations (i.e. EU Energy Efficiency Directive, US Federal and State regulations, etc. and other requirements for waste and water management, Product regulations such as REACH and RoHS, etc.). Regulations are identified, watched and impacts reviewed for compliance in all major procedures, such as: investment, procurement, change in process, product design, etc. All our sites hold a Quality certification, and over 50 % hold an environmental certification (ISO140001 and/or ISO50001). Risk Management, and the input of regulations in this management approach are key components of the ISO standards.</t>
  </si>
  <si>
    <t>Preserving the licence to operate is key for the sustainability of our business and requires forward thinking and anticipation, especially for the design of products and the hazardous substances likely to be listed as undesired in the future. With this regard, any potential change announced in REACH and RoHS are highly relevant for our business and our engineering teams. There are however exemptions and exclusions and this risk is not systematically relevant.</t>
  </si>
  <si>
    <t>We are operating in the high-tech sector and as such need to be aware of any major change of technology likely to impact our business. Participation to industry initiatives, or benchmarking help addressing the risk when decisions are to be made to invest for example. Some legacy technology however does not seem to be at risk at all times, and therefore we do not systematically evaluate that risk.</t>
  </si>
  <si>
    <t>Litigation claims have a financial impact on our results and on our reputation and must be prevented, by-all-means and at all-times. For example, a chemical spill will be perceived negatively in the community, in addition to being a risk for the people, the environment, and a cost for the operation which failed to prevent that risk.</t>
  </si>
  <si>
    <t>This risk is very much correlated with the risk associated with emerging regulation: changes in REACH and RoHS are at risk to impact our capability to serve the market with efficient solutions, and innovation which must keep us ahead of this risk.</t>
  </si>
  <si>
    <t>This risk is very much correlated with the risk associated with Legal/litigation claims. It is however often less quantifiable and therefore more difficult to integrate in all risk assessments considerations.</t>
  </si>
  <si>
    <t>These risks are evaluated as part of the Emergency Response Plans at site level. Business Continuity Plans are written and exercised, this is a request of the Corporate Sustainability Team, of all major customers, and explicitly a requirement of the most recently revised automotive standard IATF. We have set-up a target that all sites will have such plans by the end of 2019 and support and audit them to verify the efficiency of these plans. Most commonly identified acute physical risks include floods and hurricanes.</t>
  </si>
  <si>
    <t>We have not yet identified sites exposed to such risk but remain cautious and will continue watching trends.</t>
  </si>
  <si>
    <t>We supply from many countries, and for materials that can be exposed to all sorts of physical and transition risks. Typical examples include the supply of minerals and chemicals. Our procurement procedures include assessment of these risks and screening of the suppliers when this is relevant. Regulations such as the Dodd-Frank Act/ Conflict Minerals provide rules and framework to assess upstream compliance and mitigate risk.</t>
  </si>
  <si>
    <t>The responsibility for the compliance, conditions of use and end of life of the final complex products placed on the market mostly lies downstream with our customers, but we believe in effective collaboration and information sharing to mitigate risks globally.</t>
  </si>
  <si>
    <r>
      <t>The Corporate Sustainability Team has issued a Guidance for the Implementation of a Business Continuity Plan (BCP) including the description of </t>
    </r>
    <r>
      <rPr>
        <sz val="8"/>
        <color theme="1"/>
        <rFont val="Inherit"/>
      </rPr>
      <t>Roles &amp; Responsibilities</t>
    </r>
    <r>
      <rPr>
        <sz val="8"/>
        <color theme="1"/>
        <rFont val="Inherit"/>
      </rPr>
      <t>, the   </t>
    </r>
  </si>
  <si>
    <r>
      <t>Methodology and Lifecycle</t>
    </r>
    <r>
      <rPr>
        <sz val="8"/>
        <color theme="1"/>
        <rFont val="Inherit"/>
      </rPr>
      <t>, and </t>
    </r>
    <r>
      <rPr>
        <sz val="8"/>
        <color theme="1"/>
        <rFont val="Inherit"/>
      </rPr>
      <t>the Program Management Plan.</t>
    </r>
  </si>
  <si>
    <t>The Methodology includes the following stages: </t>
  </si>
  <si>
    <t>    1 Risk   Assessment </t>
  </si>
  <si>
    <t>    2   Business Impact Analysis </t>
  </si>
  <si>
    <t>    3   Recovery Strategy</t>
  </si>
  <si>
    <t>    4  Plan Development</t>
  </si>
  <si>
    <t>    5 Testing and Exercising</t>
  </si>
  <si>
    <t>   6  Program  Management</t>
  </si>
  <si>
    <t>The Program Management Plan includes:</t>
  </si>
  <si>
    <t>  1   Maintenance</t>
  </si>
  <si>
    <t>  2   Training and Awareness</t>
  </si>
  <si>
    <t>  3   Audit</t>
  </si>
  <si>
    <t>Additional tools are also provided (i.e. rating matrix).</t>
  </si>
  <si>
    <t>Sites remain free to use different frameworks when a more pressing requirement is expressed by a customer, but overall, all methodologies must cover the same items.</t>
  </si>
  <si>
    <t>Climate-related risks are listed in the possible scenarios to study: blizzard, windstorm, drought, dust storm, tsunami, flood, heat wave, lightning, landslide, earthquake, pandemic outreach, etc. and their consequences on the infrastructure and organisation: losses, disruptions, leaks, fires, accidents, injuries, fines, etc.</t>
  </si>
  <si>
    <t>Multiplication of extreme weather events makes it more likely and severe for the consequences of a flood or hurricane on our operations. We do not believe our company is more-or-less exposed than any other. As our operations are all over the world, we can always have another site taking over the interrupted production.</t>
  </si>
  <si>
    <t>One of the figures that we use is the Loss Value as estimated by our insurance company for each site. It reflects the cost of damage on equipment and business endured by an operation being interrupted.</t>
  </si>
  <si>
    <t>We have Business Continuity Plans (BCP), regularly exercised, and have demonstrated on a few occasions the efficiency of these to resume production very rapidly. We integrate recommendations highlighted by our insurance company to our preventive and corrective action plans. Our certified management systems (ISO9001, ISO14001, IATF, etc.) express requirements and provide helpful frameworks for the implementation of efficient response plans. Our customers question, evaluate and audit our organisations to assess the resilience and sustainability of our business: their expectations and recommendations are also included in our action plans.</t>
  </si>
  <si>
    <t>The cost of management is mainly the cost of audits and insurance, which we cannot provide at global level at this point of time but we will consider evaluating in the future.</t>
  </si>
  <si>
    <t>Our supply chain is global, from all countries in the world we buy materials and services. Multiplication of extreme weather events makes it more likely and severe for the consequences of a flood or hurricane on our suppliers' operations. We do not believe our suppliers are more-or-less exposed than others.</t>
  </si>
  <si>
    <t>This information is sensitive, and we consider it as confidential.</t>
  </si>
  <si>
    <t>Disruption of the supply chain, failure of a major supplier are scenarios identified and addressed in our Business Continuity Plans (BCP). We constantly seek alternative sources of supply for critical materials. Our certified management systems (ISO9001, ISO14001, IATF, etc.) express requirements and provide helpful frameworks for the implementation of efficient response plans.</t>
  </si>
  <si>
    <t>The cost of management is mainly the cost of audits and suppliers' evaluation, which we cannot provide at a global level at this point of time, but will consider evaluating in the future.</t>
  </si>
  <si>
    <t>Regulations such as REACH, RoHS, or their international equivalents across the world put pressure on the cost and design of products.</t>
  </si>
  <si>
    <t>The lack of anticipation on future regulations would result in obsolescence of products no longer matching the market demand. The lack on readiness of the new generation of products designed for compliance would result in a decrease of sales and market share. These figures are not available and will be considered as sensitive and confidential.</t>
  </si>
  <si>
    <t>The procedures for the design of our products integrate the necessary steps to verify compliance to existing regulations, and as much as possible, we include a review by anticipation on future regulations going to restrict or ban the use of more and more substances. REACH and REACH-like, RoHS and ROHS-like regulations are going to be stricter and stricter, with the purpose to reduce risks for the environment (end of life, natural resources scarcity), the people (handlers and users). These regulations also place requirements in terms of disclosure and product certification.</t>
  </si>
  <si>
    <t>The cost of management is mainly the cost of maintenance and certification of the management systems, as well as costs associated with the declaration on and certification of products.</t>
  </si>
  <si>
    <t>Regulations such as the Dodd-Frank Act/Conflict Minerals, OECD Guidance, or their international equivalents across the world put pressure on the costs and availability of resources in the supply chain. The Environmental and Social aspects of these regulations are not going to decrease, we expect the number of minerals and the number of countries in the world impacted to grow (i.e. the EU Regulation scope, the scrutiny about Cobalt, etc.) We also see more regulations coming focusing on the verification of the respect of Human Rights, which also require management and reporting.</t>
  </si>
  <si>
    <t>The lack of management of this risk would result in failure to disclose the information to the regulatory bodies (i.e. SEC), would expose the company to litigation, and would harm its reputation. The number associated in terms of financial impact is not known.</t>
  </si>
  <si>
    <t>In addition to the existing procedures and certified management systems, we have purchased software to help us managing more efficiently this risk: the complexity of the supply chain makes this process too difficult to maintain manually. The additional regulations on Human Rights require more screening in the supply chain, which reinforce the need to equip ourselves with a powerful tool.</t>
  </si>
  <si>
    <t>The cost of management is mainly the cost of purchase and utilisation of the software, in addition to the costs associated with maintenance and certification of the management systems.</t>
  </si>
  <si>
    <t>Our customers have targets to reduce their environmental impacts, this translates into requirements to reduce the footprint of their suppliers (i.e. actions to reduce their scope 3 emissions, particularly the category 1 - "Goods and Services Purchased"). The demand for more environmentally friendly products is rising, impacting current practices: packaging, recycling, sourcing, etc.</t>
  </si>
  <si>
    <t>The lack of anticipation in the design and production of environmentally-friendly products would impact our presence in the market and result in a decrease of market share. This financial impact is not known, it will remain confidential.</t>
  </si>
  <si>
    <t>To address growing demands of our customers, as well as requirements of the ISO standards, we are implementing procedures and tools to assess the footprint of our processes and products: Life Cycle Analysis (LCA) is one of these tools particularly efficient to improve an existing product, or to design a new product with a reduced footprint.</t>
  </si>
  <si>
    <t>The cost of management is currently mainly the cost of maintenance and certification of the management systems (R&amp;D procedures), but we expect these costs to increase if we need to perform more Life Cycle Analyses on our products.</t>
  </si>
  <si>
    <t>The electronic sector as-a-whole is dependent on elements and minerals, of which some are considered to be at risk due to scarcity or availability for geopolitical reasons. We do not believe our company is more-or-less exposed than others.</t>
  </si>
  <si>
    <t>The scarcity and lower availability of raw materials would impact our purchasing costs, in a range which is likely to be the same for all actors of the sector. This financial impact is not known, it will remain confidential.</t>
  </si>
  <si>
    <t>A cautious use of resources is the method which is the most likely to maintain this risk at a reasonable level for an acceptable cost. All efforts tending to reduce waste and recycle are contributing to this effort. All our sites are working on waste management improvement.</t>
  </si>
  <si>
    <t>The cost of management is mostly related to the identification of actions and the follow-up of their implementation, as part of the improvement plans.</t>
  </si>
  <si>
    <t>Our investors' community is requiring more information and transparency on our sustainability efforts and performance than what we have delivered so far. Regulations on reporting to the financial institutions and authorities are growing and climate-related KPIs are expected to be part of the mainstream reporting soon (following the recommendations of the TCFD for example). Customers have the same kind of expectations. This reporting is absolutely necessary to benchmark the actors in the sectors, identify the best practices and areas for improvement. Our investors and customers need criteria to rate us and evaluate their own risks.</t>
  </si>
  <si>
    <t>The financial impact for the implementation of a response to these requirements has not been quantified. It includes: 1- the costs to set-up a governance body, a sustainability strategy and a roadmap with the support of third party experts, 2- the costs to roll-out this strategy and roadmap across the organisation, train and communicate to our employees and teams, 3- the costs to collect and consolidate the information and KPIs on a shared system, maintain and adjust this platform to the needs of management and reporting, 4- the costs of verification which we intend to implement within the next couple of years.</t>
  </si>
  <si>
    <t>We need a governance body to identify the necessary actions and track progress: the Sustainability Steering Committee, and a system to deal with data and organise reporting: the SDRS (Sustainable Development Reporting System) which is operational for our manufacturing sites since mid-2018.</t>
  </si>
  <si>
    <t>The cost of the SDRS platform has been relatively limited as this system was pre-existing in one of our divisions and has been expanded. There will be costs associated with the adaptation of this system with needs getting broader and deeper in details, which are undetermined at this point of time.</t>
  </si>
  <si>
    <t>We expect increased demand for products directly contributing to the footprint reduction targets of our customers: environmentally-friendly designed components entering into the design of final products as expected by the market and end-users. A footprint can be reduced by weight reduction, complexity reduction, facilitation of end-of-life dismantlement and other methods. This extends to the services associated with our products, such as waste packaging management for example (recovery, return, etc.) We also expect the market of AI (Artificial Intelligence), e-mobility, smart energy management, smart buildings, safer vehicles, cleaner air and water, etc. to continue triggering innovation: this will result into increased demand for new sensors, connectors to equip new monitoring devices and control systems.</t>
  </si>
  <si>
    <t>The financial implications of these opportunities for innovative products and services have not been assessed globally, they are discussed on a case by case basis with the customers involved and are likely to remain confidential.</t>
  </si>
  <si>
    <t>We are developing methods and procedures for the design and development of new products and services, including the use of tools such as LCA (Life Cycle Analysis), and other tools for the optimisation of our processes. The training and awareness of our engineering teams to any new technology available to support this innovation is essential, so we seek all necessary information and knowledge through participation to training courses, exhibitions, conferences.</t>
  </si>
  <si>
    <t>Amphenol is constantly managing its products portfolio. This is the foundation of our business.</t>
  </si>
  <si>
    <t>Amphenol operates in 70 countries across 6 continents, the current mix of energy available per country or at local level is extremely diverse. We do not have a global policy or contract for the purchase of green energy, but at the site-level, our purchasing teams have increasingly available access to the information on origin of the electricity and can engage in negotiation with providers.</t>
  </si>
  <si>
    <t>We do not yet have this information.</t>
  </si>
  <si>
    <t>We intend to work with our electricity suppliers to shift from local-based disclosure to market-based disclosure as much as possible, to value the efforts provided by both our suppliers, and our procurement teams.</t>
  </si>
  <si>
    <t>The use of the market-based approach is highly valuable, but more complex, and will require our system to be adjusted to the need of an emissions factor per site, not just per country.</t>
  </si>
  <si>
    <t>Waste reduction (materials, packaging) is identified by our teams as a significant opportunity for improvement of our costs, at site level, programmes and action plans are set-up and implemented to achieve reduction, reuse, recycling.</t>
  </si>
  <si>
    <t>The figures are available at the site level and not consolidated.</t>
  </si>
  <si>
    <t>ISO14001 certification is an efficient tool for achieving the waste reduction targets set-up at the site level. All stages are screened for improvement: process efficiency for the reduction of waste generation, packaging efficiency, sorting, recycling and reuse options. Where possible, service providers for the management of our waste are regularly challenged to offer new solutions and better costs.</t>
  </si>
  <si>
    <t>This is to be noted that all countries and regions are not organised to offer the best solutions to our sites, and some opportunities will only be accessible when the local infrastructure will be in place.</t>
  </si>
  <si>
    <t>As consumer attitudes shift towards more energy efficient and greener products, we provide solutions and components to help our customers bring products to market with higher energy efficiency, less complexity to deal with at end-of-life stage, more recyclability, less packaging. As regulations become more and more restrictive for the use of substances (whether this is a question of scarcity or of environmental impacts during extraction, transformation, transportation, waste management), we adapt our designs.</t>
  </si>
  <si>
    <t>We collaborate with our supply chain for new opportunities and development of efficient parts and raw materials. For example, we anticipate on the phasing-out of some chemicals or substances that will be regulated or banned. We pay special attention to our "3TG" (Tin, Tantalum, Tungsten, Gold) suppliers as specific regulations apply to these minerals (the Dodd-Frank Act, also known as Conflicts Minerals Regulation) We have required our critical suppliers to provide evidence that they have Business Continuity Plans in place to face extreme events (floods, hurricanes, etc.) and diversify our sources of supply to face disruptions.</t>
  </si>
  <si>
    <t>We have occasionally faced the consequences of weather events (hurricane, flood) but our response plans have performed well and operations were resumed rapidly. We do not see trends and frequency increasing in the near future that would justify adaptation and mitigation plans beyond the effective procedures we have in place.</t>
  </si>
  <si>
    <t>We anticipate the phasing-out of some chemicals or substances that will be regulated or banned (REACH, RoHS) and invest in the design of products accordingly. To do so, we engage with our customers, our suppliers, and professional associations and consortiums as necessary.</t>
  </si>
  <si>
    <t>We have not identified other risks and opportunities that have impacted our business.</t>
  </si>
  <si>
    <t>The brief interruption of operation in case of a flood or a hurricane are evaluated in terms of financial impact. As they have never exceeded a few days, this remains limited in impact, with options to take over on other sites. Some/part of these risks can be covered by insurance policies.</t>
  </si>
  <si>
    <t>Our operations face the increase of energy costs and need to implement improvement plans to compensate. Waste management may have negative or positive impacts on the operating costs, depending on the local infrastructure, nature of waste (recyclability, balance cost of treatment/value) Improvement actions, including investment or spending in new machinery, monitoring, organisation, etc. are budgeted and return on investment calculated to justify the expenses.</t>
  </si>
  <si>
    <t>When the capital expenditure concerns directly a project which is a response to an environmental impact (especially in the case of a capex to comply with new regulations), it is clearly categorised in the Budget Process and Appropriation Request. Examples: waste water treatment equipment, water or air filtration equipment.</t>
  </si>
  <si>
    <t>When we consider an acquisition, we proceed to Due Diligence on the environmental and safety risks (i.e. flooding risk, soil and air contamination risks). We may engage with external specialists to perform these assessments, this is included in the spending of the project. After a divestment, we follow-up with all the necessary activities as planned with the regulators and local communities (i.e. decontamination) and have a budget for this process.</t>
  </si>
  <si>
    <t>We understand that transparency and reporting on our sustainability initiatives is key to maintain access to capital, and have budgeted and will continue budgeting the necessary resources to deliver the required information for rating our performance and resilience (Sustainability Report, CDP, DJSI)</t>
  </si>
  <si>
    <t>We have occasionally faced the consequences of weather events (hurricane, flood) but our response plans have performed well and operations were resumed rapidly. The financial planning is limited to the setting and exercise of our emergency plans, and if necessary some maintenance and protection (i.e. anti-flooding barriers)</t>
  </si>
  <si>
    <t>This is currently not part of our financial planning.</t>
  </si>
  <si>
    <t>We have not identified other risks and opportunities that are factored in our financial planning.</t>
  </si>
  <si>
    <t>We are beginning our sustainability journey at a Corporate, consolidated level. This certainly does not mean no action has been taken so far, but it has been at divisional level, or even at site level. Typically, cost reduction programmes and environmental management systems drive the climate-related action plans through the most obvious levers which are energy consumption reduction and waste generation reduction.</t>
  </si>
  <si>
    <t>Before we are in a position to integrate a climate-related strategy to our business strategy, we need to collect and consolidate data ("what gets measured gets improved") and determine our baseline year: both preliminary steps have been done, the reporting has been consolidated for 2017 and 2018, and 2018 will be our baseline.</t>
  </si>
  <si>
    <t>Although we do not yet have the capability to apply science-based methodology to set-up targets across the entire organisation, we have identified based on a sample of sites, that a conservative target of -10% of emissions by 2025 would be an acceptable first target.</t>
  </si>
  <si>
    <t>We expect this target to be supported by our communication top-down with our operations, and a guideline for all to implement actions plans locally.</t>
  </si>
  <si>
    <t>This "kick-off" target will help us get the sites on-board beginning our corporate-wide sustainability journey and allow us to elaborate our strategy and comprehensive roadmap.</t>
  </si>
  <si>
    <t>At this stage, we will also be in position to determine a stand-alone climate-related strategy, as well as to integrate specific aspects into our business strategy (for example: innovation and design of reduced footprint products and services)</t>
  </si>
  <si>
    <t>Insufficient data on operations</t>
  </si>
  <si>
    <t>Our baseline is 2018 and we have determined a first target based on sampling and experience of minimum average capability of the sites to engage reduction plans. By the end of 2019 we will have performed a complete process of setting a strategy and a roadmap, and likely will update and upgrade this first target. We have a preference for intensity targets which are more material to our business (denominator: Mi$). The forecasted reduction and objective is -10% by 2025.</t>
  </si>
  <si>
    <t>Our business has grown, grows and will continue to grow through acquisitions and capacity increase, and although absolute emissions will continue to be tracked, the global scope will be changing too significantly over years to provide visibility on our progress. This make more sense for us to set-up targets on intensity.</t>
  </si>
  <si>
    <t>MWh : most operations have set-up their own targets to reduce energy usage, for 1/environmental reasons (56% are ISO14001 and/or ISO50001 certified, 2/ economical reasons: cost reduction programmes.</t>
  </si>
  <si>
    <t>Per units of production: only operations producing large series (automotive) can have intensity targets (ex denominator = 1000 parts produced). At a corporate level, this denominator is not relevant.</t>
  </si>
  <si>
    <t>As described above, energy targets are set-up at the local level, either in intensity or absolute, depending on what is the most available (meters) and the most relevant for the business, and the best tool for operational management and improvement. It is yet unsure whether a corporate target will be a relevant target, this is to be determined during our strategy setting exercise before the end of 2019. If we decide not to set-up a consolidated target for energy, we will still encourage the sites to have theirs individual targets and drive progress towards both energy use reduction and emissions reduction.</t>
  </si>
  <si>
    <t>These individual energy use reduction targets are all together part of the emissions reduction target "-10% in 2025 (baseline 2018)"</t>
  </si>
  <si>
    <t>Tonnes of waste generated: operations may set-up their individual targets to reduce waste, for 1/environmental reasons (56% are ISO14001 certified, 2/ economical reasons: cost reduction programmes.</t>
  </si>
  <si>
    <t>Per employee, others: rarely, operations may have identified a denominator which is relevant locally to drive reduction actions. Per unit revenue ($M): at global level, the only relevant denominator</t>
  </si>
  <si>
    <t>As described above, waste reduction targets are set-up at local level, usually in absolute value, consolidated in intensity (per $M) at a corporate level. We have not yet determined a reduction target for this KPI, but already have determined the baseline year, 2018. We expect to determine this target by year end for an implementation as from 2020 on. Without a target set-up globally, the sites have already managed to reduce the total waste generated by 2.15% between 2017 and 2018 (absolute value, despite increase of number of sites of 5.7%)</t>
  </si>
  <si>
    <t>A target to reduce waste generation will indirectly be part of the emissions reduction target "-10% in 2025 (baseline 2018)", thanks to the "make it good the first time" impact. We expect to evaluate the emissions related to the treatment of our waste in the next reporting cycle (Scope 3 - Category 5), any reduction in the waste generation will contribute to the reduction of the scope 3 emissions, for which we do not have a target yet, and no plan to set-up one within the next two years.</t>
  </si>
  <si>
    <t>Fuel switch</t>
  </si>
  <si>
    <t>2018 is year 5 and last of a 5-years long project. Financial data are not communicated (monetary savings and investment required) As part of the movement of production from the primary facility to a new facility, multiple initiatives were performed to reduce fuel consumption and air emissions. There used to be a combination of propane and no. 6 fuel oil for heating and steam. There were also wind draft problems, which lead to heat loss. In addition, the boilers used at this site were not as efficient as newer models, which lead to larger emission concentrations. The use of no. 6 oil was terminated, and it was decided to choose to use propane exclusively. New energy-efficient boilers were installed to replace the older models that were in use.</t>
  </si>
  <si>
    <t>This site has completed the replacement of all bulbs, and now benefits from these savings every year.</t>
  </si>
  <si>
    <t>The full project includes 4 components of the Savings Concept: 1) Exchanging regular light tubes for LED tubes in the production area: this is quantified as part of this disclosure 2) Replace 1 LED tube for 2 regular light tubes with equal light intensity: this is quantified as part of this disclosure 3) Switch on lighting only where needed, switch off during production downtime and short time: this is not quantified, but contributes to the savings by behavioural change 4) Disconnect equipment when not in use: this is not quantified, but contributes to the savings by change of operation instructions and behaviour.</t>
  </si>
  <si>
    <t>Fluorescent lights were replaced at one of our largest sites in the US</t>
  </si>
  <si>
    <t>Exchange/ Retrofit of central heating systems for the building: After we have performed our Energy Efficiency Audit, we reached out to landlord. Landlord agreed to exchange 25+ years old central heating systems with a new one. Other than slightly higher lease fee/ m² without any costs on our end.</t>
  </si>
  <si>
    <t>Projects such as lighting change (to LED bulbs), boiler replacement, machinery upgrade have paybacks that are easy to calculate and generally easy to justify based on financial figures: the significant reductions of expenses in energy (electricity, gas) are a strong driver for investing in emissions reduction activities. In addition, replacement of machinery is also most often associated with increased productivity, quality working conditions and safety.</t>
  </si>
  <si>
    <t>Many of our sites engage with employees through sensitisation campaigns: meetings, posters, trainings, special events (Earth Day, UN International Day for the Environment) are as many occasions to trigger change of behaviour, on the working place and in the private sphere. "Switch off the light" is a simple and extremely efficient action to reduce energy consumption, improve results and decrease emissions.</t>
  </si>
  <si>
    <t>In 2018, the number of operations in scope (manufacturing sites with footprint &gt; 1000m2) was 166, an increase in number of sites of 5,7% compared with 2017.</t>
  </si>
  <si>
    <t>We do not ask our operations to report market-based emissions, the emissions factors set-up in our system are related to the geography (country level)</t>
  </si>
  <si>
    <t>Other, please specify (American Petroleum Institute (API), Compendium of Greenhouse Gas Emissions Estimation Methodologies for the Oil &amp; Gas Industry (Pilot Test Version), 2001)</t>
  </si>
  <si>
    <t>The Greenhouse Gas Protocol: this documentation has provided us the guidance and global methodology about how we should account (scope 1 and scope 2) or start to consider (scope 3) our emissions. </t>
  </si>
  <si>
    <t>IPCC Guidelines for National Greenhouse Gas Inventories, 2006: we have obtained the methodology from the IEA (International Energy Agency) which provides estimates of CO2 emissions based on the 2006 IPCC Guidelines and the IEA World Energy Balances data. The factors providing the emissions levels per country from the electricity consumption are those of the year 2016.</t>
  </si>
  <si>
    <t>The Global Warming Potential (GWP) of the fluids of our conditioning systems come from the (IPCC) Fourth Assessment Report (2007).</t>
  </si>
  <si>
    <t>American Petroleum Institute (API), Compendium of Greenhouse Gas Emissions Estimation Methodologies for the Oil &amp; Gas Industry (Pilot Test Version), 2001: this methodology has been used for the default determination of heating values of fuels when sites could not provide more current values. Unfortunately, the version used was only the pilot version, and has not been updated in our system since then. We plan to use more recent methodologies in the future.</t>
  </si>
  <si>
    <t>We believe the market-based approach will be more accurate and will better reflect the reality of the supply, the energy policy and the purchasing efforts, so we intend to progressively shift to market-based figures in the future, where possible. This action will also require us to adjust our reporting system to allow an emission factor to be associated with a site, no longer with a country of operation only. This is not just a question of engaging with power suppliers and collecting the data, but also to manage them distinctly in the reporting platform.</t>
  </si>
  <si>
    <t>The emissions related to the smallest manufacturing sites, the sales offices, the warehouses (usually with a number of employees &lt;15-20) are exempted from reporting for these 2 first years of reporting, and will also be out of scope in 2019. The data are collected over a period of 12 months only, from January, 01 to December, 31 for the year N. Acquisitions made during the course of year N are included as of January 1, year N+1. Divestiture made during year N are excluded from data for the entire year N.</t>
  </si>
  <si>
    <t>Amphenol has adopted a consolidated approach for reporting environmental, health and safety and other sustainability data only since 2017. Before this year 2017, data were tracked at local level and divisional level. We have started to consolidate the data at the Corporate level for the past year 2017 and this reporting year 2018, thanks to the implementation of a common system, for which sites have been granted access to upload data. Given the number of locations (&gt;500 legal entities, including warehouses and sales offices), we have decided to take a staged approach: only manufacturing sites with surface &gt;1000m2 are in scope of reporting. This means that the smallest manufacturing sites, the sales offices, the warehouses (usually with a number of employees &lt;15-20) are exempted of reporting for these 2 first years of reporting, and will also be out of scope in 2019. We will consider progressive integration of these locations from 2020 on, as they are globally relevant to our global footprint, although individually very small. We do not expect these emissions to be very significant in terms of % of total, probably no more than 10% of the current reporting.</t>
  </si>
  <si>
    <t>Acquisitions made during the course of year N are excluded for the months of year N and included as of January 1, year N+1. Divestiture made during year N are excluded from data for the entire year N.</t>
  </si>
  <si>
    <t>The data are collected over a period of 12 months only, from January, 01 to December, 31 for the year N, to leave time for the recently acquired sites to get on board and simplify reporting and administration of our system. We do not expect these emissions to be very significant in terms of % of total, probably no more than 1-2% of the current reporting.</t>
  </si>
  <si>
    <t>We have started to measure and consolidate our scope 1 and scope 2 emissions in 2017, and will prioritise the improvement of the process of data collection before expanding to scope 3. Verification of scopes 1&amp;2 emissions will likely be of higher priority. We recognise Category 1- Purchased Goods and Services is highly relevant and contributory, and we will focus our efforts on this category before any other. We expect to be able to make a first approach based on financial figures (cost of goods and services) and using available databases to provide emissions figures in the next couple of years.</t>
  </si>
  <si>
    <t>We have started to measure and consolidate our scope 1 and scope 2 emissions in 2017, and will prioritise the improvement of the process of data collection before expanding to scope 3. We recognise Category 2- Capital Goods is relevant and somewhat contributory, although likely not as much as Category 1. We expect to be able to make a first approach based on financial figures (cost of investment) and using available databases to provide emissions figures in the next couple of years.</t>
  </si>
  <si>
    <t>We have started to measure and consolidate our scope 1 and scope 2 emissions in 2017, and will prioritise the improvement of the process of data collection before expanding to scope 3. We recognise Category 3- Fuel-and-Energy Related Activities is relevant and contributory, although likely not as much as Category 1. This category is probably the easiest to calculate as scopes 1&amp;2 are available, and we certainly expect to be able to provide these emissions figures in the next couple of years.</t>
  </si>
  <si>
    <t>We have started to measure and consolidate our scope 1 and scope 2 emissions in 2017, and will prioritise the improvement of the process of data collection before expanding to scope 3. We recognise Category 4- Upstream Transportation and Distribution is relevant and contributory, although likely not as much as Category 1. This category requires a mapping of the Supply Chain which we will only have after we will have calculated the Category 1, and might be only available a year or two after the Category 1.</t>
  </si>
  <si>
    <t>We have started to measure and consolidate our scope 1 and scope 2 emissions in 2017, and will prioritise the improvement of the process of data collection before expanding to scope 3. We recognise Category 5- Waste Generated in Operations is highly relevant given the nature of the waste (plastics, metals, composite materials) and contributory, although likely not as much as Category 1. We expect to be able to make a first approach based on waste breakdown figures which we have already but have to improve before further use, and using available databases to provide emissions figures in the next couple of years</t>
  </si>
  <si>
    <t>We have started to measure and consolidate our scope 1 and scope 2 emissions in 2017, and will prioritise the improvement of the process of data collection before expanding to scope 3. We recognise Category 6- Business Travels is relevant and somewhat contributory, although likely not as much as most of the former categories. We expect to be able to make a first approach based on financial figures (cost of travels) and using available databases to provide emissions figures in the 3 to 5 year time-frame.</t>
  </si>
  <si>
    <t>We have started to measure and consolidate our scope 1 and scope 2 emissions in 2017, and will prioritise the improvement of the process of data collection before expanding to scope 3. We recognise Category 7- Employee Commuting is relevant and somewhat contributory, although likely not as much as most of the former categories. We expect to be able to make a first approach based on models available per country/city providing good approach of average millage and transportation means per employee to provide emissions figures in the 3 to 5 year time-frame.</t>
  </si>
  <si>
    <t>We have not yet evaluated the relevance of this category but will provide a statement in the next couple of years. We expect these emissions to be a small or even very small contributor to the total.</t>
  </si>
  <si>
    <t>We have started to measure and consolidate our scope 1 and scope 2 emissions in 2017, and will prioritise the improvement of the process of data collection before expanding to scope 3. We recognise Category 9- Downstream Transportation and Distribution is relevant and contributory, although likely not as much as Category 1. This category requires a mapping of the Downstream Supply Chain which we anticipate to be more complex than the Upstream, as a lot of intercompany business takes place between Amphenol operations, and we have to make sure we do not double count some emissions in both Categories 4 and 9.</t>
  </si>
  <si>
    <t>We have started to measure and consolidate our scope 1 and scope 2 emissions in 2017, and will prioritise the improvement of the process of data collection before expanding to scope 3. We recognise Category 10- Processing of Sold Products is relevant and contributory, although likely not as much as most of the former categories. This category requires us to engage with customers to understand the process after manufacturing which we anticipate to be complex because of the nature of the products, and because of the complexity of the downstream supply chain. We have not determined the timeline in which we believe we will be able to provide the emissions related to this category.</t>
  </si>
  <si>
    <t>We have started to measure and consolidate our scope 1 and scope 2 emissions in 2017, and will prioritise the improvement of the process of data collection before expanding to scope 3. We recognise Category 11- Use of Sold Products is relevant and contributory, although likely not as much as most of the former categories. This category requires us to engage with customers to understand the use of our products, which we anticipate to be complex because of the nature of the products, and because of the complexity of the downstream supply chain. We have not determined the timeline in which we believe we will be able to provide the emissions related to this category.</t>
  </si>
  <si>
    <t>We have started to measure and consolidate our scope 1 and scope 2 emissions in 2017, and will prioritise the improvement of the process of data collection before expanding to scope 3. We recognise Category 12- End of Life Treatment of Sold Products is relevant and contributory, although likely not as much as most of the former categories. This category requires us to engage with customers to understand the end of life of our products, which we anticipate to be complex because of the nature of the products, and because of the complexity of the downstream supply chain. We have not determined the timeline in which we believe we will be able to provide the emissions related to this category.</t>
  </si>
  <si>
    <t>We have not identified any other upstream emissions.</t>
  </si>
  <si>
    <t>Between 2017 and 2018: The numerator has increased by 12,7% The denominator has increased by 14,5% Consequently, the ratio has decreased by 3,65%</t>
  </si>
  <si>
    <t>Other, please specify (SEA = South East Asia (countries included are: Japan, India, South Korea, Taiwan, Indonesia, Malaysia, Singapore))</t>
  </si>
  <si>
    <t>Amphenol Automotive Products Group = AAPG</t>
  </si>
  <si>
    <t>Amphenol Information, Communications and Commercial = AICC</t>
  </si>
  <si>
    <t>Amphenol Industrial Products Group = AIPG</t>
  </si>
  <si>
    <t>Amphenol Interconnect and Sensor Systems =AISS</t>
  </si>
  <si>
    <t>Amphenol Military &amp; Aerospace Operations = AMAO</t>
  </si>
  <si>
    <t>Amphenol RF, Optics and Broadband = ARFOB</t>
  </si>
  <si>
    <t>Amphenol Mobile Consumer Products = AMCP</t>
  </si>
  <si>
    <t>Other, please specify (SEA = South East Asia)</t>
  </si>
  <si>
    <t>For the years 2017 and 2018, the renewable energy is accounted for separately and not in the total of energy, hence cannot impact the emissions total. This will be corrected in the future.</t>
  </si>
  <si>
    <t>We cannot yet quantify these reductions at corporate level, but believe they contribute to a decrease in emissions, thanks to the continuous efforts provided by the sites individually to reduce the energy consumption.</t>
  </si>
  <si>
    <t>There has been no activity of divestment during the reporting period</t>
  </si>
  <si>
    <t>Seven new operations have been included in the boundaries of reporting in 2018 due to acquisitions.</t>
  </si>
  <si>
    <t>There has been no activity of mergers during the reporting period</t>
  </si>
  <si>
    <t>There has been no change in output during the reporting period</t>
  </si>
  <si>
    <t>The methodology was not changed during the reporting period</t>
  </si>
  <si>
    <t>This is the result of a balance between two new sites reporting in 2018 that were not in a position to provide reliable data in 2017, and one site which has stopped activity, hence no data to report in 2018.</t>
  </si>
  <si>
    <t>There has been no change in physical operating conditions during the reporting period</t>
  </si>
  <si>
    <t>No further unidentified causes for change in emissions have been identified.</t>
  </si>
  <si>
    <t>Production capacity has increased across the organisation, shifted from one country to another to adjust to market demand. The exact impact is not yet tracked in details.</t>
  </si>
  <si>
    <t>More than 5% but less than or equal to 10%</t>
  </si>
  <si>
    <t>Heating Value: our current version of our reporting procedure contains "old" heating values for which we have no source, so this is difficult to state whether they are LHV or HHV. The guidance will be revised before the next cycle. The Emissions Factors for fuels are referring to LHV, again with no ascertained source mentioned. We have given instructions to sites to report in LHV with their own source of information as much as possible, so we expect most values reported as such, however, we have some sites that were unable to confirm. We plan to strictly determine this in the next cycle of disclosure to align all sites on LHV. The factors in the system will be updated and sources will be refreshed. As we are starting the reporting process and have values for 2017 and 2018 only, we have not gone into the detail of CHP/cogeneration accounting, so the breakdown is not yet available. This will be improved in future reporting.</t>
  </si>
  <si>
    <t>Natural Gas Liquids (NGL)</t>
  </si>
  <si>
    <t>Heating Value: our current version of our reporting procedure contains "old" heating values for which we have no source, so this is difficult to state whether they are LHV or HHV. The guidance will be revised before the next cycle. The Emissions Factors for fuels are referring to LHV, again with no ascertained source mentioned. We have given instructions to sites to report in LHV with their own source of information as much as possible, so we expect most values reported as such, however, we have some sites that were unable to confirm. We plan to strictly determine this in the next cycle of disclosure to align all sites on LHV. The factors in the system will be updated and sources will be refreshed. As we are starting the reporting process and have values for 2017 and 2018 only, we have not gone in the detail of CHP/cogeneration accounting, so the breakdown is not yet available. This will be improved in future reporting.</t>
  </si>
  <si>
    <t>Heating Value: our current version of our reporting procedure contains "old" heating values for which we have no source, so this is difficult to state whether they are LHV or HHV. The guidance will be revised before the next cycle. The Emissions Factors for fuels are referring to LHV, again with no ascertained source mentioned. We have given instructions to sites to report in LHV with their own source of information as much as possible, so we expect most values reported as such, however, we have some sites that were unable to confirm. We plan to strictly determine this in the next cycle of disclosure to align all sites on LHV. The factors in the system will be updated and sources will be refreshed. This number is probably under-evaluated, as some confusion occurred, with vehicles generally all reported in the category, "motor gasoline" (a share of this number is currently reported as gasoline)</t>
  </si>
  <si>
    <t>Heating Value: our current version of our reporting procedure contains "old" heating values for which we have no source, so this is difficult to state whether they are LHV or HHV. The guidance will be revised before the next cycle. The Emissions Factors for fuels are referring to LHV, again with no ascertained source mentioned. We have given instructions to sites to report in LHV with their own source of information as much as possible, so we expect most values reported as such, however, we have some sites that were unable to confirm. We plan to strictly determine this in the next cycle of disclosure to align all sites on LHV. The factors in the system will be updated and sources will be refreshed. This number is probably over-evaluated, as some confusion occurred, with vehicles generally all reported in this category, regardless of fuel (a share of this number is actually diesel)</t>
  </si>
  <si>
    <t>The source is undetermined, it has been set-up in the reporting system years ago and track of it has been lost. It will be updated for the next reporting cycle.</t>
  </si>
  <si>
    <t>We assume the Emission Factor for Diesel follows the same rule as for the other fuels and is referring to LHV as for all other factors.</t>
  </si>
  <si>
    <t>IPCC 2006, Fourth Assessment Report, 2007</t>
  </si>
  <si>
    <t>The Emissions Factors for fuels are referring to LHV, however they are sourced from the fourth edition of the IPCC and need updating for the next reporting cycle.</t>
  </si>
  <si>
    <t>The US-Energy Information Administration (EIA), 2001</t>
  </si>
  <si>
    <t>The Emissions Factors for fuels are referring to LHV, however they are sourced from the fourth edition of the IPCC and need updating for the next reporting cycle. We need to check the use of propane with some sites, which could be Propane Gas, not Liquid. For this year, all is reported as Propane Liquid.</t>
  </si>
  <si>
    <t>This value reported corresponds to one site purchasing heat to the grid, the renewable part is wood, the emission factor is provided by the ADEME France. There are other sites in the same situation, but we have not yet been able to gather this information, planned to improve for the next reporting cycle. Many sites purchase electricity with a mix of origins, conventional fuels and low-carbon emissions sources, however we are not in the position at this stage to capture this information in a reliable and comprehensive way. This is the reason why we cannot report on a market-based approach and had to select by default the location-based emission factor for each country where we operate. We expect our actual footprint to be better than what is currently reflected by our reporting and will work towards the valuation of these local initiatives. This will require adaptation of our reporting system to capture this information.</t>
  </si>
  <si>
    <t>Total tonnage of waste (in metric tonnes)</t>
  </si>
  <si>
    <t>Unit of value, in US Dollars (thousands)</t>
  </si>
  <si>
    <t>We do not have the details of this decrease, but we believe it is connected to the 3 following origins: 1- a better accounting of waste tonnage 2- the implementation of initiatives to decrease waste generation (i.e. the absolute value of hazardous waste generated has decreased by 6% between 2017 and 2018, and the non-hazardous waste figures remain flat despite increase of number of reporting sites, from 157 up to 166) 3- an increased revenue in a range &gt; range of decrease of the absolute waste generation figure We need a few additional years of reporting to confirm this trend, and we will track the justifications to substantiate the change observed.</t>
  </si>
  <si>
    <t>Other, please specify (Water withdrawal (in cubic meters))</t>
  </si>
  <si>
    <t>Water withdrawal (in cubic meters)</t>
  </si>
  <si>
    <t>Not applicable, metric provided is absolute value.</t>
  </si>
  <si>
    <t>We do not have the details of this increase, but we believe it is connected with the following origins: 1- a better accounting of water intake, counter-balancing the initiatives to reduce the quantities withdrawn, 2- an increase of the number of reporting sites (+5,7%) We need a few additional years of reporting to confirm this trend, and we will track the justifications to substantiate the change observed.</t>
  </si>
  <si>
    <t>Other, please specify (Stakeholders engagement: as suppliers, we respond to requests from customers)</t>
  </si>
  <si>
    <t>We engage with customers who express expectations in terms of sustainable development: we respond to questionnaires, disclose ad-hoc information (i.e. about products, innovation projects, etc.). These customers are themselves engaged in ambitious sustainability programmes, requiring data from their supply chain/scope 3 information. It is difficult to calculate the % of customers with who we engage as our customers' number is very high and complex, but we estimate that we have some kind of engagement on sustainability matters with the top 10% in terms of scopes 1&amp;2 emissions.</t>
  </si>
  <si>
    <t>The clearest impact of this engagement, is our own commitment to engage into a sustainability journey, set-up a strategy, a roadmap, objectives and targets, and track progress against these targets. The success will be measured through market growth, customer satisfaction and loyalty, improvement of reputation and image, and cost reduction.</t>
  </si>
  <si>
    <t>Amphenol as a business is not heavily dependent upon direct GHG generating activities, thus it would not be beneficial to focus company resources on engaging with policy makers on this area of concern. Where there are potential for policies to effect Amphenol's operations or products, those are the areas where resources are being used to engage with policy makers (i.e. Product regulations).</t>
  </si>
  <si>
    <t>The publication is due to be validated by the Board of Directors on the 31st of July for a public release in August.</t>
  </si>
  <si>
    <t>Other, please specify (Product Compliance &amp; Stewardship)</t>
  </si>
  <si>
    <t>An important aspect of our business lies in the strict regulations applicable to our products (REACH, RoHS, etc.), we have included a section on Product Stewardship in our Sustainability Report. This report is the first including data for the years 2017 and 2018 after we had published a Letter of Intention in 2017, announcing our target to publish this year. We are in-line with our objectives, although the amount of data selected for this first figures-supported report is low. Our plan is to pursue our efforts in terms of reporting, increasing the range of indicators tracked to support more actions for improvement, and introduce verification as soon as possible.</t>
  </si>
  <si>
    <t>2018_APH_Annual_Report.pdf</t>
  </si>
  <si>
    <t>1/ Governance: Form 10K, page 79 (Annual Report (AR), p94/104)- PART III- Item 10. Directors, Executive Officers and Corporate Governance 2/ Strategy: AR p6/104; Form 10K, page 2, (AR, p17/104), Form 10K page 4 (AR, p19/104); Form 10K page 23 (AR, p38/104) 3/ Risks: Form 10K - Item 1A - Risk Factors, pages 10 to 17 (AR, pages 25/104 to 32/104) 4/ Opportunities: Signaificant Opportunities Ahead: AR, p8/104 5/ Other Metrics: Financial data: AR, p14/104</t>
  </si>
  <si>
    <t>This year was the first publication of our data-supported, stand-alone Sustainability Report, we have set-up August 2019 for the publication (data from 2017 and 2018). The annual Report for legal reasons has to be published earlier in the year, so at this point of time the two reporting processes are disconnected. As from next year on, we plan to adjust calendars and interconnections between the two reporting processes: the Annual Report will integrate more data and sustainability-related information, and the Sustainability Report should be ready earlier in the year, following the Annual Report, and will be applying the same methodologies of audit for the verification of data (scope of verification to be determined)</t>
  </si>
  <si>
    <t>Other, please specify (RobecoSAM - Corporate Sustainability Assessment)</t>
  </si>
  <si>
    <t>This information has been provided to the specific requesters only.</t>
  </si>
  <si>
    <t>2019 is our first year of participation to the SAM-Corporate Sustainability Assessment.</t>
  </si>
  <si>
    <t>Director, EHS &amp; Sustainability</t>
  </si>
  <si>
    <t>Founded in 1979, Seagate is the leading provider of hard drives and data storage solutions. From the videos, music and documents we share with friends and family on social networks, to servers that form the backbone of enterprise data centers and cloud-based computing, to desktop and notebook computers that fuel our personal productivity, Seagate products help more people store, share and protect their valuable digital content. Seagate offers the industry’s broadest portfolio of hard disk drives, solid-state drives and solid-state hybrid drives. In addition, the company offers an extensive line of retail storage products for consumers and small businesses, along with data-recovery services for any brand of hard drive and digital media type. Seagate employs approximately 42,000 people around the world. </t>
  </si>
  <si>
    <t>Our CEO and Chairman of the Board has overall responsibility for climate change. Responsibility for climate-related issues has been assigned to our CEO because it is an integral part of our business strategy and the CEO is responsible for our overall business strategy.</t>
  </si>
  <si>
    <t>The CEO briefs the Board of Directors on climate change and sustainability issues on a quarterly basis.</t>
  </si>
  <si>
    <t>Facility manager</t>
  </si>
  <si>
    <t>As an industry leader, Seagate is committed to developing and maintaining sustainable, responsible practices in its global operations. In line with this, our business strategy, specifically our product development and modification process, takes into consideration the potential implications of climate change. At Seagate, global citizenship is not about doing what is required of us — it is about acting on our responsibility to be stewards of our planet, and to conduct business in the best interest of our stakeholders.</t>
  </si>
  <si>
    <t>i. The incorporation of climate change into our business strategy is overseen by Seagate’s CEO, who is supported by our Sustainability department in efforts to establish the company’s corporate social responsibility strategies, ensure adherence to laws, ethical standards and international norms and embrace responsibility for how the company’s activities affect stakeholders. Seagate’s Sustainability Manager oversees communication between the Sustainability department and the CEO as they relate to climate issues. The CEO reports to the Board on climate-related issues. At the facility-level, Facility Managers have responsibility for tracking and managing environmental impacts, including greenhouse gas emissions, waste generation, and water withdrawal, consumption and discharge.</t>
  </si>
  <si>
    <t>ii. Responsibility for climate-related issues has been assigned to our CEO because it is an integral part of our business strategy and the CEO is responsible for our overall business strategy. The Sustainability department is tasked with supporting our CEO in managing climate-related issues, given the team’s expertise and experience assessing and managing such issues. Additional support is provided by Facility Managers given their capacity to track and manage climate-related issues at a detailed local level.</t>
  </si>
  <si>
    <t>iii. The Sustainability department is responsible for Seagate’s Energy Conservation Program, GHG and Water inventory management, internal and external sustainability reporting, implementation of Sustainability Policies globally, and environmental risk assessments. These efforts are supported on a facility-level by Facility Manager and overseen by the CEO.</t>
  </si>
  <si>
    <t>iv. Climate-related issues are monitored primarily through product life cycle assessments (LCAs) and facility-level data collection. Seagate uses a variety of different materials to make its products, and in order to manage product environmental impacts, we strive for a complete understanding of material and chemical content. To achieve this, Seagate works with suppliers to obtain full disclosures on every part and material included in our drives. This information is maintained in a database and is accessible as new material and chemical concerns arise. This detailed material information feeds into our LCAs, which help us understand the environmental impacts of our products. For our operations, Seagate collects facility-level GHG, waste, and water data on a monthly basis. The data collected is used to inform our GHG and water inventories, track and set sustainability goals, and assess environmental performance over time. We also layer environmental data with risk assessment tools, such as WRI Aqueduct, to better understand the risks associated with our resource uses.</t>
  </si>
  <si>
    <t>Our sustainability manager is involved in setting the reduction targets, reporting progress against the target, and supply chain engagement. Compensation and bonuses for this role are based on these performance indicators, as well as others.</t>
  </si>
  <si>
    <t>Our facility managers’ performance indicators include energy reduction targets and projects. Compensation and bonuses for this role are based on these performance indicators, as well as others.</t>
  </si>
  <si>
    <t>Executive bonus is tied to performance on GHG and water reduction targets, which are key metrics within the Senior VP of Business Excellence’s department. The Senior VP of Business Excellence reports to the CEO.</t>
  </si>
  <si>
    <t>Seagate considers short-term risks to be those occurring in the next twelve months, in alignment with our enterprise-wide planning process.</t>
  </si>
  <si>
    <t>Seagate considers medium-term risks to be those occurring in the next 1-3 years, in alignment with our enterprise-wide planning process.</t>
  </si>
  <si>
    <t>Seagate generally considers long-term risks to be those occurring in the next 3-6 years, in alignment with our enterprise-wide planning process. However, given the long-term nature (2040) of our science-based target, we also consider risks beyond a 6 year time frame.</t>
  </si>
  <si>
    <t>In 2018, Seagate considered risks beyond 6 years when completing analyses for a science-based target. Climate change is a risk that warrants longer term risk assessments and are taking action by 1) setting a science-based target and 2) incorporating green building design in new construction, 3) implementing energy conservation within the company and 3) generating renewable energy on site. Seagate’s enterprise wide planning process traditionally considers three years into the future when evaluating risks to company facilities. Seagate conducts multiple risk assessment processes to evaluate climate change and related risks and opportunities and to identify the type, magnitude, and likelihood of these risks and opportunities. Risks are prioritized based on severity and likelihood, and the top five risks are reported up to the Board. The Singapore carbon tax was identified through this process, and the risks associated with this tax are reviewed quarterly.</t>
  </si>
  <si>
    <t>Seagate conducts multiple risk assessment processes that evaluate climate change and related risks and opportunities. Collectively these processes help the company identify the type, magnitude, and likelihood of risks and opportunities associated with climate change. At the company level, Seagate includes climate change and related factors in its annual enterprise risk assessment process. This process is conducted at the corporate level but solicits input from operations staff at all facilities, which is then evaluated by each business group before results are discussed with and prioritized by senior leadership. As risks are identified, evaluated, and prioritized, subsequent mitigation actions are developed at the company level with input from each business group, as well as individual sites as needed. Seagate’s sustainability team also reviews recent studies on climate change, inquiries from stakeholders, and global events as they relate to the company’s operations and products as part of its annual sustainability risk review and planning. Results from this review are reported separately to senior leadership to inform company-wide risk assessment. At the asset level, EH&amp;S and operations staff at all production facilities conduct an environmental impact analysis, which considers climate change and related factors, as part of annual reviews in relation to ISO 140001 certification. This assessment considers local conditions in the evaluation of climate change and related risks; results are used to inform facility-level plans for the upcoming year. The team uses a matrix approach that considers impacts to gross margins, revenue and net income to determine the severity of each risk over the medium-term, next 1-2 years. </t>
  </si>
  <si>
    <t>For example, Seagate regularly monitors potential product efficiency regulations &amp; standards that can improve our products. One driver in our effort to evaluate the life cycle impact of our products is ability to better respond to changes in regulation. To date, we have conducted ISO 14044 compliant LCAs across our product portfolio, identifying opportunities to reduce the energy needs of products, particularly in the customer use phase. We have conducted ISO-Conformant LCAs across many product families in our portfolio, identifying opportunities to reduce product environmental impact. Our LCAs have enabled us to identify opportunities, such as product packaging improvements and component harvesting. We evaluated virgin expanded polypropylene protective (EPP) foam packaging, compared to recycled polyethylene (PE) foam packaging, ultimately deciding on virgin EPP. Our analysis identified that while recycled PE had a perceived environmental benefit given its recycled content, it was denser than virgin EPP, leading to heavier packaging and therefore increased fuel use during shipping. We also conducted a pilot project on circularity using LCA for one of our customers and discovered that harvesting and reusing magnet components leads to fewer GHG impacts than recycling the same materials.   We continue to use LCA to assess the life cycle impacts of our products and inform decision-making about product development and packaging. Additionally, we continuously update a two-page specification sheet for each of our drives, which includes information from LCAs, such as energy use and circularity. These spec sheets help educate consumers about the differences between our drives and allow consumers to make informed purchases. </t>
  </si>
  <si>
    <t>Seagate defines substantive financial impacts as a change in our business, operations, revenue or expenditure from climate-related risk that would impact our ability to successfully deliver product to 100% of our customers. We use a severity matrix to assess potential changes in our business, which rates risks on a scale of 1 to 5, 1 being a minimum of a $100 million of potential impact and 5 being a $500 million or more of potential impact. This applies to our direct operations.</t>
  </si>
  <si>
    <t>We believe that our operations are in material compliance with applicable environmental laws, regulations and permits. We budget for operating and capital costs on an ongoing basis to comply with environmental laws. If additional or more stringent requirements are imposed on us in the future, we could incur additional operating costs and capital expenditures. For example, Seagate regularly monitors potential product efficiency regulations &amp; standards that can improve our products. We have conducted ISO-Conformant LCAs across many product families in our portfolio, identifying opportunities to reduce product environmental impact with focus on energy needs, particularly in the customer use phase. One LCA-related opportunity that was identified is product packaging – we evaluated virgin expanded polypropylene protective (EPP) foam packaging, compared to recycled polyethylene (PE) foam packaging, ultimately deciding on virgin EPP. Our analysis identified that while recycled PE had a perceived environmental benefit given its recycled content, it was denser than virgin EPP, leading to heavier packaging and therefore increased fuel use during shipping. We continue to use LCA to assess the life cycle impacts of our products and inform decision-making about product development and packaging. Additionally, we continuously update a two-page specification sheet for each of our drives, which includes information from LCAs, such as energy use and circularity. These spec sheets help educate consumers about the differences between our drives and allow consumers to make informed purchases.</t>
  </si>
  <si>
    <t>The sale and manufacturing of products in certain states and countries may subject us and our suppliers to state, federal and international laws and regulations governing protection of the environment, including those governing discharges of pollutants into the air and water, the management and disposal of hazardous substances and wastes, the cleanup of contaminated sites, restrictions on the presence of certain substances in electronic products and the responsibility for environmentally safe disposal or recycling. We endeavor to ensure that we and our suppliers comply with all applicable environmental laws and regulations, however, compliance may increase our operating costs and otherwise impact future financial results. If additional or more stringent requirements are imposed on us in the future, we could incur additional operating costs and capital expenditures. One example of a current emerging regulation is the Singapore Carbon Tax. We are preparing for the implications of the proposed regulation from the tax, slated to go into effect in 2020. The new Singapore Carbon tax potentially exposes Seagate to taxes in the amount of USD 1 Million annually starting in 2020. We are assessing the potential to limit or phase-out the use of chemicals for production that have high global warming potentials (GWPs), which would reduce the potential financial impact of this pricing scheme. We regularly include product efficiency regulations &amp; standards in our climate-related risk assessments that can improve our products. To date, We have conducted ISO-Conformant LCAs across many product families in our portfolio, identifying opportunities to reduce product environmental impact with focus on energy needs, particularly in the customer use phase.</t>
  </si>
  <si>
    <t>Technology is at the core of Seagate’s business. We face the risk of not meeting customer requests for total cost of ownership (TCO) per EB. Seagate is managing this by investing in new technologies. Seagate also regularly monitors potential product efficiency regulations &amp; standards that can improve our products and support the transition to energy-efficient economic system. We will meet our customer expectations by providing storage solutions at a low TCO. Seagate is currently evaluating the use of a new drive head technology, HAMR, to improve product efficiency per EB. We intend to invest in this new technology by 2020. This new technology will allow us to improve our energy efficiency per EB of storage, and also enable us to remain competitive among storage solution products. To date, we have conducted ISO 14044 compliant LCAs across our product portfolio, identifying opportunities to reduce the energy needs of products, particularly in the customer use phase. We have conducted ISO-Conformant LCAs across many product families in our portfolio, identifying opportunities to reduce product environmental impact. One LCA-related opportunity that was identified in product packaging – we evaluated virgin expanded polypropylene protective (EPP) foam packaging, compared to recycled polyethylene (PE) foam packaging, ultimately deciding on virgin EPP. Analysis identified that while recycled PE had a perceived environmental benefit given its recycled content, it was denser than virgin EPP, leading to heavier packaging and therefore increased fuel use during shipping. We continue to use LCA to assess the life cycle impacts of our products and inform decision-making about product development and packaging. Additionally, we are in the process of developing a two-page specification sheet for each of our drives, which will include information from LCAs, such as energy use and circularity. These spec sheets will help educate consumers about the differences between our drives and allow consumers to make informed purchases.</t>
  </si>
  <si>
    <t>At all production facilities, Seagate sustainability and operations staff conduct an environmental impact analysis annually, which considers a variety of environmental factors and legal impacts, including those related to climate change. These factors are also included in the company’s enterprise risk assessment process. This process is conducted annually at a business group level, and inputs are provided by operations staff at all facilities based on local conditions. We identify the type, magnitude, and likelihood of risks and evaluate them based on potential impact to the company and importance to our stakeholders. For our Springtown facilities, the EU Energy Efficiency Directive required us to either conduct an energy audit or implement ISO5001. In response, we implemented ISO50001.</t>
  </si>
  <si>
    <t>Each of our drives is designed to optimize various functions, such as size, speed and power draw. We can help our customers choose the most efficient drive for their needs. Given our increasing focus on reducing life cycle impacts across our product portfolio, we feel we are well positioned to address the market for products that are more efficient and less impactful across all stages of the product life cycle. From our LCA’s we determined that the use phase energy consumption for our products was a major contributor to GHG emissions. To address these emissions in the market we have worked with customers to derive an estimated total cost of ownership that includes carbon emissions implications.</t>
  </si>
  <si>
    <t>If we fail to comply with applicable environmental laws, regulations, initiatives, or standards of conduct, our customers may refuse to purchase our products and we could be subject to fines, penalties and possible prohibition of sales of our products into one or more states or countries, liability to our customers and damage to our reputation, which could result in a material adverse effect on the financial condition or results of operations. For example, for our Springtown facilities, the EU Energy Efficiency Directive required us to either conduct an energy audit or implement ISO5001. In response, we implemented ISO50001. Compliance with this regulation helps maintain our reputation.</t>
  </si>
  <si>
    <t>Our business operations are subject to interruption by natural disasters such as floods and earthquakes. Such events could decrease demand for our products, make it difficult or impossible for us to make and deliver products to our customers, or to receive components from our suppliers, and create delays and inefficiencies in our supply chain. In the event of a natural disaster, losses and significant recovery time could be required to resume operations and our financial condition and operating results could be materially adversely affected. Additionally, many of our component suppliers are geographically concentrated, in particular, in Thailand, which makes our supply chain more vulnerable to regional disruptions such as the severe flooding in Thailand in October 2011, which had a material impact on the production and availability of many components. There are a limited number of independent suppliers of components, such as recording heads and media, available to disk drive manufacturers. In fiscal year 2012, the industry experienced significant increases in the cost of components due to the severe flooding in Thailand.</t>
  </si>
  <si>
    <t>Chronic physical risks to our facilities are considered for their potential to interrupt or halt supply, particularly as it relates to changing water landscapes. For example, 100-year flood maps have been updated and may pose a risk to our Minnesota location.</t>
  </si>
  <si>
    <t>Our business operations are subject to interruption by natural disasters such as floods and earthquakes. Such events could make it difficult or impossible for us to receive components from our upstream suppliers and create delays and inefficiencies in our supply chain. In the event of a natural disaster, losses and significant recovery time could be required to resume operations and our financial condition and operating results could be materially adversely affected. Additionally, many of our component suppliers are geographically concentrated, in particular, in Thailand, which makes our supply chain more vulnerable to regional disruptions such as the severe flooding in Thailand in October 2011, which had a material impact on the production and availability of many components. There are a limited number of independent suppliers of components, such as recording heads and media, available to disk drive manufacturers. In fiscal year 2012, the industry experienced significant increases in the cost of components due to the severe flooding in Thailand.</t>
  </si>
  <si>
    <t>Each of our drives is designed to optimize various functions, such as size, speed and power draw. We can help our customers (downstream) choose the most efficient drive for their needs. Given our increasing focus on reducing life cycle impacts across our product portfolio, we feel we are well positioned to address the market for products that are more efficient and less impactful across all stages of the product life cycle.</t>
  </si>
  <si>
    <t>Seagate conducts multiple risk assessment processes that evaluate climate change and related risks and opportunities. Collectively these processes help the company identify the type, magnitude, and likelihood of risks and opportunities associated with climate change. As risks are identified, evaluated, and prioritized, subsequent mitigation actions are developed at the company level with input from each business group, as well as individual sites as needed. At the asset level, EH&amp;S and operations staff at all production facilities conduct an environmental impact analysis, which considers climate change and related factors, as part of annual reviews in relation to ISO 140001 certification. This assessment considers local conditions in the evaluation of climate change and related risks; results are used to inform facility-level plans for the upcoming year. The team uses a matrix approach that considers impacts to gross margins, revenue and net income to determine the severity of each risk over the next 1-2 years. </t>
  </si>
  <si>
    <t>We have established environmental management systems and continually update environmental policies and standard operating procedures for our operations worldwide, which includes pursuing ISO14001 and ISO50001 at key facilities. Additionally, we engage with key stakeholders on social and environmental issues to provide us with the insights and relationships needed to make well-informed business decisions. One of our key industry collaborations is with the Responsible Business Alliance (RBA, formerly the Electronic Industry Citizenship Coalition (EICC)), a cooperative of leading electronics companies working to improve social, ethical and environmental responsibility in the global electronics supply chain. Seagate was a founding member of the EICC in 2004. We adopted the RBA Code of Conduct in 2007 and continue to maintain full and active membership in this organization. </t>
  </si>
  <si>
    <r>
      <t>Physical Risk: </t>
    </r>
    <r>
      <rPr>
        <sz val="8"/>
        <color theme="1"/>
        <rFont val="Inherit"/>
      </rPr>
      <t>Some examples of physical risks that were prioritized in 2018 are flooding in our operations and supply chain, especially in our facilities located in Southeast Asia, shortages in critical components, equipment or raw materials, such as recording heads and media, and uncertainty in macroeconomic conditions. While the equipment we use to manufacture our products and components is frequently custom made, it comes from a few suppliers, and the lead times required to obtain manufacturing equipment can be significant, we aim to diversify our supply base as much as possible, to prevent shortages in supply and increases in production costs.  Additionally, Seagate has implemented a Business Continuity Management System, that includes our supply chain, to address continuity impacted by flooding.</t>
    </r>
  </si>
  <si>
    <r>
      <t>Transition Risk</t>
    </r>
    <r>
      <rPr>
        <sz val="8"/>
        <color theme="1"/>
        <rFont val="Inherit"/>
      </rPr>
      <t>: Through our risk assessment, we have identified emerging climate regulation as a potential risk. For example, Seagate is preparing for the implications of the proposed Singapore Carbon Tax, slated to go into effect in 2020. The new Singapore Carbon tax potentially exposes Seagate to taxes in the amount of USD 1 Million annually starting in 2020. We are taking steps to address the use of certain chemicals of concern and significantly reduce the tax exposure before they begin.</t>
    </r>
  </si>
  <si>
    <r>
      <t>Transition Opportunity</t>
    </r>
    <r>
      <rPr>
        <sz val="8"/>
        <color theme="1"/>
        <rFont val="Inherit"/>
      </rPr>
      <t>: While changing consumer behavior associated with climate change and related factors could affect our business, consumers are currently focused primarily on price and performance when choosing electronics, not on energy efficiency or other sustainability features. Thus, the energy efficiency of our drives is unlikely to sway consumers who are shopping for computers and hard drives today. We feel that we have an opportunity to educate consumers about the choices they make about electronics purchases, including the environmental impacts of those choices. Using the life cycle assessments that we have performed on several categories of drives, we are uniquely positioned to provide consumers with detailed, accurate data regarding the environmental impact of various drive options. We are able to recommend which model and type of storage will meet the energy and carbon requirements for individual customers based on LCA results. This maintains our reputation for providing environmentally sustainable product options. </t>
    </r>
  </si>
  <si>
    <r>
      <t>Physical Opportunity</t>
    </r>
    <r>
      <rPr>
        <sz val="8"/>
        <color theme="1"/>
        <rFont val="Inherit"/>
      </rPr>
      <t>: At this time, no physical climate opportunities have been identified. </t>
    </r>
  </si>
  <si>
    <t>The sale and manufacturing of products in certain states and countries may subject us and our suppliers to state, federal and international laws and regulations governing protection of the environment, including those governing discharges of pollutants into the air and water, the management and disposal of hazardous substances and wastes, the cleanup of contaminated sites, restrictions on the presence of certain substances in electronic products and the responsibility for environmentally safe disposal or recycling. We endeavor to ensure that we and our suppliers comply with all applicable environmental laws and regulations, however, compliance may increase our operating costs and otherwise impact future financial results. If additional or more stringent requirements are imposed on us in the future, we could incur additional operating costs and capital expenditures. If we fail to comply with applicable environmental laws, regulations, initiatives, or standards of conduct, our customers may refuse to purchase our products and we could be subject to fines, penalties and possible prohibition of sales of our products into one or more states or countries, liability to our customers and damage to our reputation, which could result in a material adverse effect on the financial condition or results of operations. In 2020, Singapore will be introducing a Carbon Tax that will impact our Singapore facilities.</t>
  </si>
  <si>
    <t>Seagate anticipates that the Singapore Carbon Tax could expose us to a potential annual tax of $1,000,000 starting in 2020 if no mitigation actions are taken.</t>
  </si>
  <si>
    <t>We have established environmental management systems and continually update environmental policies and standard operating procedures for our operations worldwide, which includes pursuing ISO14001 and ISO50001 at key facilities. We believe that our operations are in material compliance with applicable environmental laws, regulations and permits. We budget for operating and capital costs on an ongoing basis to comply with environmental laws. If additional or more stringent requirements are imposed in the future, we could incur additional operating costs and capital expenditures. We engage with key stakeholders on social and environmental issues, including climate-related issues to provide us with the insights and relationships needed to make well-informed business decisions. Seagate was a founding member and continues to maintain active membership with the Responsible Business Alliance (RBA), a cooperative of leading electronics companies working to improve social, ethical and environmental responsibility in the global electronics supply chain. Seagate adopted the RBA Code of Conduct in 2007. For the Singapore Carbon Tax, we are assessing the potential to limit or phase-out the use of high global warming potential (GWPs) chemicals for production, to reduce the potential financial impact of this tax. Cost: Certifications such as ISO14001 or ISO50001, cost $25,000-30,000 per facility to acquire. Seagate spends more than $15,000 annually to maintain these certifications.</t>
  </si>
  <si>
    <t>These costs could increase, depending on the type and rigor of new legislation enacted.</t>
  </si>
  <si>
    <t>We estimate that the financial implications of a severe storm could be in excess of $25 million, depending on the severity of the event and the geographic diversity of our suppliers. This estimate is primarily based on costs associated with increases in the cost of components as a result of supplier disruptions.</t>
  </si>
  <si>
    <t>While the equipment we use to manufacture our products and components is frequently custom made, comes from a few suppliers, and the lead times required to obtain manufacturing equipment can be significant, we aim to diversify our supply base as much as possible, to prevent shortages in supply and increases in production costs. In addition, Seagate has implemented a Business Continuity Management System, that includes our supply chain, to address continuity impacted by flooding. Cost Calculation: The incremental cost of managing this risk is in the range of $5-10 per thousand units sold. This estimate was developed based on the historical per unit increase in price from previous shortages of components, and the annual sales volume. Based on 154 million units sold in CY18, the cost to manage is about $1,500,000</t>
  </si>
  <si>
    <t>The incremental cost of managing this risk is in the range of $5-10 per unit sold. This estimate was developed based on the historical per unit increase in price from previous shortages of components, and the annual sales volume.</t>
  </si>
  <si>
    <t>Reduced demand for products and services</t>
  </si>
  <si>
    <t>Seagate manufactures electronic components.The components available in the market are continually improving total cost of ownership (TCO) which includes cost, product efficiency and energy efficiency, largely because our customers are demanding these improvements. If our products do not continue to meet these efficiency demands as part of TCO our customers could choose to purchase technology products from our competitors, and we could experience reduced revenue. TCO is most important to enterprise drive customers. To date, we have been able to meet all technology requirements for TCO and therefore have retained our customers business. However, in the future if we don’t continue to improve our technology, we are at risk for losing customers for enterprise drives.</t>
  </si>
  <si>
    <t>Due to our diversified customer base, and based on customers interested in TCO, this technology risk may impact 2% of our revenue which equates to $223,680,000 (= $11,184,000,000 x 2%) if no action is taken.</t>
  </si>
  <si>
    <t>Seagate works directly with customers on total cost of ownership, and specifically energy efficiency considerations. We continuously conduct ISO-Conformant LCAs across our product portfolio, identifying opportunities to reduce the energy needs of products, particularly in the customer use phase. Our ISO-Conformant LCAs across many product families in our portfolio, have allowed us to identify opportunities to reduce product environmental impact. We are currently evaluating the use of a new technology, HAMR to improve product efficiency per EB. We intend to invest in this new technology by 2020. Additionally, we engage with key stakeholders on social and environmental issues to help improve the sustainability of our products. One of our key industry collaborations is with the Responsible Business Alliance (RBA), a cooperative of consumer products companies working to improve social, ethical and environmental responsibility in the global electronics supply chain. Cost: Seagate completes LCA as part of normal business practices, and results of this LCA are used to inform part of the TCO calculation. This is not an incremental cost, as the LCAs are completed with or without this risk, the cost is about $40,000 per year to complete the LCAs.</t>
  </si>
  <si>
    <t>We anticipate that current or potential future product efficiency regulations and standards could present opportunities for Seagate given our increasing focus on reducing life cycle impacts across our product portfolio. This increased focus includes prioritizing the energy efficiency of our products, which ultimately will help our customers reduce their own energy use and lead to increased sales and revenue for Seagate.</t>
  </si>
  <si>
    <t>Increased demand for existing products could lead to increased sales and revenue for Seagate. At this point, we estimate the potential financial benefit could result in as much as a 1% in incremental sales and revenue which would result in an additional $100 million in revenue.</t>
  </si>
  <si>
    <t>Seagate regularly monitors potential product efficiency regulations &amp; standards that can improve our products. One driver in our effort to evaluate the life cycle impact of our products is ability to better respond to changes in regulation. To date, we have conducted ISO 14044 compliant LCAs across our product portfolio, identifying opportunities to reduce the energy needs of products, particularly in the customer use phase. We have conducted ISO-Conformant LCAs across many product families in our portfolio, identifying opportunities to reduce product environmental impact and completing pilot projects to evaluate product circularity. We continue to use LCA to assess the life cycle impacts of our products and inform decision-making about product development and packaging. Additionally, we continuously update a two-page specification sheet for each of our drives, which includes information from LCAs, such as energy use and circularity. These spec sheets help educate consumers about the differences between our drives and allow consumers to make informed purchases. Cost Calculation: This is not an incremental cost and the cost of monitoring regulations is part of our standard business practices. The LCAs are completed with or without this opportunity, the cost is about $40,000 per year to complete the LCAs.</t>
  </si>
  <si>
    <t>We anticipate that current or potential future changes in consumer behavior, including an increasing preference for more efficient products, could present opportunities for Seagate given our increasing focus on reducing life cycle impacts across our product portfolio. This increased focus includes prioritizing the energy efficiency of our products, which ultimately will help our customers reduce their own energy use and lead to increased sales and revenue for Seagate.</t>
  </si>
  <si>
    <t>Seagate regularly monitors potential product efficiency regulations &amp; standards that can improve our products. One driver in our effort to evaluate the life cycle impact of our products is ability to better respond to changes in regulation, and meet customer expectations by providing storage solutions as a low total cost of ownership (TCO). Seagate is realizing this opportunity by completing ISO-Conformant LCAs across our product portfolio, identifying opportunities to reduce the energy needs of products, particularly in the customer use phase. We are evaluating the use of a new drive head technology, HAMR, to improve product efficiency per exabyte with plant to invest in this technology by 2020. This new technology will allow us to improve our energy efficiency per EB of storage, and also enable us to remain competitive among storage solution products. We continue to use LCA to assess the life cycle impacts of our products and inform decision-making about product development and packaging. Additionally, we continuously update a two-page specification sheet for each of our drives, which includes information from LCAs, such as energy use and circularity. These spec sheets help educate consumers about the differences between our drives and allow consumers to make informed purchases. Cost Calculation: The technology evaluation is part of our standard business practices and the cost to complete the LCAs is about $40,000 per year.</t>
  </si>
  <si>
    <t>Seagate has an opportunity to reduce the cost of operations through undertaking process improvements and energy efficiency projects. These projects reduce our energy costs, reduce our exposure to current and future carbon taxes and GHG pricing schemes, while also allowing us to work toward our annual emissions reductions goals. In 2020, Singapore will be introducing a Carbon Tax that will impact our Singapore facilities. Over the past several years Seagate has been working to identify, test, and deploy the use of a lower-emissions process chemical, which is used at the Singapore facility. This alternative chemical will be fully rolled out prior to 2020, allowing us to avoid taxes associated with the high GHG emissions of the previous chemical.</t>
  </si>
  <si>
    <t>Savings are estimated based on average monetary savings per energy reduction at representative facilities, applied to total energy savings in 2018, plus the anticipated cost of the Singapore Carbon Tax. Seagate anticipates that the Singapore Carbon Tax could expose us to a potential annual tax of $1,000,000 starting in 2020 if no mitigation actions are taken.</t>
  </si>
  <si>
    <t>Seagate pursues energy efficiency and GHG reductions projects throughout the year. Various voluntary conservation projects were undertaken involving facilities operations, which generated Scope 1 and 2 emission reductions. For example, ten of our facilities either completed LED lighting upgrades or have plans to do so. Additionally, several sites have upgraded HVAC units and undergone HVAC controls optimization. One site has lowered the temperature of deionized water used in the washing process and optimized the wash process, for an estimated savings of $56,000 per year. Finally, one site recycles heat from the plant’s five sets of water-cooled air compressors, using waste heat in the plant’s central heating and hot water systems. Over 50 projects were carried out, generating a savings of 39,000 MWh in 2018. Specific to the Singapore Carbon Tax, we are assessing the potential to limit or phase-out the use of chemicals for production that have high global warming potentials (GWPs), which would reduce the potential financial impact of this pricing scheme. In addition, two of ourThailand manufacturing sites made the commitment in 2018 to get ISO 50001 certified in CY2019 to improve energy management practices. Cost: Certifications such as ISO14001 or ISO50001, cost $25,000-30,000 per facility to acquire. Seagate spends more than $15,000 annually to maintain these certifications.</t>
  </si>
  <si>
    <t>To date, Seagate has conducted ISO 14044 compliant LCAs across our product portfolio, identifying opportunities to reduce the energy needs of products, particularly in the customer use phase. We have conducted ISO-Conformant LCAs across many product families in our portfolio, identifying opportunities to reduce product environmental impact. One LCA-related opportunity that was identified in product packaging – we evaluated virgin expanded polypropylene protective (EPP) foam packaging, compared to recycled polyethylene (PE) foam packaging, ultimately deciding on virgin EPP. Analysis identified that while recycled PE had a perceived environmental benefit given its recycled content, it was denser than virgin EPP, leading to heavier packaging and therefore increased fuel use during shipping. We continue to use LCA to assess the life cycle impacts of our products and inform decision-making about product development and packaging. Additionally, we continuously update a two-page specification sheet for each of our drives, which includes information from LCAs, such as energy use and circularity. These spec sheets help educate consumers about the differences between our drives and allow consumers to make informed purchases. Implementing LCAs costs roughly $50,000 on an annual basis.</t>
  </si>
  <si>
    <t>The severe flooding in Thailand in October 2011 had a material impact on the production and availability of many components. There are a limited number of independent suppliers of components, such as recording heads and media, available to disk drive manufacturers. In fiscal year 2012, the industry experienced significant increases in the cost of components due to the severe flooding in Thailand. In 2012, the average selling price of our products increased from $54 per unit to $66 per unit, primarily due to the limited industry supply of hard drives resulting from the severe flooding in Thailand.</t>
  </si>
  <si>
    <t>Impending regulations are encouraging Seagate to take adaptation and mitigation measures. For example, in response to the proposed Carbon Tax for Singapore, Seagate is developing a replacement for a particular chemical currently listed by the tax with a non-taxed, lower-emissions alternative. This chemical replacement program serves as a mitigation measure for our Singapore facilities. Seagate anticipates that the Singapore Carbon Tax could expose us to a potential annual tax of $1,000,000 starting in 2020 if no mitigation actions are taken.</t>
  </si>
  <si>
    <t>Seagate is conducting LCAs of our products, which our stakeholders have expressed an interest in based on their concern for climate change impacts. In 2018, the most substantial business decision made relating to sustainability and climate change was to invest in a pilot project on circularity using LCA for one of our customers. During this study, we discovered that harvesting and reusing magnet components leads to fewer GHG impacts than recycling the same materials. We expect to use these results to provide designers additional resources during the design process that will aid in considering product circularity and GHG emissions when making design choices. R&amp;D improvements also apply to packaging. Using LCA data we were able to determine that virgin packaging material for a particular product had a lower environmental impact than the recycled alternative. This led Seagate continue using the virgin packaging material to avoid an increased impact. Implementing LCAs costs roughly $40,000 on an annual basis.</t>
  </si>
  <si>
    <t>Seagate has pursued ISO22301 certification at all three of our primary drive sites, which are located in Thailand and China. This certification provides a framework for business continuity planning and management. This certification helps us protect our facilities against severe weather and natural disasters, including flooding. Additionally, it allows us to actively plan for, prepare for, respond to and recover from disruptions to our operations. Each site has a unique approach to business continuity planning. For example, our facility in Thailand has instituted a protocol to notify staff and commuter bus drivers if the facility has closed, to prevent employees from attempting to get to work in unsafe conditions. Certifications, such as ISO14001, ISO50001 or ISO22301, cost $25,000-$30,000 per facility to acquire. Seagate spends more than $15,000 annually to maintain these certifications.</t>
  </si>
  <si>
    <t>Our business operations are subject to interruption by natural disasters such as floods and earthquakes. Such events could decrease demand for our products, make it difficult or impossible for us to make and deliver products to our customers, or to receive components from our suppliers, and create delays and inefficiencies in our supply chain. In the event of a natural disaster, losses and significant recovery time could be required to resume operations and our financial condition and operating results could be materially adversely affected. Additionally, many of our component suppliers are geographically concentrated, in particular, in Thailand, which makes our supply chain more vulnerable to regional disruptions such as the severe flooding in Thailand in October 2011, which had a material impact on the production and availability of many components. There are a limited number of independent suppliers of components, such as recording heads and media, available to disk drive manufacturers. In fiscal year 2012, the industry experienced significant increases in the cost of components due to the severe flooding in Thailand. We estimate that the financial implications of a severe storm could be in excess of $25 million, depending on the severity of the event and the geographic diversity of our suppliers. While the equipment we use to manufacture our products and components are frequently custom made, comes from a few suppliers, and the lead times required to obtain manufacturing equipment can be significant, we aim to diversify our supply base as much as possible, to prevent shortages in supply and increases in production costs. Additionally, we are often able to pass increased component costs on to our customers. For example, in 2012, the average selling price of our products increased from $54 per unit to $66 per unit, primarily due to the limited industry supply of hard drives resulting from the severe flooding in Thailand.</t>
  </si>
  <si>
    <t>Our business operations are subject to interruption by natural disasters such as floods and earthquakes. Such events could decrease demand for our products, make it difficult or impossible for us to make and deliver products to our customers, or to receive components from our suppliers, and create delays and inefficiencies in our supply chain. In the event of a natural disaster, losses and significant recovery time could be required to resume operations and our financial condition and operating results could be materially adversely affected. Additionally, many of our component suppliers are geographically concentrated, in particular, in Thailand, which makes our supply chain more vulnerable to regional disruptions such as the severe flooding in Thailand in October 2011, which had a material impact on the production and availability of many components. There are a limited number of independent suppliers of components, such as recording heads and media, available to disk drive manufacturers. In fiscal year 2012, the industry experienced significant increases in the cost of components due to the severe flooding in Thailand. We estimate that the financial implications of a severe storm could be in excess of $25 million, depending on the severity of the event and the geographic diversity of our suppliers. While the equipment we use to manufacture our products and components is frequently custom made, comes from a few suppliers, and the lead times required to obtain manufacturing equipment can be significant, we aim to diversify our supply base as much as possible, to prevent shortages in supply and increases in production costs. Additionally, we are often able to pass increased component costs on to our customers. For example, in 2012, the average selling price of our products increased from $54 per unit to $66 per unit, primarily due to the limited industry supply of hard drives resulting from the severe flooding in Thailand. In 2020, Singapore will be introducing a Carbon Tax that will impact our Singapore facilities. In order to avoid increasing operating expenses from this tax, Seagate has been working to identify, test, and deploy the use of a lower-emissions process chemicals for the Singapore facility. We will phase in the alternative chemical in advance 2020 which will allow Seagate to avoid anticipated carbon taxes.</t>
  </si>
  <si>
    <t>Given the importance of climate change to Seagate’s business strategy, it will be a consideration for our capital expenditures. At this time, Seagate has not identified any significant climate-related risks or opportunities related to our capital expenditures.</t>
  </si>
  <si>
    <t>Given the importance of climate change to Seagate’s business strategy, it will be a consideration for any major acquisitions and divestments. At this time, Seagate has not had any significant acquisitions or divestments that could pose climate-related risks or opportunities.</t>
  </si>
  <si>
    <t>Given the importance of climate change to Seagate’s business strategy, it will be a consideration for accessing capital. At this time, access to capital is not impacted by climate change.</t>
  </si>
  <si>
    <t>Given the importance of climate change to Seagate’s business strategy, it will be a consideration for our assets. At this time, Seagate has not identified any significant climate-related risks or opportunities related to our assets.</t>
  </si>
  <si>
    <t>Given the importance of climate change to Seagate’s business strategy, it will be a consideration for our liabilities. At this time, Seagate has not identified any significant climate-related risks or opportunities related to our liabilities.</t>
  </si>
  <si>
    <t>i) The incorporation of climate change into our business strategy is overseen by Seagate’s Global Citizenship program, which establishes the company’s corporate social responsibility strategies, ensures adherence to laws, ethical standards and international norms and embraces responsibility for how the company’s activities affect stakeholders. The mission of our Global Citizenship program is to drive socially responsible and sustainable business practices consistent with corporate values and to provide assurance to management and stakeholders that such practices are managed effectively. The Global Citizenship program is directed through a team of cross-functional leaders that is accountable to the program sponsor, the President of Operations and Technology. This team meets on a regular basis to monitor changes in societal expectations, develop strategies that drive organizational change, report progress on annual program improvement goals and support ongoing implementation of the Global Citizenship program. Issue-specific work groups analyze and recommend solutions for emerging issues. Seagate’s President of Operations and Technology serves as the executive sponsor of the Global Citizenship program and the Sustainability organization provides functional leadership.</t>
  </si>
  <si>
    <t>ii) One example of how Seagate’s business strategy has been influenced by climate change is the setting of targets. We continue to have  an annual target to reduce Scope 1 and 2 emissions per exabyte of product shipped by 2% from 2017 to 2018.  In addition, in 2018 we set a science-based target to accompany our.  Our science-based target to reduce Scope 1 and Scope 2 market-based emissions 20% from 2017 to 2025 and 60% from 2017 to 2040.  We also set a separate target to reduce Scope 3 emissions 20% from 2017 to 2025 and 60% from 2017 to 2040. To reduce emissions, each Seagate manufacturing site is required to deliver on annual emissions reductions goals. The mitigation actions focus on reducing emissions from our two largest sources, purchased electricity and fugitive emissions.  We are in-process of developing a full roadmap to achieve our science-based target. </t>
  </si>
  <si>
    <t>Another example of how Seagate’s business strategy has been influenced by climate change is in our Life Cycle Assessment (LCA) work. We are conducting LCAs of our products, which our stakeholders have expressed an interest in based on their concern for climate change impacts. Seagate’s key product sustainability challenges include the management of materials identification, conflict minerals and restricted substances. Additionally, the mining and smelting of materials for Seagate products, as well as product use, contribute to greenhouse gas (GHG) emissions and other environmental impacts.</t>
  </si>
  <si>
    <t>iii) The most significant business decision related to climate change was related to an impending Carbon Tax in Singapore. In 2020, Singapore will be introducing a Carbon Tax that will impact our Singapore facilities. Seagate anticipates that the Singapore Carbon Tax could expose us to a potential annual tax of $1,000,000 starting in 2020 if no mitigation actions are taken. We are assessing the potential to limit or phase-out the use of chemicals for production that have high global warming potentials (GWPs), which would reduce the potential financial impact of this pricing scheme.  The original chemical failed our evaluation, and we are reviewing an additional replacement chemical.  Another significant business decision we made was to issue a request for qualifications for a solar PV installation at one of our largest facilities, Korat, Thailand. </t>
  </si>
  <si>
    <t>We relied on a number of modeling tools including those endorsed by SBTi. We input our Scope 1, Scope 2, and Scope 3 emissions into these tools, to analyze the different scenarios, and what that means for our emissions. By achieving absolute emission reductions, our target exceeds the level of ambition needed to achieve the 2° scenario, and meets the well-below 2° scenario. Assumptions: No assumptions were necessary as we are focused on an absolute reduction, therefore, we need to achieve 2.5% reductions per year no matter our growth in business operations. Analytical Methods: Seagate analyzed requirements to meet several scenarios, including 2°, well-below 2°, and 1.5° . We used this information to inform our business strategy such that, even in the worst-case scenario modeled, if all companies were able to reduce their emissions consistent with our 2025 and 2040 commitments, the world would be on track to avoid a 2° C increase in global average temperatures by 2100. Time horizon: The assessment looked at scenarios 8 to 23 years into the future from the latest year of available data (2017). We ultimately set a short term (2025) and a long term (2040) goal to ensure continued commitment to emissions reductions as part of our business strategy. These timelines are in line with our other business planning time horizons. Areas of organization included: To align with recommendations from the Science-Based Targets initiative, we included 100% of our Scope 1, 2 and 3 emissions. This includes our largest Scope 3 category, use of sold products. Thus, the analysis covered the aspects of our operations that generate Scope 1 and Scope 2 emissions, and also covered the Scope 3 emissions from our suppliers and our customers. Results: The results of this analysis indicated that we need to reduce our Scope 1, Scope 2, and Scope 3 emissions by 2.5% per year to be consistent with the well-below 2° scenario and prevent the worst impacts of climate change. This translates to a reduction in Seagate GHG Scope 1 and 2 emissions of approximately 230,000 tCO2e and 2.8 million tCO2e Scope 3 emissions by 2025 across our operations (e.g., manufacturing and R&amp;D facilities), suppliers and customers. Influencing strategy: The results of the analysis have informed our business objectives and strategy in a number of ways. For example, completing the scenario analysis to set our science based target has given our organization an understanding of the requirements to avoid catastrophic climate change. Most specifically, the scenario analysis has led us to set two new science-based targets: to reduce Scope 1 and 2 emissions by 20% from 2017 to 2025 and 60% by 2040, and to reduce Scope 3 emissions by 20% from 2017 to 2025 and 60% by 2040. These targets are an important component of our business objectives and strategy moving forward. We recognize the importance of continuing to complete our LCA analyses to evaluate product use efficiency to have the largest impact on our value chain and our Scope 3 emissions; the results of these analyses will inform specific improvement actions to reduce emissions both for specific products and across our product portfolio. We also are committed to continuing to reduce the Scope 1 and 2 emissions in our own operations, informed by our scenario analysis and subsequent science based targets; we implemented 53 energy savings projects across our facilities in 2018 and will continue to identify additional projects in the future as part of our strategy.</t>
  </si>
  <si>
    <t>This is a medium-term science-based target and covers 100% of scope 1 and scope 2 market-based emissions.</t>
  </si>
  <si>
    <t>This is a medium-term science-based target and covers 100% of scope 3 emissions.</t>
  </si>
  <si>
    <t>This is a Long-term science-based target and covers 100% of scope 1 and scope 2 market-based emissions.</t>
  </si>
  <si>
    <t>This is a long-term science-based target and covers 100% of scope 3 emissions.</t>
  </si>
  <si>
    <t>In 2018, we had an intensity target to reduce 2% per exabyte, and an absolute target on power saving of 20,000 MWh.</t>
  </si>
  <si>
    <t>Absolute energy consumption (MWh)</t>
  </si>
  <si>
    <t>Unit of Production</t>
  </si>
  <si>
    <t>This target is related to target Int 1 reported in C4.1b, an intensity target to reduce 2% per exabyte from 2017 to 2018.</t>
  </si>
  <si>
    <t>Other, please specify (building controls, lighting, motors and drives)</t>
  </si>
  <si>
    <t>Various voluntary conservation projects were undertaken involving facilities operations, which generated Scope 2 emission reductions. Over 50 projects were carried out, generating a saving of 16,661 MWh in 2018. Seagate pursues energy efficiency and GHG reductions projects throughout the year. Various voluntary conservation projects were undertaken involving facilities operations, which generated Scope 1 and 2 emission reductions. ten of our facilities either completed LED lighting upgrades or have plans to do so. Additionally, several sites have upgraded HVAC units and undergone HVAC controls optimization. One site has lowered the temperature of deionized water used in the washing process and optimized the wash process, for an estimated savings of $56,000 per year. Finally, one site recycles heat from the plant’s five sets of water-cooled air compressors, using waste heat in the plant’s central heating and hot water systems. Projects are identified by staff at each facility and prioritized based on feasibility, cost and anticipated savings.</t>
  </si>
  <si>
    <t>Since the majority of our emissions are from electricity usage (Scope 2), energy reduction activities have a cost savings associated with them. We have an internal return on investment model to evaluate and approve investment in this area. We are also investing in new manufacturing technology which will reduce Scope 1 emissions. These improvements are driven by internal product requirements.</t>
  </si>
  <si>
    <t>Seagate uses hard drive production data and global goods and services purchase activity data to calculate emissions from this category. Hard drive production data emissions from the raw material and preprocessing phase of Seagate’s public LCAs are used to allocate emissions for materials and goods used directly in hard drive production. Emissions from other purchased goods and services and are calculated using purchasing data and year 2011 emission factors from 2014 Guidelines to Defra / DECC’s GHG Conversion Factors for Company Reporting (Table 13), using exchange and inflation rates to adjust the factors.</t>
  </si>
  <si>
    <t>Seagate uses purchase activity data to calculate emissions from this category. Seagate’s accounting department defines purchased capital goods. These purchases are calculated using year 2011 emission factors from 2014 Guidelines to Defra / DECC’s GHG Conversion Factors for Company Reporting (Table 13), using exchange and inflation rates to adjust the factors.</t>
  </si>
  <si>
    <t>Seagate uses global energy purchase activity data to calculate emissions from this category. Global upstream emissions from fuel purchases and US upstream emissions from electricity purchases are calculated using emission factors derived from lifecycle analysis software. Outside of the US, upstream emissions and T&amp;D losses from electricity purchases are estimated using emission factors from DEFRA 2013 Guidelines. Within the US, T&amp;D losses are calculated using data from EPA’s eGRID2016, February 2018.</t>
  </si>
  <si>
    <t>Seagate uses hard drive production data, and emissions from the distribution phase of Seagate’s public LCAs to allocate emissions to upstream transportation and distribution. Emissions from the distribution phase are split between upstream and downstream transportation and distribution based on surveys of Seagate’s tier 1 suppliers. This category does not include transportation and distribution emissions of office mail and other non-hard drive related activities. Most of Seagate’s products are hard drive related.</t>
  </si>
  <si>
    <t>Seagate tracks waste generated in operations. Metrics include the amount of waste generated by type and disposal method. For sludge waste, percentages of solid material suspended in sludge were taken from literature to estimate weight of waste in sludge. U.S. EPA WARM V14 derived emission factors were used to estimate emissions for this category.</t>
  </si>
  <si>
    <t>Business travel emissions for Seagate include air travel. Emissions are estimated using emission factors from DEFRA 2014 Guidance.</t>
  </si>
  <si>
    <t>Emissions from employee commuting include buses and shuttles hired by Seagate, but owned and operated by an external party that transports Seagate employees to and from work. Activity data used includes miles traveled, fuel type, and fuel economy of each vehicle by vehicle type. Personal commuting activities of Seagate employees were assessed via online surveys. Activity data used includes miles traveled, round trips per week, fuel type and vehicle type. Emissions factors from the EPA’s MRR and US National Inventory, the EPA’s Emissions Factor Hub.</t>
  </si>
  <si>
    <t>Seagate uses square footage provided through lease records to calculate emissions from this category. Upstream leased assets include all facilities leased and occupied by Seagate that are beyond Seagate’s operational control due to the conditions of the lease. Emission intensities for the 2018 inventory come from the latest version of the Commercial Buildings Energy Consumption Survey (CBECS), released in September 2015. Where the building type is unknown, an intensity from Seagate’s operations is used. The appropriate emission factor for electricity and natural gas are then applied based on the location for each facility.</t>
  </si>
  <si>
    <t>Seagate uses hard drive production data, and emissions from the distribution phase of Seagate’s public LCAs to allocate emissions from downstream transportation and distribution. Emissions from the distribution phase are split between upstream and downstream transportation and distribution based on data from Seagate’s tier 1 suppliers. This category does not include transportation and distribution emissions of non-hard drive related activities. Most of Seagate’s products are hard drive related.</t>
  </si>
  <si>
    <t>No primary data on installation energy are available. Therefore, assumptions were made to estimate the emissions associated with processing Seagate’s hard drive related products. Drives are installed into computers either manually or by machine. Once drives are installed, there is a testing and setup process to ensure the computer is functioning. Seagate assumes all drives sold have some post processing, although a small number of drives are either installed in Seagate facilities, or do not have post processing. Electricity use for this processing is estimated based on hard drive production data and power draw provided in Seagate’s public LCAs and an assumption that drives run for 5 hours during post-processing. Emissions are estimated for the electricity use using an average electricity factor based on Seagate’s manufacturing locations and scope 2 location-based emission factors. Emission factors are from EPA’s eGRID2016 for the US and IEA’s "CO2 Emissions from Fuel Combustion” (2013 Edition) for outside the US.</t>
  </si>
  <si>
    <t>Seagate uses hard drive production data, and emissions from the use phase of Seagate’s public LCAs to estimate emissions from the use of sold products. This category does not include use of non-hard drive related products. Most of Seagate’s products are hard drive related.</t>
  </si>
  <si>
    <t>Seagate uses hard drive production data, and emissions from the end of life phase of Seagate’s public LCAs to estimate emissions from the end of life treatment of sold products. This category does not include end of life of non-hard drive related products. Most of Seagate’s products are hard drive related.</t>
  </si>
  <si>
    <t>Seagate does not lease out any facilities that are owned or have long have long term capital leases on. Thus the emissions in this category are zero and are not relevant.</t>
  </si>
  <si>
    <t>Seagate does not franchise any operations, thus the emissions in this category are zero and not relevant.</t>
  </si>
  <si>
    <t>Seagate does not currently have any investments that are not already captured in the Scope 1 and 2 inventory. Periodically, we evaluate investing in complementary technology and if such an opportunity arises in the future, we will report on this emission category when relevant.</t>
  </si>
  <si>
    <t>Scope 1 and 2 emissions decreased slightly (0.02%), we sold more storage in 2018, and the reason these emissions decreased is due to emission reduction activities, including optimizing processes, updating building controls, and updating to more efficient lighting. The 4% increase in revenue and a slight decrease in emissions result in an overall 3.8% decrease in GHG intensity per dollar of revenue.</t>
  </si>
  <si>
    <t>Scope 1 and 2 emissions decreased slightly (0.02%), we sold more storage in 2018, and the reason these emissions decreased is due to emission reduction activities, including optimizing processes, updating building controls, and updating to more efficient lighting. The 4.9% increase in FTE and slight decrease in emissions result in an overall 4.7% decrease in GHG intensity per FTE.</t>
  </si>
  <si>
    <t>Other, please specify (404A)</t>
  </si>
  <si>
    <t>Other, please specify (407C)</t>
  </si>
  <si>
    <t>Other, please specify (hydrocarbons)</t>
  </si>
  <si>
    <t>China W</t>
  </si>
  <si>
    <t>China S</t>
  </si>
  <si>
    <t>India B</t>
  </si>
  <si>
    <t>India P</t>
  </si>
  <si>
    <t>Norton Ireland</t>
  </si>
  <si>
    <t>Malaysia J</t>
  </si>
  <si>
    <t>Malaysia P</t>
  </si>
  <si>
    <t>Malaysia S</t>
  </si>
  <si>
    <t>Singapore W</t>
  </si>
  <si>
    <t>Singapore S</t>
  </si>
  <si>
    <t>Thailand K</t>
  </si>
  <si>
    <t>Thailand T</t>
  </si>
  <si>
    <t>US N</t>
  </si>
  <si>
    <t>US L</t>
  </si>
  <si>
    <t>US SK</t>
  </si>
  <si>
    <t>US O</t>
  </si>
  <si>
    <t>US M</t>
  </si>
  <si>
    <t>US Ldot</t>
  </si>
  <si>
    <t>US Cl</t>
  </si>
  <si>
    <t>US LW</t>
  </si>
  <si>
    <t>US NW</t>
  </si>
  <si>
    <t>US Cu</t>
  </si>
  <si>
    <t>US SV</t>
  </si>
  <si>
    <t>Non-stationary sources</t>
  </si>
  <si>
    <t>Non-stationary Sources</t>
  </si>
  <si>
    <t>Our onsite solar facility produced a similar amount of renewable energy in 2018 as it did in 2017, therefore this is no change in renewable energy consumption.</t>
  </si>
  <si>
    <t>Emissions reductions projects implemented during the reporting year, including updating building controls, lighting, motors, and drives resulted in a decrease in emissions [10,760/1,157,229 = 0.93%]</t>
  </si>
  <si>
    <t>Seagate had no divestments during the reporting year [0/1,157,229 = 0%]</t>
  </si>
  <si>
    <t>Seagate had no acquisitions during the reporting year [0/1,157,229 = 0%].</t>
  </si>
  <si>
    <t>Seagate had no mergers during the reporting year [0/1,157,229 = 0%]</t>
  </si>
  <si>
    <t>0.36% of emissions reductions are attributed to a change in output [4,127/1,157,229 = 0.36%]</t>
  </si>
  <si>
    <t>Adjusted 2017 base year following GHG protocol guidelines. Changes led to an increase in emissions [6,917/1,157,229 = 0.60%]</t>
  </si>
  <si>
    <t>Seagate’s boundary did not change during the reporting year [0/1,157,229 = 0%]</t>
  </si>
  <si>
    <t>Seagate did not experience any significant change in physical operating conditions during the reporting year [0/1,157,229 = 0%]</t>
  </si>
  <si>
    <t>More than 10% but less than or equal to 15%</t>
  </si>
  <si>
    <t>Center for Corporate Climate Leadership GHG Emission Factors Hub</t>
  </si>
  <si>
    <t>Total energy use (MWH)</t>
  </si>
  <si>
    <t>Other, please specify (Water Withdrawals)</t>
  </si>
  <si>
    <t>Total Water Withdrawals (megaliters)</t>
  </si>
  <si>
    <t>Seagate 2018 CDP Assurance Statement Final.pdf</t>
  </si>
  <si>
    <t>Whole Document</t>
  </si>
  <si>
    <t>Other, please specify ( energy consumption)</t>
  </si>
  <si>
    <t>ISEA3000</t>
  </si>
  <si>
    <t>For the first time this year we received verification of our organization-wide energy usage following the ISAE 3000 standard. We anticipate verifying our energy annually.</t>
  </si>
  <si>
    <t>Seagate anticipates being subject to the Singapore Carbon Tax starting in 2020. We are implementing mitigation measures to reduce the burden of this tax. Our primary mitigation efforts are focused around developing a replacement chemical for a current chemical with a high global warming potential that will be subject to the tax. In addition, two of our Thailand manufacturing sites made the commitment in 2018 to get ISO 50001 certified in CY2019 to improve energy management practices. Seagate is working towards implementing an energy management system at all our manufacturing sites and have them certified in ISO 50001 over the next two years. </t>
  </si>
  <si>
    <t>Seagate has included a cost of carbon in capital project calculations for facilities to help internal stakeholders understand the climate-related impacts of proposed projects.</t>
  </si>
  <si>
    <t>Seagate uses uniform pricing in which a single price is applied throughout the company.</t>
  </si>
  <si>
    <t>Seagate has included a cost of carbon in capital project calculations for facilities to help internal stakeholders understand the climate-related impacts of proposed projects. Seagate applies a cost of carbon to all capital projects to assess the relative environmental impacts of individual projects. The cost of carbon is addressed for 100% of Scope 1 and Scope 2 GHG emissions for proposed capital projects.</t>
  </si>
  <si>
    <t>Coverage is 100% of Seagate’s direct suppliers, which provide components and parts for products. These suppliers, which make up 80% of our total direct and indirect procurement spend, were selected because they represent the majority of Seagate’s supplier spend (&gt;50%). As we continue to review supplier responses via the EICC-ON tool, we will prioritize engagement with our suppliers based on those suppliers showing the greatest opportunity for improvement or representing the greatest risk to Seagate.</t>
  </si>
  <si>
    <t>Via the EICC-ON tool, suppliers respond to a standardized questionnaire, providing quantitative energy, GHG, water, and waste data, as well as qualitative information on environmental management practices. Once received, this information is evaluated internally at Seagate to better understand the maturity of our suppliers with regard to environmental management practices, and identity areas to improve performance over time. Suppliers are motivated to report given the importance Seagate places on the EICC environmental reporting initiative. Seagate has a metric to drive supplier reporting, and the Materials team follows up with suppliers to ensure responses are received. Success is measured based on the number of suppliers that respond.</t>
  </si>
  <si>
    <t>Seagate requests information on supplier energy/GHG, water, and waste indicators via the Responsible Business Alliance (RBA, formerly the Electronic Industry Citizenship Coalition (EICC)) environmental reporting initiative.</t>
  </si>
  <si>
    <t>We selected this method of engagement because it is readily available to 100% of our customers.</t>
  </si>
  <si>
    <t>We provide detailed information on our environmental programs and performance through annual reports and our website. Our measure of success is the successful release of our annual environmental report.</t>
  </si>
  <si>
    <t>We selected this method of engagement because it is readily available to 100% of our customers. Additionally, we continuously update a two-page specification sheet for each of our drives, which includes information from LCAs, such as energy use and circularity. These spec sheets help educate consumers about the differences between our drives and allow consumers to make informed purchases. Additionally, we continuously update a two-page specification sheet for each of our drives, which includes information from LCAs, such as energy use and circularity. These spec sheets help educate consumers about the differences between our drives and allow consumers to make informed purchases.</t>
  </si>
  <si>
    <t>We continuously update a two-page specification sheet for each of our drives, which includes information from LCAs, such as energy use and circularity. To date, we have conducted ISO 14044 compliant LCAs across our product portfolio, identifying opportunities to reduce the energy needs of products, particularly in the customer use phase. These spec sheets help educate consumers about the differences between our drives and allow consumers to make informed purchases. Our measure of success is the proportion of our products for which we are able to produce spec sheets.</t>
  </si>
  <si>
    <t>One of our key industry collaborations is with the Responsible Business Alliance (RBA, formerly the Electronic Industry Citizenship Coalition (EICC)), a cooperative of leading electronics companies working to improve social, ethical and environmental responsibility in the global electronics supply chain. Seagate was a founding member of the RBA in 2004. We adopted the RBA Code of Conduct in 2007 and continue to maintain full and active membership in this organization. A revised RBA code came into effect in 2015, which includes greenhouse gas emissions requirements, which will help encourage action to mitigate GHG emissions throughout our supply chain.</t>
  </si>
  <si>
    <t>Additionally, we are a signatory to the United Nations Global Compact, a strategic policy initiative for businesses that are committed to aligning their operations and strategies with ten universally accepted principles around human rights, labor, environment and anti-corruption. We have participated in activities (e.g. NGO forums) that engage policy makers in the area of climate change on specific topics, such as product energy efficiency ratings. These forums take place at least annually; Seagate participates in these activities alongside many other companies. During these forums, Seagate and other companies have advocated for industry level standards that can efficiently assess product-level impacts associated with climate change. Seagate recognizes that climate change is real and will affect the social, economic and environmental aspects of everyone’s life in one way or another in the not too distant future. Reduction in greenhouse gas (GHG) emissions identified by various studies and reports, including the work of the Intergovernmental Panel on Climate Change (IPCC), is necessary to mitigate the impacts of climate change. Seagate is a member of the UNGC’s U.S. Network and regularly engages in membership meetings, including sponsorship of meetings when the opportunity presents.</t>
  </si>
  <si>
    <t>Our strategy on climate change is a component of our broader Global Citizenship program, of which our CEO has direct responsibility. Reporting metrics have been developed and progress against the metrics is reported to Senior Management, which ensures that our all of our activities are in alignment and as an organization, we are driving toward a common objective.</t>
  </si>
  <si>
    <t>2018gcar_April2019.pdf</t>
  </si>
  <si>
    <t>39-45</t>
  </si>
  <si>
    <t>NASDAQ_STX_2017.pdf</t>
  </si>
  <si>
    <t>Chief Executive Officer</t>
  </si>
  <si>
    <t>TDKは1935年、「日本独自の磁性材料フェライトを工業化し、社会の発展に貢献したい」という創業者の夢と信念から発祥した会社 です。これまで世界に誇る四大イノベーション（フェライト素材・磁気テープ・積層部品・磁気ヘッド）を確立し、社会の発展を支える 製品を創造し続けてきました。これからも、さらなるイノベーションの創出に挑戦する企業として、多種多様なグローバル経営資源を 活かし、高品質な製品・サービスの提供を通してお客様の価値創造に貢献し続けます。 「かけがえのない地球環境の再生・保護と、豊かで安心できる暮らしの実現」、このテーマに真正面から取り組むことで、「社是：創造によっ て文化、産業に貢献する」を着実に果たしてまいります。</t>
  </si>
  <si>
    <t>Iceland</t>
  </si>
  <si>
    <t>TDKでは、環境担当役員が気候変動問題を含むグループ環境活動の責任者となり、サステナビリティ推進本部安全環境グループがグループ環境活動の推進と支援を行っています。グループ環境活動において経営上重要な内容については、経営会議および必要に応じて取締役会での審議を踏まえ、意思決定を行っています。</t>
  </si>
  <si>
    <t>TDKでは、年1回以上、気候変動を含む環境関連の進捗状況および計画、リスクについて、環境担当役員によるマネジメントレビューを実施しています。マネジメントレビューの結果、経営の意思決定を要する内容については、経営会議および必要に応じて取締役会の審議を実施しています。</t>
  </si>
  <si>
    <t>Other C-Suite Officer, please specify (環境担当役員)</t>
  </si>
  <si>
    <t>〔位置づけ〕  </t>
  </si>
  <si>
    <t>経営会議の下位の会議体に、リスク管理体制を強化するため、経営会議直属の委員会を設置しています。 委員会は情報開示委員会、ERM(Enterprise Risk Management)委員会、危機管理委員会、情報セキュリティ委員会の４つで組織されています。 気候変動を含む事業目標の達成及び事業運営を阻害する要因への全社的対応を目的にERM(Enterprise Risk Management)委員会を組織し、気候変動対応に関する重要事項を協議しています。いずれの委員会も社長が任命した執行役員が委員長を務めています。  </t>
  </si>
  <si>
    <t>〔責任〕 </t>
  </si>
  <si>
    <t>企業の社会的責任に関して、地球環境との共生は、経営上の重要課題と認識し、環境担当役員を設置して、気候変動を含む環境経営全般の責任を担うこととしています。また、その下に位置する、サステナビリティ推進本部安全環境グループ長に気候変動を含めた環境管理に関する実行責任が与えられています。   TDKグループはTDK環境ビジョン2035(自然の循環を乱さない環境負荷で操業を目指す、ライフサイクル的視点でのCO2排出原単位を2035年までに半減) の実現に向けて、すべてのビジネスグループ、部、サイト、製造子会社、本社機能が一致団結して取り組んでいます。 </t>
  </si>
  <si>
    <t>〔責任内容〕  </t>
  </si>
  <si>
    <t>サステナビリティ推進本部安全環境グループが、EHSコーディネーターと連携し、気候変動を含むグループ全体の環境目標を設定しています。EHSコーディネーターは、各地区の工場における環境活動を支援するとともに、環境マネジメントの運用状況、および気候変動を含む環境目標の設定、実施、実績管理の状況を、サステナビリティ推進本部安全環境グループ長に報告しています。  </t>
  </si>
  <si>
    <t>〔モニタリング〕  </t>
  </si>
  <si>
    <t>気候変動を含む環境活動の実績については、四半期毎に経営報告書で報告されるとともに、年1回以上、環境担当役員によるマネジメントレビューを実施し、主要KPIの報告や中長期目標の策定、省エネに関わる投資など、環境活動推進上の重要事項について審議、決定を行っています。また、上記マネジメントレビューで経営に重要な影響を及ぼすと判断された案件（ビジョン、大型投資など）については、経営会議および必要に応じて取締役会で審議しています。</t>
  </si>
  <si>
    <t>TDK環境ビジョン2035(自然の循環を乱さない環境負荷で操業を目指す、ライフサイクル的視点でのCO2排出原単位を2035年までに半減) の実現に向けて、すべてのビジネスグループ、部、サイト、製造子会社、本社機能が一致団結して取り組んでいます。毎年、1月にTDK環境ビジョン2035を達成するために本社安全環境機能が次期(4～3月)の達成課題を示し、国内外の各ビジネスグループ、サイト、製造子会社が2月に課題を達成するためのマネジメント目標を設定し、期を通して4～3月まで活動を行います。本社安全環境機能は評価基準に基づき、国内外の各ビジネスグループ、サイト、製造子会社のマネジメントプログラムの4～3月までの実績を達成課題に紐づけた評価基準に則って3月末に評価し、点数によるランク付けを行い優秀なサイトや部門、個人を本社安全環境機能長(ゼネラルマネージャ)が表彰します。表彰は実績に応じて、金賞、銀賞、銅賞、敢闘賞で構成され、表彰金がサイトや部門及び個人に授与されます。これにより組織や従業員のモチベーション向上と気候変動に対する意識づけが促進されています。評価基準はエネルギー、水、排出物の削減量及び原単位向上だけでなく、生産工程に関わる効率改善への取り組みや活動内容の中身にも及んでおり、生産プロセスの改善へも繋がっています。 2017年度は、TDK安全環境機能長表彰基準により、銀賞１サイト、銅賞２サイト、敢闘賞３サイト、技術賞１サイトの計７サイトを表彰し、各サイトの社長または工場長、環境管理の責任者とその環境管理部門のメンバーに対し、表彰授与と金銭的褒章を行っております。 また、これらの表彰活動は、TDKグループ全体のベストプラティクスとして情報共有され、国内外の各ビジネスグループ、サイト、製造子会社等の活動施策の推進等に大きく貢献しています。</t>
  </si>
  <si>
    <t>Business unit manager(以下、事業部長)は、事業戦略を担う立場として、サイトの生産活動の方向性や施策戦略に大きな影響を与える立場です。 その為、利益率向上の側面からも関連サイトのエネルギーの効果的な利用や削減活動に対し、積極的な活動がサイトへ促されます。 また、エネルギーの合理的な使用、CO2排出抑制状況、施策活動等の積極的な展開・管理について、顧客による現地監査や各種調査依頼により評価されるため、事業部長にとってエネルギー管理活動は、ビジネス上において大きな影響を与える重要な一つの評価対象となります。 このことから、売上・利益による業績評価ならびに、顧客監査等によるエネルギー管理活動の評価は、事業部長としての実績評価として、給与・賞与の報酬に反映されます。 また、それら実績の積み上げは昇進にも影響を与えます。 事業部長は、利益構造改善や顧客監査等で良い評価を得るために、関連サイトの工場長や環境管理責任者、環境管理部門および製造部門・開発部門に至るまで、それら目的達成のために、改善・管理活動の促進を促したり、指示を与えたりします。</t>
  </si>
  <si>
    <t>Facilities manager(以下、工場長)は、Business unit manager(以下、事業部長)の事業経営目標、事業戦略の実行に対し、サイトにおける管理活動とその実績全てにおいて責任を担う立場となります。 工場長は、事業経営目標、事業戦略の実行に向け、より具体的なサイトとしての実行施策を打ち立て、環境管理責任者や環境管理部門、ならびに製造や開発部門などへ目標設定し、その達成に向け、サイト内の組織や従業員を鼓舞し、目標達成に向け、活動を指揮します。 ここでの活動によるさまざまな実績や顧客評価は、事業部長へ報告され、工場長としての実績評価され、給与・賞与の報酬に反映されます。 また、それら実績の積み上げは昇進にも影響を与えます。 工場長は、利益構造改善や顧客監査等で良い評価を得るための実行的な施策を打ち立て、環境管理責任者、環境管理部門および製造部門・開発部門に対し、目的達成のために、改善・管理活動の促進し、活動目標や実行指示を与えます。 また、TDKグループでは、サイト単位において、TDK環境ビジョン2035の各種目標や活動テーマの達成度に応じ、本社安全環境機能長表彰を行います。 表彰は、達成度の実績に応じて、金賞、銀賞、銅賞、敢闘賞、技術賞などで構成され、サイトを統括管理する工場長及び環境管理責任者、環境部門に贈られます。 これらは、サイトを管理する工場長にとっては、工場経営における活動実績の評価を受けていることに値するため、大きなインセンティブの一つになります。</t>
  </si>
  <si>
    <t>Environmental, health, and safety manager(環境管理責任者)、は、TDK環境ビジョン2035(自然の循環を乱さない環境負荷で操業を目指す、ライフサイクル的視点でのCO2排出原単位を2035年までに半減) の実現に向けた達成課題に対し、毎年2月に課題達成のための環境マネジメントプログラムを策定し、通期(4～3月)おいて環境活動をサイトで展開します。 本社安全環境機能は、達成課題に対する評価基準に基づき、国内外の各サイト（製造子会社含む）の環境マネジメントプログラムの通期(4～3月)実績を3月末に評価し、点数によるランク付けを行い優秀なサイトや部門、個人を本社安全環境機能長(ゼネラルマネージャ)が表彰します。 表彰は実績に応じて、金賞、銀賞、銅賞、敢闘賞で構成され、表彰金がサイトや部門及び個人に授与されます。 また、ここで評価されたサイト点数とランク付けは、TDKグループ全体に公開されるため、環境管理責任者は、自身のサイトが良い評価を得るために精力的に取り組みます。 また、良い評価を受け表彰されることで、環境管理責任者及び環境管理部門とそのメンバー達は、表彰状の授与と報酬を受けます。 これらは、TDKグループの環境活動を推進するうえで、大きな原動力の一つとなっています。</t>
  </si>
  <si>
    <t>Other, please specify (環境目標の達成)</t>
  </si>
  <si>
    <t>担当役員の報酬については、会社業績との連動性を確保し、職責と成果を反映させ、独立社外取締役をメンバーに含めた役員報酬委員会において、意見の交換および内容の確認を行ったうえで、取締役会へ上程し、決議されます。</t>
  </si>
  <si>
    <t>毎年の事業計画策定時に策定する年度目標</t>
  </si>
  <si>
    <t>3年毎に策定する、中期経営計画（現在は、2020年度までの、「Value Creation 2020」）</t>
  </si>
  <si>
    <t>企業のあるべき姿を描いたもの（企業ビジョンvision2035、TDK環境ビジョン2035）</t>
  </si>
  <si>
    <t>気候変動に係る事業リスクの特定と評価には、長期的視点が不可欠と考えています。</t>
  </si>
  <si>
    <t>TDKでは、ERM(Enterprise Risk Management)委員会を設置し、全社的リスクマネジメントを推進しています。TDKで定めたリスク管理規程に基づき、事業目標の達成及び事業運営を阻害する要因を特定し、財務的に重要な影響を及ぼす可能性のある事項と評価した内容については、有価証券報告書に開示し、四半期ごとに見直しています。気候変動関連については、企業の社会的責任に関するリスクの一環として評価しています。</t>
  </si>
  <si>
    <t>TDKの電子部品は、欧米をはじめとする先進国からアジアをはじめとする新興国まで様々な国や地域で販売しております。その中でもTDKの注力分野の一つである自動車市場は、全売上高の18.4％を占めており、これに向けて開発するネオジムマグネットやTMRセンサなどは、お客様が最終製品として販売する、各国の燃費規制や排ガス規制の影響を大きく受けます。燃費規制の一つであるCAFE (企業別平均燃費基準) 規制を例に取ると、欧州では、2021年の燃費基準は2015年比約30％のCO2排出削減が求められており、TDKの製品がお客様の要請をクリアできなければ、販売機会を喪失するリスクがあります。 当該リスクについては、営業および開発担当者が情報収集を行い、開発検討会にて対応方法を検討、決定し、経営会議や必要に応じて取締役会へ報告の後、具体的な製品開発に反映しております。</t>
  </si>
  <si>
    <t>TDKでは、電子機器の高度化に対応するため、電子部品を素材の段階から製造しており、生産工程で多くのエネルギーを使用しています。特に、セラミック部品の焼成工程や、製品の品質確保のための、クリーンルームで多くのエネルギーを使用しております。再生可能エネルギー市場やカーボンプライシングなどの新たな規制が整備された場合、エネルギー費用の増加が見込まれ競争力が低下するリスクがあります。 当該リスクについては、エネルギー費用に関わる動向について、環境担当者が情報収集を行い、エネルギー関連の投資計画や再エネ調達方法などを検討、決定し、TDKグループの環境計画に反映しております。</t>
  </si>
  <si>
    <t>TDKの主要事業の一つである、エナジー応用製品事業では、リチウムイオンバッテリーを生産しております。気候変動の影響を緩和すべく、自動車のEV化が進むと、EVに使用するリチウムイオンバッテリーの需要が増加し、原材料となる鉱物資源の需要が急速に拡大するため、調達できなくなるリスクがあります。そのため、電池そのものの小型・高容量化だけでなく、次世代電池材料についての技術について動向を把握するとともに、全固体電池などの技術開発も推進しています。</t>
  </si>
  <si>
    <t>TDKは、欧州地域、米州地域、中国、アジア地区など、さまざまな地域で生産活動を実施しているため、各国・各地域の法動向を常にウォッチする必要があります。 特に、バッテリーなど主力製品が存在する中国では、気候変動を含めた環境法の内容や基準が目まぐるしく変化し、適切に対応できなければ操業停止リスクおよび訴訟リスクにもつながります。 当該リスクについては、本社環境担当者が情報収集を行うだけでなく、現地担当者とも定期的に情報交換を実施し、対応方法などを検討、決定し、TDKグループの環境計画に反映しております。</t>
  </si>
  <si>
    <t>TDKの注力市場の一つである、自動車市場は、気候変動を緩和すべく、EV化の進展や自動運転技術の実用化に向けた開発競争が加速しており、これらに対応できる電子部品の提供が求められています。しかし、自動車自体が故障した際の人命リスクがあるため、電子部品にもいっそう高い信頼性が求められます。こうした情報は、営業担当および事業企画部門にて情報収集し、具体的な事業計画に反映させています。</t>
  </si>
  <si>
    <t>企業の気候変動への対応が、ESG投資などの普及を背景に企業価値に大きな影響を及ぼしはじめ、東証一部に上場するTDKにとっても、気候変動対応に関する取り組みを推進し、株主や投資家をはじめとするステイクホルダーの皆様に適切に情報開示を行わなければ、企業価値を低下させるリスクがあります。 CSRレポートやCDPなどを通じ、当該リスクに対応するとともに、フィードバックをもとに情報開示の改善等に反映しています。</t>
  </si>
  <si>
    <t>２０１１年に発生したタイの洪水では４工場が被災し この影響により、売上高で約１４７億円、営業利益で約４９億円が減少しました。 被災した４工場には洪水対策を実施済みです。洪水対策は下記の通りです。 ・洪水アラームシステムの導入 ・堤防/洪水対策の壁を設置 ・排水ポンプ設置 ・洪水対策扉設置 また、緊急事態に対応するためにBCPマニュアルも作成し対応しています。</t>
  </si>
  <si>
    <t>気候変動に伴う気象パターンの変化について、水資源の枯渇リスクがある中、TDKでは、部品の洗浄や材料混錬などの生産工程および従業員の飲料水として多量の水を使用しており、水が利用できなくなることで、生産活動に影響を及ぼすリスクがあります。 当該リスクについては、環境担当者が情報収集を行い、評価ツールや、各地域の公的データベースを活用した独自の評価ツールで評価を行っています。</t>
  </si>
  <si>
    <t>近年、気候変動に伴う集中豪雨などの異常な気象現象が頻発しています。世界各地にサプライヤーを有するTDKでは、自然災害によるサプライヤーの分断が操業停止につながる大きなリスクになります。 当該リスクについては、資材部門がサプライヤーと連携し、BCP（事業継続計画）の強化に努めています。</t>
  </si>
  <si>
    <t>TDKでは、自動車、ICT、産業機器・エネルギーを注力市場として、これらの顧客に対し、さまざまな電子部品を納入しています。顧客の中には、製品の省エネルギー化だけでなく、グループ工場のCO2削減目標の設定を要請する企業もあり、要請に応えることができなければ、最悪の場合、取引停止につながります。当該リスクについては、顧客からの要請を環境部門で把握し、適宜対応するとともに、顧客からRE100への参加要請など、経営上インパクトのある内容については、適宜経営会議に報告し、対応を協議しています。</t>
  </si>
  <si>
    <t>〔リスクと機会の管理プロセス〕   </t>
  </si>
  <si>
    <t>経営上重要なリスクについては、ERM委員会において包括的なリスクの一部として影響度と緊急性にもとづき評価されます。評価した内容により、全社で取り組むリスクについては、経営会議で承認のうえ、ERM委員会で対策の進捗を確認するとともに、対策完了時は、経営会議の承認を得ています。また、本社各機能での対策は、経営報告書の月次報告で対策の進捗をモニタリングしています。2019年6月に公開した有価証券報告書にて、気候変動を全社リスクの一つとして認識し、情報開示するとともに、今後のリスク精査に取り組んでいます。  </t>
  </si>
  <si>
    <t>〔ケーススタディ：物理リスク〕</t>
  </si>
  <si>
    <t>    全社リスクとして抽出されたリスクのうち、気候変動が原因と考えられる自然災害リスクについては、過去の被災事例をもとに、定期的にリスクの可能性を検証し、必要な対策を実施しています。例えば、２０１１年に発生したタイの洪水では４工場が被災し、この影響により、売上高で約１４７億円、営業利益で約４９億円が減少しました。被災した４工場には洪水対策を実施済みです。洪水対策は下記の通りです。 ・洪水アラームシステムの導入 ・堤防/洪水対策の壁を設置 ・排水ポンプ設置 ・洪水対策扉設置 また、緊急事態に対応するためにBCPマニュアルも作成し対応しています。</t>
  </si>
  <si>
    <t>  〔ケーススタディ：移行リスク〕</t>
  </si>
  <si>
    <t>   TDKは、注力市場の一つに、自動車市場を掲げていますが、フランス・イギリス両政府が2040年までのEVシフトを明確にするなど、これらに対応した電子部品を提供できなければ、販売機会を失うリスクとなるため、事業毎に対応を行っています。一例として、EVの普及のカギを握るDC-DCコンバータや車載充電器では、営業部門が移行リスクに伴う、お客様の開発ロードマップの情報を共有するとともに、対応を検討し、自社製品の開発スケジュールに反映し、リスク低減を図っています。</t>
  </si>
  <si>
    <t>TDKグループは、気候変動による自然災害の被害を受ける可能性の高い日本、アジア地区に生産拠点を有しております。実際に、2011年に発生したタイの洪水では４工場が被災しています。</t>
  </si>
  <si>
    <t>2011年に発生した、タイの洪水における４工場不稼働による売上金額の減少です。</t>
  </si>
  <si>
    <t>タイの洪水における対策（洪水アラームシステムの導入、堤防/洪水対策の壁を設置、排水ポンプ設置、洪水対策扉設置）をグローバルで情報共有し、各地のリスクに応じた対策を実施するとともに、緊急事態に対応するためにBCPマニュアルも作成し対応しています。なお管理費用は、通常の危機管理業務の一環で、1人工と仮定し、当社の平均年間給与を乗じています。</t>
  </si>
  <si>
    <t>Other, please specify (原材料コストの増加による製造コストの増加)</t>
  </si>
  <si>
    <t>TDKの主力製品の一つにリチウムイオン電池があり、当製品が該当するエナジー応用製品は、TDKの売上高全体の38.9％を占めています。気候変動の影響を受け、フランス・イギリス両政府が2040年までのEVシフトを明確にする中、EVのバッテリーとして使用されるリチウムイオン電池の需要は増加することが予想され、リチウムイオン電池の原材料として使用されるコバルトについては、需要が急増することが見込まれることから、価格高騰のリスクが想定を超えた場合、当社の業績に大きな影響を及ぼす可能性があります。</t>
  </si>
  <si>
    <t>会社の方針として、事業場の数値を公開することはできません。</t>
  </si>
  <si>
    <t>価格動向をモニタリングするだけでなく、調達におけるリスクヘッジも実施しています。また、必要に応じて、お客様への価格転嫁をしています。なお管理費用は、通常の購買業務管理で、0.5人工と仮定し、当社の平均年間給与を乗じています。</t>
  </si>
  <si>
    <t>TDKでは、生産に使用するエネルギーを通じて、温室効果ガスを排出しています。日本をはじめ、各国では、政府が再生可能エネルギーを推進し、カーボンプライシング導入に向けた動きを進めています。</t>
  </si>
  <si>
    <t>カーボンプライシングに係る適正価格（2030年：100USD/t-CO2、円換算1USD=110円）に、2017年度のScope1,2の排出量実績を乗じています。 出典：環境省 カーボンプライシングのあり方に関する検討会第７回 参考資料4より</t>
  </si>
  <si>
    <t>本社環境担当によるモニタリングを実施するとともに、各工場に対しては、省エネによる削減努力を求めています。なお管理費用は、通常の環境管理業務で、0.5人工と仮定し、当社の平均年間給与を乗じています。</t>
  </si>
  <si>
    <t>TDKの注力市場は、自動車、ICT、産業機器・エネルギーですが、いづれの分野においても、気候変動を緩和するために、電子部品には、高効率化が求められており、こうした課題解決に貢献できる製品の創出が求められています。 しかし、TDKが供給する電子部品は最終製品などの機器に組み込まれて使用されるため、これまでは実際の環境への貢献量が定量化できていなかったことから、お客様や社会に訴求することが困難でした。 TDKでは電子部品の環境貢献量の定量化するための算定基準の整備を2011年度より進めており、2015年度には、これらの成果をとりまとめた製品貢献量算定ガイドラインを策定するとともに、毎年WEBサイトにて、TDKの環境貢献量を公開しています。2018年度の環境貢献量は、CO2換算で214.9万トンでした。このガイドラインは、SGS社によって、算定手法の妥当性を検証済です。（以下計算例） 【製品貢献量算定例】 [製品貢献量(t-CO2)] = [旧製品に対する新製品の消費電力削減量] X [負荷率] X [生涯稼働時間] X [CO2換算係数] X [販売数量] = 0.0025kW X 70% X 90,000時間 X 0.5kg-CO2/KWh X 60,000個 = 4,725,000kg-CO2</t>
  </si>
  <si>
    <t>会社として、公表しない数値となっています。</t>
  </si>
  <si>
    <t>省エネルギー製品のエネルギー貢献度を数値で測定し、売上を含めて環境貢献量を算定しています。 環境貢献量が多いビジネスグループに環境表彰を行うことで、気候変動問題の解決に関連する製品の開発・販売の促進を行っています。 将来的に、事業計画に製品による環境貢献量の目標値を設定し、事業のKPIとして活用することを検討しています。 なお費用は、通常の環境管理業務で、0.5人工と仮定し、当社の平均年間給与を乗じています。</t>
  </si>
  <si>
    <t>TDKは、注力市場の一つに、自動車市場を掲げており、全売上高の18.4％を占めております。気候変動の影響を受け、フランス・イギリス両政府が2040年までのEVシフトを明確にする中、EVの電力供給源として不可欠な電子部品である、TDK製のDC-DCコンバータや車載用充電器については、高効率かつ高信頼性の製品を供給することにより、拡大普及が期待されます。</t>
  </si>
  <si>
    <t>TDKは、注力市場の一つに、自動車市場を掲げており、全売上高の18.4％を占めております。気候変動の影響を受け、フランス・イギリス両政府が2040年までのEVシフトを明確にする中、EVの電力供給源として不可欠な電子部品である、TDK製のDC-DCコンバータや車載用充電器については、高効率かつ高信頼性の製品を供給することにより、拡大普及が期待されます。こうした、EV関連の電子部品の製品開発にあたっては、お客様の開発ロードマップの情報を共有するとともに、対応を検討し、自社製品の開発スケジュールに反映しています。</t>
  </si>
  <si>
    <t>Other, please specify (EV化に伴う電池需要急増に対応した次世代電池の開発と普及)</t>
  </si>
  <si>
    <t>TDKの主力製品の一つにリチウムイオン電池があり、当製品が該当するエナジー応用製品は、TDKの売上高全体の38.9％を占めています。気候変動の影響を受け、フランス・イギリス両政府が2040年までのEVシフトを明確にする中、EVのバッテリーとして使用されるリチウムイオン電池の需要は増加することが予想され、リチウムイオン電池の原材料として使用されるコバルトについては、需要が急増することが見込まれることから、価格高騰のリスクが想定を超えた場合、当社の業績に大きな影響を及ぼす可能性があります。これを避けるため施策の一つとして、コバルト材料を使用しない次世代電池の開発と普及が不可欠です。TDKでは次世代電池として、ICT市場向けに、世界初の充放電可能なSMD タイプの 全固体電池CeraCharge™を開発し、2017年11月21日に社外発表しました。現在、量産化に向けた動きを進めています。</t>
  </si>
  <si>
    <t>CeraCharge™テクノロジーの有益性に関し、お客様への体験を向上させるとともに、お客様との連携を通じ、製品自体の改善を図りながら、普及に向けた活動を推進しています。</t>
  </si>
  <si>
    <t>通常の事業展開の一環であり、特段の費用は見ていません。</t>
  </si>
  <si>
    <t>自動車のEVシフトが進み、DC-DCコンバータ、車載用充電器の売上が増加しました。また、全固体電池については、2018年日経優秀製品・サービス賞 最優秀賞を受賞するなど、外部からも高い評価をいただき、大きな影響を及ぼしました。</t>
  </si>
  <si>
    <t>TDKの主要事業の一つである、エナジー応用製品事業では、リチウムイオンバッテリーを生産しております。気候変動の影響を緩和する対策として、イギリス・フランス両政府が自動車のEVシフトを掲げる中、EVの基幹部品である、リチウムイオンバッテリーの原材料であるコバルト材料の確保に各社が動いた中、価格変動は顕在化し、価格変動リスクを抑える施策したことから、影響を及ぼしました。</t>
  </si>
  <si>
    <t>２０１１年に発生したタイの洪水では４工場が被災しこの影響により、売上高で約１４７億円、営業利益で約４９億円が減少しました。 被災した４工場には洪水対策を実施済みです。洪水対策は(洪水アラームシステムの導入、堤防/洪水対策の壁を設置、排水ポンプ設置、洪水対策扉設置)を実施しました。また、緊急事態に対応するためにBCPマニュアルも作成し対応しています。</t>
  </si>
  <si>
    <t>低排出製品やサービスの需要増による自然エネルギーの需要拡大を機会ととらえ、風力発電の発電用にネオジウム磁石の小型・高出力化の開発を行っています。</t>
  </si>
  <si>
    <t>異常気象をリスクととらえ、従業員の安否確認システムを導入し、従業員の安否連絡を運用に取り入れています。</t>
  </si>
  <si>
    <t>TDKグループの自動車分野において、お客様の環境規制強化対応や、EVシフトのニーズに対応し、この分野の売上高は、前年度比9.6％増の2,537億円となりました。この数字は、事業全体の18.4％を占めており、TDKグループの事業に大きな影響を及ぼしました。</t>
  </si>
  <si>
    <t>TDKグループにおける生産活動のエネルギー費用は、増産や生産プロセスの高度化等によるエネルギー使用量の増加により増加傾向で、TDKグループの事業に大きな影響を及ぼしました。</t>
  </si>
  <si>
    <t>TDKグループでは、自動車市場において、お客様の環境規制強化に伴う電動化ニーズへの対応として、DC-DCコンバーターや車載充電器の増産対応などの設備投資を行なっています。設備投資の金額は、2019年3月期で、173,592百万円で、売上高の12.6％を占めており、TDKグループの事業に大きな影響を及ぼしました。</t>
  </si>
  <si>
    <t>TDKグループの受動部品、センサ応用製品、磁気応用製品、エナジー応用製品など多様な事業を通して、これまで培ってきた資本と強みを最大限に活用することで、現状は影響を及ぼしてはいません。ただし、EVへの移行が想定以上の場合、TDKの主力事業の一つであるエナジー応用製品を中心に、10年程度の長期では影響を及ぼす可能性があります。</t>
  </si>
  <si>
    <t>TDKは、中期の財務戦略の中で、2019年3月期から2021年3月期までの3年間の設備投資額を5,000憶と設定していますが、この投資については、有利子負債を返済する中で実施することとしております。現時点では、グリーンボンド等を活用した資金調達については検討しておらず、現状は影響を及ぼしていません。ただし、今後、急速なEVシフトなどの市場変化が起き、新たな設備投資が必要となった場合、10年程度の長期では影響を及ぼす可能性があります。</t>
  </si>
  <si>
    <t>TDKグループの売上債権は、2019年3月期現在、308,154百万円で、売上高の22.3％となっています。現時点では影響を及ぼしていませんが、気候変動に伴う事業変化により、得意先の債権が回収できなくなる可能性があり、10年程度の長期では影響を及ぼす可能性があります。</t>
  </si>
  <si>
    <t>タイの洪水における対策（洪水アラームシステムの導入、堤防/洪水対策の壁を設置、排水ポンプ設置、洪水対策扉設置）をグローバルで情報共有し、各地のリスクに応じた対策を実施するとともに、緊急事態に対応するためにBCPマニュアルも作成し対応した結果、自然災害発生時にも工場が操業出来なくなるなどの影響は受けておらず、負債に影響を及ぼしていません。ただし、今後、想定を上回る自然災害などで工場が浸水し、施設・設備に被害が及んだ場合、損失の補填に伴う負債リスクがあり、10年程度の長期では影響を及ぼす可能性があります。</t>
  </si>
  <si>
    <t>i)事業目標と戦略が気候変動関連問題による影響をどのように受けたか？</t>
  </si>
  <si>
    <t>TDKの注力市場は、自動車、ICT、産業機器・エネルギー分野ですが、いづれの分野でも、お客様は、TDKの供給する電子部品に対し、高効率化が求められており、気候変動への対応は、グループの存続に係る問題と認識しています。たとえば、自動車分野では、EVシフトが明確になったことを受け、EVに搭載される、TDKブランドのDC-DCコンバータや車載用充電器などの成長が期待されています。また、産業機器・エネルギー分野では、欧州で洋上風力発電の需要が増加しており、これに使用される、EPCOSブランドのパワーコンデンサなどの成長も期待されます。</t>
  </si>
  <si>
    <t>こうした気候変動に起因するTDKグループの戦略に影響を及ぼす影響を、関連機能にて情報収集し、毎年、本社経営企画機能が中心となり、対応方法を決定し、グループの事業戦略を立案しています。</t>
  </si>
  <si>
    <t> ii)事業戦略が排出削減目標またはエネルギー削減目標に結びついているか？</t>
  </si>
  <si>
    <t> 2015年、TDKは創業100周年に向けて企業ビジョン「Vision2035」を策定しました。Vision2035では、「かけがえのない地球環境の再生・保護と、豊かで安心できる暮らしの実現」に真正面から取り組むことで、社是「創造によって文化、産業に貢献する」を着実に果たしていくことを掲げています。環境ビジョンは企業ビジョンの一環であり、2035年におけるTDKの「あるべき姿」は、自然の循環を乱さない環境負荷で操業することであると考え、「ライフサイクル的視点でのCO2排出原単位を2035年までに半減」することを「TDK環境ビジョン2035」として策定しました。この環境ビジョンは、事業活動における環境負荷の最小化と自然環境の育成や、お客様と社会に貢献する製品の提供が企業の責務であるとの認識に基づくものです。また、地球規模での温室効果ガス排出源と吸収源の均衡達成による地球温暖化の抑制を目指したCOP21パリ協定にもならい、「あるべき姿」に到達するために行動するTDKの理想でもあります。</t>
  </si>
  <si>
    <t>特に、ライフサイクル的視点での影響が大きい、製品使用時のエネルギー削減（環境貢献）と、製造拠点におけるCO2排出削減については、毎年削減目標を設定し、事業計画の一環で実施しています。</t>
  </si>
  <si>
    <t> iii）何が戦略の気候変動主導の側面（例えば、投資、場所、調達、合併吸収、M＆A）、研究開発の影響を受けた報告年の間に下された最も重大な事業決定だったか？ </t>
  </si>
  <si>
    <t>気候変動の影響に伴う、自動車のEVシフトが明確になる中、DC-DCコンバータや車載用充電器などの増産や、関連する磁気センサやコンデンサ、インダクタなどの増産、また、将来の電池材料の枯渇を見越した次世代電池材料の開発継続などを行いました。また、産業・エネルギー分野では、欧州で洋上風力発電の需要増を踏まえ、パワーコンデンサなどの増産投資を行いました。</t>
  </si>
  <si>
    <t>（分析） TDK環境ビジョン2035は自然の循環を乱さない環境負荷で操業することを目指しており、この考え方はパリ協定のゴール「温室効果ガスの排出源と吸収源をバランスさせる」に合致しています。IPCC第5次評価報告書がTDK環境ビジョン2035策定の動機の一部となっています。 TDKグループにおける気候変動に対する活動施策の考え方としては、パリ協定及びTDKグループが拠点を置く各エリア(日本、中国、アジア、アメリカ、ヨーロッパ)における各国のエネルギー関連政策で記載される分析シナリオを基に未来における事業成長予測とエネルギー枯渇の危機やエネルギー費用の高騰などによる利益損失、また再生可能エネルギーへの転換等を想定し、それに伴うエネルギー起源CO2排出量（スコープ1,2）の推移に関するおよびスコープ3領域における温室効果ガス削減の可能性を考慮してTDK 環境ビジョン2035の最終目標である2014年度比CO2排出原単位半減への目標達成に向け短期(1年)、中期(3年)、長期(20年)ごとの指標見直しと施策選定に活用しています。この活動目標は、サプライチェーン全体を含みます。また、TDK環境ビジョン2035において、製品の使用時における省エネは重要な要因となっております。その内容はIEA:“Energy Technology Perspectives 2016 - Towards Sustainable Urban Energy Systems” およびEcofys: “Savings and Benefits of global regulations for energy efficient products - A ‘cost of non-world’ study: Final report”に示されたシナリオを活用し活動指標の設定を行っています。 （結果） ・TDKの注力市場である、自動車、ICT、産業機器・エネルギー分野のいづれも、電子部品の高効率化は必須であること。 ・同時に工場の高効率化は不可欠であるとともに、サプライヤへの働きかけが不可欠であること。 ・シナリオ分析の結果をもとに、環境ビジョン2035を策定し、経営の承認を得ています。 ・具体的には、EVの電力供給源として不可欠なDC-DCコンバータや車載用充電器については、高効率かつ高信頼性の製品を供給することにより、拡大普及が期待されており、お客様の開発ロードマップの情報を共有するとともに、対応を検討し、自社製品の開発スケジュールに反映することで、シェア拡大を図っていきます。また、政策面においては、脱炭素に向けたカーボンプライシングなどの規制が強化されると想定され、TDKグループでは生産活動において、エネルギー使用量の削減と再生可能エネルギーの導入しています。このように製品、生産の両面から、TDK環境ビジョン2035の実現は、プラスの影響が大きいと考えられます。</t>
  </si>
  <si>
    <t>Other, please specify (tCO2e/売上高(億円))</t>
  </si>
  <si>
    <t>〔目標の対象となる基準年排出原単位数値〕 高周波部品事業の売却やハッチンソンテクノロジーの買収等によりバウンダリーの見直しを行ったため基準年排出原単位を2018年報告の「Int1」に対して変更しました 〔スコープ総量に対する目標対象排出量の割合〕 目標の対象範囲はTDK単体および国内外全てのグループ会社を含みます。 〔達成状況〕 2018年度削減率は5.4％のため、5.4%/20.5%=26%</t>
  </si>
  <si>
    <t>運用方法見直しにより焼成炉の稼働効率改善を実施</t>
  </si>
  <si>
    <t>空調機の風量見直しによる電力削減を実施</t>
  </si>
  <si>
    <t>生産設備の稼働率の見直しを実施</t>
  </si>
  <si>
    <t>LED化を実施</t>
  </si>
  <si>
    <t>電気炉の稼働率見直しを実施</t>
  </si>
  <si>
    <t>環境表彰としてCO2排出目標の達成や削減のための先進的な取組を実施した事業部・工場へ報奨金を与えるプログラムを実施しています。 このプログラムは工場のCO2削減活動へのモチベーション促進を実現しています。</t>
  </si>
  <si>
    <t>TDKは電源、コイル、インダクタ、トランス、温度センサ、フェライトコア、EV電源、フェライト磁石、フェライトコア、アルミ電解コンデンサ、MLCC、Agスタックフィルム、フィルタ、SSD、PTCサーミスタ、バリスタ、HDDヘッド、リチウムイオン電池、基板内蔵薄膜コンデンサ等において低消費電力化や小型・軽量化を行い温室効果ガス排出の低減製品を提供しております。また、25種類の製品の使用段階のCO2の製品貢献量(排出削減貢献量)を算出しています。</t>
  </si>
  <si>
    <t>Other, please specify (新製品と旧製品の消費電力差または車載製品の軽量化でCO2の排出削減貢献量を算定)</t>
  </si>
  <si>
    <t>TDKグループは低炭素社会づくりに貢献していることを示すため、製品の使用段階におけるCO2の製品貢献量(排出削減貢献量)を数値化しています。 また、CO2の排出削減貢献量の数値化を電子部品業界のさきがけとして実行することで、TDKグループ製品の差別化を行い国際競争力の強化につなげることを目的としています。 2016年にTDKは電子部品のCO2排出削減貢献量を計算するためのガイドラインを作成しました。 そのガイドラインは、環境パフォーマンスデータの客観性向上のため、製品によるCO2排出削減量の算定方法について、SGSジャパン株式会社による第三者レビューを受け、妥当性を受けました。 毎年、TDKでは弊社製品のCO2排出削減量の計算をしており、結果をGRIガイドラインに準拠したCSRレポートやホームページで公表しています。 2018年度のCO2排出削減貢献量は214.9万トンを達成しました。</t>
  </si>
  <si>
    <t>March 31 2015</t>
  </si>
  <si>
    <t>・2018年度に購入した商品・サービスそれぞれの購入金額に応じた排出原単位を乗じて算出。 ・計算式： [購入した商品・サービスそれぞれの購入金額] ｘ [排出原単位] ・排出原単位は独立行政法人国立環境研究所地球環境研究センター発行の産業連関表による環境負荷原単位データブック(3EID)を使用。</t>
  </si>
  <si>
    <t>・2018年度に取得した設備など資本財の金額に投資金額当たりの排出原単位を乗じて算出。 ・計算式： [取得した設備など資本財の金額] ｘ [排出原単位] ・排出原単位は独立行政法人国立環境研究所地球環境研究センター発行の産業連関表による環境負荷原単位データブック(3EID)を使用。</t>
  </si>
  <si>
    <t>・購入燃料および購入した電力が発電される際に用いられる燃料の採取、生産、輸送にともなう排出を対象として算定。 ・2018年度に購入した燃料、電力の購入金額に排出原単位を乗じて算定。 ・計算式： [ 購入した燃料、電力の購入金額 ] x [排出原単位] ・排出原単位は独立行政法人国立環境研究所地球環境研究センター発行の産業連関表による環境負荷原単位データブック(3EID)を使用。</t>
  </si>
  <si>
    <t>・購入した製品、サービスの調達にかかる排出及び製造した製品の輸送にかかる排出量について算出。 ・ 購入した製品についてはカテゴリ1と同様の品目それぞれへ調達に係る排出原単位を乗じて算出。 ・計算式： [購入した製品、サービスの調達金額] x [排出原単位] ・排出原単位は独立行政法人国立環境研究所地球環境研究センター発行の産業連関表による環境負荷原単位データブック(3EID)を使用。</t>
  </si>
  <si>
    <t>・製造事業所の有価物を除く排出物を対象として、廃棄にかかる金額へ排出原単位を乗じて算定。 ・計算式： [廃棄にかかる金額] x [排出原単位] ・排出原単位は独立行政法人国立環境研究所地球環境研究センター発行の産業連関表による環境負荷原単位データブック(3EID)を使用。</t>
  </si>
  <si>
    <t>・従業員の出張時の交通にかかる支出金額へ排出原単位を乗じることで排出量を算定。 ・計算式： [出張時の交通費] x [排出原単位] ・排出原単位は独立行政法人国立環境研究所地球環境研究センター発行の産業連関表による環境負荷原単位データブック(3EID)を使用。</t>
  </si>
  <si>
    <t>・従業員の通勤時の交通にかかる支出金額へ排出原単位を乗じることで排出量を算定。 ・計算式： [通勤時の交通費] x [排出原単位] ・排出原単位は独立行政法人国立環境研究所地球環境研究センター発行の産業連関表による環境負荷原単位データブック(3EID)を使用。</t>
  </si>
  <si>
    <t>リース設備の利用については、Scope1,2において排出を報告しています</t>
  </si>
  <si>
    <t>TDKは電子部品製造会社であり川中企業のため非該当としています</t>
  </si>
  <si>
    <t>当社製品の顧客の加工に伴う排出量は小さいため非該当としています</t>
  </si>
  <si>
    <t>・TDK製品(電子部品)の消費電力に電子部品が搭載されたセット製品の生涯稼働時間、CO2換算係数、TDK製品(電子部品)の販売数量を乗じて算定。 ・計算式： [部品の消費電力] x [セット製品の生涯稼働時間] x [CO2換算係数] x [製品販売数量] ・IEC/IC111 TR62726に基づいて社内ガイダンスを作成しており、それに基づき算定を実施</t>
  </si>
  <si>
    <t>該当する事業活動はないため非該当としています</t>
  </si>
  <si>
    <t>フランチャイズ店舗はないため非該当としています</t>
  </si>
  <si>
    <t>該当する投資はないため非該当としています</t>
  </si>
  <si>
    <t>Other, please specify (unit total revenue （hundred million JPY))</t>
  </si>
  <si>
    <t>生産量が増加し売上高が伸びましたが、工場でのLED照明への切り替えや、空調効率改善、工程改善等の省エネ活動を推進したことでCO2排出原単位を抑制できました。</t>
  </si>
  <si>
    <t>事業部A</t>
  </si>
  <si>
    <t>事業部B</t>
  </si>
  <si>
    <t>事業部C</t>
  </si>
  <si>
    <t>事業部D</t>
  </si>
  <si>
    <t>事業部E</t>
  </si>
  <si>
    <t>事業部F</t>
  </si>
  <si>
    <t>生産量が増加したにも関わらず太陽光発電の導入を実施したため、想定以上の排出量の増加はありませんでした。前年(2017年)のCO2排出量総量(スコープ１,２) は1676838 tCO2e、太陽光発電の導入による低減量は6204tCO2e。 削減率は、－6204/1676838×100＝－0.4％ 0.4%の減少となりました。</t>
  </si>
  <si>
    <t>生産量が増加したにも関わらず排出削減活動を実施したため、想定以上の排出量の増加はありませんでした。前年(2017年)のCO2排出量総量(スコープ１,２) は1676838 tCO2e、排出削減活動による低減量は43578tCO2e。 削減率は、－43578/1676838×100＝－2.6％ 2.6%の減少となりました。</t>
  </si>
  <si>
    <t>Wood Chips</t>
  </si>
  <si>
    <t>White Spirit</t>
  </si>
  <si>
    <t>Other, please specify (蒸気)</t>
  </si>
  <si>
    <t>Law Concerning the Promotion of Global Warming（Japan/2009）</t>
  </si>
  <si>
    <t>kg CO2e per metric ton</t>
  </si>
  <si>
    <t>木質チップ種による自己算出値を用いています。 測定結果よりチップの30%が水分です。また使用している木材の種類が針葉樹であることから乾燥重量の46%が炭素で構成されます。炭素とCO2の分子量比が12:44であるため 1×0.7×0.46/12×44=1.18tCO2/tが排出係数となります。</t>
  </si>
  <si>
    <t>Other, please specify (アイスランド)</t>
  </si>
  <si>
    <t>Other, please specify (日本)</t>
  </si>
  <si>
    <t>Other, please specify (中国)</t>
  </si>
  <si>
    <t>検証意見書1ページ</t>
  </si>
  <si>
    <t>外部検証のプロセスにおいて、Scope1およびScope2排出量の根拠となるエネルギー燃料別使用量について、各月の使用実績を前年度の実績と照合し検証をおこなっています</t>
  </si>
  <si>
    <t>Scope3 カテゴリー1の算定において生産材のCO2排出量が85%を占めており、TDKではCO2排出量の多い生産材を中心としたサプライヤー様にサプライヤー様の環境活動や気候変動への取り組み状況を把握するため調査票への記入を依頼しました。調査を実施したサプライヤー様の割合は"953社/1140社=84%"、また、購入金額の比率では92%になります。</t>
  </si>
  <si>
    <t>2018年度よりTDKではサプライヤー様の環境活動の取り組みや気候変動への取り組み状況を調査票を用いて確認しています。調査票にはサプライヤー様のScope-1、2の排出量をTDKへの販売金額で按分した値を記入していただいており、サプライヤー様(購入した生産材）のCO2排出量の把握を行っております。将来的にはサプライヤー様にCO2排出削減を促し、特に排出量の上位のサプライヤー様とは協働で削減活動を行いTDKの環境ビジョン2035の目標である”ライフサイクル的視点でのCO2排出原単位を2035年までに半減”を目指す予定です。また、調査票は設問毎に配点されており回答に応じて総合ポイントが算出されます。2019年7月に実施した資材部主催のサプライヤーミーティングでは調査票の分析結果を示し、サプライヤー様自身の環境活動の位置づけを示し環境活動の推進を依頼しました。</t>
  </si>
  <si>
    <t>2018年度の日本のサプライヤー様に加えて2019年は中国のサプライヤー様にも調査を行い協働の対象範囲を広げました。2020年はASEANにも拡大する予定です。</t>
  </si>
  <si>
    <t>CISCO、Ford、Hewlett Packard Enterprise、HONDA、hp、NEC、NOKIA、SAMSUNG、Signify、Varian Medical SystemsよりCDPサプライチェーンプログラムメンバーの選定を受け、各社に納入する製品のCO2排出量の情報開示を、CDPサプライチェーンプログラムを通して実施しています。また、TDKの環境活動に対する顧客各社からの調査票にも積極的に納期厳守で回答しており協働を進めています。 トヨタ自動車からは環境マネジメント体制の構築と具体的活動の推進強化の指示を受けており、CO2排出量把握・管理のしくみ整備について、TDKではライフサイクル視点により、エネルギーだけでなく、水・排出物・投入資源・物流についてもCO2算定化の範囲を拡大し削減活動を推進しています。</t>
  </si>
  <si>
    <t>電子情報技術産業協会（JEITA: Japan Electronics and Information Technology Industries Association）</t>
  </si>
  <si>
    <t> JEITAは日本の電機・電子業界における主要4団体の一つであり、社会課題を解決するためにあらゆる産業を繋げ、IT/エレクトロニクス産業を中核にしたステークホルダーを結節するプラットフォームを実現することをミッションとしています。事業として「政策提言」「調査統計」「課題解決」「市場創出」の4分野に取り組んでいます。 環境面ではエネルギー／温暖化問題の抜本的な課題克服に向けて、革新的な技術開発による省エネ製品・デバイスおよびITソリューションの創出を推進し、地球規模での低炭素社会の実現に貢献することを目指しています。また、環境負荷リスク低減に向けて、化学物質管理の強化および廃棄物排出削減やリサイクル促進、ならびに国際標準化活動を通じグローバルなビジネスの発展に繋がる取組みを推進しています。</t>
  </si>
  <si>
    <t> TDKはJEITA環境部会および電子部品部会の幹事会社であり、温暖化対策連絡会運営委員会のメンバーです。この運営委員会では電子部品企業の代表として、活動の方向性の協議、政府省庁に提出する資料のための情報提供を行っています。それに加え、電子部品の機能および効率改善によるGHG削減効果を明らかにし、サプライチェーン全体での取り組みが重要であることを提言しています。</t>
  </si>
  <si>
    <t>TDKはJEITA環境部会および電子部品部会の幹事会社であり、温暖化対策連絡会運営委員会のメンバーです。この運営委員会では電子部品企業の代表として、活動の方向性の協議、政府省庁に提出する資料のための情報提供を行っています。TDKは、JEITAを通じて法律、顧客および社会的な要件を入手し、他のJEITAメンバーおよび関連した部門と気候変動戦略について議論を行っています。JEITAの決定と情報は、TDKの環境戦略に適用されます。</t>
  </si>
  <si>
    <t>またTDKは、日本政府および業界団体により開発された地球温暖化防止のプロジェクトに関与しています。 そして、TDKの目標は日本政府および業界団体の目標を越えています。 TDKのグループ会社は、本社安全環境機能により設立された中長期の行動計画に参加し、グループ会社毎にCO2排出量とエネルギー使用量の削減活動の目標を設定します。      グループ会社は、少なくとも四半期ごとに削減活動の実績・進歩を本社安全環境機能に報告します。   </t>
  </si>
  <si>
    <t> ＊日本政府の2030年度目標 ： 26%削減 (2013年対比) </t>
  </si>
  <si>
    <t> ＊TDKの自主目標2035年度 ： 50%原単位削減(2014年対比)</t>
  </si>
  <si>
    <t>lib40220.pdf</t>
  </si>
  <si>
    <t>P11/事業等のリスク</t>
  </si>
  <si>
    <t>rep18000.pdf</t>
  </si>
  <si>
    <t>P7/TDKグループのCSRマネジメント P25/地球環境との共生</t>
  </si>
  <si>
    <t>2018_all_v2.pdf</t>
  </si>
  <si>
    <t>P55/ESG</t>
  </si>
  <si>
    <t>常務執行役員 安全・環境担当役員</t>
  </si>
  <si>
    <t>1)Through change and innovation, Samsung SDI endeavors to become a global leader in energy and high-tech materials and expand its business into fields such as small-sized batteries and automotive batteries, energy storage systems (ESS), and electronics materials. </t>
  </si>
  <si>
    <t>2)More information is available on Samsung SDI website’s company page.</t>
  </si>
  <si>
    <t>http://www.samsungsdi.com/</t>
  </si>
  <si>
    <t>Sustainability Management Steering Committee(SM Committee, hereafter): Chair person – CEO, participants: all executive level, function: top corporate consultative body Since 2004, Samsung SDI has had a Sustainability Management (SM) Steering Committee and SM Office to facilitate systematic sustainable management. The CEO and executives(CFO, COO,, other C-Suite) serve on the SM Steering Committee to share key issues about sustainable management, targets, and directions for implementation before reviewing and approving major agenda items, including the Sustainability Report. Through this, risks and opportunity factors within overall sustainable management are analyzed, including economic, social, and environmental spheres, and enterprise-wide directionality is proposed.</t>
  </si>
  <si>
    <t>Other, please specify (climate change issue)</t>
  </si>
  <si>
    <t>The position within corporate governance Samsung SDI has been pursuing sustainable management since 2003 in an effort to become a socially responsible company by recognizing a variety of demands (e.g. sustainability issues) from the society and reflecting the demands into products and management. SM Committee, the company’s top consultative body, is held under the chairmanship of CEO in the pursuit of sustainable management. The committee shares major SM issues including climate change, and discusses and approves goals and strategies. The biannual committee reports what it decides to the board meeting. Since 2009, Samsung SDI has reported major sustainability issues including climate change, risks, and countermeasures to the board once a year. At the corporate level, the company has SM Steering Committee, which takes the full responsibility of issues regarding climate change .</t>
  </si>
  <si>
    <t>1) Job title : Chief Operating Officer(Senior Vice President) </t>
  </si>
  <si>
    <t>2  Roles and Responsibilities: Managing the safety environment and infrastructure (e.g. energy) of the entire Samsung SDI plants </t>
  </si>
  <si>
    <t>3) Monitoring process:  Our greenhouse gas emissions are monitored through monitoring regulations. We not only make monthly reports on the energy use and greenhouse gas emissions of each business site but also analyze the emissions forecast (energy use) for fluctuations to regularly update the status of our energy reduction project and any related issues. The essentials are reported to the CEO and CFO and placed on the SM Committee agenda.</t>
  </si>
  <si>
    <t>4) Aligning with other frameworks: GHG and energy targets and issues are reported through the company’s annual Sustainability Report. Samsung SDI makes consistent efforts for GHG reductions.</t>
  </si>
  <si>
    <t>Every year the management staff, managers and employees at Samsung SDI develop an MBO (Management by Objectives) and evaluate the performance of the COO and executives involved in manufacturing and utility on their energy goals achievement. We also have monetary and non-monetary rewards for those who show excellent results. * Monetary rewards: increase in annual salary * Non-monetary rewards: promotion points</t>
  </si>
  <si>
    <t>- System: 「Best Innovations」 Award Ceremony - Assessment elements: Total 5 Categories (Creativity, Corporate-wide applicability, Sustainability, Effort level, and Improvements) Based on the categories, the Planning Team under HQ Infra-Innovation Group evaluates and selects projects with highest scores and provide them with monetary - Rewards: Every quarter, 1 best project and 2 runner-up projects are selected and awarded with monetary reward of 300,000KRW and 100,000KRW respectively.</t>
  </si>
  <si>
    <t>Samsung SDI manages climate-related issues based on the corporate greenhouse gas management regulations with the below details. </t>
  </si>
  <si>
    <t>1) Objective: enhance the accuracy of emissions calculation and minimize environmental impacts and risks </t>
  </si>
  <si>
    <t>2) Scope: all business sites of Samsung SDI </t>
  </si>
  <si>
    <t>3) Relevant laws: Framework Act on Low Carbon, Green Growth, Emissions Trading System </t>
  </si>
  <si>
    <t>4) Major risks:  - Short term: regulations - Medium, long term: technology, legality, market, reputation, physical environment changes </t>
  </si>
  <si>
    <t>5) Risk analysis and evaluation processes: analyze the overall corporate greenhouse gas emissions, report to relevant teams and team leaders on financial impacts such as changes in the global market owing to requests from relevant groups, the government or customers, then finalize the counterplan </t>
  </si>
  <si>
    <t>6) Risk reporting period:  - Short term: monthly reports on emissions calculation and related issues, half-yearly forecasts on annual emissions - Medium, long term: emissions forecast for the next 3-5 years for each ETS phase, sustainable strategies for the next 10+ years (jointly with the Planning Team) </t>
  </si>
  <si>
    <t>7) Financial impact assessment: only short term impacts are taken into consideration at present in establishing annual energy reduction targets when the reduction amount falls short, the exceeding amount of emission allowance is managed as a financial impact * Financial impact: credit shortage * market price of credit (\26,000/ton as of 2018)</t>
  </si>
  <si>
    <t>- Risk: ETS - Results: credit shortage is classified as debt in the financial statement and thus requires an allowance * Allowance: credit shortage * market price of credit (26,000 KRW/ton)</t>
  </si>
  <si>
    <t>- Risk: Green Pricing, RE100 - Results: check which corporate branches require transition to renewable energy and their current status including power consumption and DM peaks and analyze renewable energy scenarios * Possible options under consideration: investment in renewable energy projects, PPA, REC, GO, PV installation, etc. ※ Short term: considering the cost, REC and GO (2.45€/MWh as of 2018) Medium, long term: PPA, investment in renewable energy projects</t>
  </si>
  <si>
    <t>- Risk: energy density and EV driving range - Results: prevent conflicts through preemptive application, registration and maintenance of patents and secure technology competitiveness in order to ensure continuous development of high capacity, high density batteries (4,689 domestic and 9,695 overseas patents as of 2018)</t>
  </si>
  <si>
    <t>- Risk: ETS - Results: continue to implement emission reduction plans to cover the credit shortages * Investment in reduction: 1,840 million KRW Greenhouse gas reduction: 52,887 tons</t>
  </si>
  <si>
    <t>The market is gradually moving towards high capacity, high density batteries. We assess the risks and impacts as this kind of advancement in technology can help solve climate-related issues.</t>
  </si>
  <si>
    <t>Under the slogan, “A creative leader in energy and advanced materials”, we assess the risks and impacts as an endeavor to build and maintain a reputation as an eco-friendly company.</t>
  </si>
  <si>
    <t>As some of our processes are sensitive to temperature and humidity, changes in the environment can affect energy consumption in the short term. Thus we assess the risks and impacts to manage this issue.</t>
  </si>
  <si>
    <t>We run an S-Partner program to evaluate and manage the energy goals and reduction plans to enhance our customers’ energy efficiency. * S-Partner inspections in 2018: 91 cases</t>
  </si>
  <si>
    <t>As a B2B company, we assess the risks and impacts to respond to greenhouse gas-related issues raised by our customers.</t>
  </si>
  <si>
    <t>Scope : entire business activities (Product Life Cycle) We consider the climate change-related risks and opportunities across the entire business activities (Product Life Cycle). We identify changes in climate change-related regulations, physical changes, and other change-induced risks and opportunities. What we’ve identified is reflected in our business activities through decision management processes . All climate change issues including risks and opportunities are reported to CEO and all executive level through SM Steering Committee. Since 2009, the SM Steering Committee has reported SM issues least once a year once a year .  </t>
  </si>
  <si>
    <t>1) Risk &amp; opportunity assessment at company level: </t>
  </si>
  <si>
    <t>Samsung SDI has SM Steering Committee in place which takes the full charge of all sustainability issues including climate change-related risks and opportunities at the corporate level. As explained above in 2.2, risks that are identified through the climate change risk assessment process are reported to the SM Steering Committee.The assessment on climate change-related risk and opportunity factors (i.e. the assessment on all issues related to climate change) is conducted by the biannual SM Steering Committee, and the assessment results are reflected into business activities through decision making processes .  </t>
  </si>
  <si>
    <t>2) Risk &amp; opportunity assessment at asset level:</t>
  </si>
  <si>
    <t>Each business units draw up countermeasures against risks and opportunities identified by the risk and opportunity assessment at plant level. The countermeasures include the characteristics of the area where Samsung SDI’s plants are located, labor forces, operation of equipments and production facilities, and investment plans. Each plant has energy organizations and climate change officers to monitor and implement relevant activities . </t>
  </si>
  <si>
    <t>3) Case for Risk reduction :</t>
  </si>
  <si>
    <t>As the company sees the burden of emission permits following Emission Trading Scheme (Conversion Risk) and energy cost rise due to climate change (Physical Risk), Samsung SDI tries to reduce relevant risks through implementing measures as follows. we formulated an Energy Saving TF Team in connection with entire departments before conducting activities to save energy. This team strengthens energy-saving activities by standardizing operating methods of idle/stand-by facilities. we also set energy-saving targets by department, as well as conduct an Inspection Council Meeting under the supervision of management every other month to check on progress and to reward excellent cases. We expanded the Energy Management System (s-GEMS) into overseas workplaces to optimize the quantity of energy consumption and to better ensure validation of energy-saving effects. Regarding the quantity of energy</t>
  </si>
  <si>
    <t>Korean government introduced emission trading system in 2015. The government allocates emission permits and impose penalty on the excess of regulated permit with CO2 emission price that is 3 times higher than the market per 1 ton of CO2 . * specific description : To take part in emissions trading, Samsung SDI exploits policies such as ex-ante and ex-post allocation and secures credits. A task force gathers every year to discuss energy reduction plans and in 2018, such endeavors lead to a successful greenhouse gas reduction of 52,877 tons, which is worth 1.3 billion won in credits.</t>
  </si>
  <si>
    <t>As Samsung SDI’s business gradually expands and GHG emission rises, the shortage in emission permits is expected. Financial impacts were calculated after assuming the cost for emission trading to cover the company’s shortage.</t>
  </si>
  <si>
    <t>regulations to reinforce emission source monitoring, and by setting goals by each business site and setting an emissions trading system, the company established its own system for continuous management. and the company runs Energy Task Force at corporate level to achieve substantive energy saving. We reduced a total of 52,877 tons of greenhouse gases in 2018.</t>
  </si>
  <si>
    <t>Samsung SDI’s ESS battery business division, which is in charge of the production of EV batteries and ESS, may see a drop in its sales if it fails to meet customers’ needs and standards for energy efficiency . * specific description : We invest 604 billion won in R&amp;D to develop differentiated and competitive products and as a result, we hit a 44% rise in revenue in 2018 compared to 2017.</t>
  </si>
  <si>
    <t>As for electronic material business, it is hard for new comers to enter into the business due to high technological barrier, while new rivals are easily allowed to enter the battery business if only they possess new technologies. Also many customer companies demand high density/high capacity/high efficiency batteries, which directly leads to sales reductions and affect the sales of the entire battery business. Therefore, we calculated relevant financial impact as the battery business sales.</t>
  </si>
  <si>
    <t>Samsung SDI's product development processes go through stages of product planning -&gt; development planning -&gt; detail design verification -&gt; design verification -&gt; mass production verification. At the stages of product planning and detail design verification, we make assessments of various regulations including product's energy</t>
  </si>
  <si>
    <t>Environmental degradation and global warming caused by industrialization and urbanization have expanded corporate responsibility from product management to pollutant control. They have also expanded producers' liabilities and moved to apply the principle of product lifecycle liability to producers. Regarding to climate change, the introduction of product labeling regulations and standards that require to disclose the information of carbon emission throughout the lifecycle of products and services has now become a new competitive edge for companies with the low-carbon supporting social trend. Samsung SDI's products are not end-products that are directly delivered to consumers. However, the GHG reduction of the supply chain and customers growing requests for GHG calculation information increase the company's needs to calculate total carbon emission throughout product lifecycle. * specific description : As a Life Cycle Assessment greatly contributes to achieving energy reduction goals throughout the production phase, we developed our own LCA system. We are considering various renewable options as well; our branch in Austria already uses 81% of their power through renewables.</t>
  </si>
  <si>
    <t>A part from carbon regulations, Samsung SDI’s auto-making customers require the carbon footprint record of the company’s rechargeable batteries for xEV(Electric Vehicle). If the company fails to meet the customers’ standard, it may end up with weaker competitiveness. The request for renewable energy use is gradually growing.</t>
  </si>
  <si>
    <t>The company runs LCA for some models according to ISO 14040 standard. It also plans to complete IT system development . To respond to such requests, some of our business sites are already generating and consuming solar power. We are contemplating various options to expand our use of renewables.</t>
  </si>
  <si>
    <t>Changes in mean temperature due to climate change may cause additional load on the cooling system of the production process and larger energy consumption. Also, the abnormal increase in temperature may cause the surge in power demand for cooling, thereby bring about a nationwide power shortage problem. * specific description : Given that electric power accounts for 80% of Samsung SDI's energy source, the failure of power supply caused by power shortage and the continuous rise in power cost may affect various problems such as difficulties in productions and weaker price competitiveness.</t>
  </si>
  <si>
    <t>The changes in temperature may increase the power consumption of cooling and heating systems and other facilities to maintain constant temperature and moisture for manufacturing processes. Korean government asks for voluntary energy saving activities during the peak time . If disruptions in power supply and blackout bring Samsung SDI's factory to a stop, the company will see the loss of at least 1 billion KRW per hour of blackout based on 2018 sales.</t>
  </si>
  <si>
    <t>1) Since 2011, the company has prepared energy management policy and initiated energy management. 2) The company has been operating IT systems in regard to energy &amp; GHGs. 3) The company has increased facility investment to save energy such as introducing facilities with high energy efficiency and waste heat recovery.</t>
  </si>
  <si>
    <t>Change in precipitation may increase dirt and the occurrence of yellow dust. In Korea and China, in which Samsung SDI's major production sites are located, the winter drought due to the change in precipitation can bring about large scale yellow dust in the following spring. Yellow sands may cause more glitches in manufacturing facilities while impurities may increase the frequency of quality accidents. * specific description : We operate a dry room to keep our processes clean and free from impurities. Protective supplies and equipment for yellow dust and fine dust may incur an additional cost.</t>
  </si>
  <si>
    <t>Dirt and yellow sands caused by lower precipitation may increase equipment malfunction and quality problems. If major manufacturing line stops because of problems in clean room and related equipments, the company will see at least 1.0 billion KRW of loss in sales a day based on the sales of 2018.</t>
  </si>
  <si>
    <t>In order to keep manufacturing process from dirt and yellow dust, Samsung SDI takes various measures such as installing air curtains for all exits, adjusting air flow, changing clean room filter exchange period, etc. Especially, during the time of yellow sand, manufacturing team and quality team take precautionary activities to minimize damages from yellow dust and make special checks on equipments.</t>
  </si>
  <si>
    <t>The temperature drop in winter time raises energy consumption of thermo-hygrostat facilities to provide heating and maintain constant condition for manufacturing process. As in the summer, higher power demand can bring about the rise in the energy cost and energy(or power) shortage. Also, heavy snow and sharp drop in the temperature may accompany problems such as the transfer of human resources and possible disruptions in transportation of raw materials and product. * specific description : Temperature and humidity management needed to satisfy product quality and agreements with customers may change the cost.</t>
  </si>
  <si>
    <t>The drop of temperature in winter increases energy consumption for heating and maintaining the temperature in the manufacturing process. This also can raise maximum daily power consumption(or power peak), which may elevate power unit cost . Samsung SDI performed analysis on important electricity factors (throughput, cost) and its financial influence is estimated to be KRW 1.0 billion .</t>
  </si>
  <si>
    <t>1) Since 2011, the company has prepared energy management policy and initiated energy management. 2) The company has been operating IT systems in regard to energy &amp; GHGs. 3 ) The company has increased facility investment to save energy such as introducing facilities with high energy efficiency and waste heat recovery. In addition, we are managing electricity consumption through electricity demand management project with KPX .</t>
  </si>
  <si>
    <t>Tropical cyclones usually accompany strong wind and heavy rainfall. What worries Samsung SDI most is falling lightening that comes with tropical cyclones. The falling lightening may cause problems in power supply system which lead to temporary drop of electric pressure or power stoppage. This may disrupt or suspend production. Therefore, Samsung SDI has supplemented uninterruptible power equipment and facilities that prevent temporary drops of power pressure in order to minimize business disruptions caused by falling lightning.</t>
  </si>
  <si>
    <t>Tropical cyclones accompany falling lightening and heavy rainfall, which may cause problems in power supply system and power stopping(including drops of power pressure). If disruptions in power supply and blackout bring Samsung SDI's factory to a stop, the company will see the loss of at least 1.0 billion KRW per hour of blackout based on 2018 sales.</t>
  </si>
  <si>
    <t>SDI constantly takes preventive measures to minimize damages inflicted by falling lightening. The measures are as follows. - Check-ups and maintaining normal operating condition of lightening protective facilities such as lightening rods - Activities to prevent power stoppage due to water infiltration into outdoor electric panels and wire connections. - Check-ups and change of emergency power supply system such as emergency generator and uninterrupted power supply equipment(UPS)</t>
  </si>
  <si>
    <t>The depletion of natural resources may raise the cost of raw materials and energy, thereby having a direct impact on business activities. Especially, the continued rise in primary and secondary materials and energy cost will eventually increase Samsung SDI's cost of production and, thus, decrease operating profit. * specific description : We recover resources by recovering the recycling waste batteries.</t>
  </si>
  <si>
    <t>Changes(or decrease) of natural resources can have direct impact on Samsung SDI' primary and secondary material cost. 10% rise in the cost will create about 540 KRW billion of additional cost based on Samsung SDI's primary and secondary material purchase in 2018 .</t>
  </si>
  <si>
    <t>Samsung SDI's each business division keeps on R&amp;D activities to discover alternative materials for rare and expensive metallic minerals. Also the company tries to minimize the risks of raw and subsidiary material supply by diversifying major material suppliers.</t>
  </si>
  <si>
    <t>Samsung SDI is making earnest efforts to fulfill corporate social responsibility by introducing sustainable management. Besides, our shift toward a material∙energy company from a display maker has enabled us to grow into a sustainable company that creates eco-friendly and sustainable solutions required by the time of climate change. * specific description : According to our customers’ demand, we carried out and LCA whereby we analyzed the GHG emitted from the entire process ranging from raw material extraction to product disposal and used the results to improve energy efficiency and minimize the impacts on the environment. In accordance with the LCA Principles as specified in ISO14040/44, we conduct LCA by collecting environmental information on energy and utilities in the manufacturing process and for the components. We use the energy consumption information available on the s-GEMS to work on each process. Also, with the information available on the Bill of Materials (BOM) regarding product components as well as the EHS system, we also carry out an LCA about the period from production to shipping. We establish strategies to minimize environmental impacts based on the results of careful study including that of energy consumption during product production processes. We also seek to develop highly energy-efficient products and to maximize the utilization of renewable energy to improve our performance in energy efficiency.</t>
  </si>
  <si>
    <t>Samsung SDI conducts corporate awareness survey every year in order to understand Samsung SDI's brand image that the market and our customer think, and we also make effort to enhance investment value of our company. Samsung SDI's vision to make sustainable growth as an eco-friendly material and energy solution company will be realized in the higher investment value, and more dividends and interest paid for shareholders and investors.</t>
  </si>
  <si>
    <t>Samsung SDI has introduced sustainable management to pursue sustainable development with the leadership in the areas of business, environment, and society. As a part of our effort to enhance corporate investment value, Samsung SDI was selected for DJSI(Dow Jones Sustainability Index) in 2018 for the 14th year. The information of our endless efforts is shared with the public through our annual sustainable report. Samsung SDI has redefined its business portfolio and business concept and transformed itself into an eco-friendly material and energy solution provider.To this end, we are increasing R &amp; D investment.</t>
  </si>
  <si>
    <t>The solution to the problems of global warming and the depletion of fossil fuel boils down to effective energy use and the development of alternative energy. Samsung SDI's energy business will make a critical contribution to expediting the use of new and renewable energy, shifting electrical grid to Smart Grid, and wide spreading electrical vehicles, thus changing the way people live. * specific description : At Auto China 2018, held in April 2018, Samsung SDI featured a high-capacity battery cell created from the technology of high nickel cathode materials with a lower proportion of cobalt and a higher ratio of nickel. Using this material technology that significantly reduces internal resistance in battery cells, an EV not only can drive for up to 620 km on a full charge, but also charges itself up to 80% of its capacity within 15 minutes.</t>
  </si>
  <si>
    <t>Driven by a strong uptake of smart phones and tablet PCs worldwide, the demand for high-capacity, ultra-slim lithium-ion, batteries for cars has increased rapidly. This change in the market and consumer behaviour will continue to drive the growth of Samsung SDI’s eco-friendly material and energy business.</t>
  </si>
  <si>
    <t>1) Samsung SDI participated in Intersolar Europe 2018, held in Munich, Germany, in June 2018 to introduce a number of new battery models. Under the theme of “Powering Tomorrow - Samsung SDI leads the energy of tomorrow,” we introduced upgraded market-leading high-density, high-voltage products for the first time and proposed new future values and directions for ESS through a next generation model concept that integrates ESS to fast charging stations. 2) Samsung SDI actively participated in the government’s policy meetings for the introduction of green energy nationwide while reviewing diverse systems being implemented at its major overseas business bases. Samsung SDI Austria replaced about 81% of its total power consumption with renewables. We plan to urge all our workplaces to join the efforts in using green energy.</t>
  </si>
  <si>
    <t>began participating in the greenhouse gas emission trading system from 2015 and implemented the second phase of the plan (2018 ~ 2020). The emission trading system is a system that allows the company to sell to other companies the emission rights * specific description : Samsung SDI complies with the environmental regulations of the countries where its headquarters and overseas business bases are located. In Korea, we continue to reduce and manage GHG and energy according to the Korean Emissions Trading System (K-ETS). Overseas, we set up our own GHG and energy reduction goals and continue to cut down on GHG emissions. Also, we have actively participated in policy meetings in relation to the introduction of green energy. We are reviewing various systems being implemented at the locations of our major business bases.</t>
  </si>
  <si>
    <t>in the first half of 2018 with additional profit from selling greenhouse gas emission rights. In addition, it is possible to generate additional profits when the future emission allowance is left (Output: emission allowance price (K-ETS)</t>
  </si>
  <si>
    <t>In order to sell the excess amount of emission quota generated by GHG reduction to other companies at a reasonable price, the emission price of Korean emission market is being monitored. Emissions price can be monitored at below site. http://marketdata.krx.co.kr/mdi#document=070301</t>
  </si>
  <si>
    <t>The advancement of battery technology, the driving force of future innovation, and the influence of climate change have accelerated the introduction of EV batteries and ESS. In line with this, Samsung SDI has realized product sustainability by developing technologies for high-efficiency/high density batteries and focusing on eco-friendliness of its products. We are sure that these efforts will lead to positive growth in the company’s sales. Sales of products related to climate change account for about 76%(6,954 billion KRW) of total sales.</t>
  </si>
  <si>
    <t>The global efforts toward climate change require multiple and simultaneous actions of suppliers and customers as well as Samsung SDI. These efforts will help to improve the corporate image of consumers, thereby leading to the positive growth in the company’s sales. for this reason, we have established a code of conduct for our suppliers, which must be obeyed by all our suppliers. All new partners are required to sign and submit the “CSR Compliance Agreement” as part of our efforts to minimize supply chain risk.through the S-Partner certification system, we monitor our partners’risks in labor, ethics, environment and safety and health for their continuous improvement in the fields as part of our efforts to fulfill our duties to promote their social responsibilities and secure their sustainability. * 2018 S-Partner Certification : 91</t>
  </si>
  <si>
    <t>In order to adapt to and contribute to the slowdown of climate change, the company makes continuous R&amp;D investments to develop high-density/high-efficiency batteries. Our advanced technology will help customer companies and consumers to select longer lasting battery products. As a provider of top-rank materials and total energy solutions, Samsung SDI strengthens its technological competitiveness through consistent investment in R&amp;D. We strive to lead the industrial ecosystem by developing innovative products that will pave the way to the future, through tireless work to make improvements in our products and technologies. We make every effort to secure innovative and differentiated technologies in all areas of development, manufacturing and sales so that we can continue to achieve both quantitative and qualitative growth. * R&amp;D Investment : 604 billion KRW</t>
  </si>
  <si>
    <t>Products and service, corporate efforts to adapt to and slow down climate change, and the selection of customers/consumers will evaluate products’ eco-friendliness and impact on climate change. The development of relevant technology will be very slow without continuous R&amp;D investment. Therefore, the reductions in R&amp;D investment will leave the company’s technology behind and lead to the lower sales. Also, R &amp; D workforce ratio is an important factor. * R&amp;D Investment : 604 billion KRW * R&amp;D workforce ratio : 24.8%</t>
  </si>
  <si>
    <t>While fossil fuels are used to produce products, there will be global efforts to adapt to and curb climate change by encouraging the use of renewable energy and increasing energy efficiency in the mid/long term. Therefore, for Samsung SDI, the short-term energy cost is expected to rise and the long-term energy cost is also set to rise to operate dry-rooms due to whether events such as tropical climate, heavy snowfall, and torrential rainfalls caused by climate change. It also requires efforts to expand the use of renewable energy * renewable energy conversion cost : 2,045,632,884 KRW</t>
  </si>
  <si>
    <t>There are no additional considerations.</t>
  </si>
  <si>
    <t>The recent increase in the use of renewable energy, the Paris Agreement on climate change, and other issues to deter global warming are closely related to Samsung SDI’s sales of the products such as battery and PV paste. for this reason, In 2018, our xEV sales increased in major global markets, including China, Europe, and the Americas, by 25% over the previous year.</t>
  </si>
  <si>
    <t>Sales increase is expected to bring the productivity growth, and additional staffing will raise operating cost. Also, the changes in the temperature/humidity in production bases due to climate change are likely to increase energy cost. In the long term, facility investment may gradually rise as customers require measures to curb climate change and global demand for renewable energy increases. In addition, the cost of renewable energy conversion will increase. * renewable energy conversion cost : 2,045,632,884 KRW</t>
  </si>
  <si>
    <t>While Samsung SDI produces climate change related products such as EV batteries, ESS, and PV paste, it continues innovative effort to secure the growth engine for the next generation. That’s why the company’s expenditures in the categories of finance, intellectual property, social relations, manufacturing, and human resources gradually increase. The company redistributes its capital in the forms of cash dividends, staffing, and social contributions in order to build virtuous cycle. * Climate-related capital expenditures: fixed cost is approximately 40 million won, including system management, greenhouse gas verification, ISO 50001 operating cost, etc.</t>
  </si>
  <si>
    <t>In terms of the future-oriented business, the size of business and growth potential seem to increase. Therefore, acquisition opportunity appears bigger than the risks of business disposal and Samsung SDI is likely to takeover promising companies with technologies that can add values to its products related to climate change. (e.g. Samsung SDI acquired Magna Austria Pack business unit. Now, the business unit serves as Samsung SDI’s Austria office.) * Asset value : 19349 billion KRW</t>
  </si>
  <si>
    <t>The increase in the production volume and sales of climate change related products such as batteries and PV paste has allowed smooth financing, which has led to continuous growth for the company such as technological development and increase of business size. * operating profit : 715 Billion KRW(508% increase compared to the previous year)</t>
  </si>
  <si>
    <t>After Samsung SDI opened Hungary plant for the better production of EV batteries, the company makes continuous investment to build additional factories. EVs have been recognized as one of the main products to curb climate change and the rise in EV sales will require more supply of batteries. Therefore, additional factories and production lines will be built in the future and Samsung SDI’s assets will also grow accordingly. Asset increase : 3608 Billion KRW</t>
  </si>
  <si>
    <t>omestic law requires the risks incurred by credit shortages to be converted to allowances, and the current allowance for debt is 2.6 billion won. We plan to continue reducing the risks through our energy reduction plans. * Amount of greenhouse gas reduced in 2018: 52,877 tons</t>
  </si>
  <si>
    <t>i) Process</t>
  </si>
  <si>
    <t>Samsung SDI has been pursuing sustainable management since 2002. We’ve presented SM vision to become a company that contributes to the world through sustainable development with the leadership in the areas of economy, environment, and society. To realize this vision, we’ve also established strategies for TBL (Triple Bottom Line) in economy, environment, and social areas and reflected into our business activities. Climate change is a critical issue to Samsung SDI’s sustainable management. It is also included in environmental sustainability target for eco-value creation, which has been materialized. Besides, climate change issue is reported to executive level and evaluated by SM Steering Committee and then reflected into business decision making. Samsung SDI issues annual Sustainability Report to release our SM targets, performances, and business decision makings to all stakeholders. </t>
  </si>
  <si>
    <t>ⅱ) Aspects influencing the strategy</t>
  </si>
  <si>
    <t>The tighter regulations on climate change and increasing physical risks have led the expansion of the green energy market and the higher demand for new and renewable energy. The current trend has directly influenced Samsung SDI to expand business and investment in the areas of secondary battery for EVs(Electric Vehicles), Smart Grid associated ESS(Energy Storage System) and solar business. Also, Samsung SDI’s countermeasures against climate change have been reflected into corporate strategy and mid and long-term plan to reduce GHGs throughout the entire business  activities. To prioritize the greenhouse gas issue as one of the most significant corporate management strategies, we carry out various tasks such as registering greenhouse gas regulations, setting ambitious goals and reporting monthly emissions. These efforts are also published on our annual sustainability  report.  </t>
  </si>
  <si>
    <t>ⅲ) Short term strategy changes</t>
  </si>
  <si>
    <t>Samsung SDI has introduced energy management system in order to build low carbon production system, and the company also tries to lower GHGs throughout the entire business activities. </t>
  </si>
  <si>
    <t> [Introduction of Energy Management System]</t>
  </si>
  <si>
    <t>Samsung SDI actively responds to risks associated with climate change through its Low Carbon, Clean Energy management. Based on the energy management policy, it has introduced an energy management system (ISO 50001) and implemented various measures to minimize energy use in the manufacturing process.  These energy management systems have the effect of reducing greenhouse gas by enhancing energy efficiency.  In addition, it operates the Integrated Energy &amp; GHG System (s-GEMS) to monitor energy use in real time, track it against the goal and ensure optimal operation of utilities</t>
  </si>
  <si>
    <t>[GHG reduction throughout business activities]</t>
  </si>
  <si>
    <t>Samsung SDI has developed Scope III calculation system to identify GHG emissions from product transportation, employees’ business travels, and the suppliers of raw and subsidiary materials. The information will be used as a database to calculate and reduce GHG emissions throughout the life cycle of the company’s products and services .   </t>
  </si>
  <si>
    <t>ⅳ)Long term strategy changes</t>
  </si>
  <si>
    <t>Samsung SDI reorganized its 2015 business portfolio to focus on batteries and high-tech materials and is endeavoring to acquire future growth assets by securing differentiated  competitiveness .Small battery and ESS battery businesses attract attention for its growth potential given the rising demand for eco-friendly energy, legal regulations for climate change in advanced and emerging countries, and customers’ increasing interests. Samsung SDI will maximize its market dominance in the European and US markets, and proactively participate in the emerging market such as  China . </t>
  </si>
  <si>
    <t>ⅴ)Strategic advantage</t>
  </si>
  <si>
    <t>The global climate change and energy crisis will urge for GHG reduction and energy saving, and accelerate the introduction and widespread of new and renewable energy. This will surely serve as the driving force for the sustainable growth of Samsung SDI’s material and energy businesses.Also, Samsung SDI’s sustainable management and low carbon energy management strategy will elevate its competitiveness and corporate  value .Also, Samsung SDI’s sustainable management and low carbon energy management strategy will elevate its competitiveness and corporate  value . </t>
  </si>
  <si>
    <t>ⅵ)Business decisions</t>
  </si>
  <si>
    <t>Batteries are not simply a power source, but also a fundamental element of future innovations. On the strength of technological advances in batteries, the anticipated age of electric vehicles is drawing nearer. Samsung SDI is making ceaseless efforts to realize technological advances that will enable dynamic yet safe driving in electric vehicles, in addition to allowing drivers to cover greater distances. We are realizing our vision in the eco-friendly clean energy solution sector by concentrating on the development of batteries for low-carbon vehicles. With the development of high-efficiency and high-capacity lithium ion secondary batteries and their provision to automakers worldwide, emissions of CO2 and various air pollutants from existing motor vehicles are being minimized. Sustainability is being actualized through products created not only for economic efficiency but also eco- friendliness.To strengthen R&amp;D on sustainable and eco-friendly battery, “SDI R&amp;D center” under direct governance of CEO established. R&amp;D investment for 2018 in total is 604 billion, putting focus on new product application along with the increase in environment friendly, renewable  energy . We established Samsung SDI Hungary Rt.(SDIHU) in an effort to build the new manufacturing base for the electric vehicle battery market in Europe. We invested about KRW 400 billion to equip the new corporation with a capability to manufacture batteries equivalent of 50,000 electric vehicles on a yearly basis, targeted for mass production in the second half 2018. Additionally, Samsung SDI started to operate PV Paste production line in Wuxi </t>
  </si>
  <si>
    <t>vii) How did the Paris Agreement on climate change affect your business strategy?  </t>
  </si>
  <si>
    <t>According to Nationally Determined Contributions (NDCs), Korea, China and Europe, where Samsung SDI runs manufacturing corporations, are/will be implementing emissions trading. In addition, the company sees the needs for new and renewable energies from the xEV corporate customers. Therefore, Samsung SDI has actively reviewed to introduce green energy sources such as biomass, steam, and photovoltaic power generation in order to accelerate the use of renewable energies as well as to consistently reduce GHG  emissions.   </t>
  </si>
  <si>
    <t>viii) How does the process allow your company to be more competitive than your rivals?   </t>
  </si>
  <si>
    <t>This process helps Samsung SDI enhance its image as a green-energy company since the company sets annual GHG reduction target and reports its performance on climate change issues. Also, Samsung SDI’s continuous efforts to save and efficiently use energy have contributed to its product  competitiveness.</t>
  </si>
  <si>
    <t>Korea, where Samsung SDI’s major production bases are located, set voluntary goal to reduce GHGs by 2030 to lower temperature by 2℃ complying with the Paris Agreement on Climate Change. In line with the national 2030 GHG reduction goal, Samsung SDI has made constant efforts to cut GHGs. Korea’s national BAU industrial goal is 20.5% reduction rate against 2030 BAU. In order to help to meet the national goal, the company has set the goal to reduce GHG by 535,000tons by 2030. Samsung SDI has been making various efforts to meet the 2℃ reduction goal as follows: 1) Eco-design: Based on product LCA result, the company identifies product-related environmental issues and improvement tasks for each phase of product LCA. 2) Energy saving and optimal efficiency: The company formed energy saving TF to encourage employees to join energy saving activities. The TF runs weekly meetings to review energy saving goals and performances of each business unit, and select and award best cases. 3) Introduction of Green Energy: In order to reduce GHG emissions caused by energy consumption, the company expands the use of green energy sources. 4) Improvement of suppliers’ energy efficiency: By utilizing S-Partner system, the company manages the energy saving goals and performances of each supplier. The efforts to meet the goals are related to organizational business strategies and resilience of financial planning. 1) Organizational Business Strategies Samsung SDI produces cutting-edge materials for IT technologies, electric vehicles, secondary batteries for ESS, PV paste, etc. These products are related to climate change, and the use of Samsung SDI’s products will contribute to gradual GHG reductions. As a way to contribute to GHG reduction at Samsung SDI as well as on the globe, the company has made unsparing R&amp;D investments to develop high efficiency/high capacity battery technology, to develop safe batteries with high capacity that enables to ensure electrical grid safety, and to develop PV paste which is conductive material with high viscosity that forms electrode of photovoltaic cells. 2) Resilience of Financial Planning As Samsung SDI operates TF for sustainable energy efficiency and energy saving, manufacturing plants and processes have gone through energy efficiency measures and introduced ISO 50001(Energy Management System), and built highly efficient equipment for new facilities and factories. In the process, additional spending is generated as a part of the corporate effort to meet climate change goals. However, the company believes that these spending will be fully covered by the increased sales. Samsung SDI will be able to meet climate change goals and financial planning with stronger competitiveness based on the various products, technological development, and the best stability which will help advance the EV era.</t>
  </si>
  <si>
    <t>in 2018, the energy sector GHG Emission is 939,903 tons.</t>
  </si>
  <si>
    <t>Other, please specify (Metric tons co2e per 100 million KRW)</t>
  </si>
  <si>
    <t>In 2018, the energy sector GHG Emission unit is 13.52 tons</t>
  </si>
  <si>
    <t>Every year, Samsung SDI runs energy saving TF to control energy efficiency, replacement of highly-efficient facility, efficient process building as a part of the effort to reduce GHGs. For Scope 1 savings, the company has completed 76 projects.</t>
  </si>
  <si>
    <t>Every year, Samsung SDI runs energy saving TF to control energy efficiency, replacement of highly-efficient facility, efficient process building as a part of the effort to reduce GHGs. For Scope 2 savings, the company has completed 636 projects.</t>
  </si>
  <si>
    <t>we formulated an Energy Saving TF Team in connection with entire departments before conducting activities to save energy. This team strengthens energy-saving activities by standardizing operating methods of idle/stand-by facilities. we also set energy-saving targets by department, as well as conduct an Inspection Council Meeting under the supervision of management every other month to check on progress and to reward excellent cases. We expanded the Energy Management System (s-GEMS) into overseas workplaces to optimize the quantity of energy consumption and to better ensure validation of energy-saving effects. Regarding the quantity of energy consumption, external monitoring and verification were conducted. Samsung SDI manages a separate budget account for energy efficiency and energy savings related to GHGs.Our annual management plan includes the investment cost for the following year’s energy reduction.</t>
  </si>
  <si>
    <t>Samsung SDI produces automotive batteries, the core part of electric vehicles. Korea Energy Economics Institute says that electric vehicles generate 60% lower carbon emission than gasoline-powered cars .</t>
  </si>
  <si>
    <t>Other, please specify (1)Based on the production volume of the automotive battery, we calculated the projected GHG emissions of EVs compared to the GHG emissions of vehicles with gas-engines. As a result, we could expect the GHG reduction of 614,883 )</t>
  </si>
  <si>
    <t>1)the automotive battery business department is focusing on developing sustainable and eco-friendly battery technology.</t>
  </si>
  <si>
    <t>Samsung SDI produces PV paste, an electrode material for solar cells. PV paste is a core material for solar batteries and a solar module equipped with PV paste of higher efficiency can reduce green house gas emission during power generation and produce power more efficiently.</t>
  </si>
  <si>
    <t>Other, please specify (PV paste production volume × 260watt photovoltaic module / 6g (the amount of PV paste used by 260watt photovoltaic module) × average hours of sunlight in Korea(3.4h/day) ×365day/year)</t>
  </si>
  <si>
    <t>Samsung SDI started to operate PV Paste production line in Wuxi in June 2016 and successfully established the system to quickly respond to the demands from the Chinese market. The Wuxi Plant’s current capacity level is 40 tons per month, which was extend to 60 tons in 2017 with additional lines in place.</t>
  </si>
  <si>
    <t>Market-based emissions are zero with using renewable energy</t>
  </si>
  <si>
    <t>ⅰ)GHG Calculation Criteria &amp; Protocols: IPCC Guideline for National Greenhouse Gas Inventories Revised in 2006, The GHG Protocol of the WBCSD/WRI Revised in 2004 ⅱ)Data collection procedures and data quality: The company operates an IT system that identifies major suppliers of raw and subsidiary materials. (The suppliers of raw and subsidiary materials must enter the GHG data including their energy consumption record of the previous year into Samsung SDI’s purchase portal website). The GHG data that the suppliers entered is finally calculated after going through Samsung SDI’s internal verification. ⅲ)Hypothesis: The company considers only Scope 1 and 2 emission of raw and subsidiary material suppliers. This is not mandatory. Therefore, the emission data is not collected from all suppliers.</t>
  </si>
  <si>
    <t>Since 2011, Samsung SDI has run its purchase portal (Mega Step) and required previous year’s energy consumption record and GHG data from raw and subsidiary material suppliers.</t>
  </si>
  <si>
    <t>Since 2011, Samsung SDI has run its purchase portal (Mega Step) and required previous year’s energy consumption record and GHG data from major manufacturing equipment suppliers. This year, the company has failed to collect the relevant data because a major equipment supplier did not report its GHG emission information.</t>
  </si>
  <si>
    <t>ⅰ)GHG Calculation Criteria &amp; Protocols: IPCC Guideline for National Greenhouse Gas Inventories Revised in 2006, The GHG Protocol of the WBCSD/WRI Revised in 2004 - The company uses the GHG emission coefficient of ‘raw material and energy generation’ from LCI database network prepared by KEITI (Korea Environmental Industry and Technology Institute). ⅱ)Data collection procedure and data quality: Considering the verified Scope 1 and 2 fuel and energy consumption data, the company calculates GHG emission based on relative database and hypothesis. (Every year, Samsung SDI calculates GHG emission and receives third-party for data credibility) ⅲ)Hypothesis: - Fuel and energy related activities in Korea - Types of fuels: gasoline, diesel, LNG, LPG - Energy: electricity - The company only counts power transmission loss for electricity</t>
  </si>
  <si>
    <t>The fuel and energy related activities which are not included in Scope 1 and 2 are calculated at the level that the company can confirm through open database.</t>
  </si>
  <si>
    <t>ⅰ)GHG Calculation Criteria &amp; Protocols: IPCC Guideline for National Greenhouse Gas Inventories Revised in 2006, The GHG Protocol of the WBCSD/WRI Revised in 2004 ⅱ) Data collection procedure and data quality: The company calculates GHG data emitted from product transportation based on Samsung SDI logistics system. The data credibility is secured by third-party verification. ⅲ)Hypothesis: The company calculates only the land transportation of Samsung SDI’s products produced in Korea. The land transportation of raw and subsidiary material suppliers is not included because the data is included in ‘purchased products and services GHG emission’ (Scope 1 of raw and subsidiary material supplier).</t>
  </si>
  <si>
    <t>Samsung SDI runs a logistic system to calculate the GHG emission from the domestic land transportation of its products.</t>
  </si>
  <si>
    <t>GHG emission for waste generated in operation = sum of waste generated in operations * emission factor of waste generated Landfill: emission: 919 t emission factor: 0.191299 tCO2/t = 175.80 tCO2e Incineration: emission: 12093 t emission factor: 0.754113 tCO2/t = 9,119.48 tCO2e Recycle: emission: 90,851 t emission factor: 0.036931 tCO2/t = 3,355.23 tCO2e</t>
  </si>
  <si>
    <t>Available emission factor for waste generation is LCI DB</t>
  </si>
  <si>
    <t>ⅰ)GHG Calculation Criteria &amp; Protocols: IPCC Guideline for National Greenhouse Gas Inventories Revised in 2006, The GHG Protocol of the WBCSD/WRI Revised in 2004 ⅱ) Data collection procedure and data quality: The company calculates GHG emission based on business travel data of HR system. The data credibility is secured by third-party verification. ⅲ)Hypothesis: The company calculates only the GHG emission from domestic and overseas business travels of Samsung SDI’s employees(who are authorized to use the company’s business travel system)</t>
  </si>
  <si>
    <t>SDI is calculating CO2 emissions caused by employee's travel based on the business trip data from HR Partner System.</t>
  </si>
  <si>
    <t>The company does not calculate the data due to lack of statistics by industrial sectors, various means of commuting, and difficulties in determining travel distances.</t>
  </si>
  <si>
    <t>The data of leased buildings out of leased assets is included and calculated in GHG organization boundaries.</t>
  </si>
  <si>
    <t>Samsung SDI, a manufacturing-based company, calculated investment GHG emission in a controlled approach for the reason of dual calculation. (Equity sharing method of capital investment is excluded from consideration)</t>
  </si>
  <si>
    <t>As a B2B company, Samsung SDI does not consider the emissions at the stage of sales and consumption for the stage is related to the final consumer and weakly linked to the company.</t>
  </si>
  <si>
    <t>ⅰ)Calculation method : Automotive production volume x average distance of driving/day x 365day x kwh/5.9 km ⅱ)Source of emission factor: based on “Guideline for the Greenhouse Gas and Energy Target Management and Operation”(KOREA) ⅲ)Data collection procedure and data quality: GHG emissions are estimated based on the sales volume of Automotive battery. average distance of driving is data of korea transportation safety authority. ⅳ) Hypothesis : The formula does not consider the renewable emission factor for electric power production</t>
  </si>
  <si>
    <t>vehicle manufacturers are introducing various electric vehicles in order to meet consumer need and solve environmental problems. To meet such market changes, the vehicle battery business department is focusing on developing sustainable and eco-friendly battery technology. Notably, Li-ion battery has greatly improved energy density compared with existing lead, NiCd, and NiHg batteries, has extended battery life, and improved safety.</t>
  </si>
  <si>
    <t>ⅰ)Calculation method: PV paste production volume × 260watt photovoltaic module / 6g (the amount of PV paste used by 260watt photovoltaic module) × average hours of sunlight in Korea(3.4h/day) ×365day/year ⅱ)Source of emission factor: based on “Guideline for the Greenhouse Gas and Energy Target Management and Operation”(KOREA) ⅲ)Data collection procedure and data quality: GHG emissions are estimated based on the sales volume of PV Paste. The amount of PV paste used by 260W photovoltaic modules is 6g per modules. ⅳ)Hypothesis: - The formula does not consider the effectiveness of photovoltaic module generation, or the loss in the process of power transmission - The GHG emission in the process of the production, use, and disposal of photovoltaic module is not considered.</t>
  </si>
  <si>
    <t>The data is not related to Samsung SDI because it is calculated as additional corporation emission apart from organizational boundaries.</t>
  </si>
  <si>
    <t>Samsung SDI has no franchise operation.</t>
  </si>
  <si>
    <t>not relevant, explanation provided</t>
  </si>
  <si>
    <t>There is no other data except upstream reported above.</t>
  </si>
  <si>
    <t>the automotive battery business department is focusing on developing sustainable and eco-friendly battery technology.</t>
  </si>
  <si>
    <t>Every year, Samsung SDI runs energy saving TF to control energy efficiency, replacement of highly-efficient facility, efficient process building as a part of the effort to reduce GHGs. For Scope 1,2 savings, the company has completed 712 projects. Total GHG reduction amount is 52,877 ton. And production and sales increased. * reduction best case - Improved React Heat Condensate Traps for Dehumidifiers etc.</t>
  </si>
  <si>
    <t>Other, please specify (Other : Domestic : SAR-100 Year. Overseas : AR4-100year)</t>
  </si>
  <si>
    <t>Battery</t>
  </si>
  <si>
    <t>Electronic Materials</t>
  </si>
  <si>
    <t>HQ&amp;Research center</t>
  </si>
  <si>
    <t>HQ&amp;Research Center</t>
  </si>
  <si>
    <t>Indirect emission(electricty)</t>
  </si>
  <si>
    <t>Indirect emission(steam)</t>
  </si>
  <si>
    <t>As production increased, we purchased 164MWh more renewables (PPA) and consumed 523MWh of solar energy.</t>
  </si>
  <si>
    <t>Our greenhouse gas reduction plans lead to a successful reduction of 57,510 tons in 2017 and 52,887 tons in 2018. The change is -8%.</t>
  </si>
  <si>
    <t>We have no relevant issues</t>
  </si>
  <si>
    <t>We compared the total amounts of 2017 and 2018 taking account of our emissions for each year and calculated the difference in total amounts with the emissions and increase in production. The difference in total emissions, taking account of our reduction plans, is 205,549 and the amount of emissions in 2017 is 976,892 tons. This number increased by 21% in 2018.</t>
  </si>
  <si>
    <t>The emission factor is 0 due to renewable energy use.</t>
  </si>
  <si>
    <t>Other low-carbon technology, please specify (Waste incineration(recognized by KETS))</t>
  </si>
  <si>
    <t>Emissions from waste incineration at K-EST is calculated as 0.</t>
  </si>
  <si>
    <t>011 SAMSUNG SDI SR E-page-L.pdf</t>
  </si>
  <si>
    <t>page 93</t>
  </si>
  <si>
    <t>Korean GHG and energy target management system</t>
  </si>
  <si>
    <t>AA1000AS(2008)</t>
  </si>
  <si>
    <t>DNV GL was commissioned by Samsung SDI Co., Ltd. (Samsung SDI) to provide independent assurance on its Based on non-financial data and sustainability activities and performance data of 2018 generated from Samsung SDI, we have evaluated the adherence to AA1000 Accountability Principles (AP) 2018 and assessed the quality of sustainability performance information. We have reviewed that the Topic-specific disclosures of GRI Standards which are identified in the process for defining report content; * GRI Disclosure : Response to Climate change(302-4)</t>
  </si>
  <si>
    <t>i) Emission trade system in Korea has been enforced since 2015 and emission permit was allocated to Samsung SDI as well. We would like to continue on with the operation of emission trading system pursuing strategies below . - Emissions trading strategy: The company continues the investment in energy saving and forwards emissions right for the possible supply risk hedge . - Counter-strategies against emission trading scheme(short-term):   Introducing energy management system(ISO 50001)   Running energy TF to build low carbon production system   Initiating new and renewable energy business(acquired Electric vehicle business, ESS business on track) - Counter-strategies against emission trading scheme(long-term):    Reshuffling business structure   focusing on low carbon products (gradual expansion of rechargeable battery business)   Expanding new and renewable energy business(expansion of energy solution products such as    photovoltaic and ESS)  - Increasing the percentage of renewable energy especially for the production of automotive batteries which will be incorporated in environmental friendly electric vehicle .</t>
  </si>
  <si>
    <t>Energy efficiency: service</t>
  </si>
  <si>
    <t>high efficiency lighting replacement &amp; waste heat recovery</t>
  </si>
  <si>
    <t>Other, please specify (in KOREA ETS by CDM Project method)</t>
  </si>
  <si>
    <t>operation division</t>
  </si>
  <si>
    <t>The price of carbon changes on a daily basis; the emissions forecast is produced with the market closing price.</t>
  </si>
  <si>
    <t>Every year, we analyze the potential risks for the following year with the emissions forecast of each business unit. Any shortages in emissions count as corporate debt, therefore we use this as a measure to prepare the reserve fund. The same price is applied to all business units, and it is also used as data for inter-business unit trading and expense settlement.</t>
  </si>
  <si>
    <t>Prioritization Strategy: As a producer of rechargeable batteries and display module, Samsung SDI puts weight on the calculation and reduction of GHG emission from pre-manufacturing stage and manufacturing stage throughout products’ life cycle(i.e. resource product, production, use, and waste). Moreover, Samsung SDI’s business divisions keep track of the GHG emission of major suppliers in order to reduce GHG emission from product manufacturing stage linked with GHG emission from raw and subsidiary material supply chain. Selection Standard 1) Annual transaction volumes of KRW400million or more 2) Suppliers which can forecast labor, management compliance, environment, health and safety risks 3) at the request of customers 4) Companies with low scores for the previous year evaluation</t>
  </si>
  <si>
    <t>i)I Success metrics: 1) Quantitative data analysis: Collecting and analyzing GHG emission data of major suppliers 2) Supply chain assessment: The company runs on-paper evaluation and on-site evaluation for suppliers’ S-Partner certification, which is Samsung SDI’s supply chain social responsibility assessment standard (S-Partner evaluation items include supplier’s GHG emission calculation and their operation of GHG reduction program). ※ S-Partner audit: Under the system, Samsung SDI performs biyearly inspections on paper and in field for the fulfillment of social responsibility of its supply chain. ii) impact of engagement : Suppliers have the effect of managing GHG and energy reduction targets. Therefore, GHG and energy reductions can be achieved</t>
  </si>
  <si>
    <t>Automotive customers are pursuing change through electric vehicles to replace internal combustion engines to promote eco-friendly images. As the importance of batteries increases, it emphasizes the use of high efficiency and renewable energy</t>
  </si>
  <si>
    <t>It is expected that the CDP score will be included in the supplier evaluation score and the LCA evaluation data will be required in the future. And we're going to have a gradual increase in renewables.</t>
  </si>
  <si>
    <t>Other, please specify (● green price(with renewable energy))</t>
  </si>
  <si>
    <t>1)Engagement Method : Attending government-ledhearings and discussion for companies with green price(with renewable energy) 2) name of legislation and effective region : introduction of green price system(in the third energy master plan) 3) Details : Implementation of a new power rate system to expand the production and use of renewable energy;</t>
  </si>
  <si>
    <t>To expand renewable energy, the green price system is a good system, and additional policies are needed to secure a large number of demand in connection with the emission trading system.</t>
  </si>
  <si>
    <t>Samsung SDI has a corporate level SM Management Team which takes the full responsibility of climate change. Also SM Steering Committee, a top level consultative body presided over by CEO, discusses and approves major climate change issues and goals. SM Management Team monitors direct/indirect climate change policy issues. Major issues (including engagement activities) are shared and reported to the senior management. It also manages greenhouse gases in accordance with greenhouse gas management regulations for continuous data management.</t>
  </si>
  <si>
    <t>48,49</t>
  </si>
  <si>
    <t>Sustainability reports include financial indicators.</t>
  </si>
  <si>
    <t>Being in charge of energy management and GHG control in the entire production factories, the person bears the title of senior executive.</t>
  </si>
  <si>
    <t>NetApp is a Fortune 500 company that creates innovative storage and data management solutions that deliver outstanding cost efficiency and accelerate customer breakthroughs.   We are the data authority for hybrid cloud.   We provide a full range of hybrid cloud data services that simplify management of applications and data across cloud and on-premises environments to accelerate digital transformation. Together with our partners, we empower global organizations to unleash the full potential of their data to expand customer touchpoints, foster greater innovation, and optimize their operations.  As a global company, we believe we have the responsibility to help make our global communities better, stronger, and more vibrant places in which to live, work, and do business. We are committed to social responsibility issues, including diversity and inclusion, health and safety, human rights, environmental protection, and philanthropy; and we promote a culture that emphasizes and demands high standards for social responsibility. We are dedicated to protecting and preserving our environment by creating energy efficient products and by practicing sound environmental stewardship.  For more information, visit www.netapp.com.  #DataDriven</t>
  </si>
  <si>
    <t>Barbados</t>
  </si>
  <si>
    <t>Bermuda</t>
  </si>
  <si>
    <t>Cyprus</t>
  </si>
  <si>
    <t>Chair of the Audit Committee - the Audit Committee is comprised of both internal leaders as well as several board members. The Audit Committee provides impetus and oversight to the Enterprise Risk Management (ERM) program and is ultimately responsible for ensuring that the program adds value to the business strategy-setting process. The ERM program can offer a risk-aware view of NetApp's long-term goals, which may then be adjusted to reflect the risk/reward trade-off analysis conducted at the top level. Risk oversight and governance functions are performed by the Audit Committee. Management communicates routinely with the Audit Committee and individual directors on the significant risks identified and how they are being managed.</t>
  </si>
  <si>
    <t>NetApp’s Enterprise Risk Management plan has board oversight. It is implied that if Climate Risk were to become a significant risk then the board would be informed and exercise oversight in mitigating that risk.</t>
  </si>
  <si>
    <t>Other committee, please specify (Audit Committee)</t>
  </si>
  <si>
    <t>NetApp has a robust Global Enterprise Risk Management (ERM) Policy.  The main stakeholder group is the Audit Committee, which is comprised of both internal leaders as well as several board members.  This committee provides oversight to the ERM program and is ultimately responsible for ensuring that the program adds value to the business strategy-setting process.  Risk oversight and governance functions are performed by the Audit Committee, alone or in collaboration with senior executives.  While the Audit Committee oversees risk management at NetApp, NetApp management is charged with managing risk day to day.  NetApp has established robust internal processes and a strong internal control environment, which facilitate the identification and management of risks and regular communication with Risk Owner, Risk Steering Committee and Audit committee. These processes include the ERM program; the Corporate Social Responsibility program; robust corporate polices, standards and processes; and comprehensive internal and external audit processes.  Management communicates routinely with the Audit Committee and individual directors on the significant risks identified and how they are being managed. </t>
  </si>
  <si>
    <t>The Executive Risk Committee is the coordinating body that oversees NetApp's response to risks that could impact NetApp's ability to achieve its overarching strategic goals, as well as its underlying business objectives.  The Executive Risk Committee consists of selected members from each of the five risk pillars (strategic, operational, financial, compliance, human capital), members of Executive Management, and the Director of Risk Management.   </t>
  </si>
  <si>
    <t>NetApp's Risk Manager holds a central role in coordinating on-going ERM program activities globally.  The life cycle of our effective enterprise risk program includes steps to identify, assess, decide, act, respond, recover and monitor (to include quarterly and annual reporting to the Board level Audit Committee) individual risks.  </t>
  </si>
  <si>
    <t>NetApp has the governance structure in place to address climate change and should significant risks be identified, then through our process fully described in our ERM policy document, the Board would be informed and exercise oversight in mitigating those risks.  </t>
  </si>
  <si>
    <t>Facility managers who have made improvements that lead to energy and cost savings for the company are recognized. This consists of either recognition during the CFO organization's quarterly all hands meeting or being given the opportunity to present the project and savings to senior management in the Workplace Resources and Finance organizations. Recognition is also given to locations that are newly certified or re-certified to ISO 14001.</t>
  </si>
  <si>
    <t>In the short term, NetApp ensures compliance to all standards.</t>
  </si>
  <si>
    <t>NetApp will drive for operational resiliency.</t>
  </si>
  <si>
    <t>NetApp's goal is to embed a culture of global impact for social, climate and political good.</t>
  </si>
  <si>
    <t>Risks are reported to the Risk Management Executive Steering Committee on a quarterly basis and to the Audit Committee of the Board of Directors annually or more often as business conditions change or as major external risk factors arise. In addition to reporting of top risks by pillar, there are frequent detailed reports within each pillar as requested by the audit committee or as recommended by senior management. Climate Change risk is assessed within the Enterprise Risk Management process within various pillars (Operational Pillar as it relates to supply chain, operations, etc.; Legal Pillar as it relates to the regulatory landscape on impacts of climate change risks). The Risk Management Executive Steering Committee consists of senior executives overseeing the risk compilation activities for each pillar of risk. All geographic areas are considered: 45 countries and 4 geographic regions to include Americas; Europe, Middle East and Africa (EMEA); Asia Pacific (APAC); and India.</t>
  </si>
  <si>
    <t>NetApp is committed to the effective management of risk and has established an integrated and global Enterprise Risk management (ERM) program to support the achievement of strategic objectives while managing risk appropriately and within desired tolerances.  The primary objective of the program is to provide a mechanism whereby management has access to timely and relevant risk information, in order to enhance business decision making and effective strategic and operational resource allocation.  In general, the ERM Program will: facilitate the timely identification and review of risks NetApp is facing; identify and assign risk oversight accountabilities; provide and facilitate standardized methods, definitions, criteria and templates for assessing risk likelihood and impact; ensure that mitigation plans are developed for key risks when necessary; ensure that mitigation activities are monitored; provide a mechanism to better anticipate changing risk conditions thus allowing for risk avoidance or mitigation; provide a mechanism and structure for reporting on the status of risks to the ERM function, senior management and the NetApp Audit Committee; and finally, provide an opportunity for NetApp functional leadership to focus on and review significant risks as they are preparing their annual strategic and operational plans.  </t>
  </si>
  <si>
    <t>NetApp has identified a number of risk sources and has divided its risks into the following five categories (pillars): Strategic (examples include trends, growth strategy), Operational (examples include Climate Change, Product Security, Sales &amp; Marketing, Disaster Recovery, IT), Financial (examples include Accounting, Facilities and Capital Investments, Shareholder Relations), Compliance (examples include anti-bribery/ethics, data governance), and Human Capital (examples include Business Continuity plans/vendor resiliency; data privacy, talent management).  </t>
  </si>
  <si>
    <t>There are numerous stakeholder groups for ERM including the Audit Committee (provide oversight to the program and ultimately responsible for ensuring that the program adds value to the business strategy-setting process); Executive Risk Committee (oversees risk responses); Risk Manager (coordinates ERM activities globally); Regional Risk Managers (EMEA, APAC); Risk Liaisons; and Risk Owners (functional executive whose role is to ensure that the risks for which they are assigned ownership are appropriately evaluated, managed and reported).  </t>
  </si>
  <si>
    <t>The lifecycle of an effective enterprise risk program starts with understanding of business objectives which leads to identification and assessment of risk.  NetApp has a formal risk identification process which includes Risk Owners reviewing the overall risk register, with Risk Owners in turn providing relevant new information like significant internal or external audit findings (including regulatory visits resulting in sanctions) plus general changes in the regulatory environment, etc.  As a result of risk identification, Risk Owners can take a proactive or reactive approach.  </t>
  </si>
  <si>
    <t>The next step is to assess the risk.    To ensure each risk is evaluated consistently, NetApp uses risk likelihood and risk impact measurement criteria to evaluate the raw risk score for each risk. NetApp then determines the effectiveness of the controls to develop a residual risk score. The formula for determining residual risk is (likelihood x impact) / control effectiveness.</t>
  </si>
  <si>
    <t>· Risk likelihood represents the expected probability that the risk event will occur. </t>
  </si>
  <si>
    <t>· Risk impact represents the inherent risk effect a risk event could have on the enterprise if it occurs. </t>
  </si>
  <si>
    <t>· Control effectiveness represents how well current controls are mitigating either the likelihood or impact of the risk. </t>
  </si>
  <si>
    <t>Once risks are identified and assessed, the next steps are to decide what to do about the risk (terminate, treat or tolerate); act on the risk (implement an action plan); respond (response plan); recover (return to business as usual once crisis has been stabilized), and finally, to monitor the risk.  Risks are monitored throughout the year and the routine ERM reporting schedule is both quarterly (select pillars) to the Executive Risk Committee and quarterly/annually to the Audit Committee.   </t>
  </si>
  <si>
    <t>Specific to climate change risks, one example is the continuous monitoring of the severe droughts in various regions of India. Bangalore, India is NetApp’s largest campus with over 3,000 employees for the hub for engineering, and other financial center-of-excellence roles. Although Bangalore has not been directly impacted by the effects of climate change, the surrounding states are aggressively developing plans to mitigate against this catastrophic climate change risk. NetApp has undergone the identification phase and is currently evaluating impacts to its business if the drought spreads to the Bangalore region.  </t>
  </si>
  <si>
    <t>Compliance Risk Pillar – This pillar continuously assesses the current regulatory landscape through peer interaction as well as 3rd party outside counsel. Various services are employed to stay on top of any changing landscape to various risks, including climate change. NetApp is also a member of key industry groups in Silicon Valley to stay abreast of any changing risks in the regulatory landscape as it pertains to climate change.</t>
  </si>
  <si>
    <t>Compliance Risk Pillar – Same as above, the 3 areas are continuously pulsed for any changes in the regulatory landscape (peers, outside counsel, and industry groups).</t>
  </si>
  <si>
    <t>Operational and Strategic Risk Categories</t>
  </si>
  <si>
    <t>Compliance Risk Category</t>
  </si>
  <si>
    <t>Operational Risk (specifically under Sales &amp; Marketing: Reputational/Brand &amp; Marketing)</t>
  </si>
  <si>
    <t>Operational Risk Category</t>
  </si>
  <si>
    <t>Operational Risk Pillar – NetApp keeps a tight engagement with 2 of the largest and most progressive contract manufacturing partners: Jabil and Foxconn. These global firms keep on the forefront of topics such as climate change. Jabil as an example has dedicated team members that focus on establishing and managing supply chains for their customers (such as NetApp) that are good for our environment.</t>
  </si>
  <si>
    <t>NetApp is committed to the effective management of risk and has established an integrated and global Enterprise Risk Management (ERM) program to support the achievement of strategic objectives while managing risks appropriately and within desired tolerances.  The ERM program is aligned to NetApp's Corporate Governance Guidelines.  NetApp's ERM program provides structure to standardize and support the evaluation of information from various sources to identify, assess, and manage risk.  It also helps to prioritize risks that are deemed more significant utilizing standardized rating criteria.  Understanding the risks and opportunities facing our organization, assessing exposure, and taking action to effectively respond will help to preserve and maximize value for NetApp.  NetApp's ERM program also coordinates with Business Continuity Management (BCM) and Crisis Management (CM) to create an integrated program that deals with the entire risk life cycle, from indemnification to recovery.</t>
  </si>
  <si>
    <t>This program is managed by the Corporate Risk Management department and provides visibility for Risk Management, Executive Management and the Board of Directors to the full spectrum of risks that affect NetApp.  At the company level, all risks are categorized into major risk areas (called “pillars”).  While each functional business unit is responsible for their risk ranking process, the process within each group is monitored and guided by the Corporate Risk Management department to ensure consistency in approach and in ranking of risks.  The team works with different organizations within NetApp to identify and manage various risks, such as energy use and electricity pricing (Workplace Resources), regulatory risks (Legal), business continuity (Risk Management) or reputation management (Sales &amp; Marketing).  </t>
  </si>
  <si>
    <t>At the asset level, we are primarily focused on operational risks. For those risks that are identified, using the aforementioned risk ranking process, we run through scenarios and plans to ensure that we have ongoing business continuity. We manage climate related risks and opportunities by having contingency plans in place. For example, we have identified extreme storms (hurricanes) as a potential risk for our Research Triangle Park, North Carolina. To mitigate the impact from hurricanes and related storms we have put contingency plans in place. These plans include: securing fuel for generators and a plan to truck in more as needed; having landscape crews on standby to clear downed trees to maintain access to the site; and plans for evaluating building damage and the ability to regain access using the protocols set forth by the Applied Technology Council, ATC-45 Safety Evaluation of Buildings after Windstorms and Floods.</t>
  </si>
  <si>
    <t>Warmer temperatures could lead to higher operating costs from increased cooling demand in our data centers and offices. This could increase the electricity consumed by 5% to 20%.</t>
  </si>
  <si>
    <t>Potential financial impact is based on reduced hours using outside air to cool data centers and labs. When we use outside air to cool the chilled water plant is turned off eliminating the energy to run chillers, pumps, and cooling tower fans. If the amount of hours where the ambient air is below the threshold where we can use outside air for cooling the electricity consumed in our three largest sites in Sunnyvale, CA; Wichita, KS; Research Triangle Park, NC; and Bangalore, India.</t>
  </si>
  <si>
    <t>The equipment cooled by outside air requires that temperatures must be within a set parameter. There is some flexibility to raise temperatures in the lab and data centers but the increase in temperature would mean the space would be too warm for staff to work in the space. The cost of management is zero because adjusting set points and monitoring the space temperature is an activity that is already done by our facilities team. A part of this management process is forecasting the electricity costs annually. We evaluate the past years temperatures and current forecast. We have experienced warmer weather this past year requiring us to increase our electricity cost/kWh when budgeting for the next year.</t>
  </si>
  <si>
    <t>Drought conditions would have a direct impact to our operations located in the affected region from water rationing. If our Bangalore India site experiences droughts, that could affect NetApp’s ability to expand in Bangalore. Drought at our Sunnyvale and Research Triangle Park sites could require water rationing, which would reduce the amount of equipment that can be cooled in the data centers/labs. This in turn would reduce the research and development activities that take place at the sites.</t>
  </si>
  <si>
    <t>We have not calculated the multiple scenarios possible with limiting growth or reducing the cooling capacity at each site.</t>
  </si>
  <si>
    <t>We have followed best practices in water efficiency. We monitor and trend water consumption though our Building Automation Systems (BAS). The BAS sends alarms to Facilities staff if abnormal use is identified. We have made significant efforts at locations to reduce potable water consumption by using reclaimed water for irrigation. At our RTP site we can use reclaimed water for cooling tower water. Reclaimed water provided by the city would not be curtailed in the event of water restrictions but requires an increased use of chemicals. Potential financial impact for the RTP scenario would be zero because reclaimed water cost savings would be offset by the increase cost of treatment chemicals.</t>
  </si>
  <si>
    <t>In the reporting year our Research Triangle Park, North Carolina site experienced two tropical events (Hurricanes Michael and Florence). Fortunately, the impact to the site was minimal. With the increase in severity and the number of hurricanes the chance of a direct hit increases. A direct hit by hurricane force winds or tornadoes spun from the hurricane could make it impossible for employees to travel to the site. The site itself could sustain damage that could prevent employees from working. It is not uncommon for hurricanes to pass through North Carolina. Historically 413 known tropical or subtropical cyclones have affected the state of North Carolina. We predict in the short term (0 – 2 years) we will experience Tropical Storm force surface winds of at least 39 mph. The likelihood for some storm damage is high with the most common impact to the site being a temporary loss of power. We predict at a minimum we will experience a power outage and are prepared to run generators to maintain operations. In the long term 5 -10 years we predict there is an almost certain chance our RTP site will experience a direct hit by a Category 1 Hurricane with sustained winds of 74 mph or greater. We base our prediction on The National Oceanic and Atmospheric Administration data showing North Carolina will experience a major hurricane (Category 3 and higher) once every 18 years on average. 23 years ago, on September 6, 1996 Hurricane Fran came ashore on the North Carolina coast as a Category 3 Hurricane with sustained winds of 115 mph. The storm maintained hurricane force winds as it traveled inland and passed directly over where our RTP site would be located nine years later.</t>
  </si>
  <si>
    <t>Potential financial impact figure is calculated based on a power outage and fallen trees This is the most common result of a tropical system passing over our RTP, NC site. This cost is an additional OPEX cost which we anticipate is $100,000 in the short term. There is typically enough warning of a hurricane approaching to allow for site preparations. Preparations include testing generators, checking fuel levels in the generators, calculating load and generator run times, and contacting fuel delivery vendors. Our emergency plans also include identifying personnel and supplies needed to be on site for an extended period. The planning also includes how to get back in operation after the event such as having the landscape vendor on standby to remove downed trees to allow employees access to the site.</t>
  </si>
  <si>
    <t>We anticipate the most common impact to the site from the risk of tropical storms is the loss of power. Cost to manage this risk is a result of installing generators at the RTP site. The generator cost is a one-time CAPEX cost of $6,000,000 to provide backup power generation to the site.</t>
  </si>
  <si>
    <t>Increased value of fixed assets (e.g., highly rated energy-efficient buildings)</t>
  </si>
  <si>
    <t>We are focusing on consolidating our lab and data center facilities and using technology to more efficiently use our IT infrastructure. This is core to our emissions targets. As part of our corporate strategy to reduce energy we set out to reduce electricity consumption in North America by 20% within five years compared to the base year of 2016. The electricity consumed by our North American operations constitutes 90% of Scope 2 emissions. So far, we have reduced Scope 2 emissions in this category by 19%, meeting 95% of the goal within 3 years. The largest impact to the reduction is the relocation and consolidation of our lab and data center equipment to more efficient facilities with lower energy costs.</t>
  </si>
  <si>
    <t>Potential financial impact figure is calculated by the kilowatt hours reduced by meeting the target multiplied by the average cost of electricity.</t>
  </si>
  <si>
    <t>As part of our corporate strategy to reduce energy we set out to reduce electricity consumption in North America by 20% within five years compared to the base year of 2016. The electricity consumed by our North American operations constitutes 90% of Scope 2 emissions. So far, we have reduced Scope 2 emissions in this category by 19%, meeting 95% of the goal within 3 years. The largest impact to the reduction is the relocation and consolidation of our lab and data center equipment to more efficient facilities with lower energy costs. The cost to implement is minimal because as equipment reaches end of life it is replaced with equipment in a more efficient location and the cost of relocating operating equipment is offset by energy cost savings.</t>
  </si>
  <si>
    <t>An onsite solar array was installed in 2017 at the NetApp office and data center in Bangalore, India and the array became operational in the reporting year (2018).</t>
  </si>
  <si>
    <t>The financial impact figure is calculated by multiplying the cost to purchase electricity by the kilowatt hours produced in the reporting year by the solar plant.</t>
  </si>
  <si>
    <t>As part of our corporate strategy the plan for the new Bangalore site from the outset was to use greater than 70% renewable energy. This strategy is also integral to our ISO 14001 certifications and objectives. The installation of a photo-voltaic plant was in the design plan since the beginning. It was phased in during the construction of the new site and became operational in 2018.</t>
  </si>
  <si>
    <t>As enterprise data centers continue to migrate to the cloud, NetApp is uniquely positioned in this market transformation. The benefit of the migration to the cloud is that data centers in locations that have significant risk to climate change can transition to data centers that are in locations that have less risk to climate change. The market opportunity is tremendous - and current growth in the cloud market is greater than $100B. NetApp is uniquely positioned with our Data Fabric Product strategy to increase market share significantly and increases our opportunity as customers use the cloud as part of their climate change risk mitigation. NetApp's portfolio of Data Fabric products are not directly marketed as low carbon products. However, the efficiency gains of higher utilization and improved optimization of IT infrastructure and data management systems are in effect going to contribute to customers GHG reduction. This would be nearly impossible to quantify due to the proprietary nature of our customers data management.</t>
  </si>
  <si>
    <t>No impacts to our supply chain by climate-related risks were identified. We do require that our contract manufacturers throughout the world have plans in place in case of natural disaster.</t>
  </si>
  <si>
    <t>To mitigate the impact from hurricanes and related storms we have put contingency plans in place. These plans include: securing fuel for generators and a plan to truck in more as needed; having landscape crews on standby to clear downed trees to maintain access to the site; and plans for evaluating building damage and the ability to regain access using the protocols set forth by the Applied Technology Council, ATC-45 Safety Evaluation of Buildings after Windstorms and Floods.</t>
  </si>
  <si>
    <t>Our largest R&amp;D facility is in Research Triangle Park, NC. The identified risk of increased hurricanes due to climate change has impacted our R&amp;D investment by requiring the addition of generators at a cost of $6,000,000.</t>
  </si>
  <si>
    <t>Each hurricane season (June – November) we expect to experience a tropical system of some magnitude at our RTP site. We predict in the short term (0 – 2 years) we will experience Tropical Storm force surface winds of at least 39 mph. The likelihood for some storm damage is high with the most common impact to the site being a temporary loss of power. We predict at a minimum we will experience a power outage and are prepared to run generators to maintain operations. In the long term 5 -10 years we predict there is an almost certain chance our RTP site will experience a direct hit by a Category 1 Hurricane with sustained winds of 74 mph or greater. We base our prediction on The National Oceanic and Atmospheric Administration data showing North Carolina will experience a major hurricane (Category 3 and higher) once every 18 years on average. 23 years ago, on September 6, 1996 Hurricane Fran came ashore on the North Carolina cost as a Category 3 Hurricane with sustained winds of 115 mph. The storm maintained hurricane force winds as it traveled inland and passed directly over where our RTP site would be located nine years later.</t>
  </si>
  <si>
    <t>No other impacts have been identified</t>
  </si>
  <si>
    <t>As enterprise data centers continue to migrate to the cloud, NetApp is uniquely positioned in this market transformation. The benefit of the migration to the cloud is that data centers in locations that have significant risk to climate change can transition to data centers that are in locations that have less risk to climate change. The market opportunity is tremendous - and current growth in the cloud market is greater than $100B. NetApp is uniquely positioned with our Data Fabric Product strategy to increase market share significantly and increases our opportunity as customers use the cloud as part of their climate change risk mitigation.</t>
  </si>
  <si>
    <t>NetApp's India operations are impacted from water scarcity. To provide ample water for our operations we must have water trucked to the site in tankers which accounts for 41% of our water withdrawals for the site. The impact of trucking in this water is a 133% increase in our water budget compared to the cost of water supplied by the local utility.</t>
  </si>
  <si>
    <t>An investment to modify HVAC equipment from water cooled chilled water plant to an air cooled chilled water plant will require significant capital investment between $500,000 and $2,000,000.</t>
  </si>
  <si>
    <t>The climate change in India and resulting water shortage has caused NetApp to curtail further development of our existing site. This is a divestment from the full potential of the site in terms of building square footage that the initial investment in the property was going to yield.</t>
  </si>
  <si>
    <t>An allocation of capital investment has been reserved in order to implement the mitigation measures to reduce water consumption.</t>
  </si>
  <si>
    <t>NetApp's India facility will not yield the full capacity the site could provide because of the possibility of water scarcity in the region.</t>
  </si>
  <si>
    <t>We have not been impacted by the climate risks identified that will increase our liability to creditors</t>
  </si>
  <si>
    <t>No other impacts from climate risks have been identified</t>
  </si>
  <si>
    <t>Climate change concerns are integrated into NetApp’s corporate strategy, from how we operate as a company to how we design and market our products.  We try to operate our buildings and design our products to the highest standards of energy efficiency.  Our climate change strategy has short-, medium-, and long-term components that focus on the most important climate risks and opportunities we've identified. </t>
  </si>
  <si>
    <t>1. We follow the adage that you have to measure emissions to be able to manage them.  On the operations side, the facilities team collects data on energy use and expenditures globally and uses this data to evaluate our historical consumption and identify opportunities to improve our performance in the short term.  To streamline this effort, we use a software package called ENVIZI to enter data and review trends from prior years.  We report our energy consumption internally and any savings opportunities that we've identified to our VP of Workplace Resources and Real Estate to plan for future reductions.   </t>
  </si>
  <si>
    <t>2. Based on current information, we believe that our primary risk related to climate change is the risk of increased energy costs.  We are not subject to a cap and trade system or any other mitigation measures that would be material to our operations in the near future both for our operations and to drive demand for particular types of products.  Additionally, we have implemented disaster recovery and business resiliency measures to mitigate the physical risks that our facilities, business, and supply chain might face as a consequence of severe weather- or climate-related phenomena such as floods, droughts, and other such natural occurrences.</t>
  </si>
  <si>
    <t>3. Climate change has influenced our short-term strategy (0-2 years) in that we focus on driving energy efficiency in operations, managing our cost of energy and meeting current product regulations. In particular, we are focused on meeting product regulations and have been influenced by the need to comply with regulations and any regulatory changes. Compliance with regulation reduces risk of potential penalties or negative consequences related to non-compliance.  For our products, the short-term strategy has focused on meeting the requirements of the ENERGY STAR for Data Center Storage specifications. The outcome of this short-term strategy is that we’ve made incremental reductions in our net GHG emissions and many of our products are ENERGY STAR certified.</t>
  </si>
  <si>
    <t>4. Our long-term strategy (5+ years) is focused on ensuring our labs/data centers use energy efficiently, that future facilities are designed to green building standards and that our products are as or more energy efficient than other storage products. The first part of this long-term strategy is evaluating lab and data center energy consumption through metering and other means.  In March of 2018 our Bangalore, India campus was awarded a Platinum rating for the IGBC (India's Green Building Council) Green New Buildings program.  This new building is more energy efficient, has a more reliable supply of power and is purchasing over 80% renewable energy.</t>
  </si>
  <si>
    <t>5. Our strategy has helped NetApp's competitive advantage primarily through the improvement in our reputation and the fact that we were one of only a few data storage providers to have certified ENERGY STAR Data Center Storage products listed on the U.S. EPA's website when the standard came into effect.  This has helped our reputation in particular with our public sector customers, who have requirements to buy qualified ENERGY STAR products if they are available.  We are always evaluating different technologies and renewable energy sources to identify which would meet our internal ROI.  If we identify a promising technology, we will use this data in the budgeting cycle for upcoming fiscal years.  </t>
  </si>
  <si>
    <t>6. One of the most substantial business decisions we have made is to consolidate our data center operations into fewer and more efficient locations. This multiyear plan has reduced over 20,000 tCO2e over the past two years.  This is in part because we are consolidating into our Research Triangle Park, NC location which operates which uses outside air for cooling the majority of the year, reducing the electricity consumed by eliminating the need to run mechanical chillers.</t>
  </si>
  <si>
    <t>Specific climate change-related scenario analysis can be considered, but it isn't specifically used now to inform our business strategy.  We have an existing Enterprise Risk Management system and a new sub-category of risk, to specifically include climate, will be added to the ERM document language in 2019.  </t>
  </si>
  <si>
    <t>As part of our corporate strategy to reduce energy we set out to reduce electricity consumption in North America by 20% within five years compared to the base year of 2016. The electricity consumed by our North American operations constitutes 90% of Scope 2 emissions. So far, we have reduced Scope 2 emissions in this category by of 19%, meeting 95% of the goal within 3 years. The largest impact to the reduction is the relocation and consolidation of our lab and data center equipment to more efficient facilities with lower energy costs.</t>
  </si>
  <si>
    <t>Number of electric vehicles on site</t>
  </si>
  <si>
    <t>This is not an intensity target</t>
  </si>
  <si>
    <t>NetApp added 4 dual-head ChargePoint charging stations to its RTP, NC campus in October of 2018, enabling the further adoption of electric vehicles by employees. There were 34 registered users at the end of 2018 and is the base for the target. We have a target to increase the registered users by 5% per year over the ten years. This equates to 55 registered users by 2028.</t>
  </si>
  <si>
    <t>This is not part of an emissions target. The increased use of electric vehicles on site will increase our Scope 2 emissions but will reduce an employee's emissions by transitioning from fossil fuel to electricity.</t>
  </si>
  <si>
    <t>Other, please specify (We have ISO 14001 goals for the utilization of our charging stations (increase of at least 5% year over year). This equates to a total 55 users by 2028)</t>
  </si>
  <si>
    <t>kilowatts</t>
  </si>
  <si>
    <t>hour</t>
  </si>
  <si>
    <t>An onsite solar array was installed in 2017 at the NetApp office and data center in Bangalore, India and it became operational in this reporting year (2018).</t>
  </si>
  <si>
    <t>This was not part of an emissions target but reduced the electricity purchased thereby avoiding the emissions of 78 tCO2e.</t>
  </si>
  <si>
    <t>The chiller plant in one of the RTP buildings was not loaded to capacity and condenser pumps ran at full speed over supplying water volume. Using surplus VFDs abandoned from another project the condenser pumps are now able to supply the lower flow required for the lower capacity in the building.</t>
  </si>
  <si>
    <t>We evaluate Net Present Value for the project and expect a return equal or better than the weighted average cost of capital.</t>
  </si>
  <si>
    <t>January 1 2011</t>
  </si>
  <si>
    <t>December 31 2011</t>
  </si>
  <si>
    <t>The base year is the first year we received a score from CDP</t>
  </si>
  <si>
    <t>We are not measuring on a market base.</t>
  </si>
  <si>
    <t>Australia - National Greenhouse and Energy Reporting Act</t>
  </si>
  <si>
    <t>New Zealand - Guidance for Voluntary, Corporate Greenhouse Gas Reporting</t>
  </si>
  <si>
    <t>Scope 1 emission source includes: Fuel burned by our backup generators, fuel consumed by company vehicles, natural gas used for comfort and cooking, and refrigerant loss form air-conditioning and refrigeration units. 8% of the Scope 1 emissions is the result of refrigerant leaking from one failed chiller. The remainder of the refrigerant was removed from the failed chiller and a new chiller was installed.</t>
  </si>
  <si>
    <t>We do not have contracts with our suppliers to claim specific attributes of the electricity consumed.</t>
  </si>
  <si>
    <t>Our Scope 2 emissions are solely electricity purchased. We use data provided by each utility where we purchase electricity directly from the suppler. In leased facilities the cost of electricity is included in the rent and we do not have actual consumption values. We estimate this leased facilities consumption based on the sites square footage and local energy intensity values per square feet. This estimation is approximately 5% of the total energy consumed.</t>
  </si>
  <si>
    <t>We collected energy and emissions data from our two largest Contract Manufacturing partners. Each provided us with their actual allocated electricity consumption data for the locations that manufacture and assemble our products. The allocation was done using NetApp's spend at that location. These two suppliers make up a majority of our manufacturing spend.</t>
  </si>
  <si>
    <t>NetApp does not manufacture the products it sells, so emissions from our contract manufacturing partners are relevant Scope 3 sources.</t>
  </si>
  <si>
    <t>NetApp does not buy a significant amount of capital goods in order to justify the calculation of these emissions. If we have significant new construction in the future, we will estimate the emissions associated with purchased capital goods to determine if these sources are relevant.</t>
  </si>
  <si>
    <t>Since NetApp is not a manufacturer or in the petroleum/gas value chain, these emissions sources are not relevant and would not be material if they were estimated.</t>
  </si>
  <si>
    <t>The logistics in our supply chain is complicated and it is not possible to calculate all of the emissions from the relevant logistics providers used by our suppliers. The overall emissions would likely not be material or relevant in comparison to other Scope 3 emissions.</t>
  </si>
  <si>
    <t>Emissions from waste generated are not relevant or material to our business based on the low volume of waste generated.</t>
  </si>
  <si>
    <t>We adopted a tool developed by the International Civil Aviation Organization (ICAO) in place of the standard Defra factors. The ICAO Carbon Emission Calculator requires that the user input the airports of origin and destination for a direct through flight (i.e. a flight which does not have a change of the flight number). This is then compared with the published scheduled flights to obtain the aircraft types used to serve the two airports concerned and the number of departures per aircraft. Each aircraft is then mapped into one of the fifty equivalent aircraft types in order to calculate the fuel consumption for the trip based on the great circle distance between the airports involved in the journey. The passenger load factors, and passenger to cargo ratios, obtained from traffic and operational data collected by ICAO, are then applied to obtain the proportion of total fuel used which can be attributed to the passengers carried. The system then calculates the average fuel consumption for the journey weighted by the frequency of departure of each equivalent aircraft type. This is then divided by the total number of economy class equivalent passengers, giving an average fuel burn per economy class passenger. The result is then multiplied by 3.157 in order to obtain the amount of CO2 footprint attributed to each passenger travelling between those two airports.</t>
  </si>
  <si>
    <t>Air travel is one of the most significant sources of Scope 3 emissions for NetApp.</t>
  </si>
  <si>
    <t>Having gone through the exercise of calculating employee commuting the final total was not material given the size of our other activities and falls below the 5% threshold for inclusion.</t>
  </si>
  <si>
    <t>We currently have no outsourced IT data centers; therefore, the emissions are 0 tCO2e.</t>
  </si>
  <si>
    <t>Having gone through the exercise of calculating downstream transportation and distribution emissions the final total was not material given the size of our other activities and falls below the 5% threshold for inclusion.</t>
  </si>
  <si>
    <t>Most of NetApp's products are sold as final goods, though some are sold to other companies for rebranding through our OEM channel. This is a small source of our revenue and the processing is minimal and had negligible GHG emissions, so this source is not relevant</t>
  </si>
  <si>
    <t>Our products do consume energy over their lifetime; however, we have not yet calculated the emissions from their global energy consumption.</t>
  </si>
  <si>
    <t>We have not yet collected all of the data that we need to calculate this number. It is relevant since our products are considered ewaste at end-of-life; however, we want better data on disposition before reporting this number.</t>
  </si>
  <si>
    <t>NetApp has no downstream leased assets, so this source is not relevant. Therefore, the associated emissions are 0.</t>
  </si>
  <si>
    <t>NetApp does not have any franchises at this time. Therefore, the associated emissions are 0.</t>
  </si>
  <si>
    <t>NetApp has not invested directly in any infrastructure or other projects that could have a measurable GHG footprint, so this source is not relevant. Therefore, the associated emissions are 0.</t>
  </si>
  <si>
    <t>There are no other upstream assets with emissions that are relevant to NetApp. Therefore, the associated emissions are 0.</t>
  </si>
  <si>
    <t>There are no other downstream assets with emissions that are relevant to NetApp. Therefore, the associated emissions are 0.</t>
  </si>
  <si>
    <t>6146000000 </t>
  </si>
  <si>
    <t>For the previous year revenue increased 4% and emissions for the previous year fell by 2%.</t>
  </si>
  <si>
    <t>For the previous year revenue increased 4% and FTE for the previous year increased 2%.</t>
  </si>
  <si>
    <t>Emission Sources: Diesel Stationary, Diesel Transport, Gasoline Transport, and Natural Gas combustion.</t>
  </si>
  <si>
    <t>Emission Sources: Refrigerant loss HFC-134a, R404A, R407C, R410A 8% of the Scope 1 emissions is the result of refrigerant leaking from one failed chiller. The remainder of the refrigerant was removed from the failed chiller and a new chiller was installed.</t>
  </si>
  <si>
    <t>Other, please specify (HCFC)</t>
  </si>
  <si>
    <t>Emission Sources: Refrigerant loss R22</t>
  </si>
  <si>
    <t>Diesel Stationary: Emissions produced by backup generator fuel consumption</t>
  </si>
  <si>
    <t>Diesel Transport: Emissions produced by company vehicle fuel consumption</t>
  </si>
  <si>
    <t>Gasoline Transport: Emissions produced by company vehicle fuel consumption</t>
  </si>
  <si>
    <t>Natural Gas: Emissions produced by heating and cooking fuel consumption</t>
  </si>
  <si>
    <t>Refrigerant: Loss due to leaks</t>
  </si>
  <si>
    <t>Sunnyvale, CA</t>
  </si>
  <si>
    <t>Bangalore, India</t>
  </si>
  <si>
    <t>Research Triangle Park, NC</t>
  </si>
  <si>
    <t>Wichita, KS</t>
  </si>
  <si>
    <t>Cranberry Township, PA</t>
  </si>
  <si>
    <t>Waltham, MA</t>
  </si>
  <si>
    <t>Rest of World</t>
  </si>
  <si>
    <t>An onsite solar array at the NetApp office and data center in Bangalore, India became operational in the reporting year (2018).</t>
  </si>
  <si>
    <t>Relocation and consolidation of our lab and data center equipment to more efficient facilities with lower energy costs.</t>
  </si>
  <si>
    <t>A number of buildings were sold at our Sunnyvale site.</t>
  </si>
  <si>
    <t>Diesel fuel is consumed by our backup generators that only run during a power outage or during maintenance.</t>
  </si>
  <si>
    <t>Natural gas is used for cooking and comfort heating</t>
  </si>
  <si>
    <t>US EPA. 19-Nov-2015, v2. EPA Centre for Climate Leadership. Emission Factors for Greenhouse Gas Inventories</t>
  </si>
  <si>
    <t>Calculation used by Envizi tool based on volume of fuel consumed by backup generators.</t>
  </si>
  <si>
    <t>Calculation used by Envizi tool based on therms of gas consumed for heat and cooking.</t>
  </si>
  <si>
    <t>Other, please specify (Supplier Code of Conduct)</t>
  </si>
  <si>
    <t>NetApp has taken actions to ensure transparency and the prevention of abuses in our supply chain, including NetApp requires first-tier suppliers to adopt the RBA Code of Conduct. NetApp’s Supplier Code of Conduct is aligned with the RBA Code of Conduct and implements its key sections, including workers’ rights, the eradication of forced labor, working conditions, and supplier accountability and reporting of non-conformance. First-tier suppliers demonstrate their compliance with the Code by completion of the RBA Self-Assessment Questionnaire (SAQ). Supplier’s acknowledge the RBA Code of Conduct requirement when they sign NetApp’s master purchase agreement as compliance with the RBA Code of Conduct is part of NetApp’s standard contract language being implemented with all new suppliers. NetApp’s contract manufacturers are ISO 9001 certified. Where NetApp contracts with services suppliers who participate in a U.S. Government contract or subcontract, it flows down applicable clauses to its suppliers, such as FAR Clause 52.222-50, Combating Trafficking in Persons. As part of NetApp’s overall participation in the RBA's collaborative audit effort, we expect our suppliers to annually assess their conformance with the tenets of the Supplier Code of Conduct and RBA Code of Conduct with the completion of the RBA SAQ, which includes an assessment of the supplier’s policies and practices that may give rise to human trafficking risks. NetApp also requires audits, via a third party if deemed necessary, to verify a supplier’s conformance to the RBA Code of Conduct and related standards and policies. Third-party audits follow the RBA Validated Audit Process (VAP), which includes an assessment of the supplier’s risks and controls regarding human trafficking. If non-conformance is identified, we monitor progress and expect our suppliers to develop corrective action plans and close audit findings. NetApp utilizes a third party to monitor our supply chain for a wide variety of external risks (e.g. geo-political, environmental, etc.) and for disruption preparedness simulations.</t>
  </si>
  <si>
    <t>It is a requirement of suppliers (contracted direct and indirect) as part of standard NetApp Master Services Agreement (MSA) to adopt the RBA Code of Conduct. We require that our 2 primary contract manufacturers provide us annual data to include greenhouse gas emissions, energy use, water use, and net solid waste generation (landfill and recycling) at the facilities where our equipment is manufactured. This information is tracked for the purposes of reporting into CDP.</t>
  </si>
  <si>
    <t>NetApp does not currently have an official engagement campaign to engage customers, but we do share information about our products and certification schemes to current and potential customers. Per the ESG (Environment, Social, Governance) pages on our external website, we strive to provide products that exceed environmental standards. Our statements on the European Union's WEEE, RoHS and REACH directives demonstrate our compliance (we link to these as well as all of our ISO statements and certificates).</t>
  </si>
  <si>
    <t>For the reporting year, we have received over 50 requests (to include a variety of questions) from current and potential customers about our climate strategy. We also report annually to EcoVadis with a goal to sustain or improve our score annually, which we did for 2018. Specifically in 2018 we had an annual meeting with a French customer, Worldline, to outline the environmental impacts of the products they use of ours, as well as for them to understand NetApp's corporate sustainability strategy. We recognize that our customers care about climate change and want to engage with us on these issues.</t>
  </si>
  <si>
    <t>Storage Networking Industry Association (SNIA)</t>
  </si>
  <si>
    <t>The SNIA Green Storage Initiative (GSI) is dedicated to advancing energy efficiency and conservation in all networked storage technologies and minimizing the environmental impact of data storage operations. As part of the GSI, SNIA has the following objectives: 1. Educate the IT industry, vendor community and regulatory bodies on techniques to conserve energy for enterprise storage environments 2. Provide external advocacy and support of the technical work of the SNIA Green Storage Technical Working Group (TWG) and 3. Establish and maintain cross-industry relationships and alliances to coordinate and advance data center energy efficiency related programs, test and measurement methods, and standards.</t>
  </si>
  <si>
    <t>NetApp has long supported energy efficiency through our early engagement with ENERGY STAR on green data centers to our products that support other companies using big data to operate more efficiently. David Dale, NetApp’s Director of Industry &amp; Standards, is the current chairman and on the Executive Committee of the SNIA Board of Directors.</t>
  </si>
  <si>
    <t>NetApp is engaged as a member of various NGOs that address sustainability issues at a local and national level. We are members of the Silicon Valley Leadership Group (SVGL) and have representatives participating on the Environmental, Energy and Transportation committees. We are also members of the Storage Network Industry Association (SNIA), the Green Grid, the International Facility Management Association and the Silicon Valley Bicycle Coalition. In North Carolina, we are actively involved with the RTP Owners &amp; Tenants group, with committee involvement on multi-use trail and transit issues.  These associations all advocate on climate issues. </t>
  </si>
  <si>
    <t>We don’t take an official policy position on climate change. In general, most activities by the organizations we're involved with are aligned with our perspectives on operational and product efficiency. However, to ensure that all of our messages are consistent, the legal department and product engineering work together to review potential legislation and conduct an informal assessment of its potential impact on our business. During this process, potential issues that do not already align with our existing activities are flagged and brought forward to the group. Having multiple people from different business areas engaging with the different external organizations, as well as the internal process with legal and product operations teams help ensure that we have consistent messages and fully understand the spectrum of concerns - either financially or in terms of brand reputation.</t>
  </si>
  <si>
    <t>No publications with information about our response to climate-related issues and GHG emissions performance</t>
  </si>
  <si>
    <t>We include an Environmental Disclosure section in our annual 10K SEC filing.</t>
  </si>
  <si>
    <t>NetApp CFO</t>
  </si>
  <si>
    <t>環境・安全衛生・健康担当部門とIR部門の2部門共同で回答しています。</t>
  </si>
  <si>
    <t>なお、本年8月よりHOYAとして初めてのESG部門を立ち上げ、活動を開始予定です。</t>
  </si>
  <si>
    <t>代表執行役CEO（鈴木洋）がHOYAグループの環境保全活動、気候関連問題を統括している。</t>
  </si>
  <si>
    <t>HOYAグループの最高経営責任者。HOYAグループ世界各国の拠点より気候関連データを収集し、モニタリングしている。</t>
  </si>
  <si>
    <t>Lack of internal resources</t>
  </si>
  <si>
    <t>No instruction from management to seek out opportunities</t>
  </si>
  <si>
    <t>事業利益と気候関連問題への取り組みのベクトルが一致すると考えているものの、これを明確に戦略に落とし込むことができていない。今後検討予定。</t>
  </si>
  <si>
    <t>買収会社拠点</t>
  </si>
  <si>
    <t>自社の気候関連問題への取り組みが先決であると考えている。</t>
  </si>
  <si>
    <t> 自社内での気候関連問題への取り組みが先決であると考えている。 </t>
  </si>
  <si>
    <t>Head of Investor Relations</t>
  </si>
  <si>
    <t>Other, please specify (Investor Relations)</t>
  </si>
  <si>
    <t> Delta Group, founded in 1971, is the global leader in power and thermal management solutions. Our mission statement, “To provide innovative, clean and energy- efficient solutions for a better tomorrow,” focuses our role in addressing key environmental issues such as global climate change. As an energy-saving solutions provider, Delta's businesses encompass power electronics, energy management, and smart green life. Delta has sales offices worldwide and manufacturing facilities in Taiwan, China, USA, Europe, Thailand, Japan, Singapore, India, Mexico and Brazil.</t>
  </si>
  <si>
    <t>Throughout its history, Delta Group has received many global awards and recognition for its business milestones, innovative technology and corporate social responsibility. Since 2011, Delta has been selected as a member of the prestigious Dow Jones Sustainability™ World Index (DJSI World) for eight consecutive years. In 2018, it was also included in the DJSI Emerging Markets Index and ranked as DJSI’s World-leading Electronic Equipment, Instrument and Component Companies segment.</t>
  </si>
  <si>
    <t>From 2010 to 2018, Delta's high efficiency products saved about 28.1 billion kWh of electricity and 15.06million tons of CO2e for global customers. Among its many energy- saving products, Delta has developed the world’s first server power supply to achieve 80 Plus Titanium energy efficiency, which is greater than 96% efficiency. Moreover, Delta has 20 certified Green Offices/Plants and donated green buildings worldwide, which saved 17.83 million kWh of electricity in 2018.</t>
  </si>
  <si>
    <t>With a unique vision, Delta strives to make a distinct contribution to industry and to a better world. </t>
  </si>
  <si>
    <t>Our CEO, one of the 11 board members, is responsible for climate change issues. He is the highest ranking person with dedicated risk management responsibility, focusing especially on green building, solar energy, electricity reduction, carbon reduction, water and waste reduction. He is the chair of the CSR committee, energy management committee, and waste and water management committee. His main responsibility include: (1) oversee the risk and opportunities posed by climate change on our Delta group; (2) review targets and their progress; (3) make important decisions on climate-related proposals.</t>
  </si>
  <si>
    <t>(1) The Board of directors host meetings at least quarterly. In 2018, five board of directors meetings were held with an average attendance rate of 95%. As our corporate’s mission is “To provide innovative, clean, and energy-efficient solutions for a better tomorrow’. All of our board members are familiar with climate change issues and understand that climate change is a material issue relevant to Delta’s business development. (2) The board of directors main duties related to climate change include (i) reviewing and guiding strategy (e.g. product development strategies), major plans of action that are related to annual budgets and business plans, for example, major capital investments, including green building and solar energy equipment construction projects, are reviewed and decided directly by the Board. The board oversee major capital expenditures, acquisitions and divestitures, for example, we consider the impact on GHG emission when we make acquisition decisions. Furthermore, the board monitor implementation and performance of objectives, oversee progress against goals and targets for addressing climate-related issues. The implementation results are presented to the Board of Directors annually.</t>
  </si>
  <si>
    <r>
      <t>1. Committee structure and responsibility:</t>
    </r>
    <r>
      <rPr>
        <sz val="8"/>
        <color theme="1"/>
        <rFont val="Inherit"/>
      </rPr>
      <t> The CSR Committee is Delta’s highest supervisory level for addressing overall climate change risks and opportunities. Its subcommittees and project teams monitor, manage, and execute climate related issues such as GHG emissions from operations, product carbon footprints, emerging energy/renewable energy regulations and policies, green buildings, science-based targets, internal carbon pricing, the TCFD, and others. </t>
    </r>
  </si>
  <si>
    <t>(i) The main board members include the founder and Honorary Chairman of Delta, the Chairman of Delta, Vice Chairman, CEO, COO, region heads, and functional directors. They approve climate change related projects and targets. </t>
  </si>
  <si>
    <t>(ii) Several climate related subcommittees are under the CSR committee, such as the Energy management committee, the waste and water management committee, and others. The energy management committee monitors energy performance per site and per green building (Main production plants in China: Dongguan, Wujiang, Wuhu, Chenzhou, Cyntec in Huafeng; Main production plants in Taiwan: Taoyuan plant 1, Taoyuan plant 2, Cyntec in Hsinchu; Main production plants in Thailand: plant 1, 5, &amp; 6; main buildings in Taiwan: RueiGuang, YangGuang, Taoyuan Plant, Chungli 1&amp;2, Tainan 1&amp;2; main buildings in China: Dongguan Technology Development Center, Wujiang Technology Development Center, Shanghai Technology Development Center, Japan headquarters, Americas headquarters, EMEA’s headquarters). They report quarterly on electricity consumption, renewable energy generated, production value, current status of moving toward energy intensity reduction targets, hot spot analysis, and others. </t>
  </si>
  <si>
    <t>(iii) The Corporate Sustainability Development Office (CSR office), lead by the CSO, serves as the secretariat/project management/ think tank. It is responsible for planning climate related strategies, identifying the risks and opportunities related to climate issues, analyzing international trends annually, understanding stakeholders' needs in depth, and managing the application strategies and implementation plans for energy saving projects. The CSR office is also the main coordinator for compiling climate change risks and opportunities. In 2018, a total of 25 climate topics were collected through the Climate Change Risk Analysis procedures. After ranking the comprehensive risks, and upon internal confirmation, a total of 11 major risks were identified. These risks encompass policy and legal risks, technology risks, market risks, and physical risks. </t>
  </si>
  <si>
    <t>(iv) Executive teams include members from the finance department, HR department, IT department, EMS department, OSH department, and procurement department. The Delta Electronics Foundation represents the social participation parts.    </t>
  </si>
  <si>
    <r>
      <t>2. Reporting line:</t>
    </r>
    <r>
      <rPr>
        <sz val="8"/>
        <color theme="1"/>
        <rFont val="Inherit"/>
      </rPr>
      <t> The Corporate Social Responsibility (CSR) Committee is affiliated with the Board of Directors. The CSO reports to the board of directors during their quarterly board meetings. Climate change relevant projects and trend analysis are the key topics.    </t>
    </r>
  </si>
  <si>
    <r>
      <t>3. Other climate related business issues:</t>
    </r>
    <r>
      <rPr>
        <sz val="8"/>
        <color theme="1"/>
        <rFont val="Inherit"/>
      </rPr>
      <t> Delta is a global provider of power and thermal management solutions. It focuses on addressing key environmental issues such as global climate change through its products and solutions. For example, as an energy-saving solutions provider with core competencies in power electronics and automation, Delta's business categories include Power Electronics, Automation, and Infrastructure. To mitigate the risk of being replaced by low carbon products, we emphasize highly the research and development of energy efficiency for our products. Our low carbon portfolio is reviewed, adjusted, and approved by the strategic committee annually. Each business group is responsible for developing, manufacturing, and delivering product/solutions to the market.</t>
    </r>
  </si>
  <si>
    <t>In 2011, Delta established its Energy Management Committee, which is one of the nine functional committees of the CSR Committee. Energy Management is responsible for managing and implementing energy saving projects. From 2009 to 2014, Delta reduced the electricity intensity of specific production plants by 50%. In 2014, Delta expanded this commitment to its entire operations, including main production plants, RD Center, offices and data centers and then committed to reducing its electricity intensity an additional 30% by 2020. Energy Reduction Targets: (1) Plant: Reduce 30% of EI (electricity intensity - annual electricity usage/ USD million production value) by 2020 (baseline year 2014) (2) RD/Office Building: Reducing 30% of EUI (Annual electricity usage / Space area) by 2020 (baseline year 2014) (3) Data Center: Reduce 30% PUE (total plants electricity usage/IT equipment electricity usage) by 2020 (baseline year 2015). Committee members include the Board Chair,CEO,COO and Executive Officers of each of the main production sites, offices and data centers. Meetings are held quarterly to review the KPIs of energy reduction. KPI achievements serve as a reference to ensure that the incentive system continues providing incentives for energy reduction. Delta issues a profit-sharing bonus in installments in August every year.</t>
  </si>
  <si>
    <t>(1) Delta Innovation Award :To reward outstanding accomplishments and to cultivate a culture of innovation, Delta established the Delta Innovation Awards in 2008 with the management team serving as members of the judging committee. The annual awards encourage and reward employee innovation across the globe. In addition to the three grand prizes for "New Products,""Production," and "New Business Models and Processes," Delta, in 2017,created a "Patent Award". This award encompasses an "Outstanding Contribution Award," "Excellent Patent Planning," and an "Elite Designer Award." These awards are designed to recognize individual and team development and to establish patent planning for commercial value. Employees from across the globe submitted 40 projects to the 10th Delta Innovation Awards. Competition was intense and demonstrated Delta's sustained commitment and capabilities for "innovation" across the world. In the final round, the judges presented the highest awards to five teams and 10 individuals. At the end of 2018, 55 teams and 22 individual awards have been presented with over 1.56 MUSD in incentives. (2) IP Incentive:To encourage employees to focus on R&amp;D and proactively apply for patents from patent offices in Taiwan and other countries of the WTO, Delta established patent incentive system procedures and assisted its businesses in compiling a risk map for IP rights. As of 2018, a total of 9,345 patents have been approved. (3) Bank of Idea: Beyond energy saving improvements, our main plants also continue to implement green production measures in the processes of optimization, automation, process simplification, and logistics improvements. At the same time, Six Sigma projects work together to actively advance R&amp;D and process innovation. For example, the Idea Bank was set up at Delta's Wujiang Plant in China to encourage the proposal of innovation improvements, which increases overall productivity. A total of 3,947 innovative ideas were proposed in Wujiang in 2018 and rewards total 5,024 USD were distributed. With regard to proposed improvements for Delta’s main plants in China, 1,105 proposals were submitted in 2018 and 1,080 cases were completed. The implementation rate was 97.7% and overall benefits amounted to 39 MUSD. The following table provides statistics for green production benefits in main production plants in China from 2016 to 2018.</t>
  </si>
  <si>
    <t>Other, please specify (RD Design Team)</t>
  </si>
  <si>
    <t>Delta continues to enhance product energy efficiency and to develop integrated green energy/energy-saving products and solutions, which help clients conserve more energy and achieve even higher cost-effective performance. The achievement of energy conservation performance also serve as reference for incentive design to ensure that the incentive system can continue providing incentives in response to enhanced energy efficiency. Delta issues a profit-sharing bonus in installments in August every year.</t>
  </si>
  <si>
    <t>Aligning with our short term performance review cycle, we set zero to three years as our short-term for climate related issues. This definition reflects the average product lifecycle and market life cycle. It is applicable across business groups and functional groups, and applicable to most product categories.</t>
  </si>
  <si>
    <t>Aligning with Delta’s strategy direction and timeframe, we set 3-5 years as medium term. For example, most of our environmental targets are three-year targets or five-year targets, including our energy reduction target, waste reduction target, and water reduction target. We also anticipate that climate-related financial disclosure will mature after the five year time frame. Therefore, we set 5 years as the upper range for medium term.</t>
  </si>
  <si>
    <t>Delta's strategy meeting group has defined long-term as more than five years. For risk management, the long-term risk time frame is 50 years, which is a reference to the 50-year-flood line. The physical impact on operations is assessed based on the 50-year-flood flow rate.</t>
  </si>
  <si>
    <t>Since climate change is highly relevant to Delta Electronics’ business development and CSR efforts, we identify, assess, and monitor climate-related risks at least quarterly. 1. A systematic overview (biannually identify and annually update): Considering the impact of climate change and the response schedule, Delta conducts identification of issues with high-relevance to climate change once every two years, including opportunities and risks for the whole company. 2. Continuous monitoring by topics (At least quarterly): We monitor climate related risks and incorporate it into our daily operations as a continuous base and report to higher level managers at least quarterly (e.g. energy management, waste and water management). We identify if these updates pose a risk to Delta. A report gap analysis and actions are required for upper level managers.</t>
  </si>
  <si>
    <t>Climate change is one of the aspects for company-wide risk evaluation. We deliver a risk analysis biannually at the company level, update annually, and quarterly by significant issues at an asset level.   </t>
  </si>
  <si>
    <r>
      <t>Climate risk assessment at the company level</t>
    </r>
    <r>
      <rPr>
        <sz val="8"/>
        <color theme="1"/>
        <rFont val="Inherit"/>
      </rPr>
      <t>: We use the systematic overview approach to identify climate risk at the company level biannually and review each year. We start from collecting risk topics from relevant publications (e.g. WEF annual report), recommendations (e.g. TCFD), investors questionnaires (e.g. MSCI, CDP), and industrial material topics and identified 25 climate- related risk items. Risk categories include dimensions such as policies, regulations, technologies, markets, corporate reputation, and risks from acute or chronic climate events from the perspective of transitional and physical risks to the company. We then design an internal evaluation questionnaire for climate risks and opportunities, and call on each responsible department to assign comprehensive risk evaluation points for each risk incident according to its rate of occurrence and level of impact. The risk scores for each item are calculated by likelihood and magnitude: (1) the scale of likelihood is defined by the frequency of risk that might occur (every year, every 1-5 years, every 5-10 years, every 10-20 years, every 20-50 years); (2) </t>
    </r>
    <r>
      <rPr>
        <u/>
        <sz val="8"/>
        <color theme="1"/>
        <rFont val="Inherit"/>
      </rPr>
      <t>the scale of magnitude is defined by its substantive financial impact (revenue decrease &lt;0.1%, 0.1-1%, 1-5%, 5-10%, &gt;10% per month per group revenue), </t>
    </r>
    <r>
      <rPr>
        <sz val="8"/>
        <color theme="1"/>
        <rFont val="Inherit"/>
      </rPr>
      <t>production/product and services (decrease or lose customers’ orders, production interruptions for 2 hours, 2-6 hours, 6-12 hours, 12-24 hours, more than 1 day), employees (occupational diseases, S.R., F.R.), reputation and image.   We calculate the average score per item. Items with an overall score over 12 are defined as significant financial risks. If the overall risk score meets the level of significance, Delta rates the risk as a significant climate risk. While identifying significant climate risks, Delta evaluates potential opportunities from the risks. For example, in 2018, based on information from 2017, we formed a task group to consolidated opinions from a total of 44 departments and 82 representatives. Representatives were from procurement, R&amp;D, facilities, manufacturing, sales, marketing, logistics, HR, legal, corporate communications, ESH, and CSR teams. We calculated the weighted scores per item, and confirmed the results with our senior managers/CSR committee. A total of 11 significant risks were identified. We analyzed and sought potential opportunities from the major risks identified and proposed action plans. Five opportunities were identified.   </t>
    </r>
  </si>
  <si>
    <r>
      <t>Climate Risk assessment at an asset level:</t>
    </r>
    <r>
      <rPr>
        <sz val="8"/>
        <color theme="1"/>
        <rFont val="Inherit"/>
      </rPr>
      <t> All of the significant risk items are further analyzed at an asset level by detailed parameters. These items include “substitution of existing products and services with lower emissions options”, “increased pricing of GHG emissions”, “fuel/energy tax or relevant legal regulations”, “voluntary regulations”, “changes in rainfall, severe changes in weather type”, “rise in mean temperatures”. For example, we analyze the risk of a “rise in mean temperatures” by each site using parameters such as the operation hours of the cooling water tower, the △Water/temperature coefficient, average water prices, and more.</t>
    </r>
  </si>
  <si>
    <t>The current regulations include several requirements for reporting our GHG emissions and requirements. These include the JiangSu province's GHG emission reporting and management regulations in China and the Greenhouse Gas Reduction and Management Act in Taiwan. We are requested to report our GHG emissions transparently and correctly.</t>
  </si>
  <si>
    <t>China’s National Energy Administration is establishing its renewable electricity regulations, which are expected to be published in 2020. The regulations aim to set up a scheme that ensures the supply and demand of renewable electricity. For example, Delta’s major production sites are located in four different provinces. Their minimum renewable energy requirements are 14%, 29.5%, 14.5%, and 49%. The minimum renewable energy requirements excluding water power are 7.5%, 4%, 11.5%, and 13%. If the regulations are promulgated, we must increase our renewable energy percentage up to 13%. This might increase our capital expenditures and operating costs, especially in the short term.</t>
  </si>
  <si>
    <t>Delta is a global provider of power and thermal management solutions. Its mission statement, "To provide innovative, clean and energy-efficient solutions for a better tomorrow," focuses on addressing key environmental issues such as global climate change. As an energy-saving solutions provider with core competencies in power electronics and automation, Delta's business categories include Power Electronics, Automation, and Infrastructure. Developing technology is closely related to our product design and future revenues. For example, we continuously develop data centers that feature superior energy efficiency with annual average PUE (Power Usage Effectiveness). We propose an XFC design that is expected to offer grid-to-vehicle efficiency up to 96.5 percent, four times less weight and half the size of conventional DC fast EV chargers (DCFC).</t>
  </si>
  <si>
    <t>Delta currently has no litigation claims brought into court, but we have observed cases from other companies. Legal risks might cause reputation risks and penalties, and Delta considers this as a risk item. For example, Delta’s main operation sites are located in Taiwan. The Taiwanese Environmental Protection Administration promulgated the Greenhouse Gas Reduction and Management Act. In article 28, it stated that “When an entity fails to surrender designated amounts of allowances within deadline and therefore violates Article 21, Paragraph 1, for a monetary penalty of three times the carbon market price per metric ton within a maximum of NT$1,500 (USD$ 50) per metric ton.” And in article 30, “the owner, user, or manager of an Emission Source who evades, impedes, or refuses investigation or information requests from the competent authorities pursuant to Article 23 shall be subject to a fine from NT$200,000 to NT$2,000,000. The competent authorities may fine each time an offense occurs.”</t>
  </si>
  <si>
    <t>Delta's products are closely related to energy savings. The consolidated revenue of Delta Electronics has reached 7,717 MUSD. More than 70% of our revenues are related to climate change. We have more than 37 sales offices globally, and we sell our products all over the world. Since our market strongly depends on the awareness of climate change, market risks are always included in our risk items.</t>
  </si>
  <si>
    <t>Delta's brand mission is "Smarter. Greener. Together." Since we are recognized as a climate change advocate, any news that undermines this image will damage our reputation. Climate change has also become more important for ESG investment, and is listed as one of the key criteria for ESG investment ratings. A tarnished reputation would affect our rating and grade, which could then indirectly affect investors’ decisions.</t>
  </si>
  <si>
    <t>Our operations and our suppliers are spread across different climate zones and elevations. Major production sites are located in tropical areas, which often face severe typhoons. Typhoons bring heavy rains and strong winds. If precipitation and wind speeds exceed our buildings/industrial parks/cities design tolerances, they might directly cause flooding or damage to buildings, and indirectly cause water shortage due to poor water quality. If physical risks occur in any part of the supply chain, including our own production, it might cause an operational disruption. This could lead to yield losses, increased raw material costs, increased recovery costs, and decreased revenues.</t>
  </si>
  <si>
    <t>Chronic physical risks are relevant to our facility maintenance and asset lifetimes and values. The magnitude and variance of climate patterns might increase the frequency of facility maintenance, increase demand for repairing building components, increase expenditure on purchasing or upgrading facilities. Chronic physical risks are relevant to our facility maintenance and asset lifetimes and values. Chronic physical risks might also increase our insurance costs if no adaptation actions are considered.</t>
  </si>
  <si>
    <t>The upper supply chain is composed of three types of suppliers – production-related direct materials, non-production-related indirect materials, and labor. The first two types are related to our physical risks, technology risks, and market risks. If we fail to find suppliers of key materials that could enhance our products’ energy efficiency, this would slow our pace toward a low carbon economy, or alter our low-carbon strategy. If our suppliers face acute physical risks, either disruption of production, or disruption of transportation, it could cause shipping delays and supply chain disruption. We have set a greenhouse gas reduction target for our supply chain. For example, the total carbon emissions of Delta Greentech plants from logistics services for delivering products to customers via trucks in China totaled 11,465 tons CO2e. The carbon intensity for logistics (tons CO2e/MUSD production/value) was 2,052 in 2018, a 2% decrease from 2,095 in 2017.</t>
  </si>
  <si>
    <t>Downstream risks come from our products and clients. According to the life cycle assessment results of several of our products, the environmental impact from the use phase of Delta’s core products is currently most significant during their life cycle. If GHG from use of sold products (one of the scope 3 items) are charged with a carbon tax, our gross profit margin might decrease. Moreover, around 10 of our major clients have requests for renewable energy. If we do not self-generate enough kwh of renewable energy, we might lose orders from our clients.</t>
  </si>
  <si>
    <t>We identify our overall risk under a systematic and comprehensive framework. The opportunities derived from risks are identified in the meantime. We systematically identify and quantify their impact biannually for all of Delta Electronics and update annually. Each quarter to each day, each significant risk and opportunity are continuously monitored, managed, reviewed, and mitigated by dedicated departments and functions. </t>
  </si>
  <si>
    <r>
      <t>(1) Company level:</t>
    </r>
    <r>
      <rPr>
        <sz val="8"/>
        <color theme="1"/>
        <rFont val="Inherit"/>
      </rPr>
      <t> The risks and opportunities at the company level are specially reviewed annually by the CSR Committee, which is the highest level organization for managing climate risks and opportunities. The committee is chaired by Delta’s Founder &amp; Honorary Chairman and Chairman, and members include the Vice Chairman, CEO, and COO, CSO, as well as regional operations executives. Risks/opportunities are reported to and reviewed at CSR board meetings. </t>
    </r>
  </si>
  <si>
    <r>
      <t>(2) Product/Business Unit level</t>
    </r>
    <r>
      <rPr>
        <sz val="8"/>
        <color theme="1"/>
        <rFont val="Inherit"/>
      </rPr>
      <t>: Risks and opportunities related to technology, marketing, and low-carbon product development are reviewed and managed by the Strategy Steering committee (with board member participation), and KPI meetings. </t>
    </r>
  </si>
  <si>
    <r>
      <t>(3) Asset/site level:</t>
    </r>
    <r>
      <rPr>
        <sz val="8"/>
        <color theme="1"/>
        <rFont val="Inherit"/>
      </rPr>
      <t> Risks and opportunities related to site and facilities are managed by dedicated committees. Tasks include sub-target setting, project implementation, detail progress monitoring, and more. For example, the Energy Management Committee is one of nine functional committees of the CSR Committee. In order to help reduce GHG emissions and mitigate the impact of climate change, it is responsible for managing and implementing energy saving projects. Meetings are held quarterly.     </t>
    </r>
  </si>
  <si>
    <r>
      <t>Case: Physical Risk Management</t>
    </r>
    <r>
      <rPr>
        <sz val="8"/>
        <color theme="1"/>
        <rFont val="Inherit"/>
      </rPr>
      <t>: We have realized that rising mean temperatures, increased severity of extreme weather events, and long-term shifts in climate patterns might physically damage our buildings and facilities, or indirectly affect the macro-scale landscape (e.g. transportation route). We have adopted the concept of green buildings to mitigate and adapt to possible climate change consequences. For example, following our corporate green building policy, which was approved by the board of directors and reviewed by the CSR committee, in 2018, Delta added two green buildings with LEED Gold certification: the Chungli R&amp;D Center and a multi-purpose building in the Ako Energy Park in Japan. Both use a variety of Delta's latest energy-saving products and solutions. The Ako Energy Park is Delta's first self-operated large-scale solar power plant. The multi-purpose building in the park is Delta's first green building in Japan to receive the LEED Gold certification. In addition, Delta applies product and energy-saving solutions to its own data center in the Wujiang R&amp;D and Manufacturing Center, which has obtained the LEED v4 ID+C (Interior Design and Construction) Gold certification. By applying the criteria of green buildings, we design in the GHG reduction, waste reduction, and water reduction concepts for the environment. The ventilation system allows us to face extreme weather but with less energy costs and water costs.     </t>
    </r>
  </si>
  <si>
    <r>
      <t>Case: Transition Risk Management</t>
    </r>
    <r>
      <rPr>
        <sz val="8"/>
        <color theme="1"/>
        <rFont val="Inherit"/>
      </rPr>
      <t>: We are facing transition risks such as increased pricing of GHG emissions, regulation of renewable energy, fuel/energy taxes or relevant legal regulations, and voluntary regulations. For example, increasing the percentage of renewable energy is one of our long term strategies to secure energy self-efficiency. Delta continues to expand its solar power system in plants, promote renewable energy, and increase the use ratio of renewable energy every year. In 2018, in response to the requirements of Taiwan's Renewable Energy Development Act, Delta planned to install 10% of the contracted capacity of renewable energy in its regulatory-controlled Taiwan plants in 2019. The action plan was proposed to the energy management committee, approved by the Chairman, CEO, and COO, then reviewed quarterly.</t>
    </r>
  </si>
  <si>
    <t>Through the years, Delta's energy sources have been fossil fuels, such as natural gas, diesel, petroleum, and liquid petroleum, as well as purchased electricity from major production sites in Taiwan, China, and Thailand. In 2018, Delta purchased 486,614 MWh of electricity, 97,531 GJ of natural gases, 11,665 GJ of diesel, 9,303 GJ of gasoline, and 174,427 GJ of liquid petroleum gases. These together emit 323,828 ton-CO2e in scope 1 and scope 2 of the overall plants in 2018. The main operation sites of Delta are currently not covered by any carbon tax/price regulations. However, emerging regulations might occur soon. For example, China’s National Energy Administration is establishing its renewable electricity reuglation that is expected to be published in 2020. The regulation aims to set up a scheme that ensures the supply and demand of renewable electricity. Delta’s major production sites are located in four different provinces. If the regulations are promulgated, we must increase our renewable energy percentage by up to 13%. If a carbon tax is imposed on our operations (according to the World Bank the carbon price is up to $80), our operating costs might increase.</t>
  </si>
  <si>
    <t>If we are requested to pay carbon fees according to our scope1+2 emissions, according to the carbon price from the local carbon trade exchange and the possible carbon price estimated by the World Bank. We estimate that the carbon fee might range from 6 RMB to 80 USD, and might increase our operating costs from USD 282,959 to USD 25,906,240. Minimum: 323,828 tons of GHG*6 RMB*4.47310/30.715 (foreign exchange rate)= USD 282,959 Maximum: 323,828 tons of GHG*80 USD = USD 25,906,240</t>
  </si>
  <si>
    <t>From 2011 to 2018, each main production plant continued to implement energy conservation and carbon reduction measures. We put 264 energy-saving projects into practice in 2018, saving approximately 41,232 kWh of electricity and reducing 29,677 metric tons of CO2e emissions in that year alone. Delta implemented a total of 1,846 energy saving projects from 2011 to 2018 with approximately 230,152 kWh of electricity saved and 186,622 metric tons of CO2e emissions reduced accordingly. In 2018, the input cost for energy savings was 9.7 MUSD.</t>
  </si>
  <si>
    <t>The cost of management is based on our environmental accounting system.</t>
  </si>
  <si>
    <t>We have main locations which serve as key sales offices and operation sites. They are important locations for reaching out to our customers, including promoting and selling products, and providing after-sale services. According to our company's policy, all of our buildings should be designed or remodeled as green buildings. Green buildings could mitigate climate change (e.g. GHG emissions) and help adapt to extreme weather caused by climate change.</t>
  </si>
  <si>
    <t>Take one of our regional headquarters as an example, it is a LEED certified building. It is energy self-sufficient and has many green features that increase resilience to climate change. The building was designed with a ground source heat pump, solar/wind power, water reservoirs, and green roofs. If a natural disaster occurs (e.g. heavy rain that causes water supply disruption), the building could secure two weeks to one months of operation as normal. This could prevent 14,000,000 USD in revenue loss.</t>
  </si>
  <si>
    <t>To be more climate resilient, the building was designed with LEED's criteria. We maintain the building structure and interior functions regularly. The maintenance cost for the floor area per year is estimated to be 63000 m2*1 USD = 63,000 USD per year. (Maintenance cost =1 USD/m2 - according to the results of external research published in 2018).</t>
  </si>
  <si>
    <t>The cost of management does not include construction costs.</t>
  </si>
  <si>
    <t>Most of our operations are located in tropical or subtropical regions. HVAC is necessary for our daily operations. A water chiller is one of the components of HVAC. With the rising mean temperature, water consumption and electricity consumption for the water chiller might increase. Although our sector is not extremely water demanding, we expect that rising mean temperatures will increase operating costs.</t>
  </si>
  <si>
    <t>According to the IPCC AR5 RCP8.5 scenario, the average temperature is expected to increase 0.03 degrees Celsius per year. This might increase our water costs for water chillers, electricity costs for water chillers, and others. And increase our operating costs. (1) The incremental water costs from water chillers assumes an average temperature increase of 0.03℃/year [Formula: Water/temperature coefficient x Operation hours x 0.03℃ x Average water price] (2) The incremental electricity costs from water chillers assumes an average temperature increase of 0.03℃/year [Formula: Electricity/temperature coefficient x Operation hours x 0.03℃ x Average electricity price] The total financial impact is estimated to be around 22 MUSD globally.</t>
  </si>
  <si>
    <t>We purchased water-saving facilities, and increase indoor ventilation to reduce heat. Cost for purchasing new water-saving facilities were 1.2 MUSD in 2018 (as disclosed in the 2018 Delta Group CSR report p.86) To effectively mitigate and reduce water resource risks, Delta completed the water meter installation in all main production plants and buildings in 2018. Combining with Delta Energy Online, we monitored water consumption and analyzed it by respective purposes to figure out ineffective water use and reduction opportunities. To reduce the water shortage crisis and ensure a sufficient water supply, Delta integrated internal and external resources and promoted source reduction and end-of-pipe recycling at the same time. The source reduction measures included water management monitoring, improvement of water equipment efficiency and reduction of inefficient water use. End-of-pipe recycling prioritized the compliance with water quality standards for local discharges, along with the set up of reclaimed water treatment facilities, to increase the recycling rate.</t>
  </si>
  <si>
    <t>Delta established the “Water Conservation and Waste Reduction Management Committee” in 2016, and a total of 111 projects were implemented in the main production plants in 2018 including: rainwater reuse, air conditioning condensate recycling, pressure of water supply control, and equipment adjustment and improvement, saving a total of 334.2 million liters of water consumption.</t>
  </si>
  <si>
    <t>As an energy-saving solutions provider with core competencies in power electronics and automation, Delta's business categories include Power Electronics, Automation, and Infrastructure. Delta offers some of the most energy efficient power products in the industry, including switching power supplies with efficiency over 90%, telecom power with up to 98%, and PV inverters with up to 98.8% efficiency. We have also developed the world‘s first server power supply certified as 80 Plus Titanium. While the global economy is moving toward low-carbon solutions, we see it is a business opportunity to develop new products and services.</t>
  </si>
  <si>
    <t>While renewable energy contributes to a larger percentage of electricity, one of the increasing risks is an unstable power supply. One of our products provides emergency power to a load when the input power source or mains power fails. We estimate the financial impact by aggregating the forecasted net revenue of all high-efficiency products of the given category and the forecasted net revenue of the new products for low-carbon application. High efficiency products are defined according to our energy-efficient benchmark threshold, and are products that perform better than the threshold. We estimate in the following five years, the net revenue will increase 14.9 MUSD every year.</t>
  </si>
  <si>
    <t>For this product category, we devote 4% of our product revenue on research and development. Items include labor costs, new equipment, new laboratory, material costs, and more. The revenue in 2018 was USD 263,000,000, multiplied by 4% is 10.52 MUSD.</t>
  </si>
  <si>
    <t>Delta offers automation products and solutions with high performance and reliability, including drives, motion control systems, industrial control and communication, power quality improvement, human machine interfaces, sensors, meters, and robot solutions. Automation is one of the approaches to tackling the uncertainty caused by climate change. These solutions are also applied at some of our factories, and could reduce our operating costs overall.</t>
  </si>
  <si>
    <t>Adopting automation could enhance operation efficiency and reduce costs—one of the costs include HVAC cost. By optimizing the ventilation design, factories could save electricity costs on HVAC. Several factories at one of our main production sites has adopted automation. Minimum: According to a preliminary estimate, the average indoor temperature may increase from 26 to 29 degrees Celsius. Based on the formula "3 degrees*cost saving coefficient (%)*estimated electricity consumed (BAU)*electricity price", we estimate that the financial impact from HVAC could reduce operating costs by 4,000,000 USD. Maximum: For the estimated savings on HVAC and other benefits from process improvements and logistics improvements (e.g. reduce material costs and mold costs), the financial impact is estimated at 16.4 MUSD.</t>
  </si>
  <si>
    <t>We select production lines which have the greatest automation potential. We optimize the production lines, and adopt high-end and energy-savings motion systems, analog cameras and linear motors. For areas without labor, we adjust the temperature while ensuring the indoor environment parameters do not have s negative impact on product quality. The initial facility cost is around 800 thousand USD.</t>
  </si>
  <si>
    <t>Other, please specify (Use green electricity to produce customer products and lower the carbon emissions of products.)</t>
  </si>
  <si>
    <t>Delta actively participates in international initiatives for carbon emissions reduction. We have adopted science-based targets for carbon emissions reduction and set goals to reduce carbon concentration by 56.6% in 2025 from 2014. We continued to install renewable energy equipment in 2018 by adding PV systems in plants and purchasing renewable energy certificates to achieve our science-based targets for reducing carbon emissions by 16.8% and to demonstrate Delta's resolve for reducing carbon emissions. In 2018, Delta generated 20.3 million kWh of green electricity from solar power systems and purchased 88.8 million kWh I-RECs in China. Delta’s usage rate of renewable energy was 22.2%. Compared to installation without solar systems and purchase of RECs, GHG reduction totaled 88,106 metric tons CO2e. Compared to 2017, Delta increased green power generation 41.43%, and with the purchase of RECs increased contribution of green electricity by 659.46%. In 2019, we expect to increase the use of green electricity we produce by 24% and we shall continue to purchase green electricity to achieve Delta's SBTs. In response to Delta's customers' renewable energy demand, Delta plans to combine internal carbon pricing and the internal carbon management mechanism to implement carbon management decision-making and risk management integration between the plants and business units.</t>
  </si>
  <si>
    <t>We are promoting low carbon products and solutions to our customers in recent years. We believe that the GHG emission reduction brought by these products and services will bring Delta potential incremental income. Financial implication of this opportunity is calculated based on using renewable energy to produce customers’ products.</t>
  </si>
  <si>
    <t>1.Order Internal Carbon Price: To strengthen autonomous management, we have established internal carbon pricing through voluntarily internalizing the carbon emissions from operating activities into economic costs. 2.Set up Delta Climate Fund: To achieve Delta's SBT carbon reduction target, which is to reduce carbon intensity by 56.6% by 2025, Delta has set up internal carbon pricing and established the Delta Climate Fund. The price for each ton of carbon is set at US$50. 3.Carbon Price Collection: According to the carbon-reduction effectiveness of each business unit and client demand for renewable energy, particularly those who are committed to RE100 or members of CDP, Delta has adopted renewable energy to produce client products to reduce their carbon footprints. We cater to their needs to reduce Scope 3 carbon emissions in their supply chains, collecting carbon fees, and investing in energy-saving and carbon reduction projects. 4.Implementation of Energy-Saving and Carbon-Reduction Projects: Delta has made good use of the Delta Climate Fund, selected potential projects on carbon reduction, and calculated carbon return on investment (CROI) as the basis for decision-making. Delta has also purchased international renewable energy certificates (i-REC) for group-wide carbon offset activities, thereby encouraging renewable energy businesses to achieve carbon reduction targets by 2025.</t>
  </si>
  <si>
    <t>Delta shall continue to: • Implement energy-saving projects to achieve our commitment of reducing the density of total carbon by 56.6% by 2025. • Fulfill our commitment that all production plants and offices must be green buildings. • Increase the use of green electricity and buy green electricity to achieve Delta’s SBTs.</t>
  </si>
  <si>
    <t>According to the Special Report on Global Warming of 1.5°C report, if the temperature increase is to be controlled within 1.5°C, the global greenhouse gas emissions in 2030 must be reduced by 40-60% from levels in 2010. The responsibilities of the transportation sector are the most critical and the proportion of low-carbon energy use must increase from 5% in 2020 to 35-65%. As an energy solution provider, our products and services are derived from the needs of climate change mitigation. They could contribute to GHG reduction. Our sales revenue and future growth are highly related with climate change. In the future, it is very likely that climate change will continually have a strong impact on our revenue globally, especially for high energy efficiency products such as UPSs, TV power, PV inverters, EV chargers, LED high bays, LED street lights, server power, ventilating fans, AC-DC adapters, and electronic ballasts. In addition to high efficiency products, Delta is also devoted to climate adaptation related solutions such as energy storage systems, electric vehicles, smart building solutions, and energy online software and platform. In 2018, Delta’s high efficiency products saved customers an estimated 28.1 billion kWh of electricity and reduced carbon emissions by 15.06 million tons CO2e.</t>
  </si>
  <si>
    <t>The impact of climate change on our supply chain was not significant. It only affected us in two ways: (1) increased the raw material cost for purchasing lower emission materials, and (2) increased the cost for purchasing components with higher energy footprints. However, we are aware of the GHG emissions from our supply chain, and have been implementing local procurement strategies. In 2018, our percentage of local procurement was 62% on average (with the highest rate in Thailand, which is 99%).</t>
  </si>
  <si>
    <t>To adapt to and mitigate the impact of climate change, we have built green buildings. It is our policy to adopt the criteria of green buildings to all of our operation sites and office buildings globally—both new construction buildings, and existing buildings. In 2018, we had 15 certified green plants and buildings. In total they saved 16.18 million kWh of electricity and 10,366 metric tons of GHG.</t>
  </si>
  <si>
    <t>Climate change is strongly related to our products/solutions, and we are well known for our high energy-efficiency and high product quality. Investment in R&amp;D is essential to our innovation and product development. We have 69 R&amp;D centers and over 9000 R&amp;D engineers. The R&amp;D investment ratio for DEI revenue reached 8.1% in 2018.</t>
  </si>
  <si>
    <t>Delta has set up a science-based target (SBT) using 2014 as the base year and targeting a carbon reduction of 56.6% by 2025. All operation sites in Taiwan, Thailand and China are taking actions to meet the target. It will increase operating costs, but will reduce the risk of paying carbon taxes. In 2018, Delta invested nearly 9.7 million USD in energy conservation and environmental protection measures at its plants.</t>
  </si>
  <si>
    <t>Delta is a global provider of power and thermal management solutions. As an energy-saving solutions provider with core competencies in power electronics and automation, Delta's business categories include Power Electronics, Automation, and Infrastructure. Delta's cumulative consolidated sales revenues from January to December in 2018 were USD 7,717 million), a 6 percent increase as compared to USD 7,512 million for the same period in 2017. Revenues from these energy-saving products and low-carbon solutions are expected to increase in the future.</t>
  </si>
  <si>
    <t>We monitor and manage the operating costs and transform them to cost efficiency indicators. For example, our purchased electricity intensity indicator for main production plants is “purchased electricity (kWh)/ production value (MUSD). And our water resource indicator for main production plants is “purchased water usage (metric ton)/ production value (MUSD). We also pay close attention emerging regulations that might increase our operating cost, such as carbon tax, energy price, or the requirement percentage of renewable energy per facility.</t>
  </si>
  <si>
    <t>To manage carbon risk, we have established an internal carbon pricing scheme to support better decisions. The internal carbon price is one of our parameters for making capital allocation decisions. Projects should include the internal carbon price in the assessment report, especially projects related to energy savings and green buildings. In 2018, the input costs for energy savings are 9.7 MUSD.</t>
  </si>
  <si>
    <t>Delta's acquisition decisions related to low-carbon products take climate change into consideration. For example, Delta Electronics merged Delta electronics Thailand in 2018. Delta electronics Thailand is known for its climate-change monitoring system (e.g. water monitoring) and good climate change practices. Delta Electronics Int’l (Singapore) Pte. Ltd. (“DEISG”), has acquired 534,479,306 ordinary shares (approximately 42.85% of the total issued and paid-up shares) of Delta Electronics (Thailand) Public Company Limited (“DET”) at the offer price of approximately USD 2.2 per share, for a total monetary amount of the transaction of approximately USD 1,203 million.</t>
  </si>
  <si>
    <t>There is currently no evidence showing that access to capital is a constraint for climate change and do not include it in our financial planning process.</t>
  </si>
  <si>
    <t>Changes in precipitation patterns and extreme variability in weather patterns and rising temperatures may shorten the lifetime of some of our assets. Furthermore, climate change might decrease or increase the value of fixed assets, or effect our depreciation methods for accounting purposes.</t>
  </si>
  <si>
    <t>Even though it is one of our risk factors during assessment, this is currently not an issue - no ongoing cases or investigation. And is expected to remain in the same risk level within 3 years. However, if we fail to meet the emerging regulations' requirements, fines may be imposed on us. Following up with lawsuits is also possible.</t>
  </si>
  <si>
    <t>(i) How the strategy has been influenced</t>
  </si>
  <si>
    <t>Delta conducts a climate change risk and opportunities analysis annually. In 2018, a total of 11 major risks were identified after ranking and confirming comprehensive risks. Delta’s opportunities due to climate change are to aggressively develop clean energy sources, promote low-carbon transportation, and provide energy-saving services and solutions. Delta also voluntarily reduces carbon emissions to change the energy structure. </t>
  </si>
  <si>
    <t>(ii) What aspects of climate change have influenced the strategy?      </t>
  </si>
  <si>
    <t>(1) For mitigation (a) Green operations: We have set science-based targets and energy management goals for major production sites in Taiwan, China and Thailand, and implement annual energy-saving projects. (b) Green energy: We have promoted renewable energy by installing solar PV systems and solar water-heating systems. (c) Green buildings: We have made the commitment that all of our new buildings will be green buildings starting from 2006. </t>
  </si>
  <si>
    <t>(2) For adaptation (a) Contingency plans: Our major operation sites have made contingency plans with corresponding measures. (b) Water conservation: We promote water-saving measures at major operation sites, such as rain harvesting, wastewater and process water recycling (c) Strengthen infrastructure: Engineering techniques are applied in areas that are vulnerable to extreme weather, such as droughts and floods, to help reduce risks. For example, the bases of Delta’s Thailand plants are 5-6 meters higher than sea level in consideration of possible floods.  </t>
  </si>
  <si>
    <t>(3) For green business (a) Energy-saving products: We are dedicated to improving product energy efficiency. (b) Energy-saving solutions: We have expanded our business model from OEM/ODM manufacturer to solutions provider, and promote our own brand. (c) New green business: We proactively develop new green businesses, such as smart production and low-carbon smart cities. </t>
  </si>
  <si>
    <t>(iii)  Short-to-medium term strategy related to climate change </t>
  </si>
  <si>
    <t>(1) For GHG reduction, Delta established science-based targets and passed a compliance evaluation from SBTi in 2017. Delta is committed to reducing Scope 1 and 2 GHG emissions by 56.6% per million USD output value by 2025 from a 2014 base year. Delta is also committed to increasing the average efficiency of its server power supplies in the use of sold products, 1.6% by 2022 from a 2016 base year, which equates to reducing absolute scope 3 emissions by over 20%. (https://sciencebasedtargets.org/)For SBT achievement, Delta decide to increase the renewable energy usage rate, including solar system generation and REC procurement. Delta also integrated the  goal to our business strategy to develop clean energy source for long term strategy.</t>
  </si>
  <si>
    <t>(2) For green operations, Delta has committed to a further reduction in its electricity intensity by an additional 30% by 2020, with 2014 as the base year. (3) For supply chain issues, we emphasize more collaboration with suppliers for low carbon activities, such as green logistics, package recycling, and reuse. (4) Regarding product efficiency, we are dedicated to increasing product efficiency and developing more green products and cleaner energy products.  </t>
  </si>
  <si>
    <t>(iv) Long term strategy related to climate change </t>
  </si>
  <si>
    <t>For long term strategy, Delta will continue to integrate its resources to provide and apply energy-saving solutions toward production and operations in response to global energy conservation trends.</t>
  </si>
  <si>
    <t>(1) Develop clean energy sources: The development of reliable and sustainable clean energy is one of the world's most crucial tasks. Delta's key developments in clean energy have included photovoltaic systems, wind power systems, and more. We also look to discover new business models in this area. </t>
  </si>
  <si>
    <t>(2) Promote low-carbon transportation: For transportation and logistics, Delta believes there is an enormous business opportunity in achieving environmentally friendly solutions for the issue of high energy consumption of vehicles. Electric vehicles are the future, and infrastructure such as charging stations will be critical to their success. Delta's pioneering charging technology of its high-efficiency AC/DC electric vehicle charging solution will effectively shorten the charging time and optimize electricity load, ensuring a stable power supply. </t>
  </si>
  <si>
    <t>(3) Provide energy-saving services and solutions: Delta's three business categories encompass Power Electronics, Automation, and Infrastructure. We are actively transforming Delta into a provider of green and energy-saving solutions. We continue to utilize our global operational plants as physical demo plants, where we integrate our own proprietary environmentally-friendly and energy-saving products with various green, energy-saving programs. Besides promoting green buildings, Delta also offers building energy management and building automation solutions that provide the public with energy conservation services and solutions.</t>
  </si>
  <si>
    <t>(v) How this is gaining you strategic advantage over your competitors?</t>
  </si>
  <si>
    <t>(1) From 2010-2018, we have assisted global clients save around 28.1 billion kWh and 15.06 million tons of CO2e with our energy-efficient products/solutions.</t>
  </si>
  <si>
    <t>(2) Delta put 264 energy-saving projects into practice in 2018 and estimates that 41,232MWh of electricity is saved per year and 29,677 tons of CO2e emissions are reduced. Delta implemented a total of 1,846 energy saving projects from 2011-2018 and estimates that 230,152 MWh of electricity has been saved and 186,622 tons of CO2e emissions were reduced.</t>
  </si>
  <si>
    <t>(4) From 2012 to 2018, we completed 739 successful cases worldwide. The average energy-saving benefits were around 20-40%.</t>
  </si>
  <si>
    <t>(vi)  What have been the most substantial business decisions made? </t>
  </si>
  <si>
    <t>Delta actively strategizes for smart production and low-carbon smart cities in response to climate change and rapid changes in industry. Delta has been deploying our resources on electric vehicles for almost ten years. In recent years, we scaled up our efforts and established a business group for mainly electric vehicles’ components and EV charging solutions. Delta’s deep industry expertise and engineering capabilities has allowed us to serve the world’s top automotive brands. With our strong commitment to R&amp;D globally and participation in many of the world’s leading research programs, we are consistently pushing the boundaries with EV on-board charging technology, electric traction motors and inverters, as well as EV charging infrastructure. Delta’s new Detroit facility employs more than 40 R&amp;D engineers to provide our North American automotive customers with high-value support that ensures the reliability and quality of our products and systems. Meanwhile, in 2018, we joined the climate groups' EV100 initiative. We are committed to installing electric vehicle charging facilities in major operation sites and replace fuel cars by EVs before 2030, which will reduce our Scope 3 GHG and promote our EV business.</t>
  </si>
  <si>
    <t>(1) Origin: The Paris Agreement has resolved to keep the increase in global average temperatures to well below 2°C above pre-industrial levels. As a global citizen and an energy integrative service provider, Delta promises to set SBTs to achieve the goal of lowering 2°C in response to the Paris Agreement in 2015. We used 2DS scenarios because of two reasons - it is most relevant to our industry, and it is align with the 2°C global target. (2) Boundaries and time horizons: Delta’s main operation sites are in Taiwan, China and Thailand. Time horizon range from 2014-2025. Department include facility engineering, finance, CSR team, production, etc. (3) Tools and assumptions: Delta has adopted the IEA 2DS climate scenarios. The ETP 2DS sets out an energy system development pathway and an emissions trajectory consistent with at least a 50% chance of limiting the average global temperature rise to 2°C. The ETP 2DS sets the target of cutting CO2 emissions by almost 60% by 2050 (compared with 2013), followed by continued decline after 2050 until carbon neutrality is reached. (4) Science Based Targets setting: Based on the 2DS scenario, Delta commits to reducing Scope 1 and 2 GHG emissions 56.6% per million USD output value (a measurement of product sale price x production quantity) by 2025 from a 2014 base year. Delta also commits to increasing the average efficiency of server power supplies in the use of its sold products 1.6% by 2022 from a 2016 base year, which equates to reducing absolute GHG emissions in scope 3 by over 20%. (5) The Strategy to achieve Science Based Targets: For SBT achievement and decision making. Delta simulates the assumptions of GHG emissions with 3 scenarios as below. (5-1) Total GHGs Emission Forecast: The 85% growth rate of electricity consumption is consistent with the increasing rate of production value and the 15% growth rate of electricity consumption is consistent with outdoor temperatures. The outdoor temperature is based on the RCP8.5 scenario that an increase of 0.57 degree for the year of 2010 to 2030. The electricity consumption increase for 2019 to 2025 is simulated on the scenario that for every increase of one degree, the air-conditioning load rate will increase by 6%. (5-2) Total GHGs Emission Forecast with Energy Savings projects: Delta established a cross functional energy management committee for energy savings.Delta estimates the amount of GHG emissions reduced through energy conservation between 2018 and 2025 is based on carbon reduction data of energy management over the years, along with future energy conservation projects. In 2018, Delta input cost for energy savings as 9.7 million USD and saved 29,677 tons CO2e. By 2025, Delta estimates the energy savings project will contribute to 26.7% SBTs reduction, translating into an absolute reduction of 146,477 tons CO2e. (5-3) Total GHGs Emission Forecast with Solar Power Generation: Delta continues to expand its solar power system in plants, promote renewable energy, and increase the use ratio of renewable energy every year. By 2025, Delta estimates the solar power generation project will contribute to 6.4% SBTs reduction, translating into an absolute reduction of 34,889 ton CO2e. (5-4) By comparing 5-2 and 5-3 with Delta's SBTs, there is still a gap in achieving SBTs. Therefore, PPA and RECs will be purchased as the means and strategy to achieve the goal with a resolution of the CSR Committee. The cost of purchasing PPA and RECs is budgeted annually which were approved by the CSR Committee. In the reporting year, the first purchase of 88,800 I-RECs has enabled Delta to reach its 2018 interim SBT of reducing carbon emissions by 16.8%.</t>
  </si>
  <si>
    <t>Delta has taken the lead in establishing science-based targets and passed a compliance evaluation from SBTi in December 2017, becoming the first in Taiwan as well as one of the first 100 companies globally to pass this evaluation. Delta has responded to the global temperature increase within 2℃ compared to pre-industrial temperatures. Delta Electronics also commits to increase the average efficiency of server power supplies in the use of sold products 1.6% by 2022 from a 2016 base year, which equates to reducing absolute scope 3 emissions by over 20%. (https://sciencebasedtargets.org/)</t>
  </si>
  <si>
    <t>(i). The disclosed data includes our major production sites in China (Dongguan, Wujiang, Wuhu, Chenchou, Cyntec Huafung), Taiwan (Taoyuan plants 1, 2, Cyntec Hsinchu), and Thailand (plants 1, 5, 6). (ii). Delta is committed to setting SBTs in 2015. The targets have already been approved by the Science-Based Target initiative (SBTi) in 2017. Delta has aligned our Science Based targets reduction, translating it into an absolute reduction of 19.5% absolute quantity of Scope 1 + Scope 2 from 2014 to 2025. (iii). The GHG emissions in Scope 1 and Scope 2 of main production in 2018 was 322,359 ton-CO2e (market-based) which was a 7.4 % absolute Scope 1+2 emissions reduction compared to 2014. Achieving 37.9% of Delta's Science Based Target (7.4/19.5=37.9%). We have achieved the Science Based Targets (SBT) for this phase and fully demonstrated Delta's resolve for fulfilling the SBT.</t>
  </si>
  <si>
    <t>Delta has taken the lead in establishing science-based targets and passed a compliance evaluation from SBTi in December 2017, becoming the first in Taiwan as well as one of the first 100 companies globally to pass this evaluation. Delta has responded to the global temperature increase within 2℃ compared to pre-industrial temperatures. (https://sciencebasedtargets.org/)</t>
  </si>
  <si>
    <t>Other, please specify (Delta Electronics commits to reduce Scope 1 and 2 GHG emissions 56.6% per million USD output value (a measurement of product sale price x production quantity) by 2025 from a 2014 base year.)</t>
  </si>
  <si>
    <t>Delta Electronics commits to reduce Scope 1 and 2 GHG emissions 56.6% per million USD output value (a measurement of product sale price x production quantity) by 2025 from a 2014 base year.</t>
  </si>
  <si>
    <t>(i). The disclosed data includes our major production sites in China (Dongguan, Wujiang, Wuhu, Chenchou, Cyntec Huafung), Taiwan (Taoyuan plants 1 , 2, Cyntec Hsinchu), and Thailand (plants 1, 5, 6). (ii). Delta is committed to reducing Scope 1 and 2 GHG emissions 56.6% per million USD production value by 2025 from a 2014 base year. For practical management, we adopt production value instead of revenue. The targets have already been approved by the Science-Based Target initiative (SBTi) in 2017. (iii). Delta's Scope 1 and Scope 2 carbon intensity in 2018 was 41.2 (metric ton-CO2e/MUSD production value, market-based), which was a reduction of 16.8% from the baseline year 2014. Achieving 29.7% of Delta's Science Based Target (16.8/56.6=29.7%). Delta has achieved the Science Based Targets (SBT) for this phase and fully demonstrated Delta's resolve for fulfilling the SBT. (iV). The GHG emissions in Scope 1 and Scope 2 of main production in 2018 was 322,359 ton-CO2e (market-based) which was a 7.4 % absolute Scope 1+2 emissions reduction compared to 2014.</t>
  </si>
  <si>
    <t>Other, please specify (Greenhouse Gases Reduction rate (Like purchase product and service): Set up supply chain GHG reduction target)</t>
  </si>
  <si>
    <t>By using 2018 as a benchmark, Delta plans critical tier1 suppliers to lower its carbon emission of scope 1 + scope 2 by an additional 10% by 2025.</t>
  </si>
  <si>
    <t>1. In 2017, for the ESG questionnaire for supply chains, critical suppliers were required to disclose greenhouse gas emissions. In 2018, the disclosure indicators included annual water consumption and the total amount of waste. In addition , critical tier 1 suppliers were encouraged to set reduction targets and formulate target-achieving action plans. 2. To encourage the supply chain to fulfill CSR in action and to effectively disclose ESG information of the supply chain, we initially provided incentives in the form of added bonus points in quarterly business reviews (QBRs) to suppliers demonstrating outstanding CSR results.</t>
  </si>
  <si>
    <t>1. Greenhouse Gases Reduction rate (Like purchase product and service): In 2018, we collect critical suppliers carbon emission from scope 1 and scope 2 and set up greenhouse gases reduction rate of critical tier 1 suppliers. The targets for 2019, 2020, and 2025 are 1%, 2%, and 10%, respectively; the base year is 2018, and the target year is the fiscal year of 2025.</t>
  </si>
  <si>
    <t>By using 2014 as a benchmark, Delta plans to lower its electricity intensity by an additional 30% by 2020.</t>
  </si>
  <si>
    <t>EI (Purchased electricity (kWh) /production value(MUSD))</t>
  </si>
  <si>
    <t>From 2009 to 2014, Delta reduced the electricity intensity in its production process by 50%. Delta promised to widen the extent of electricity reduction beyond new production plants to include R&amp;D centers,office buildings, and data centers. By using 2014 as a benchmark, Delta plans to lower its electricity intensity by an additional 30% by 2020.</t>
  </si>
  <si>
    <t>(1) Delta has put 42 energy-saving projects into practice in 2018 and estimates that 6,040 MWh of electricity is saved. (2) Delta implemented a total of 395 energy saving projects from 2011-2018 and estimates that 42,934 MWh of electricity has been saved and 33,322 tons CO2e emissions were reduced.</t>
  </si>
  <si>
    <t>(1) Delta has put 19 energy-saving projects into practice in 2018 and estimates that 1587 MWh of electricity is saved. (2) Delta implemented a total of 177 energy saving projects from 2011-2018 and estimates that 18,100 MWh of electricity has been saved and 14,426 tons CO2e emissions were reduced.</t>
  </si>
  <si>
    <t>(1) Delta has put 9 energy-saving projects into practice in 2018 and estimates that 904 MWh of electricity is saved. (2) Delta implemented a total of 138 energy saving projects from 2011-2018 and estimates that 11,704 MWh of electricity has been saved and 13,165 tons CO2e emissions were reduced.</t>
  </si>
  <si>
    <t>Other, please specify (Energy Recycle from Burn-in System)</t>
  </si>
  <si>
    <t>(1) Delta has put 23 energy-saving projects into practice in 2018 and estimates that 11,997 MWh of electricity is saved. (2) Delta implemented a total of 97 energy saving projects from 2011-2018 and estimates that 46,086 MWh of electricity has been saved and 35,116 tons CO2e emissions were reduced.</t>
  </si>
  <si>
    <t>(1) Delta has put 124 energy-saving projects into practice in 2018 and estimates that 11,700 MWh of electricity is saved. (2) Delta implemented a total of 568 energy saving projects from 2011-2018 and estimates that 41,285 MWh of electricity has been saved and 32.932 tons CO2e emissions were reduced.</t>
  </si>
  <si>
    <t>Other, please specify (process manageme)</t>
  </si>
  <si>
    <t>(1) Delta has put 44 energy-saving projects into practice in 2018 and estimates that 9,703 MWh of electricity is saved. (2) Delta implemented a total of 390 energy saving projects from 2011-2018 and estimates that 55,522 MWh of electricity has been saved and 45,082 tons CO2e emissions were reduced.</t>
  </si>
  <si>
    <t>Delta continues to expand its solar power system in plants, promote renewable energy, and increase the use ratio of renewable energy every year. Dongguan, Wujiang and Wuhu plants in China participated in the “Golden Sun Demonstration Engineering” project, in which solar power generation systems were established at the plants by ESCO model.</t>
  </si>
  <si>
    <t>In 2018, Delta purchased 88.8 million kWh I-RECs (International renewable energy certificates) in China area.</t>
  </si>
  <si>
    <t>(1) Delta Innovation Award: To reward outstanding accomplishments and to cultivate a culture of innovation, Delta established the Delta Innovation Awards in 2008 with the management team serving as members of the judging committee. The annual awards encourage and reward employee innovation across the globe. In addition to the three grand prizes for "New Products," "Production," and "New Business Models and Processes," Delta, in 2017,created a "Patent Award". This award encompasses an "Outstanding Contribution Award," "Excellent PatentPlanning," and an "Elite Designer Award." These awards are designed to recognize individual and team development and to establish patent planning for commercial value. Employees from across the globe submitted40 projects to the 10th Delta Innovation Awards. Competition was intense and demonstrated Delta's sustained commitment and capabilities for "innovation" across the world. In the final round, the judges presented the highest awards to five teams and 10 individuals. At the end of 2018, 55 teams and 22 individual awards have been presented with over 1.56MUSD in incentives. (2) IP Incentive: To encourage employees to focus on R&amp;D and proactively apply for patents from patent offices in Taiwan and other countries of the WTO, Delta established patent incentive system procedures and assisted its businesses in compiling a risk map for IP rights. As of 2018, a total of 9,345 patents have been approved. (3) Bank of Idea: Beyond energy saving improvements, our main plants also continue to implement green production measures in the processes of optimization, automation, process simplification, jig optimization, and logistics improvements. At the same time, Six Sigma projects work together to actively advance R&amp;D and process innovation. For example, the Idea Bank was set up at Delta's Wujiang Plant in China to encourage the proposal of innovation improvements, which increases overall productivity. A total of 3,947 innovative ideas were proposed in Wujiang in 2018 and rewards totaling 5,024 USD were distributed.</t>
  </si>
  <si>
    <t>Delta collaborate with local and overseas universities over the long term to develop more energy efficient and low carbon emissions technology. In 2018,Delta invest at least 8.13% of overall revenues as R&amp;D expenses (626,987,000 USD) to develop smarter, greener, and energy-saving products.</t>
  </si>
  <si>
    <t>Based on Delta’s vision for energy conservation and environmental protection, Delta continues to enhance product energy efficiency and reduce GHG emissions through technical innovations of products. Delta emphasizes green designs that mitigate environmental impact by introducing the concept of Life Cycle Assessment to facilitate product responsibility and green consumption In the manufacturing phase, Delta’s production plants have continued to implement energy conservation and carbon reduction measures, Delta put 264 energy saving projects into practice in 2018 and estimates that approximately 41million kWh of electricity were saved and that 29 thousand metric tons CO2e emissions were reduced in that year alone.</t>
  </si>
  <si>
    <t>Delta emphasize green designs that mitigate environmental impact by introducing the concept of Life Cycle Assessment to facilitate product responsibility and green consumption. (1)Low-Carbon emission materials: Delta has a carbon emission factors database, which is a knowledge platform that contributes to green product R&amp;D, and the selection of low-carbon emission materials. (2)High efficiency components: Delta is devoted to developing compact, highly efficient power supplies, Our power supply products’ energy efficiency has increased gradually to achieve the current level of 90% or above for most products. (3) High Efficiency Design to avoid emission: Delta continues to enhance product energy efficiency and to develop integrated green energy/energy-saving products and solutions, which help clients conserve more energy and achieve even higher cost-effective performance. Based on the shipment of power supplies, direct-current fans, uninterruptible power supplies, variable-frequency drives, LED lamps, electrical ballasts, PV inverters, and direct-current EV chargers from China, Taiwan, and Thailand between 2010 and 2018, Delta's high efficiency products saved customers an estimated 28.1 billion kWh of electricity and reduced carbon emissions by 15.06 million tons CO2e. In 2018, Delta's high efficiency products helped customers save 3.8 billion kWh of electricity, and reduced carbon emissions by 2.10 million tons of CO2e. In 2018, the energy savings of 10 types of products have been assured by ISAE 3000. (3) Low-Carbon manufacturing: Delta put 264 energy saving projects into practice in 2018 and estimates that approximately 41 million kWh of electricity were saved and that 29 thousand metric tons CO2e emissions were reduced in that year alone. (4) Low-Carbon procurement policy: Local suppliers are given priority when procuring all materials with the exception of critical components.</t>
  </si>
  <si>
    <t>After achieving a 50% reduction in energy intensity in 2014 from 2009, Delta has once again demonstrated its resolve for carbon reduction and energy savings by responding to the global initiative to control global warming by 2℃.Delta Electronics has taken the lead in establishing a science-based targets by proposing to lower its carbon intensity by 56.6% by 2025 using 2014 as the base year.</t>
  </si>
  <si>
    <t>Since 2007, Delta has participated in the CDP and disclosed our greenhouse gas emissions. Delta's main production plants achieved ISO 14064-1 Greenhouse Gas (GHG) verification successively. Since 2016, 100% of Delta's main production plants have achieved ISO 14064-1 Verification. The main production plants included Dongguan, Wujiang, Wuhu, Chenzhou, Thailand 1,5 and 6 plants , Taiwan plants such as Taoyuan plants 1 and plant 2, Cyntec plants (Hsinchu and Huafeng). From 2017 and 2018, data coverage expanded from major production plants to all production plants, including the main production plants above and the US and India production plants of Eltek, which Delta acquired in May, 2015. Please refer to 2018 Delta Group CSR Report, http://www.deltaww.com/about/csr_Report.aspx?secID=5&amp;pid=6&amp;tid=9&amp;hl=en-US</t>
  </si>
  <si>
    <t>For years, Scope 2 has been the main scope for greenhouse gas (GHG) emissions.Delta's greenhouse gas emissions reduction strategy is based primarily on energy management and application of green power. The greenhouse gas emissions in Scope 1 and Scope 2 of the overall plant in 2018 was 323,828 ton-CO2e which was a 20.8% reduction compared to 2017. It was mainly the result of additional green power in 2018 which accounted for 22.2%. We increased solar power generation system in main plants and purchased 88,800 International Renewable Energy Certificates (I-RECs) in China. Delta's Scope 1 and Scope 2 carbon intensity in 2018 in main production plants was 41.2 (metric ton-CO2e/MUSD production value, market-based ) which was a reduction of 16.8% from the baseline year 2014 and a reduction of 21.7% from 2017. We have achieved the Science Based Targets (SBT) for this phase and fully demonstrated Delta's resolve for fulfilling the SBT.</t>
  </si>
  <si>
    <t>(1) Methodology: Based on PAS2050, we estimated the emissions of purchased materials by adopting the LCA database. (2). Emissions factor: SimaPro 8.2.0/Ecoinvent 3.0, SimaPro 8.4.0/Ecoinvent 3.3, IPCC 2013 GWP 100av1.02</t>
  </si>
  <si>
    <t>The disclosed data only covers partial suppliers, such as for Switching Power Supply for Delta Storage System, DC-DC Module for EV Powertrain and High Efficiency Rectifier Modules.</t>
  </si>
  <si>
    <t>Most capital goods were purchased through agents, who can not provide the allocated emissions for us.</t>
  </si>
  <si>
    <t>Emissions calculation methodology Fuel-and-energy-related activities (not included in Scope 1 or 2 are included (1) sum across each fuel type consumed: Σ (fuel consumed (e.g., kWh) × upstream fuel emission factor (kg CO2e)/kWh)).where: upstream fuel emission factor = life cycle emission factor – combustion emission factor. (2) sum across suppliers, regions, or countries:Σ(electricity consumed (kWh) × upstream electricity emission factor (kgCO2e)/kWh))+ (steam consumed (kWh) × upstream steam emission factor (kg CO2e)/kWh))+ (heating consumed (kWh) × upstream heating emission factor (kg CO2e)/kWh))+ (cooling consumed (kWh) × upstream cooling emission factor (kg CO2e)/kWh))where:upstream emission factor = life cycle emission factor – combustion emissions factor – Transmission and Distribution Losses.</t>
  </si>
  <si>
    <t>The disclosed data only covered the emissions of fuel types in Taiwan and China region.</t>
  </si>
  <si>
    <t>(1) Define the scope: Inland and outbound in dimensions of sea and air. (2) sum across all employees to determine total distance travelled using each vehicle type: total distance travelled by vehicle type (vehicle-km or passenger-km)= Σ (daily one-way distance between home and work (km) × 2 × number of commuting days per year) then, sum across vehicle types to determine total emissions: kg CO2e from employee commuting = Σ (total distance travelled by vehicle type (vehicle-km or passenger-km) × vehicle specific emission factor (kg CO2e/vehicle-km or kg CO2e/passenger-km)). (3) Emission factors: Inland as 0.0836 kgCO2e per tkm for diesel; 0.01 kgCO2e per tkm for sea transportation; 0.57 kgCO2e per tkm for air transportation.</t>
  </si>
  <si>
    <t>The disclosed data only covered the emissions of imported materials to Thailand plants.</t>
  </si>
  <si>
    <t>(1). Scope: Waste generated in the operations of Delta Taoyuan Plant 1, Delta Taoyuan Plant 2, Cyntec Co, Ltd. and Delta Networks. The waste generated includes non-hazardous waste, hazardous waste and wastewater. (2). Methodology: Ton method GHG emission (ton) = Σ [weight of waste (ton) x Waste related emission factors by disposal types (ton CO2/ton) ] and Σ [disposal distance (km) x emission factors by diesel (tkm)] and Σ [volumn of wastewater (m3) x emission factors by wastewater treatment (ton CO2/ton)]. The calculation is based on the Corporate Value Chain (Scope 3) Accounting and Reporting Standard developed by WRI and WBCSD. (3). Emissions factors: (ex. Emission factors: (a) Disposal weight and types: business waste reporting and management information system of EPA. (b) Waste disposal method factor: Carbon Footprint Calculation Platform and SimaPro 8.0.4. (c) Waste transport: 0.235 kgCO2e per tkm for diesel.</t>
  </si>
  <si>
    <t>We collect the total annual waste weight of disposal type, the total transportation distance of our final waste treatment plants and total annual wastewater. Then, we calculate the emission data based on Carbon Footprint Calculation Platform, SimaPro and fuel type factor.</t>
  </si>
  <si>
    <t>(1). Scope: Only Taiwan and Thailand employees (2). Methodology: Ton method GHG emission (ton) = Σ [flight distance x emission factors ] 3. Emission factor: GHG Emissions from transport or Mobile Sources of the ICAO carbon emissions calculator. The calculation is based on the Corporate Value Chain (Scope 3) Accounting and Reporting Standard developed by WRI and WBCSD.</t>
  </si>
  <si>
    <t>The disclosed data only covered GHG emissions of business travel by Delta Taiwan and Thailand employees.</t>
  </si>
  <si>
    <t>(1). Scope: Only for Delta Taipei Headquarters. Due to the limited parking space of the company, the employees who applied for parking spaces were investigated. (2) Delta collected information on working days and distance from home to the company. (3) Emission factors: as 0.115 kgCO2e per pkm for gasoline. (4)The calculation is based on the Corporate Value Chain (Scope 3) Accounting and Reporting Standard developed by WRI and WBCSD.</t>
  </si>
  <si>
    <t>Only for Delta Taipei Headquarters. Due to the limited parking space of the company, the employees who applied for parking spaces were investigated</t>
  </si>
  <si>
    <t>The lessor can not provide the allocated emissions for us.</t>
  </si>
  <si>
    <t>(1)Delta collected information on gross shipping weight, shipment quantities, vehicle types, fuel types, distance to Sea Port and distance to destination port. (2) Emissions factors: Inland as 0.0609 kgCO2e per tkm for diesel; 0.01 kg CO2e per tkm for sea transportation; 0.57 kgCO2e per tkm for air transportation.</t>
  </si>
  <si>
    <t>The disclosed data only covers the emissions of exported products from Thailand plants. The scope includes inland and outbound in the dimensions of sea and air.</t>
  </si>
  <si>
    <t>Delta's major business model is B to B.</t>
  </si>
  <si>
    <t>1. Methodology: CO2 emissions: product energy consumption * CO2 emissions factor (1) Server Power(kwh) =Σ 50% load condition, power loss (W) × Quantities of products shipments×24 (hr)×365(day). ÷1000 (2) LED street lights (kwh) = Σ Power consumption (W) × Quantities of products shipments ×12 (hr)×365 (day) ÷1000 (3) AC-DC Adaptor= Σ [ On charge mode, power loss (W) × Quantities of products shipments××C×39.9 (hr/week)×52 (week)] ÷1000+[ On no load mode, power loss (W) ×Quantities of products shipments× 56.05(hr/week)×52 (week)] ÷1000 (4)Ventilating Fans= Σ Rated output power (W) ×Quantities of products shipments÷1000×1671 (hour/Year) 2. Emission factors: Taiwan's electricity emission coefficient of 0.554 kg/kWh (FY2018)</t>
  </si>
  <si>
    <t>The disclosed data only covers our major products, such as server power, LED street lights, AC-DC adaptors and ventilating fans.</t>
  </si>
  <si>
    <t>Delta's major business model is B to B</t>
  </si>
  <si>
    <t>Based on ISO 14064-1, we calculate emissions of GHG scope 1 &amp; 2. Σ scope 1 and scope 2 emissions of lessee (kg CO2e) × physical area of the leased asset (e.g., area, volume)/ total physical area of lessor assets (e.g., area, volume)</t>
  </si>
  <si>
    <t>Delta leased Pingjhen buildings and facilities to two companies.</t>
  </si>
  <si>
    <t>Delta does not have any franchises in 2018.</t>
  </si>
  <si>
    <t>There were no significant investments in 2018.</t>
  </si>
  <si>
    <t>(1) In 2018, the greenhouse gas intensity was 0.00003566, compared to the 2017 greenhouse gas intensity 0.00004649, which is a decrease of 23.3 %.The primary reason for this decrease were energy-savings project implementation and increasing renewable energy usage. (2) Total GHG mitigation volume were 29,677 metric tonnes of CO2e, attributable to the implemented reduction projects and 88,106 metric tonnes of CO2e attributable to the solar power generation and I-REC procurement.</t>
  </si>
  <si>
    <t>Fugitive emission</t>
  </si>
  <si>
    <t>Purchased Electricity</t>
  </si>
  <si>
    <t>Delta generated 20.3 million kWh renewable electricity from solar PV systems and purchased 88.8 million kWh I-RECs in China area. The GHG reduction was totaling 88,106 metric tons CO2e. Compared to gross emissions of 393,690 tonnes CO2e in 2017, this 88,106 metric tonnes CO2e would contribute to GHG reduction by 22.3 %. (calculation as (88,106/393,690)*100=22.3%)</t>
  </si>
  <si>
    <t>Total GHG mitigation volume was 29,677 metric tonnes of CO2e, attributable to the implemented reduction projects in 2018. Compared to gross emissions of 393,690 tonnes CO2e in 2017, this 29,677 metric tonnes CO2e would contribute to GHG reduction by 7.5 %.(calculation a(29,677/393,690)*100=7.5%)</t>
  </si>
  <si>
    <t>For the production lines and business increased. The GHG emission was increasing. In 2018, our gross emissions is 323,828 metric tonnes of CO2e, which was a 20.8% reduction compared to 393,690 metric tonnes CO2e in 2017. Our reduction activities contribute to renewable energy and energy reduction activities which was a 29.8 % (22.3+7.5) reduction compare to 2017. The GHG emission was increasing by 9% (29.8-20.8=9) for the production lines and business increased.</t>
  </si>
  <si>
    <t>Delta’s petrol are mainly used to power emergency power generators, forklift trucks,and company vehicles</t>
  </si>
  <si>
    <t>Delta’s petrol are mainly used to lawn mowers and company vehicles</t>
  </si>
  <si>
    <t>The natural gases are used for dormitories and cafeterias.</t>
  </si>
  <si>
    <t>Delta’s LPG are only used to cafeterias.</t>
  </si>
  <si>
    <t>2006 IPCC Guidelines for National Greenhouse Gas Inventories,Volume II, Chapter III Table 3.2.1, Table 3.2.2</t>
  </si>
  <si>
    <t>Diesel is mainly used for company vehicles ,power emergency generator and forklift trucks.</t>
  </si>
  <si>
    <t>Taiwan EPA, 2014</t>
  </si>
  <si>
    <t>LPG is used for cafeterias in Cyntek_Hsinchu plant .</t>
  </si>
  <si>
    <t>Petrol are used for company vehicles and law mowers.</t>
  </si>
  <si>
    <t>In the reporting year, Delta purchased I-RECs of 88,800 MWh in China, including the production plants in Dongguan, Wujiang, Wuhu, Chenzhou plants.</t>
  </si>
  <si>
    <t>In the reporting year, Delta purchased I-RECs of 88,800 MWh in China, including the production plants in Dongguan, Wujiang, Wuhu, Chenzhou plants. The data has been verified by an independent third party and is described in the ISO 14064-1 statement.</t>
  </si>
  <si>
    <t>In the reporting year, Delta generated 20,320 MWh green electricity from solar power system in China , Taiwan and Thailand plants for internal use .</t>
  </si>
  <si>
    <t>In the reporting year, Delta generated 20,320 MWh green electricity from solar power system in China , Taiwan and Thailand plants for internal use .The data have disclosed in the 2018 CSR report and has been verified by an independent third party. Verification protocol is based on GRI Standard and AA1000 type2, high level assurance.</t>
  </si>
  <si>
    <t>annual waste generation (ton)</t>
  </si>
  <si>
    <t>MUSD of production value</t>
  </si>
  <si>
    <t>Delta continued to promote waste reduction measures and a total of 114 waste reduction projects were implemented in the main production plants in 2018. These projects included carton and plastic box recycling of supply chain, production fixture improvement, and implementing a restriction policy on the domestic use of plastic. A total of 1,705.7 metric tons of waste has been saved.</t>
  </si>
  <si>
    <t>ISO14064-1_Cyntek.pdf</t>
  </si>
  <si>
    <t>ISO14064-1 _Delta Electronics Inc.pdf</t>
  </si>
  <si>
    <t>ISO14064-1_Eltek.pdf</t>
  </si>
  <si>
    <t>ISO14064-1 _Delta Electronics Thailand.pdf</t>
  </si>
  <si>
    <t>ISO14064-1 _Delta Electronics Inc, page 1,3 ISO14064-1 _Delta Electronics Thailand, page 1,2 ISO14064-1_Cyntek, page page 1-4 ISO14064-1_Eltek, page page 1-4</t>
  </si>
  <si>
    <t>ISO14064-1 _Delta Electronics Inc, page 2,3,9 ISO14064-1 _Delta Electronics Thailand, page 1,2 ISO14064-1_Cyntek, page page 1-4 ISO14064-1_Eltek, page page 1-4</t>
  </si>
  <si>
    <t>ISO 14064-1 Scope3 Verification Statement.PDF</t>
  </si>
  <si>
    <t>Please refer to ISO 14064-1 Scope3 Verification Statement.pdf, page 1-4</t>
  </si>
  <si>
    <t>The Energy Savings of green buildings are annually conducted a limited assurance to confirm the performance information with International Standard on Assurance Engagements (ISAE) 3000. Through 2018, Delta constructed 20 certified green buildings worldwide, which include 15 plants and 5 donated buildings that have saved over 17.3 million kWh.</t>
  </si>
  <si>
    <t>The EI of main production plants are annually conducted a limited assurance to confirm the KPI with International Standard on Assurance Engagements (ISAE) 3000.</t>
  </si>
  <si>
    <t>Delta has three major locations for operations and manufacturing, which are Taiwan, China, and Thailand. There is currently no external carbon pricing imposed in the regions where we operate. However, the increased pricing of GHG emissions is likely to happen within three years. For example, Taiwan’s government is amending the Greenhouse Gas Reduction and Management Act. According to the proposed draft, and a total amount control and cap-and-trade system may become effective. In China, energy intensive industries and their products are regulated by the Chinese government. Although Delta's products are out of the scope, there is still a risk the scope will expand to include our related products.</t>
  </si>
  <si>
    <t>Installation on hi-efficiency magnetic chillers (Replacement )</t>
  </si>
  <si>
    <t>Other, please specify (Thailand Voluntary Emission reduction )</t>
  </si>
  <si>
    <t>Solar PV Project Phase 1 and 2 at Delta Electronica Thailand Plant 5</t>
  </si>
  <si>
    <t>Other, please specify (Thailand Voluntary Emission Report )</t>
  </si>
  <si>
    <t>Other, please specify (Drive carbon reduction)</t>
  </si>
  <si>
    <t>Delta conduct the internal price of carbon for investment decisions on energy consuming equipment/facilities. At the same time, we will also use internal carbon to assess the benefits of green electricity, offset credit, or REC purchase.</t>
  </si>
  <si>
    <t>Delta has implemented an internal carbon price for investment decisions on energy consuming equipment/facilities. In 2018, Taiwan’s Renewable Energy Development Act stipulated that intensive power-consuming entities with a wholesale purchase rate of over a specific capacity of electricity (800kW/2000kW/5000kW) are required to install green energy and energy storage facilities, or purchase a renewable energy certificates for at least 10% of the wholesale capacity. Delta has introduced the concept of internal carbon pricing for internal evaluation along with corresponding measures to achieve greater carbon reduction benefits. Calculations are based on CROI, which serves as a tool for internal assessment when choosing to invest in renewable energy equipment. CROI= investment required (USD$)/( Annual monetary savings(USD$))+ (Carbon reduction benefit(USD$)) Carbon reduction benefit (USD$) = amount of carbon equivalents reduced (tons) * internal carbon price (50USD$/ton)</t>
  </si>
  <si>
    <t>To control related climate change risks and encourage a low-carbon investment strategy, Delta has set up an internal carbon pricing mechanism for scope 1 and scope 2 emissions. The Carbon Management sub-committee of Delta’s CSR Committee has surveyed and researched global corporate case studies, global carbon market research reports, and international development trends to decide how to use internal carbon pricing. In 2018, Delta determine the appropriate carbon price according to the local GHG regulations and trading system (ETS). If there is no ETS, the average market prices of neighbouring countries are used. CSR committee also design to adopt the highest carbon price in our three major locations for operations and manufacturing, which are Taiwan, China, and Thailand as internal carbon price for consistency in management. Since the local regulation and trading system are not have significant change to previous year. After a resolution from the CSR Committee in 2018, we have decided to adopt the same carbon price of US$50/ton as our internal carbon price.</t>
  </si>
  <si>
    <t>Delta conduct the internal price of carbon for investment decisions on energy consuming equipment/facilities.</t>
  </si>
  <si>
    <t>1. To control related climate change risks and encourage a low-carbon investment strategy, Delta has set up an internal carbon pricing mechanism for scope 1 and scope 2 emissions. 2. Set up Delta Climate Fund: To achieve Delta's SBT carbon reduction target, which is to reduce carbon intensity by 56.6% by 2025, Delta has set up internal carbon pricing and established the Delta Climate Fund. The price for each ton of carbon is set at US$50. 3. Implementation of Energy-Saving and Carbon-Reduction Projects: Delta has made good use of the Delta Climate Fund, selected potential projects on carbon reduction, and calculated carbon return on investment (CROI) as the basis for decision-making. Delta has also purchased international renewable energy certificates (i-REC) for group-wide carbon offset activities, thereby encouraging renewable energy businesses to achieve carbon reduction targets by 2025.</t>
  </si>
  <si>
    <t>Offer financial incentives for suppliers who reduce your downstream emissions (Scopes 3)</t>
  </si>
  <si>
    <t>Other, please specify (Delta provide incentives in the form of added bonus points in quarterly business reviews (QBRs) to suppliers demonstrating outstanding CSR results)</t>
  </si>
  <si>
    <t>1. Extending to the operations of Delta's overall supply chain system, high-volume suppliers are suppliers falling within the top 80% of Delta's annual procurement and those providing key components. These suppliers are designated as our key targets for conducting audits and for promoting improvements. Through Delta's long-term mission to implement CSR in practice, we have initiated comprehensive information disclosure in terms of environmental, social, and governance aspects. We have surveyed a total of 968 Tier 1 and 117 critical non-Tier 1 suppliers through an ESG questionnaire survey to identify potential Environmental, Social, and Governance risks in the supply chain through tools including risk mapping. The recovery rate of ESG questionnaires are 68% Tier 1 and 70% Tier 2 critical non-Tier 1 suppliers. This can lower risks of interruption in the supply chain through onsite ESG inspections, mentoring and collective training.</t>
  </si>
  <si>
    <t>1. To encourage the supply chain to fulfill CSR in action and to effectively disclose ESG information of the supply chain, we initially provide incentives in the form of added bonus points in quarterly business reviews (QBRs) to suppliers demonstrating outstanding CSR results. Delta gives QBRs an average 30% weight across supplier ESG performance. The Corporate Social Responsibility Commitment provides a brief description of Delta's commitment to suppliers and the requirements for all suppliers to adhere to these standards. Delta refers to supplier responses to the Commitment in formulating procurement strategies, evaluating supplier performance, and determining long-term partnerships. 2. After analyzing the results of risk identification, an average score of lower than 70 points in the ESG questionnaire, violation of environmental regulations, failure to abide by Delta ERS, violation of labor regulations, or violation of safety and health regulations shall be classified as high-risk factors. Based on a resolution of the Supply Chain ESG Committee, suppliers with ESG questionnaire average scores of lower than 70 points and also with more than two high-risk factors shall be deemed as high-risk suppliers. We have identified a total of 284 Tier 1 and 35 critical non-Tier 1 suppliers as such. 3. Critical Supplier 2025 Target With Delta's long-term commitment to energy conservation and carbon reduction, the supply chains are actively involved in environmentally sustainable activities. In 2017, with the ESG questionnaire for the supply chains, key suppliers were required to disclose greenhouse gas emissions. In 2018, the disclosure indicators included annual water consumption and the total amount of waste. In addition to the aforementioned three indicators, critical tier 1 suppliers are encouraged to set reduction targets and formulate target-achieving action plans. Furthermore, supplier human rights is a topic of concern for Delta. The description is as follows: (1) Greenhouse Gases Reduction rate: The targets for 2019, 2020, and 2025 are 1%, 2%, and 10%, respectively; the base year is 2018, and the target year is the fiscal year of 2025. (2) Water Reduction rate: The targets for 2019, 2020, and 2025 are 2%, 4%, and 12%, respectively; the base year is 2018, and the target year is the fiscal year of 2025.</t>
  </si>
  <si>
    <t>1. Delta took center stage and introduced 14 key suppliers to the goal of promoting green supplier ESG management to effectively lower the impact of our operations on the environment.Through the Corporate Synergy project, they have proposed 33 method improvements and saved electricity consumption by 7,992 MWh, reduced water by 407.11 tons and reduced CO2e by 4,235 tons in 2018. 2. For existing suppliers Delta is committed to the promotion and implementation of CSR and we encourage suppliers to do the same. We established the Supplier EC Platform and targeted key Tier 1 and critical non-Tier 1 second-tier suppliers using questionnaire surveys to analyze their current situation in relation to corporate governance, environmental, and social factors. We used the information in combination with our experience in promoting CSR to make a "Risk Map" that identifies high-risk suppliers. We regularly carry out CSR audit counseling and hold training sessions with common study materials to inspire potential suppliers to join the green supply chain. The risk evaluation that Delta undertakes for its suppliers is based on environmentally-related material management, RBA audits, and Supplier ESG (environmental, social, and governance) Risk Management. And new suppliers pass the ESG questionnaire survey. 3. Scope 3 Carbon Emissions: Delta will engage suppliers to reduce carbon emission. In 2018, Delta total scope 3 carbon emission is 609,744 tons CO2e Purchased Goods and Services: 12,422 tons CO2e; its total rate is 2.04% Upstream Transportation and Distribution: 7,146 tons CO2e; its total rate 1.17% Upstream carbon emission rate=9.53%=2.04%+1.17%+6.32% Downstream Transportation and Distribution: 38,562 tons CO2e; its total rate 6.32% Business Travel : 4,729 tons CO2e; its total rate 0.78% Waste Generated in Operations: 283 tons CO2e; its total rate 0.05% Use of Sold Products: 446,577 tons CO2e; its total rate 73.24% Energy use: 93,527 tons CO2e; its total rate 15.3% Downstream Leased Assets: 6,498 tons CO2e; its total rate 1.07% Upstream carbon emission rate=9.53%=2.04%+1.17%+6.32%</t>
  </si>
  <si>
    <t>(1) Based on our vision for energy conservation and environmental protection, Delta continues to enhance product energy efficiency and actively develop renewable energy solutions through technical innovations of products. We also emphasize green designs that mitigate GHG emission by introducing the concept of Life Cycle Assessment to facilitate product responsibility and green consumption. Delta also assist clients' green marketing needs to display environmental certification information such as Taiwan Green and Eco Label, US Energy Star and 80 PLUS on our products as required by our customers. (2) Delta implement product environmental information disclosure and integrate this with the ISO 14021 Product Environmental Labels and Declarations and the ISO 14025 Environmental Product Declaration (EPD).Since 2010, Delta launched the "EnergE" program for rectifiers, which offers an energy savings calculator on the product webpage to help customers understand the cost and energy conservation benefits they can achieve using Delta rectifiers under different scenarios based on the type of power source ,number of plants, average load per plant and energy cost information. In addition, we added Energ E labels to the product itself and catalogues for rectifiers over 95% energy efficient to allow easy identification by customers.</t>
  </si>
  <si>
    <t>(1) All of delta’s products should follow strategy and engage customer to enhance the energy efficiency. Most of Delta's power management products have surpassed 90% energy efficiency, such as our PV inverters with a peak conversion efficiency of 98.8%, DC-DC converters for electric vehicles with 96% efficiency, and telecom power supplies with up to 98% efficiency. (2) Type I Eco-labels conform with specification standards of organizations or governments, and have been verified by third parties. trademarks are easily identified by clients and consumers. Prominent examples are the Taiwan Green Mark, the Taiwan Enegy Label and the US Energy Star. Moreover, Delta has 36 projector products that have obtained the Taiwan Green Mark as well as other 51 products that have achieved the Taiwan Energy Lable, including interior lighting, street lighting and bathroom ventilating fans. In addition, 79 Delta ventilation fans have obtained the ENERGY STAR Most Efficient Product certification as of 2018. Furthermore, 323 items of our power supply products have obtained the 80 Plus certification. Currently, In 2018, Delta was awarded the Energy Star Sustained Excellence Award for Breeze ventilation fan products. Delta has been awarded the ENERGY STAR Partner of the Year from the U.S. Environmental Protection Agency (EPA) for three consecutive years due to our products’ energy savings and contributions to reducing greenhouse gas emissions. (3) Based on the shipment of power supplies, direct-current fans, uninterruptible power supplies,variable-frequency drives, LED lamps, electrical ballasts, PV inverters, and direct-current EV chargers from China, Taiwan, and Thailand between 2010 and 2018, Delta's high efficiency products saved customers an estimated 28.1 billion kWh of electricity and reduced carbon emissions by15.06 million tons CO2e. In 2018, Delta's high efficiency products helped customers save 3.8 billion kWh of electricity, and reduced carbon emissions by 2.10 million tons of CO2e. (4) For the Use of sold products of Scope 3 emissions as reported in C6.5, Delta engage customers to calculate emission, the Scope 3 emissions as reported in C6.5 is 73%</t>
  </si>
  <si>
    <t>            </t>
  </si>
  <si>
    <t>Active and positive communication with stakeholders is an important strategy in Delta's long-term cultivation and promotion of corporate social responsibilities. For the climate-related engagement, Delta dedicated to communicate with stakeholders as customers, suppliers, and communities. </t>
  </si>
  <si>
    <t>(i) In 2018, Delta participate COP24 to Promote Distributed Energy with World-Class Think Tanks</t>
  </si>
  <si>
    <t>Delta has always paid close attention to climate change and we have participated in the United Nations Climate Change Conference for 12 consecutive years. At COP24 in Poland in 2018, Delta organized and planned peripheral meetings for the UN official negotiations as a technology provider along with world-class think tanks and opinion leaders such as the C40 Cities Climate Leadership Group, U.S. Green Building Council, American Council for an Energy-Efficient Economy, and Renewable Energy Institute. We explored the role of distributed energy in the transformation of urban energy and the improvement of energy resilience. In addition, Delta demonstrated the benefits of frequency regulation and peak-shaving made possible by distributed energy to portray Delta's energy storage system, building energy conservation, and V2G/V2H electric vehicle recharging applications. These technologies help cities across the world strengthen energy resilience to respond to severe climate disasters. Delta's participation in COP24 was reported by IISD Reporting Services, a think tank and partner media of COP24.</t>
  </si>
  <si>
    <t>  (ii) In 2017, Delta traveled to Kaohsiung in  southern Taiwan and expanded from green buildings to diverse topics including   low-carbon transportation and energy infrastructure with the theme of 'Green   Thinking, Green Life.' The first Delta Green Building Exhibition held in   southern Taiwan was the largest as well as the only environmental education   exhibition to be invited  to the EcoMobility World Festival 2017. Its   content also echoes low-carbon transportation, the theme of the festival, in   which green buildings are integrated with diverse applications including   electric vehicles, LED smart street lights and transportation management under   the theme, 'Green Thinking, Green Life'. The exhibition discussed micro-grid   transmissions and storage technology interactively, which was easy to   comprehend as it painted a low-carbon vision of the future for the pu </t>
  </si>
  <si>
    <t>(iii) In 2016, Delta moved the green building exhibition to the Academy of Arts &amp; Design of Tsinghua University in Beijing by embracing the same philosophy, Familiar language and methods are employed to demonstrate that green buildings can bring people closer to an eco-friendly lifestyle.”</t>
  </si>
  <si>
    <t> (iv) In 2015, Delta presented the “Delta21@   COP21” exhibition to showcase its 21 green buildings and hosted forum   discussions for UN members. It was an opportunity to showcase Delta’s efforts   on the world stage. Invited by the German Pavilion of the UNFCCC COP21, Delta   joined the German Federal Environment Agency (UBA), Climate Alliance, and the   University of Leeds, to organize a UN side event that called on countries to   value the benefits of energy efficiency and further reduce carbon emissions.   Being part of the esteemed German Pavilion and voicing our opinion was a   unique opportunity for Delta, and even for Taiwan. As Delta was the only   corporate representative at this conference, all participants truly valued   our field experience. They sought to understand how technologies could   provide effective energy-saving solutions to alleviate global warming.</t>
  </si>
  <si>
    <t>The Electricity Act, which was passed in Taiwan in 2017, provides businesses with many options and ways of using renewable energy. However, the government has recently announced relevant sub-acts and drafts, and many businesses are still unfamiliar with electricity purchasing agreements, the characteristics of renewable energy, and the energy market mechanism. In practice, there are many challenges associated with purchasing renewable energy. To meet these challenges, Greenpeace has collaborated with the Business Council for Sustainable Development of Taiwan (BCSD-Taiwan) to organize a series of seminars and workshops. They have invited industry, academia, and government entities in Taiwan to share actual case studies and discuss problems pertaining to renewable energy procurement needs for different businesses. Delta has also participated in these workshops to promote our goals of increasing the ratio of renewable energy consumption and to encourage businesses to adopt renewable energy in Taiwan.</t>
  </si>
  <si>
    <t>Proposed energy regeneration devices to be listed as a future mandatory energy efficiency standard.</t>
  </si>
  <si>
    <t>Other, please specify (Building Carbon footprint in Taiwan)</t>
  </si>
  <si>
    <t>Delta continues to promote and influence the development of green buildings in Taiwan. Delta collaborated with Low Carbon Building Association (LCBA) to promote the Taiwan Building Carbon Footprint Product Category Rule (PCR) system since 2013.Currently, the system has been adopted by city governments including New Taipei City and Taichung as necessary criteria in constructing buildings for urban renewal or low carbon demonstration sites. The Energy Whitepaper currently being reviewed has also listed 'Building carbon footprint' as a key method in carbon reduction.</t>
  </si>
  <si>
    <t>In 2017, the Taiwan Building Carbon Footprint Product Category Rule (PCR) system has been adopted by city governments including New Taipei City and Taichung as necessary criteria in constructing buildings for urban renewal or low carbon demonstration sites. The Energy Whitepaper currently being reviewed has also listed 'Building carbon footprint' as a key method in carbon reduction. Twenty buildings across Taiwan have passed the carbon footprint evaluation including the buildings in the new Taichung World Flora Exposition. In 2018, the LCBA offered three types of carbon footprint expert training courses for buildings, landscape, and internal decor to educate the general public on the differences between the types of systems and the application procedures. Hopefully this will encourage people to choose low carbon building materials for landscape and decor for residences and offices. We have provided building carbon footprint evaluator training to more than 300 participants in programs in Northern, Central, and Southern Taiwan.</t>
  </si>
  <si>
    <r>
      <t> </t>
    </r>
    <r>
      <rPr>
        <u/>
        <sz val="8"/>
        <color theme="1"/>
        <rFont val="Inherit"/>
      </rPr>
      <t> The  strategy for promoting clean energy generation </t>
    </r>
  </si>
  <si>
    <t> (i) Delta has been dedicated to providing products and solutions for renewable energy or clean energy since 2004. We have not only increased the installation of solar PV systems at our global operation sites, but have also completed several successful cases from 2012- 2018, such as the installation of a 4.6 MWp solar PV system at a Japanese Solar Plant located in Ako City, Hyogo, Japan. In addition, Delta continues to adopt renewable energy such as solar PV systems at our production plants. Our Dongguan, Wujiang, and Wuhu Plants in China have participated in the Golden Sun Demonstration Engineering project since 2014, in which solar power systems were established at the plants. Since 2016, Delta has established solar power systems at our Taoyuan Plant 2, Cyntec Huateng Plant, Huafeng Plant, and Chenzhou Plant. In 2018, our Wujiang and Wuhu plants in China expanded their solar power generation systems.</t>
  </si>
  <si>
    <t>Section.</t>
  </si>
  <si>
    <t>The strategy for improving the energy efficiency of production and building, promoting green buildings, and providing energy saving solutions.  </t>
  </si>
  <si>
    <t>(ii) Building Carbon Footprint Assessment: Delta’s building carbon footprint assessment system, the third in the world, was officially adopted by the Taiwan government. The Delta Electronics Foundation and the Low Carbon Building Alliance (LCBA) promote the Taiwan building carbon footprint Product Category Rule (PCR) System. The carbon emissions evaluation system uses software analysis, provides comprehensive training, and certifies talent. Engineering consultants and research institutions have received the Building Carbon Footprint Assessment LCBA-AP certification. To date, people with certification have created129 original designs in the fields of architectural design, construction, and engineering. These designs include the New Taipei City Library, New Taipei City's social housing, Taoyuan collective residences, Crown Yi Building No. 10, Zhongde and 11 other buildings. In addition to lowering a building’s environmental impact, it saves a great amount on building energy costs. The certification has set new indicators for sustainable development in Taiwan. Currently, the system has been adopted by city governments including New Taipei City and Taichung as necessary criteria in constructing buildings for urban renewal or low carbon demonstration sites. An Energy Whitepaper currently being reviewed has also listed 'building carbon footprint' as a key method in carbon reduction.  </t>
  </si>
  <si>
    <t>Section </t>
  </si>
  <si>
    <t>2018annual.pdf</t>
  </si>
  <si>
    <t>Please refer to 2018 Delta Electronics Annual Report Annex1 Climate Change Information Disclosure (pdf Pages: 70,71)</t>
  </si>
  <si>
    <t>Delta has paid close attention to relevant developments since the Recommendations of the Task Force on Climate-related Financial Disclosures (TCFD Recommendations) were announced by the Financial Stability Board in June 2017. In reaction to climate-related risks and opportunities and to disclose relevant information, we adopted the Task Force on Climate-related Financial Disclosures (TCFD) structure to disclose our practices on governance , strategy ,risk and opportunities management and targets.</t>
  </si>
  <si>
    <t>2018 Delta Electronics CSR Report.pdf</t>
  </si>
  <si>
    <t>Please refer to 2018 Delta Electronics CSR Report 5.2 Climate Change (pdf Pages: 60-66); 5.3 Energy Management (pdf Pages: 67-72);7.2 Environmental Data (pdf Pages: 122-123)</t>
  </si>
  <si>
    <t>Chief Sustainability Officer &amp; Spokesperson</t>
  </si>
  <si>
    <t>OMRON group consists of 165 subsidiary companies (37 domestic and 128 overseas), and 17 affiliated companies (8 domestic and 9 overseas) in addition to OMRON Corporation (as of March 31, 2019), and runs businesses in manufacture and sales of electrical instruments, electronic application instruments, precision instruments, medical instruments and other general instruments and their auxiliary operations. The range of these products covers widely from the entire field of industrial control device components, system devices, to life-related and public sector-related devices and systems.</t>
  </si>
  <si>
    <t>(1) Industrial automation business (IAB, 46% in sales) supports manufacturing of a wide range of customers in major manufacturing industries around the world with its automated devices which utilize sensing and control technologies as well as IAB services. (IAB, 4% in Scope1, 10% in Scope2, 46% in Scope3)</t>
  </si>
  <si>
    <t>(2) Electronic &amp; mechanical components business (EMC, 12% in sales) mainly supplies control components to be built into industrial and civilian devices, onboard devices, environmental/energy devices and industrial devices, and components to be built into mobile devices. (EMC, 13% in Scope1, 45% in Scope2, 12% in Scope3)</t>
  </si>
  <si>
    <t>(3) Automotive electronic components business (AEC, 15% in sales) designs, manufactures and distributes components specialized for automotive electrical equipment to automobile manufacturers and electrical component manufacturers around the world. (AEC, 18% in Scope1, 19% in Scope2, 15% in Scope3)</t>
  </si>
  <si>
    <t>(4) Social systems solutions &amp; services business (SSB, 7% in sales) To establish a safe, secure and comfortable society, SSB constructs total-service solutions comprised of sensing &amp; control technologies, software and maintenance and contribute to the development of a better society in cooperation with its customers. (SSB, 0% in Scope1, 1% in Scope2, 9% in Scope3)  </t>
  </si>
  <si>
    <t>(5) Healthcare business (HCB, 13% in sales) contributes to the healthy and sound lives of people through global provision of many products and services that help prevent and improve lifestyle-related diseases and control existing diseases, including familiar devices for measurements at home and medical devices. (HCB, 0% in Scope1, 4% in Scope2, 13% in Scope3)</t>
  </si>
  <si>
    <t>(6) Others (6% in sales) is a business with the purpose of developing and reinforcing the existing businesses and searching for and nurturing new businesses is operated under direct control of the headquarters.</t>
  </si>
  <si>
    <t>The Board of Directors with the Chairman of the Board as the head makes decisions on important matters such as managerial goals and management strategies, and monitors and supervises the execution in a form of receiving reports of what has been discussed and decided at the Executive Council. The topics of the Executive Council include status on progress in addressing the sustainability goals in relation to climate change, commitment to SBT, status of risk management implementation, and global trends related to climate change such as CDP and TCFD. As described above, the Chairman of the Board, as the head of the Board of Directors, is responsible for monitoring and supervising issues related to climate change.</t>
  </si>
  <si>
    <t>The Board monitors and reviews the implementation and performance of the action plans to achieve the targets towards “OMRON Carbon Zero 2050”, once in six months, based on the report discussed and decided in the Executive Council meetings. When the Board monitors and overseas the decision by the Executive Council on climate change related issues and actions such as investment in solar system and procurement of renewable electricity to reduce GHR emission, it utilizes the regular monitoring activities as above.</t>
  </si>
  <si>
    <t>(1) Positioning of the corporate officer within the organization: Representative Director, President and CEO. CEO is a member of the board as well as Representative Director, and the chairman of the board is a non-executive director.</t>
  </si>
  <si>
    <t>(2) Reason why the officer is responsible for climate-related issues: Because he is the top of the executive officers and is responsible for all business and sustainability management decisions. Strategies around climate-related opportunities and risks are considered to be a material business and sustainability issues. </t>
  </si>
  <si>
    <t>(3) Description of responsibilities: OMRON Group works on its Environmental Vision “Green OMRON 2020” based on its corporate philosophy, and revised its environmental policy in 2015, which started with the signature of the CEO. In so, the CEO is responsible for OMRON’s environmental policy in general, including climate change. In 2017, OMRON also identified its sustainability issues and set up its goals for 2020. This was a decision of the Executive Council with the CEO at the top. The goals include non-financial goals related to energy management (SDG7) and manufacturing (SDGs 12, 13) in addition to the measures against climate change. Furthermore, OMRON announced its commitment at SBTi with the signature of the CEO and its support for TCFD in FY 2018.</t>
  </si>
  <si>
    <t>(4) Description of position-specific monitoring process: The CEO monitors the measures for sustainability initiatives including those against climate change, goals and so forth by holding discussions and examinations on reports from the responsible departments at the Executive Council for which s/he acts as the chairperson, and receiving reports directly on subsequent progress if necessary. As the top executive officer, the CEO reports to the Board of Directors on details about discussions and decisions at the Executive Council. OMRON also set up Sustainability Office under the Board of Directors. Sustainability Committee, for which the Senior General Manager of Sustainability Office acts as the chairperson, is set up under the Executive Council to pick up company-wide sustainability issues from focused domains, functional divisions of the headquarters, and various committees, bring them up for discussion at the Executive Council and report and examine the progress.</t>
  </si>
  <si>
    <t>OMRON provides share-based compensation comprised of performance-linked portion (60%) and non-performance-linked portion (40%) to Directors and Executive Officers (including CEO) except for Outside Directors, as medium- and long-term performance-linked compensation. The performance-linked portion changes based on sales, EPS, and ROE results vs. targets set up according to the medium-term management plan, and sustainability evaluation based on a third-party assessment and so forth. This sustainability evaluation is based on Dow Jones Sustainability Indices (DJSI). DJSI is an ESG index to evaluate and select corporate bodies comprehensively from the three aspects of economy, environment and society in the viewpoint of long-term improvement in shareholder value, and it includes climate change-related criteria such as response to CDP, presence of emissions reduction goals, and whether the goals are science-based in their evaluation.</t>
  </si>
  <si>
    <t>The achievement level of Green OMRON 2020 goals is partly reflected in the compensation including global CO2 emission amount.</t>
  </si>
  <si>
    <t>Those who are highly evaluated for [1] Contribution to the environment through products or services, or [2] Excellent processes or outcomes delivered through innovativeness or creativity in environmental load reduction activities are awarded after in-house presentation and examination.</t>
  </si>
  <si>
    <t>As we are considering a medium to long term plan for SBT.</t>
  </si>
  <si>
    <t>・[Definition of risk]</t>
  </si>
  <si>
    <t>The significant financial impact of climate change is the impact on sales overall, as well as at each step of OMRON's value chain including procurement of raw materials and parts through to manufacturing and sales, together with increased energy costs and increased taxable costs. For example, we think that the increase in manufacturing and sales cost has had a significant financial impact on OMRON's sales of ¥859.5 billion in fiscal 2018.</t>
  </si>
  <si>
    <t>・[Process for identifying and assessing climate-related risks]</t>
  </si>
  <si>
    <t>We first identified sustainability issues with materiality and reported and obtained approval by the board. Then as to the climate change issues, based on the ISO14001 framework, OMRON analyzes internal and external issues and stakeholders’ demand and expectation, and assesses climate-related risks and opportunities by factoring in the magnitude and frequency. The identified climate-related issues are integrated into the company’s annual targets and plans, followed by environmental initiatives at each site through each business segment’s HQ function.  Results are integrated at Global Manufacturing Innovation HQ (GMI), and are reported to the Executive Council Office. Directions from the Executive Council Office are reflected to the targets and plans for the next year.</t>
  </si>
  <si>
    <t>・[Process for identifying and assessing climate-related regulatory risks]</t>
  </si>
  <si>
    <t>Global Risk Management and Legal Affairs (GRL) is responsible for managing risks which are identified to have material impact on the management and finance. GRL is in cooperation with each head office in each region (Europe, America, China, Asia-Pacific, Korea and Japan) to find and deal with climate change related laws and regulations as well as GMI, which reports the trend and changes in environmental laws and regulations to each head office.  The sites conduct annual self-assessment of compliance. Additionally, GMI works with the area management companies to carry out third-party environmental law-related audits once in every 2 to 3 years.</t>
  </si>
  <si>
    <t>・[Process for identifying and assessing climate-related physical risks]</t>
  </si>
  <si>
    <t>The Global Human Resources and General Affairs Division (GHR) is responsible for BCP, evaluating the exposure and vulnerability of each site to hazards. The hazards include floods, torrential rains and typhoons, which are expected to be more intense and frequent through anthropogenic climate change.</t>
  </si>
  <si>
    <t>・The Impact of Carbon Taxes (Higher Costs of Doing Business) -Of the 155 signatories to the Paris Agreement, 88 countries are already planning or considering using carbon pricing. -According to Carbon Pricing Corridors and the Carbon Pricing Corridors Initiative, projected carbon pricing unit costs in countries where OMRON conducts operations (Japan, China, Korea, Indonesia, USA, Mexico, Brazil, and EU) is expected to be between US$30 and US$100 (US$/t-CO2) in the year 2030. -CO2 emissions under the 2016 6 degrees scenario (Energy Technology Perspectives published by the IEA) in each of the above-mentioned areas are about 350,000 tons. -In fiscal 2018, OMRON began executing OMRON Carbon Zero initiatives to achieve long-term reduction goals conforming with the Well-Below 2 degrees scenario. -Prioritizing energy conservation and the adoption of home-consumption renewable energy, OMRON is concluding zero emissions factor contracts and plans to purchase renewable energy certificates. Excluding the impact of these reductions, our emissions are projected to be about 100,000 tons, while business costs stemming from carbon taxes are expected to increase by an annual ¥340 million to ¥1,100 million. ・The Impact of Emissions Trading (Higher Costs of Doing Business) -Globally available renewable energy certificates, including I-REC, REC, and GOs, can be acquired today for approximately 0.5[yen/kWh]. However, we project that prices will soar and obtaining these certificates will become much more difficult in the future. Signing long-term agreements before prices rise could be one way to avoid higher costs. -We forecast an annual ¥100 million in business cost increases to offset our entire emissions volume, given the application of renewable energy certificates. ・The Impact of Support for Regulations (Higher Costs of Doing Business) -The CFC Emission Control Act (Japan) will fully stop the use of fluorocarbons by fiscal 2020. Looking forward, there may be an increase in regulations such as these.</t>
  </si>
  <si>
    <t>・Higher Costs of Doing Business -Targeting the proliferation of renewable energy, the feed-in tariff (FIT) system is becoming more prevalent worldwide. Japan also introduced a FIT system from 2009, spurring a dramatic increase in the adoption of renewable energy. However, as a result of increased introduction with a bias towards solar power generation, increases in costs of levies that are included in the electricity bill based on the FIT system in order to promote its introduction are becoming a problem. -A unit price of ¥3.5/kWH for 2030 is forecast, an increase of ¥0.6/kWh over the current unit price of ¥2.9/kWh. -In fiscal 2018, OMRON began executing OMRON Carbon Zero initiatives to achieve long-term reduction goals conforming with the Well-Below 2 degrees scenario. -Prioritizing energy conservation and the adoption of home-consumption renewable energy, OMRON is concluding zero emissions factor contracts and plans to purchase renewable energy certificates. -Energy conservation and the adoption of home-consumption renewable energy are related to a reduction in levies. If capital investment is completed, then this will result in annual savings of ¥15 million in 2030, however if introduction has not been possible, this will result in a maximum of ¥75 million payment over the next 10 years. This payment can be kept in check by bringing the plan forward. ・The Impact of EU and China EV Regulations -OMRON takes consideration of the impact that the emerging ban on selling gasoline and diesel vehicles in EU and China is having on its Automotive Business (15% in sales). ・The Impact of the End of Japanese FIT (Feed-in Tariff) -The Japanese FIT system for renewable energy which began in 2009 will end in fiscal 2019. Purchase prices will no longer be fixed, and will decrease. In the future, increased demand for self-consumption will result in opportunities for our storage battery business, however we feel that growth in installations of photovoltaic systems will slow in view of the end of FIT.</t>
  </si>
  <si>
    <t>・Higher Costs of R&amp;D -OMRON has customers in a range of sectors worldwide, centered around the automotive, food, and digital fields. -We see new opportunities in new and tightened regulations regarding greenhouse gas emissions in each sector as well as in changes in customer needs, and are working to understand these trends and achieve technical developments. -However, since responding to these requires more diverse approaches and solutions spanning sectors, we view this as a risk that includes the increased R&amp;D costs and the possibility that operations may be shut down if we are unable to handle these issues. -Given that we are collecting regulatory and new technical information primarily at key industrial automation businesses and other European bases, as well as understanding customer requirements, and have a particular need to comply with automobile industry regulations and the EU’s “Eco-design Directive,” we are promoting research and development on a global basis. However, if we fail to meet these criteria, we will lose business opportunities. -Three months of lost sales opportunities equate to a ¥34.8 billion (=104.5 billion×3/12) loss for OMRON.</t>
  </si>
  <si>
    <t>・The Impact on Suppliers of Tighter Regulations -OMRON's suppliers are located globally, including 22% in China, 8% in Asia, and 4% in the EU, and each of these regions has increasingly rigorous laws regarding energy savings that apply to reductions in energy usage and in CO2 emissions, the impact of which can be perceived as risk. -In the event of tightened reductions in energy usage and CO2 emissions being required of companies, it is anticipated that the major impact on OMRON will be for Scope3 raw materials and sold products. -When selecting suppliers and continuing dealings, OMRON imposes certain business conditions, including specified environmental responses, but if this tightening of regulations is imposed faster or more rigorously than expected, then R&amp;D as well as investment required to support these regulations will put financial pressure on suppliers, which may lead to reviews of product designs, causing risk to purchasing activities and thus business operations. -Accordingly, while sharing information, environmental officers and purchasing officers consider responses, and incorporate these into the supply chain strategy.</t>
  </si>
  <si>
    <t>・The Impact of Changes in Customer Needs -In Japan, it is expected that much of the power for domestic-use solar power generation systems which were certified at the time of high electric power purchase price, and that have reached the end of their purchase periods (10 years) will shift to private consumption. Looking forward, there will be a focus on domestic-use storage batteries that can be used for efficient self-consumption of generated electricity. -OMRON sells a hybrid storage system for photovoltaic power generation that incorporates a storage battery in a PV inverter for single-family homes, and this has received high praise from the market. Using both a PV inverter and storage batteries brings the benefits to users of minimizing conversion loss at storage as well as simple wiring, together with benefits to construction companies of light weight obviating the need for transport using cranes as well as the construction of foundations. -As a new requirement, there have been calls for more flexible electricity charge and discharge control, to further increase self-consumption efficiency. -If we are not able to meet these new requirements, or are unable to provide competitive products and services, then this will result in a drop in support from customers, and possibly a loss in market share (fiscal 2017 share in Japanese market of home-use PV inverters for solar power: approx. 35%). In fiscal 2020, the market is expected to be ¥133.8 billion, and so a loss of 10% of this will equate to ¥13.4 billion. ・EU and China EV Regulations -OMRON takes consideration of the impact that the emerging ban on selling gasoline and diesel vehicles in EU and China is having on its Automotive Business (15% of sales). ・Possibilities of Competitors Entering the Market -With the development of IoT and digital technologies, we may see the entry of new competitors to the market in the automotive, environmental, and other fields in which we are involved.</t>
  </si>
  <si>
    <t>・Impact of Diminished Reputation -OMRON has received high marks from various ESG assessments and investors for its efforts towards sustainability — these are currently directly connected to an increased market value and to a reduction in capital costs. -There is an increase in interest from investors and other stakeholders as regards responses to climate change, and a failure to disclose information in an appropriate manner poses the risk of a decline in corporate value. -For this reason, the IR Department and the Sustainability Promotion Office are mainly using the Web and integrated reports to promote the dissemination of information, responding to evaluation institutions such as DJSI, MSCI, FTSE, and CDP, and engaging in direct dialogue with investors. -Additionally, the latest ESG briefings for analysts, investors and other stakeholders highlighted OMRON's goal for zero carbon in 2050; energy savings, renewable utilization, and other measures; as well as various other profit opportunities — these were all aimed at avoiding reputational risk and improving our evaluation.</t>
  </si>
  <si>
    <t>・The Risks of Flood Damage due to Climate Change -Changes in rainfall patterns due to the impact of anthropogenic global warming is predicted to result in increased short, localized downpours, higher precipitation volume due to heavy rains, and an increase in dry spells. -The emergence of water-related risks and damage to operating bases may lead to production interruptions until recovery work can be completed. The October 2012 flooding in Thailand resulted in direct damage to OMRON factories performing automobile-related work. -In response, the OMRON Group has contracted with an external organization to conduct a biannual assessment of water risk for those OMRON global production sites considered as having a high water risk. In this way, we strive to prevent emerging risks. -Fiscal 2017 assessments using WRI Aqueduct (water risk analysis tool) were conducted for bases in China, Southeast Asia, and the west coast of America, which have been determined as having an overall high water risk. -It is clear that the following five bases have a level of risk of flood and drought: China (Dalian and Shanghai), Indonesia (Bekasi), USA (San Ramon, California), and Japan (Okayama). -Therefore, the Global Human Resources and General Affairs Division (GHR) is evaluating the exposure and vulnerability of each base to hazards (force from disasters), and is implementing a business continuity plan.</t>
  </si>
  <si>
    <t>・Electricity Usage Management (Avoiding Tight Supply and Demand) -OMRON will work on energy conservation initiatives based upon the OMRON Group's Green OMRON 2020 10-year environmental management vision that was established in fiscal 2011. -In July, 2018, OMRON Carbon Zero was put forth as a new target, and we are actively introducing renewable energy worldwide. There is increasingly rational use of energy, which is contributing to a stable grid supply. -The Great East Japan Earthquake in 2011 resulted in the shutdown of nuclear power plants that provided base load, and fears of blackouts because of supply shortages. Companies were therefore asked to implement power-saving measures as a means to help society. From fiscal 2011, OMRON also started group-wide electricity shutdowns at peak times. The GMI (Global Manufacturing Innovation HQ) which coordinates this has established M2M systems at all bases, and by supervising supply and demand management at each base, has succeeded in cutting peak demand beyond what is required by society. -Concerns regarding supply shortages have now abated and these energy-saving activities halted, but each base is rapidly establishing peak cut activities to respond to further rises in temperature. ・Deterioration of Labor Conditions and Potential Health Hazards from Rising Average Temperatures -Employees working indoors can use air conditioning to manage their working environment, but those working outdoors, such as those performing maintenance of solar power equipment, are facing a deteriorating labor conditions from increased average temperatures, and are at risk of hazards to their health such as heat stroke.</t>
  </si>
  <si>
    <t>・Suppliers’ Flood Risk -The impact of global warming means that an increase in the number of short, and localized downpours in excess of 100 mm per hour, as well as more frequent and longer droughts are expected. -The emergence of water-related risks and damage to operating bases may lead to production interruptions. -In order to ensure business continuity in our supply chain, OMRON has confirmed the status of important “partner suppliers” from the commercial product category, using the SAQ (Self-Assessment Questionnaire) provided by the RBA (Responsible Business Alliance). We are implementing supplier management with the goal of achieving an average of 85 points or higher by fiscal 2020. -The SAQ asks questions regarding a company’s water risk management (stable water intake, management of wastewater quality), and confirms that important “partner suppliers” from the commercial product category are carrying out appropriate water risk management. -The heavy rain afflicting West Japan from late June to early July last year impacted subcontracted factories in Ozu, Ehime Prefecture, which handles PV inverters for solar power generation, a product of the Environment Solution Business HQ. Supply shortages were covered by the Aso Plant and other subcontractors in Kumamoto Prefecture, but this resulted in stoppages to primary shipments. -In order to enhance business continuity in our supply chain, OMRON is examining ways to further expand and strengthen management using RBA-SAQ. -Additionally, a total of eight percent of OMRON suppliers are located in Asia/Pacific region. The risk of flooding and other natural disasters is high in this area. *Factors for important “partner suppliers”: trading volume, importance (components that influence product functionality), fungibility (specificity of source), OMRON's business strategy, consistency with technology roadmap, advantage of QCDEST (Quality, Cost, Delivery, Environment, Service, Technology). *The ratio of important “partner suppliers is 43% on a transaction amount base.</t>
  </si>
  <si>
    <t>・Increase in R&amp;D Costs -We see new opportunities in new and tightened regulations regarding greenhouse gas emissions, as well as in changes in customer needs, and are seeing an increase in research and development of the new technologies to respond to these. -In particular, we need to comply with automobile industry regulations and the EU’s Eco-design Directive, but if we fail to meet these criteria, we will lose business opportunities. Three months of lost sales opportunities equate to a ¥34.8 billion (=¥104.5 billion×3/12) loss for OMRON. -Additionally, customer requirements for ESG overall, including for climate-related risk management are increasing. -The scope of these requirements is now tending to reach as far as not only primary suppliers but also secondary suppliers — put differently, OMRON's primary suppliers. -In order to avoid the risk of suspending business with customers, as of 2015 OMRON has been updating the OMRON CSR Procurement Guidelines that reflect the RBA code of conduct, which are effectively the ESG required standards in the electrical and electronics fields. This ensures that primary suppliers abide by ESG management as required by customers, and avoids risk.</t>
  </si>
  <si>
    <t>・[Identification and Evaluation Process]</t>
  </si>
  <si>
    <t>OMRON is conducting a materiality analysis in order to formulate a sustainability strategy, and after reporting to the board of directors, is analyzing the internal and external issues based upon the ISO 14001 framework as well as the needs and expectations of stakeholders with regard to issues surrounding climate change. Furthermore, we are evaluating risks and opportunities given the impact of climate change activities together with their frequency of occurrence in view of OMRON's goal for zero carbon in 2050, reflecting these in targets and planning for that fiscal year, and through supervisory functions of each business division, expanding these to the environmental activities of each base. These results are compiled by the GMI (Global Manufacturing Innovation HQ) and reported semi-annually to the Executive Council, and directives from their execution are reflected in the fiscal targets and planning for the next fiscal year. </t>
  </si>
  <si>
    <t>・[Migration Risk and Opportunity]</t>
  </si>
  <si>
    <t>Climate change related regulations together with environmental laws and regulations in each country are also linked with companies that control corresponding areas (Europe, America, China, Asia-Pacific, Korea, Japan) as well as with GMI and GRL, responsible for trends in climate-related regulations and for revisions to laws. -Specifically, based on new regulatory trends, OMRON is concluding zero emissions factor contracts, and plans to purchase renewable energy certificates with the priority on the reduction of GHG emissions associated with business activities and the adoption of home-consumption renewable energy, however it is expected that achieving zero carbon will require a 100,000-ton reduction in emissions. Regulatory risks in the event that new measures are not implemented will result in an increase in business costs through the imposition of a carbon tax. Together with business divisions, we are studying automobile industry regulations and the EU’s Eco-design Directive as business opportunities, and working to develop products that support the new environmental regulations.  </t>
  </si>
  <si>
    <t>・[Physical Risk and Opportunity]</t>
  </si>
  <si>
    <t>The Global Human Resources and General Affairs Division (GHR) is evaluating the exposure and vulnerability of each base to hazards (force from disasters), and is responsible for the business continuity plan. Hazards include floods, torrential rains, and typhoons, for which both the intensity and frequency are expected to increase due to anthropogenic climate change. Specifically, we are evaluating the exposure and vulnerability of each base to hazards (force from disasters), and are having external organizations perform risk assessments into global production centers with a high flood risk. We have identified water risks, and are implementing measures.</t>
  </si>
  <si>
    <t>・Carbon pricing is a scheme that assigns a flat fee for greenhouse gas emissions. This concept has gained greater attention as an economic scheme to promote low-carbon innovations in the market. Of the 155 signees to the Paris Agreement, 88 are planning or considering carbon pricing as a means to achieve reduction goals. ・According to Carbon Pricing Corridors, a publication issued by We Mean Business and the Carbon Pricing Corridors Initiative (a promoter of CDP), projected carbon pricing unit costs in countries where OMRON conducts operations (Japan, China, Korea, Indonesia, USA, Mexico, Brazil, and EU) are expected to be set between US$30 and US$100 (US$/t-CO2) in the year 2030. ・CO2 emissions under the 2016 6 degrees scenario (Energy Technology Perspectives published by the IEA) in each of the above-mentioned areas are about 350,000 tons. ・In fiscal 2018, OMRON began executing OMRON Carbon Zero initiatives to achieve long-term reduction goals conforming with the Well-Below 2 degrees scenario accepted by international society. ・OMRON has signed an agreement to eliminate CO2 emissions factors using green energy, prioritizing energy conservation and the adoption of self-consumption renewable energy as options to reduce GHG emissions associated with OMRON business activities. Further, we are outlining a compensating portfolio through purchases of renewable energy certificates. Excluding the impact of these reductions, our emissions are projected to be about 100,000 tons. ・Business costs stemming from carbon taxes are expected to increase by ¥340 million to ¥1,100 million.</t>
  </si>
  <si>
    <t>・OMRON has signed an agreement to eliminate CO2 emissions factors using green energy, prioritizing conservation and the adoption of self-consumption renewable energy as options to reduce GHG emissions associated with OMRON business activities. Further, we are outlining a compensating portfolio through purchases of renewable energy certificates. Excluding the impact of these reductions, our emissions are projected to be about 100,000 tons, while business costs stemming from carbon taxes are expected to increase ¥340 million to ¥1,100 million.</t>
  </si>
  <si>
    <t>・Globally available renewable energy certificates, including I-REC, REC, and GOs can be acquired today for approximately 0.5[yen/kWh]. However, we project that prices will soar, and obtaining these certificates will become much more difficult in the future. Signing long-term agreements before prices rise could be one way to avoid higher carbon taxes. ・Specifically, OMRON has signed an agreement to eliminate CO2 emissions factors using green energy, prioritizing conservation and the adoption of self-consumption renewable energy as options to reduce GHG emissions associated with OMRON business activities. Further, we are outlining a compensating portfolio through purchases of renewable energy certificates. Excluding the impact of these reductions, our emissions are projected to be about 100,000 tons. ・Given an assumed carbon pricing of between US$30 and US$100 (US$/t-CO2), a carbon tax on 100,000 tons of emissions is expected to result in an increase to business costs of ¥340 million to ¥1,100 million. ・Applying renewable energy certificates in order to offset our entire emissions volume will result in an annual management cost of ¥100 million.</t>
  </si>
  <si>
    <t>・Targeting the proliferation of renewable energy, the feed-in tariff (FIT) system is becoming more prevalent worldwide. Legally specifying the purchase price of renewable energy simplifies predictions for the renewable energy businesses, lowers the risk of entry to the business, and spurs market growth. Achieving cost reductions through economies of scale and technical innovation will ultimately promote independence of the market. ・Japan also introduced a FIT system from 2009, spurring a dramatic increase in the adoption of renewable energy. However, as a result of increased introduction with a bias towards solar power generation, increases in costs of levies that are included in the electricity bill based on the FIT system in order to promote its introduction are becoming a problem. ・In fiscal 2018, OMRON set out a goal of achieving long-term reduction goals conforming with the Well-Below 2 degrees scenario accepted by international society, and is working towards reductions in GHG emissions based upon OMRON Carbon Zero initiatives, which have full-scale energy conservation and usage of clean energy as basic policies. ・Energy conservation and the adoption of self-consumption renewable energy are related to a reduction in levies. ・In fiscal 2018, a plan to promote the full-scale introduction of energy conservation and renewable energy facilities to the extent that the investment can be recovered was adopted by the Executive Council aimed at achieving our 2030 SBT target. As a result of this, bases have taken a medium-term perspective for their capital investment. ・40% of our company’s electricity usage is in Japan. If the environment is in place, additional payments by 2030 can be kept down to ¥185 million in Japan. ・A unit price of ¥3.5/kWH for 2030 is forecast, an increase of ¥0.6/kWh over the current unit price of ¥2.9/kWh).</t>
  </si>
  <si>
    <t>In fiscal 2018, a plan to promote the full-scale introduction of energy conservation and renewable energy facilities to the extent that the investment can be recovered was adopted by the Executive Council aimed at achieving our 2030 SBT target. As a result of this, bases are putting in place an environment that makes it easy to move forward with capital investment with a medium-term perspective. In these cases, additional payments by 2030 can be kept down to ¥185 million in Japan.</t>
  </si>
  <si>
    <t>・In fiscal 2018, OMRON set out a goal of achieving long-term reduction goals conforming with the Well-Below 2 degrees, and is working towards reductions in GHG emissions based upon OMRON Carbon Zero initiatives, which have energy conservation and usage of clean energy as basic policies. ・Energy conservation and the adoption of self-consumption renewable energy are related to a reduction in levies. ・In fiscal 2018, a plan to promote the full-scale introduction of energy conservation and renewable energy facilities to the extent that the investment can be recovered was adopted by the Executive Council aimed at achieving our 2030 SBT target, and capital investment with a medium-term perspective is being implemented. ・We conducted potentiality check for new energy reduction in order to add the room to reduce above and beyond that in the medium-term plan. ・We are dispatching energy specialists from the Omron Group to worksites, and they use the conditions there to understand energy loss risks and opportunities to improve energy efficiency. They formulate specific measures based upon these, and estimate their effects and costing. ・In fiscal 2018, we conducted potentiality check in 13 production centers throughout Japan. ・The GMI (Global Manufacturing Innovation HQ) has the function of implementing company-wide environmental management based upon ISO 14001, and is carrying out management as a part of this. ・The cost of management is approximately ¥300 million.</t>
  </si>
  <si>
    <t>・Changes in rainfall patterns due to the impact of anthropogenic global warming is predicted to result in increased short, localized downpours, higher precipitation volumes due to heavy rains, and an increase in dry spells. ・The emergence of water-related risks and damage to operating bases may lead to production interruptions until recovery work can be completed. The October 2012 flooding in Thailand resulted in direct damage to OMRON factories in the automotive electronic components business. ・Each year, Japan experiences increasingly frequent typhoons and related damage. In fiscal 2018, our plant in Ehime Prefecture suffered typhoon-related damage, interrupting shipments temporarily. This assumed damage at 15 OMRON bases in western Japan, subject to frequent typhoons. ・We believe our supply chain is subject to similar risks. A total of eight percent of OMRON suppliers are located in the Asia/Pacific region. The risk of flooding and other natural disasters is high in this area.</t>
  </si>
  <si>
    <t>This assessment showed that if flooding occurs at five of these bases, then the losses from one week of production stoppage as well as our fixed assets and logistics assets will come to ¥3,570 million.</t>
  </si>
  <si>
    <t>・We have contracted with an external organization to conduct a biannual assessment of water risk for those OMRON global production centers considered as having a high water risk. In this way, we strive to prevent emerging risks. ・Fiscal 2017 assessments using WRI Aqueduct (water risk analysis tool) were conducted for bases in China, Southeast Asia, and the west coast of America, which have been determined as having an overall high water risk. ・It is clear that the following five bases have a level of risk of flood and drought: China (Dalian and Shanghai), Indonesia (Bekasi), USA (San Ramon, California), and Japan (Okayama). ・An example of former production stoppages stemming from disasters indicates that a one-week stoppage from due to flooding will result in a loss of approximately ¥430 million (per base). ・Cost of management -The cost of consulting performed for risk hedging is ¥0.6 million annually. -Property and logistics insurance costs for fixed assets and logistics assets at the above five bases identified in the assessment are ¥2 million/base per year.</t>
  </si>
  <si>
    <t>・In fiscal 2017, OMRON began operating under the VG2.0 medium-term management plan, which guides the company through fiscal 2020. ・In the strategy looking forward, OMRON has identified factory automation, health care, mobility, and energy management as four priority business domains where social issues will likely to emerge. ・Furthermore, we have established providing products and services that contribute to the global environment as an environmental policy. We disclose Environmental Contribution for the purpose of expanding products and services that contribute to a better environment through our business activities. ・Environmental Contribution is the sum of direct impact contributed through OMRON products and indirect effect contributed through our products and services incorporated in customers’ products and services. We have received third-party certification of our Environmental Contribution. ・Specific products include PV inverters (35% share of the domestic home-use PV inverter market) for solar power systems encouraging the spread of renewable energy to limit CO2 emissions, storage battery systems (energy management), industrial temperature controllers, general-use power supplies (factory automation), energy-saving medical equipment (health care), and voltage conversion systems for electric automobiles (mobility). ・In the future, we expect OMRON sales and profit to grow through changing consumer needs demanding greater energy saving, low-emissions products and services.</t>
  </si>
  <si>
    <t>Based upon fiscal 2018 net sales related to Environmental Contribution (¥67.7 billion, approximately 7.9% of net sales), we have calculated a two-year growth opportunity when coupled with sales growth rate forecasts for fiscal 2019 and 2020. Factoring in expanded coverage of products and services in Environmental Contribution due to the expected changes in both consumer preferences and technological advances, the financial impact may be even greater.</t>
  </si>
  <si>
    <t>・We disclose Environmental Contributions. ・The Environmental Contribution is the sum of direct effect contributed through OMRON products and indirect effect contributed through our products and services incorporated in customers’ products and services. We have received third-party certification of our environmental contribution. ・The Environmental Contribution has almost doubled in the four years from fiscal 2015 (508,000 t-CO2) to fiscal 2018 (1,055,000 t-CO2). ・Looking forward, in the domain of energy management we plan to expand our environmental contribution with new initiatives towards construction of a domestic power aggregation market using solar power and storage; and in our mainstay domain of factory automation, support customer requirements for visualization and improvements to customer energy efficiency. ・The breakdown of the research and development (R&amp;D) cost is not disclosed. Assuming that the portion of the R&amp;D cost for the products and services counted towards the Environmental Contribution over the total R&amp;D cost of 578 million yen in fiscal 2018 is the same level as the portion of Environmental Contribution related sales over the total group sales, that is 7.9%, the estimated R&amp;D cost for this category in fiscal 2018 is equivalent of 46 million yen. ・Figures for fiscal 2019 and 2020 calculated as above based on the estimates of total sales and R&amp;D cost will be 105 million yen for the two years in total.</t>
  </si>
  <si>
    <t>・In fiscal 2017, OMRON began operating under the VG2.0 medium-term management plan, which guides the company through fiscal 2020. •In the strategy looking forward, OMRON has identified factory automation, health care, mobility, and energy management as four priority business domains where social issues will likely to emerge. ・In the energy management domain, we are providing PV inverters for solar power systems encouraging the spread of renewable energy to limit CO2 emissions (35% share of the home-use PV inverter market), and storage battery systems. ・Up until now, we have been selling a hybrid storage battery system for photovoltaic power generation that incorporates a storage battery in a PV inverter for single-family homes, and this has received high praise from the market. In this, using a separate PV inverter and storage batteries brings the benefits to users of minimizing conversion loss at storage as well as simple wiring, together with benefits to construction companies of light weight obviating both the need for transport using cranes, as well as the construction of foundations. ・The global expansion of FIT means that the cost of renewable energy has dropped, and has been confirmed as having achieved grid parity in many locations. ・In Japan, it is expected that much of the usage for domestic-use solar power generation systems which were certified at the time of high purchase price, and that have reached the end of their purchase periods (ten years) will shift to self-consumption. This will impact approximately 560,000 users targeted by the end of the FIT system period in fiscal 2019. In view of these trends, there will be a focus on home-use storage batteries that can be used for efficient self-consumption of generated electricity.</t>
  </si>
  <si>
    <t>The domestic residential storage battery market for fiscal 2020 is estimated to be ¥133.8 billion. Acquiring 10% of this will provide us with a ¥13.4 billion potential market. Furthermore, OMRON owns OMRON Field Engineering under the Social Systems, Solutions and Service Business as a subsidiary. Since it provides construction and maintenance services for the environmental business, it helps to expand our business and market.</t>
  </si>
  <si>
    <t>・In June 2019, OMRON released the KPAC-B Series domestic/industrial dual-use flexible storage battery system. With no daily limitations on numbers of charges and discharges, this has a long service life, and is optimally suited to self-consumption. ・This new product can store power in a storage battery multiple times every day, enabling efficient energy usage, and this electricity can be used during power outages such as during natural disasters. This will retain 70% of its storage capacity even after 15 years. ・We plan to sell 27,000 units over the next three years. ・The breakdown of the research and development (R&amp;D) cost is not disclosed. Assuming that the portion of the R&amp;D cost for the products and services counted towards the Environmental Contribution over the total R&amp;D cost of 578 million yen in fiscal 2918 is the same level as the portion of Environmental Contribution related sales over the total group sales, that is 7.9%, the estimated R&amp;D cost for this category in fiscal 2018 is equivalent of 46 million yen. ・If we further assume that the environmental business comprises approximately 40% of environmental contribution-related sales, based on the estimated figures in fiscal 2019 and 2020, the R&amp;D cost for the energy management domain will be approximately ¥4 billion over the two years.</t>
  </si>
  <si>
    <t>・In fiscal 2017, OMRON began operating under the VG2.0 medium-term management plan. This is the final, four-year stage of the Value Generation 2020 (VG2020), our ten-year vision formulated in 2011, as well as the growth strategy responding to social change after VG2020. ・In the formulation of VG2.0, this projects changes in global trends and in society. These strategies are back-cast from the future, considering the unique OMRON SINIC predictive theory and international initiatives, such as the SDGs. ・Here, OMRON has identified factory automation, health care, mobility, and energy management as four priority business domains where social issues will likely to emerge. Of these, the mobility domain is that concerned with providing products to bring about stress-free, safe, and comfortable urban transportation (cars, railways, etc.), and a main part of this is the Social Systems, Solutions and Service Business (SSB). ・Since the installation of the world's first electronic automated traffic lights in 1964, the field of Social Systems, Solutions and Service Business (SSB) has continued to contribute to road traffic safety as well as to reductions in the environmental burden. ・OMRON provides traffic and road management systems in 15 out of Japan’s 47 prefectures, holding the top share in the industry. ・Global final energy consumption has increased about 2.3 times in the 45 years from 1971 through to 2016. Included in this is the automotive sector, for which energy consumption worldwide has increased 2.8 times as a result of more motorization. ・Growth, however in Japan and other developed countries has slowed. This is as a result of technical innovations in vehicles such as better fuel efficiency, as well as improvements to road infrastructure such as improved control of traffic flow.</t>
  </si>
  <si>
    <t>An intelligent transportation system (ITS) utilizes information and communications technologies to construct a framework in which roads and vehicles comprise a single integrated system — development of these is ongoing with the aim of resolving traffic problems including lost time through congestion, unnecessary greenhouse gas emissions, and injuries from traffic accidents. Broadly categorized, this covers vehicle equipment, communications, and infrastructure, the market for the last of which is expected to be ¥600 billion in 2020. The Social Systems, Solutions and Service Business (SSB) has set a 2020 sales target of ¥80 billion for the business as a whole, by covering transportation and social infrastructure and thus improving its market status.</t>
  </si>
  <si>
    <t>・To take on these technical developments that will contribute to reducing lost time in congestion, or the unnecessary emissions of greenhouse gases, OMRON is looking towards a safe and comfortable mobility society by integrating know-how into vehicles (onboard electronics) and road infrastructure (road traffic control), and developing technologies that will support safety both within and outside the vehicle. ・The breakdown of the research and development (R&amp;D) cost is not disclosed. Assuming that the portion of the R&amp;D cost for the transportation business in the Social Systems and Solution Business is the same level as the portion of the sales from the transportation related products and services over the total group sales, that is 8% in fiscal 2018, the estimated R&amp;D cost for this category in fiscal 2018 is equivalent of 4 million yen. ・Based on the estimated figures in fiscal 2019 and 2020, the R&amp;D cost for the transportation related products and services will be approximately ¥9billion over the two years.</t>
  </si>
  <si>
    <t>[Impacted business area] All business segments. We have established providing products and services that contribute to the global environment as an environmental policy. We disclose Environmental Contribution for the purpose of expanding products and services that contribute to a better environment through our business activities. ・Environmental Contribution is the sum of direct impact contributed through OMRON products and indirect effect contributed through our products and services incorporated in customers’ products and services. We have received third-party certification of our Environmental Contribution. ・Specific products include PV inverters (35% share of the domestic home-use PV inverter market) for solar power systems encouraging the spread of renewable energy to limit CO2 emissions, storage battery systems (energy management), industrial temperature controllers, general-use power supplies (factory automation), energy-saving medical equipment (health care), and voltage conversion systems for electric automobiles (mobility). [Magnitude of impact] Environmental Contribution related sales increased from 421 billion yen in fiscal 2017 to 679 billion yen in fiscal 2018.</t>
  </si>
  <si>
    <t>[Impacted business area] The Automotive Business. OMRON received and responded to inquiries about environment (e.g. climate-related information) from companies in the in-vehicle business. [Magnitude of impact] The Automotive Business and some of its customers have been impacted. In total, the size of the Business is 15% or 131 billion JPY sales out of OMRON’s total sales, 860 billion JPY.</t>
  </si>
  <si>
    <t>[Impacted business area] All business segments. -In fiscal 2018, OMRON set out a goal of achieving long-term reduction goals conforming with the Well-Below 2 degrees scenario accepted by international society, and is working towards reductions in GHG emissions based upon OMRON Carbon Zero initiatives, which have full-scale energy conservation and usage of clean energy as basic policies. [Magnitude of impact] -In fiscal 2018, a plan to promote the full-scale introduction of energy conservation and renewable energy facilities to the extent that the investment can be recovered was adopted by the Executive Council aimed at achieving our 2030 SBT target, and capital investment with a medium-term perspective was implemented. -The cost of energy-savings and investment in renewable energy facilities is approximately ¥1.4 billion annually from fiscal 2018.</t>
  </si>
  <si>
    <t>[Impacted business area] The Energy Management Business. OMRON manufactures and sells power conditioners and storage batteries that are necessary for solar power generation, targeting 146 billion JPY in sales for 4 years (FY2017-2020). [Magnitude of impact] ・The breakdown of the research and development (R&amp;D) cost is not disclosed. Assuming that the portion of the R&amp;D cost for the products and services counted towards the Environmental Contribution over the total R&amp;D cost of 578 million yen in fiscal 2018 is the same level as the portion of Environmental Contribution related sales over the total group sales, that is 7.9%, the estimated R&amp;D cost for this category in fiscal 2018 is equivalent of 46 million yen. ・If we further assume that the environmental business comprises approximately 40% of environmental contribution-related sales, based on the estimated figures in fiscal 2019 and 2020, the R&amp;D cost for the energy management domain will be approximately ¥4 billion over the two years. * The Environmental Contribution is the sum of direct effect contributed through OMRON products and indirect effect contributed through our products and services incorporated in customers’ products and services. We have received third-party certification of our environmental contribution.</t>
  </si>
  <si>
    <t>[Impacted business area] All business segments. ・In fiscal 2018, a plan to promote the full-scale introduction of energy conservation and renewable energy facilities to the extent that the investment can be recovered was adopted by the Executive Council aimed at achieving our 2030 SBT target, and capital investment with a medium-term perspective is being implemented. ・We conducted potentiality check for new energy reduction in order to add the room to reduce above and beyond that in the medium-term plan. ・We are dispatching energy specialists from the OMRON Group to worksites, and they use the conditions there to understand energy loss risks and opportunities to improve energy efficiency. They formulate specific measures based upon these, and estimate their effects and costing. ・In fiscal 2018, we conducted potentiality check in 13 production centers throughout Japan. [Magnitude of impact] The cost of conducting potentiality check is approximately ¥300 million.</t>
  </si>
  <si>
    <t>・Impact on this Area in our Financial Planning Process -In the energy management domain, environmental business under the direct control of OMRON headquarter provides PV inverters for solar power systems encouraging the spread of renewable energy to limit CO2 emissions (35% share of the home-use PV inverter market) and storage battery systems. In addition, OMRON Field Engineering, as a subsidiary of Social Systems, Solutions and Service Businesses (SSB), provides maintenance services to support our clients. -It is expected that much of the usage for domestic-use solar power generation systems which were certified at the time of high electric power purchase price, and that have reached the end of their purchase periods (10 years) will shift to self-consumption. This will impact approximately 560,000 users targeted by the end of the FIT system period in fiscal 2019. In view of these trends, there will be a focus on home-use storage batteries that can be used for efficient self-consumption of generated electricity. -With the further spread of domestic-use storage batteries, we can assume that this will contribute towards company sales, and we are thus creating a profit plan. -Environmental Contribution related sales including storage battery increased from 421 billion yen in fiscal 2017 to 679 billion yen in fiscal 2018. ・The impact (Environmental Contribution related sales) is expected around 1,432 billion yen over the two years, fiscal 2019 and 2020.</t>
  </si>
  <si>
    <t>・Impact on this Area in our Financial Planning Process -In fiscal 2018, OMRON set out a goal of achieving long-term reduction goals conforming with the Well-Below 2 degrees scenario accepted by international society, and is working towards reductions in GHG emissions based upon OMRON Carbon Zero initiatives, which have full-scale energy conservation and usage of clean energy as basic policies. -We are determining potential in order that new energy reduction potential can be added to each base above and beyond that in the medium-term plan. -We are dispatching energy specialists from the Omron Group to worksites, and they use the conditions there to understand energy loss risks and opportunities to improve energy efficiency. They formulate specific measures based upon these, and will estimate their effects and costing. -In fiscal 2018, a plan to promote the full-scale introduction of energy conservation and renewable energy facilities to the extent that the investment can be recovered was adopted by the Executive Council aimed at achieving our 2030 SBT target, and capital investment with a medium-term perspective was implemented. The impact of operating costs -The operating cost to conduct energy reduction potential check in fiscal 2018 was approximately ¥300 million.</t>
  </si>
  <si>
    <t>・Impact on this Area in our Financial Planning Process -In fiscal 2018, OMRON set out a goal of achieving long-term reduction goals conforming with the Well-Below 2 degrees scenario accepted by international society, and is working towards reductions in GHG emissions based upon OMRON Carbon Zero initiatives, which have full-scale energy conservation and usage of clean energy as basic policies. -Energy conservation and the adoption of self-consumption renewable energy are related to a reduction in levies. -We are determining potential in order that new energy reduction potential can be added to each base above and beyond that in the medium-term plan. -We are dispatching energy specialists from the Omron Group to worksites, and they use the conditions there to understand energy loss risks and opportunities to improve energy efficiency. They formulate specific measures based upon these, and will estimate their effects and costing. -In fiscal 2018, a plan to promote the full-scale introduction of energy conservation and renewable energy facilities to the extent that the investment can be recovered was adopted by the Executive Council aimed at achieving our 2030 SBT target, and capital investment with a medium-term perspective was implemented. The impact of capital expenditures / capital allocation -The cost of energy-savings and investment in renewable energy facilities is approximately ¥1.4 billion annually from fiscal 2018.</t>
  </si>
  <si>
    <t>・Impact on this Area in our Financial Planning Process -In the future, in order to grow environmental businesses and businesses with an Environmental Contribution, there is the possibility that we will purchase other companies that have valuable technologies and market share, but this is not planned at present.</t>
  </si>
  <si>
    <t>Potential/Predicted Impact on this Area in our Financial Planning Process -Given the risks and opportunities associated with climate change, as one way to reduce carbon emissions it may be possible in the future to access funding using external capital to accelerate the pace of CO2 emission reductions in our plants and buildings, but this is not planned at present. ・Potential/Predicted Timeframe for the Impact Above -If the above mentioned occur, then it is considered that their effects will be long-term.</t>
  </si>
  <si>
    <t>・Impact on this Area in our Financial Planning Process -In fiscal 2018, OMRON set out a goal of achieving long-term reduction goals conforming with the Well-Below 2 degrees accepted by international society, and is working towards reductions in GHG emissions based upon OMRON Carbon Zero initiatives, which have full-scale energy conservation and usage of clean energy as basic policies. -Energy conservation and the adoption of self-consumption renewable energy are related to a reduction in levies. -We are determining potential in order that new energy reduction potential can be added to each base above and beyond that in the medium-term plan. -We are dispatching energy specialists from the Omron Group to worksites, and they use the conditions there to understand energy loss risks and opportunities to improve energy efficiency. They formulate specific measures based upon these, and will estimate their effects and costing. -In fiscal 2018, a plan to promote the full-scale introduction of energy conservation and renewable energy facilities to the extent that the investment can be recovered was adopted by the Executive Council aimed at achieving our 2030 SBT target, and capital investment with a medium-term perspective was implemented. The impact on assets -The cost of energy-savings and investment in renewable energy facilities is approximately ¥1.4 billion annually from fiscal 2018.</t>
  </si>
  <si>
    <t>・Potential/Predicted Impact on this Area in our Financial Planning Process -Given the risks and opportunities associated with climate change, it may be possible in the future to accelerate the pace of CO2 emission reductions in our plants and buildings, however at present we have a low debt ratio, meaning that there is little possibility of borrowing from financial institutions. ・Potential/Predicted Timeframe for the Impact Above -If the above mentioned occur, then it is considered that their effects will be long-term.</t>
  </si>
  <si>
    <t>・Business Strategies and Emissions Reduction Targets Factoring in Climate Change Issues </t>
  </si>
  <si>
    <t>-In fiscal 2017, OMRON began operating under the VG2.0 medium-term management plan, which guides the company through fiscal 2020. VG2.0 defines growth strategies responding to social change beyond fiscal 2020, projecting changes in global trends, society, and the environment. These strategies are back-cast from the future, considering the unique OMRON SINIC predictive theory and international initiatives, such as the SDGs.　</t>
  </si>
  <si>
    <t> -OMRON has identified factory automation, health care, mobility, and energy management as four priority business domains  where social issues will likely to emerge. </t>
  </si>
  <si>
    <t>-Of these, energy management is one domain in which we are working to popularize renewable energy that will keep CO2 emissions in check, with the aim of achieving a society in which people can live in comfort.</t>
  </si>
  <si>
    <t> -The energy management domain has listed "SDGs No7 Clean Energy, "SDGs No13 Climate Action" as a social issue to solve through our business, and as KPI in solving this issue, has put forth two issues with sustainability.  　</t>
  </si>
  <si>
    <t>　1. Total shipped capacity of solar power generation/electricity storage systems: 11.2 GW.   　</t>
  </si>
  <si>
    <t>　2. Construction of an electrical power aggregation market utilizing solar power/electricity storage (2018 targets added) </t>
  </si>
  <si>
    <t>-Additionally, in the field of manufacturing, which is a business functional strategy, we have listed the "SDGs No13 Climate Action," and formulated the OMRON Carbon Zero long-term strategy in order to achieve reductions in greenhouse gas emissions in business activities that conform to the Well-Below 2 degrees scenario (2030 targets are under review) </t>
  </si>
  <si>
    <t>・Decision items </t>
  </si>
  <si>
    <t>-In July 2018, we set Omron Carbon Zero as a new target based on trends in last year's Paris Agreement and the United Nations SDGs. The goal is to achieve a 32% reduction in emissions by fiscal 2030 (over 2016 levels), with the aim of achieving zero Scope 1 and Scope 2 greenhouse gas emissions for fiscal 2050.</t>
  </si>
  <si>
    <t> -Backcasting this gives 4% reduction targets for fiscal 2020. In the future, we will also start consideration of Scope 3 emission reductions. </t>
  </si>
  <si>
    <t>-OMRON has expressed to SBTi that it will use scientific evidence when establishing greenhouse gas emission reduction targets. </t>
  </si>
  <si>
    <t>-Additionally, in February 2019, we announced an agreement with TCFD.</t>
  </si>
  <si>
    <t>・Well-Below 2 degrees scenario -Given the international agreement to reduce global greenhouse gas emissions, indications of divestment from fossil-fuel companies in financial markets, and of more active inducement policies towards the building of a carbon-free society such as through the use of carbon pricing mean that company-wide, we have set our sights on achieving the 2 degrees scenario and even the Well-Below 2 degrees scenario. -To this end, we have set a carbon zero greenhouse gas emissions reductions target based upon the Well-Below 2 degrees scenario looking towards 2050 (2030 target currently under review, Scope 3 being considered) ・Area of analysis -All bases covering all OMRON businesses ・Summary of analysis results -We have announced a carbon zero greenhouse gas emissions reductions target for 2050 based upon the Well-Below 2 degrees scenario, but meeting this will likely be a very difficult hurdle to cross. -Japan and China account for 70% of the electricity consumption for the OMRON Group, and there we are determining the potential of the expert staff, knowledge, products, and services in our energy management business. -Prioritizing the reduction in GHG emissions associated with OMRON business activities, as well as energy conservation and the adoption of self-consumption renewable energy, it will be necessary to conclude zero emissions factor contracts, as well as to purchase renewable energy certificates. -Even excluding the reduction effect from specific measures that are currently planned, it is estimated that an approximately 100,000-ton reduction in carbon emissions will be necessary. -In the event that new measures are not implemented, business costs stemming from carbon taxes are expected to increase by an annual ¥340 million to ¥1,100 million. (Carbon pricing unit: assuming between US$30 and US$100 (US$/t-CO2)) -We forecast an annual ¥100 million cost to offset our entire emissions volume, given the application of renewable energy certificates. -Strengthened initiatives are required in order to reduce costs. •How are these used in business strategies and goals? -We have formulated an action plan to achieve fiscal 2020 targets looking towards zero greenhouse gas emissions by 2050. •Case studies into how these will directly impact business targets and strategies -In fiscal 2018, we implemented 54,000 tons of greenhouse gas emissions through the energy conservation and renewable energy cycle in our mainstay IAB (46% of sales) and EMC (12% of sales). -For company-wide greenhouse gas emissions, Scope 1 decreased from 67,851 to 43,826 t-CO2 (a drop of 24,025t-CO2). -Scope 2 decreased from 203,256 to 190,731 t-CO2 (a drop of 12,525 t-CO2). -We have started procurement of renewable energy in the Kansai area of Japan, in which the head office and main production centers are situated, and renewable energy usage quantities have increased from 5,552 to 23,436 MWh (an increase of 17,884 MWh). -In China, we are also installing solar power on the roofs of our production facilities.</t>
  </si>
  <si>
    <t>OMRON predicts that society will come onboard with implementing the Well-Below 2 degrees scenario, and even the 1.5 degrees scenario. One characteristic of climate change scenarios is that there is no difference in their frequency of occurrence, but that they influence the degree of the impact when they occur. So, it is expected that by analyzing and formulating countermeasures with RCP 8.5, physical risk to evaluate flooding, torrential rain, and typhoons using an integrated risk management process can be avoided.</t>
  </si>
  <si>
    <t>OMRON announced in July 2018 that it would set its greenhouse gas emissions reduction target based on scientific grounds for the Science-Based Targets Initiative. The company will promote energy-saving measures and actively introducing renewable energy sources to achieve the target. The targets: (1) Zero Scope 1 and Scope 2 greenhouse gas emissions by 2050 (2) 32% reduction by 2030 (compared to 2016 levels) (3) 4% reduction by 2020 as a target backcasted from that vision. We set the 2019 target that aims to attain a 3.2% reduction this year. (2030 targets are under review)</t>
  </si>
  <si>
    <t>Achievement rate 87% at FY 2017 against the goal of "CO2 sales turnover productivity at global production base by 30% from fiscal 2010 in fiscal 2020". Base year FY2010 0.302 Report year FY2017 0.237 from FY2010 26% decrease -&gt;Achievement rate 87% (26% decrease/30% decrease) Target year FY2020 0.211 from FY2010 30% decrease.</t>
  </si>
  <si>
    <t>Renewal of machinery to reduce mercury (fluorescent light) executed in FY17, out of 4-year plan during FY17-20</t>
  </si>
  <si>
    <t>In the fiscal year 2018, as one of the activities in the mid-term project that plans to change the co-generation system in Keihanna Technology Innovation Center in Kyoto, Japan, we have replaced the air conditioning equipment's resource from Natural Gas Chiller type to Centrifugal Chillers adopting Low-GWP refrigerant type. By this replacement, we have successfully reduced CO2 emission significantly while operating.</t>
  </si>
  <si>
    <t>At the site, we introduce a power monitoring system to "visualize" the electricity usage at offices and production sites. Next, analyze the information, grasp the waste of electricity, decide a method to eliminate waste, calculate the investment amount, investment collection period, and decide investment and execute it. The department that oversees the business named GMI does manage each BC's environmental management on a monthly basis in particular for energy conservation and progress management of targets on a quarterly basis. The Executive Council approves the overarched plan on the beginning of the year, the implementation status on a monthly basis, the goal progress management being carried out in the quarter, and annual performance report in the year.</t>
  </si>
  <si>
    <t>・Power Conditioner ・Centralized control signal ・Electric power steering device</t>
  </si>
  <si>
    <t>Other, please specify ( When the renewable energy systems which equip our products become spread and start operating, fossil fuel-based electric generation plants with the same capability is deemed to have stop operation and discharge no more CO2 emission.)</t>
  </si>
  <si>
    <t>April 1 2010</t>
  </si>
  <si>
    <t>March 31 2011</t>
  </si>
  <si>
    <t>Countries other than Japan and China are location-based.</t>
  </si>
  <si>
    <t>(1) Use of ①procurement cost by parts/materials category and ②total procurement parts/materials for the group as a whole. Both data are captured in our purchasing information systems (2) Σ{①×emissions coefficient×②÷Σ｛ ①｝</t>
  </si>
  <si>
    <t>(1) Use of ①total capital investment from statutory annual reports (2) ①×emissions coefficient</t>
  </si>
  <si>
    <t>(1) Use of ①volume of energy used by type captured in our environmental information systems (2) Σ｛ ①×emissions coefficient｝</t>
  </si>
  <si>
    <t>(1) Use of the following information captured by our head office environmental section: ①total weight of products produced, ②share of weight by means of transportation, ③distance travelled (2) Σ｛ ①×②×③×emissions coefficient｝. Scope is limited to overseas transportation, which accounts for the bulk of the total volume.</t>
  </si>
  <si>
    <t>(1) ①volume by type of waste at each facility (2) Σ｛ ①×emissions coefficient｝</t>
  </si>
  <si>
    <t>(1) Use of ①business travel costs captured at our management information systems (2) ①×emissions coefficient. Scope is limited to international air and domestic rail travel, which account for the bulk of the total volume</t>
  </si>
  <si>
    <t>Calculated based on energy consumption of leased assets such as leased automobiles and tenant buildings.</t>
  </si>
  <si>
    <t>Estimated based on the results of upstream transport and distribution</t>
  </si>
  <si>
    <t>Emissions from processing of sold products are extremely small.</t>
  </si>
  <si>
    <t>(1) the net sales of the whole {①energy consumption, ②durable period, ③total shipment and the ④net sales} and ⑤inhouse group of a core product by a development group in the company and a management information system are used. (2) Σ{① x emissions coefficient x ② x ③} x ⑤ ÷ Σ {④}</t>
  </si>
  <si>
    <t>(1) ①gross weight of the products (2) ① x emissions coefficient</t>
  </si>
  <si>
    <t>Emissions from downstream leased assets are extremely small</t>
  </si>
  <si>
    <t>Either there are no franchised contract stores, or if it exists, the emissions are very small.</t>
  </si>
  <si>
    <t>(1) ①Scope 1, 2 emissions and ②equity ratio of companies subject to the equity method in the securities report (2) ①×②</t>
  </si>
  <si>
    <t>Other, please specify (net sales, in million JPY)</t>
  </si>
  <si>
    <t>(1) Scope 1: Reduction of process gas used in semiconductor production (2) Scope 2: Reduction of electricity consumption by energy-saving activities, improvement of emission factor (3) Sales: 0.06% decrease (859, 982 to 859, 482)</t>
  </si>
  <si>
    <t>Other, please specify (Law Concerning the Promotion of the Measures to Cope with Global Warming, superseded by revision of the Act on Promotion of Global Warming Countermeasures (2005))</t>
  </si>
  <si>
    <t>Industrial automation business (IAB)</t>
  </si>
  <si>
    <t>Electronic &amp; mechanical components business (EMC)</t>
  </si>
  <si>
    <t>Automotive electronic components business (AEC)</t>
  </si>
  <si>
    <t>Social systems solutions &amp; services business (SSB)</t>
  </si>
  <si>
    <t>Health care business (HCB)</t>
  </si>
  <si>
    <t>Environmental Solutions Business</t>
  </si>
  <si>
    <t>Electronic Systems and Equipment Business</t>
  </si>
  <si>
    <t>MEMS development Production center</t>
  </si>
  <si>
    <t>Backlight Devices Business (OPT)</t>
  </si>
  <si>
    <t>Global Human Resources and Administration Headquarters (GHR)</t>
  </si>
  <si>
    <t>Global Manufacturing Innovation Headquarters (GMI)</t>
  </si>
  <si>
    <t>MEMS Development Production center</t>
  </si>
  <si>
    <t>Regional Headquarters</t>
  </si>
  <si>
    <t>Change in Scope 1 + 2 emissions attributed to other emissions reduction activities: Our efforts to reduce process gas by 20,414. Previous year Scope 1 + 2 emissions: 65,390 + 193,774 = 259,164 (- 20,414/259,164) * 100 = -7.88% (i.e., a 7.88% decrease in emissions)</t>
  </si>
  <si>
    <t>Change in Scope 1 + 2 emissions attributed to other emissions reduction activities: Our efforts to reduce process gas by 4,749. Previous year Scope 1 + 2 emissions: 65,390 + 193,774 = 259,164 (- 4,749/259,164) * 100 = -1.83% (i.e., a 1.83% decrease in emissions)</t>
  </si>
  <si>
    <t>Calculation and report manual for greenhouse gas emissions (Ver4.2) by the Ministry of the Environment and the Ministry of Economy, Trade and Industry (July 2016) (Reference 1) Efficient factors related to fuel usage (Appendix 1 × Appendix 2 × (44/12)) http://ghg-santeikohyo.env.go.jp/files/calc/itiran.pdf</t>
  </si>
  <si>
    <t>In December 2018, all sites in Kansai region in Japan, including OMRON headquarters, started procurement of electricity supplied 100% from hydropower generation facilities with zero CO2 emissions contract menu.</t>
  </si>
  <si>
    <t>Amount of waste materials from the business (ton)</t>
  </si>
  <si>
    <t>Contribution amount of emission control by product</t>
  </si>
  <si>
    <t>The environmental contribution is calculated as the amount that contributes to CO2 emission reduction when the own company’s products and services are used.</t>
  </si>
  <si>
    <t>Independent Assurance Statement (Omron2019_A)_Eng_190626final_rev1.pdf</t>
  </si>
  <si>
    <t>International Standard on Assurance Engagements (ISAE) 3000 (Revised), Assurance Engagements Other than Audits or Reviews of Historical Financial Information (Effective for assurance reports dated on or after December 15, 2015) and ISO14064- 3(2006): Greenhouse gases Part 3: Specification with guidance for the validation and verification of greenhouse gas assertions</t>
  </si>
  <si>
    <t>Revenue CO2 Productivity (sales amount ÷ GHG Scope 1, 2 out of 6.5 gas and vehicle fuel excluded)</t>
  </si>
  <si>
    <t>Contribution of CO2 emission control contribution by using the company's products / services sold</t>
  </si>
  <si>
    <t>・Carbon pricing is a scheme for assessing a flat fee for greenhouse gas emissions. This concept has gained greater attention as an economic scheme to promote low-carbon innovations in the market. Of the 155 signees to the Paris Agreement, 88 are planning or considering carbon pricing as a means to achieve reduction goals. </t>
  </si>
  <si>
    <t>・According to Carbon Pricing Corridors, a publication issued by We Mean Business and the Carbon Pricing Corridors Initiative (a promoter of CDP), projected carbon pricing unit costs in countries where OMRON conducts operations (Japan, China, Korea, Indonesia, USA, Mexico, Brazil, and EU) is expected to be set between US$24 and US$36 (US$/t-CO2) in the year 2020, and it is highly likely that this will be set within 3 years. </t>
  </si>
  <si>
    <t>・In fiscal 2018, OMRON began executing OMRON Carbon Zero initiatives to achieve long-term reduction goals conforming with the Well-Below 2 degrees scenario accepted by international society. </t>
  </si>
  <si>
    <t>・OMRON has signed an agreement to eliminate CO2 emissions factors using green energy, prioritizing energy conservation and the adoption of self-consumption renewable energy as options to reduce GHG emissions associated with OMRON business activities. Further, we are outlining a compensating portfolio through purchases of renewable energy certificates. These reductions may help control yearly carbon pricing.</t>
  </si>
  <si>
    <t>procurement</t>
  </si>
  <si>
    <t>OMRON currently uses differentiated pricing, a price that varies by region, business unit, or type of decision. We set a differentiated price by grid in which each user is located. We have set a carbon price for Japan ahead of other regions, at 5,116JPY/tCO2. The price is based on [the median of tender prices of non-fossil fuel certificates (2.65JPY/kWh)] divided by [Fiscal 2017 national average emission factors]. The reason we believe the assumption is reasonable is because the tender price of non-fossil fuel certificates is considered to be highly influential.</t>
  </si>
  <si>
    <t>In an effort to reduce CO2 emissions, OMRON has been working on energy-saving, on-site, in-house generation/consumption of renewable energy, as well as provision of clean energy. Specifically, since fiscal 2016, OMRON has been conducting bidding to select electricity providers in Japan, one by grid provider’s operating area. In fiscal 2016, we set a bidding condition that emissions factors of applicants had to be smaller than those of current providers. As a result, we successfully selected providers that were small in negative environmental impact. In fiscal 2018, we introduced internal carbon pricing for better bidding. We set a rule to evaluate applicants by total price of the following: Applicant’s suggested price; and additional price of [CO2 emissions volume gap that depends on emissions factor of the suggested menu] multiplied by [Internal carbon pricing]. The new rule made evaluation criteria clearer to applicants, and we had active bidding as expected, to successfully select providers that are small in negative environmental impact and reasonable in pricing.</t>
  </si>
  <si>
    <t>% of suppliers by number: [“Partner” suppliers]/ [total suppliers]. OMRON selects “partner” suppliers which can provide products satisfying the company’s required specifications and are high-level overall in QCDEST. Currently, there are 265 “partners” making 9.0% of total suppliers.</t>
  </si>
  <si>
    <t>[Impact of climate-related supplier engagement] OMRON asks "partner" suppliers to score 85 or higher at annual RBA-SAQ (Responsible Business Alliance self-assessment questionnaire), which includes climate-related questions. Working with the “partners” in RBA-SAQ can result in better sustainability in supply chain as a whole, including initiatives in climate-related issues. [Measures of success] OMRON sets FY2020 Sustainability Goals/KPIs for sustainability self-assessments by "partners": Implementation ratio of 100%, and score of 85 or higher at RBA-SAQ. These KPIs serve to measure success in engagement with suppliers in terms of information collection.</t>
  </si>
  <si>
    <t>OMRON works with member companies of Responsible Business Alliance (RBA), a csr-related industry organization, making 0.25% of total customers in sales.</t>
  </si>
  <si>
    <t>[Impact of climate-related customer engagement] OMRON not only supports the RBA Code of Conduct and discloses climate-related information to RBA-member customers but also asks critical "partner" suppliers to score 85 or higher at annual RBA-SAQ (self-assessment questionnaire), which includes climate-related questions. Working with suppliers in RBA-SAQ can result in better sustainability in entire supply chain, including downstream customers. [Measures of success] OMRON sets FY2020 Sustainability Goals/KPIs for sustainability self-assessments by "partners": Implementation ratio of 100%, and score of 85 or higher at RBA-SAQ. These criteria directly involve suppliers, but have been set to strengthen sustainability in supply chain as a whole, including customers. By aiming at and fulfilling the goals, OMRON can well respond to customers’ requests.</t>
  </si>
  <si>
    <t>OMRON participated in the Ministry of the Environment’s project to set SBT.</t>
  </si>
  <si>
    <t>OMRON conducted the target setting and reported and disclose the targets in the website and voluntary disclosure material.</t>
  </si>
  <si>
    <t>OMRON participates in the project to draw guideline for TCFD led by the Finance Service Agency and Ministry of Economic, Technology and Industry. Discusses with ministries, peer companies and investors to set industry specific guidance for making disclosure according to TCFD.</t>
  </si>
  <si>
    <t>Currently working to draw up the industry specific guideline.</t>
  </si>
  <si>
    <t>OMRON participated in the "Environmental information disclosure platform" project of the Ministry of the Environment.</t>
  </si>
  <si>
    <t>Responding to the needs to make environmental related information of each company comparable for investors, the project came up with the list of questions for basic information as well as provided opportunities on the created "Environmental information disclosure platform" for both companies and investors to convene and directly talk and engage.</t>
  </si>
  <si>
    <t>Nippon Keidanren (Business Roundtable）</t>
  </si>
  <si>
    <t>Nippon Keidanren has formulated and promoted the "Low Carbon Society Implementation Plan" as an industry response in the post Kyoto Protocol. In response to this, in the electrical machinery and electronics industries that are closely related to our company, we are implementing the "Electric Machinery &amp; Electronic Industry Low Carbon Society Implementation Plan" at the "Liaison Meeting on Electric and Electric Warming Countermeasures".</t>
  </si>
  <si>
    <t>OMRON proactively makes comments on the plans proposed, and agrees with the voluntary action plan to prevent global warming and participate. The chairman of OMRON board sits in a committee in Keidanren.</t>
  </si>
  <si>
    <t>JEMA (Japan Electrical Manufacturers Association), JEITA (Japan Electronics and Information Technology Industries Association), NECA (Nippon Electric Control Equipment Industries Association)</t>
  </si>
  <si>
    <t>In line with the plans set forth by Nippon Keidanren in Row1, JEITA, JEMA and NECA set up their own plans to reduce GHG emission for the members to follow. Also they publish guidelines for environmental stewardship for electronics manufacturers.</t>
  </si>
  <si>
    <t>OMRON agrees with the voluntary action plan to prevent global warming and participate.</t>
  </si>
  <si>
    <t>Member of Environment and Sustainability Office participates in the related meetings at Nippon Keidanren (Business Roundtable), JEMA (Japan Electrical Manufacturers Association), JEITA (Japan Electronics and Information Technology Industries Association), NECA (Nippon Electric Control Equipment Industries Association)  and proactively interacts and makes comments and suggestions. The feedback is made to the relevant officers and Executive council as necessary and in this way OMRON makes sure its climate change related strategies are in line with the policies.</t>
  </si>
  <si>
    <t>OMRON Integrated Report 2018.pdf</t>
  </si>
  <si>
    <t>OMRON Integrated Report, p61, p33 htttps://www.omron.com/about/ir/irlib/pdfs/ar18e/ar2018e.pdf</t>
  </si>
  <si>
    <t>Disclosure of the followings: ・Declaration of setting of targets using SBT and of carbon zero by 2050 ・Environmental Contribution (Volume of CO2 emissions reduction contributed by society’s use of the OMRON Group’s energy generation and energy saving products and services) ・Ratio of global sales to CO2 emissions 〔Global sales (millions of yen) / CO2 emissions from global production sites (t-CO2)〕</t>
  </si>
  <si>
    <t>OMRON 82nd Yuka-shoken Houkoku-sho Securities Report.pdf</t>
  </si>
  <si>
    <t>OMRON 82nd Yuka-shoken Houkoku-sho Securities Report (Pages: 15-17 (#15-17 of 126) in Japanese.) https://www.omron.co.jp/ir/irlib/pdfs/yuho/20190619_82.pdf Business and Other Risks https://www.omron.com/about/ir/management/risk/</t>
  </si>
  <si>
    <t>OMRON_20190625_governance_report_e.pdf</t>
  </si>
  <si>
    <t>Corporate Governance Report, p23</t>
  </si>
  <si>
    <t>Disclosure of TCFD approval and risk / opportunity analysis, governance structure</t>
  </si>
  <si>
    <t>Executive Officer Senior General Manager, Global Manufacturing Innovation HQ , who is a Chief of Environment Department</t>
  </si>
  <si>
    <t>We are one of the leading providers of worldwide manufacturing services and solutions. We provide comprehensive electronics design, production and product management services to companies in various industries and end markets. Our services enable our customers to reduce manufacturing costs, improve supply-chain management, reduce inventory obsolescence, lower transportation costs and reduce product fulfillment time. Our manufacturing and supply chain management services and solutions include innovation, design, planning, fabrication and assembly, delivery and managing the flow of resources and products.</t>
  </si>
  <si>
    <t>We serve our customers primarily through dedicated business units that combine highly automated, continuous flow manufacturing with advanced electronic design and design for manufacturability. We depend, and expect to continue to depend, upon a relatively small number of customers for a significant percentage of our net revenue, which in turn depends upon their growth, viability and financial stability.</t>
  </si>
  <si>
    <t>We conduct our operations in facilities that are located worldwide, including but not limited to, China, Hungary, Malaysia, Mexico, Singapore and the United States. We derived a substantial majority, 91.7%, of net revenue from our international operations for the fiscal year ended August 31, 2018. Our global manufacturing production sites allow customers to manufacture products simultaneously in the optimal locations for their products. Our global presence is key to assessing and executing on our business opportunities.</t>
  </si>
  <si>
    <t>We are subject to a variety of federal, state, local and foreign environmental, health and safety, product stewardship and producer responsibility laws and regulations, including those relating to the use, storage, discharge and disposal of hazardous chemicals used during our manufacturing process, those governing worker health and safety, those requiring design changes, supply chain investigation or conformity assessments or those relating to the recycling or reuse of products we manufacture.</t>
  </si>
  <si>
    <t>We have two reporting segments: Electronics Manufacturing Services (“EMS”) and Diversified Manufacturing Services (“DMS”), which are organized based on the economic profiles of the services performed, including manufacturing capabilities, market strategy, margins, return on capital and risk profiles. Our EMS segment is focused around leveraging IT, supply chain design and engineering, technologies largely centered on core electronics, utilizing our large-scale manufacturing infrastructure and our ability to serve a broad range of end markets. Our EMS segment is typically a lower-margin but high-volume business that produces products at a quicker rate (i.e. cycle time) and in larger quantities and includes customers primarily in the</t>
  </si>
  <si>
    <t>automotive and transportation, capital equipment, computing and storage, defense and aerospace, digital home, industrial and energy, networking and telecommunications, point of sale and printing industries. Our DMS segment is focused on providing engineering solutions, with an emphasis on material sciences and technologies. Our DMS segment is typically a higher-margin business and includes customers primarily in the consumer wearables, healthcare, mobility and packaging industries.</t>
  </si>
  <si>
    <t>As of August 31, 2018, we employed approximately 199,000 people worldwide.</t>
  </si>
  <si>
    <t>Our vision for the future is to become the world’s most technologically advanced manufacturing services and solutions provider.</t>
  </si>
  <si>
    <t>https://www.jabil.com/ser-report/environment</t>
  </si>
  <si>
    <t>Chairman of the board of directors, served as the company's CEO between 2000-2013.</t>
  </si>
  <si>
    <t>CEO since 2013, one of the directors of the board and served as the company's COO between 2002 - 2013. Sets and sponsors company strategy for EHS and Sustainability</t>
  </si>
  <si>
    <t>Six other directors, more information on the board can be found here: https://www.jabil.com/about-us/executive-leadership.html The board's Nominating &amp; Corporate Governance Committee develops the corporate governance principles</t>
  </si>
  <si>
    <t>Regular updates provided to the board on sustainability initiatives. Also through collaboration with customers on their climate change programs, the board continues to be involved and keeps oversight.</t>
  </si>
  <si>
    <t>Other, please specify (Vice President Social &amp; Environment)</t>
  </si>
  <si>
    <t>In our company we don't have that specific title, but we do have a Vice President for Social and Environmental Responsibility, reporting in FY17 directly to the COO.</t>
  </si>
  <si>
    <t>Sponsoring sustainability strategy </t>
  </si>
  <si>
    <t>Vice President Social and Environmental Responsibility (SER)</t>
  </si>
  <si>
    <t>The VP SER is responsible to drive and execute the strategy.</t>
  </si>
  <si>
    <t>Sustainability Committee</t>
  </si>
  <si>
    <t>Consisting of Vice President SER;</t>
  </si>
  <si>
    <t>Sr Director SER; </t>
  </si>
  <si>
    <t>Sr Director Environment, Health and Safety;</t>
  </si>
  <si>
    <t>Sr Corporate Real Estate  Director,;</t>
  </si>
  <si>
    <t>Director SER</t>
  </si>
  <si>
    <t>+ medium level management members</t>
  </si>
  <si>
    <t>Through frequent reviews, Board and CEO are being updated on progress towards the set goals for the environment </t>
  </si>
  <si>
    <t>Defining the company's objectives and targets for the upcoming reporting period and periodically update business and sites about their progress towards the set targets Providing updated tools to all global facility/General Managers to identify and implement climate change - energy reductions.</t>
  </si>
  <si>
    <t>Both of the global team and regional management team Achieve the regional climate change target defined in the ISO 14001 Global Targets and Objective for their assigned business functions, which was in FY2018 to reduce 1% against 2017</t>
  </si>
  <si>
    <t>Through various financial and sales objectives related to business growth in Jabil's Industrial and Clean Tech Division including Solar panel production and renewable energy. In addition collaboration with customer and suppliers</t>
  </si>
  <si>
    <t>Through the Deliver Best Practices program, individuals and teams present best practices in environmental solutions at a local , regional and global competition. The top three solutions from the regional and global competitions are presented rewards of up to $10,000. Solutions have included redesigned lightings system, reduction of heat consumption , and use of alternative energy sources. These best practices are shared with all Jabil Sites. Secondly individuals can be recognized and become Employee of the month (local monetary reward and recognition) or quarter (global monetary reward and recognition)</t>
  </si>
  <si>
    <t>- Reduce our energy spend by 5 percent year over year - Delivering 500 million kWh of energy from renewable sources - Achieving 50 percent energy utilization from renewable energy - Reduce our GHG gas emissions by 10 percent below our Fiscal 2015 baseline</t>
  </si>
  <si>
    <t>- Establish science-based carbon emission goals and set an internal carbon price. This includes undertaking a series of carbon footprint baseline analyses by facility</t>
  </si>
  <si>
    <t>No long-term horizons set, but will be considered in the future</t>
  </si>
  <si>
    <t>As of end 2017 we have installed a corporate sustainability workgroup which meets on a regular basis (more frequent than quarterly), consisting of VP SER, Sr Dir EHS, Sr Dir Social, Dir Facilities and several sustainability/energy managers to discuss current and upcoming risks related, not limited to climate change</t>
  </si>
  <si>
    <t> During FY2017, processes for identifying and assessing climate-related risks at company level included either employees reporting climate related risks directly to VP, Social and Environmental Responsibility (SER) via the spirit of collaboration that is promoted within the enterprise or at a more formal level, annual management review is held to discuss our global ISO 14001 certified sites, environmental risk including emerging policy topics are covered in these meetings. Moving forward, In FY2018 a formal sustainability workgroup was established by the VP, Social and Environmental Responsibility (SER). The sustainability workgroup exists to research and stay apprised of climate-related risks. The workgroup is comprised of SER, EHS and Facilities employees and meets regularly to report on updates on energy, carbon, waste and water challenges and opportunities. This workgroup identified the risks and benefits of carbon pricing and set objectives and targets for the renewable energy strategy. </t>
  </si>
  <si>
    <t>Internal and External (regulatory, insurance, customer) audits continue to identify asset level climate risks that our sites continue to mitigate and respond to. Sites have opportunities to share these risks at both divisional and corporate level meetings. The “Do Your 2” program which empowers employees to find two things per day that reduces impact on the environment is deployed as asset level. The initiative can be as simple as turning off the computer at the end of the work day or can be a lean efficiency found on a production line that can save electricity and reduce carbon emissions. Larger asset level savings can be recognized by competing annually in the Jabil “Deliver Best Practice’s” program. In FY2018 the company was able to reduce 40% emissions against the baseline in FY2015 through investing in Renewable Energy in China. (location of the mega-sites, therefore having most impact on global emissions)</t>
  </si>
  <si>
    <t>Where other risks, like investment decisions, may impact our shareholders, climate-related risks may affect our reputation. Jabil is a contract manufacturer; our organization would not exist were it not for our partners. Climate related risks are always considered with these stakeholders in mind. We understand that Jabil is not a household name, so our actions could have a negative impact on our most important stakeholder’s brand names. To that end, we understand that markets are dramatically shifting towards energy-efficiency, bio-degradability, and less resource intensive consumer products and we are responding to these shifts by continuing to innovate manufacturing with lighter and less carbon intensive materials.</t>
  </si>
  <si>
    <t>We continue to invest in renewable energy or power-purchase-agreements (PPA) at our sites, and invest in and improve waste handling processes, aiming for circular economy, zero landfill to waste and other initiatives.</t>
  </si>
  <si>
    <t>This has an immediate and direct impact on the decision; current regulations may prevent a product from being manufactured or a M&amp;A project from closing. E.g. Is this a carbon market? Could the carbon pricing materially affect the revenue of the site?</t>
  </si>
  <si>
    <t>Regulation may not always be emerging, but it is always reviewed in decision making. This may have a medium to long term affect on the success of a decision. E.g. Are there plans to implement a carbon market? Is this a developing country whose environmental laws are evolving – could they have a significant impact in operations?</t>
  </si>
  <si>
    <t>As the market transitions to a low carbon economy, Jabil must continue to strive the be the most technologically advanced manufacturing solutions provider. We recognize that the new low carbon economy is shifting technology and there is a material risk to Jabil if they are not a leader in leading the technological change.</t>
  </si>
  <si>
    <t>Litigation against Jabil for climate related impacts is considered in some cases e.g. improper disposal of wastes.</t>
  </si>
  <si>
    <t>As the market transitions to a lower-carbon economy, our customers may delay or cancel product design/commercial production.</t>
  </si>
  <si>
    <t>Jabil is very sensitive to our customer perceptions and needs to manage risk. This has driven Jabil to be proactive in leading the electronic manufacturing services sector in establishing a "Climate Change Conscious" culture and industry reputation.</t>
  </si>
  <si>
    <t>Jabil experienced significant impact from Hurricane Irma (Sept-Oct 2017) at one of our production facilities . As the climate continues to shift to increasing instances of severe weather, Jabil continues to develop adaptation strategies with engineering controls like flood gates.</t>
  </si>
  <si>
    <t>While our understanding is continuing to evolve, we are looking to formalize climate related chronic risks in order to continually improve our long-term decision making.</t>
  </si>
  <si>
    <t>Our upstream climate risk is not taken into account at an enterprise level, Our upstream climate risk is not taken into account at an enterprise level. However, as a contract manufacturer, where we can influence customers in the design process, we try to get customers to consider the upstream impact of their products in order to consider cleaner alternatives. In FY2017, Jabil started offering a carbon footprint assessment to help customers make better manufacturing decisions.</t>
  </si>
  <si>
    <t>Our downstream climate risk is not taken into account at an enterprise level. However, as a contract manufacturer, where we can influence customers in the design process, we try to get customers to consider the downstream impact of their products in order to consider cleaner alternatives. In FY2017, Jabil started offering a carbon footprint assessment to help customers make better manufacturing decisions.</t>
  </si>
  <si>
    <t>Risk of loss of operations due to severe weather</t>
  </si>
  <si>
    <t>Impact not quantified financially</t>
  </si>
  <si>
    <t>Jabil continues to develop adaptation strategies with engineering controls like flood gates</t>
  </si>
  <si>
    <t>not quantified financially</t>
  </si>
  <si>
    <t>For new we will endeavor to have finished elevations raised to exceed the 500 year flood zone</t>
  </si>
  <si>
    <t>In FY2017, Jabil conducted a water stressed sites location analysis via the WRI Aqueduct tool. We identified 8 sites that are currently located in water stressed regions and 16 sites that are projected to be in water-stressed locations in 2030 under the business as usual scenario. These sites may experience a significant impact from water costs and regulations. While our understanding of the situation is continuing to evolve, we baselined our water use in FY18 for the first time and are reporting it to CDP this year also for the first time</t>
  </si>
  <si>
    <t>Reduced revenue from decreased production capacity</t>
  </si>
  <si>
    <t>Jabil’s Incontrol Software is programmed to alert business units to upcoming or current supply chain risks in order to allow the supply chain to make adjustments to ensure production is not affected</t>
  </si>
  <si>
    <t>Policy and legal: Increased operating costs (e.g., higher compliance costs, increased insurance premiums)</t>
  </si>
  <si>
    <t>In FY2018, carbon pricing impact was considered low, however risk analysis has shown that as countries set tougher goals and/or introduce pricing structures, Jabil may be impacted. Experts and Analysts continue to monitor.</t>
  </si>
  <si>
    <t>Write-offs and early retirement of existing assets due to technology changes</t>
  </si>
  <si>
    <t>Write-offs, asset impairment, and early retirement of existing assets due to policy changes</t>
  </si>
  <si>
    <t>Jabil has experienced loss of business caused by policy changes especially on a global scale where import/export politics exist between countries.</t>
  </si>
  <si>
    <t>not quantified</t>
  </si>
  <si>
    <t>Jabil’s vision to be the most technologically advanced manufacturing solutions provider means that we continue to diversify our technological expertise, if a technology is unsuccessful in one division, it may deployed in other divisions.</t>
  </si>
  <si>
    <t>Jabil’s vision to be the most technologically advanced manufacturing solutions provider means that we continue to diversify our technological expertise, transitioning to new technologies is part of our vision and business model.</t>
  </si>
  <si>
    <t>Reduced demand for goods</t>
  </si>
  <si>
    <t>Jabil continues to diversify our technologies and product ranges in order to meet the ever changing needs of consumers. Our customers are able to rely on Jabil to make manufacturing changes to meet consumer demand.</t>
  </si>
  <si>
    <t>As climate and policy undergo changes, markets will respond accordingly. The potential exists for increases in natural resource costs, raw material costs, shipping costs and potentially loss of business caused by these increasing costs. We continue to monitor changes in climate policy to ensure that our decisions are strategic and that we can offer competitive alternatives to our customers in advance of market shifts.</t>
  </si>
  <si>
    <t>Reduced revenue from decreased demand</t>
  </si>
  <si>
    <t>As climate and policy undergo changes, markets will respond accordingly. The potential exists for increases loss of business caused by a reduced customer demand. We continue to work directly with our customers to monitor changes so that we can offer competitive alternatives to our customers in advance of market shifts.</t>
  </si>
  <si>
    <t>Jabil’s internal Energy Standard Initiative</t>
  </si>
  <si>
    <t>Through Jabil’s internal Energy Standard Initiative, we have conducted energy audits at our top 15 manufacturing sites based on annual energy spend. Following these assessments, Jabil implemented a total of 225 site-specific measures for energy efficiency. For example, we have implemented the use of new styles of hybrid electric and hydraulic machines in our factories that use far less energy. The findings from the 15 audits also enabled us to provide valuable guidance to our other 75+ sites and improve practices across our organization. Divisions have started initiating improvement projects aiming to reduce energy spend at the sites through best-practices sharing and collaborating investments</t>
  </si>
  <si>
    <t>power purchase agreements (PPA)</t>
  </si>
  <si>
    <t>In FY2017, Jabil partnered with government and electricity suppliers at our major manufacturing sites in China to procure 650 million kWh of solar and wind energy through power purchase agreements. As the economy shifts to cleaner energy sources, the opportunity exists for Jabil to save on annual energy costs. In 2018 Jabil commited as one of the first suppliers to a major customer to have all sites associated with that customer run on 100% clean energy.</t>
  </si>
  <si>
    <t>alternative materials as well as alternative material sourcing</t>
  </si>
  <si>
    <t>Our packaging division has already begun to pursue research and development in alternative materials as well as alternative material sourcing. These alternative materials will give Jabil a competitive advantage as the EU plastic strategy takes hold and emerges in other continents. In addition, Jabil is currently pursuing a number of waste strategies that will reduce landfill stress and increase circular economy opportunities.</t>
  </si>
  <si>
    <t>manufacture more energy efficient products</t>
  </si>
  <si>
    <t>Our electronics manufacturing division continue to work with customers to design with remanufacturing in mind and manufacture more energy efficient products that are lighter and use less carbon intensive raw materials materials. Printing and packaging using sustainable or recycled material.</t>
  </si>
  <si>
    <t>Risks - Emerging regulations – Manufacturing of solar panels at one of our sites was cancelled because of policy changes that affected our customer Opportunities - Energy Source – some of our customers are now able to claim that their products were manufactured in facilities that use 100% renewable energy (e.g. Chengdu site)</t>
  </si>
  <si>
    <t>Throughout 2017, Jabil has been able to work closely with our partners to reduce supply chain carbon impact. This joint effort has been able to reduce scope 3 emissions for both our partners and ourselves. Jabil can do this by the implementation of our InControl software that identifies logistic efficiencies; these efficiencies may be found in choosing a Jabil manufacturing plant that is close to the customer distribution center and/or by choosing suppliers that are closest to the Jabil manufacturing plant. We have plans to expand The Incontrol software in the near future to capture carbon emission savings for Scope 3 reporting.</t>
  </si>
  <si>
    <t>Risk – Acute Physical Considering the flooding damage in and the close encounter with Hurricane in 2017 to a few Jabil locations, for future adaptation and mitigation, we will endeavor to avoid high risk areas. Where this is not feasible, we will attempt to have finished elevations raised to exceed the 500 year flood zone or implement engineering mitigation measures such as flood gates.</t>
  </si>
  <si>
    <t>Opportunities Resilience – - Jabil continues to invest in cleaner technologies like printed electronics that are far less resource intensive and more environmentally friendly than PCBs - Jabil also invests heavily in additive manufacturing which is proving to be a much more cleaner and efficient technology than traditional manufacturing. We are pursuing additive manufacturing as a zero-waste technology. - Jabil has opened an E-scrap recycling facility and is currently working with customers to de-manufacture electronics in an environmentally responsible manner. - Jabil has opened a new materials lab that continues to research and develop less carbon intensive raw materials for our customers. - Sustainable Packaging</t>
  </si>
  <si>
    <t>Opportunities – Efficiencies - Jabil continues to invest in new technologies in manufacturing processes to reduce resources or demand on natural resources that may impact climate change. Through Jabil’s internal Energy Standard Initiative, we have conducted energy audits at our top 15 manufacturing sites based on annual energy spend. Following these assessments, Jabil implemented a total of 225 site-specific measures for energy efficiency. For example, we have implemented the use of new styles of hybrid electric and hydraulic machines in our factories that use far less energy. The findings from the 15 audits also enabled us to provide valuable guidance to our other 75+ sites and improve practices across our organization.</t>
  </si>
  <si>
    <t>Investments done into research and renewable energy initiatives</t>
  </si>
  <si>
    <t>Facilities that have switched their energy supply from fossil to renewable had higher operating costs (contractors, installations, etc)</t>
  </si>
  <si>
    <t> a) Process by which the strategy is influenced</t>
  </si>
  <si>
    <t>AT THE CORPORATE STRATEGIC LEVEL:</t>
  </si>
  <si>
    <t>The Strategic Planning &amp; Development Group is chartered with enabling growth through diversification, both acquisitive and organic. This group develops business opportunities that lead to growth for Jabil in the mid to long term across current core business and emerging non-core business.  This group continues to mine opportunities where Jabil can help bring new products to market sooner for existing and potential customers as new market opportunities emerge. </t>
  </si>
  <si>
    <t>AT THE CORPORATE ENVIRONMENTAL TEAM LEVEL (Two tiers beneath the Corporate Strategic Level)</t>
  </si>
  <si>
    <t>Through the Social and Environmental Responsibility (SER)  team, climate change is integrated into Jabil’s overall business strategy.  </t>
  </si>
  <si>
    <t>The reporting and reduction of climate change contributors is an integral component of our Global Environmental Management System, which is driven and reviewed by executive management bi-annually.  Our one-of-a-kind, multi-site ISO 14001:2015 certification is a key element of our business strategy and provides a point of distinction with our customers. </t>
  </si>
  <si>
    <t>The SER team drives communications, and policy development that both drive and implement our strategies.  Examples of this strategy include the “Do Your 2” communications to both educate employees and challenge individual behavior, inclusion of an environmental segment of the Deliver Best Practices competition and communications, collaboration with our customers on energy-smart products and our suppliers on identifying environmentally friendly solutions.</t>
  </si>
  <si>
    <t>Another example is the installment of a Sustainability Workgroup at the end of reporting period, consisting of sustainability subject matter experts, the corporate EHS team and the Vice President of Social and Environmental Responsibility,  which is meeting every month.</t>
  </si>
  <si>
    <t>In addition to addressing issues regarding climate change-related energy use, emergency planning and emissions, Jabil’s internal environmental due diligence for merger and acquisition (M&amp;A) team has established a procedure that deploys a detailed assessment checklist with questions pertaining to broader climate change risk that can act as key indicators. If an issue appears to be potentially material, a more detailed analysis is conducted. The M&amp;A team reports new risks and opportunities resulting from climate change impacts to M&amp;A activity to senior executive staff whenever these impacts indicate a business strategy change is needed to exploit opportunities or protect the business from risk. </t>
  </si>
  <si>
    <t>Another focal part of the business strategy to leverage opportunities and minimize risk is our active membership in several industry groups which tackle complex issues facing the electronics manufacturing industry. These groups climate change focus teams consider the generation and reporting of greenhouse gas emissions. Examples include the Responsible Business Alliance ( www.responsiblebusiness.org), Institute for Printed Circuits (www.ipc.org), and the International Electronics Manufacturing Initiative (www.inemi.org). Jabil actively participates with these industry groups and their climate change focus subcommittees.  In particular, Jabil has made significant use of our membership on the RBA Sustainability Work Group - "Supply Chain Carbon Project".  The result has been integration with the business strategy to address climate change risks that can impact the business relative to our critical suppliers.  Jabil has leveraged knowledge gained on the RBA supply chain sustainability work group to put in place supplier metrics on to key climate change performance indicators, allowing us to rank and manage our supply chain on climate change management performance.</t>
  </si>
  <si>
    <t>b) What aspects of climate change have influenced the strategy  </t>
  </si>
  <si>
    <t>- Our customers are becoming increasingly concerned with environmental issues, such as waste management (including recycling) and climate change (including reducing carbon emissions). They are increasingly expecting suppliers such as Jabil to be similarly concerned and responsive. We expect that these customer demands will grow and require increased investments of time and resources to attract and retain customers; and also for Jabil to maintain a strong position as an industry leader with climate change related business strategies.</t>
  </si>
  <si>
    <t>We aren’t using them at this time. While our understanding of the risks of climate change continues to evolve, we are planning on using these tools in the future</t>
  </si>
  <si>
    <t>We use fiscal year targets (September through August), so a target for FY20 means it covers 2020 through end of August For FY2018 we actually the set target of 5% due to our Renewable Energy initiative that we rolled out in China. Our actual reduction in 2018 was 40% against 2015 base year</t>
  </si>
  <si>
    <t>Other, please specify (PowerPurchase Agreements for Renewable Energy (Wind + Solar))</t>
  </si>
  <si>
    <t>plus partnering with one of our biggest customers, where we as company committed to have all factories associated with that customer, run on 100% renewable energy. This initiative required collaboration with energy suppliers, local government and other interested parties. Investments were made in power purchase agreements (PPA)</t>
  </si>
  <si>
    <t>September 1 2014</t>
  </si>
  <si>
    <t>August 31 2015</t>
  </si>
  <si>
    <t>Please refer to our annual sustainability Report https://www.jabil.com/ser-report/environment/energy-emissions</t>
  </si>
  <si>
    <t>In comparison to previous years, we now extended our data transparency by including scope 1 emissions from our company's airplane fleet (2,302 MTCO2e) Without the additional airplane emissions, our scope 1 would have been 44,049 MTCO2e</t>
  </si>
  <si>
    <t>We have operations where we are able to access electricity supplier emissions factors or residual emissions factors, but are unable to report a Scope 2, market-based figure</t>
  </si>
  <si>
    <t>Scope 2 GHG Emissions avoided due to contracts with renewable energy suppliers at eight of our sites and documented certified provisions. Total avoided 760,228 MTCO2e. (3rd party externally verified) If the sites would not have participated in the renewable energy initiative, our scope 2 emissions would have been around the level of previous reported years.</t>
  </si>
  <si>
    <t>Produced by AEA for the Department of Energy and Climate Change (DECC) and the Department for Environment, Food and Rural Affairs (Defra) http://www.ukconversionfactorscarbonsmart.co.uk/</t>
  </si>
  <si>
    <t>As company we are using a global travel agency for managing our employees business travels, hotel stays and car rentals. Our partner has provided a highly detailed report from company level down to individual traveler level details</t>
  </si>
  <si>
    <t>Increase in Revenue 2017 to 2018 with 16%, whereas emissions (combined scope 1+2) dropped with 48% over same period</t>
  </si>
  <si>
    <t>Increase in company square footage footprint 2017 to 2018 with 6%, whereas emissions (combined scope 1+2) dropped with 48% over same period</t>
  </si>
  <si>
    <t>EMS Electronic Manufacturing Solutions</t>
  </si>
  <si>
    <t>JGP Jabil Green Point</t>
  </si>
  <si>
    <t>NYPRO Mold and Healthcare</t>
  </si>
  <si>
    <t>JPS Jabil Packaging Solutions</t>
  </si>
  <si>
    <t>Anaheim</t>
  </si>
  <si>
    <t>Asheville</t>
  </si>
  <si>
    <t>Auburn Hills</t>
  </si>
  <si>
    <t>Bandung</t>
  </si>
  <si>
    <t>Belo Horizonte</t>
  </si>
  <si>
    <t>Bray</t>
  </si>
  <si>
    <t>Caserta</t>
  </si>
  <si>
    <t>Cayey</t>
  </si>
  <si>
    <t>Chengdu</t>
  </si>
  <si>
    <t>Chicago</t>
  </si>
  <si>
    <t>Chihuahua</t>
  </si>
  <si>
    <t>Clinton</t>
  </si>
  <si>
    <t>Devens</t>
  </si>
  <si>
    <t>Dothan</t>
  </si>
  <si>
    <t>Dover</t>
  </si>
  <si>
    <t>Grand Junction</t>
  </si>
  <si>
    <t>Guadalajara</t>
  </si>
  <si>
    <t>Hanover Park</t>
  </si>
  <si>
    <t>Hasselt</t>
  </si>
  <si>
    <t>Ho Chi Minh</t>
  </si>
  <si>
    <t>HuangPu</t>
  </si>
  <si>
    <t>Juarez</t>
  </si>
  <si>
    <t>Kharkov</t>
  </si>
  <si>
    <t>Knittlingen</t>
  </si>
  <si>
    <t>Kwidzyn</t>
  </si>
  <si>
    <t>Livingston</t>
  </si>
  <si>
    <t>Manaus</t>
  </si>
  <si>
    <t>Mebane</t>
  </si>
  <si>
    <t>Memphis</t>
  </si>
  <si>
    <t>Mt Pleasant</t>
  </si>
  <si>
    <t>Nagyigmand</t>
  </si>
  <si>
    <t>Penang</t>
  </si>
  <si>
    <t>San Diego</t>
  </si>
  <si>
    <t>San Jose</t>
  </si>
  <si>
    <t>Shenzhen</t>
  </si>
  <si>
    <t>St Petersburg</t>
  </si>
  <si>
    <t>Suzhou</t>
  </si>
  <si>
    <t>Taichung</t>
  </si>
  <si>
    <t>Tianjin</t>
  </si>
  <si>
    <t>Tiszaujvaros</t>
  </si>
  <si>
    <t>Tortosa</t>
  </si>
  <si>
    <t>Tver</t>
  </si>
  <si>
    <t>Uzhgorod</t>
  </si>
  <si>
    <t>Venray</t>
  </si>
  <si>
    <t>Vienna</t>
  </si>
  <si>
    <t>Waterford</t>
  </si>
  <si>
    <t>Wuhan</t>
  </si>
  <si>
    <t>Wuxi</t>
  </si>
  <si>
    <t>Yantai</t>
  </si>
  <si>
    <t>Baja</t>
  </si>
  <si>
    <t>Misgav</t>
  </si>
  <si>
    <t>Huizhou</t>
  </si>
  <si>
    <t>Yokneam</t>
  </si>
  <si>
    <t>Chartres</t>
  </si>
  <si>
    <t>Only applies to Scope 2 (Electricity) where we invested a lot in power purchase agreements (PPA) supplying electricity from renewable energy resources</t>
  </si>
  <si>
    <t>75,159 Metric tons</t>
  </si>
  <si>
    <t>we do not have an intensity metric for waste</t>
  </si>
  <si>
    <t>Waste ratio is stable, yet absolute numbers have increased due to organic growth Breakdown Total Waste: 75,159 MT *Recycled : 35,294 MT *eScrap : 2,431 MT *Hazardous: 22,529 MT *Landfilled : 12,781 MT *Incinerated: 895 MT *Other : 1,229 MT</t>
  </si>
  <si>
    <t>2019 01 31 Jabil GHGEV SoV FINAL - signed.pdf</t>
  </si>
  <si>
    <t>Page 6</t>
  </si>
  <si>
    <t>Jabil is committed to environmental compliance. The Jabil renewable energy strategy applies to all Jabil site regardless of carbon pricing, where Jabil sites are affected by policy, decision makers are encouraged to pursue renewable energy purchases in lieu of carbon pricing or taxation.</t>
  </si>
  <si>
    <r>
      <t>The activities that Jabil participates in with trade associations are limited to best practice discussions and workshops with peers and other trade association members. Requests to participate at decision making level would need to be approved by VP, SER. If the participation does not directly support the Jabil SER strategy, the VP, SER would not approve participation.</t>
    </r>
    <r>
      <rPr>
        <sz val="8"/>
        <color theme="1"/>
        <rFont val="Inherit"/>
      </rPr>
      <t> </t>
    </r>
  </si>
  <si>
    <t>Jabil is a member of Corporate Responsibility &amp; Sustainability Council at conference-board that actively discusses the emerging issues and opportunities of climate change and sustainability with its peers. </t>
  </si>
  <si>
    <t>JABIL_2017_CSER_REPORT.pdf</t>
  </si>
  <si>
    <t>Pages 26 through 37</t>
  </si>
  <si>
    <t>Other, please specify (HR, Health and Safety, Community)</t>
  </si>
  <si>
    <t>no additional information provided</t>
  </si>
  <si>
    <t>No additional information provided</t>
  </si>
  <si>
    <t>EHS Program Manager on behalf of Vice President Social and Environmental Responsibility</t>
  </si>
  <si>
    <t>Other, please specify (Vice President)</t>
  </si>
  <si>
    <t>Olympus Corporation is an international company operating in medical, industrial and consumer markets, specializing in optics, electronics and precision engineering. </t>
  </si>
  <si>
    <t>Medical Business 　At Olympus, we work with health care professionals every day, matching our innovative capabilities in medical technology and precision manufacturing with their skills to provide the best possible outcomes for patients and society. As the healthcare industry focuses on early detection of diseases and minimally invasive procedures, Olympus is there to deliver the diagnostic and therapeutic technologies they need to treat their patients. </t>
  </si>
  <si>
    <t>Scientific Solutions Business 　Olympus globally contributes to the health and safety of society in numerous ways through R&amp;D in healthcare, life science and industrial fields. Other services provided by Olympus include production site quality control and inspections of social infrastructure, such as large industrial plants and aircraft. Olympus will continue offering society solutions based on innovative products and services that anticipate the evolving needs and exceed the expectations of life science and industrial professionals. </t>
  </si>
  <si>
    <t>Imaging Business 　Olympus creates innovative digital cameras that open up new possibilities. Both our interchangeable lens cameras - the OM-D series with its built-in electronic view-finder and the lightweight PEN series have advanced mirror-less optics. Along with our compact digital cameras, they have established a new style to shatter preconceptions about digital cameras. Olympus is committed to creating products such as digital cameras and digital audio recorders that put the fun back into photography and sound recording.</t>
  </si>
  <si>
    <t>CEO of Olympus Corporation is the responsible for the environment issue including the climate change for the Olympus group. Environmental issues are required to handle all of the value chain such as R&amp;D, procurement, manufacturing, transport, sales, and repair and so on. Therefore, Olympus sets CEO, who supervises all of the business and functions, as a top responsible person for environmental issue.</t>
  </si>
  <si>
    <t>The board-level committee whose chairperson is CEO overseas the results of environmental activities including in climate change once a year. The committee monitors the results for Scope1 &amp; 2 CO2 emission efficiency and energy reduction activities in sites and indicates to modify the measures and target if necessary.</t>
  </si>
  <si>
    <t>Other C-Suite Officer, please specify (HR-Head)</t>
  </si>
  <si>
    <t>Where in the organizational structure： </t>
  </si>
  <si>
    <t>HR-Head is responsible for environmental operations. HR-Head supervises the personnel and general affairs functions of the entire group company, and the affiliated EHS promotion organization promotes EHS activities of the entire group company.</t>
  </si>
  <si>
    <t>What their associated responsibility： </t>
  </si>
  <si>
    <t>HR-Head is responsible for identifying external environmental trends, monitoring environmental action plans and monitoring progress, and proposing improvement measures to board level committee in order to respond appropriately to environmental issues, including climate change issues.　　　  </t>
  </si>
  <si>
    <t>How climate-related issues are monitored：</t>
  </si>
  <si>
    <t>The department responsible for EHS monitors social trends such as international treaties and environmental laws and regulations, and the environmental activities of the entire Olympus Group. The environmental activity results include the progress of energy reduction targets and the implementation status of measures. HR-Head reports monitoring results to board-level meetings (executive meetings chaired by the CEO) on a quarterly basis. The CEO instructs changes in policies and promotion systems as needed.</t>
  </si>
  <si>
    <t>Employees who have made outstanding contributions towards making products more energy efficient, for instance, may receive monetary rewards in addition to the president’s prize, etc. All employees are eligible for these awards.</t>
  </si>
  <si>
    <t>EHS manager is responsible for the external evaluation regarding enviroment issue such as DJSI, CDP and so on. This kind of investigation evaluates the actions for climate related issue and the progress for energy consumption target. Depending on the achievement level of the goal for the external evaluation, EHS manager receives the manetary incentives.</t>
  </si>
  <si>
    <t>An identification process is applied within the framework of our global risk management, which covers all risks affecting our business, including the risks stemming from climate change. Climate-related risks to be managed region-by-region on a priority basis have been identified for Europe, the Americas, Asia and Japan.  We have identified legal/regulatory risk, reputational risk caused by inadequate environment-related measures and business continuity risk caused by the rise in natural disasters as environment-related risks through the internal investigation.  Identified risks are evaluated in terms of their impact on our business and the frequency of their occurrence. Impact is decided various factors such as the influence of the sales, recovery cost for pollution and so on. The risk value is computed by multiplying its impact on business by its frequency of occurrence. Items with high risk values are given priority in action planning and implementation. A risk mitigation plan is formulated for each identified risk, and activities are implemented accordingly. The department with overall responsibility for risk control provides oversight on the tracking of the state of risk mitigation activities and reports to senior management as needed.</t>
  </si>
  <si>
    <t>We have already received the energy saving restrictions on products such as ErP and the regulations of the Tokyo Metropolitan Emission Trading System. There are also penalties and reputation risks at the time of violation as well as costs for legal compliance. The quality control function monitors information on global product laws and regulations, and assesses compliance with laws and regulations through assessment at the product development stage. In addition, EHS management functions of each area monitor environmental laws and regulations related to business sites in each region, operate them in compliance with the laws and regulations, and check the status by internal environmental audits at each business site.We have already received the energy saving restrictions on products such as ErP and the regulations of the Tokyo Metropolitan Emission Trading System. There are also penalties and reputation risks at the time of violation as well as costs for legal compliance. The quality control function monitors information on global product laws and regulations, and assesses compliance with laws and regulations through assessment at the product development stage. In addition, EHS management functions of each area monitor environmental laws and regulations related to business sites in each region, operate them in compliance with the laws and regulations, and check the status by internal environmental audits at each business site.</t>
  </si>
  <si>
    <t>The Paris Agreement may trigger an increase in energy conservation and the use of renewable energy laws and regulations in each region, resulting in an increase in costs related to product development and business site operation. The quality management function monitors legal and regulatory information on environmentally conscious design and energy saving performance of global products and implements measures such as adding it to the assessment criteria at the product development stage. In addition, EHS management functions in each area monitor environmental laws and regulations information related to business sites in each area and implement measures such as adding them to site operation rules.</t>
  </si>
  <si>
    <t>The use of energy efficiency improvement technologies offers the opportunity to reduce our energy costs. Each business site grasps the amount of energy used, and formulates and implements measures to reduce energy costs. When considering measures to reduce energy costs, we have tied up with a building company that built the office building and a specialized manufacturer of building equipment, and have formulated energy reduction measures, including the introduction of new technologies.</t>
  </si>
  <si>
    <t>We are a manufacturer of precision equipment, and the impact on climate change is a small business. For this reason, it is presumed that the possibility of getting a suit related to climate change is extremely low, but it is included in the risk consideration. The quality control function watches the environment-related laws and regulations of the product, and the EHS management function watches the environment-related laws and regulations of the business site because the new laws and regulations may pose a risk. In addition, when Legal risk is likely to occur, each function reports to senior management.</t>
  </si>
  <si>
    <t>Because of frequent occurrence of abnormal weather and strengthening of regulations, it is expected that the demand from the market for climate change countermeasures will increase. Failure to respond to these demands could reduce the reputation in the market and lead to lower corporate value. We have signed the UN Global Compact and are committed to environmental measures including climate change. Specifically, the EHS management organization promotes environmental activities, including measures against climate change, in line with the Olympus Group's environmental activity policy. In addition, with regard to the results of activities, integrated reports and CSR data books are prepared each year in collaboration with IR functions and communication functions, and are disclosed to the society.</t>
  </si>
  <si>
    <t>Acute physical risks such as typhoons and floods are incorporated into company-wide risk management items, and monitoring and countermeasures are implemented in the risk management function. The stoppage of product supply due to these disasters can cause customers to lose their trust and lead to a decline in corporate value. Therefore, we have prepared a business continuity plan and prepared measures. In addition, in the event of a crisis, the risk management function has also established a system to monitor the status of in-house factories and major suppliers.</t>
  </si>
  <si>
    <t>We take into account the impact of sea level rise on the base. It is determined that sea level rise will not affect operations at current major production bases. In situations such as the establishment of manufacturing bases, it is confirmed by real estate management functions whether there is a location affected by sea level rise.</t>
  </si>
  <si>
    <t>If our suppliers are not adequately responding to climate change, there is a risk that parts supply will be stagnant. We are requesting compliance with environmental policy as a transaction condition, and we are implementing activities to monitor the situation once per year.</t>
  </si>
  <si>
    <t>We are thinking of our customers. There is a possibility that there may be a request to enhance the energy-saving performance of our products triggered by strengthening energy-saving regulations for customer facilities. We are responding by appropriately grasping customer needs and developing a mechanism to make use of it in product development.</t>
  </si>
  <si>
    <t>We identify and evaluate business risks and opportunities during the mid-term planning and business planning phase. It includes the risk of transition such as regulation and technology related to climate change and the physical risk due to natural disaster. Those identified as risks and opportunities are mapped based on the impact on business and frequency of occurrence forecasting about ten years ahead, and those with a large impact on business are managed within each organization's plan . For example, since the increase in the energy cost at the workplace has an impact on the business, each business site sets targets for energy intensity units and works to reduce energy efficiency and reduce the cost ratio to reduce risk. . In addition to planning business continuity plans as a preparation against natural disasters such as floods and typhoons, we are testing whether we can execute as planned. These activities are executed and reviewed in each organizational plan and regularly reported to the Executive Committee meeting.</t>
  </si>
  <si>
    <t>Olympus conducts manufacturing and marketing activities worldwide. It is expected that CO2 related regulations will be strengthened around the world along with the Paris Agreement, and carbon tax can be considered as one of the policy instruments. The energy cost involved in our operations is about 4 billion yen, and the introduction of the carbon tax also leads to an increase in the energy costs involved in our operations.</t>
  </si>
  <si>
    <t>If the carbon tax increases by 1%, it will lead to an annual increase of energy cost of 40 million yen.</t>
  </si>
  <si>
    <t>We use 80% of our energy at production bases in Japan and Vietnam. Among the five sites that use a lot of energy, in addition to assigning energy management specialists, we are promoting activities with the goal of improving energy efficiency by 1% or more annually. In addition, while implementing improvement activities such as lead time and space reduction in business activities at all bases, we also proceed with measures such as highly efficient thermal insulation of buildings and introduction of LED lighting for new buildings being built in Europe. You are In addition, 90% of energy use at European bases has already been switched to renewable energy, and in 2018, 100% renewable energy operation was realized at one base in the Americas. We invest about 40 million yen a year to manage these CO2 emissions.</t>
  </si>
  <si>
    <t>The frequency and intensity of natural disasters may increase in Japan, which is responsible for major production and development of the company's medical equipment business. Even if there is a direct damage such as equipment destruction at a company base due to a natural disaster, if the customer's equipment of the transportation infrastructure is affected by a natural disaster, etc., it may be necessary to replace or repair the equipment. . May need to be shut down due to the disruption of the supply chain and the supply chain. However, large natural disasters have not caused operations to stop in the last few years.</t>
  </si>
  <si>
    <t>In the case of natural disasters in the region of Japan that occurred in the past, there was a direct damage of approximately 100 million yen due to the damage to facilities at their own bases. Assuming that the loss of product sales opportunity due to a production stoppage affects 0.1% of sales, a damage of approximately 800 million yen may occur.</t>
  </si>
  <si>
    <t>Therefore, each base utilizes disaster prevention maps etc., and measures are taken such as implementation of measures against inundation due to flood etc. at its own base, preparation for equipment damage due to insurance use, and diversification of suppliers. In addition, in Japan, we have established an integrated function to collect information on occurrence of natural disasters and take measures in response, and maintain a business continuity plan as well as monitoring natural disasters. In addition, we have provided training and education in preparation for emergencies. Approximately 100 million yen a year is generated as monitoring costs by specialized organizations and measures against damage such as floods to their own bases.</t>
  </si>
  <si>
    <t>If it does not comply with energy saving regulations of the product, you will lose sales opportunities such as receiving measures to stop sales. Our products are subject to energy related restrictions such as the European ErP Directive, and we are dealing with them reliably. However, since it is possible to raise the standard level of regulation and to expand the range of target products in future, it is necessary to take measures such as monitoring the regulatory situation and developing corresponding technologies.</t>
  </si>
  <si>
    <t>If we deal with the regulation inadequately and it is said that there was an influence on sales of 1%, sales of about 8 billion yen will be affected.</t>
  </si>
  <si>
    <t>When designing products, we carry out environmental assessment for all products confirming compliance with environmental laws and regulations. In addition to observing laws and regulations, we also set voluntary environmental awareness targets, and we are also implementing initiatives to certify products that have achieved it as Olympus Eco Products. This initiative has been ongoing since 2003. As of 2018, we have created a total of about 620 eco products. We have achieved reductions in power consumption by adopting LEDs, and reductions in resource use by making them smaller and lighter. The cost of confirming compliance with environmental laws and regulations and evaluating and managing environmental consideration in product development is approximately 600 million yen annually.</t>
  </si>
  <si>
    <t>The global energy cost of the Olympus Group is about 4 billion yen a year, accounting for about 0.5% of sales. About 80% of energy is used at production bases in Japan and Vietnam, and these areas are considered to have a higher energy unit price in the future because carbon tax might be introduced in these areas. Therefore, by working on energy reduction in these areas, we believe that future energy cost increase will be suppressed and it will contribute to business.</t>
  </si>
  <si>
    <t>Every year about 1500 tons of CO2 reduction measures are implemented, and assuming that the energy cost per ton is about 30,000 yen, this has led to a reduction of energy costs of about 45 million yen, equivalent to about 1% of the energy costs.</t>
  </si>
  <si>
    <t>We use 80% of our energy at production bases in Japan and Vietnam. Among the five sites that use a lot of energy, in addition to assigning energy management specialists, we are promoting activities with the goal of improving energy efficiency by 1% or more annually. In addition, while implementing improvement activities such as lead time and space reduction in business activities at all bases, we also proceed with measures such as highly efficient thermal insulation of buildings and introduction of LED lighting for new buildings being built in Europe. You are In addition, 90% of energy use at European bases has already been switched to renewable energy, and in 2018, 100% renewable energy operation was realized at one base in the Americas. As a result, energy efficiency has improved by 2% annually over the last five years. We invest about 40 million yen a year to improve our energy efficiency.</t>
  </si>
  <si>
    <t>An increase in energy prices starting from climate change may increase the preference for products with high energy saving performance in order to reduce the cost of using the products. Although the customer's demand for energy saving performance for our products has been small until now, we have been working on environmental measures for products such as downsizing and energy saving for many years, and we have accumulated product design know-how etc. ing. Therefore, when the customer's preference for energy saving is increased, it can be an opportunity to utilize our know-how.</t>
  </si>
  <si>
    <t>If changes in customer preferences affect 1% of current sales, sales may increase by approximately 8 billion yen.</t>
  </si>
  <si>
    <t>When designing products, we conduct environmental assessments on all products to confirm compliance with environmental laws and regulations. In addition to complying with laws and regulations, we have set voluntary environmental consideration targets and have been working since 2003 to certify products that have achieved them as Olympus Eco Products. As of 2018, we have created a total of about 620 eco products. We have achieved reductions in power consumption by adopting LEDs, and reductions in resource use by making them smaller and lighter. The cost of confirming compliance with environmental laws and regulations and evaluating and managing environmental consideration in product development is approximately 600 million yen annually.</t>
  </si>
  <si>
    <t>Introduction of renewable energy is expanding as one of the measures against climate change. About the wind power generation system which is a renewable energy infrastructure, strict inspection is required for the introduction and stable operation. The Olympus Group manufactures nondestructive inspection applications such as industrial endoscopes, and our nondestructive inspection system is used to inspect blades and gearboxes of wind power generation systems. As the introduction of wind power generation infrastructure expands, we believe that the inspection demand by our inspection equipment will increase.</t>
  </si>
  <si>
    <t>Currently, the annual sales of industrial inspection products and services is approximately 60 billion yen. If the demand for equipment for inspection-related applications increases and sales of industrial equipment increase by 1%, sales may increase by ¥ 600 million.</t>
  </si>
  <si>
    <t>The environmental aspect is one of the needs of customers as a use application of the nondestructive inspection device, and it is included in the business plan and is working on digging up the inspection demand. In order to introduce usage in this application, we prepare materials for explaining the application of the product and provide education for service personnel. As this strategy is managed within the normal business process framework, there is no additional cost incurred for this part.</t>
  </si>
  <si>
    <t>Costs related to compliance with energy saving regulations for products are required. On the other hand, the demand for our industrial inspection equipment can be increased by increasing the demand such as expanding renewable energy facilities, strengthening effective use of energy, and infrastructure inspection for natural disasters. However, it is related to the main part (20% on a sales basis) other than the main medical business, and the degree of influence on the entire group is small.</t>
  </si>
  <si>
    <t>There is a risk that supply of parts from business partners will be stagnant as physical risk, leading to opportunity loss. We are planning measures for business continuity for suppliers with high priority. Also, from the viewpoint of fulfilling social responsibilities including suppliers, we request suppliers to comply with green procurement standards, and encourage suppliers to address climate change. In addition, opportunity loss of 6.5 billion yen occurred during flood in Thailand in 2011. However, it is less than 1% of sales, so the degree of impact is small.</t>
  </si>
  <si>
    <t>Chronic temperature rise may affect employee health and lead to reduced productivity. To this end, we are promoting health care measures by controlling air-conditioning in the workplace and enlightening activities for employees. We also evaluated the impact of rising sea levels on our own bases and confirmed that there were no major problems, as there were no major bases in the coastal area. Also, as part of measures to mitigate climate change, efforts to reduce CO2 will lead to a reduction in operation costs, and we are working with the goal of improving unit energy consumption by 1% every year until 2020. However, it is about 0.005% of sales, and the degree of influence is not large.</t>
  </si>
  <si>
    <t>Due to regulations and changes in consumer preferences, demand for energy-saving products and new products needed to form a low-carbon society increases, which may lead to expansion of business opportunities. We promote energy conservation measures for our own products and conduct research and development such as improving the functions of industrial inspection equipment. However, it is related to the main part (20% on a sales basis) other than the main medical business, and the degree of influence on the entire group is small.</t>
  </si>
  <si>
    <t>We use an annual energy cost of 4 billion yen on a global basis. The unit price of energy such as carbon tax and emission trading system and the unit price related to CO2 emission will increase in the future and our operation cost is likely to increase as well. For this reason, measures are being taken to improve energy efficiency and expand the use of natural energy.</t>
  </si>
  <si>
    <t>Risks and opportunities related to products and services are involved. The current energy saving regulation has already been dealt with, and a monitoring system of new regulations has been developed. In addition, due to increased demand for renewable energy facilities, infrastructure inspection for natural disasters, etc., this may be an opportunity to increase the demand for our industrial inspection equipment, but it relates to parts other than the main business. The degree of influence on the entire group is small.</t>
  </si>
  <si>
    <t>Energy cost is about 4 billion yen annually on a global basis. We decided that the impact of this immediate cost is small because we set goals for energy usage and manage them and energy unit price keeps contract unit price with medium supply level supply contract. There was also a review of the unit price in a few years, etc. There was a possibility of a rise in unit price due to strengthening regulations.</t>
  </si>
  <si>
    <t>Because factories are installed in places where physical risks such as typhoons and floods are low, it is unlikely that influences on fixed assets such as buildings and facilities will occur. Therefore, we chose not to affect.</t>
  </si>
  <si>
    <t>We are a manufacturing industry of precision products, this item has no particular relation.</t>
  </si>
  <si>
    <t>Despite the rise in ESG investment including climate change efforts, there is no impact on capital due to improvement of evaluation of our efforts. Since it is thought that the impact of ESG investment etc. will be higher than in the future.</t>
  </si>
  <si>
    <t>There is no effect on assets due to climate change risk because factories are located at locations with low physical risk.</t>
  </si>
  <si>
    <t>There is no effect on liabilities due to climate change risk because factories are located at locations with low physical risk.</t>
  </si>
  <si>
    <t>1,2How the business strategy has been influenced   Based on our corporate philosophy of “Making people’s lives healthier, safer and more fulfilling” that provides the basis for all corporate activities, Olympus Group respects people’s security, health and the natural mechanisms. We will continue to the realization of a sustainable society and sound environment by working to make the environment and economy compatible throughout our business operations.    As part of our effort to mitigate climate change, we set a goal of improving the basic unit of energy linked to activities at facilities by 7.73% from the 2012 level, and activities are in progress to meet this goal. If more stringent laws/regulations are introduced in the countries where we operate as a result of a new international treaty or other factors, or if public concern for the environment rises, we will have to reset the 2020 target, create a new target for 2030, and roll out additional measures promoting greater use of clean energies, etc.  </t>
  </si>
  <si>
    <t>3What aspects of climate change have influenced the strategy  　　 Energy saving regulation for products and facilities, and changing of customer’s interests have influenced our strategy. To give one example of this, business expansion prompted us to expand a plant, and as a result of this expansion the plant is now subject to Japan’s Energy Conservation Act, which requires us to set up an energy management structure, make an effort to improve the basic unit of energy by 1% annually, and to appropriately comply with reporting requirements concerning GHG emissions and reduction plans. </t>
  </si>
  <si>
    <t>4The most important components of the short-term strategy 　  Improvement of production method, Improvement of logistics operation, and Setting and Review of annual environmental target   </t>
  </si>
  <si>
    <t>5The most important components of the long-term strategy Product:  Development of base technologies that allow significant reductions in environmental impact; Production: Innovations in production methods and reviews of manufacturing sites Distribution: Relocation of logistical bases to optimally serve places of sale Greater use of clean energies and expansion of inspection services as infrastructure for clean energy expands and improves   </t>
  </si>
  <si>
    <t>6How this is gaining you strategic advantage over your competitors  We have rolled out actions aimed at the creation of products noted for higher energy efficiency, as well as initiatives to conserve energy at our facilities and improve logistical operations. These actions have resulted in achievements that include the creation of products that are attractive to customers and cost reductions through improved operational efficiency at manufacturing and logistical sites. We anticipate that the unit cost of energy will rise as stricter regulatory requirements will be imposed in the future, but with the above activities in progress, we are ahead of the competition in terms of our readiness to face rising energy costs.   </t>
  </si>
  <si>
    <t>7What have been the most substantial business decisions made during the reporting year There have been no substantial business decisions (e.g., investment, M&amp;A, R&amp;D) induced by climate change. However, we are aware that increasingly strict legal/regulatory requirements will be imposed in connection with climate change. Some Olympus Group sites are already regulated by the carbon emission trading scheme. When making capital investments (e.g., manufacturing facilities and machinery), we make sure to choose energy-conserving models.</t>
  </si>
  <si>
    <t>We do not perform detailed scenario analysis because the healthcare industry has lower CO2 emissions compared to other industries, and the impact of our products and services on climate change is small. However, when formulating an environmental action plan, we are grasping social trends and stakeholder requirements. In fact, social trends include the contents related to climate change, as well as the IPCC report, the status of SBT, RE 100, etc. Based on this information, we estimate and implement the level of energy reduction in our business activities and the physical impact of climate change, etc., and formulate and execute an environmental action plan. Currently, we are deepening our knowledge on scenario analysis, and are considering conducting qualitative analysis within two years.</t>
  </si>
  <si>
    <t>We evaluate the % reduction of CO2 emission per unit revenue, square meter of building, and so on in each site and group company. Each site and group company uses the various index related to the characteristics of the site and company. According to the method of "Act on the Rational Use of Energy" in Japan, we calculate and integrate the % reduction of CO2 emission per unit in our scope. We have improved the energy consumption per unit by 1% per year from FY2012 to FY2020. Therefore, our FY2018's target is 6% improve compared to FY2012.</t>
  </si>
  <si>
    <t>We restructured the manugacturing sites in Asian area so that we realized to improve our production efficiency and reduced CO2 emissions.</t>
  </si>
  <si>
    <t>Investment to new environmental facqqilities is essential as process improvement to reduce CO2 emissions.</t>
  </si>
  <si>
    <t>Investment to R&amp;D process to reduce total CO2 emissions across product lifecycles is important for us.</t>
  </si>
  <si>
    <t>water, resources that are also contribute to reduce CO2 emissions is also important for us.</t>
  </si>
  <si>
    <t>April 1 2012</t>
  </si>
  <si>
    <t>March 31 2013</t>
  </si>
  <si>
    <t>Small sales offices in Japan and overseas is excluded.</t>
  </si>
  <si>
    <t>We calculated the CO2 emissions with collection of CO2 data in each site and estimation of CO2 data by the number of employees. Though we have more than 50 sales sites, the total CO2 of sales sites is estimated less than 5% of our group CO2 emissions. So, we exclude small sales offices in Japan and overseas.</t>
  </si>
  <si>
    <t>We calculate CO2 emissions by multiplying the following 3 factors; 1) Sales quantities for products in FY2017, 2) Weight of materials in products, 3) CO2 emissions factors from extracting to manufacturing each material shown in various bibliography information.</t>
  </si>
  <si>
    <t>We calculate CO2 emissions by multiplying the following factors; 1) Value of capital good, 2) Emission factor of capital good per unit of economic value proposed by the guidelines of Ministry of the Environment.</t>
  </si>
  <si>
    <t>We calculate CO2 emissions by multiplying the following factors; 1) Quantities and types of fuel consumed 2) Upstream fuel emission factors proposed by the guidelines of Ministry of the Environment.</t>
  </si>
  <si>
    <t>We calculate CO2 emissions by multiplying the following 3 factors; 1) Transported weights for procured products in FY2017, 2) Transported distances provided by truck, airlines, and so on, 3) CO2 emissions factors per ton-kilometer proposed by theguidelines of the Ministry of Land, Infrastructure, and Transportation.</t>
  </si>
  <si>
    <t>We calculate CO2 emissions by multiplying the following 2 factors; 1) Weight of waste generated from Olympus group's sites in FY2017, 2) CO2 emissions factors on waste treatment for each material shown in various bibliography information.</t>
  </si>
  <si>
    <t>We calculate CO2 emissions by multiplying the following 2 factors; 1) Cost of business travel for Olympus and main group companies in Japan, 2) Emissions factors for business travel cost proposed by the guidelines of Ministry of the Environment. We estimate CO2 emissions for global by using the ratio of the number of employees in global to one of employees in Japan.</t>
  </si>
  <si>
    <t>We calculate CO2 emissions by multiplying the following 5 factors; 1) Number of employees, 2) Average distance travelled by an average employees per day, 3) Average number working days per year, 4) Average breakdown of transport modes used by employees, 5) Emission factors for each mode of transport proposed by the guidelines of Ministry of the Environment.</t>
  </si>
  <si>
    <t>We calculate CO2 emissions by multiplying the following 2 factors; 1) Amount of gasolines consumed by leased cars, 2) Emission factors for gasolines proposed by Ministry of the Environment.</t>
  </si>
  <si>
    <t>In this category, CO2 emissions about transport from retailers and dealers to customers are included. However, the impact is small because the transport distance between retailers and dealers to customers is not so far. Therefore, we exclude this category from our calculation.</t>
  </si>
  <si>
    <t>We exclude this category because it is very difficult to grasp how the sold products are processed. And this category's impact is small because our sold products are almost the finished products.</t>
  </si>
  <si>
    <t>We calculate CO2 emissions by multiplying the following 3 factors; 1) Sales quantities for products in FY2017, 2) Power consumption during product lifetime, 3) CO2 emissions factor for electricity, which we use the factor of 0.41 kgCO2/kWh for all countries.</t>
  </si>
  <si>
    <t>We calculate CO2 emissions by multiplying the following 3 factors; 1) Sales quantities for products in FY2017, 2) Weight of materials in products, 3) CO2 emissions factors on waste treatment for each material shown in various bibliography information.</t>
  </si>
  <si>
    <t>The data about this category has already counted in "Use of sold products". We excluded this category because of the prevention of double count.</t>
  </si>
  <si>
    <t>We excluded this category because OLYMPUS is not the organizer of franchises.</t>
  </si>
  <si>
    <t>We calculate CO2 emissions by multiplying the following factors; 1) Scope1 and scope2 emissions of equity investment 2) share of equity And we sum up main manufacturing company's emissions calculated by the above method.</t>
  </si>
  <si>
    <t>billion (currency) funds under management</t>
  </si>
  <si>
    <t>Olympus restructured the Asian manufacturing sites and closed Olympus Shenzhen site last year. This site had about 20% of Olympus group's total Scope1 and 2 emission. So, We reduced CO2 emission by 15% through this effort. In addition, we enlarge to intoruduce the renewable energy in our American sites. This also contributes to reduce 1% of total Scope1 and 2 emission. On the other hand, we increased our sales by 1%. So, we realized to improve 16% of CO2 emission per sales compared to last year.</t>
  </si>
  <si>
    <t>Medical</t>
  </si>
  <si>
    <t>Science Solution</t>
  </si>
  <si>
    <t>Imaging</t>
  </si>
  <si>
    <t>We calculate the emission value with the number of the change in emission divided by Scope 1 &amp; 2 total emission.</t>
  </si>
  <si>
    <t>Fuel Oil Number 5</t>
  </si>
  <si>
    <t>Guideline for Calculation Greenhouse Gas Emissions from Business by Japan's Ministry of the Environment</t>
  </si>
  <si>
    <t>Other, please specify (Japan, Europe and America region)</t>
  </si>
  <si>
    <t>LR Independent Assurance Statement.pdf</t>
  </si>
  <si>
    <t>page4</t>
  </si>
  <si>
    <t>We settle the committee to promote the reduction of CO2 emissions. We make the check list regarding energy saving and check that each department in the sites take actions subject to the list by supervisors. In addition, we plan to built new offices with high insulations to reduce CO2 emisisons.</t>
  </si>
  <si>
    <t>Olympus requires all suppliers to comply with their procurement policies, including details on environmental activities such as energy and waste reduction. At the same time, we are investigating the status of CO2 reduction activities for suppliers from within Japan. The above ratio is estimated from the procurement ratio from Japan and the response ratio to the survey.</t>
  </si>
  <si>
    <t>Impact of engagement ： 80% of surveyed companies are implementing CO2 reduction activities Measures of success ： Increase the percentage of companies working on CO2 reduction activities Environment-related topics are covered in the Green Procurement Standard, which also calls for actions by suppliers aimed at CO2 reductions, etc. An annual inspection is conducted on suppliers to confirm their compliance with the Procurement Policy, in addition to their certification statuses relating to environmental management in line with ISO 14001 and the state of progress made on CO2 reductions. Prospective suppliers are subject to our review prior to the commencement of business, and Olympus does business only with suppliers whose compliance with the Olympus Group Procurement Policy has been confirmed.</t>
  </si>
  <si>
    <t>Olympus has expressed its views on proposed legislation through industry associations and is involved in public policy development. The contents related to environmental laws and regulations of products are the quality control function, and the contents related to environmental laws and regulations of the business site are monitored by the EHS management function and the opinions are output. In addition, Olympus participates in Keidanren's low carbon society action plan, and is working under the goal of reducing CO2 emissions from facilities by 1% or more annually. The Executive Committee discusses the participation in this initiative, and confirms participation in accordance with the Olympus Group's environmental activity policy. In addition, the status of this activity is reviewed at the Executive Committee, and the results of activities are reported to industry groups. If the government policy or the action target of the industry group changes, the EHS management function of the Olympus Group will consider whether to change the environmental impact reduction target of Olympus, and will discuss the management level response.</t>
  </si>
  <si>
    <t>integrated_report_2018e_A4.pdf</t>
  </si>
  <si>
    <t>Page 11; CO2 emission data Page 72 &amp; 73; Basic Policy, Environmental Governance, Risk &amp; Opportunities, emission target &amp; results and so on.</t>
  </si>
  <si>
    <t>Other, please specify (environment activities)</t>
  </si>
  <si>
    <t>csr_db_2018e.pdf</t>
  </si>
  <si>
    <t>Page from 49 to 60</t>
  </si>
  <si>
    <t>Human Resources Head</t>
  </si>
  <si>
    <t>We are a leading  supplier of cloud networking solutions that use software innovations to  address the needs of large-scale Internet companies, cloud service  providers and next-generation enterprise. Our cloud networking solutions  consist of our Extensible Operating System, or EOS,  a set of network  applications and our 10/25/40/50/100 Gigabit Ethernet switching and  routing platforms, delivering industry-leading performance, scalability,  availability, programmability, automation and visibility. </t>
  </si>
  <si>
    <t>Our CFO communicates sustainability issues that are brought up to our internal teams from our board members. We work together to identify opportunities for improvement and report progress to the board on projects and results.</t>
  </si>
  <si>
    <t>Our board of directors are keenly interested in sustainability and have asked us to communicate and increase our sustainability programs internally.</t>
  </si>
  <si>
    <t>Currently the board is interested in ensuring that Arista is more involved in sustainability matters, we have targets for improvement, and that we regularly report on our activities.</t>
  </si>
  <si>
    <t>The position lies with in the operations organization and its responsibilities are currently focused on sustainability in all of Arista's operations, products and supply chain. We monitor climate related issues through regular research and third party support that keeps us up to date on any regulatory issues.</t>
  </si>
  <si>
    <t>Recognition company-wide is given to implementing reduction projects and working to change behaviors within the company that can improve our energy efficiency.</t>
  </si>
  <si>
    <t>No comment</t>
  </si>
  <si>
    <t>Climate change is included in Arista's environmental management system (EMS), where we identify opportunities for reduction of energy and subsequent GHG emissions from our office operations. In addition, climate change will be considered in our supply chain as we expand our EMS system to include our suppliers.</t>
  </si>
  <si>
    <t>We perform a materiality assessment on our environmental impacts. This assessment is part of our environmental management system. We include the following factors in our assessment: </t>
  </si>
  <si>
    <t>* Legal and regulatory factors; </t>
  </si>
  <si>
    <t>* Industry and customer driven factors; </t>
  </si>
  <si>
    <t>* Business continuity factors; and </t>
  </si>
  <si>
    <t>* Industry trends  </t>
  </si>
  <si>
    <t>In addition, we manage an internal risk identification process through finance, and for our supply chain we utilize a business continuity program to understand our risks and opportunities within our supply chain.  </t>
  </si>
  <si>
    <t>For products and offices, once we have identified risks and opportunities, we prioritize by the following categories:  </t>
  </si>
  <si>
    <t>* Volume and quantity of impact; </t>
  </si>
  <si>
    <t>* Ecological or human health toxicity impact; </t>
  </si>
  <si>
    <t>* Whether or not the environmental aspect is regulated.  </t>
  </si>
  <si>
    <t>We also use business impacts such as customer requirements, cost and company image to help prioritize our risks and opportunities.  </t>
  </si>
  <si>
    <t>Our compliance to all applicable environmental laws and regulations is regularly reviewed.</t>
  </si>
  <si>
    <t>We regularly review emerging regulations and determine applicablility. We work with third parties to help notify us of possible regulations, locations and applicability.</t>
  </si>
  <si>
    <t>Arista is regularly releasing new products with the newest networking technologies - which includes higher density in smaller packages. This is an energy efficiency improvement. We consider energy efficiency improvements as a risk and continually work to keep up with energy efficiency requirements.</t>
  </si>
  <si>
    <t>Arista's direct impact is related to offices and administrative functions, which climate change issues are already addressed. We do not see any legal risks.</t>
  </si>
  <si>
    <t>Possible risks include increased material costs as a result of acute physical events, such as typhoons, floods, where commodity supply is diminished. Decrease in supply and no change in demand equates to higher costs.</t>
  </si>
  <si>
    <t>We review the impact of climate change and reputation risks and how it is viewed by our major customers.</t>
  </si>
  <si>
    <t>Acute physical risks are considered as part of our business continuity plan. This includes natural disasters.</t>
  </si>
  <si>
    <t>Physical risks are considered as part of our business continuity plan. This includes issues such as water scarcity.</t>
  </si>
  <si>
    <t>Considered as part of our business resiliency program.</t>
  </si>
  <si>
    <t>We meet on a regular basis to discuss climate related risks and opportunities. This is part of our management system.  We first look at any regulatory issues that may affect us, and then discuss any opportunities that are above and beyond regulatory issues. This includes product and operations impacts.</t>
  </si>
  <si>
    <t>We then consider special projects to help reduce climate-related impacts through optimization projects.</t>
  </si>
  <si>
    <t>We have an office in San Francisco California, and a local regulation requires us to report our greenhouse gas emissions. (Reference: SAN FRANCISCO ENVIRONMENT CODE CHAPTER 20: EXISTING COMMERCIAL BUILDINGS ENERGY PERFORMANCE)</t>
  </si>
  <si>
    <t>We do not see a major financial implication, no more than $1000 per year.</t>
  </si>
  <si>
    <t>We have worked with our management company to accurately measure our share of energy/water usage in our San Francisco office, and as part of our EMS, will be reviewing and determining opportunities for reducing our energy usage.</t>
  </si>
  <si>
    <t>No Comment</t>
  </si>
  <si>
    <t>Product energy efficiency standards, in place or in development, can affect how our products are designed. While these standards are not regulatory in nature, the ever-increasing requirements for energy efficiency can affect a company's ability to compete in the market. In addition, varying energy efficiency standards can make it challenging for companies in the IT sector to adequately and cost-effectively design and test products to meet energy efficiency standards.</t>
  </si>
  <si>
    <t>Development of more energy efficient products is the standard cost of doing business in this space, so we expect to see a $0 increase in cost. However, in order to test to standards, we expect to see a cost increase of anywhere between $100,000 to $500,000 per year. The reason for this is the need to purchase (or require our test labs to purchase) more traffic generators to properly set up the test case for energy measurement at different loads.</t>
  </si>
  <si>
    <t>Energy efficiency is a cornerstone of our design for environment guidelines. In addition, we will work with certain applicable energy efficiency standards to ensure a scalable and effective standard and method to develop and measure energy efficiency features in our products. In addition, we would need to coordinate with test labs to ensure that the proper equipment is set up.</t>
  </si>
  <si>
    <t>We see an increase of $50,000 per year in management and coordination costs.</t>
  </si>
  <si>
    <t>Increase in energy rates affects the operational cost of doing business. In addition, increased energy rates leads to a larger push from our customer base for us to develop more energy efficient products to help our customer base manage the energy consumption of their data centers.</t>
  </si>
  <si>
    <t>Based on our energy usage increase from 2015 to 2018, and the expected short-term commercial energy rate increases (as per the EIA), we expect to see an increase in electricity costs for 2018 to be about $800,000.</t>
  </si>
  <si>
    <t>Management methods include performing an office energy audit, and determining how to reduce our energy consumption on our major offices. Acting on our energy reduction opportunities will reduce our costs in this area.</t>
  </si>
  <si>
    <t>Cost of management should be anywhere between $50,000 to $100,000.</t>
  </si>
  <si>
    <t>One main concern is water scarcity. Our headquarters are based in the state of California, which is often susceptible to drought. While consumption of water is not a major environmental aspect in Arista's operations, increasing costs and scarcity issues are of a concern. In addition, water scarcity in our supply chain is a risk factor, which could lead to supply disruptions.</t>
  </si>
  <si>
    <t>We estimate the financial implications to this risk driver to be greater than $1 million.</t>
  </si>
  <si>
    <t>This risk is managed through our business continuity program.</t>
  </si>
  <si>
    <t>We expect the cost of management to be approximately $250,000 to $500,000 per year</t>
  </si>
  <si>
    <t>One main concern is of water scarcity. Our headquarters are based in the state of California, which is often susceptible to drought. While consumption of water is not a major environmental aspect in Arista's operations, increasing costs and scarcity issues are of a concern. In addition, water scarcity in our supply chain is a risk factor, which could lead to supply disruptions.</t>
  </si>
  <si>
    <t>We see an increase of water costs in our operations approximately $100,000 per year. From a supply chain perspective, the impact would be minimal as our supply chain is multi-sourced.</t>
  </si>
  <si>
    <t>We will be working with our suppliers to understand our water risk in the associated areas.</t>
  </si>
  <si>
    <t>Technology can simulate climate change patterns and determine climate change scenarios for many types of activities. In addition, future possible implementations of remote, real-time sensing environment of climate patterns globally may require quick data processing and transfer. Arista products are designed to work well in a "big data" environment, by processing large volumes of data with low latency. This ability to work well with "big data" is an opportunity for Arista products to help in combating climate change.</t>
  </si>
  <si>
    <t>We do not see a major financial implication, however it could mean an increase in sales by approximately $1 million.</t>
  </si>
  <si>
    <t>We see a minimal cost of management, most likely no more than $20,000-$25,000.</t>
  </si>
  <si>
    <t>Our customers want more throughput capability with the same or lower power consumption per switch and a more simplified architecture in their data centers. Arista switches feature the latest in energy efficiency technology. In addition, Two-Tier Leaf and Spine network designs, combined with Arista’s port density, reduces the number of devices, cabling interconnections, and rack space, thereby reducing cost for switches, cabling and rack hardware. Operation costs decrease with fewer devices to manage, power and cool. We believe that having a more efficient network architecture allows for lower power consumption (and subsequently, lower GHG emissions) for our customers.</t>
  </si>
  <si>
    <t>We do not see a financial implication to this opportunity, as we are currently involved in developing energy-efficient products, it could mean an increase in sales by approximately $10 million.</t>
  </si>
  <si>
    <t>Energy efficient products is a standard approach to all Arista designs.</t>
  </si>
  <si>
    <t>Not yet impacted, however; we are increasing our sustainability program as it pertains to our operation in response to perceived reputational risks.</t>
  </si>
  <si>
    <t>Our strategy is influenced by the same factors that we use in our EMS materiality assessment process that takes into account:</t>
  </si>
  <si>
    <t>* Legal and regulatory factors;</t>
  </si>
  <si>
    <t>* Industry and customer driven factors;</t>
  </si>
  <si>
    <t>* Business continuity factors; and</t>
  </si>
  <si>
    <t>* Industry trends</t>
  </si>
  <si>
    <t>The major aspects of climate change that has influenced our strategy has been climate change adaptation, opportunities for energy efficient products and green business.</t>
  </si>
  <si>
    <t>In the short term, we have modified our operational practices to address climate change adaptation through Business continuity programs. For example, we are bringing up a local manufacturing facility in the United States to build our products. We also see that bringing manufacturing to the United States will also reduce our greenhouse gas emissions from transportation. We also see the need to communicate on climate change more actively, and we have begun communicating climate change issues through our webpage and our investors portal. </t>
  </si>
  <si>
    <t>Long-­term, we are incorporating energy ­efficient features into our products, and will be working to improve energy efficiency of our products from generation to generation. In addition, we are working to incorporate climate change factors into our business decision making in our supply­ chain.</t>
  </si>
  <si>
    <t>We see climate change strategy as a means to remain competitive in our market, as our customers are asking for companies to be more and more involved in climate change issues</t>
  </si>
  <si>
    <t>We consider climate risks as part of our business continuity program. We look at ensuring that our supply chain has alternate sources which are physically separated by regions.</t>
  </si>
  <si>
    <t>Metric tons CO2e per square foot*</t>
  </si>
  <si>
    <t>We are in the middle of our target - so far we are halfway to our 20% target.</t>
  </si>
  <si>
    <t>Work with internal teams to understand product energy efficiency trends in comparison with throughput and product capabilities and influence low power chip roadmap.</t>
  </si>
  <si>
    <t>A combination of spend based method and accurate energy consumption data from our contract manufacturers.</t>
  </si>
  <si>
    <t>Spend-based method: Obtained capital spend reports and used EIO data to calculate total emissions. Source: Defra/DECC (2012). Guidelines to Defra/DECC's GHG conversion factors for company reporting. Department of Environment Food and Rural Affairs/Department for Energy and Climate Change, London. (converted to US dollars 1 British Pounds Sterling = 1.527 USD)</t>
  </si>
  <si>
    <t>This is based on our spend data only.</t>
  </si>
  <si>
    <t>We approached our Logistics partners to collect accurate data of emissions in our upstream transportation and distribution.</t>
  </si>
  <si>
    <t>Obtained average waste weight data from waste partners and calculated result using the GHG protocol's average data method</t>
  </si>
  <si>
    <t>Data was based on daily average weights of waste.</t>
  </si>
  <si>
    <t>"Spend based method: Obtained business travel spend data from Finance for FY15 and used EIO data derived from Appendix B: Summary of Procurement Emissions, by Category, ""Converting university spending to greenhouse gas emissions: A supply chain carbon footprint analysis of UC Berkeley""; Doyle, K. "</t>
  </si>
  <si>
    <t>Based on spend data only.</t>
  </si>
  <si>
    <t>"Determined the number of employees which work at Arista offices and the number that work from home from Arista's internal directory. Using the number of employees that work at Arista offices, we applied the US Census' ""Who Drives to Work? Commuting by Automobile in the United States: 2013"" from https://www.census.gov/hhes/commuting/files/2014/acs-32.pdf and applied emission factors by commuting type from the US EPA Climate Leaders ""Optional Emissions from Commuting, Business Travel and Product Transport""(http://www.epa.gov/climateleadership/documents/resources/commute_travel_product.pdf)"</t>
  </si>
  <si>
    <t>This is for our offsite datacenters, they provide us with annual energy consumption data.</t>
  </si>
  <si>
    <t>We utilized shipping reports that are used for WEEE reporting. this data contained source and destination locations and product weight.the locations were converted to lat/long coordinates - which were used to calculate polar distances between both locations. We then used the GHG protocol transport tool to calculate GHG emissions for each shipping lane using the 'weight-distance' approach.</t>
  </si>
  <si>
    <t>Not relevant in our supply chain.</t>
  </si>
  <si>
    <t>Developed a database of all Arista products and their typical power consumption figures from datasheets. Included the data into a FY18 sales report highlighting how many of each product was sold and to where it was delivered to. We then used specific information on emission factors per kw by country from the EIA and calculated the total GHG emissions for products over a 5 year period.</t>
  </si>
  <si>
    <t>Not needed from supply chain partners. The calculation is entirely from Internal data.</t>
  </si>
  <si>
    <t>Based on an LCA approach: Using life cycle assessment, we estimated the percentage of GHG emissions in each phase of our product's lifecycle. We then use our "use of products sold" calculation based on product power consumption, location of installation and shipment quantities to estimate the other product life cycle stages.</t>
  </si>
  <si>
    <t>Not relevant to our supply chain</t>
  </si>
  <si>
    <t>Not relevant to Arista</t>
  </si>
  <si>
    <t>Increased efficiency - increased revenues with lower operational costs.</t>
  </si>
  <si>
    <t>Acquired 2 companies in 2018, increased operational footprint.</t>
  </si>
  <si>
    <t>Business operations - heating (water and forced air heating) for offices.</t>
  </si>
  <si>
    <t>Purchased electricity for office buildings</t>
  </si>
  <si>
    <t>We purchased Mojo Networks and Metamako and we had an increased output in our operations</t>
  </si>
  <si>
    <t>https://www.epa.gov/sites/production/files/2018-03/documents/emission-factors_mar_2018_0.pdf</t>
  </si>
  <si>
    <t>Other low-carbon technology, please specify (geothermal)</t>
  </si>
  <si>
    <t>We believe our big spend suppliers carry the load and have the most opportunity for success for our climate strategy in our supply chain.</t>
  </si>
  <si>
    <t>large - our measure of success is to have better transparency with our key suppliers.</t>
  </si>
  <si>
    <t>none</t>
  </si>
  <si>
    <t>We ensure that we are consistent with our climate change strategy through the following means:</t>
  </si>
  <si>
    <t>1. We are members of the RBA and we have based our strategy with the RBA in mind. We are members of the RBA's Environmental Sustainability Working Group (ESWG) which focuses on climate change and water issues.</t>
  </si>
  <si>
    <t>2. We publicly share the RBA's vision and mission (see our "Responsible Supply Chains" section of our Sustainability site (http://www.arista.com/en/company /sustainability). </t>
  </si>
  <si>
    <t>We are growing at a high rate and our revenue is outpacing our office space, energy usage and employee count. We have also had a couple of acquisitions in 2018. This shows that we are becoming more efficient with our resources.</t>
  </si>
  <si>
    <t>Manager, Supply Chain Sourcing Management</t>
  </si>
  <si>
    <t>ASUS is a leading innovator in mobile and computing solutions headquartered in Taipei, Taiwan. Formed in 1989 and listed on the Taiwan Stock Exchange in 1996, the company’s customer base includes consumers, businesses, schools and government agencies. Passionate about technology and driven by innovation, ASUS is guided by the In Search of Incredible brand spirit of aspiring to deliver the incredible in every pursuit to create an effortless and joyful digital life for everyone. To achieve this goal, the company has a steadfast commitment to developing Internet of Things (IoT) products, components and services, as well as helping to usher in a hyper-aggregated new digital economic era that combines artificial intelligence (AI), big data and cloud computing. Through the Republic of Gamers (ROG) sub-brand, the company is also committed to offering gamers a full range of innovative products to deliver incredible gaming experiences.</t>
  </si>
  <si>
    <t>ASUS is one of Fortune’s “World’s Most Admired Companies,”  Forbes’ “Global 2000 Top Regarded Companies,” and Thompson Reuters’ “Top 100 Global Technology Leaders.” With a brand value of USD 1.619 billion, ASUS has been awarded the No. 1 spot in the Best Taiwan Global Brand Awards by Interbrand for the past six years. In 2018, ASUS won 18 prestigious iF Design Awards, 16 Red Dot Design Awards, nine Good Design Awards, and 35 Taiwan Excellence Awards. These awards serve as an affirmation of the company’s commitment to stellar design and innovation.</t>
  </si>
  <si>
    <t>The company’s revenue reached USD 9.1 billion in 2018.</t>
  </si>
  <si>
    <t>The Board Chair has the highest responsibility for the Group’s sustainable management, including climate-related topics. The ASUS Sustainable Development Policy was approved by Board Chair.</t>
  </si>
  <si>
    <t>The ASUS Board has established a sustainable risk management platform under the Audit Committee, which consists of units of corporate sustainability office, finance, occupational safety, legal affairs, human resources, management information system, and operations. It is responsible to develop cross-department response approaches for the issues relevant to significant risks. The risk management platform has adopted a systematic approach to strengthen the company’s response strategies for risks, reduce the probability of material operational risks elevating into crises, and implement damage limitation. The Audit Committee reports to the Board of Directors based on the materiality of the risk report, which will be submitted to the Chairman of the Board for the final decision.</t>
  </si>
  <si>
    <t>The board annually reviews sustainable topics. In the July 2018 meeting, the Corporate Sustainability Report for the previous fiscal year was presented, including the process and the results of implementing the ASUSTeK 2020 Sustainability Goals. ASUS carbon reduction and product energy efficiency goals were among the sustainable goals were review by the board.</t>
  </si>
  <si>
    <t>The board authorizes the Chief Executive Officer (CEO) to be the highest managerial level responsible for climate change and sustainable management. The CEO adopts the following approaches, and regularly submits annual key sustainability projects and performance results to the Board.</t>
  </si>
  <si>
    <t>To establish a sustainability-dedicated unit, and designate the position of Chief Sustainability Officer (CSO) with the responsibility of analyzing global trends in sustainability, managing sustainability policy and objectives, and implementing specific actions.</t>
  </si>
  <si>
    <t>To establish the GreenASUS and SERASUS Committee which focuses on material issues, such as products, supply chains, and organizational operations. The committee holds the conference every two months. The CSO is the representative and reports to the CEO. The committee members come from various units, such as procurement, customer services, administration, business operations, and legal affairs, so that different units can communicate and coordinate horizontally and resources can be effectively allocated. As such, all ASUSTeK members can work in a consistent direction toward integrating sustainability into the core of operations as part of the competitiveness of the company. The problems encountered by each unit on each environmental issue will also be reported to the Committee to the Sustainability and Green Quality Management Division as a reference for strategic adjustment. </t>
  </si>
  <si>
    <t>Base on the sustainable management structure, while a material risk or opportunity affects the company’s operations, it will be reported to the Board of Directors via the CEO in due course so the latter can adjust the company’s operating strategies.</t>
  </si>
  <si>
    <t>We have integrated the resources and strengths of different departments to jointly launch the “ASUS 2020 Sustainability Goals,” which are based on the life cycle and built on the direction of the sustainable management of products, supply chains, and operations and commitment to the human community. One of the sustainable goals of is to increase products' energy efficiency by 50%. We have established internal ecodesign regulations that require the product shall comply with the Energy Star before enter into market and continue to improve energy efficiency through the integration of software and hardware. The performance of members of the execution team who successfully meet these challenges will be included in their performance appraisals for the annual bonus.</t>
  </si>
  <si>
    <t>The CEO must contribute to the business plan. He shall achieve a balance among governance, environment and society while enhancing Asustek's competitiveness. This includes the continued reduction of energy consumption, reduction of operating costs as well as improvement of product energy efficiency and creation of market competitiveness. These factors are part of the business plan and the implementation results will likely be included in the performance appraisal.</t>
  </si>
  <si>
    <t>Other, please specify (both Energy Project and Efficiency Project)</t>
  </si>
  <si>
    <t>COO performance may be related to the Company's goal of sustainable transformation and affect the annual bonus structure. We have integrated the resources and strengths of different departments to jointly launch the “ASUS 2020 Sustainability Goals,” which are based on the life cycle and built on the direction of the sustainable management of products, supply chains, and operations and commitment to the human community. One of the sustainable goals of is to reduce greenhouse gas emissions by 50% by 2025. We introduced the ISO 50001 energy management system to identify high-energy consuming hotspots and equipment, with the aim of gradually improving the energy efficiency to reduce 1% of electricity consumption annually. In addition, regarding to the second office building being built, the highest LEED certification will be required of new buildings so as to improve the energy efficiency of operations and reduce carbon emissions. The implementation results will likely affect the performance appraisal.</t>
  </si>
  <si>
    <t>The team led by CSO is trained to undertake corporate social responsibility (CSR) performance evaluation, education, and mentor to the supply chain. Our CSR scorecard directly ties ongoing procurement decisions to supplier CSR performance, including GHG reduction and renewable energy usage, and participation in capability building, ensuring CSR is prioritized in business decisions. For the high risk suppliers, the team shall conduct on-site audit program, and assist the suppliers to establish the management system to mitigate the risk. The implementation results will likely affect the performance appraisal.</t>
  </si>
  <si>
    <t>In order to reduce the emissions from the category 3 business travel, managers must conscientiously push the effectiveness of each trip to the limit and include alternative methods such as videoconferencing as the priorities.</t>
  </si>
  <si>
    <t>To manage the comprehensive risks of the company, ASUS has established a “risk management platform,” which is under the audit committee of the Board of Directors. It is responsible for reviewing different types of risks and risk limits, setting monitoring indicators, and reporting the evaluation results to the board. This is to ensure that every potential risk can be maintained within an acceptable range. The risk of climate change is also one of the concerns of this committee. ASUS integrates climate-related risks and opportunities into the overall identification, assessment, and management process within the company. We consider the risks associated with climate change over the short-, mid-, and long-terms and continuously monitor government decrees, international trends, industry practices, and so on to propose future viable directions, including 5001 energy management systems, products’ energy efficiency, and other programs to reduce impacts and mitigate potential risk.</t>
  </si>
  <si>
    <t>ASUS integrates climate-related risks and opportunities into the overall identification, assessment, and management process within the company. We consider the risks associated with climate change over the short-, mid-, and long-terms and continuously monitor government decrees, international trends, industry practices, and so on to propose future viable directions; these include ISO 5001 energy management systems, the improvement in products’ energy efficiency, solar system installations, Renewable Energy Certificates, and other programs to reduce impacts and manage the potential risks of climate change.</t>
  </si>
  <si>
    <r>
      <t> </t>
    </r>
    <r>
      <rPr>
        <sz val="8"/>
        <color theme="1"/>
        <rFont val="Inherit"/>
      </rPr>
      <t> Identifying Boundary.</t>
    </r>
    <r>
      <rPr>
        <sz val="8"/>
        <color theme="1"/>
        <rFont val="Inherit"/>
      </rPr>
      <t>   After ASUS transformed into a brand company in 2008, the primary risk came from the value chain. Thus to comprehensively analyze risk factors, we use the value chain as a starting point to appraise various risk impacts in the supply chain, products, customers, markets, and operations.</t>
    </r>
  </si>
  <si>
    <r>
      <t>Identifying Risk Factors.</t>
    </r>
    <r>
      <rPr>
        <sz val="8"/>
        <color theme="1"/>
        <rFont val="Inherit"/>
      </rPr>
      <t> The risk and opportunity values are assessed based on the climate risk/opportunity factor suggested by TCFD, the probability of occurrence and frequency of each factor, and finally the effect that may be caused. Risk factor: physical risks and transition risks.  Impact factor: including the impact on products and services, value chains, adaptation and mitigation of activities, R&amp;D investment, and operations</t>
    </r>
  </si>
  <si>
    <r>
      <t> </t>
    </r>
    <r>
      <rPr>
        <sz val="8"/>
        <color theme="1"/>
        <rFont val="Inherit"/>
      </rPr>
      <t>Assessing Materiality</t>
    </r>
    <r>
      <rPr>
        <sz val="8"/>
        <color theme="1"/>
        <rFont val="Inherit"/>
      </rPr>
      <t>.  The risk value and opportunity value of each factor will be evaluated by ASUS senior managers and professionals. </t>
    </r>
  </si>
  <si>
    <r>
      <t>External Engagement</t>
    </r>
    <r>
      <rPr>
        <sz val="8"/>
        <color theme="1"/>
        <rFont val="Inherit"/>
      </rPr>
      <t>.   To avoid omitting significant risks, we will refer to international authoritative reports and industrial analyses while introducing the opinions of external stakeholders and carefully evaluating the identified major risks and opportunities. </t>
    </r>
  </si>
  <si>
    <r>
      <t>Confirmation of Senior Manager.</t>
    </r>
    <r>
      <rPr>
        <sz val="8"/>
        <color theme="1"/>
        <rFont val="Inherit"/>
      </rPr>
      <t>  Using the risk management platform, we will examine the identification results, confirm relevant risks and opportunities, propose approaches, and hand over to all relevant units to formulate goals and projects, regularly checking the progress.</t>
    </r>
  </si>
  <si>
    <t>ASUS consider current regulation as relevant and includes it in our climate related risk assessments. ASUS has an environmental team that monitors global climate related regulations, such as the California Energy Commission (CEC) adopted mandatory energy efficiency standards for computers and monitor, and the European Union’s (EU) Directive 2009/125/EC established a framework for the setting of eco-design requirements for energy-related products. The regulations would affect product compliance and market access, and represent a significant impact for revenue.</t>
  </si>
  <si>
    <t>ASUS consider emerging regulations as relevant and includes it in our climate related risk assessments. After the Paris Climate agreement was agreed, we expect countries would impose more stringent energy-efficiency standards. ASUS has an environmental team that monitors global climate related regulations, such as Taiwan would adopt new minimum energy performance standards for computers and monitors. We are actively monitoring the emergence of this potential regulation, assessing its impacts on our business and products, and engaging in collaborative policy discussion with the governments and other stakeholders.</t>
  </si>
  <si>
    <t>ASUS is a technology-based company that delivers products to our customers. We adhere to our philosophy – “Strive to be among the world-class green high-tech leaders and to provide valuable contributions to humanity”, to design and build next-generation smart technologies to provide incredible experiences that enhance the lives of people everywhere. We take environmental friendly design as our first step to ensure the parties in value chain impacting environmental performance. For example, ASUS conducted carbon footprint program through product life cycle assessment process from 2009. And we leverage the LCA data in order to reduce emissions associated with product throughout its lifecycle. As early as in 2013, ASUS required all notebook computers to comply with the strictest energy efficiency program in the world – Energy Star Program. Energy Star has been revised for several instances and increased performance in energy efficiency, and ASUS still exceeds the requirements.</t>
  </si>
  <si>
    <t>We sometimes consider legal risks as part of our climate strategy because the climate related regulations have legal considerations. For example, our legal team would monitor the emerging reporting frameworks such as TCFD.</t>
  </si>
  <si>
    <t>Market risks are parts of our climate strategy. We consider that changes in customer preferences, requirements and behaviors can affect their choice of ASUS product, and could represent significantly impact our revenue. We view these market shifts as both risks and opportunities. For example, product energy efficiency is a key criterion for several eco-label certifications such as EPEAT and TCO, which could ensure ASUS to assess to procurement opportunities. In 2018, ECO Products sold accounted for 76.1% of the operating revenueThrough our environmental-friendly design, we engineer more energy-efficient products that enable customers to do their meaningful work, and save money, to catch customers' eyes.</t>
  </si>
  <si>
    <t>We consider reputation is relevant and could affect the demand for our products. In the stakeholders engagement conducted in 2018, the climate action is one of the most consider topics to ASUS. We consider reputation as both risks and opportunities by evaluating how we take climate action can strengthen customer and investor perceptions. For example, disclosing the mitigate and adopt actions support ASUS to earn the climate action leaders award in Taiwan in 2018.</t>
  </si>
  <si>
    <t>Extreme weather events such as typhoons and floods represent the risks that may disrupt our operations or supply chain and could cause significantly impact to our revenue. In order to ensure the resiliency of our value chain, we consider acute physical climate risk into the assessment and management. For example, we incorporate the climate action in our supplier survey, and would conduct on-site audit program for the high risk supplier.</t>
  </si>
  <si>
    <t>Chronic physical risks primarily inform our assessment of potential impacts energy and resource availability and costs to our operations and supply chain. For example, we incorporate the climate action in our supplier survey, to assess the availability of water resource.</t>
  </si>
  <si>
    <t>Physical disruptions and availability of resource in our supply chain have the potential to negatively impact our business. So we create a resilient supply chain to mitigate the exposure to a variety of supply chain risks</t>
  </si>
  <si>
    <t>We consider the downstream as a relevant risk. We work for reducing the carbon emission from whole value chain. ASUS required all notebook computers to comply with Energy Star Program. And the notebook’s average energy efficiency increased 37% compared to 2013. And we provide product recycling service covered more than 70% of the sales markets.</t>
  </si>
  <si>
    <t>  The climate risks identified as significant will be managed from both the “mitigation” and “adaption” perspectives. “Mitigation” and “adaption” are the actions taken by governments and enterprises around the world to adapt to climate change. “Mitigation” refers to the reduction of greenhouse gas emissions and gradual slowing down of the climate change. “Adaption” is the planning and implementation of measures and actions to adapt to a challenging new environment, according to possible impacts and changes in the future climate.</t>
  </si>
  <si>
    <t>Mitigation:</t>
  </si>
  <si>
    <t>The improvement of energy-saving in products is the biggest contribution from ASUSTeK in terms of global greenhouse gas emission reduction activities. Although research indicates that the carbon emissions produced by the IT industry account for only 2% of the global total, the industry still has great potential to help the whole society to achieve energy saving and carbon reduction. If the energy efficiency of the products’ life cycle can be improved, it can contribute approximately 15% of the global carbon emission reduction.</t>
  </si>
  <si>
    <t>We will integrate green design concepts into product development, develop energy-saving software and hardware, improve products’ energy efficiency, and reduce energy consumption when the products are being used.</t>
  </si>
  <si>
    <t>In terms of the operations, ASUS has established a database to manage information for each year:</t>
  </si>
  <si>
    <t>For ASUSTeK, 99% of greenhouse gas emissions come from the power consumption of the office. We introduced an ISO 50001 energy management system in 2015 to identify energy-intensive hotspots and equipment and gradually improve their energy efficiency.</t>
  </si>
  <si>
    <t>We launched a UL 2799 zero-waste landfill project to track waste treatment’s flow direction; we also use waste sorting and innovative technology to improve the waste recycling rate and prevent waste from entering an incineration landfill.</t>
  </si>
  <si>
    <r>
      <t>Adaption</t>
    </r>
    <r>
      <rPr>
        <sz val="8"/>
        <color theme="1"/>
        <rFont val="Inherit"/>
      </rPr>
      <t>: </t>
    </r>
  </si>
  <si>
    <t>We will develop low-carbon products and services with innovative strength to drive the supply chain for low-carbon transformation:</t>
  </si>
  <si>
    <t>To establish internal regulations that are stricter than the law, with Energy Star as the standard to pre-align with the global market.</t>
  </si>
  <si>
    <t>To establish product environmental information according to the life cycle analysis to disclose and track carbon footprints.</t>
  </si>
  <si>
    <t>To integrate climate risk into supply chain management, including greenhouse gas emissions, emissions reduction, and renewable energy usage, to strengthen the adaptation capability of the supply chain.</t>
  </si>
  <si>
    <t>Integration of the Identification, Assessment, and Management of Climate-related Risks Process Into Integral Risk Management</t>
  </si>
  <si>
    <t>ASUS recognizes that climate change is an urgent and a matter of economic, environmental, and social issues. Therefore the Board of Directors has appointed the CEO to set up a “Sustainability and Green Quality Management Division” as a full-time unit to take responsibility for relevant risks and opportunities. Through internal and external cooperations, the risks caused by climate change can be reduced.</t>
  </si>
  <si>
    <t>The Sustainability and Green Quality Management Division, in accordance with the aforementioned management structure, not only implements the corporate sustainability policy to promote various programs but also integrates feedback on environmental issues from the various units of the GreenASUS and SERASUS Committee as a reference for strategic adjustment. If a significant risk or opportunity is evident that may affect the company’s operations, the office will be able to report to the Board of Directors through the CEO to adjust the company’s operating strategy.</t>
  </si>
  <si>
    <t>Meanwhile, the Board of Directors has an Audit Committee with three independent directors who oversee accounting, auditing, financial/nonfinancial reporting processes, and quality and integrity in operational control. The Audit Committee has a risk management platform. Besides conducting risk assessment of issues that concern external stakeholders and are raised by the independent director, an interdepartmental risk management meeting is held regularly to propose the direction for processing major interdepartmental risk-related issues. The Audit Committee decides whether to report to the Board of Directors based on the significance of the risk report.</t>
  </si>
  <si>
    <t>According to the 2℃ scenario at the IEA report, the global annual increase of 3% in energy use needs to be reduced to 1.5% per year. That is to say, under the growth in “business as usual” conditions, the energy efficiency of products needs to increase by 54% by 2030. Under such circumstances, ASUS expects that the global product energy efficiency laws will become increasingly strict and pose potential risks</t>
  </si>
  <si>
    <t>With the year of 2013, when the EU’s Energy-related Product Directive (which implement the regulation for computers) took effect, as the base year: In the business-as-usual (BAU) situation, the annual growth rate of electricity consumption is 3% and will grow to 65% by 2030. In the 2℃ (2DS) scenario, the annual growth rate of electricity consumption is 1.5% and will grow to 29% by 2030. It is estimated that in the 2℃ scenario, energy efficiency will increase by [(65% - 29%)/65%]=56% by 2030. Impact estimation: ASUS notebooks were on average 44% better than as set out in the legal requirements in 2013 and will be 69% (44%*1.56) better in 2025 and avoid an impact on product sales.</t>
  </si>
  <si>
    <t>To mitigate the risk associated with energy efficiency products within an acceptable range, we have established an internal specification such that all ASUS notebooks have to comply with the latest Energy Star specifications before entering the market. At present, Energy Star® is the world’s most representative energy saving certification with the world’s most stringent energy efficiency specification in the world. Take the latest version of Energy Star V7.1 for computers as an example; its energy efficiency standard is 50% stricter than EU ecological standard EU(No) 617/2013; hence, keeping in line with Energy Star will help maintain the financial risk of the energy efficiency impact at an acceptable range. • Software: ASUS continues to develop energy-saving software. By adjusting the power consumption ratio of each piece of hardware according to the user’s operating situation, the power loss can be reduced. For example, the usage of image processing components can be reduced in general paperwork. • Hardware: Improves the main components that affect the efficiency of the notebook: – Power supply: Replace all with the highest energy efficiency rating – Screen: Use the LED backlight module to increase power generation efficiency – Processor: Reduce power consumption using the latest fabrication technology – Motherboard: Adjust circuits and materials</t>
  </si>
  <si>
    <t>We understand that global operations may suffer from losses like telecommunication failures and traffic interruptions caused by extreme weather disasters such as floods, typhoons, droughts, floods and snowstorms. As a result, ASUS may interrupt the supply of products and services and suffer a loss of revenue. ASUS integrates climate change risk management into its corporate operations plan, and lists risks and impacts that may occur in operations and supply chains as a follow-up project of the Risk Management Committee, and formulates relevant policies as well as mitigation and adaptation plans. We conduct situational simulations of ASUS itself and the supply chain to ensure that ASUS will not be affected by climatic and physics factors through site selection, supply chain diversity and ongoing business plans.</t>
  </si>
  <si>
    <t>A particularly severe and prolonged natural disaster may affect the supply of products. If major components cannot be successfully obtained, supply disruptions may occur, thus resulting in a loss of US$10 -15 million, depending on the order volume and seasonality. (average weekly sales amount of ASUS notebooks</t>
  </si>
  <si>
    <t>ASUS conducted inventories on suppliers and OEMs with significant greenhouse gas emission and with potential water risk according to "Corporate Value Chain (Criterion 3) Accounting and Report Standards" and "Water Footprint" section from "CDP Questionnaire". We have included suppliers’ CSR as one of the evaluation items for trading and procurement. The suppliers who have achieved the environmental criteria listed below are prioritized in the procurement list and given weighted purchasing decision, including: 1. Acquisition of ISO 50001 Energy Management certification 2. Existing use of renewable energy 3. Previous development and implementation of a greenhouse gas and water footprint reduction plans For key suppliers, ASUS has formulated cooperation plans and management operations to guide suppliers to continue to improve by: 1. Requiring suppliers and OEMs with Top 10 greenhouse gas emissions and water consumption to develop a reduction plan and continue to track the progress 2. Requiring suppliers and OEMs identified with risks in water resources identified to develop improvement plans and continue to track their performance 3. Encouraging suppliers and OEMs to purchase renewable energy and reduce F-GHG emissions</t>
  </si>
  <si>
    <t>The EP&amp;L project launched at the end of 2017 measures the direct and indirect impact on the environment during the operation of the industry chain, including environmental factors such as climate change on the supply chain, collaboration with the supply chain, scenario simulation identification and monetization calculation. It also reports to the risk management platform and provides important reference for decision makers in future product development and supply chain management strategies.</t>
  </si>
  <si>
    <t>After the Paris Climate Agreement, it can be expected that the governments around the globe will establish regulations to reduce power consumption by electronic products in order to mitigate climate change, and may encourage consumers to select better products through the method of product energy efficiency labeling so as to achieve phase-out electronic devices that are more power consuming. ASUS has always been concerned about the energy efficiency of its products. 100% of our notebooks are required to meet the Energy Star specifications before they leave the factory. With the strength of ASUS' R&amp;D team, we can respond quickly when the decree is updated, and this will help ASUS gain a competitive advantage in the market and increase the market demand for ASUS products</t>
  </si>
  <si>
    <t>Energy Star certified products allow consumers to identify energy-efficient products through energy labels on the products, thereby increasing the consumer’s willingness to buy. At the same time, Energy Star is one of the requirement to receive various global eco labels. Taking the Electronic Product Environmental Assessment Tool (EPEAT) as an example, Energy Star is not only a required criterion for EPEAT; better energy efficiency, compared to the desired threshold, will help attain a higher level of evaluation. EPEAT is required for participating in public procurement in green products not only in the United States but also in other countries. Estimates show that the procurement amount of EPEAT products exceeds US$1 billion globally ASUS’s products’ attainment of Energy Star certification will help expand the firm’s green market domain and will directly transform this sustainable result into operational opportunities.</t>
  </si>
  <si>
    <t>We have integrated the resources and strengths of different departments to jointly launch the “ASUS 2020 Sustainability Goals,” which are based on the life cycle and built on the direction of the sustainable management of products, supply chains, and operations and commitment to the human community. One of the sustainable goals of is to increase products' energy efficiency by 50%. We have established internal ecodesign regulations that require the product shall comply with the Energy Star system prior to its launch and continue to improve energy efficiency through the integration of software and hardware.</t>
  </si>
  <si>
    <t>ASUS investment in R&amp;D in 2018 is about NTD 15 Billion, and part of it was spent on energy efficiency R&amp;D is about USD 100 Million.</t>
  </si>
  <si>
    <t>The climate-related risks and opportunities related to regulations and standards identified in C2.3a and C2.4a have impacted our products and services. These factors are integrated into ASUS sustainable goals to increase product energy efficiency in order to access and sell in certain markets, achieve eco-label certification(s), and meet customer demand. The targets including The Eco Product Revenue compared to 2016 reaches the growth rate of 20% by 2020. The energy efficiency of major products increased by 50% by 2025. Through the innovated software and hardware to improve the energy efficiency, 100% of Laptops under new projects which were sold in 2018 met the Energy Star 7.0 requirements, and the average energy consumption of the laptops was 29% better than standards. And ECO Products was accounted for 76.1% of the operating revenue.</t>
  </si>
  <si>
    <t>The climate risk represent a significant impact to our supply chain. In July 2011, severe flooding in Thailand caused widespread damage to the local manufacturing industry, including with suppliers from which we obtains disk drive components used in computers. This magnitude of impact was substantial for our business and industry. We have included suppliers’ CSR as one of the evaluation items for trading and procurement. The suppliers who have achieved the environmental criteria listed below are prioritized in the procurement list and given weighted Quarterly Business Review, including: 1. Acquisition of ISO 50001 Energy Management certification 2. Existing use of renewable energy 3. Previous development and implementation of a greenhouse gas and water footprint reduction plans For key suppliers, ASUS has formulated cooperation plans and management operations to guide suppliers to continue to improve by: 1. Requiring suppliers and OEMs with Top 10 greenhouse gas emissions and water consumption to develop a reduction plan and continue to track the progress 2. Requiring suppliers and OEMs identified with risks in water resources identified to develop improvement plans and continue to track their performance 3. Encouraging suppliers and OEMs to purchase renewable energy and reduce F-GHG emissions</t>
  </si>
  <si>
    <t>ASUS is not in energy-intensive industry and thus will not face the immediate impact caused by greenhouse gas reductions. However, we have been paying attention to the issue of global warming and have spared no effort in slowing down the greenhouse effect, formulating approaches for mitigation and adaptation. ASUS conducted greenhouse gas investigations based on ISO 14064-1 to establish a database to calculate year-by-year information. We got the analysis that 99% of greenhouse gas emissions came from the use of electricity for office operations. Therefore, in 2015, we introduced ISO 50001 Energy Management System to identify high-energy-consuming hotspots and equipment in order to improve their energy efficiency, reducing the use of electricity by 1% per year. The improvement on energy-saving of the product is where ASUS would contribute the greatest impacts to global greenhouse gas reduction. We integrate the concept of green design into product development to develop energy efficient software and hardware, as well as to formulate own internal energy standards which are based on Energy Star and are stricter than those of the ordinance. As a result, our products are in line with the global market in advance.</t>
  </si>
  <si>
    <t>In order to achieve our sustainable goals, we have invested in R&amp;D for high energy efficiency hardware, software and innovating services. These investments represent less than 30 percent of our overall R&amp;D investments, which were $368 million in2018.</t>
  </si>
  <si>
    <t>ASUS is not in energy-intensive industry and thus will not face the immediate impact caused by greenhouse gas reductions. GHG emissions associated with our operations represent less than 1% of carbon footprint, it is the area where we have the greatest control and impacts our global operations plans and programs. However, we have been paying attention to the issue of global warming and have spared no effort in slowing down the greenhouse effect, formulating approaches for mitigation and adaptation. ASUS conducted greenhouse gas investigations based on ISO 14064-1 to establish a database to calculate year-by-year information. We got the analysis that 99% of greenhouse gas emissions came from the use of electricity for office operations. Therefore, in 2015, we introduced ISO 50001 Energy Management System to identify high-energy-consuming hotspots and equipment in order to improve their energy efficiency, reducing the use of electricity by 1% per year.</t>
  </si>
  <si>
    <t>After the Paris Climate agreement was agreed, we expect countries would impose more stringent energy-efficiency standards. Climate-related risks and opportunities have impacted our financial planning as relates to revenues. We estimated that more than 7.7 billion US dollars, representing approximately 76%, of 2018revenue, was associated with our eco products. It is a significant impact to our business, including more investment in our product design and service development. In order to meet the standards and regulations, we have established internal ecodesign regulations that require the product shall comply with the Energy Star program prior to enter to market. We anticipate that growth of green procurement will represent a substantial financial opportunity. We set the target that the Eco Product Revenue compared to 2016 reaches the growth rate of 20% by 2020.</t>
  </si>
  <si>
    <t>ASUS is not in energy-intensive industry. GHG emissions associated with our operations represent less than 1% of carbon footprint. The impact caused by operating cost would occur on the suppliers. Consider the uncertainty in long term future energy regulations and the fluctuation of electricity fee, electricity cost might increase over 1 million annually within the next 7-12 years. It would increase the manufacturing costs of products.</t>
  </si>
  <si>
    <t>The second office headquarters we are building will use the highest level of green building label as our goal in planning. The investment in green building does not exceed 5% of the overall construction cost, and thus will not have a significant impact on ASUS' capital expenditure. ASUS' existing corporate headquarters has received the highest level of green building label, United States Leadership in Energy and Environmental Design(LEED) Platinum. We have designated professional team to help maintain the buildings, and the overall operating costs will have no financial impact.</t>
  </si>
  <si>
    <t>Asus has not had any major mergers or acquisitions since its establishment, and will not consider them as a strategy for corporate development in the future.</t>
  </si>
  <si>
    <t>ASUS' main sources of capital, including but not limited to cash, marketable securities, credit lines provided by banks. The level of effort on climate change issues may affect investors' views, but there is currently no change in investments from investors/banks. In order to let investors understand ASUS' management in climate change, we continue to publicly disclose the inventory of greenhouse gas, the mitigation and adaptation of climate change, support and follow the TCFD framework and include it into the annual CSR report.</t>
  </si>
  <si>
    <t>The second office headquarters we are building will use the highest level of green building label as our goal in planning. The investment in green building does not exceed 5% of the overall construction cost, and thus will not have a significant impact on ASUS' capital expenditure. ASUS' existing corporate headquarters has received the highest level of green building label, United States Leadership in Energy and Environmental Design(LEED) Platinum. We estimate that the two headquarter buildings with green building labels would create better value preservation, but we have no plan to sell them in the next 10 years, thus there will be no financial impact. We have designated professional team to help maintain the buildings, and the overall operating costs will have no financial impact.</t>
  </si>
  <si>
    <t>ASUS has not issued green bonds and is unlikely to be affected by carbon tax in the future, thus ASUS is not affected by climate related Liabilities.</t>
  </si>
  <si>
    <t>ASUSTeK has integrated climate change-related issues into its operational strategy and tracks and manages them in a qualitative and quantitative manner. We support the targets set out in the Paris Agreement, meaning that in addition to our innovation efforts to mitigate the effects of climate change, we have developed strategic responses in the following areas based on the identified material climate risks and opportunities:</t>
  </si>
  <si>
    <t>A. Products and Services</t>
  </si>
  <si>
    <t>According to research, although the carbon emissions generated in the IT industry account for only 2% of the global total, the industry has great potential to help society as a whole achieve energy conservation and carbon reduction. At the same time, based on the analysis of materiality, the global mandatory product energy efficiency laws and decrees, and the development of voluntary eco labels, have a significant impact on the product sales market.</t>
  </si>
  <si>
    <t>Meanwhile, consumers’ focus on the energy efficiency performance of products affects their brand preferences and willingness to purchase certain products; external organizations also rate companies based on the amount of energy used by products and services, which will make stakeholders concerned and result in the risk of increased negative feedback.</t>
  </si>
  <si>
    <t>ASUSTeK will continue to research and develop innovative software and hardware to improve energy efficiency, with Energy Star, the world's most stringent energy efficiency label, as the benchmark for which all laptops must meet the requirements before leaving the factory.</t>
  </si>
  <si>
    <t>B. Supply Chains and/or Value Chains</t>
  </si>
  <si>
    <t>We have recognized that because of natural disasters, such as earthquakes, floods, snowstorms, and fires, and the influence of climate change, whereby the frequency and intensity of climate disasters may increase, ASUSTeK's global operations may be disrupted and faced with operational losses or increased manufacturing costs. For example, in the floods that occurred in Thailand in 2011, hard disks, which were the key component of computers, were severely affected, causing great damage to ASUSTeK's revenues and financial situation.</t>
  </si>
  <si>
    <t>We will continue to work with and guide suppliers to strengthen their resilience in responding to climate change and push the supply chains to transition to low-carbon manufacturing while incorporating climate risks in supply chain management, including greenhouse gas emissions, emission reduction, and renewable energy consumption. The behavior of the supply chains will be the reference for us to place orders in the future.</t>
  </si>
  <si>
    <t>C. Mitigation and Adaptation Actions</t>
  </si>
  <si>
    <t>Because ASUSTeK is not in an energy-intensive industry, no immediate greenhouse gas reduction impact will be seen, but it will continue to focus on the greenhouse effect and promote greenhouse gas reduction and mitigation actions. Said actions will be described in “Products and Services,” “Supply Chains,” and “Operations.”</t>
  </si>
  <si>
    <t>D. R&amp;D and Investment</t>
  </si>
  <si>
    <t>We will analyze the risks and opportunities caused by climate change and strengthen our ability to respond accordingly. In addition to continuing to research innovative technologies to increase our products’ energy efficiency, we will also invest in Internet of Things (IoT) technology and the establishment of smart cities, characterized by elements such as climate disaster monitoring, early warning equipment, and smart home equipment to reduce energy waste, to enhance the sustainability of urban development and the resilience against climate change. This will create environmental benefits and promote the positive development of society.</t>
  </si>
  <si>
    <t>E. Operations</t>
  </si>
  <si>
    <t>We will respond to the Taiwan government’s Intended Nationally Determined Contribution (INDC) to maintain the level of greenhouse gases in the atmosphere at a level that prevents the climate system from being subject to dangerous human disturbance.</t>
  </si>
  <si>
    <t>ASUS use the climate change scenario simulation to analyze the contribution it needs to make to improving product energy efficiency and the aspect of operations in the context of achieving global and national greenhouse gas reduction targets, as well as to assess potential financial impacts: According to the Energy Technology Perspectives published by International Energy Agency (IEA) in 2017, if the world wants to keep the temperature rise below 2℃, the improvement of energy efficiency and the development of renewable energy, the two main measures to reduce greenhouse gases in all industries, together will have to contribute a total of 75% to carbon reduction by 2060. ASUS main products have been regulated by national/regional energy efficiency regulations, and it is expected that the relevant requirements will be greatly tightened in the future, with a huge impact on the sales of the company’s products. According to the 2℃ scenario at the IEA report, the global annual increase of 3% in energy use needs to be reduced to 1.5% per year. That is to say, under the growth in “business as usual” conditions, the energy efficiency of products needs to increase by 54% by 2030. Under such circumstances, ASUS expects that the global product energy efficiency laws will become increasingly strict and pose potential risks; on the other hand, investing in the development of energy-efficient products will also expand the green product market and create business opportunities. With the year of 2013, when the EU’s Energy-related Product Directive (which implement the regulation for computers) took effect, as the base year: In the business-as-usual (BAU) situation, the annual growth rate of electricity consumption is 3% and will grow to 65% by 2030. In the 2℃ (2DS) scenario, the annual growth rate of electricity consumption is 1.5% and will grow to 29% by 2030. It is estimated that in the 2℃ scenario, energy efficiency will increase by [(65% - 29%)/65%]=56% by 2030. Impact estimation: ASUS notebooks were on average 44% better than as set out in the legal requirements in 2013 and will be 69% (44%*1.56) better in 2025 and avoid an impact on product sales. From an analysis of notebooks in 2018, 58% of the products will not meet this requirement, which will affect sales revenue by as much as US$4.5 billion. As a result, ASUS has integrated its product energy efficiency target into its operational strategy; it aims to increase product energy efficiency by 50% by 2025</t>
  </si>
  <si>
    <t>Electricity consumption in our offices accounts for 99% of our GHG emissions. We started to introduce the ISO 50001 energy management system in 2015 to identify high-energy consuming hotspots and equipment, with the aim of gradually improving the energy efficiency to reduce 1% of electricity consumption annually. Meanwhile, as for the choice of location for ASUS new building, we chose one that is accessible for mass transportation to reduce the GHG emissions from employees commuting, while also taking the platinum level-the highest level of green buildings-as the requirement for the construction of the building to reduce the overall environmental impact.</t>
  </si>
  <si>
    <t>Other, please specify (Energy Efficiency of products)</t>
  </si>
  <si>
    <t>Energy efficiency of major products must be improved by 50%</t>
  </si>
  <si>
    <t>The improvement on energy-saving of the product is where ASUS would contribute the greatest impacts to global greenhouse gas reduction. We integrate the concept of green design into product development to develop energy efficient software and hardware, as well as to formulate own internal energy standards which are based on Energy Star and are stricter than those of the ordinance. As a result, our products are in line with the global market in advance.</t>
  </si>
  <si>
    <t>Other, please specify (Innovating software and hardware)</t>
  </si>
  <si>
    <t>The statistics based on the sales volume of ASUS main products in 2018 with an average power consumption of 16.36 kwh/year per product and an electricity fee is $0.1 US. We expect the investment on the innovating software and hardware could raise 5% of product efficiency. All product could save the money annually : sales volume * 16.36 kwh/year * 5% * 0.1 $US/kwh = 29,000,000.</t>
  </si>
  <si>
    <t>Electricity consumption in our offices accounts for 99% of our GHG emissions. We started to introduce the ISO 50001 energy management system in 2015 to identify high-energy consuming hotspots and equipment, with the aim of gradually improving the energy efficiency, through replacing high efficiency equipment, to reduce 1% of electricity consumption annually.</t>
  </si>
  <si>
    <t>ASUS main revenue comes from our products and services. We know that the potential reputation risks and opportunities are associated with how ASUS address and response climate-related issues. We believe the financial implications of the risks and opportunities associated with our reputation to be significant. Asustek has always been concerned about the energy efficiency of its products. 100% of our notebooks are required to meet the Energy Star specifications before they leave the factory. With the strength of Asustek’s R&amp;D team, we can respond quickly when the decree is updated, and this will help ASUS gain a competitive advantage in the market and increase the market demand for ASUS products</t>
  </si>
  <si>
    <t>Eco-label Notebook computers In general, the environmental label represents the top 20∼30% of products with the best environmental protection characteristics. The green product certification obtained through rigorous reviews proves that the product not only has high quality, but also reduces at each stage of the life cycle its impact to the environment, including carbon emissions. The Asus ecoprofile can be referred to for emission reduction. Our notebook, after four years of use, emits totally 347 kg of CO2e, or an average of 86.75 kg CO2e per year, 30% than the carbon emission of the general notebook. It can therefore be estimated that each eco-labeled notebook can reduce 37 kg of CO2e. The eco products of Asustek include notebooks, desktops, mobile phones, monitors, tablets and internet sharers. Product categories such as parts and components which cannot apply for the environmental label will be excluded from the calculation of revenue ratios.</t>
  </si>
  <si>
    <t>carbon footprint of an eco label NB: 347 kgCO2e (use for 4 years) Average carbon footprint of an eco label NB: 86.75 kgCO2e Annually Carbon footprint of a general NB: 86.75/ (1-30%) = 123.9 kgCO2e Carbon reduction annually: 123.9 – 86.75 = 21.6875 ≒ 37 kgCO2e Assume we sold 20 million eco label notebook in previous year, we could reduce 37*20M /1000= 740 000 tonnes CO2e</t>
  </si>
  <si>
    <t>Notebooks computers Asustek has always valued the energy efficiency of its products. 100% of our notebook computers are required to meet the Energy Star specifications before they leave the factory. ASUS products not only comply with global environmental regulations, but also avoid excessive greenhouse gas emissions. Based on the estimated sales of 20million of ASUS products and the EU ecodesign requirements for computers, an average of 30kWh/year can be reduced per computer.</t>
  </si>
  <si>
    <t>Calculate the annually energy-saving better than EU eco-design requirements: 8760/1000*(0.6*power in off mode + 0.1* power in sleep mode + 0.3 * power in idle mode) Calculate the average energy-saving for notebook, and would get the result 30kWh Assume we sold 20 million notebook in previous year, we could save 30*20=600 million kWh Take 0.774 kg CO2/kWh as the emission factor: 600*0.5 = 464,000 metric tonnes CO2e</t>
  </si>
  <si>
    <t>Corporate Value Chain Accounting and Report Standards</t>
  </si>
  <si>
    <t>ASUS conducts greenhouse gas inventory on suppliers and OEMs with significant greenhouse gas emission</t>
  </si>
  <si>
    <t>ASUS is not an energy-intensive company. We do not have fuel-and-energy related activities.</t>
  </si>
  <si>
    <t>We will estimate upstream transportation in 2018</t>
  </si>
  <si>
    <t>emission factor of municipal solid waste in station combustion: 902 kg co2 per short ton</t>
  </si>
  <si>
    <t>We calculated the emission by the following equation: Σ mile * emission factor.</t>
  </si>
  <si>
    <t>Emissions factors: 0.288 metric tones per mile-passenger</t>
  </si>
  <si>
    <t>We do not have upstream leased assets</t>
  </si>
  <si>
    <t>We do not have downstream leased assets</t>
  </si>
  <si>
    <t>Our product sold to consumer and will not be added other process.</t>
  </si>
  <si>
    <t>"Average annually energy consumption of ASUS notebook is 16.38kWh Based on our major product sold volume in 2018, the total electricity usage is 1903 mWh take 0.744 kg CO2e per kwh,</t>
  </si>
  <si>
    <t>We do not have franchises to other companies.</t>
  </si>
  <si>
    <t>"Carbon emission increased 1.51% from 2017 revenue decreased 7% from 2017"</t>
  </si>
  <si>
    <t>Maintain the emergency generator</t>
  </si>
  <si>
    <t>car for business affairs</t>
  </si>
  <si>
    <t>septic tank</t>
  </si>
  <si>
    <t>South America</t>
  </si>
  <si>
    <t>Office work</t>
  </si>
  <si>
    <t>Service Factory</t>
  </si>
  <si>
    <t>ISO 50001</t>
  </si>
  <si>
    <t>We expand the boundary which over 95% of total sales based on consolidated financial statements</t>
  </si>
  <si>
    <t>More than 95% but less than or equal to 100%</t>
  </si>
  <si>
    <t>Use for maintaining the emergency generator and affair vehicles</t>
  </si>
  <si>
    <t>affair vehicles</t>
  </si>
  <si>
    <t>Taiwan Environment Agency.</t>
  </si>
  <si>
    <t>ASUS_CSR_2018_EN.pdf</t>
  </si>
  <si>
    <t>Page 2-15</t>
  </si>
  <si>
    <t>In recent years, the trend of sustainable development has emphasized the need to understand the social and environmental impacts caused by a company when engaging in business activities. To assess the overall cost and value of operations, ASUS launched its first Environmental Profit &amp; Loss project in 2017. The project aimed to measure both positive (“profit”) and negative (“loss”) environmental impacts of a single product line — consumer notebooks — throughout the company’s operations and supply chain. The project also aimed to provide an overall monetary valuation by assessing the economic value of each loss or profit, thus allowing different impacts to be comparable. As a result, the project provided internal decision-making units with an important reference for future product development and supply chain management strategies.</t>
  </si>
  <si>
    <t>The project evaluation method is based on the Valuing Corporate Environmental Impacts: PwC Methodology Document published by PwC in 20151 and referred to the evaluating process of natural capital impacts in “Nature Capital Protocol” (NCP) posted by the Natural Capital Coalition (NCC)2 in 2016. The major difference between Environmental Prorit &amp; Loss (EP&amp;L) and a traditional environment report is that EP&amp;L, in addition to quantify the environmental resources (such as water) or emissions (such as greenhouse gas emission) consumed by a company's operating points and supply chains, it further measured the in_x001C_uences of environmental impacts on human and social well-being, identified the monetary values of these social influences, expressing all impacts in the same monetary unit. Figure 4.1: Sources of Activity Data for Each Tier Data Source Primary data Primary data Secondary data Secondary data Supply Chain Tier 0 ASUSTeK Operation Tier 1 OEM Assembly Tier 2 Manufacturing of Major Components Tier 3 Mining and Manufacturing of Raw Material For example, in the past, only the number of tons of greenhouse gas produced by a company's operating activities was investigated. After applying the EP&amp;L methodology, we can further calculate the social impact of climate change due to the emission of greenhouse gases, and consider the loss of the overall economic value such as the loss of the agricultural industry, the destruction of construction assets and the impact on the environment caused by extreme weather events (such as drought or _x001C_ooding) due to climate change. In other words, in the past, the “value” of a company’s environmental impact, or the externality, was not considered.</t>
  </si>
  <si>
    <t>Effective life cycle costing requires the thorough identification of all costs involved in the life cycle of a product, and the EP&amp;L project has highlighted the importance of considering external factors when choosing suppliers. Furthermore, the scope of the EP&amp;L project will be expanded to include the monetary valuation of other products, including handheld devices, motherboards, desktop computers and monitors. At the same time, ASUS will continue to calculate annual environmental profit and loss in order to verify the effectiveness of new green strategies in the supply chain. By incorporating this approach into the current procurement process, it will be possible to identify hotspots and address issues throughout the company’s corporate actions and supply chain.</t>
  </si>
  <si>
    <t>"ASUS conducts greenhouse gas inventory on suppliers and OEMs with significant greenhouse gas emission according to ""Corporate Value Chain Accounting and Report Standards"". The inventory parameters were as follows: Component Supplier OEM Provider</t>
  </si>
  <si>
    <t>"1. Request the OEM providers and suppliers with the highest greenhouse gas emissions ratio to set energy saving plans and targets. 2. Encourage OEM providers and suppliers to introduce renewable energy, and for those who have been using renewable energy should receive more orders"</t>
  </si>
  <si>
    <t>"We know that not all of customer could understand what kind of products are high-energy efficiency or environmental-friendly. To share information, we are developing high-performance electronic products, the concept of life cycle is applied to produce high-quality green products, taking into account both performance and environmental protection. Over the years, ASUS has spared no effort in green products. Apart from the existing commercial products that continue to comply with requirements of high standard Eco Labels, we continue to enhance the performance of Eco Products, actively acquire new international standards to expand our green competitiveness."</t>
  </si>
  <si>
    <t>"Besides continuously working on obtaining international eco labels for all new commercial PC products, in 2017, we also expanded our product lines complying with eco labels to include mobile phones and tablets. Through managements in environmentally sensitive materials, energy consumption monitoring, manufacturing and operational processes, impact on human health and environment, product performance, and packaging and product control, we emphasizes on the environmental protection characteristic and performance of the handheld products, and thus ASUS successfully received another eco label to mark an important milestone for ASUS green products. In 2017, the Eco Products revenue was 75.1% of the entity’s operating revenue, with an increase of 15.9% compared with that of in 2016."</t>
  </si>
  <si>
    <t>Taiwan government engage with ASUS to set up the energy efficiency regulation. ASUS share with our experience and expectation to support the government to set up a reasonable and ambitious regulations.</t>
  </si>
  <si>
    <t>To improve the product efficiency is one of the most important way to reduce carbon emission.</t>
  </si>
  <si>
    <t>We participate the regular meeting which hold by government, to ensure  all of your direct and indirect activities that influence policy are consistent with your overall climate change strategy </t>
  </si>
  <si>
    <t>"Chief Sustainability Officer and the Representative of GreenASUS &amp; SERASUS management."</t>
  </si>
  <si>
    <t>Activity exclusion</t>
  </si>
  <si>
    <t>Zebra Technologies</t>
  </si>
  <si>
    <t>Keysight Technologies</t>
  </si>
  <si>
    <t>Luxshare Precision Industry</t>
  </si>
  <si>
    <t>TCL</t>
  </si>
  <si>
    <t>Adobe</t>
  </si>
  <si>
    <t>Meituan Dianping</t>
  </si>
  <si>
    <t>Synopsys</t>
  </si>
  <si>
    <t>Citrix Systems</t>
  </si>
  <si>
    <t>SS&amp;C Technologies</t>
  </si>
  <si>
    <t>Atlassian</t>
  </si>
  <si>
    <t>United Kingdom</t>
  </si>
  <si>
    <t>Shopify</t>
  </si>
  <si>
    <t>Ansys</t>
  </si>
  <si>
    <t>MercadoLibre</t>
  </si>
  <si>
    <t>Adyen</t>
  </si>
  <si>
    <t>Snap</t>
  </si>
  <si>
    <t>Veeva Systems</t>
  </si>
  <si>
    <t>Cadence Design</t>
  </si>
  <si>
    <t>CoStar Group</t>
  </si>
  <si>
    <t>Scope 1 and 2 location-based gross emissions increased by 3%. The 6% increase in revenue from 2017 result in an overall 3% decrease in gross GHG intensity per dollar of revenue. In addition to the increase in revenue, the decrease in gross GHG intensity per dollar of revenue can be attributed to the 227 implemented emission reduction activities. These emission reduction activities saved over 41,000 metric tons CO2e in 2018.</t>
  </si>
  <si>
    <t>This may or may not be relevant (as a significant-enough source of emissions). If it is, we will be utilizing the EPA emissions factors for GHG inventories based on our total investments that represent 1% or greater of our total revenues (significance of investment).</t>
  </si>
  <si>
    <t>We do not have franchises; therefore, emissions from franchises are not relevant for us and constitute 0% of our scope 3 emissions.</t>
  </si>
  <si>
    <t>We are determining if this category represents a significant-enough emissions source. If so, we will be utilizing the EPA Emission Factors for Greenhouse Gas Inventories.</t>
  </si>
  <si>
    <t>We are determining if this category represents a significant-enough emissions source. If so, we will be utilizing the EPA Waste Reduction Model (WARM).</t>
  </si>
  <si>
    <t>We are in the process of building our Scope 3 inventory. This category will be included in our future disclosure.</t>
  </si>
  <si>
    <t>Under the operational control approach which we use to define our inventory boundary, all emissions from all upstream leased assets are included in our Scope 1 and Scope 2 emissions, therefore they constitute 0% of our scope 3 emissions.</t>
  </si>
  <si>
    <t>Business travel emissions include air travel, rail travel, rental cars, and hotel stays. Air and rail travel, and hotel stay activity data include miles traveled and class of service obtained from our travel agency. Rental car activity data is provided directly from rental car providers. Emissions are calculated based on the activity data and emission factors from the Guidelines to DEFRA / DECC’s GHG Conversion Factor for Company Reporting, Climate Leaders Mobile Source Guidance, Climate Leaders Business Travel and Commuting Guidance, and EPA Emission Factor for Greenhouse Gas Inventories. All GWPs are IPCC Fourth Assessment Report (AR4-100 year).</t>
  </si>
  <si>
    <t>Emissions in this category include those that result from landfilling, incineration, recycling, and composting of waste from our facilities. We collect data regarding the amount, type, and disposal method of waste from facility managers. We calculate emissions from waste using methodologies and emission factors from the EPA’s Waste Reduction Model (WARM). This model calculates emissions based on a life cycle analysis, including emissions from the long-term decomposition of waste in a landfill or from upstream sources/sinks. GWPs are IPCC Fourth Assessment Report (AR4 - 100 year).</t>
  </si>
  <si>
    <t>FERA emissions are calculated based on the amount of energy consumed per energy type (electricity, natural gas, etc.). Total consumption by each fuel type is multiplied by the appropriate emission factor. The upstream emission factor for purchased fuel is based on life-cycle analysis software. The emission factor for upstream emissions of purchased electricity is based on life cycle analysis for the United States and based on the UK DEFRA Guidelines for other countries. The transmission and distribution emission factors are location-based and taken from the EPA’s eGRID database for the United States and based on UK DEFRA Guidelines for other countries. All GWPs are IPCC Fourth Assessment Report (AR4-100 year).</t>
  </si>
  <si>
    <t>Reported emissions are gross emissions.</t>
  </si>
  <si>
    <t>We are the Sketch-to-Scale® solutions provider that designs and builds intelligent products globally. With approximately 200,000 professionals across 30 countries, we provide innovative design, engineering, manufacturing, real-time supply chain insight, and logistics services to companies of all sizes in various industries and end-markets. </t>
  </si>
  <si>
    <t>We are a participant in the UN Global Compact, the world’s largest sustainability initiative as well as a constituent of the FTSE4Good Index.  Our sustainability efforts have been recognized by Frost and Sullivan with the 2018 and 2019 Manufacturing Leadership Awards, and by the Institutional Shareholder Services Inc. (ISS) with the highest disclosure and transparency score in the social category.</t>
  </si>
  <si>
    <t> We believe that a sustainable approach to business is essential and forms a core part of the way we do business. Our sustainability strategy identifies our commitment to sustainable development across five cornerstones: people, community, environment, innovation, and integrity. These cornerstones form the foundation of proactive solutions that continually impel us to improve our corporate citizenship and workplace performance. We believe in the power of technology to connect people, products and services to create a smarter, more sustainable future. It’s not just good business, but it’s good for the environment, for people and the communities in which we live and work. Through our sustainability strategy, vision and mission, we promise to deliver sustainable impact throughout the global communities in which we live and work to become a trusted investment, employer, and partner of choice. </t>
  </si>
  <si>
    <t>Ultimate responsibility for climate-related issues resides with the audit committee of our board of directors. The charter for the audit committee includes, among other activities, the responsibility to (1) review legal and regulatory matters that may have a significant impact on financial statements and related company compliance policies and programs and (2) assess the steps management has taken to minimize risks to us, including our risk assessment and risk management policies. Because the audit committee is responsible for regulatory matters and risk assessment, the committee is best positioned to oversee Flex’s sustainability program, including climate-related issues. Our board of directors conducts an annual strategic review in which climate-related risks and opportunities are highlighted and directional initiatives are approved, e.g. increases in our onsite solar power capacity and generation.</t>
  </si>
  <si>
    <t>The audit committee of our board of directors assists in fulfilling oversight of legal and regulatory matters that may have a significant impact on the financial statements and related company compliance policies and programs. This includes the responsibility to assess climate-related sustainability risks and opportunities. The board of directors conducts an annual strategic sustainability review in which climate-related risks and opportunities are highlighted and directional initiatives are approved, e.g., increases in our onsite solar power capacity and generation. At the operational level, our greenhouse gas (GHG) inventory and reduction program is overseen by an Executive Sponsor Group (ESG) comprised of the Chief Financial Officer, Chief Human Resources Officer, Chief Compliance Officer, General Counsel, the Business Segment Presidents, the Executive Vice President of Strategy and Resources (including real estate and facilities), the Vice President of Security and Brand Protection, and the Vice President of Audit and Risk Management. Progress towards our GHG reduction goal is reviewed regularly by the ESG and periodically with the CFO and the Executive Committee. Flex’s corporate sustainability team conducts quarterly sustainability scorecard reviews to assess progress on key sustainability indicators and targets by program, region and site. In addition, the team conducts periodic reviews of key issue areas, including key performance indicators, e.g., environmental, health and safety are reviewed quarterly with senior management and every two months with groups of general managers from the regions.</t>
  </si>
  <si>
    <t>Other C-Suite Officer, please specify (Chief Compliance Officer)</t>
  </si>
  <si>
    <t>Other, please specify (General Counsel)</t>
  </si>
  <si>
    <t>Other, please specify (Business Segment Presidents)</t>
  </si>
  <si>
    <t>Other, please specify (Executive Vice President, Strategy)</t>
  </si>
  <si>
    <t>Other, please specify (VP Security+Brand Protection)</t>
  </si>
  <si>
    <t>Other, please specify (VP of Audit + Risk Management)</t>
  </si>
  <si>
    <t>Other, please specify (VP Corp Social + Environ Resp)</t>
  </si>
  <si>
    <t>Other, please specify (VP of Corporate Real Estate+Facilities)</t>
  </si>
  <si>
    <t>Other, please specify (Executive Sponsor Group (ES))</t>
  </si>
  <si>
    <t>Ultimate responsibility for climate-related issues resides with our board of directors. Below board-level, the Executive Sponsor Group (ESG) is responsible for climate-related issues, including our greenhouse gas (GHG) inventory and reduction program. As a cross-functional group of senior executives, including the Chief Financial Officer, Chief Human Resources Officer, Executive Vice President Strategy and Resources (including real estate and facilities) and Segment Presidents, the ESG is best positioned to support the integration of sustainability across all aspects of our business and therefore holds the highest management-level position with responsibility for climate-related issues.</t>
  </si>
  <si>
    <t>We have established 20 goals (referred to as “Flex 20 by 2020 goals”) aligned to the United Nations’ Sustainable Development Goals (SDG’s) that reflect our commitment to the highest sustainability standards across our operations and supply chain. The environmental goals include reducing GHG emissions, increasing the utilization of renewable energy, increasing the production of Flex Energy Solutions solar PV modules and trackers to power the equivalent of 3.5 million homes, and providing electricity to the grid at a cost 5% less than average fossil fuel sources through Flex Energy Solutions renewable energy systems.</t>
  </si>
  <si>
    <t>Our Corporate Social and Environmental Responsibility (CSER) and Corporate Real Estate and Facilities (CREF) teams set the overall carbon strategy and implement energy efficiency and carbon reduction initiatives through our global operations. Progress towards our emissions reduction goal is reviewed regularly by CSER and CREF and periodically with the CFO as well as the ESG. The board of directors conducts a strategic review in which climate-related risks and opportunities are highlighted and directional initiatives are approved, e.g. increases in our onsite solar power capacity and generation. </t>
  </si>
  <si>
    <t>Our global, cross-functional CSER team, comprised of operations, customer facing and regional leads, develops corporate standards and tools, monitors performance, and captures customer environmental, social and governance requirements. CSER supports implementation of our social and environmental management system used to methodically identify, address, mitigate, and control site-level risks, including climate-related risks. </t>
  </si>
  <si>
    <t>CSER plans and executes strategies in accordance with our social and environmental management requirements, which ensure alignment with our sustainability goals. Flex’s approach for managing sustainability issues includes:</t>
  </si>
  <si>
    <t>· Conducting corporate audits to identify key areas of improvement; results are shared with our board of directors on a regular basis</t>
  </si>
  <si>
    <t>· Leveraging our sustainability metrics system to monitor company compliance and performance at the global, regional and local levels</t>
  </si>
  <si>
    <t>· Participating in industry and sustainability organizations and communicating regularly with stakeholders to identify relevant or emerging sustainability topics and concerns </t>
  </si>
  <si>
    <t>All manufacturing and logistics sites have established sustainability teams, led by site general managers (GM). These teams are responsible for the implementation of our sustainability management system, creating and implementing site specific plans that support our multi-year 2020 goals (e.g., Flex 20 by 2020 goals), and report monthly to the corporate sustainability team as well as to senior operations management.</t>
  </si>
  <si>
    <t>Our corporate sustainability team conducts quarterly sustainability scorecard reviews to assess progress on key sustainability indicators and targets by program, region, and site. In addition, the team conducts periodic reviews of key issue areas, including key performance indicators, e.g., environmental, health and safety are reviewed quarterly with senior management and every two months with groups of general managers from the regions.</t>
  </si>
  <si>
    <t>• Meeting emission reduction and energy spending targets • Sustainability Best Initiatives – Environment Category (climate change efforts) • Energy savings/Cost reductions</t>
  </si>
  <si>
    <t>• Meeting emission reduction targets • Sustainability Best Initiatives – Environment Category (climate change efforts) • Energy savings/Cost reductions</t>
  </si>
  <si>
    <t>Other, please specify (Best Practices Recognition)</t>
  </si>
  <si>
    <t>Other, please specify (Project Lead + team–Earth Day Challenge)</t>
  </si>
  <si>
    <t>Other, please specify (Earth Day Challenge Recognition)</t>
  </si>
  <si>
    <t>•Contribution to Flex 20 by 2020 Goals and SDGs •Recognition kit (Flex branded items) to winners (1 per region)</t>
  </si>
  <si>
    <t>Achieving energy and GHG management targets fall under the Executive Vice President of Strategy and Resources (including real estate and facilities) who reports to our CEO and is part of the Executive Sponsor Group. Annual performance reviews measure and assess accomplishments in global related programs, projects, and targets. The annual merit process is based on annual performance reviews. Energy and GHG reductions are objectives and thus figure into bonus compensation.</t>
  </si>
  <si>
    <t>Our goals to date have primarily been short-term goals. This is also a time horizon used in our company strategy.</t>
  </si>
  <si>
    <t>Some of our partnerships with customers extend out into this horizon. In addition, space and human resources planning are increasingly extending into this time horizon.</t>
  </si>
  <si>
    <t>We review this horizon from a research and projection standpoint but it is more difficult to incorporate into our strategy.</t>
  </si>
  <si>
    <t>Our facilities include an extensive network of design, engineering, manufacturing, and logistics in 30 countries, across more than 100 locations. In our worldwide facilities, we also provide global services and product introduction centers. Our company-wide risk identification and assessment process therefore encompasses the following potential climate-related risks: current and emerging regulatory requirements; new customer requirements; diminished or interrupted supply of energy, raw materials or components; brand/ reputation; and potential business interruption or facility damage, including those from frequent and/or extreme weather events. Flex identifies and assesses these risks through annual materiality assessments and ongoing, formal operational and supply chain risk assessments and evaluation of customer requirements. Top risks are reported to the Executive Sponsor Group (ESG) and the audit committee of our board of directors for further evaluation and mitigation.</t>
  </si>
  <si>
    <t>Our facilities include an extensive network of design, engineering, manufacturing, and logistics in 30 countries, across more than 100 locations. In our worldwide facilities, we also provide global services and product introduction centers. Our worldwide supply chain embraces roughly 16,000 direct, indirect and vertically integrated suppliers, most of whom are controlled by our customers. Our company-wide risk identification and assessment process therefore encompasses the following potential climate-related risks: current and emerging regulatory requirements; new customer requirements; diminished or interrupted supply of energy, raw materials or components; brand/reputation; and potential business interruption or facility damage, including those from frequent and/or extreme weather events.</t>
  </si>
  <si>
    <t>Flex identifies and assesses these risks through annual materiality assessments and ongoing, formal operational and supply chain risk assessments and evaluation of customer requirements. Our regulations market intelligence (RMI) lead monitors changes in global climate-related regulations and evaluates applicability and relevance. The RMI lead and in-house legal counsel use web-based and in-person methods to identify, analyze, and act on relevant climate-related risks. Our customer-facing (CF) lead identifies customer environmental requirements and works with RMI to analyze the impact of such requirements and agreements. RMI and CF leads, along with corporate social and environmental responsibility (CSER) team, regularly engage in dialogue with industry workgroups, trade associations, and other forums as part of our risk identification process.</t>
  </si>
  <si>
    <t>Our CSER and Corporate Real Estate and Facilities (CREF) teams actively collaborate to identify issues, interpret specific climate-related regulations and customer requirements, assess potential impacts, and ensure necessary resources are in place to mitigate potential risks at the regional and site level in all locations where we operate. All global sites are required to adopt and implement our social and environmental management system, to methodically identify, address, mitigate, and control site-level risks. All sites are audited against our social and environmental audit protocol, including climate-related controls.</t>
  </si>
  <si>
    <t>To identify and assess risks in our supply chain, we continuously monitor our supply chain to ensure its compliance with our social and environmental standards which exceed RBA standards. We require our suppliers to have a management system in place to ensure the continuity and effectiveness of their social and environmental activities and to mitigate potential risks. Through supplier training sessions, onsite audits, screenings, and self-assessment questionnaires, we identify potential risks and flag sites for compliance audits. In 2018, we screened more than 1,300 suppliers with Elevate Limited, a new tool provided by the Responsible Business Alliance (RBA) that integrates global risk analytics to assess supplier environmental and social compliance risk exposure.</t>
  </si>
  <si>
    <t>Results from RMI, CF, CSER Regional Leads, operational and supply chain assessments are reported quarterly to the VP of CSER and discussed with enterprise risk management (ERM). Our annual ERM process includes input from compliance-area owners and more than 100 interviews with senior management from across the business. Key risks identified through this process are flagged by region and prioritized for mitigation based on impact and likelihood. Top risks are reported to the Executive Sponsor Group (ESG) and the audit committee of our board of directors for further evaluation and mitigation.</t>
  </si>
  <si>
    <t>In addition to the operational and supply chain risk assessments outlined above, we also identify and assess risks via annual updates to our materiality assessment. This process is based on requests for information from stakeholders (e.g., employees, customers, shareholders, potential investors, suppliers, subcontractors, governments/regulatory agencies, unions, non-profits, industry associations). In order to determine which sustainability topics are most material to our business, we identify topics with the greatest influence for stakeholders, analyze feasibility of impact and influence for stakeholders, filter potential topics by geographic scope, and identify functional areas to validate material topics. In 2018, energy, water, emissions and supplier environmental assessments were identified as material issues for our business.</t>
  </si>
  <si>
    <t> We evaluate risks based on potential impact and likelihood. For CDP reporting purposes, we define a substantive financial impact as one that could create a $10M charge to our statement of operations, resulting in a one to two penny per share negative impact. This could also significantly impact revenues unfavorably. For example, severe weather events may impact our factories and cause substantive losses due to business interruption and facility damage (e.g., 2017 Typhoon Hato in Southern China).</t>
  </si>
  <si>
    <t>Our facilities include an extensive network of design, engineering, manufacturing, and logistics in 30 countries, across more than 100 locations. In our worldwide facilities, we also provide global services and product introduction centers. Our company-wide risk identification and assessment process therefore encompasses current regulatory risks. While current regulations related to GHG emissions and energy may have direct and indirect impacts on our business, they have not been identified as material to our business. Our business is not energy intensive, and nearly all of our facilities fall below threshold requirements for current regulations limiting GHG emissions, cap and trade programs, and mandatory reporting. We track carbon trading regimes in the major geographies where we operate, but we have not been required to participate in any of those schemes to date. Our regulations market intelligence (RMI) lead monitors changes in global climate-related regulations and evaluates applicability and relevance. The RMI lead and in-house legal counsel use web-based and in-person methods to identify, analyze, and act on relevant climate-related risks. Our customer-facing (CF) lead identifies customer environmental requirements and works with RMI to analyze impacts. RMI and CF leads and our corporate social and environmental responsibility (CSER) team, regularly engage in dialogue with industry workgroups, trade associations, and other forums as part of our risk identification process. Our CSER and Corporate Real Estate and Facilities (CREF) teams actively collaborate to identify issues, interpret specific climate-related regulations and customer requirements, assess potential impacts, and ensure necessary resources are in place to mitigate potential risks at the regional and site level in all locations where we operate. All global sites are required to adopt and implement our social and environmental management system, to methodically identify, address, mitigate, and control site-level risks. All sites are audited against our social and environmental audit protocol, including climate-related controls. Results are reported quarterly to the VP of CSER and discussed with enterprise risk management (ERM). Top risks are reported to the Executive Sponsor Group (ESG) and our board of directors audit committee for further evaluation and mitigation.</t>
  </si>
  <si>
    <t>Our facilities include an extensive network of design, engineering, manufacturing, and logistics in 30 countries, across more than 100 locations. In our worldwide facilities, we also provide global services and product introduction centers. Our company-wide risk identification and assessment process therefore encompasses emerging regulatory risks. While emerging regulations related to GHG emissions and energy may have direct and indirect impacts on our business, none have been identified as material to our business. Our business is not energy intensive, and nearly all of our facilities fall below threshold requirements for current regulations limiting GHG emissions, cap and trade programs, and mandatory reporting. We track carbon trading regimes in the major geographies where we operate, but we have not been required to participate in any of those schemes to date. Our regulations market intelligence (RMI) lead monitors changes in global climate-related regulations and evaluates applicability and relevance. The RMI lead and in-house legal counsel use web-based and in-person methods to identify, analyze, and act on relevant climate-related risks. Our customer-facing (CF) lead identifies customer environmental requirements and works with RMI to analyze impacts. RMI and CF leads and our corporate social and environmental responsibility (CSER) team, regularly engage in dialogue with industry workgroups, trade associations, and other forums as part of our risk identification process. Our CSER and Corporate Real Estate and Facilities (CREF) teams actively collaborate to identify issues, interpret specific climate-related regulations and customer requirements, assess potential impacts, and ensure necessary resources are in place to mitigate potential risks at the regional and site level in all locations where we operate. All global sites are required to adopt and implement our social and environmental management system, to methodically identify, address, mitigate, and control site-level risks. All sites are audited against our social and environmental audit protocol, including climate-related controls. Results are reported quarterly to the VP of CSER and discussed with enterprise risk management (ERM). Top risks are reported to the Executive Sponsor Group (ESG) and our board of directors audit committee for further evaluation and mitigation.</t>
  </si>
  <si>
    <t>As a technology company, we are increasingly focused on identifying and capitalizing on opportunities related to climate change solutions. The effects of climate change have the potential to impact consumer behavior, resulting in higher demand for energy-efficient technology products and services. This increased demand will enable us to partner with existing and new customers to deliver design and manufacturing services for more energy-efficient technology products. If we fail to respond to changing consumer behavior or customer requirements for energy efficiency, for example, there could be some impact to our reputation or customer relations. Our company-wide risk identification and assessment process therefore encompasses technology. Our regulations market intelligence (RMI) lead and in-house legal counsel use web-based and in-person methods to identify, analyze, and act on relevant climate-related risks. Our customer-facing (CF) lead identifies customer environmental requirements and works with RMI to analyze impacts. RMI and CF leads and our corporate social and environmental responsibility (CSER) team, regularly engage in dialogue with industry workgroups, trade associations, and other forums as part of our risk identification process. Our CSER and Corporate Real Estate and Facilities (CREF) teams actively collaborate to identify issues, interpret customer requirements, assess potential impacts, and ensure necessary resources are in place to mitigate potential risks at the regional and site level in all locations where we operate. All global sites are required to adopt and implement our social and environmental management system, to methodically identify, address, mitigate, and control site-level risks. All sites are audited against our social and environmental audit protocol, including climate-related controls. Results are reported quarterly to the VP of CSER and discussed with Enterprise Risk Management (ERM). Top risks are reported to the Executive Sponsor Group (ESG) and our board of directors audit committee for further evaluation and mitigation.</t>
  </si>
  <si>
    <t>Our facilities include an extensive network of design, engineering, manufacturing, and logistics in 30 countries, across more than 100 locations. In our worldwide facilities, we also provide Global Services and product introduction centers. Our company-wide risk identification and assessment process therefore encompasses climate-related legal risks. We have not received any climate-related litigation claims to date and are not aware of any potential climate-related compliance issues nor any exposure to date.</t>
  </si>
  <si>
    <t>As a technology company, we are increasingly focused on identifying and capitalizing on opportunities related to climate change solutions. The effects of climate change have the potential to impact consumer behavior, resulting in higher demand for energy-efficient technology products and services. This increased market demand will enable us to partner with existing and new customers to deliver design and manufacturing services for more energy-efficient technology products. If we fail to respond to changing market demand, consumer behavior or customer requirements for energy efficiency, for example, there could be some impact to our reputation or customer relations. Our company-wide risk identification and assessment process therefore encompasses market demand and changing consumer preferences. Our regulations market intelligence (RMI) lead and in-house legal counsel use web-based and in-person methods to identify, analyze, and act on relevant climate-related risks. Our customer-facing (CF) lead identifies customer environmental requirements and works with RMI to analyze impacts. RMI and CF leads and our corporate social and environmental responsibility (CSER) team, regularly engage in dialogue with industry workgroups, trade associations, and other forums as part of our risk identification process. Our CSER and Corporate Real Estate and Facilities (CREF) teams actively collaborate to identify issues, interpret customer requirements, assess potential impacts, and ensure necessary resources are in place to mitigate potential risks at the regional and site level in all locations where we operate. All global sites are required to adopt and implement our social and environmental management system, to methodically identify, address, mitigate, and control site-level risks. All sites are audited against our social and environmental audit protocol, including climate-related controls. Results are reported quarterly to the VP of CSER and discussed with Enterprise Risk Management (ERM). Top risks are reported to the Executive Sponsor Group (ESG) and our board of directors audit committee for further evaluation and mitigation.</t>
  </si>
  <si>
    <t>As a technology company, we are increasingly focused on identifying and capitalizing on opportunities related to climate change solutions. The effects of climate change have the potential to impact consumer behavior, resulting in higher demand for energy-efficient technology products and services. This increased demand will enable us to partner with existing and new customers to deliver design and manufacturing services for more energy-efficient technology products. If we fail to respond to customer requirements for energy efficiency, for example, there could be some impact to our reputation or customer relations. Our company-wide risk identification and assessment process therefore encompasses reputation. Our regulations market intelligence (RMI) lead and in-house legal counsel use web-based and in-person methods to identify, analyze, and act on relevant climate-related risks. Our customer-facing (CF) lead identifies customer environmental requirements and works with RMI to analyze impacts. RMI and CF leads and our corporate social and environmental responsibility (CSER) team, regularly engage in dialogue with industry workgroups, trade associations, and other forums as part of our risk identification process. Our CSER and Corporate Real Estate and Facilities (CREF) teams actively collaborate to identify issues, interpret customer requirements, assess potential impacts, and ensure necessary resources are in place to mitigate potential risks at the regional and site level in all locations where we operate. All global sites are required to adopt and implement our social and environmental management system, to methodically identify, address, mitigate, and control site-level risks. All sites are audited against our social and environmental audit protocol, including climate-related controls. Results are reported quarterly to the VP of CSER and discussed with Enterprise Risk Management (ERM). Top risks are reported to the Executive Sponsor Group (ESG) and our board of directors audit committee for further evaluation and mitigation.</t>
  </si>
  <si>
    <t>Catastrophic events driven by climate change, such as cyclones and floods, could have an adverse effect on our operations and financial results. Our operations or systems could be disrupted by natural disasters, including cyclones and floods. We could experience interruptions of service from utilities, transportation or telecommunications providers, for example. Such events could make it difficult or impossible to manufacture or deliver products to our customers, or perform critical functions, which could adversely affect our revenue and require significant recovery time and expenditures to resume operations. In recent years, severe weather events impacted our factories (e.g., a 2017 typhoon in Southern China) and caused losses due to business interruption and facility damage. These losses were not material to our overall results; however, and were therefore not described in our 10-K or other reporting. Our corporate social and environmental responsibility (CSER) and corporate real estate and facilities (CREF) teams actively collaborate to identify and assess risks at the site level in all locations where we operate. All global sites are required to adopt and implement our social and environmental management system, to methodically identify, address, mitigate, and control site-level risks. All sites are audited against or social and environmental audit protocol, including climate-related controls. Results are reported quarterly to the VP of CSER and discussed with enterprise risk management (ERM). Top risks are reported to the Executive Sponsor Group (ESG) and our board of directors audit committee for further evaluation and mitigation.</t>
  </si>
  <si>
    <t>Chronic physical risks from climate change could have an adverse effect on our operations and financial results. Our operations or systems could be disrupted by water stress or climate-related wildfires caused by severe drought. We could experience interruptions of service from water utilities, for example. Such events could make it difficult or impossible to manufacture or deliver products to our customers, or perform critical functions, which could adversely affect our revenue and require significant recovery time and expenditures to resume operations. Our corporate social and environmental responsibility (CSER) and corporate real estate and facilities (CREF) teams actively collaborate to identify and assess risks at the site level in all locations where we operate. All global sites are required to adopt and implement our social and environmental management system, to methodically identify, address, mitigate, and control site-level risks. All sites are audited against our social and environmental audit protocol, including climate-related controls. Results are reported quarterly to the VP of CSER and discussed with enterprise risk management (ERM). Top risks are reported to the Executive Sponsor Group (ESG) and our board of directors audit committee for further evaluation and mitigation.</t>
  </si>
  <si>
    <t>Our facilities include an extensive network of design, engineering, manufacturing, and logistics in 30 countries, across more than 100 locations. In our worldwide facilities, we also provide Global Services and product introduction centers. Our worldwide supply chain embraces roughly 16,000 direct, indirect and vertically integrated suppliers, most of whom are controlled by our customers. From time to time, we have experienced shortages of raw materials and electronic components. These shortages may be caused by events outside our control, including, but not limited to, natural or environmental occurrences such as severe storms or floods which impact our supply chain or inventory. Unanticipated component shortages could result in curtailed production or delays in production, which may prevent us from making scheduled shipments to customers. For example, in Chennai, India in 2018, a storm damaged air freight cargo in transit from one location to another. Our inability to make scheduled shipments could cause us to experience a reduction in sales, an increase in inventory levels and costs, and could adversely affect relationships with existing and prospective customers. Component shortages may also increase our cost of goods sold because we may be required to pay higher prices for components in short supply and redesign or reconfigure products to accommodate substitute components. As a result, component shortages could adversely affect our operating results. Our performance depends, in part, on our ability to incorporate changes in component costs into the selling prices for our products. We continuously monitor our supply chain to identify and assess risks and make sure of its compliance with our social and environmental standards (which exceed RBA standards). We require our suppliers to have a management system in place to make sure of the continuity and effectiveness of their social and environmental activities, and to mitigate potential risks. Through supplier trainings, onsite audits, screenings, and self-assessment questionnaires, we identify potential risks and flag sites for potential compliance audits. In 2018, we screened more than 1,300 suppliers with Elevate Limited, a new tool provided by the Responsible Business Alliance (RBA) that integrates global risk analytics to assess supplier environmental and social compliance risk exposure.</t>
  </si>
  <si>
    <t>Our facilities include an extensive network of design, engineering, manufacturing, and logistics in 30 countries, across more than 100 locations. In our worldwide facilities, we also provide global services and product introduction centers. From time to time, we have experienced shortages of raw materials and electronic components. These shortages may be caused by events outside our control, including, but not limited to, natural or environmental occurrences such as severe storms or floods which impact our supply chain or inventory. Unanticipated component shortages could result in curtailed production or delays in production, which may prevent us from making scheduled shipments to customers. For example, in Chennai, India in 2018, a storm damaged air freight cargo in transit from one location to another. Our inability to make scheduled shipments could cause us to experience a reduction in sales, an increase in inventory levels and costs, and could adversely affect relationships with existing and prospective customers. Component shortages may also increase our cost of goods sold because we may be required to pay higher prices for components in short supply and redesign or reconfigure products to accommodate substitute components. Our performance depends, in part, on our ability to incorporate changes in component costs into the selling prices for our products. Our regulations market intelligence (RMI) lead monitors changes in global climate-related regulations and evaluates applicability and relevance. The RMI lead and in-house legal counsel use web-based and in-person methods to identify, analyze, and act on relevant climate-related risks. Our customer-facing (CF) lead identifies customer environmental requirements and works with RMI to analyze the impact of such requirements and agreements. RMI and CF leads, along with corporate social and environmental responsibility (CSER), regularly engage in dialogue with industry workgroups, trade associations, and other forums as part of our risk identification process. CSER and corporate real estate and facilities (CREF) actively collaborate to identify issues, interpret specific climate-related regulations and customer requirements, assess potential impacts, and make sure necessary resources are in place to mitigate potential risks at the regional- and site-level.</t>
  </si>
  <si>
    <t>Our facilities include an extensive network of design, engineering, manufacturing, and logistics in 30 countries, across more than 100 locations. In our worldwide facilities, we also provide global services and product introduction centers. Our worldwide supply chain embraces roughly 16,000 direct, indirect and vertically integrated suppliers, most of whom are controlled by our customers. Our company-wide risk management process therefore encompasses the following potential climate-related risks: current and emerging regulatory requirements; new customer requirements; diminished or interrupted supply of energy, raw materials or components; brand/ reputation; and potential business interruption or facility damage, including those from frequent and/or extreme weather events.</t>
  </si>
  <si>
    <t>Flex identifies, assesses and manages these risks through ongoing, formal operational and supply chain risk assessments and evaluation of customer requirements. Our regulations market intelligence (RMI) lead monitors changes in global climate-related regulations and evaluates applicability and relevance. The RMI lead and in-house legal counsel use web-based and in-person methods to identify, analyze, and act on relevant climate-related risks. Our customer-facing (CF) lead identifies customer environmental requirements and works with RMI to analyze the impact of such requirements and agreements. RMI and CF leads, along with CSER, regularly engage in dialogue with industry workgroups, trade associations, and other forums as part of our risk identification, assessment and management process.</t>
  </si>
  <si>
    <t>Our CSER and Corporate Real Estate and Facilities (CREF) teams actively collaborate to identify issues, interpret specific climate-related regulations and customer requirements, assess potential impacts, and ensure necessary resources are in place to mitigate potential risks at the regional- and site-level in all locations where we operate. All global sites are required to adopt and implement our social and environmental management system, to methodically identify, address, mitigate, and control site-level risks. All sites are audited against our social and environmental audit protocol, including climate-related controls.</t>
  </si>
  <si>
    <t>We continuously monitor our supply chain to manage risks and make sure of its compliance with our social and environmental standards which exceed RBA standards. We require our suppliers to have a management system in place to ensure the continuity and effectiveness of their social and environmental activities, and to mitigate potential risks. Through supplier training sessions, onsite audits, screenings, and self-assessment questionnaires, we are able to identify potential risks and flag sites for potential compliance audits. In 2018, we screened more than 1,300 suppliers with Elevate Limited, a new tool provided by the Responsible Business Alliance (RBA) that integrates global risk analytics to assess supplier environmental and social compliance risk exposure.</t>
  </si>
  <si>
    <t>We have new business development teams investigating market opportunities on a daily basis (Energy segment, New Ventures segment, Strategic Marketing Operations). Additionally, we have pioneered the Sketch-to-Scale® innovation model to enable start-up companies with new technologies that address these climate-related issues to grow their business from design to full production. Our sustainability team monitors the development of climate-related issues through RMI and feeds insights back into our marketing strategy.</t>
  </si>
  <si>
    <r>
      <t>Transition opportunity example:</t>
    </r>
    <r>
      <rPr>
        <sz val="8"/>
        <color theme="1"/>
        <rFont val="Inherit"/>
      </rPr>
      <t> We are increasingly focused on identifying and capitalizing on opportunities related to climate change solutions. The effects of climate change have the potential to impact consumer behavior, resulting in higher demand for energy-efficient products and services. Flex Lighting Solutions (FLS) helps businesses and property owners provide high quality and highly energy-efficient LED lighting solutions for commercial and industrial facilities. Between 2013 and 2018, we installed over 113,000 FLS LEDs across our sites in 15 countries, resulting in over 87 GWh/year energy savings and 61K tonnes CO2e avoided.</t>
    </r>
  </si>
  <si>
    <r>
      <t>Physical risk example:</t>
    </r>
    <r>
      <rPr>
        <sz val="8"/>
        <color theme="1"/>
        <rFont val="Inherit"/>
      </rPr>
      <t> In August 2017, Typhoon Hato struck the city of Zhuhai, China causing losses to our Zhuhai factory, including business interruption (both shipments and supplies) as well as physical damage to our facilities. As one of our larger manufacturing facilities measuring over 5.5M square feet, our Zhuhai factory is critical to operations. </t>
    </r>
  </si>
  <si>
    <t>We maintain business recovery plans and insurance coverage; we place insurance coverage with multiple carriers in numerous jurisdictions. Global sites are required to adopt and implement our social and environmental management system, to methodically identify, address, mitigate, and control site-level risks. All sites are audited against our social and environmental audit protocol, including climate-related controls.</t>
  </si>
  <si>
    <t>Concern over climate change has led to international legislative and regulatory initiatives directed at limiting carbon dioxide and other greenhouse gas (GHG) emissions. Proposed and existing efforts to address climate change by reducing greenhouse gas emissions could directly or indirectly affect our costs of energy, materials, manufacturing, distribution, packaging and other operating costs, which could impact our business and financial results. While regulations related to carbon and climate change may have direct and indirect impacts on our business, we do not find these regulatory risks to be material. Our business is not energy intensive (our annual energy spend is less than 5% of total operational spend), and nearly all of our facilities fall below threshold requirements for current regulations limiting greenhouse gas (GHG) emissions, cap and trade programs, and providing for mandatory reporting of GHG emissions. We are following emerging global carbon emissions trading, carbon taxes, renewable tariffs, and air pollution standards. For example, if more stringent air pollution standards are imposed in China, we may be subject to additional liability and increased operating costs. Additional environmental matters may arise in the future, at sites where no problem is currently known or at sites that we may acquire in the future. Additionally, we could be required to alter our manufacturing and operations and incur substantial expense in order to comply with environmental regulations. Our failure to comply with environmental laws and regulations could limit our ability to expand our facilities or could require us to incur significant operating expenses.</t>
  </si>
  <si>
    <t>Financial impacts can include increased operating costs associated with reporting, disclosure, environmental compliance and management (e.g., taxes, purchase levies, or management costs such as consulting and IT fees). We could also incur costs associated with altering our manufacturing and operations in order to comply with environmental regulations. In addition, our failure to comply with environmental laws and regulations could also limit our ability to expand our facilities. While it is difficult to accurately quantify the financial implications, we estimate potential increased operating costs related to shifting policy and legislation to range from $0 to $10M annually which is our definition for ‘substantive’ for CDP reporting purposes. This estimate is based on an assessment by subject matter experts within Finance, Corporate Treasury, Corporate Real Estate and Facilities (CREF) and Corporate Social and Environmental Responsibility (CSER).</t>
  </si>
  <si>
    <t>We have developed rigorous risk mitigating environmental compliance programs designed to meet applicable regulations. Our Regulations Market Intelligence (RMI) lead monitors worldwide climate change regulatory activity. The RMI lead, along with the Vice President of CSER, regularly engage in dialogue with industry workgroups, trade associations, and other forums as part of our process for identifying relevant emerging regulatory requirements and risks. Thus far, carbon emissions trading schemes have not been applicable to Flex and have not presented a risk of substantive financial impact. For example, we are evaluating potential impacts from carbon taxation proposals in the US that could have broader application and emissions trading schemes in California, China, UK and the EU. In each case, either the schemes do not cover our operations (i.e. as opposed to “major” emitters) or our relevant emissions are below the threshold for participation. Our CSER and CREF teams actively collaborate to assess risks at the site level in all locations where we operate. All global sites are required to adopt and implement our social and environmental management system, to methodically identify, address, mitigate, and control site-level risks. All sites are audited against our social and environmental audit protocol, including climate-related controls. Managing policy and legal risks falls within the normal course of business and incurs zero incremental costs.</t>
  </si>
  <si>
    <t>Catastrophic events such as cyclones and floods could have a material adverse effect on our operations and financial results. Our operations or systems could be disrupted by natural disasters, including cyclones, floods, climate-related wildfires caused by severe drought. We could experience interruptions of service from utilities, transportation or telecommunications providers, for example. Such events could make it difficult or impossible to manufacture or deliver products to our customers, or perform critical functions, which could adversely affect our revenue and require significant recovery time and expenditures to resume operations. For example, in August 2017, Typhoon Hato struck the city of Zhuhai, China causing significant damage. Zhuhai, located in the Pearl River Delta, was exposed to a storm surge that caused severe flooding and wind gusts that reached 150 mph. As a result, losses were incurred at our Zhuhai factory, including business interruption (both shipments and supplies) as well as physical damage to our facilities. As one of our larger manufacturing facilities measuring over 5.5M square feet, our Zhuhai factory is critical to operations.</t>
  </si>
  <si>
    <t>Financial impacts can include potential closure of operations, facility repair costs, lost work time, increased utility costs, lost revenue, damaged equipment, lost inventory, and increased insurance premiums. To illustrate the financial implications using specific events, total losses from storm-related impacts at our Zhuhai, China factory represented up to a $10M loss. This estimated financial impact is based on an assessment by subject matter experts within Finance, Corporate Treasury, Corporate Real Estate and Facilities (CREF), Corporate Social and Environmental Responsibility (CSER), and business continuity teams. The company maintains insurance that mitigates the high end of financial impacts.</t>
  </si>
  <si>
    <t>While we maintain business recovery plans that are intended to allow us to recover from natural disasters or other events that can be disruptive to our business, some of our systems are not fully redundant, and we cannot be sure that our plans will fully protect us from all such disruptions. We maintain a program of insurance coverage for a variety of property, casualty, and other risks. Losses not covered by insurance may be large, which could harm our results of operations and financial condition. After Typhoon Hato impacted our Zhuhai China factory in 2017, we compiled lessons learned and developed mitigating steps to reduce potential facility impacts and keep employees safe during future storms. This included establishing a center of command and emergency response team; inspecting and reinforcing facilities, water tanks and back-up power sources; developing recovery plans with key suppliers to reduce down time; and minimizing activities during storms, sending employees home, and stock piling food and water inside buildings for those unable to go home. Capital and expense planning are parts of our normal budgetary cycle. As we adjust our strategy to address risks, we naturally incorporate those strategies into our spending, e.g. by adding features to new facilities, upgrading and/or repairing current facilities, disaster planning, etc. Managing physical risks in our operations falls within the normal course of business and incurs zero incremental costs.</t>
  </si>
  <si>
    <t>We may be adversely affected by shortages of required electronic components. From time to time, we have experienced shortages of raw materials and electronic components. These shortages may be caused by events outside our control, including, but not limited to, natural or environmental occurrences such as severe storms or floods which impact our supply chain or inventory. Unanticipated component shortages could result in curtailed production or delays in production, which may prevent us from making scheduled shipments to customers. For example, in Chennai, India in 2018, a storm damaged air freight cargo in transit from one location to another. Our inability to make scheduled shipments could cause us to experience a reduction in sales, an increase in inventory levels and costs, and could adversely affect relationships with existing and prospective customers. Component shortages may also increase our cost of goods sold because we may be required to pay higher prices for components in short supply and redesign or reconfigure products to accommodate substitute components. As a result, component shortages could adversely affect our operating results. Our performance depends, in part, on our ability to incorporate changes in component costs into the selling prices of our products.</t>
  </si>
  <si>
    <t>Financial impacts can include inventory damage, lost revenue from curtailed production or delays in production, increased cost of raw materials or components, increased costs related to redesign or reconfiguration of products to accommodate substitute components, and increased insurance premiums. While it is difficult to accurately quantify the financial implications, we estimate potential reduced revenue from physical risks impacting our supply chain to range from $0 to $10M annually which is our definition for ‘substantive’ for CDP reporting purposes. This estimate is based on an assessment by subject matter experts within Finance, Corporate Treasury, Corporate Real Estate and Facilities (CREF), Corporate Social and Environmental Responsibility (CSER), Procurement and Logistics. The company maintains insurance that mitigates the high end of financial impacts.</t>
  </si>
  <si>
    <t>We have developed rigorous risk mitigating compliance programs which include collecting compliance data from our suppliers, full laboratory testing and public reporting of environmental metrics such as GHG emissions, energy, and water. To manage financial impacts from potential shortages of raw materials and electronic components, we aim to diversify our supply base and develop redundant capabilities. We have developed a Preferred Supplier Program (PSP) and work with key suppliers to identify, assess, and manage risks and ensure compliance with social and environmental standards that exceed RBA’s. In 2018, 452 suppliers participated in our PSP, of which 98% have been assessed via our Self-Assessment Questionnaire (SAQ). Our SAQ enables us to understand supplier efforts to measure, monitor and reduce climate-related impacts and mitigate risks. Through supplier training sessions, onsite audits, screenings, and SAQs, we ensure the continuity and effectiveness of supplier social and environmental activities. In 2018, 226 suppliers received training on social and environmental expectations. Through direct engagement with our suppliers, we can also mitigate potential risks such as those related to component shortages caused by severe storms or flooding. Additionally, we are able to mitigate financial impacts from component shortages by increasing our cost of goods sold. Managing risks in our supply chain falls within the normal course of business and incurs zero incremental costs.</t>
  </si>
  <si>
    <t>We are increasingly focused on identifying and capitalizing on opportunities related to climate change solutions. The effects of climate change have the potential to impact consumer behavior, resulting in higher demand for energy-efficient products and services. This increased demand will enable us to partner with existing and new customers to deliver design and manufacturing services for more energy-efficient products. Our business includes a wide variety of products related to renewable energy (solar trackers and assembly of solar modules and power inverters), energy efficiency (“smart” meters and actuators, high efficiency LED lighting solutions) and efficient power conversion and storage (high-density batteries and power supplies, wireless charging). NEXTracker, a Flex Company, designs, manufactures, builds, and services single-axis solar tracker systems for power plants, and our Flex Lighting Solutions (FLS) helps businesses and property owners provide high quality and highly energy-efficient LED lighting solutions for commercial and industrial facilities. As the costs of electricity and maintenance continue to rise, customers are increasingly aware of the impact of renewable energy and energy efficient lighting solutions to their bottom line. We produce some of the world’s most efficient LED lighting systems for commercial and industrial applications worldwide. Between 2013 and 2018, we installed over 113,000 LED light fixtures manufactured by Flex Lighting Solutions in 15 countries (Austria, Brazil, Canada, China, Hungary, India, Ireland, Italy, Malaysia, Mexico, Poland, Romania, Switzerland, Ukraine, and the US). This resulted in savings of over 87GWh/year, which could power the equivalent of more than 8,300 homes for one year. This global project helped us to reduce over 61,000 tonnes of CO2e emissions per year. Flex Lighting Solutions helps facility owners and managers dramatically reduce energy costs by up to 80%, improve light quality, and lower total cost of ownership with our portfolio of highly energy-efficient LED high bays. Businesses around the world are embracing the cost and quality benefits of industrial LED lighting.</t>
  </si>
  <si>
    <t>Although the scale of the financial opportunity associated with the development and/or expansion of low emission goods and services is difficult to quantify, NEXTracker is a substantive business unit included in Flex’s Industrial and Emerging Industries (IEI) segment which had $5.9B revenue for 2018 included in our 2018 $26B revenue. (IEI also includes revenue from Flex Lighting Solutions.) In 2018, NEXTracker had achieved a 30% market share of the global photo-voltaic (PV) tracker market. The Global PV tracker market grew 36% from 2017 to 2018, and, according to a March 2019 Solar Builder article, global utility-scale solar installations are forecast to increase by nearly 30 percent, reaching 74 GW in 2019 with the largest growth in India, China, and Latin American countries. According to an analysis by Global Market Insights, the PV tracker market size will exceed $27 billion by 2024. As a second example, LED market share in general lighting is expected to reach 70% in 2020.</t>
  </si>
  <si>
    <t>Our account management teams work with existing and new customers to identify opportunities to design and build more energy-efficient products. Our design engineers work towards more energy-efficient product designs. We have aggregated our innovation efforts under a single organization – Innovation and New Ventures – to provide manufacturing and engineering expertise to both start-ups and established enterprises working on a wide variety of smart technologies, cloud-based technologies, and automation. We have also established Customer Experience Centers in the U.S. and China to showcase our Sketch-to-Scale® capabilities. These centers support the needs of customers of any size and at any stage of product design, development and manufacturing, from startups to large enterprises. We have also invested heavily in our Flex Lighting Solutions business as we have been seeing increasing demand for our energy efficient lighting products. For example, Flex Lighting Solutions and LED Lowcountry partnered with Port City Logistics to design a new lighting floorplan. The new system replaced 1,144 T5 fluorescent fixtures with Flex Essentials Series 4.0 LED high bays. As a result, Flex has enabled Port City Logistics to achieve: (1) &gt;86% energy reduction, (2) 100% reduction of maintenance costs, (3) $21,500 estimated annual cost savings. There is zero cost to design and build more energy-efficient products over and above the normal costs of management and operation.</t>
  </si>
  <si>
    <t>We have an opportunity to increase production and distribution processes at our owned and operated manufacturing locations through implementation of energy efficiency and low carbon initiatives. This opportunity is driven, in part, by our key customers, such as Google, who are increasingly setting supply chain targets and requesting that we improve our energy performance and increase purchases of renewable energy to power our facilities. For example, Google has a vision that all suppliers’ sites will source 100% renewable energy in every region where Google products are made. Within our operations globally, we are committed to reducing our energy use and related GHG emissions. We are working toward our goals to reduce CO2e emissions by at least 10% per unit revenue (2016-2020) and increase the utilization of renewable energy (RE) by deploying a minimum of 2MW/yr. solar power and/or procuring the same amount of RE from third party sources. Roughly 90% of our GHG emissions result from electricity purchases at our operated locations. We see this as an opportunity to reduce our operating costs. Through energy efficiency initiatives and renewable energy purchases, we can enhance our reputation, improve the resiliency of our operations and further develop relationships with key customers.</t>
  </si>
  <si>
    <t>Cost-savings achieved through implementation of energy efficiency initiatives and low-carbon energy installations in 2018 was ~$6M. Sample 2018 energy efficiency projects include upgrades to HVAC, building controls, lighting, motors and drives, combined heat and power, compressed air, process optimization, refrigeration and more.</t>
  </si>
  <si>
    <t>Flex’s energy management strategy involves the development and implementation of energy reduction best practices, on-site energy generation through solar panels, buying energy from renewable sources, and replacing and installing LED light fixtures. We are working toward our goals to reduce CO2e emissions by at least 10% per unit revenue (2016-2020) and increase the utilization of renewable energy (RE) by deploying a minimum of 2MW/yr. solar power and/or procuring the same amount of RE from third party sources. As of 2018, we are on track to meet both goals, having implemented energy efficiency initiatives and low-carbon energy installations, leading to an avoidance of over 40,000 MTCO2e. We are also working closely with customers who have set supply chain targets. For example, in 2017, Google invited us to participate in the Technical Pilot Program for China Energy Management and Performance Evaluation. This program is designed to help Google’s supply chain partners in China increase energy efficiency. To date, we have completed three training workshops, launched an internal energy management system using ISO 50001 standards, and identified 5 energy efficiency projects at factories in China, totalling more than 6M kWh/yr. We have achieved ~5M kWh/yr. savings through other energy-efficiency measures. 2018 monetary investments related to energy efficiency initiatives and low-carbon energy installations were ~$17M with no additional costs beyond management and operation.</t>
  </si>
  <si>
    <t>We have an opportunity to reduce our exposure to GHG emissions by increasing our renewable energy (RE) purchases. This opportunity is driven, in part, by our key customers, such as Google, who are increasingly setting supply chain targets and requesting that we improve our energy performance and increase RE purchases to power our facilities. For example, Google has a vision that all suppliers’ sites will source 100% RE in every region where Google products are made. Within our operations globally, we are committed to reducing our energy use and related GHG emissions. We are working toward our goals to reduce CO2e emissions by at least 10% per unit revenue (2016-2020) and increase the utilization of renewable energy (RE) by deploying a minimum of 2MW/yr. solar power and/or procuring the same amount of RE from third party sources. Roughly 90% of our GHG emissions results from electricity purchases at our operated locations. We see this as an opportunity to reduce operating costs and exposure to GHG emissions by increasing our RE purchases, enhancing our reputation, improving the resiliency of our operations and further developing relationships with key customers. We are looking for opportunities in all of the locations where our footprint is substantial, including, for example, China, Malaysia, Mexico, the United States and India. In some locations, the green energy market is less developed, but we expect that to change rapidly over the next several years.</t>
  </si>
  <si>
    <t>Cost-savings achieved through renewable energy purchases in 2018 was ~$600,000. In 2018, we expanded our solar power generation capacity, totaling more than 19 MW (with an expected lifetime of 20 years) and producing over 13.7 GWh/year. At one of our sites in the US, we purchased ~16,000 MWh wind power.</t>
  </si>
  <si>
    <t>Flex’s energy management strategy involves the development and implementation of energy reduction best practices, on-site energy generation through solar panels, buying energy from renewable sources, and replacing and installing LED light fixtures. We are working toward our goals to reduce CO2e emissions by at least 10% per unit revenue (2016-2020) and increase the utilization of renewable energy (RE) by deploying a minimum of 2MW/yr. solar power and/or procuring the same amount of RE from third party sources. As of 2018, we are on track to meet both goals, having implemented energy efficiency initiatives and low-carbon energy installations, leading to an avoidance of over 40,000 MTCO2e. From 2017 to 2018, we increased RE purchases by 28%. We are working closely with customers who have set supply chain targets. For example, in 2017, Google invited us to participate in the Technical Pilot Program for China Energy Management and Performance Evaluation. This program is designed to help Google’s supply chain partners in China increase energy efficiency. To date, we have completed three training workshops, launched an internal energy management system using ISO 50001 standards, and identified 5 energy efficiency projects at factories in China, totalling more than 6M kWh/yr. 2018 monetary investments related to renewable energy purchases were ~$9M with no additional costs beyond management and operation.</t>
  </si>
  <si>
    <t>The revenues from our energy-related climate change solutions were sizeable in the last fiscal year. We cannot be more precise as our segment reporting does not break that figure out of the Industrial and Emerging Industries (IEI) segment of the business. We can also state that Flex is continuing to pursue additional business in this sector with industrial customers, public and private utilities, energy developers and others. In some cases, we have a significant market share, e.g. for single-axis trackers utilized in utility-scale solar installations. A similar statement can be made regarding the financial impact of climate-related losses, i.e. that losses were incurred because of severe weather events (e.g. a typhoon earlier in the year in Southern China) that impacted our factories. Those losses included business interruption (both shipments and supplies) as well as physical damage to facilities. These types of weather events have usefully informed our business continuity planning. In terms of likelihood and magnitude, these product-related risks and opportunities are medium and there is potential for the revenue opportunities to be material.</t>
  </si>
  <si>
    <t>We may be adversely affected by shortages of required electronic components. From time to time, we have experienced shortages of raw materials and electronic components. These shortages may be caused by events outside our control, including, but not limited to, natural or environmental occurrences such as severe storms or floods which impact our supply chain or inventory. Unanticipated component shortages could result in curtailed production or delays in production, which may prevent us from making scheduled shipments to customers. For example, in Chennai, India in 2018, a storm damaged air freight cargo in transit from one location to another. Our inability to make scheduled shipments could cause us to experience a reduction in sales, an increase in inventory levels and costs, and could adversely affect relationships with existing and prospective customers. Component shortages may also increase our cost of goods sold because we may be required to pay higher prices for components in short supply and redesign or reconfigure products to accommodate substitute components. As a result, component shortages could adversely affect our operating results. Our performance depends, in part, on our ability to incorporate changes in component costs into the selling prices for our products. Given the size and complexity of our supply chains, this is a medium risk. Any disruptions we have seen in supplies during severe weather events have been short-term only.</t>
  </si>
  <si>
    <t>We are looking for growth opportunities in several areas that have the potential to mitigate climate change, including renewable energy, connected home, autonomous vehicles, smart agriculture, and supply chain optimization. For further information please visit flex.com. This opportunity is lower in likelihood only because it depends upon what our customers pursue from a strategic standpoint and the nature of the services we provide, e.g. design vs. assembly only. The magnitude could be high because of the demand for climate change solutions in all of the sectors we mention above, but the timeframe is relatively long and thus the size of the opportunity is somewhat speculative.</t>
  </si>
  <si>
    <t>We have new business development teams investigating market opportunities on a daily basis (Energy segment, New Ventures segment, Strategic Marketing Operations, etc.). Additionally, we have pioneered the Sketch-to-Scale® innovation model to enable start-up companies with new technologies that address these climate-related issues to grow their business from design to full production. Finally, our Corporate Social and Environmental Responsibility (CSER) team is monitoring the development of climate change issues through our regulations and market intelligence function and will feed any insights back into our marketing strategy. Similar to the above answer, this opportunity is dependent upon customers and the magnitude could be substantial over time.</t>
  </si>
  <si>
    <t>Increasing or decreasing temperatures could impact site energy usage and increase operational costs or disrupt production capacity. This risk is being managed through improved efficiencies in usage and facilities climate control and through the addition of site power generation capabilities, where appropriate. There are no significant cost expenditures at this time. The management and monitoring of this development will not increase because existing teams will work on this issue. This is a risk that has a high likelihood of occurring in the short-term (e.g., 3-5 years), and is low-medium in terms of magnitude. We are continuing to invest in LED lighting, onsite solar and are investigating procurement of green energy through local utilities, PPAs, etc.</t>
  </si>
  <si>
    <t>The revenues from our energy-related climate change solutions were sizeable in the last fiscal year. We cannot be more precise as our segment reporting does not break that figure out of the Industrial and Emerging Industries (IEI) segment of the business. We can also state that Flex is continuing to pursue additional business in this sector with industrial customers, public and private utilities, energy developers and others. In some cases, we have a significant market share, e.g. for single-axis trackers utilized in utility-scale solar instillations. A similar statement can be made regarding the financial impact of climate-related losses, i.e. that losses were incurred because of severe weather events (e.g. a typhoon earlier in the year in Southern China) that impacted our factories. Those losses included business interruption (both shipments and supplies) as well as physical damage to facilities. These types of weather events have usefully informed our business continuity planning. In terms of likelihood and magnitude, these product related risks and opportunities are medium and there is potential for the revenue opportunities to be material.</t>
  </si>
  <si>
    <t>Increasing or decreasing temperatures could impact site energy usage and increase operational costs or disrupt production capacity. This risk is being managed through improved efficiencies in usage and facilities climate control and through the addition of site power generation capabilities, where appropriate. There are no significant cost expenditures at this time. The management of monitoring this development will not increase because existing teams will work on this issue. This is a risk that has a high likelihood of occurrence and is medium in terms of magnitude. We are continuing to invest in LED lighting, onsite solar and are investigating procurement of green energy through local utilities, PPAs, etc.</t>
  </si>
  <si>
    <t>Increasing or decreasing temperatures could impact site energy usage and increase operational costs or disrupt production capacity. This risk is being managed through improved efficiencies in usage and facilities climate control and through the addition of site power generation capabilities, where appropriate. No significant cost expenditures are incurred at this time. The management and monitoring of this development will not increase because existing teams are already working on it. This is a risk that has a high likelihood of occurrence in the short-term (e.g., 3-5 years), but it is low-medium in terms of magnitude. We are continuing to invest in LED lighting, onsite solar and are investigating procurement of green energy through local utilities, PPAs, etc.</t>
  </si>
  <si>
    <t>We are looking for growth opportunities in several areas that have the potential to mitigate climate change, including renewable energy, connected home, autonomous vehicles, smart agriculture, and supply chain optimization. This opportunity is lower in likelihood only because it depends upon what our customers pursue from a strategic standpoint and the nature of the services we provide, e.g. design vs. assembly only. The magnitude could be high because of the demand for climate change solutions in all of the sectors mentioned above, but the timeframe is relatively long and thus the size of the opportunity is somewhat speculative.</t>
  </si>
  <si>
    <t>We have new business development teams investigating market opportunities on a daily basis (Energy segment, New Ventures segment, Strategic Marketing Operations, etc.). Additionally, we have pioneered the Sketch-to-Scale® innovation model to enable start-up companies with new technologies that address these climate-related issues to grow their business from design to full production. Finally, our Corporate Social and Environmental Responsibility (CSER) team is monitoring the development of climate change issues through our regulations and market intelligence function and will feed any insights back into our marketing strategy. Similar to the answer stated above, this opportunity is dependent upon customers and could be substantial over time.</t>
  </si>
  <si>
    <t>As noted, severe weather events have impacted our facilities in China and India, leading to temporary impairment of business as well as physical damage to structures and other facilities. The subsequent repairs have included hardening of some assets and provision of backup power and other mitigations. This is a risk that has a high likelihood of occurrence and is low-medium in terms of magnitude.</t>
  </si>
  <si>
    <t>There have been no liabilities incurred to date as a result of climate change risks or compliance issues, e.g., Flex is not party to any climate related litigation. We do not anticipate any impact on our financial planning process for liabilities in the short (1-5 years) or long term (greater than 10 years). We believe this is due to the fact that our business model enables our customers to bring products to market and relatively few products are sold as “Flex” products. Another factor is that our regionalized footprint has allowed us to avoid business interruption even where physical events (e.g. typhoons) have impacted individual facilities. We will learn more about long-term exposure when we conduct a scenario analysis using guidance from the Task Force on Climate-related Financial Disclosures (TCFD) and as our supply chain assessments expand.</t>
  </si>
  <si>
    <t> i. Climate-related factors have influenced our business strategy in three basic ways: </t>
  </si>
  <si>
    <t>With a growing energy business, there are new opportunities for us to work with customers to bring energy efficiency and generation products to the market. </t>
  </si>
  <si>
    <t>In terms of drivers, our customers are placing greater emphasis on their Scope 3 footprints, which in many instances is driving reductions in our operational footprint. </t>
  </si>
  <si>
    <t>With extreme weather events increasing in frequency and severity, and regulation in some jurisdictions being considered, our risk management process is affected. During our reviews in the past several years, we resolved to increase the amount of on-site solar we install. Simultaneously, we are actively pursuing collaborations with customers in this area in order to increase our leverage.</t>
  </si>
  <si>
    <t>Examples of our product development and engagement include: </t>
  </si>
  <si>
    <t>In collaboration with Renewable Energy Systems (RES) – a top battery energy storage integrator and renewable energy company in North America – we have successfully deployed the first energy storage solution for the U.S. </t>
  </si>
  <si>
    <t>We are joining forces with the United Nations Global Compact (UNGC) to demonstrate our focus on integrating sustainability throughout our company. This initiative will also help customers, partners, and other businesses expand and increase their efforts to build a more sustainable future.</t>
  </si>
  <si>
    <t>We received recognition for the exceptional results we achieved during our 2018 Earth Day  Challenge, which engaged employees to reduce their environmental impact within their local communities. </t>
  </si>
  <si>
    <t>ii. Our business strategy is linked to a GHG reduction target. Our energy management strategy involves the development and implementation of energy reduction best practices, on-site energy generation through solar panels, buying energy from renewable sources, and replacing and installing LED light fixtures. We are working toward our goals to reduce CO2e emissions by at least 10% per unit revenue (2016-2020) and increase the utilization of renewable energy (RE) by deploying a minimum of 2MW/yr. solar power and/or procuring the same amount of RE from third party sources. As of 2018, we are on track to meet both goals, having implemented energy efficiency initiatives and low-carbon energy installations, leading to an avoidance of over 40,000 MTCO2e.</t>
  </si>
  <si>
    <t>iii. Examples of our most substantial 2018 climate-related business decisions: </t>
  </si>
  <si>
    <t>We are continuing to execute on our plan to install solar photovoltaic (PV) systems across our sites globally. In 2018, we expanded our solar power generation capacity, totalling more than 19MW and producing over 13.7 GWh/year.</t>
  </si>
  <si>
    <t>At one of our site in the US, we purchased ~16,000 MWh wind power. </t>
  </si>
  <si>
    <t>We are continuing to invest in operational resiliency by deploying our own energy efficient lighting products across global operations. Between 2013 and 2018, we installed over 113,000 LED light fixtures manufactured by Flex Lighting Solutions in 15 countries (Austria, Brazil, Canada, China, Hungary, India, Ireland, Italy, Malaysia, Mexico, Poland, Romania, Switzerland, Ukraine, and the US). This resulted in savings of over 87 GWh/year, which could power the equivalent of more than 8,300 homes for one year. This global project helps us to reduce by over 61,000 tonnes of CO2e emissions per year.</t>
  </si>
  <si>
    <t>iv. The aspects of climate change that have influenced these business decisions include cost savings from operational efficiencies, reputation enhancement, operational resiliency, reduced exposure to GHG emissions.</t>
  </si>
  <si>
    <t>v. The most important components of our short-term strategy (3-5 years) that have been influenced by climate change include the implementation of new operational practices to identify energy efficiency and low carbon solutions for key manufacturing equipment, development of energy-efficiency best practices and replication across global sites to reinforce our environmental management systems.</t>
  </si>
  <si>
    <t>vi. The most-important components of the long-term strategy that have been influenced by climate change (10-25 years) include the incorporation of new technologies (new equipment that consumes less energy) and the development of manufacturing solutions in an effort to reduce our energy consumption. In addition to engineering solutions, we incorporated the Energy Market Segment into the business portfolio, our energy group is delivering solutions for the clean technology industry. This includes renewable energy, energy monitoring and smart grid technology, energy-efficient lighting, and green transportation. Our energy group actively monitors regulatory developments that affect international markets (e.g. tariffs, solar incentive programs, local content legislation).  Local governments where we operate have recognized our actions to mitigate climate change impact. For example, the local government in Zhuhai, China gave us the "Zhuhai Excellent Enterprise Energy Saving Award," while our facility in Guadalajara, Mexico received an Energy Conservation Award. </t>
  </si>
  <si>
    <t>vii. Strategic advantage: Our climate-change strategy allows us to offer value-creating electronic manufacturing services that increase customer competitiveness.</t>
  </si>
  <si>
    <t> While climate risks have been factored into Flex’s risk assessment identification, assessment and management processes, our enterprise risk assessment process has not identified these as top risks, and therefore, scenario analysis has not been prioritized to date. Instead, our current focus to mitigate future climate-related impacts is on achieving our Flex 20 by 2020 goals which are aligned to the United Nations Sustainable Development Goals (UN SDGs). These 20 goals reflect our commitment to the highest sustainability standards across our operations and supply chain and include reducing our Scope 1 and 2 location-based CO2e emissions by 10% per unit revenue from 2016 to 2020, increasing the utilization of renewable energy, increasing the manufacture of Flex Energy Solutions PV solar modules and trackers to power the equivalent of 3.5 million homes, and providing electricity to the grid at a cost 5% less than average fossil fuel sources through Flex Energy Solutions renewable energy systems.</t>
  </si>
  <si>
    <t>Based on the Intergovernmental Panel on Climate Change’s Special Report on Global Warming of 1.5°C, we understand that we need to do more to prevent the worst impacts of climate change so we are currently in the process of evaluating the use of climate-related scenario analysis at both the company and asset levels. We are working with  our Corporate Real Estate, Facilities and Workplace Services, Enterprise Risk Management, Corporate Treasury, and Corporate Social &amp; Environmental Responsibility (CSER) teams to consider the applicability of available models to determine which will be most relevant and useful for our business and are in discussion on how to leverage results to inform our business strategy. We anticipate implementing climate-related scenario analysis for our global operations within the next two years.</t>
  </si>
  <si>
    <t>We are also considering conducting a supply chain scenario analysis as that part of our business is quite complex, and climate-related risks are harder to assess. There may be an opportunity to work with Elementum (a supply chain company spun out of Flex) to do some of the necessary mapping.</t>
  </si>
  <si>
    <t>We have committed to reducing location-based GHG emissions per revenue by 10% by 2020 by implementing energy efficiency initiatives.</t>
  </si>
  <si>
    <t>Renewable Energy Capacity (MW)</t>
  </si>
  <si>
    <t>Increase the utilization of renewable energy by deploying a minimum of two megawatts of solar power annually and/or procuring the same amount of power from third party renewable sources.</t>
  </si>
  <si>
    <t>Int1</t>
  </si>
  <si>
    <t>Mandatory</t>
  </si>
  <si>
    <t>Combined heat and power</t>
  </si>
  <si>
    <t>Fuel Cells</t>
  </si>
  <si>
    <t>We replaced refrigerant containing systems with more efficient ones. The Flex site in Tab, Hungary received an energy management system certificate in November 2016 for fulfilling ISO50001.</t>
  </si>
  <si>
    <t>We dedicate $17M USD/year to fund carbon reduction projects.</t>
  </si>
  <si>
    <t>We launched our Flex 20 by 2020 goals outlining ten actions to encourage employees to save energy. We developed an annual program, called “Earth Day Challenge,” where we invited all our facilities to organize environmental initiatives over two consecutive weeks. As part of the program, employees are encouraged to increase awareness and support of local communities by volunteering their time and expertise. This program contributes to our Flex 20 by 2020 environmental and community goals.</t>
  </si>
  <si>
    <t>Our goal is to achieve a two-year or lower payback in energy efficiency projects and up to six years in renewable generation.</t>
  </si>
  <si>
    <t>We established a dedicated revolving fund for energy efficiency projects.</t>
  </si>
  <si>
    <t>Solar PV products including single axis trackers, high efficiency modules, inverters, smart meters, solenoids, LED lighting, and other industrial energy-saving products.</t>
  </si>
  <si>
    <t>Other, please specify: The use of our solar PV products and LED lighting solutions allows other organizations to avoid Scope 2 emissions because electricity from solar panels has zero emissions, and LED lighting reduces the need for purchased electricity.</t>
  </si>
  <si>
    <t>The use of our solar PV products allows other organizations to avoid Scope 2 emissions because electricity from solar panels has zero emissions. As this is a relatively new business, we are not reporting % of revenue yet.</t>
  </si>
  <si>
    <t>LED lighting solutions for industrial applications</t>
  </si>
  <si>
    <t>The use of our LED lighting solutions allows other organizations to reduce Scope 2 emissions LED lighting is more energy efficient than traditional lighting and reduces the need for purchased electricity. As this is a relatively new business, we are not reporting % of revenue yet.</t>
  </si>
  <si>
    <t>Emissions were re-baselined in this year due to a divestiture and methodology improvements.</t>
  </si>
  <si>
    <t>Purchased Steam</t>
  </si>
  <si>
    <t>lb CO2 per gallon</t>
  </si>
  <si>
    <t>lb CO2e per gallon</t>
  </si>
  <si>
    <t>Applies to Solar PV in China, Mexico, and Austria</t>
  </si>
  <si>
    <t>Flex_Environmental_and_Community_Data_Verification_Statement_July 2019.pdf</t>
  </si>
  <si>
    <t>Whole document</t>
  </si>
  <si>
    <t>The 2018 vs 2017 change in scope 1 and scope 2 emissions were verified.</t>
  </si>
  <si>
    <t>The 2018 vs 2017 change in scope 3 emissions were verified.</t>
  </si>
  <si>
    <t>The 2018 progress against our emission reduction target was verified.</t>
  </si>
  <si>
    <t>Other, please specify (Total Energy Consumed (MWh))</t>
  </si>
  <si>
    <t>The total energy consumed in 2018 was verified.</t>
  </si>
  <si>
    <t>Other, please specify (Use of renewable energy (MW))</t>
  </si>
  <si>
    <t>The use of renewable energy (MW) in 2018 was verified.</t>
  </si>
  <si>
    <t>Shenzhen Gushu (104) with Balance (T) 21923 in 2018. Shenzhen Gushu (112) with Balance (T) 5336 in 2018. Shenzhen Huangtian with Balance (T) 2330.14 in 2018. Shenzhen Fuyong &amp; Shiyan with Balance (T) 2849.00 in 2018.</t>
  </si>
  <si>
    <t>Flex’s strategy for complying with the Shenzhen pilot ETS is to stay under the cap by implementing energy efficiency measures in operations and optimizing production processes. For example, in FY18 we applied this strategy by: </t>
  </si>
  <si>
    <t>· Replacing halogen lamps with LED lighting;</t>
  </si>
  <si>
    <t>· Upgrading air conditioner duct connection at workshop;</t>
  </si>
  <si>
    <t>· Replacing low-efficiency compressors;</t>
  </si>
  <si>
    <t>· Setting up and improving fresh-air equipment in cleanrooms;</t>
  </si>
  <si>
    <t>· Installing cooling water pipe parallel connection for chiller systems;</t>
  </si>
  <si>
    <t>· Reducing quantity for W/S and reflow oven to meet electricity usage through optimizing the production process;</t>
  </si>
  <si>
    <t>· Using efficient motors and chiller unit to meet energy demand savings.</t>
  </si>
  <si>
    <t>We measure and monitor our emissions to ensure that we have not exceeded the limit. </t>
  </si>
  <si>
    <t>CDM Project 1326: Jorethang Loop Hydroelectric Project, India</t>
  </si>
  <si>
    <t>CDM Project 4676: SHP CDM Project, Minas Gerais, Brazil</t>
  </si>
  <si>
    <t>CDM Project 5553: Renewable Wind Power generation for promoting energy security</t>
  </si>
  <si>
    <t>Transport</t>
  </si>
  <si>
    <t>CDM Project 4744: BRT Zhengzhou, China</t>
  </si>
  <si>
    <t>While conducting business with or on behalf of Flex, our suppliers and our employees, agents, and subcontractors must understand and adhere to our Supplier Code of Conduct (“Code”). We expect all of our suppliers to implement appropriate and effective policies to ensure compliance with the code and all relevant laws and regulations. The code applies to all suppliers including, but not limited to, those engaged in: • Manufacturing products, packaging, parts, components, subassemblies, materials or otherwise involved in processes related to any of the foregoing; and • Providing services to, or on behalf of Flex, regardless of type, location or duration. Adoption of compliance to the Responsible Business Alliance Code of Conduct (“RBA Code”) is fundamental to the code. The RBA embodies a set of standards on social, environmental and ethical issues in the supply chain. Our standards exceed those of the RBA Code. We require additional compliance with respect to the social and environmental responsibility requirements. The RBA Code states that energy consumption and all relevant Scopes 1 and 2 greenhouse gas emissions are to be tracked and documented, at the facility and/or corporate level. Participants are to look for cost- effective methods to improve energy efficiency and to minimize their energy consumption and greenhouse gas emissions.</t>
  </si>
  <si>
    <t>Our aim is to leverage the magnitude of our supply chain to make a positive impact in our industry and communities. We strive to do this by continuously monitoring our supply chain to ensure its compliance with our social and environmental standards which exceed RBA standards. Through supplier trainings, onsite audits, screenings, self-assessment questionnaires we ensure the continuity and effectiveness of supplier social and environmental activities, and mitigate potential risks. Beneficial outcomes include: (1) increased awareness and improved supplier reporting (2) supply chain resiliency, and (3) reduced supply chain risk. Flex measures of success include: # suppliers screened using RBA tool, % increase in supplier due diligence assessments from previous year, # completed social and environmental assessments, # trained and certified Flex social and environmental supplier auditors and % increase from previous year, # Flex labor agents assessed, # suppliers trained on social and environmental / RBA requirements, # new suppliers screened using social and environmental criteria, # onsite audits</t>
  </si>
  <si>
    <t>One way we convey our requirements to suppliers is through on-site social and environmental training, which also provides an opportunity for us to meet face to face with our suppliers for information sharing and discussion. In 2018, 226 total suppliers received training on our social and environmental expectations for suppliers, our Supply Chain Social and Environmental Management Program, and the updated RBA standards. We selected these suppliers in 2018 because they were (1) local to our campus, (2) represented a diverse cross-section of our supplier base, or (3) were labor agency suppliers.</t>
  </si>
  <si>
    <t>One way we convey our requirements to suppliers is through on-site social and environmental training, which also provides an opportunity for both Flex and our suppliers to meet face to face for information sharing and discussion. In 2018, Flex conducted four trainings at Flex Zhuhai, Suzhou and Gushu campuses, embracing 226 total suppliers. During the training sessions, we outlined the Flex social and environmental expectations for suppliers, our Supply Chain Social and Environmental Management Program, and the updated RBA standards. Together with our suppliers we shared best practices on social and environmental management with the group. Since 2010, more than 2,900 personnel, representing nearly 750 suppliers have been trained on the Flex / RBA social and environmental standards.</t>
  </si>
  <si>
    <t>Our worldwide supply chain embraces roughly 16,000 direct, indirect and vertically integrated suppliers, most of whom are controlled by our customers. For top suppliers where we have control, we have developed a Preferred Supplier Program (PSP) based on spend. In 2018, there were 452 suppliers in our PSP, of which 98% have been assessed via our Self-Assessment Questionnaire (SAQ). Flex’s supplier SAQ contains questions related to the measurement, monitoring and existence of systems to reduce impacts from water use, discharge, air emissions (e.g., VOCs, ozone depleting substances, GHG emissions), energy use, waste, and hazardous materials.</t>
  </si>
  <si>
    <t>In order to be included in our PSP, suppliers are required to meet key criteria established by a cross-functional team of senior leaders. All suppliers must (1) implement appropriate and effective policies to ensure compliance with our Supplier Code of Conduct, which aligns with the Responsible Business Alliance Code of Conduct (“RBA Code”) and (2) be approved via our supplier qualification process which covers several key elements, including business, quality systems, operations, engineering /design, product/ process environmental compliance, supply chain security, corporate social and environmental responsibilities, and lean concepts. For example, suppliers in our PSP measure, monitor and have systems in place to reduce impacts from water use, discharge, air emissions (e.g., VOCs, ozone depleting substances, GHG emissions), energy use, waste, and hazardous materials. PSP suppliers are also required to complete our self-assessment questionnaire (SAQ) so we can validate their commitment to supporting and respecting the standards of social, environmental and ethical issues in the supply chain. Our measures of success include: (1) % of PSP suppliers assessed, (2) % spend represented by PSP suppliers, (3) # suppliers completing our SAQ, (4) # initial audits conducted, (5) # follow-up audits conducted</t>
  </si>
  <si>
    <t>Each year, Flex honors the recipients of its Preferred Supplier Awards at a Global Supplier Summit, hosted at the Flex Customer Innovation Center, in the Silicon Valley. The awards recognize outstanding performance, strategic value-add, excellent service, innovation and collaboration. Suppliers selected for the awards are nominated by Flex procurement and supply chain professionals and employees in various business groups.</t>
  </si>
  <si>
    <t>As part of our Preferred Supplier Program, in 2017, more than 100 suppliers received our award for unwavering dedication and commitment to providing operational excellence. Climate change performance (i.e. measurement, management and reduction of GHG emissions and energy use) is one aspect of this award. Measures of success include: Flex measures of success include: (1) % of PSP suppliers assessed, (2) % spend represented by PSP suppliers, (3) # suppliers completing Flex’s SAQ, (4) # initial audits conducted, (5) # follow-up audits conducted, (6) # Preferred Supplier awardees per year.</t>
  </si>
  <si>
    <t>Flex works with ~250 logistics providers. Five of these providers are considered strategic suppliers based on spend. Each quarter, we conduct a scorecard review with our strategic suppliers to evaluate their environmental sustainability capabilities, including their ability to report greenhouse gas (GHG) emissions based on freight they moved for us. All of our strategic suppliers have published annual corporate social responsibility reports and have the capability to allocate GHG emissions to us.</t>
  </si>
  <si>
    <t>Flex’s strategic suppliers for logistics are evaluated quarterly based on their environmental sustainability capabilities, including their ability to report greenhouse gas (GHG) emissions based on freight the moved for us. This review is undertaken to ensure that logistics providers are measuring and monitoring GHG emissions and publishing annual corporate social responsibility reports. Our measures of success include: (1) # strategic suppliers, (2) # quarterly scorecard reviews, (3) # suppliers able to allocate their GHG emissions to us.</t>
  </si>
  <si>
    <t>Each year, we conduct quarterly business reviews with ~5% of customers during which we have one-on-one discussions on our GHG emissions performance or GHG target-setting. These customers tend to be major customers with significant spend and corresponding energy demands. As a service business, we are focused on serving our customers’ needs, so most of these efforts are initiated by customers as part of their efforts to evaluate and reduce their own Scope 3 GHG emissions.</t>
  </si>
  <si>
    <t>By way of example, we have collaborated with a key customer -- a major networking equipment company -- to optimize their burn-in and testing protocols to minimize energy loads and reduce related GHG emissions. Measures of success: (1) net reduction in energy consumption, (2) net reduction in related GHG emissions, (3) related cost-savings.</t>
  </si>
  <si>
    <t>Other, please specify (Education/info sharing: Run an engagement campaign to educate customers about the power of technology to connect people, products and services to create a smarter, more sustainable future.)</t>
  </si>
  <si>
    <t>Flex hosts and participates in a range of industry events, tradeshows and conferences annually to showcase innovative solutions, from smart home and lifestyle to automotive, healthcare, and enterprise computing. All customers may attend such events. In 2019 for example, we participated in the Consumer Electronics Show (CES) to demonstrate new ways of understanding and experiencing smart technology – from the way products are manufactured in the Fourth Industrial Revolution, to how they are utilized and connected. Also in 2019, NEXTracker, a Flex company, will be hosting a roundtable with PV Magazine at the Solar Power Southeast trade show in Atlanta to explore the challenges of deploying solar in Southern states (e.g., hurricanes, floods, and damp heat). The panel discussion will cover experiences from both the field and the lab to inform developers, installers, engineers and contractors – as well as financiers and asset owners – on dealing with this diverse set of challenges. We also host curated and guided tours for customers at our customer innovation centers. In 2018, for example, our customer innovation centers in Milpitas, California, Boston, Massachusetts, and in Zhuhai and Shanghai, China, saw a combined total of 1500 customer visits.</t>
  </si>
  <si>
    <t>Through our participation in industry events, we are able to educate our customers about the power of technology to connect people, products and services to create a smarter, more sustainable future. We are also able to share best practices in deploying solar to enable customers to reduce their energy use and related GHG emissions. Measures of success include: (1) # of tradeshows, events and conferences attended per year, (2) # of customer visits to Flex customer innovation centers.</t>
  </si>
  <si>
    <t>Flex values feedback and input from our internal and external stakeholders. Our key stakeholders, or 'other partners in our value chain', include, but are not limited to, employees, customers, shareholders, potential investors, suppliers, subcontractors, labor agents, governments/regulatory agencies, unions, Non-Governmental Organizations (NGOs) and industry associations. Regularly, we update our materiality assessment based on stakeholder concerns and publish information based on requests for qualitative and quantitative information on corporate GHG emissions, performance trends, emissions reduction goals, climate change risks and opportunities, and governance practices. </t>
  </si>
  <si>
    <t>We use multiple communication channels to inform stakeholders, including written communication, meetings, regular and specialized reports, contracts, surveys, and other methods. The frequency of communication varies depending on the topic and business process. Engagement may be daily, monthly, quarterly, annually or as needed to keep an open dialog with all stakeholders. Taking advantage of the regular communication and business process, we continually identify the key sustainability topics and concerns of our stakeholders. Then we strive to incorporate these priorities into our business and corporate sustainability strategies. In 2018, key topics included environmental performance, working hours, working conditions, social and environmental supply chain management, integrity/ethics, company performance, regulatory compliance and adherence to RBA standards, among others. Through our 2018 materiality assessment process, we identified, among other issues, energy, water, emissions and supplier environmental assessments as material for our business.</t>
  </si>
  <si>
    <t>Each year, we publish our annual Sustainability Executive Report and online GRI content index to share information on our climate-related strategy and progress toward GHG and energy goals with our stakeholders. In 2018, we achieved an Ecovadis Gold CSR Rating, and a “B” score for our CDP 2018 Climate Change response. In 2018, for the third year in a row, we were a constituent of the FSTE4Good Index. In 2018, we were recognized by our sustainability efforts, particularly our Earth Day Challenge program, with the Manufacturing Leadership Award. These awards recognize our strong performance and oversight of environmental, social and governance issues.</t>
  </si>
  <si>
    <t>Other climate-related engagements include labor agent sustainability assessments. As an example, we have performed social and environmental on-site audits on our major labor agents in China since 2015. In recent years, we have extended these audits to Malaysia, India, Indonesia, Brazil, and Thailand. Twenty of our labor agents were assessed in 2018. We only conduct business with approved labor agents based on audit results.</t>
  </si>
  <si>
    <t>NEXTracker, a Flex company, lobbies in support of clean energy generation. In 2018, NEXTracker lobbied in Sacramento, California in support of solar photovoltaic and energy storage legislation (Senate Bill-100 California Renewables Portfolio Standard Program: emissions of greenhouse gases). The company’s lobbying efforts were joined by solar companies big and small.</t>
  </si>
  <si>
    <t>By lobbying in support of SB-100, NEXTracker is advocating for directional support from California state assembly for 100% renewable by 2015, cleaning up our air and creating good jobs in the process. The bill creates thousands of high-quality paying jobs while also reducing the pollution that warms the planet and harms California’s children and families.</t>
  </si>
  <si>
    <t>In 2015, NEXTracker’s Chief Executive Officer (CEO) lobbied for net metering in California and testified for it both at the California Energy Commission and the California Public Utilities Commission. Lobbying efforts were successful in getting net metering passed in California, and it has since been replicated in almost every state in the United States.</t>
  </si>
  <si>
    <t>By lobbying in support of net metering, NEXTracker advocates for the lowest levelized cost of energy with solar. With more solar integrated on to California’s grid, ratepayers (or California consumers), are paying less on their monthly utility bills. This is accomplished with net energy metering (or NEM). NEM is a billing mechanism that allows homeowners and businesses that generate their own electricity with their solar energy system to deliver power they do not use back into the grid and receive a credit.</t>
  </si>
  <si>
    <t>In 2018, NEXTracker lobbied against the US Solar Tariff, which places tariffs on imported solar cells and modules for a period of four years. According to the Solar Energy Industries Association (SEIA), “The historic growth of solar energy in the U.S. has shown that increases in deployment depend on falling costs. Across all market segments, solar is competing with other low-cost fuel sources such as wind and natural gas. At such thin margins, even the slightest increase in the price of modules can mean that homeowners, utilities and businesses will choose an alternative for their power generation. That’s why these tariffs will be damaging to the entire U.S. industry. With hardware costs increased as a result of import fees, many projects may not pencil out. This translates to losses in jobs and economic investment, and a missed opportunity to grow the U.S. economy.”</t>
  </si>
  <si>
    <t>By lobbying against the US Solar Tariff, NEXTracker is advocating for the lowest levelized cost of producing energy through solar. With extensive tariffs (20-30% on solar panels coming into the United States – of which 90% are manufactured in China; and an additional steel and aluminum tariff imposed on the solar racking and mounting structures in large scale utility that NEXTracker relies on to deliver the lowest cost of solar power to its customer, these tariffs will increase the cost of solar, going against what consumers want. In polls across the US and across both political parties, 7 out of 10 US voting age adults prefer solar over any other form of energy source.</t>
  </si>
  <si>
    <t>Solar Energy Industries Association (SEIA)</t>
  </si>
  <si>
    <t>From SEIA’s website, SEIA “is the driving force behind solar energy and is building a strong solar industry to power America through advocacy and education. As the national trade association for the U.S. solar energy industry, which employs more than 242,000 Americans, we represent all organizations that promote, manufacture, install and support the development of solar energy. SEIA works with its 1,000 member companies to build jobs and diversity, champion the use of cost-competitive solar in America, remove market barriers and educate the public on the benefits of solar energy.” According to SEIA, “The near-term growth of the U.S. solar industry is dependent, in part, on national and state policy. One way SEIA can be an effective public policy advocate for the solar industry is through a strong and vibrant PAC [political action committee]. As a maturing industry, we have a responsibility to support policymakers who will back pro-solar policies and provide financial contributions to the political campaigns of key policymakers…The SolarPAC allows the solar industry to support federal candidates who are committed to expanding the use of solar technologies in the global marketplace and who will promote a legislative and regulatory climate favorable to our industry.” In 2018, NEXTracker, a Flex company, lobbied with SEIA against the US Solar Tariff, which places tariffs on imported solar cells and modules for a period of four years.</t>
  </si>
  <si>
    <t>The CEO of NEXTracker, a Flex company, sits on SEIA’s board of directors. Together with NEXTracker, we support SEIA’s efforts to review pending regulations and proposed directives and provide comments from a solar manufacturer/ supplier perspective.</t>
  </si>
  <si>
    <t>We have implemented processes to ensure direct and indirect activities that influence policy are consistent with our overall climate change strategy: our Corporate Social and Environmental Responsibility (CSER) Regional Leads (RLs) and Corporate Real Estate and Facilities (CREF) Regional Leads (RLs) report any pertinent activity in their regions to CSER and CREF Vice Presidents (VPs) on a regular basis. CSER and CREF RLs provide communication links between sites and corporate, ensuring site-level activity is aligned to our corporate strategy. CSER and CREF VPs provide leadership and resources to drive global climate-related activities.</t>
  </si>
  <si>
    <t>Our CSER VP, our CSER Customer Facing and Product Compliance representative, and our CSER Regulations Market Intelligence (RMI) lead representative actively participate in the Information Technology Industry Council’s Environmental Leadership Committee (ELC). We are a member of the Silicon Valley Leadership Group’s Sustainability and Energy Committee, which advocates for balanced, efficient, and effective policies and programs. In addition, our CSER in-house legal counsel support our CSER team members. Through this active participation, we ensure our external engagements are consistent with our company strategy, including our climate change strategy.</t>
  </si>
  <si>
    <t>2018_Sustainability_Executive_Report.pdf</t>
  </si>
  <si>
    <t>Sustainability Strategy - pp. 7 Emissions figures, targets - pp. 13 – 15 Other metrics – pp. 4, 9-15, 17-20</t>
  </si>
  <si>
    <t>Sustainability - Vision _ Flex.pdf</t>
  </si>
  <si>
    <t>https://flex.com/about/sustainability/vision - pp. 1-3</t>
  </si>
  <si>
    <t>2018-AR-Flex.pdf</t>
  </si>
  <si>
    <t>pp. 18, 19, 26-29</t>
  </si>
  <si>
    <t>Group President, Global Operations</t>
  </si>
  <si>
    <t>Adobe is changing the world through digital experiences. Our creative, marketing and document solutions empower everyone - from emerging artists to global brands – with everything they need to design and deliver exceptional digital experiences.  </t>
  </si>
  <si>
    <t>In 2018, Adobe grew annual revenues to over $9.030 billion (up 24% from FY2017), FTE to 21,357 employees (up 19% from FY2017), with two major $1B+ acquisitions in 2018, 373 new patents, in 77 locations around the world.  Adobe integrates products from Digital Media and Digital Experience, to create a comprehensive suite of solutions and services to deliver innovation and productivity. Major acquisitions, including Macromedia (2005); Omniture (2009); Echosign (2012); Behance (2013); Neolane (2014); Fotolia, Maximo and Digital Analytix (2015); LiveFyre (2016); TubeMogul (2017); Marketo &amp; Magento (2018) have grown the company and solidified Adobe’s leadership in digital experiences.  </t>
  </si>
  <si>
    <t>Now more than ever, Adobe enables customers to be more sustainable through their use of our products. Adobe Connect, Adobe Sign, as well as Creative and Experience Clouds help customers eliminate physical workflows and reduce their footprint. For example, the environmental impact of Adobe Sign is remarkable: for every 1M transactions using Adobe Sign instead of traditional print, sign, or fax, over 27M gallons of water, 1.5M pounds of waste, and 23.4M pounds of CO2e is avoided. Adobe worked with EDF and the EPN to develop our Resource Saver Calculator (URL: https://acrobatusers.com/resource-saver-calculator/) so that customers understand how this product can help make any business more sustainable by saving time, resources, emissions, and costs.  At FY2018 end, over 99% of all Adobe solutions were delivered digitally, completely eliminating a physical supply chain and the subsequent environmental impact that goes with it. As a result, Adobe now offers three “clouds” in its product portfolio: Creative Cloud (Photoshop, Illustrator, InDesign, 3Di, VR), Experience Cloud (Advertising, Analytics, Digital Marketing); and Document Cloud (Adobe Sign, Acrobat, PDF).  </t>
  </si>
  <si>
    <t>From its inception, Adobe has been committed to responsibly managing our business. The company has a long history of energy efficiency leadership, resource conservation, waste reduction, and most recently to powering our operations and digital delivery of product with 100% renewable energy. Adobe was the first company to earn Leadership in Energy and Environmental Design (LEED) certification through the U.S. Green Building Council (USGBC) at the Platinum level in June 2006, and today 8 out of 22 current LEED certifications are at the Platinum level. By the end of 2018, over 70% of Adobe employees work in LEED/Green-Certified workspaces -- for 6 years straight. We employ aggressive waste management in all of our controlled buildings resulting in a diversion rate of over 90% globally. To the best of our abilities we attempt to apply best practices to our leased sites where we we do not mange the utility bill but accept that energy efficiency, water conservation, waste diversion, and providing the best workspaces anywhere makes us desirable tenants, best-in-the-world employers, and responsible citizens in every community where we work and live.  </t>
  </si>
  <si>
    <t>In 2018, Adobe made significant progress toward achieving our 100% renewable energy (RE) goal and our commitment to a low-carbon economy. The four key elements to our strategy: 1. Energy Efficiency: the foundation of any renewable strategy and the hallmark of our operational leadership. 2. Advocacy: partner, collaborate and support policies that implement grid-scale RE deployment, enabling a low-carbon economy. Adobe has publicly supported the Amicus Brief for the U.S. Clean Power Plan (2016), We Are Still In and Clean Power Virginia (2017), CA SB100, CA Cap &amp; Trade,  and VA RE IRP (2018). 3. On-site RE: when it makes business sense or when the technology implementation moves us and the market forward. Wind turbines at our San Jose headquarters (2010), Stem battery systems to reduce peak demand in our San Francisco campus (2014), onsite solar in Noida, India (2017). 4. Offsite RE: In 2017 Adobe signed an open-access solar PPA covering our Bangalore campus and in March 2018 we completed a 10MW wind virtual PPA, in partnership with Facebook, demonstrating that collaboration with customers, suppliers, and peers is the way forward.</t>
  </si>
  <si>
    <t>Adobe is committed to reducing Scope 3 emissions by encouraging our employees to take action at home and at work through our Green Teams. Adobe partnered with BMW, Nissan and GM to incentivize employees to purchase EVs, we have more than 200 charging stations at work so employees can go electric. Employees are provided site-specific alternative commuting options so they can use low- or no-carbon ways to get to work each day. Our verified Science-Based Targets state that Adobe will reduce emissions per employee by 5% for business travel by 2025.  </t>
  </si>
  <si>
    <t>December 1 2017</t>
  </si>
  <si>
    <t>November 30 2018</t>
  </si>
  <si>
    <t>Republic of Moldova</t>
  </si>
  <si>
    <t>All major sustainability strategies and initiatives are reviewed annually (or as needed and/or appropriate) with three C-suite leaders: EVP, General Counsel and Secretary of the Board of Directors; Executive Vice President (EVP) and Chief Marketing Officer (CMO); and EVP of Employee Experience (EX). These 3 leaders have Board-level oversight as well as the highest level of sustainability and climate ownership, and they are the global leads for legal, corporate risk, policy advocacy and oversight; climate strategy, brand + reputation; and operations and employee experience – all owners of Adobe’s global footprint, respectively. These 3 Adobe leaders are the perfect blend of highest-level oversight of climate-related risks and opportunities for Adobe, both in how they are the ultimate decision-makers in overall sustainability strategy but also the highest visibility to the Board, the CEO, employees, customers, investors, and the public in general.</t>
  </si>
  <si>
    <t>Adobe’s CFO is designated budgetary responsibility for climate-related issues. This role has been the sustainability C-suite lead for initiatives on reducing business travel reduction, for example, since company-wide programs in this space have substantive ($0.01 EPS or greater) impact on cost as well as key emissions reductions (Adobe’s major Scope 3) that affect a goal in our Science-Based Targets. Additionally, this role has visibility across all of the company's operations, meets with Adobe’s board of directors regularly, and can address climate-related issues on an as-needed basis. We also have a non-independent internal Sustainability Steering Committee focused on scaling sustainability impact through strategic alignment. It includes senior executives from operations, treasury, marketing, and legal. This group meets typically on a quarterly basis to discuss, review and approve climate-related initiatives, and to provide recommendations and guidance.</t>
  </si>
  <si>
    <t>Action on climate-related initiatives, projects, and strategy are ongoing and have C- and Board-level visibility as needed and appropriate -- this follows the process for the majority of Board level agenda items in that they are included if it requires this level of responsibility and priority. If, at such time that it requires prioritization at each and every Board meeting, it certainly would be.</t>
  </si>
  <si>
    <t>The frequency of climate-related issues at this level depends heavily on if there are budget requirements for certain projects (ex. new office building built to sustainable standards, funding for data center expansion, etc.); communication of reports, ratings and rankings (sharing of the CR Report, DJSI or CDP results, etc.); and in response to an array of queries from Board members. This can range from each/all quarterly meetings within a fiscal year or, with no immediate Adobe-wide, board-level oversight necessary, only as appropriate. In the past year, each of the above climate-related items has been a topic that emerged at the “Board-level committee”, with the CR Report being shared with all Board members by the General Counsel/EVP/Secretary. However, the vast majority of assessment, oversight, decisions, reporting, policy, and monitoring are owned and managed at the VP, Director, Manager, and contributor levels.</t>
  </si>
  <si>
    <t>Other C-Suite Officer, please specify (Executive VP &amp; General Counsel)</t>
  </si>
  <si>
    <t> I. Adobe's Executive Vice President (EVP) &amp; General Counsel (GC) reports directly to the CEO, serves as the Secretary of the Board of Directors, and is the executive/C-level point-person for all sustainability/climate strategy, including Sustainability policy approval, oversight of Climate Risk in our SEC 10-K and quarterly 10-Q reports, and CDP sign-off.  The General Counsel and EVP is the lead for Government Affairs and Public Policy, Real Estate and Finance Legal, Compliance, Privacy, Employment Legal, Patents and Product Legal – all sectors of Adobe business that are stakeholders in sustainability strategy and policy setting including Sustainability Policy and environmental and renewable energy policy advocacy. This is the main rationale for assigning our EVP/GC as the main go-to for climate-related issues, risk, opportunities, policy and strategy -- and for sign-off on CDP. In addition, this EVP is perfectly positioned, and tasked with a scope broad enough, to assess overall risk to the company (legal, reputational, community, product, etc.) as well as opportunities for the company to set meaningful strategy that is in line with Adobe’s core values, advocating policy that accelerates our 100% renewable energy goals for both Adobe and the communities where we work and live (this role approved Adobe’s participation in further support of the US CPP, We Are Still In campaigns, Virginia/Dominion Clean Power Acts,  CA SB100 and Cap-and-Trade, and other policies throughout the year), government affairs (ex. support of CA’s Community Choice Energy (CCE), Bangalore open access for renewable energy, CA Direct Access, etc.), to define how Adobe products may serve as climate- and sustainability-related opportunities, and to provide highest-level visibility to the entire C-Suite, including CEO, the Board, employees, and community and government affairs. The process of monitoring of climate-related issues flows from the Sustainability Strategist to the General Counsel's VP of Government Affairs (GA), Director of CR, VP of Brand, and up to the EVP, as necessary (ex. 2018 emerging renewable energy policy in Virginia, as well as the CA SB 100, pushed up the chain to the EVP, advocacy approved for Adobe to support). Additionally, we there are occasions when the EVP is directly approached externally (ex. 2017 and 2018 request from US Senators for information on renewable energy commitments), and the requests flow down through this group to take action, provide information, or monitor. Again, engagement with, and monitoring by, the EVP/GC on any one of these elements could take place weekly to monthly depending on need.</t>
  </si>
  <si>
    <t>II.   The Sustainability committee is comprised of 7 full-time employees, including Senior Director of Operations, Global Operations Sustainability Lead, Head of ESG Reporting, Director of Workplace Solutions, Global Head of Facilities Management, Director of CSR, and the Sustainability Strategist for Adobe. The Sustainability Team assesses and manages risks and opportunities according to company commitments and goals, such as our 100% renewable energy goal and verified Science Based Targets. The Sustainability committee works across Adobe and each team member is tasked with working with key stakeholders within the business to promote environmental responsibility, including but not limited to: Procurement and Digital Supply Chain, Tech Ops (Data Center operations), Real Estate and Workplaces Solutions, Government Affairs, Investor Relations, Risk Management, Global Marketing (comms, branding, marketing, events, etc.)and the product teams (Document Cloud, Creative Cloud, etc.)  and others. These activities may include educating the business units on climate-related issues, making recommendations on initiatives or programs that could/should be implemented in order to address emerging risks and/or opportunities, and guidance on navigating the voluntary and required elements of climate-related corporate reporting/disclosures.</t>
  </si>
  <si>
    <t>Every site manager's key performance indicators (KPIs) are tied directly to specific Science-Based Targets (SBTs) for each site. This includes an average annual ~2% reduction in energy consumption and subsequent reduction in emissions. It also includes supply chain engagement with Procurement for including energy efficiency, resource reduction and other environmental criteria in purchases for operations, IT technology refreshes, and the built environment.</t>
  </si>
  <si>
    <t>A number of positions throughout Global Employee and Workplace Solutions, as well as Corporate Responsibility (aka "Brand Purpose") and Procurement, IT, and Digital Supply Chain have sustainability performance built directly into their incentive structure, which can be monetary, recognition, or both, depending on the achievement. Similarly, our facility management team, as well as food service partners under the direction of Adobe, also have specific sustainability initiatives that tie to their performance. As with Adobe's Facilities Managers, it also includes supply chain engagement with Procurement for including energy efficiency, resource reduction and other environmental criteria in purchases for operations, IT technology refreshes, and the built environment.</t>
  </si>
  <si>
    <t>"Incentives" can be monetary (typically reflected in employee AIP (Annual Incentive Program), recognition, or both, depending on the achievement and impact of the team accomplishing sustainability goals and reporting KPIs. Leaders in this category are Directors in operations and corporate responsibility leadership. Performance indicators are reported KPIs, successful project/program implementation, thought leadership, and management of sustainability personnel. Also, as above, an annual increase in incremental sales of Document Cloud, Adobe Sign, or any other Adobe product based on customer affinity for environmental benefits or realized reduction in resource consumption or emissions, as well as pipeline development from product sustainability</t>
  </si>
  <si>
    <t>"Incentives" can be recognition, monetary bonus or both, depending on the achievement, the ownership of the program lead, and the significance of the impact on the business. A typical example is positive media attention on the company's sustainability performance (CDP, DJSI, an operational leadership announcement, etc.) recognized at a Board meeting (non-monetary recognition). Another would be CFO promotion of an initiative to change employee travel behaviors (behavior change indicator), reduce emissions and OpEx, which may have a positive impact on EPS.</t>
  </si>
  <si>
    <t>For Director level and above, "Incentives" can be recognition, monetary bonus or both, depending on the achievement. Non-monetary recognition is also an incentive. A typical example is a recognition for meeting sustainability goals, driving stakeholder awareness and affinity, and for team's accomplishments -- all can be rewarded monetarily or through recognition. An example, as above, would be a year-over-year (YOY) increase in incremental sales of Adobe Sign, as a result of the customer purchase coming from the positive environmental attributes (reduced paper and ink purchases, reduced waste and cost) and subsequent transactions / year (reported as resource reduction and cost savings for customers), from product sustainability.</t>
  </si>
  <si>
    <t>Supplier engagement throughout Adobe is imperative, from partnering with companies that are leading in sustainability throughout the built environment that help us ensure that our 70+% global employees work in LEED-certified workspaces, to throughout our digital supply chain. A number of positions throughout Procurement / Digital Supply Chain, have sustainability performance requirements (ex. no red list chemicals, RE100 goals, energy data, etc.) built directly into their incentive structure, which can be monetary, recognition, or both, depending on the achievement. As with our facilities management partners, our food service partners/buyers are under the direction of Adobe and have specific sustainability initiatives that tie to their performance tied to procurement. This can be throughout Adobe Procurement, in 2018 from the head of Procurement, his managers, and their procurement teams; as well as procurement through our facilities management team and food service vendors -- basically, our suppliers doing sustainable purchasing on behalf of Adobe.</t>
  </si>
  <si>
    <t>Employee bonus and related compensation are tied to identifying, validating, and creating communications tools on environmental attributes of Adobe products. Specifically, providing tools to sales leads, account executives, and directly to customers about how Adobe products can reduce waste, energy consumption, emissions, or resource consumption, as well as save customers potential costs by using our products.</t>
  </si>
  <si>
    <t>Adobe does not have a CPO (by title) but identifies the Director of Procurement (Global Procurement Lead) who, for the past five years, has participated in the Sustainability Committee and worked directly with the Sustainability Strategist on supplier engagement throughout the digital supply chain and with built-environment purchasing. This person has assigned resources and direct reports' time in implementing sustainability projects and initiatives, such as our virtual PPA in 2018, renewable energy language in RFPs, HPD's, EPD's, etc.</t>
  </si>
  <si>
    <t>Depending on the KPI, target, or anticipated outcome, a short-term horizon would likely be something that would commence and be completed within a 1-year time horizon. Recent examples include LED swapouts, HVAC upgrade for energy efficiency, floor renovations, server room virtualizations, and technology refreshes at our data center or managed CoLos.</t>
  </si>
  <si>
    <t>As above, depending on the KPI, target, or anticipated outcome, a medium-term horizon could be design and construction of a new building/workspace, setting and progress/fulfillment of our medium-term 2025 Science-Based Target (SBT) of reducing absolute Scope 1+2 emissions by 25% (w/Scope 3 business travel by 5%) from a 2015 baseline.</t>
  </si>
  <si>
    <t>As above, depending on the KPI, target, or anticipated outcome, a long-term horizon would be for projects (ex. electrification of older buildings or planned data center expansion (which could be 10 years for a life of 20-30 years) or purchases (ex. 20-year contract renewable energy PPAs) and/or any initiatives working toward fulfillment of our long-term 2035 100% renewable energy and 2035 Science-Based Targets of reducing absolute Scope 1+2 emissions reduction by 80%; and by 2050, by 100%, from 2015 base.</t>
  </si>
  <si>
    <t>Sustainability Strategy development, integration, review and approval begins with the Sustainability Strategist and the Sustainability Committee (or other sub-team), and is vetted with appropriate C-suite individuals (EVP/CMO, VP &amp; Director of CR, EVP of Employee Experience (EX), VP of EX, EVP/General Counsel), ultimately with outcomes reported to the CEO. Risk management/mitigation initiatives, as well as operational and thought leadership opportunities are constantly reviewed, strategies are developed, and approval is granted in this way. Timeline: 1-20 years, with the level of risk or opportunity driving the timeline. For example, the strategy for developing our 2035 100% renewable energy goal incorporated action needed by the company within a 1-year period, a reasonable analysis of policy, regulations, trends, opportunities over the next 3–10 years, and an analytical approach of what the energy landscape will look like 20 years from now.</t>
  </si>
  <si>
    <t>Company Level Risk</t>
  </si>
  <si>
    <t>Adobe’s climate-related risks have been assessed using the Task Force on Climate-related Financial Disclosures (TCFD) guidance, The Greenpeace Advanced Energy [R]evolution (5th Edition) scenario, the SDA v7 IPCC scenario analysis (assets and supply chain), and tools such as WRI’s water risk assessment. From this several key risk indicators and strategic mitigation factors have been identified. All are monitored six-monthly or more frequently to ensure risks remain within the Adobe’s risk tolerance and operational boundaries. Additional assessments are conducted as needed based on significant changes to the business’s strategy, regulatory or environmental changes.</t>
  </si>
  <si>
    <t>In FY2018 Adobe delivered 99+% of its products digitally. Our now-digital supply chain is dependent on responsible, resilient, technology-forward data centers (ours &amp; our vendors), all to be run on 100% renewable energy. Through scenario analysis (above) and Adobe’s risk identification and management process, specific climate-related risks have different company-wide reputational, compliance, and financial risks. Through this and TCFD guidance, we assess Adobe-specific company-level risks for each transition and physical risk category with their potential impact on the overall company including risks related to customer behavior and increasing investor expectations on ESG disclosure.</t>
  </si>
  <si>
    <t>Adobe also leverages the above process to assess climate-related risks at an asset level (ex. risks related to energy costs, regulation changes, extreme weather events). Examples: (1) short-term periods of excessive heat/drought in CA and India may prompt grid “brownouts” requiring immediate action as well as long-term assessment and planning on future site location and technology, (2) Adobe’s &gt;70% LEED-certified global footprint and sustainable digital supply chain vendor requirements (energy efficiency, RE100 goals, etc.) provides a hedge against fossil fuel reliance, (3) Annually we assess specific water risks across our assets/sites and report them in our CR Report (page 10: 80% of our footprint is at water risk, 37% at high, 43% at extreme). </t>
  </si>
  <si>
    <t>Size and scope:</t>
  </si>
  <si>
    <t>Our cross-functional Sustainability Committee is the key entity that evaluates climate risks and opportunities, interprets them into business risk/opportunity assessments with current and future risk mitigation actions, and prioritizes the against other organizational risks along with potential timing. Scope can include key business issues, changes in regulations, trends, innovations in new technologies and other factors that could disrupt (risk) or improve (opportunity) the resiliency of the business. </t>
  </si>
  <si>
    <t>Prior to TCFD guidance, our process for risk assessment tracked well with TCFD, particularly as it divides climate-related risks into 2 major categories: (1) transition risks (2) physical risks. For Adobe, transition risks include (1a) policy &amp; legal risks: regulatory &amp; financial impact of policies and related litigation stemming from climate change, (1b) technology risks: technology adoption and financial impact of digital transformations or innovations that support the transition to a low-carbon economy, (1c) market risks + opportunities: changing consumer behaviors driven by climate change both toward, and away from, digital technologies, and (1d) reputation risks + opportunities: brand and financial impact of changing customer perceptions of Adobe’s contribution to the transition to a low- to no-carbon economy. Physical risks include (2a) acute risks: climate change events driven physical and financial impact, and (2b) chronic risks: climate change events that are related to longer-term shifts in climate patterns.</t>
  </si>
  <si>
    <t>Adobe’s risk and opportunity assessment process on business impact includes definitions and thresholds to measure the magnitude of financial and strategic implications.</t>
  </si>
  <si>
    <t>Adobe does not use a single definition of a substantive financial or strategic impact to the business but assesses, and addresses, thresholds, controls and governance that is appropriate for each event. For example, we state in our SEC 10-K report specific potential climate-related risks that could have substantive impact on our business: lack of clean water; disruption of our digital supply chain grids; as well as reputational damage from negative media, legal actions, or employee and community health impacts on continuity of business. We acknowledge that there are potential “substantive” financial and reputational risks to the business from severe/extreme events (ex. loss of life, destruction of a site or data center, severe compliance violation, etc.) that can exceed a defined threshold of a $0.01 US hit on EPS or 1% or greater impact on revenue (~$1B US). However, even a broad negative media campaign where even a $1M “clean-up” campaign presents a lower threshold but substantive risk to the company.</t>
  </si>
  <si>
    <t>A major component of our renewable energy strategy is the assessment of renewable energy policy (at the local, state, regional, national, etc. levels) by our Sustainability Strategist working closely with our VP of Government Affairs’ team, and with external NGOs and stakeholders to stay current, guide recommendations, and justify policy advocacy up through our management chain (EVPs). Assessment is done monthly to six-monthly. Renewable energy policy advocacy is always part of Adobe's risk mitigation strategy, as well as assessing business opportunity for our clouded, low-carbon products. It not only has a significant bearing on our ability to budget energy costs, it deeply affects how we can achieve our RE100 goals and SBTs, as well as creating incremental sales based on the environmental benefit to our customers (ex. selling Adobe Connect or Sign to reduce customer waste and emissions). Because of this, renewable energy policy advocacy is at the heart of our renewable energy and sustainability strategy. As examples, we have supported the US Clean Power Plan (CPC) through signing the Amicus Brief in favor of its widespread adoption in 2016, we reaffirmed our commitment to this in 2018 by signing on to the We Are Still In campaign, we signed support for the Virginia Clean Energy policies to support our digital supply chain partners who have data centers there, to help them set and reach RE100 goals. Very importantly, voluntary compliance with standards developed by organizations such as Australia's NABERS, U.S. Environmental Protection Agency's Energy Star for Buildings, and the U.S. Green Building Council's Leadership in Energy and Environmental Design (LEED) programs have been pivotal to shaping Adobe's emissions and energy reduction strategy.</t>
  </si>
  <si>
    <t>As with current regulations, above, Adobe's ability to assess emerging regulation; develop strategy around supporting, not supporting, or even staying away from upcoming policy; and then develop internal strategy to manage long-term costs, mitigate potential risk, boost reputation with customers, employees, and the communities where we work and live; and reach our sustainability goals – especially RE100 goals and SBTs -- depends heavily on staying out front of any emerging policy. Our NGO working groups (REBA, BSR-FoIP, USGBC-BHI, WRI-CPC) and partnerships (Ceres-BICEP, RMI, etc.) keep us informed so that we can identify specific climate-related risks and opportunities and act on them through the process described above. As a specific example, potential regulations that make renewable energy (RE) economically unfavorable for businesses to choose it over fossil fuel grid energy makes delivery of digital product subject to the risk of the grids our data center and CoLo partners are on. In a case such as this, working with our NGO partners and our peer companies, we can leverage the power of all our brands to affect policy change that impacts our long-term business success. As above, policy information would flow from NGOs and external stakeholders to the Sustainability Strategist and Government Affairs team, and, depending on impact and visibility, be reviewed and approved through our C-level (EVP/GC, CMO, EVP EX) Sustainability and Climate process. This is exactly how we attained approval to support the Virginia Clean Energy initiative in 2017: emerging regulation/policy in VA was brought to Adobe’s Sustainability Strategist by WWF, the strategist determined that support of this policy would help our digital suppliers (CoLo and Cloud) that have data centers in VA to implement renewable energy there (subsequently helping our overall RE100 objectives), the strategist presented this to Adobe’s VP of GA, who then sought and obtained approval to support from the C-Suite leads for Sustainability and Climate. The process has become streamlined and the entire cycle has been reduced from weeks to less than one work week. It works extremely well and we anticipate continued policy advocacy on meaningful emerging regulation in the coming years.</t>
  </si>
  <si>
    <t>As a major technology company, Adobe is a leader in helping our customers make their digital transformation -- technology is the heart of our business. All technology-related risks and opportunities, including those caused by climate-related issues, are part our six-monthly, at minimum, climate/environmental risk assessment process and included in company-wide risk assessment, as appropriate. This is conducted through the Sustainability Strategist role and evaluated through the Sustainability Committee which reviews the potential impacts of technology risks, and reports findings to our 3 C-suite officers, as appropriate. At FY18 end, 99% of all our products are developed, delivered and used through a digital supply chain – over the past 5 years we eliminated our physical supply chain. Because of this, we understand that our customers’ transition to low-carbon products and their adoption of new, efficient technologies not only mitigates risk and lowers costs associated with physical workflows, but also is a significant revenue generator for us. However, there are fully-assessed sustainability/climate risks all technology companies need to consider: unsuccessful investment in new technologies, acquisitions that are not fully integrated to succeed, costs to transition to lower emissions technology, costs for not transitioning to new technology (newer computing technology is more efficient and produces fewer emissions while generating more computing power), or even failing to manage climate-related customer expectations of technology/IT sector companies. More than being a risk in itself, technology is helping Adobe assess and address climate-related risks and/or leverage climate opportunities. For example, as integrated server, storage and networking technologies progress according to Moore’s Law, the computing power of our data center and CoLo and Cloud suppliers will increase with decreasing energy consumption and emissions per unit. As everyone in our value chain is transitioning to renewable energy, the impact will continue to decline. Our products (Document Cloud, Adobe Sign, and Experience Cloud (digital marketing) continue to reduce inefficient workflows, eliminate paper and printing waste, and conserve natural resources for our customers, we are well-positioned to benefit from the vast majority of technological advancements.</t>
  </si>
  <si>
    <t>A core value of Adobe is running our business responsibly. Legal risks may be caused by climate-related issues, are part our six-monthly, at minimum, climate/environmental risk assessment process and included in company-wide risk assessment, as appropriate. We assess these risks at the Sustainability Committee level and then work with Legal, Government Affairs, Procurement, IT, and TechOps and our stakeholders, as appropriate, on all these elements to ensure we are making our business resilient to any legal risks. And we report relevant findings to our 3 C-suite officers, as appropriate. Energy efficiency, waste diversion (in 2018 over 90% of our global waste was diverted from landfill), water conservation, proper disposal of IT equipment, and company-wide Code of Business Conduct is critical to every aspect of our business -- including all elements of our climate strategy -- to our suppliers, customers, and employees. Adobe has been very careful to mitigate risks associated with climate-related litigation by supporting policy that conserves natural resources, supports energy efficiency, and transitions the company and its surrounding communities to 100% renewable energy grids. While Adobe enjoyed 25% YOY revenue growth in 2018, we do not anticipate reduced demand for products and services resulting from fines or severe reputational loss due to lack of support in addressing climate-related issues. We assess these risks at the Sustainability Committee level and then work with Procurement, IT, and TechOps and our stakeholders on all these elements to ensure we are making our business resilient to any risks.</t>
  </si>
  <si>
    <t>Market risk is also an important factor in Adobe's climate-risk assessment and it is in every part of our value chain, from customers to suppliers, to investors. "Inbound," we work directly with our digital suppliers to set meaningful renewable energy and emissions reduction goals. For our digital suppliers to not have these goals in place, and make annual progress on them, compromises our RE100 goal of meeting our goal of having our digital supply chain run on renewable energy by 2035. Inbound to our workplaces, we ask for information about the health and environmental impacts to make sure we are providing the best workspaces available. Without this risk assessment and action through our Sustainability Committee we risk our ability to recruit and retain talent. For our customers, we need to be trusted partners (see "Reputation") not only in the sales cycle but in product stewardship -- many report to CDP and we need to provide them with accurate information about the impact of our products -- all of which is managed through our Sustainability Committee. Market risks may be caused by climate-related issues, are part our six-monthly, at minimum, climate/environmental risk assessment process and included in company-wide risk assessment, as appropriate. We assess these risks at the Sustainability Committee level and then work with Marketing/Brand, Product Teams, Legal, Government Affairs, Procurement, and other stakeholders, as appropriate, on all these elements to ensure we are making our business resilient to any market risks. And we report relevant findings to our 3 C-suite officers, as appropriate. The digital market is an ecosystem and we have risks and opportunities at every point that we need to assess and act on.</t>
  </si>
  <si>
    <t>Adobe continues to enjoy reputational benefits from its strong commitment to sustainability and climate impact reduction. We know this is an important element in every part of our value chain: from customers choosing Adobe as a trusted partner; to investors looking for the most responsible businesses for long-term profits; to our digital supply chain providing stable always-on business increasingly powered by renewable energy; and to our employees who expect Adobe to embrace their values. Sustainability, renewable energy, and climate strategy -- and our ability to successfully act on all these elements -- are all important factors for recruiting and retaining talent. How do we know this? Adobe is a digital marketing leader and assesses risks, opportunities, gaps, and successes through many surveys and market research outlets (Gartner, Edelman Trust Indices, etc.), from our customers, investors, and employees. For climate-related assessments we look to the process of compiling CDP data as an exercise, in itself, for understanding our sustainability and climate-related risks, opportunities, gaps, and successes. Our business continuity planning throughout all BUs (finance, product, engineering, etc.) and transparency in reporting (CDP, DJSI Leadership Index, etc.) help our reputational/brand value. Reputation is a result of performance in this space – and assessing and acting on reputational risk is key. Some reputational risks may be caused by climate-related issues, are part of our six-monthly, at minimum, climate/environmental risk assessment process and included in company-wide risk assessment, as appropriate. We assess these risks at the Sustainability Committee level and then work with Marketing/Brand, Product Teams, Legal, Government Affairs, Procurement, and other stakeholders, as appropriate, on all these elements to ensure we are making our business resilient to any reputational risks. And we report relevant findings to our 3 C-suite officers, as appropriate. As examples, each of which has been assessed as low risk, we review the reputational impact of our environmental initiatives and stance (ex. SBT's and a stance of no carbon offsets to reach goals), and stigmatization of the sector (ex. use of large clouds, CoLos, or data centers).</t>
  </si>
  <si>
    <t>Some acute physical risks may be caused by climate-related issues and are part of our six-monthly, at minimum, climate/environmental risk assessment process and included in company-wide risk assessment, as appropriate. We assess these at the Sustainability Committee level and then work with Brand, Procurement, IT, and TechOps and our stakeholders on all these elements to ensure we are making our business resilient to any risks. Adobe is a highly automated, digital business that relies on our digital supply chains, technology and system back-ups. With a digital supply chain, acute physical climate risks are assessed and heavily mitigated through the same processes as data security, supplier reliability and 24/7 uptime planning. However, single grid disruptions (due to climate-related issues or otherwise) at CoLo or Cloud sites (owned by Adobe TechOps), or even Adobe sites (owned by IT and TechOps for OR1), can be problematic but the risks are mitigated through back-up processes, switching computing to other sites, or simply through back-up generators and UPS systems. Overall, this is a low assessed risk. But concurrent grid failures at multiple data center sites (Adobe's and suppliers) is an assessed risk with a very low probability occurrence but with considerable risk to normal business operations. These could be from an extreme climate disruption (flood, hurricane, etc.) -- but they could also be from severe earthquake or even a widespread cyberinvasion -- so there are systems in place to keep flow of digital products seamless. We work with our stakeholders on elements like this to make sure we are making our business resilient to any risks. For acute physical or chronic physical risk (below) the scope of the Sustainability Strategist, Council/Committee’s ownership for assessment and planning is in the site selection phase for data centers (OR1, our data center in Oregon, is assessed as very low for climate-disruption), supplier selection for CoLo or Cloud operations (virtualized and/or distributed computing as primary or back-up), or in location of physical workspaces at which point risks are assessed as part of the holistic site-management process which includes sustainability and climate assessment processes.</t>
  </si>
  <si>
    <t>Physical risks may be caused by climate-related issues and are part of our six-monthly, at minimum, climate/environmental risk assessment process and included in company-wide risk assessment, as appropriate. We assess these at the Sustainability Committee level and then work with TechOps, IT, Procurement and our stakeholders on all these elements to ensure we are making our business resilient to any risks. As with acute risks, with a digital supply chain, chronic physical risks are much lower than they would be for any physical or heavy industrial operation. Nevertheless, examples would be on the location of data centers that deliver our digital product to customers, or if suppliers do not set or report on renewable energy deployment. Example climate-related assessment questions are: is the data center site location by us or our suppliers at risk from climate change impacts? If so, what are they? And what specific, proactive measures could be taken – and at what estimated costs – that could mitigate each of these potential risks? Or, are we in a position of advantage by being in a low-risk area (as with our OR1 data center)? As with acute elements (above), we assess these risks at the Sustainability Committee level and then work with Procurement, IT, and TechOps and our stakeholders on all these elements to ensure we are making our business resilient to any risks. To the extent that this process is well-defined, many of these questions are imbedded in our RFPs to existing suppliers at contract renewal or in evaluating new suppliers.</t>
  </si>
  <si>
    <t>Upstream risks may be caused by climate-related issues and are part of our six-monthly, at minimum, climate/environmental risk assessment process and included in company-wide risk assessment, as appropriate. We assess these at the Sustainability Committee level and then work with TechOps, IT, Procurement and our stakeholders on all these elements to ensure we are making our business resilient to any risks. While our products have no raw materials, upstream climate risks are also part of our overall assessment and stem primarily from our ability to provide safe and healthy workspaces, including options for when getting to work (commuting) is compromised due to extreme climate disruption. This could affect the company's ability to procure resources (food, water, energy, etc.) to our workplaces, disruption or destruction of mass transit or commuting lanes, which could have impact to normal business operations. The ability to get our employees to our sites, and have 100% uptime at all sites, is always a priority. In the case of any particular risk, Adobe has short-term and long-term plans that follow each risk. For example, if floods were to wipe out our San Jose or San Francisco office lower floors, the plan is short-term, and the risk is low. We have contingency operations where employees could work from home, digital load could shift to back-up sites, and normal business operations would not stop. The plans scale due to the type of potential disaster (some caused by climate change, some not i.e. earthquake).</t>
  </si>
  <si>
    <t>Downstream risks may be caused by climate-related issues and are part of our six-monthly, at minimum, climate/environmental risk assessment process and included in company-wide risk assessment, as appropriate. We assess these at the Sustainability Committee level and then work with TechOps, IT, Procurement and our stakeholders on all these elements to ensure we are making our business resilient to any risks. As an example, we evaluate climate-related impacts on customers using, and/or not being able to use our products and services in the event of flood or wildfire as part of our risk assessment process. While individual users may be impacted, and the risk is evaluated to be low, the risk/impact on large enterprise customers’ ability to continue to use our products would be very low. Our industry, and digital supply chain, lives and dies on its ability to quickly move computing between one data center and another, or between combinations of data centers. To mitigate this, redundancies exist for all data so that any impacts of severe weather on a customer’s use of our product would be very minimal. The risk is so low that multiple redundancies across the industry have been standard and have driven efficiencies in data de-duplication. Downstream climate risks are an important part of our overall assessment. Destruction or disruption of our workspaces (sites) or data centers due to extreme climate disruption could affect the company's ability to conduct normal business operations. Again, our ability to work with digital suppliers, to help them set renewable energy goals, report on progress, etc. is a key component of this risk mitigation.</t>
  </si>
  <si>
    <t>Adobe’s process for managing climate-related risks and opportunities tracks with the process outlined for assessing all climate-related risks and acting on them. The main points of contact for managing any and all climate-related risks and opportunities flows through the Sustainability Strategist, the Sr. Director of Site Ops (GSO) and/or Director of Brand Purpose/CSR. Management begins with the Sustainability Strategist and the Sustainability Committee (or other sub team) and is vetted with appropriate C-suite individuals (EVP/CMO, VP and Director of Brand/CSR, EVP of Employee Experience (EX), VP of EX, EVP/General Counsel), ultimately with outcomes reported to the CEO.</t>
  </si>
  <si>
    <t>Sub-teams (ex. RE Task Force, Sustainability Committee) meet bi-weekly and perform specific risks assessments  six-monthly or more frequently, interprets them into specific business recommendations, and  and then manage them as necessary – this is typically where all climate risk/opportunity is owned and managed. All priorities start with elements of the business that have a positive, or potentially negative, impact on our customers, employees, and the environment. Immediate action is taken on anything that may disrupt, compromise, or enhance these elements. And as part of Adobe's core values (Genuine, Exceptional, Innovative, Involved) we strive to be forward-looking, assess long-term risks and trends, and implement new technologies when appropriate to continue to be a trusted brand to our customers. </t>
  </si>
  <si>
    <t>Following are specific examples of climate-related risks and opportunities Adobe has managed through this process.</t>
  </si>
  <si>
    <t>Physical risk and opportunity: a chronic physical climate risk for our Bangalore, India site is polluted air and reliance on a coal-fired grid. In 2017 Adobe completed an assessment of state (Karnataka) opportunities for renewable energy and entered into a solar, direct- (open) access PPA for Adobe Bangalore’s electricity load. The assessment and action to do this not only mitigates the inherent risk of relying on an unreliable, coal-powered grid to powering our site with renewable energy; Adobe is now also enjoying the reputational benefits of being among the very first US-based tech companies to do this.</t>
  </si>
  <si>
    <t>Transition/Reputational opportunity: in 2016 Adobe set verified, approved Science-Based Targets (SBTs) to add to BSR’s materiality assessment and our RE100 goal. Our SBTs now serve as our site-by-site operational KPIs. SBTs provide forward-looking, economic opportunity (ROI, OpEx stabilization, employee and customer brand affinity, etc.) and risk mitigation (reduced value chain risk from fossil fuel dependence, etc.).</t>
  </si>
  <si>
    <t>Transition/Market risk/opportunity: Adobe's successful transition of 99% of all product delivery to the cloud over the past 5 years, eliminated all risks associated with creating physical product. However, these risks have been replaced with challenges of a digital supply chain: energy efficiency, resource availability (energy, water), power mixes, location of CoLos, etc.  Our priority is now on managing these risks through our own data center (OR1) and our CoLo and Cloud providers to ensure resilient and responsible (ex. RE goals) delivery of digital products. This strategy has provided a tremendous opportunity to help our customers reduce their energy consumption, emissions, waste, costs, and inefficient processes through transition to low-carbon, 100% cloud-based products with a goal of being powered by 100% RE. Sustainability benefits are being highlighted in customer discussions.</t>
  </si>
  <si>
    <t>Transition/low-carbon technology risk/opportunity: As part of its operational overhead structure, Adobe secures annual budget for comprehensive energy efficiency programs, LEED certification and new, low-carbon technologies. At the end of 2018 over 70% of Adobe employees work in LEED certified workspaces. Over the past 10 years, LEED  has not only reduced OpEx by millions $US, it has provided Adobe with clean, healthy, creative workplaces that have helped us recruit and retain top talent – in 2016, 2017 we increased our employee population by 14% each year, and 2018 by 19%.</t>
  </si>
  <si>
    <t>Current and emerging regulation: Adobe's ability to manage long-term costs and reach our renewable energy goals depends heavily on policy advocacy. We continue to work with NGO working groups (ex. BSR’s Future of Internet Power (FoIP), Ceres-BICEP, WRI-CPC), to collaborate with our ICT peers to help digital suppliers set renewable energy goals (to join RE100, CoLo and Cloud Buyers Principles) and to understand and report on our suppliers’ renewable energy progress. As part of this strategy, Adobe has been an outspoken advocate along with NGO partners such as WRI and Ceres, as well as like-minded peers, to encourage all companies to reduce and ultimately stop purchase of offsets and unbundled RECs and focus time, energy, and money on true grid decarbonization. We firmly believe the goal should not be to simply offset our carbon footprint, but to fundamentally change it. </t>
  </si>
  <si>
    <t>Variable costs and increased taxes on fuel/energy necessary to run our operations imparts inherent risk to our business. For all owned and leased sites, as well as co-located data centers (CoLos) where Adobe pays the utility bill, electricity costs are a significant portion of total OpEx. With variable utility costs, increased taxes from regulations, and in some regions, potential lack or even loss of energy availability the risk grows. For example, our Bangalore and Noida, India sites are subject to scheduled brown-outs that require the use of backup diesel generators for business continuity. Any reliance on these generators, on a fossil-fuel dependent grid -- even though our Bangalore site is on an open-access solar array for 80% of its load -- carries significant emissions, costs and availability risk -- grid modernization and infrastructure resiliency are key. In California, reliance on a grid primarily powered by natural gas (NG) with single-option utilities that control pricing, is not sustainable: recent data reveals that the lifecycle of NG is not necessarily a “cleaner” option than coal, increased politicization of fossil fuel regulations carry risk, and exposes all businesses (and residences) in these regions to this risk. Adobe is actively engaged in policy advocacy in CA to open up direct access, to regionalize and modernize the grid, to support Community Choice Energy when it employs grid-scale RE PPAs (not offsets), and encourage energy storage and other new technologies. Additionally, Adobe is pushing for technologies that promote "fuel switching" as part of our 2035 RE strategy. We intend to be fossil fuel independent and mitigate risks associated with dependence on these fuel sources.</t>
  </si>
  <si>
    <t>The $10K US minimum cost figure is typical of past consultancy costs on similar projects (ex. new initiatives to scope out PPAs, regulations, leases or agreements). The $100K US maximum amount is a calculation of potential "soft" (non-capital) costs that could be up to $100,000 per building/leased facility if external energy consultants, possible renewable energy developers, legal fees, or other service organizations are deployed to assess risks and make recommendations. In the event Adobe would need to sequester capital equipment costs to resolve this issue the costs would exceed this estimate -- but in Adobe's 30+ year history, this is extremely rare (very low risk). And even if inherent risks driven by climate change were to impact services, the resulting financial impact of this risk to the business would fall below the threshold that we consider substantive: a $0.01 US hit on EPS, or 1% or greater impact on revenue (or ~$1B US), or even a $1M “clean-up” campaign.</t>
  </si>
  <si>
    <t>Adobe's management of this risk is to ensure energy efficiency excellence, FIRST: for over 6 years, 70+% of our global employees work in certified green buildings under Leadership in Energy and Environmental Design (LEED) under the United States Building Council (USGBC). This certification program offers a structured approach to ensuring that the facility maintains its sustainability, through a series of focused actions. The LEED program serves as both. Adobe has even certified its owned data center to LEED-Gold standards. In 2014, as Adobe expanded its operations in India and realized the risks inherent in the unreliable grid, the company decided to invest in green building initiatives in the India facilities, as green buildings historically consume less energy and are robust. In mid-2017, Adobe signed an open-access, grid-scale (2MW) solar PPA for our Bangalore site, making this the first effort by a US-based tech company in India to be powered by renewable energy, that serves as a first step toward achieving our RE100 commitment. These actions will stabilize long-term OpEx, reduce energy costs, minimize risk from grid dependence on fossil fuels, and reduce emissions owned by Adobe in the region.</t>
  </si>
  <si>
    <t>By proactively mitigating risks in the beginning, we estimate costs would run about $75,000-$125,000 per building, based on known costs of consultants, legal and incidental "soft" costs. With solar running at least a true ~80% of the load at our Bangalore site at the end of 2018 at a savings of 30% off our utility bill, and in 2018 Adobe entered into a US-based virtual PPA (vPPA)/cost-for-differences (CFD) -- our push is for cost-parity as a minimum for entering into an agreement, ideally (and likely, only) if there is a cost-benefit. Prices will depend on local utility costs now and predicted in the future and we will have progress to report in the 2019 reporting cycle.</t>
  </si>
  <si>
    <t>As Adobe eliminates its physical supply chain and completes its transition to 100% digital delivery of products, access, and availability of renewable power becomes highly important to maintain Adobe's climate action objectives as well as uninterruptible delivery of our product to our customers. Potential regulations that make renewable energy (RE) economically unfavorable for businesses to choose it over fossil fuel grid energy makes delivery of product subject to the risk of the grids our data center and CoLo partners are on. Both the risk of potential unavailability of RE and misunderstanding of regulations that either promote its proliferation, or deter it, can prevent sites from both financial and functional efficiency. As examples, regulated utilities could make renewable power more expensive than existing grid power or conversely less expensive in order to compete with Community Choice Energy (CCE) programs, as in CA, except in certain locations such as states in India where we have found it to be lower cost than the local grid. That is the point of this risk: there are unknowns and we need to be informed and prepared to take appropriate action.</t>
  </si>
  <si>
    <t>The $10K US minimum cost figure is typical of past consultancy costs on similar projects, such as a renewable energy cost analysis. The $1M US figure is calculated as a maximum possible cost for 1. Additional costs for RE in CA (ex. “deep green” CCE), 2. Maximum costs to install on-site storage or solar. But it could also account for $K’s US in savings, as with our Bangalore solar PPA implemented in 2017 where we immediately started realizing a 30% reduction in utility costs for this site. New initiatives involve soft costs: renewable energy consultants to scope out locations, CCEs, and research regulations; but also new technologies (battery/storage, etc.) with potential incentive programs ("SGIPs” in the US). The resulting financial impact of this risk to the business would fall below the threshold that we consider substantive: a $0.01 US hit on EPS, or 1% or greater impact on revenue (or ~$1B US), or even a $1M “clean-up” campaign.</t>
  </si>
  <si>
    <t>In 2016, Adobe implemented verified and approved Science-Based Targets (SBTs) and finalized its plan to meet its aggressive renewable energy goals starting first at its owned and managed sites. This involves first focusing on energy efficiency and conservation methods in each of its sites, making our SBTs functional KPIs for each site manager. Then, looking at on-site renewable energy opportunities, as appropriate, and RE PPAs while simultaneously working with NGOs, utilities, and other groups to advocate for local and region renewable energy policy so that everyone on the grids where we work and live can have access to RE. For example, we took advantage of RE policies in place in the Indian state of Uttar Pradesh to begin the process of signing a solar, grid-scale PPA -- and save 30% off our utility bill. Additionally, we worked with our co-located data centers to understand their baseline of renewable energy and how that affects our Scope 2 reporting. This gives us a very clear landscape of how to prioritize renewable energy implementation and in a clear timeframe. We intend to meet the objectives of our medium-term SBT goal to reduce absolute Scope 1 + 2 emissions by 25% by 2025. This is how we will do it.</t>
  </si>
  <si>
    <t>As with Risk 2, above, we estimate costs would run about $75,000-$125,000 based on known costs of consultants, legal and incidental "soft" costs that include staff time, as well as consultant time to determine overall efficiency and renewable strategy, is ongoing. External legal, an energy consultancy, membership costs to policy NGO working groups (ex. Ceres-BICEP, Renewable Energy Buyers Alliance (REBA, Adobe is a founding member), WRI-Clean Power Coalition, BSR-Future of Internet Power (FoIP), etc.), and other "soft" costs are nominal, budgeted annually, and are ongoing, not typically new or out of budgeting cycle.</t>
  </si>
  <si>
    <t>Adobe has spent considerable amounts of time and funds in using predictive technology, both its own and that of consultants, to understand the purchasing behaviors of existing and potential customers to adopt new technologies that Adobe offers. Two very specific examples of this would be first, sets of large enterprise customers that delay in transitioning from slow, inefficient and wasteful paper workflows to Document Cloud for all contracts, procurement, RFPs, etc. Essentially, this large customer sees the costs to transition embedded in the digital subscription as a barrier to entry despite not calculating the life cycle costs of paper workflows -- so they do not purchase. Another Adobe product where this could be the case is with Adobe's Experience Cloud, specifically for digital marketing: if a large enterprise is performing blanketed, paper (print, mail, even junk) marketing campaigns versus digital ones they may see only the cost per campaign versus ongoing targeted (based on target customer data) digital processes. In both cases, if the enterprise customer(s) do not transition to these low-carbon, digital workflows revenue generation may be delayed (but not removed) for Adobe. However, our assessments see this as a short-term technology adoption challenge ("crossing the chasm") that can be overcome simply by highlighting lifecycle costs of both processes plus conversion rates increases, while demonstrating the environmental benefits of making the transition.</t>
  </si>
  <si>
    <t>The $50K minimum cost figure is an estimate of potential lost revenue from 1-3 SME customers per year that defer moving from a physical, paper workflow to a digital workflow subscription. $930K US is a maximum estimate of revenue that is pushed due to delayed adoption by a large enterprise customer, calculated as a potential 0.01% of Adobe revenue in 2018 ($9.030B), and also represents incremental revenue opportunities (not lost, but delayed) simply from adoption by enterprises that adopt Adobe products for their environmental attributes. The resulting financial impact of these risks to the business would fall below the threshold that we consider substantive: a $0.01 US hit on EPS, or 1% or greater impact on revenue (or ~$1B US), or even a $1M “clean-up” campaign.</t>
  </si>
  <si>
    <t>There are three specific management methods Adobe has employed to reduce/eliminate this transition risk: 1. The Sustainability Strategist working with the product teams has developed tools using external verified data to build tools to help customers understand their potential environmental and cost benefits. A specific example: for Adobe Sign (part of Document Cloud) we have developed a Resource Saver Calculator (on Adobe.com) to demonstrate how much paper/wood, waste, water, emissions, energy and cost savings customers can realize by transitioning from a paper to a digital workflow. We did this by partnering with a highly-regarded environmental NGO in this space, the Environmental paper network (EPN), to build the calculator, using their verified data, and work with them to keep it up-to-date, 2. Customer meetings with the Sustainability Strategist and product team leads to create awareness around specific environmental product attributes, as well as overall benefits of technology adoption, and 3. Partnering with customers on broader environmental initiatives to share best practices and develop "Trusted Partner" relationships to adopt each others' products and services and work and collaborate on climate-related issues and how businesses can work together to solve these challenges.</t>
  </si>
  <si>
    <t>$50K US is a very conservative (high) estimate for what we have paid in the past for services and FTE time dedicated to this project. It covers the annual update of the Resource Saver Calculator and other tools for customers that can use to determine total lifecycle costs of physical versus paper workflows. It also includes staff time, external design consultants (website), consultant fees, and membership dues with the EPN.</t>
  </si>
  <si>
    <t>When Adobe moved from physical, boxed software to a 100% digital, clouded product the environmental impact of these products were reduced by more than 90%, and by more than 95% when used on a mobile device (confirmed by Lawrence Berkeley Laboratory's CLEER methodology). Even the cloud that has been digital through its lifecycle to date, Experience Cloud, has significant benefits in enabling customers with a digital transformation away from slow, physical workflows. Additionally, we set RE100 and SBT goals early on which moves our products from low- to no-carbon over time. We know through customer interactions, as well as investor feedback, that this presents Adobe as an end-to-end "trusted partner" and, on the margin, has the potential for annual incremental sales increases.</t>
  </si>
  <si>
    <t>The $1M minimum impact figure is a conservative estimate of revenue opportunity for 1-3 SME customers adopting Adobe subscriptions for Document Cloud and/or Sign. The $100M maximum is estimated as potential incremental revenue from large enterprise customers adopting Adobe products. This is ongoing, and with short- to medium-term impact, for enterprises’ and government directives to reduce waste, become more efficient, adopt technology, make a digital transformation, that would result in significant incremental sales of Adobe products -- all of which are "low carbon" moving to zero carbon with our RE100 goal underway. Environmental benefits of Adobe products could potentially contribute an additional $100M with this type of enterprise target and/or federal directive, derived as a 1-5% of $9B in revenue increase.</t>
  </si>
  <si>
    <t>Promoting Adobe's "green" product portfolio to all customers, including federal, state, city, and county agencies is a key enabler. Creating awareness about the efficiency benefits of Document Cloud, integrating PDFs with Sign so no paper resources are used or wasted; or with Experience Cloud where a customer can realize remarkable efficiency benefits moving from, for example, "junk" mail advertising to directed digital advertising. And creating and promoting product tools that show customers actual savings. For example, Adobe's Resource Saver Calculator, which provides information on potential resource savings (wood, water, waste, emissions, energy) as well as costs, will help in this effort: http://blogs.adobe.com/documentcloud/resource-saver-calculator/</t>
  </si>
  <si>
    <t>Adobe's cost impact is nominal (less than $100K per year) to take advantage of this opportunity. The technology exists and is doing very well so most would be from events, employee travel, small web and app development, and partnerships.</t>
  </si>
  <si>
    <t>At the end of 2018, more than 70% of all worldwide Adobe employees worked in LEED-certified workspaces. In a year where Adobe revenues grew 25% YoY, FTE grew 14% YOY, the stock price grew over 80%, but our Scope 1+2 emissions grew less than 2% -- our company has effectively decoupled business growth and success from a growing negative environmental impact. How? Adobe has been committed to energy efficiency excellence and to LEED, BREEAM or other healthy, efficient and smart building certifications since 2002 and it has provided the company with an array of financial and reputational benefits: reduced operating costs (the company has saved millions of $US over the years), enhanced reputation (the 70% global LEED benchmark demonstrates Adobe's commitment to the environment, human health, and resilient business practices), and in recruiting and retaining talent (our employees love our workspaces and people want to work here). Additionally, Adobe anticipates increased regulations by cities and counties on "green" building standards, chiefly, in building to the USGBC's LEED and/or BREAM standard and achieving ongoing certification. Even with new buildings coming online in late 2018 into 2021, the company is extremely well-positioned to continue to manage its business responsibly. To that point, Adobe advocates for policy that encourages these practices. Examples of such legislation are the EU Energy Performance of Buildings Directive, AB-32 in California where we are headquartered (campuses in San Jose and San Francisco, ~2M sq. ft., 7000 FTEs), and LEED commitment guidance for new buildings in San Francisco where we operate 3 buildings (~500K sq. ft. and 2500 FTEs). The company anticipates the net effect could potentially generate increased demand in Adobe’s products and services, as well as lower operational risk and costs. And, as part of our RE100 strategy, we intend to "fuel switch" or to decarbonize and "electrify everything", as technology and economics allow, in order to ultimately run our entire business on fossil-fuel-free renewable energy.</t>
  </si>
  <si>
    <t>Reputational opportunities contribute an estimated annual minimum financial impact of $100K US in cost savings, a savings value seen from past sustainability initiatives, such as a single-site battery storage installation. The maximum of $1M US is taken as a previously experienced value of savings from major initiatives, such as server room virtualization to the cloud. In addition to lowering long-term costs and risk with our owned and managed assets, Adobe's commitment to LEED and to “electrify everything” for our workplaces has helped in recruiting and retaining employee talent, as well as influencing a broader brand halo with customers, alongside its "green" products: our company develops sustainable products, out of responsibly run facilities, with plans for long-term, low-carbon economic resiliency. Reputational opportunities could potentially contribute an estimated 5-10% of the overall revenue of $9B US.</t>
  </si>
  <si>
    <t>To minimize our climate impact as we grow our business, operational excellence in energy and resource efficiency is critical. Adobe certifies its buildings under the U.S. Green Building Council's Leadership in Energy and Environmental Design program (USGBC-LEED), including its owned data center in Oregon, multiple sites in India, as well as Sydney, Australia (BREAM), and in Europe. Overall, Adobe will: 1. Seek to maintain and/or grow its existing global footprint of 70+% of employees working in LEED workspaces 2. Highlight the operational footprint alongside "green" products 3. Strive to exceed local, state, and federal government guidelines for green buildings 4. Focus on energy efficiency excellence for low-carbon digital delivery of Adobe products, moving toward zero-carbon delivery by 2035 when we intend for our data centers as well as our vendors to operate on 100% renewable energy. As an example, in 2015, Adobe's two new sites in India filed to achieve LEED Gold certification. Throughout 2017 we worked towards LEED EBOM recertification of our Adobe Seattle, San Jose, San Francisco, and Lehi, Utah buildings in LEED ARC.</t>
  </si>
  <si>
    <t>Costs associated with this are about $100,000 per building including consultants, etc. Major renovations, new equipment, and new buildings represent significantly higher cost activities than certification and/or recertification.</t>
  </si>
  <si>
    <t>Partnering with our digital suppliers on long-term resiliency initiatives are already demonstrating significant value to both parties' businesses. Since 2016 we have worked with at least 5 digital suppliers (CoLo and Cloud) to develop RE100 commitments, review and commit to the principles in the "CoLo and Cloud Buyer's Principles" (which Adobe is a founding member of BSR-Future of Internet Power (FoIP), who launched this) and to begin the process of setting verified Science-Based Targets -- and to report to CDP. Adobe is already realizing reduced emissions and seeing incremental increases in renewable energy powering suppliers' data centers. We believe actions such as these will significantly increase the resiliency of our digital suppliers' businesses, lower risk to our business as a customer, drive higher reputational value for both and provide responsible financial growth for our businesses as well as everyone in the value chain.</t>
  </si>
  <si>
    <t>While Adobe cannot give out specific spend costs for suppliers, we estimate that a minimum of $50K US, a conservative annual cost reduction based on a local energy efficiency and RE incentive program savings, and a maximum of $1M US ($50K per site per year) could be saved in utility costs over the next 10-20 years by both us and our suppliers from transitioning away from fossil-fuel-powered grids, to site new data centers based on availability of renewable energy (direct access, green tariffs, vPPAs, etc.), to work together on energy efficiency and resource conservation, to implement new technology, and to report on RE use. From a financial and impact perspective, we strongly encourage our digital suppliers to NOT sequester funds to purchase offsets or unbundled RECs. We see this as a low- to no-impact strategy that provides temporary marketing splashes, with no long-term benefit, at a business cost -- financially responsible companies should not engage in this practice.</t>
  </si>
  <si>
    <t>Pure and simple, collaboration on resiliency -- doing so benefits both businesses in many ways. While the vast majority of technology sector companies have worked together to set meaningful renewable energy goals, SBTs and even new technologies for energy efficiency and storage (ex. onsite and grid-scale batteries), the vast majority of our peers have also committed to working with digital suppliers to move the market forward. The starting point has been through NGO working groups (ex. Ceres-BICEP, WRI-Clean Power Coalition, BSR-Future of Internet Power (FoIP), etc.). This is where the "CoLo and Cloud Buyer's Principles" were developed, this is where we assess the benefits of transitioning to low- to no-carbon economies through the adoption of renewable energy and storage, and for the vast majority of companies that do not have the scale of the very largest tech companies, collaboration is the only way forward. These are all elements of what we, and our technology peers, are calling "The Fourth Industrial Revolution": We encourage all suppliers to adopt similar strategies as our own: start with energy efficiency excellence and invest in new technologies that provide meaningful environmental benefit; site data centers in low-risk, high renewable energy access locations; and focus on grid decarbonization in the communities where you work and live.</t>
  </si>
  <si>
    <t>As many digital suppliers are engaging in virtual PPAs (vPPAs) for renewable energy, much of the costs are embedded in the long-term (10-20 years) contracts. The $100K listed here is staff time, as well as consultant time to determine overall efficiency and renewable strategy, on an ongoing basis. External legal, energy consultancy, membership costs to policy NGO working groups (ex. Ceres-BICEP, WRI-Clean Power Coalition, BSR-Future of Internet Power (FoIP), etc.), and other "soft" costs are nominal.</t>
  </si>
  <si>
    <t>Impact: significant/high, both short- and long-term opportunities. The increased demand for low-carbon products, which all Adobe products are, has significant impact on medium-term revenue. As mentioned in both risks and opportunities in C2.4a, as customers look to procure products that are low-carbon or emissions reducing, Adobe clouds have an opportunity to expand sales revenues for the climate-related benefits of Document Cloud (paper/wood, waste, energy, emissions reductions) and Experience Cloud (elimination of waste, natural resources and inefficient processes) in addition to the “Trusted Partner” elements from setting ambitious SBT and RE goals, moving from low-carbon to zero-carbon over time.</t>
  </si>
  <si>
    <t>Impact: significant/high, both short- and long-term opportunities. Digital suppliers have been encouraged and supported to make RE100 goals. There are almost immediate short-term reputational benefits in setting RE goals for our digital supplier from NGOs, peers, customers. When put in place there are typically followed by advancements in deploying energy efficiency technologies, and Adobe is already realizing reduced emissions from lower energy consumption as well as incremental increases in renewable energy powering suppliers' data centers. Long-term there are resource efficiency benefits, energy source (reduced operational costs) and reputational benefits to setting ambitious climate-related goals, including commitment to the “CoLo and Cloud Buyers Principles”, throughout the supply chain. Suppliers that do this have an advantage over competitors that do not since it directly impacts what energy source is powering end-users digital products and will likely increase business for these suppliers in the same way Adobe products have an advantage to customers wanting to partner with responsible businesses.</t>
  </si>
  <si>
    <t>Impact: significant/high, both short- and long-term impact. Implementation of new technologies (ex. Stem batteries, chiller water reduction methodology), resource reduction strategies and tools (demand management software, sensor technology), as well as broad collaboration on regional climate risk mitigation (NGO groups like BSR-FoIP). If we look at the example of battery/storage (Stem) implementation in our SF offices, we are enjoying thousands $US in demand costs and with state incentives we are on track for a very reasonable ROI (3-5 years). By deploying saline water softeners (versus chemical) in cooling towers in SJ we are significantly reducing water consumption in a severe drought region. We both learn and share best practices with our peers, with whom we communicate weekly-monthly, thereby driving impact across every region where we operate. And when we partner with NGO working groups with our peers, we can address a wide array of climate-related risks and opportunities. For examples, with Silicon Valley companies on drought risk mitigation (Bay Area Council) and renewable energy in digital supply chains (BSR's Future of Internet Power Group), and energy efficient and healthy workspaces (USGBC-BHI).</t>
  </si>
  <si>
    <t>Impact: significant/high, both short- and long-term opportunities. As a major technology company, Adobe depends heavily on its ability to invest in R&amp;D, both in its software engineering and across its operations and supply chain. As an example, investment in and development of Sensei, Adobe’s artificial intelligence platform, has created an array of efficiency gains for both Adobe and our customers across all platforms. We recognize that any automation of an inefficient process will save time, resources, and money. Across our data center (OR1), server rooms and supplier data centers energy efficient technology research and adoption is a priority, especially when considering provisioning renewable energy -- no one wants to over-procure energy even if it is renewable. This is true for all sites, managed or leased, for Adobe. This has impact from our operations through our products and across the entire value chain for Adobe.</t>
  </si>
  <si>
    <t>Impact: medium, both short- and long-term risk mitigation and climate-related opportunities. At the end of 2018, more than 70% of all global Adobe employees work in LEED-certified workspaces -- for 6 years straight. This is noted throughout the CDP submission, but it is important to point out that Adobe adopted the standard for its energy efficiency excellence, as well as for reducing natural resource consumption, well over ten years ago. In that time it has saved the company millions $US in OpEx as well as provided an important climate-related reputational benefit in recruiting and retaining talent. Our employees see creative, beautiful, healthy, well-lit, and clean workspaces that serve as educational tools for applying sustainability and climate-related practices at home and in their communities. The workspaces are also a source of pride for our employees. We continue to embrace the standard to stay a leader in operational excellence and by doing so, it has allowed us to implement verified SBTs which now serve as our operational site-by-site annual KPIs.</t>
  </si>
  <si>
    <t>Impact: significant/high, both short- and long-term opportunities. As mentioned in C2.5, Adobe has already experienced increased revenues from digital technology adoption, demand for low-carbon products, and for products that decrease customer waste and emissions. Across all three Adobe clouds (Creative, Document, Experience), the low carbon attributes have proven to be attractive to customers and have the potential to serve as a differentiator to competitive physical products or processes. The fact that Adobe has adopted SBTs and set meaningful RE100 goals across the business is also a "trusted partner" benefit to customers, investors, and employees is also a competitive advantage compared to other digital competitors that have not implemented climate-related mitigation strategies. We know we can realize incremental sales from these benefits (as in C2.5, 0.01% of revenue or $700K or greater per year), as well as positive engagement from investors such as BlackRock and Goldman Sachs, who we have partnered with on product events. Again, we assess customer demand for digital products to increase, not decrease, so the risk of this moving in the opposite direction is minimal.</t>
  </si>
  <si>
    <t>Impact: medium, both short- and long-term opportunities and risks. We know energy efficiency saves OpEx – over the last 10+ years we have saved millions $US from over 200 sustainability/climate-related operational projects and initiatives, most with ROIs of less than 3 years. We believe renewable energy deployment, by Adobe and our digital suppliers, will save costs, preserve resources, create efficiencies, establish partnerships with utilities and policymakers, and benefit our reputation to our customers, employees, and in the communities where we work and live. As a very recent example of success on this is demonstrated in our Bangalore solar PPA: because of the state incentives on renewable energy PPAs in Karnataka, India, where our Bangalore site is located, we are already saving ~30% in costs on our utility bills from the time we signed our open-access PPA in March of 2017 and we have received positive media attention in the region as being a sustainable business leader by being the first US-based tech company to run their entire site on 100% renewable energy (RE). We do anticipate low- to moderate-risk associated with current and emerging policy in many regions where we have owned and managed sites that may limit our ability to deploy RE. However, the vast majority of regions are setting RPSs to include more RE in the short- and long-term.</t>
  </si>
  <si>
    <t>Impact: medium, both short- and long-term opportunities. Across the organization: financial, human, and social capital. As examples, in 2017 Adobe began expansion plans for sites in San Francisco, CA; and in 2018 for Lehi, Utah; and San Jose, CA. Each site has prioritized LEED certification that includes specific energy efficiency and sustainability projects that bear climate-related risk mitigation strategies (EV deployment, building decarbonization, water reuse/recycling) and will save the company money (financial capital). Additionally, each site is working to procure healthy building materials and elements that provide the healthiest workspaces for our talent (employees, human capital). We use our sites as platforms for environmental education (ex. our "Green Teams") where employees go out into their communities as good environmental stewards (social capital). Climate-related risks associated with these projects include long-term drought, excessive heat, and shortages of resources (food, water, energy, etc.) which could have an impact on normal business operations. Because of this, we anticipate continued investment in capital budget specifically for new buildings in SJ, UT, and Bangalore, as well as expansion of our data center in OR – all to be LEED certified, all with a goal of investment in technologies that promote energy efficiency and building decarbonization, as well as potential onsite renewable energy and storage -- to name a few examples. But because of mitigation strategies planned (renewable energy, storage) and already in place (back-up generators, etc.) we assess the risk of not doing these projects, and the long-term impact from any of these not helping us reach our RE100 and SBT goal, as this low.</t>
  </si>
  <si>
    <t>Impact: significant/high, both short- and long-term opportunities, low risk. As an example, the 2018 acquisitions of two $1+B acquisitions (Magento and Marketo) brought new leased workspaces as well as digital supply chain vendors into Adobe's existing mix. For owned and/or managed sites, acquisitions like this require the implementation of the same sustainability strategies applied across the organization, as appropriate. All projects have inherent ROIs for recruiting and retaining talent, reducing costs, and enhancing reputation -- all of which are material business opportunities; or when missed, high risk. However, Adobe acquisitions follow its core technologies, none of which have a physical supply chain or heavy industrial impact. It is extremely probable that Adobe will only acquire software/digital businesses with similar impacts to previous acquisitions. We do anticipate that as acquisition targets become more and more sustainable to their employees and customers, the processes for integration may be easier and the financial costs could be minimized.</t>
  </si>
  <si>
    <t>Impact: significant/high, both short- and long-term opportunities. As mentioned above in “Capital expenditures”, reduced operating costs from energy efficiency initiatives (ex. IT consolidation and virtualization, LED swap outs, battery storage deployment) have increased the "appetite" for upper management to approve access to capital for ongoing sustainability projects. As in the IT example, success in virtualizing and consolidating old server labs across our global sites has not only improved computing performance -- particularly when we consider revenues grew 25% and full-time employment grew 14% in 2017 -- yet our absolute (before we factor in renewable purchases) Scope 1+2 emissions grew less than 5% (location- and market-based). Transition strategies, such as technology adoption, is at the heart of what Adobe does and it has had a tremendous impact on climate-related risks through energy reduction, natural resource conservation, and cost savings – all benefits to Adobe’s bottom-line and reputation. This is serving as justification to continue this initiative and for consolidating computing to digital suppliers, as well as investigating new sustainability/climate-related technologies. In addressing potential grid disruption, severe drought, and access to clean resources (food, water), we anticipate greater access to capital (thousands-millions $US) and we assess the risk of not doing this as minimal.</t>
  </si>
  <si>
    <t>Impact: significant/high, both short- and long-term opportunities. There are quite a few examples of Adobe assets being upgraded, replaced or retired due to their emissions profiles or environmental benefits. Case in point, in 2017 our entire fleet of diesel vehicles in Bangalore were replaced with electric vehicles and onsite EV charging stations. Also in 2017, Adobe completed an open-access solar PPA to power our Bangalore site (at a state incentivized 30% reduction in costs compared to the traditional grid) – so now the EVs are all being charged by solar energy. Additionally, our employees and local community view this move as substantial in addressing the challenges of historical reliance on a coal-fired grid, as well as pollution from internal combustion engines. Across our global operations, Adobe has data showing that climate-related action such as this has cost reputational benefits that, when presented with a reasonable ROI, the company would invest in. In regions where the company is experiencing drought, and predict the effects will worsen over the middle- to long-term horizon, we are already evaluating technologies to mitigate this risk (ex. Capture, water recycling) even though the cost ROI is challenging, we will continue to evaluate because of the security of investing in technologies that mitigate disruption of normal business, as well as promote our standing as a steward of natural resources in the communities where we work and live.</t>
  </si>
  <si>
    <t>Impact: significant/high, both short- and long-term opportunities. In a business where uptime has to be 24/7/365, we have to be able to respond to customer needs around the clock. Because our systems rely on backup generation in case of grid disruption for any reason, we own and operate generators that run on diesel. We consider the emissions from these older technologies climate liabilities and are actively exploring alternative, renewable sources (ex. hydrogen fuel cell backup generators that could ultimately replace this older, likely to become obsolete, technology. The goal is to research, and adopt when appropriate, new technologies that do not rely on fossil fuels. Decarbonization of our assets (buildings, data centers, workspaces) and our local grids are fundamental elements of our sustainability strategy – we consider any use of fossil fuels a liability, both in emissions and as sunsetting energy source. As part of our RE100 strategy, we aim to “fuel switch” from anything onsite running on fossil fuels to electric, and work with local policymakers to make our grids 100% renewable. On our local grids we are seeing this transition slowly taking place so the assessed risk is in it not happening quickly enough to accelerate new technologies in-front of extreme climate disruption (drought, unreliable grids, resource scarcity, etc.).</t>
  </si>
  <si>
    <t>Process by which climate-related issues are integrated into business strategy: Sustainability data collection, analysis: The process for evaluating climate-related risks, costs, opportunities and integrating them into business strategy is at the operational &amp; product level. Operational: In 2018 we began deploying ThinkStep software to collect and manage sustainability data, to develop operational strategy in line with climate goals (SBTs, RE100, etc.). Data &amp; insights are vetted with Ops executives (FMs, Directors, VP) to take immediate action or develop short- &amp; long-term strategies with execs and sustainability committee. Reporting: communicated to Adobe’s Dirs. of CR &amp; Ops, who report findings/recommendations to the Ops VP, EVP/CMO, EVP Employee Experience (EX), EVP/CFO, &amp; EVP/GC &amp; Board Secretary, as appropriate, who report directly to the CEO. Feedback &amp; recommendations are communicated through the business teams to shape relevant strategies. Results and goals are reported annually in the CSR Report and our materiality assessment is reviewed annually to ensure actions are aligned with climate science and Adobe products. Last, we report potential business risks from climate-related issues in our annual SEC 10-K report. Stakeholder engagement: Adobe actively engages with NGO working groups (ex. BSR, WRI, RE100, REBA, SBTi, etc.) and with industry peers to obtain guidance, identify trends, share best practices, benchmark, &amp; collaborate on industry-wide initiatives, to assess climate-related business risks &amp; opportunities, and incorporate them into action plans. 2. Examples of business strategy influenced by climate change: Adobe’s Standards of Business Conduct: our SBCs explicitly integrate environmental considerations into employee performance. Employees are educated on Adobe’s sustainability strategies, how they are derived from climate risks + opportunities, and areas where employees can act on business-wide goals related to sustainable strategy, process, program &amp; product design. Adobe “green” products are perhaps the best examples: all three Adobe clouds (Creative, Document, Experience) transition customers away from inefficient, physical processes to low-carbon digital workflows. In transitioning from physical, boxed software to Creative and Document clouds, customers reduce their environmental impact of using them by more than 90% of what it was, more than 95% when using a mobile device. As we continue to make progress on our RE100 goal, the impact of digital delivery and customers’ emissions from use of these products will move to zero. 3. Aspects of climate change have influenced the strategy: Risk: mitigating climate, business and reputational risk were drivers in setting our RE100 strategy and SBTs in 2016. Operational excellence through energy efficiency is the core of our short- and long-term RE strategy and it has worked to ensure business continuity and mitigate energy price volatility risk associated with fossil fuel dependent grids. Annual energy efficiency projects (ex. sensor technology, sub-metering, demand-response software, over 200 sustainability projects in 10 years w/average ROIs &lt;3 years, saving millions $US) enabled us to hold the first LEED-EB platinum certifications in the US with 70+% of global employees in LEED workspaces. Long-term energy efficiency excellence is the only way to “right size” any grid-scale RE PPAs. Revenue opportunity: the move from boxed software to the cloud not only accelerated business growth, but it also allowed us to develop business strategy that directly impacts climate change: it eliminated all emissions tied to Adobe’s physical supply chain, it reduced environmental impact of product use by more than 90%, it focused IT to set annual data center efficiency goals, consolidate and virtualize Adobe’s IT, set resilience standards for digital suppliers, reduce energy costs, all while increasing business resiliency and profit margins: in FY2017 revenue grew by 25%, FTE by 14% but absolute Scope 1+2 emissions by less than 5%. 4. Short-term strategy: climate-related energy efficiency and reputational opportunities drove development of our SBT goal to reduce emissions by 2% per site per year. Success depends on annual energy efficiency projects, deployment of new technologies (LEDs, Stem storage), on-site renewables (PV in Noida and Bangalore) when feasible, and ongoing policy advocacy (w/NGOs, peers) to open grid-scale RE. These short-term solutions prove that smart sustainability projects are good business. 5. Long-term strategy: we developed our SBTs specifically to set long-term operational KPIs and RE milestones aligned with the Paris Agreement. Long-term emissions reduction targets are: by 2025, absolute Scope 1+2 emissions reduction by 25% (w/Scope 3 business travel by 5%); by 2035, 80%; by 2050, by 100% from 2015 base. 6. Strategic advantage: as in (iii.) above, Adobe is enjoying revenue growth alongside the ratcheting of meaningful operational sustainability goals from its cloud strategy. Adobe products that can reduce or eliminate employee travel (Connect) &amp; paper+printing resources (Sign), uniquely positions us to gain incremental sales revenues by helping customers become more sustainable, particularly w/customers who have set sustainability goals. Our RE strategy underscores our commitment to take meaningful climate action: it will NOT involve purchase of unbundled RECs or offsets. Adobe did this in 2012 but quickly determined it had low- to no-impact, did little to nothing to grow grid-scale RE, it carries a weak economic case for RE, and we need to do better. This sets Adobe apart from organizations that choose to spend additional funds offsetting emissions rather than save costs eliminating them. Last, companies that do not have RE goals, SBTs, or sustainability goals are at a competitive disadvantage. This has proven to be the case in competitive bid situations where a “trusted partner” wins on the margin. vii. Substantial business decisions: as above, climate-related resource efficiency and reputational opportunities drove development of our SBTs’, to use them as operational KPIs, and assemble our RE Task Force to set our RE Strategy and achieve it. In 2017 we implemented an open-access, grid-scale solar PPA for our Bangalore site, and in 2018 we implemented a 10MW virtual PPA in the US, and allocated “sustainability funds” toward water and energy audits. 7. Adobe’s verified SBTs are aligned with the recommendations of the Paris Agreement, and SDA v7 IPCC guidance, with ambition of 1.5C scenarios implicit in the strategy to achieve them. SBTs are the means for Adobe to own and reduce its share of emissions in each country where we operate, in line with their Intended (&amp; actual) NDCs. Adobe has adopted elements of the reporting recommendations by the TCFD, we include climate-related risks in our financial reporting (FY2018 SEC 10-K), CR Report, and Sustainability Policy Statement. </t>
  </si>
  <si>
    <t>Greenpeace</t>
  </si>
  <si>
    <t>The Greenpeace Advanced Energy [R]evolution (5th Edition) scenario sets a specific, ambitious pathway toward a fully decarbonized energy system by 2050. Since 2013 Adobe has reported information directly to Greenpeace using their guidance for their "Clicking Clean" report. This is a quantitative assessment of digital supply chain energy consumption and estimates of renewable energy. We look to the Greenpeace guidance specifically for three reasons: 1. It is very ambitious and advocates against the use of unbundled RECs and offsets to make renewable energy claims – Adobe eliminated this practice in 2013 and adopted this guideline in line with Greenpeace’s recommendations, 2. Aligned with The Climate Group’s “Smart2020” report from 2008, and Smarter2030 report (recent), technology companies need to completely decarbonize the grids where their businesses operate so that they can continue to operate without the most dire effects of climate change – policy advocacy and collaboration is at the heart of Adobe’s RE100 strategy, and 3. Greenpeace’s reporting guidelines set the early push for owning and managing all emissions across the digital supply chain -- An important element of this reporting is that all owned and managed CoLo energy and emissions are reported as Scope 2 in order to work with suppliers to develop and achieve renewable energy goals and to work with us in meeting our verified Science-Based Targets and RE100 commitments. Adobe’s SBT emissions reduction targets are: by 2025, absolute Scope 1+2 emissions reduction by 25% (w/Scope 3 business travel by 5%); by 2035, 80%; by 2050, by 100% from 2015 base. Adobe looks at the AER scenario to demonstrate the potential business opportunities Adobe would have by running our cloud on fully renewable energy and how these opportunities could impact our business and product revenue. This aligns with the Greenpeace 2050 goal and scenario analysis.</t>
  </si>
  <si>
    <t>Adobe has adopted 12 Sustainable Development Goals (SDGs) and follows the IEA scenario analysis determining how our business will be impacted by following the SDGs and by global achievement of the SDGs. For climate-specific SDGs, we have committed to SDG #3 (Good health and wellbeing – for Adobe, LEED certification, Building Health Initiative (BHI) procurement standards, local sourcing, employee health and climate education), 6 (Clean water and sanitation – for Adobe, water conservation (60% reduction in 10 years), renewable energy and water strategy in drought regions/sites (CA, UT, Noida, Bangalore), 7 (Affordable and Clean Energy – for Adobe, energy efficiency excellence (greater than 70% of global footprint is LEED certified) and RE100 goals), 9, 11 (Sustainable Cities and Communities – for Adobe, ex. SF and SJ Community Choice Energy, Sustainability Action Teams), 14 (Life below water – for Adobe, building and grid decarbonization, water conservation in drought areas strategies), 15 (Life on Land – SBTs, RE100, LEED commitments), and 17 (Sustainability Action Teams Green Teams). These are all listed in Adobe's 2018 CSR Report. The reason the IEA Sustainable Development Scenario is used as a guide is because, specifically, it integrates the objectives of the three Sustainable Development Goals (SDGs) that are most closely related to energy and we recognize that the link between energy sector activity and air pollution is key in developing our goals for our business from a product standpoint as well as a facilities and employee standpoint. As with our SBTs and RE100 goals, the timeline for our climate-related SDGs tracks to our short (5-10 year) and long- (beyond 2025) milestones.</t>
  </si>
  <si>
    <t>Other, please specify (Science-Based Targets, SDA v7 IPCC, WRI Water Risk Atlas)</t>
  </si>
  <si>
    <t>Adobe has used the SDA v7 IPCC scenario analysis to look at the business impacts on our assets and supply chain in different temperature increase scenarios, including a 2 degree C change. Business risks include identifying office locations and critical data centers for business continuity, and an assessment of how operations would be affected by sea-level rise, extreme weather events caused by climate change, and drought. For example, we looked at when our San Francisco offices would be expected to be affected by sea-level rise, and how energy availability might affect our Oregon data center, and adjusted our risk models accordingly to plan for and develop business continuity plans for the timeframe. Although the scenarios were worked internally, Adobe has not released these externally. An example business continuity change would be determining which of our COLOs are most at risk for extreme weather events due to climate change and transitioning customer data to COLOs with less physical risk on an appropriate timeframe, or determining if existing customer SLAs match agreed-upon COLO recovery processes given physical risk at any given site. Adobe has also mapped our water usage against the WRI Water Risk Atlas in conjunction with SASB disclosures for regions with high and extremely high-water risk according to future climate scenarios. This allows us to incorporate these risks into our business strategy so we can mitigate and address operational issues associated with these risks similar to energy risk.</t>
  </si>
  <si>
    <t>Abs1 is the short- to mid-term goal with Abs2, below, being the long term goal. Both include RE1. It includes Adobe commits to reduce absolute global scope 1 and 2 emissions 25% by 2025 from 2015 levels. We have to point out that, Adobe has experienced substantial growth in business since 2015: in 2017 our business grew 25% (revenues), FTE 14%; and in 2018, with two multi-billion US$ acquisitions (Magento &amp; Marketo), revenue growth of 24%, FTE growth of 19%, we DECREASED our absolute emissions approximately 3% and DECREASED our CO2e/FTE (carbon intensity) by 25% YoY from FY2017. This is not by luck or “happenstance”: Adobe is committed to operational excellence and a focus on energy efficiency throughout our workspaces as well as throughout our digital supply chain with progress on consolidation (ex. Moving server labs to CoLos that commit to run on RE), virtualization (ex. From many CoLos to clouds the commit to run on RE), and regular technology refreshes (entire supply chain). Additionally, through directly renewable energy and efficiency policy advocacy, with our NGO partners (ex. Ceres) and our peers, we are collaboratively working to decarbonize the grids we live and work on. Essentially, we are managing our carbon footprint despite major business growth and we anticipate progress on both short- and long-term SBTs and our ambitious RE100 goals that do not rely on offsets but instead depend on true renewable energy additionality. And, since we are ONLY using true grid-scale RE as an offset to absolute emissions, projects such as our open-access Bangalore solar PPA launched 2017, our aggregation (w/Facebook) virtual PPA for 10MW of a wind farm in Nebraska in 2018, and projects such as Community Choice Aggregations (CCAs, "SJ Clean Energy" and "CleanPower SF"), green tariffs, on-site solar evaluations, and other tools to deploy RE are up-and-running and are intended to meet our goals. The 29.33% shown here represents the % of the 25% goal achieved. In other words, we have achieved 29.33% of the 25% goal. Adobe achieved an absolute reduction of 7.33% of Scope 1+2 market-based emissions from our 2015 baseline.</t>
  </si>
  <si>
    <t>Abs2 is our long-term SBTi goal. Adobe commits to reduce absolute global scope 1 and 2 emissions 55% by 2040 from 2015 levels. As above, in 2018, with two, $billion+ US acquisitions (Magento &amp; Marketo), revenue growth of 24%, FTE growth of 19%, we DECREASED our absolute emissions approximately 3% and DECREASED our CO2e/FTE (carbon intensity) by 25%. Essentially, we are managing our carbon footprint despite major business growth but we anticipate progress on both short- and long-term SBTs in coming years. The13.33% shown here represents the % of the 55% goal achieved. In other words, we have achieved 13.33% of the 55% goal. Adobe achieved an absolute reduction of 7.33% of Scope 1+2 market-based emissions from our 2015 baseline.</t>
  </si>
  <si>
    <t>Scope 3 (downstream)</t>
  </si>
  <si>
    <t>Abs3 is our target is SBTi goal 1 of 2 for Scope 3 emissions from downstream supply chain operations. In 2012 Adobe adopted a cloud strategy for all products. This strategy not only made it easier and more efficient for customers to use Adobe products, but it also dematerialized our entire physical supply chain and eliminated all downstream waste from the businesses, all material waste and emissions from transportation and logistics throughout each product's lifecycle, and decreasing the environmental impact of the customers by a minimum of 70%, with an average greater than 90% reduction, and greater than 95% when customers use Adobe products from a mobile device. The goal is to achieve 100% digital download of products by 2020. By the end of 2014, Adobe achieved greater than 90% digital download. By the end of 2015, greater than 95%. At the end of 2016, greater than 97%. And at the end of 2018, 99% of all Adobe products are delivered digitally with no physical material procurement. We anticipate closing this goal in 2020 and reporting final results in CDP 2020.</t>
  </si>
  <si>
    <t>Int1 is our verified SBTi goal for reducing Scope 3 emissions business travel. Adobe will strive to reduce scope 3 business travel emissions per employee 5% by 2025 from 2015 levels. Regarding our scope 3 business travel to reduce emissions per employee by 5% from 2015 to 2025, Adobe is projected to have strong business growth and therefore travel growth. As a result, our emissions per employee intensity goal would allow us to focus on reducing travel per employee while still allowing for business growth. Looking at our growth projection, we determined that a 5% reduction in normalized emissions per passenger was an aggressive target that over the long term would be challenging to achieve. Although IEA models predict that per-mile air travel emission factors will decrease due to reduced carbon intensity, we are not relying on emission factor reductions to achieve our goal. Rather, the way we plan to achieve our goal is to focus on reducing business travel and the resulting airline miles traveled per employee. Adobe has enjoyed significant business growth in the last five years. In 2018 alone, employee population (FTE) grew over 19%, revenue grew 24%, yet our absolute Scope 1+2 emissions (location-based) dropped by 11% (market-based it dropped by 19%. However, our employee travel (air+car rental) grew by 25% -- but we have every intention of implementing new employee programs (like our "Skip a Trip" program from 2014 -2017). And with CFO support of the effort, this target is sufficiently ambitious but achievable for a fast-growing technology company. With normalized base year emissions of 2.01 Mtonnes CO2e/FTE in 2015, we moved to 1.90 Mtonnes CO2e/FTE in 2018, a reduction of 5%. For 2018, we met and exceeded our Scope 3 Science-Based Target but it is important to note that we intend to exceed this KPI every year through the target year, 2025.</t>
  </si>
  <si>
    <t>Scope 3: Fuel and energy-related activities (not included in Scopes 1 or 2)</t>
  </si>
  <si>
    <t>Int2 is our verified SBTi goal for reducing Scope 3 emissions from FERA sources. Adobe’s science-based target to reduce greenhouse gas emissions includes a goal to reduce our Scope 3 Fuel and Energy-Related Emissions per square foot by 15% by 2025 from our 2015 baseline. During FY18, Adobe made significant progress against this goal as we have achieved 60% of our 15% targeted reduction. At the FY2018 end, Adobe is underway collecting a comprehensive Scope 3 inventory. We assess that the 14804.55 MTCO2e from FERA emissions is approximately less than 3% of our total Scope 3 emissions.</t>
  </si>
  <si>
    <t>Total renewable electricity consumed</t>
  </si>
  <si>
    <t>Total electricity consumed at owned or managed facilities</t>
  </si>
  <si>
    <t>RE1 is Adobe's public Renewable Energy (RE100) goal set in 2015: 100% of Adobe operations and digital delivery of product to be powered with renewable energy by 2035 (includes owned and managed sites, owned data centers, and managed collocated data centers (CoLos)) as well as “Fuel Switching” out all fossil fuel use -- diesel, natural gas, and electricity -- including all electricity presently produced from our fuel cells. It is important to note that Adobe reached "carbon neutrality" in 2015, a goal set in 2012 (prior to our Cloud strategy implementation) through the purchase of clean, local carbon offsets and unbundled RECs. But by 2015 we recognized that the purchase of unbundled RECs to achieve this goal did little to nothing to move the market toward true, grid-scale renewable energy. We ended this strategy, did not offset our emissions, never made the claim of “carbon neutral” (even though the RECs were paid for) and instead moved toward our goal of 100% bundled renewable energy ONLY as our strategy, reflected here. As part of this strategy, Adobe has been outspoken advocates with NGO partners such as WRI and Ceres to encourage peer companies to reduce and ultimately stop the purchase of offsets and unbundled RECs and focus time, energy, and money on true grid decarbonization. By the end of 2018, we made tremendous progress toward our RE100 goal, demonstrated with our open-access solar PPA in place for our Bangalore, India site and a 10MW (equal to the load of our CA-based headquarters and operations) vPPA completed in 2018. As part of our SBTs, CDP and CR reporting, Adobe includes all electricity and subsequent emissions (market- and location-based) from managed CoLos into our Scope 2 emissions going back to our 2015 baseline. We continue to work with NGO working groups, such as BSR’s Future of Internet Power (FoIP) group, to collaborate with our ICT peers to help digital suppliers set renewable energy goals (to join RE100 and commit to the CoLo and Cloud Buyers Principles) and to understand and report on our suppliers’ renewable energy progress. According to the results from 2018, Adobe used a mix of renewable electricity at our COLO sites powered through a combination of utility green tariffs and power purchase agreements. In 2018 we co-authored the emissions guidance on pass-through renewable energy and intend on making it industry-wide policy.</t>
  </si>
  <si>
    <t>100% of all electricity consumed in 2035 will be from renewable sources.</t>
  </si>
  <si>
    <t>Total renewable energy consumed at owned or managed facilities</t>
  </si>
  <si>
    <t>Total energy consumed at owned or managed facilities</t>
  </si>
  <si>
    <t>EU1 (here) is Adobe's goal to "fuel switch" away from all fossil fuels by 2035. EU1 is related to energy efficiency and reduction, and decommissioning of fossil fuels, when technology is available and economically feasible, for all owned and managed workspaces. While our 100% renewable energy goal includes more than just electricity, we intend to reduce, and ultimately eliminate, natural gas consumption across all sites that use this fossil fuel for heating, cooking and fuel cells. This is entirely on our owned and managed sites worldwide and their energy consumption, over which we have operational control. While we have made progress on our stationary consumption of natural gas (1% increase over 2016) and diesel use from generators (-32% reduction), we have seen a spike in natural gas consumption from fuel cell electricity production (70%) leading to an overall 23% increase in Scope 1 emissions. Fortunately, this is a small percentage of overall Scope 1+2 emissions (6% and 6.4% for Location- and Market-based emissions, respectively).</t>
  </si>
  <si>
    <t>Scope 1 emissions reduction from natural gas consumption from stationary combustion which ties directly to our Abs1 and Abs2 targets.</t>
  </si>
  <si>
    <t>Adobe has developed a practice of conducting ASHRAE Level II energy audits, conducted by outside engineering firms every two years for our owned, major sites. Adobe is committed to acting on the no and low-cost measures identified through these practices. Although the scope of these audits include the assessment of energy conservation measures that are capital intensive, the FY18 measures implemented were focused on the near-term opportunities for achieving energy reductions - primarily, the optimization of buildings controls and sequences related to HVAC and lighting. Within this category, we have also included energy efficiency projects with low upfront costs such as the installation of motion sensors, LED installations and the downsizing of UPS equipment.</t>
  </si>
  <si>
    <t>Adobe has signed a ten-year PPA to deliver renewable electricity to our Bangalore site. The nature of the power provided is a solar PV production facility located 141 kilometers away from the site. And, per the incentive programs in the State of Karnataka, Adobe is enjoying an approximately 30% reduction in our utility bills, or $73,626.19 US per year. Also, we use a payback period of "no payback" simply because all related costs were "soft" (legal, employee time, etc.) and the savings was immediate when the open-access PPA went online.</t>
  </si>
  <si>
    <t>In FY18, Adobe replaced one of the cooling towers at our San Jose corporate headquarters. During the procurement phase and the subsequent project design phase, the product and its configuration were selected for (in part) and configured to achieve gains in energy efficiency.</t>
  </si>
  <si>
    <t>All construction projects follow efficiency and code requirements to achieve better energy efficiency. Adobe has publicly advocated for passing stricter code compliance and other related sustainability standards. In each project, Adobe management has always reached minimum compliance and in most projects goes well beyond mere compliance to achieve a sustainability and efficiency-focused project.</t>
  </si>
  <si>
    <t>As part of its operational overhead structure, Adobe secures budgets annually for comprehensive energy efficiency programs. While Adobe does not use the terminology "Carbon Tax" simply because of the punitive overtone for business units that are doing exceptionally well with energy efficiency, the funds gained from this budget are used for an array of projects across operations, including all sustainability and energy efficiency projects. This budget is prepared by the facilities group and overseen by the Senior Director of Global Site Operations (GSO). GSO has a Sustainability Committee, comprised of cross-departmental members that meet regularly (bimonthly) to discuss priorities, projects, and budgets. There is also a Sustainability Strategy Committee with the Director of Corporate Responsibility (CR), VP of Marketing, VP of Operations (Employee &amp; Workplace Solutions), and the CFO further reviews projects and sustainability initiatives, as needed.</t>
  </si>
  <si>
    <t>All three of Adobe's Cloud offerings are low-carbon products. Specifically, products such as Adobe Document Cloud (PDF, Adobe Sign), Experience Cloud (digital marketing), Adobe Connect (TM), and LeanPrint allow users to operate more sustainably - virtually - using ICT in place of paper, ink and other resources; inefficient, physical workflows; and diminish business travel. These products enable resource use and emissions reduction and are major core deliverables for Adobe with dedicated budget for continued development. And as Adobe deploys renewable energy as part of our RE100 goal to all our operations, including our digital supply chain, the emissions move to zero. As a case study, Adobe Procurement adopted Adobe Sign and enjoyed a 70% reduction in transaction time as well as an 80% decrease in printing purchases and subsequent paper and ink use and waste. See http://wwwimages.adobe.com/content/dam/Adobe/en/customer-success/pdfs/adobe-at-adobe-esign-procure-case-study.pdf</t>
  </si>
  <si>
    <t>Adobe fosters a culture of sustainability by encouraging employees to engage in the Green Teams. Currently, Green Teams make up over 10% of the total employee population. The Green Teams receive funding from Adobe to independently organize and run emission reduction activities to target emissions generated by Adobe as well as the community as a whole. These projects include planting on-site "edible gardens" for the cafeteria, organizing e-waste drives, employee discounts for living more sustainably (EVs, solar, etc.) and educational lunch-and-learn opportunities. Beyond the Green Teams, 63% of Adobe employees enjoy participation at an array of levels in voluntary community engagement.</t>
  </si>
  <si>
    <t>All significant environmental initiatives are reviewed by the Vice President of Employee/Global Workplace Solutions and, for most large-scale projects or commitments, is reviewed by at least one member of the C-suite. All investment decisions in sustainability-related and emissions reduction projects involve careful financial analysis to assess the viability of each initiative. Market research, benchmarking, and investment modeling are employed to justify environmental projects.</t>
  </si>
  <si>
    <t>Adobe has partnered with a number of government agencies including General Services Administration (GSA), Lawrence Berkeley Labs (LBL) and Center for Built Environment (CBE), sharing best practices, including development of Adobe's energy monitoring system, IBIS (Intelligent Building Interface System) which Adobe uses to monitor and manage carbon emissions, energy usage, water usage, and alternative energy production as well as potential renewable energy projects in the Bay Area.</t>
  </si>
  <si>
    <t>Voluntary compliance with standards developed by organizations such as Australia's NABERS, U.S. Environmental Protection Agency's Energy Star for Buildings, and the U.S. Green Building Council's Leadership in Energy and Environmental Design (LEED) programs have been pivotal to shaping Adobe's emissions and energy reduction strategy. Adobe currently operates 12 LEED-certified facilities across the globe, with seven at the Platinum level, including our San Jose headquarters and major San Francisco site. Adobe's San Jose buildings were the first buildings to be certified and re-certified at the Platinum level (the highest level possible) under the permanent LEED for Existing Buildings Program</t>
  </si>
  <si>
    <t>Document Cloud. For Adobe, Digital Media, which is how this product is reported in our SEC 10-K report, contains all the elements of Document and Creative Clouds. Adobe reports revenue figures for Digital Media in our FY2018 10-K pages 39-40. For the purposes of CDP in this first section, because digital media is reported in the aggregate rather than by product, we attributed 50% of digital media revenue to Document Cloud and 50% of Digital Media revenue to Creative Cloud. Document Cloud, including PDFs, Adobe Sign, and Adobe Scan: create, edit, share, sign, and store documents digitally versus any paper workflow. This also includes Adobe's Resource Saver Calculator, developed with the Environmental Paper Network, it shows customers exactly how much wood, water, waste, energy, and emissions are saved when using Document Cloud versus a paper workflow.</t>
  </si>
  <si>
    <t>Adobe recognizes that our business, and ICT as a whole, consume vast amounts of energy. Our supply chain is entirely digital -- we have no physical products -- so we have a responsibility to 1. Help our customers become more efficient, eliminate waste and resource consumption, and 2. To do that powering all our products with renewable energy. This is precisely why we consider all our products "low-carbon" -- and as we deploy renewable energy as part of our RE100 commitment, the climate impact should move to zero-carbon. As for customer benefits, for example, use of Adobe Sign (part of Adobe Document Cloud along with PDF, Acrobat, etc.), can eliminate paper workflows and substantially reduce paper and printing resource consumption (wood, water, waste, energy and emissions) from paper production, transportation, use, waste, and recycling processes. The impact reduction is so significant that Adobe, in partnership with the Environmental Defense Fund (EDF) and the Environmental Paper Network (EPN), developed the Resource Saver Calculator specifically -- and conservatively -- estimate water, wood, waste, and cost avoidance simply by using Adobe's digital tools versus a paper workflow. For every 1M sheets of paper NOT used, customers can save ~400 MTCO2e, 106M liters of water, and over 4M kgs. of wood. See https://acrobatusers.com/resource-saver-calculator/</t>
  </si>
  <si>
    <t>Experience Cloud. Includes Adobe Digital Marketing, Analytics Cloud, Advertising Cloud. All digital, automated products versus physical workflows.</t>
  </si>
  <si>
    <t>IT is central to any digital transformation initiative and Adobe's Experience Cloud allows customers to make this transition while eliminating inefficient physical and wasteful process in moving to digital workflows. As just one example, imagine if all "junk" mail advertising transitioned to only specific, targeted digital branding -- the elimination of mailbox to recycling bin waste would be immense. Another would be customer analytics that allows providers to provision precisely for customers rather than "blanket" procurement. The result: less overpurchasing, less waste, more resource, energy and emissions reductions for customers.</t>
  </si>
  <si>
    <t>Creative Cloud. For Adobe, Digital Media, which is how this product is reported in our SEC 10-K report, contains all the elements of Document and Creative Clouds. Adobe reports revenue figures for Digital Media in our FY2018 10-K pages 39-40. For the purposes of CDP in this first section, because digital media is reported in the aggregate rather than by product, we attributed 50% of digital media revenue to Document Cloud and 50% of Digital Media revenue to Creative Cloud. Creative Cloud: incorporating, Photoshop, InDesign, Premiere, After Effects, Behance, Spark, Stock, etc. all consolidated in a single cloud offering (with options) versus each as a boxed, physical product (Creative Suite + individual products) and 3Di + Project Aero (virtual reality).</t>
  </si>
  <si>
    <t>There are three important elements of Creative Cloud as a low carbon product: 1. The cloud offering versus Creative Suite and individual products (all boxed), 2. The use of Creative Cloud versus any physical workflow for creative design; and 3. The use of 3Di and virtual reality (Aero) in eliminating physical materials in the design, test, sample, and transport phase for any consumer product. 1. Independent analysis of the overall environmental impact of each product, and using the Lawerence Berkeley Labs (LBL) CLEER method for estimating data center consumption of a digitally delivered product, we estimate that the impact is at least 90% less than it was as a physical product, 95% when used with a mobile device. The advent of cloud storage for customer workproducts in Creative Cloud has removed the need to print or even store on a local device (PC, workstation, etc.). Overall, when a customer uses Creative Cloud where the majority of computing is done at the server versus desktop level ("virtualized") there are massive environmental benefits -- Adobe sees this even within our own operations when we move small, server stacks to efficient cloud (data center) providers. As these providers adopt and reach RE100 goals, the environmental impact moves to zero. Last, the use of Adobe's 3D products to design products and packaging digitally, drastically eliminates material waste -- and energy and emissions -- from our enterprise customers processes.</t>
  </si>
  <si>
    <t>Adobe Connect: our URL/web-based meeting platform.</t>
  </si>
  <si>
    <t>URL based meeting platform. Many offices in Government and large corporations use Connect to avoid employee travel and reduce emissions. We estimate with over 6 billion meeting minutes completed in 2018, and with only about 5% of these representing avoided business travel by using a virtual meeting (our travel reduction program "Skip a Trip: Connect instead"), a minimum of 6M tonnes CO2e were potentially avoided by Adobe customers and employees.</t>
  </si>
  <si>
    <t>December 1 2014</t>
  </si>
  <si>
    <t>November 30 2015</t>
  </si>
  <si>
    <t>Scope 1 emissions include all Stationary Combustion from diesel generators, domestic natural gas, and fuel cell natural gas; from mobile sources (company vehicles); and from refrigerants.</t>
  </si>
  <si>
    <t>Adobe reports on both Location- and Market-based emissions here and in our annual CR Report. Adobe is in the process of rebaselining our 2015 managed COLO emissions to be consistent with our current annual reporting of managed COLOs in Scope 2.</t>
  </si>
  <si>
    <t>Adobe reports on both Location- and Market-based emissions here and in our annual CR Report.</t>
  </si>
  <si>
    <t>US EPA Mandatory Greenhouse Gas Reporting Rule</t>
  </si>
  <si>
    <t>Adobe chooses to perform both reporting methodologies to evaluate priority areas and identify where strategy adjustments can have the most impact.</t>
  </si>
  <si>
    <t>Emissions for the Scope 3 Purchased Goods and Services category were calculated through the use of the Quantis Scope 3 Evaluator tool based on FY2018 OpEx spend across all Adobe purchases, including those from Adobe's unmanaged colo data centers and cloud suppliers. All of this OpEx spend information is reported in Adobe's 2018 SEC 10-K report, page 45. All facility utility and fuel expenses (for Adobe, GSO (ops) and OR1 (our owned data center) are subtracted from this number to avoid double-counting, since these values are reported to CDP as Scope 2 and Scope 1, respectively. This provides what we believe to be the most accurate Scope 3 emissions inventory possible at this time.</t>
  </si>
  <si>
    <t>"100%", above, is a very conservative (high) estimate of emissions from all purchased goods and services. In 2018 all emissions from managed CoLos are reported as Scope 2 emissions. However, the number here represents both the estimated electricity emissions associated with our unmanaged COLOs, emissions estimated from cloud suppliers (from "services only", or SaaS, emissions), as well as a proportional share of our operational expenses. The goal is to capture and/or estimate everything and work with our major suppliers to obtain true emissions data.</t>
  </si>
  <si>
    <t>99+% of Adobe's supply chain is digital, the majority provided as a service by unmanaged Co-located data centers ("CoLos" where Adobe has no operational control, we purchase no capital goods, we simply pay the bill for services provided) and Cloud Suppliers (AWS, Microsoft Azure) who supply us with emissions data and/or we estimate MTCO2e. The GHG Protocol calculation guidance, states that this category can be difficult to separate from Category 1 (Purchased goods and services). Given that the entirety of our spend data (which includes purchases of capital goods) has been captured in category 1, the scope 3 emissions from capital goods are not reported out separately. The scope 3 emissions reported within category 1 includes purchased goods and services as well as purchases of capital goods.</t>
  </si>
  <si>
    <t>The FY2018 FERA value was calculated using the Quantis Scope 3 Evaluator tool. To generate the FERA value, we entered our verified Scope 1 and Scope 2 values and the tool generated a FERA value through multiplying Scope 1 emissions by 0.25 and multiplying the Scope 2 emissions by 0.20. The tool can be found at https://quantis-suite.com/Scope-3-Evaluator/</t>
  </si>
  <si>
    <t>Note: Adobe has verified Science-Based Targets that include fuel-and-energy related activity goals: to reduce its scope 3 fuel-and-energy related emissions per square foot by 15% by 2025 from 2015 levels for its owned and managed facilities.</t>
  </si>
  <si>
    <t>Not relevant since Adobe does not procure physical products (only digital) and does not require or own any upstream -- or downstream --transportation or distribution or emissions from these activities. Over 99% of Adobe's product is produced and distributed digitally, so there is no physical product to transport. The remaining less than 1% was produced and distributed to sales outlets or customers in prior years so no supply chain transportation and distribution of physical product has been done in over 3 years.</t>
  </si>
  <si>
    <t>The EPA WARM model version 14 was used to calculate emissions from waste.</t>
  </si>
  <si>
    <t>Adobe collects data on its owned and managed sites for landfilled waste, recycling and compost. The data that this calculation is based on is landfilled waste only.</t>
  </si>
  <si>
    <t>Employee business travel was calculated for both car rental and air travel based on numbers from travel provider, Concur. Car rental estimates assumed an average mileage per day driven. Air travel included short, medium and long-haul flights with specific emissions factors for each length based on the most recent UK DEFRA factors.</t>
  </si>
  <si>
    <t>We calculate a 46% from 2015 baseline and 20% YoY net increase in business travel emissions from 28,925 mtCO2e in 2015 (baseline year for Scope 3 Science-Based Target), to 27,763 mtCO2e in 2016, and to 32,512 mtCO2e in 2017, and 40,498 mtCO2e in 2018. However, we calculate a normalized (intensity) decrease in mtCO2e/FTE of -6% from baseline 2015 levels. 100% of all emissions data reported here is from Adobe suppliers.</t>
  </si>
  <si>
    <t>Employee surveys are conducted at large sites and miles commuted are aggregated. Estimates of public/mass transportation are taken from employee counts at each site as well as estimates from reimbursed commute expenses. Estimations of miles traveled are made for smaller sites. EPA emission factors were used to calculate carbon emissions from travel.</t>
  </si>
  <si>
    <t>Adobe uses "0%" for emissions from suppliers or value chain simply because the 100% value is extrapolated using employee data for completeness.</t>
  </si>
  <si>
    <t>All of our digital suppliers, unmanaged CoLos and Cloud suppliers, are included in "Purchased Goods and Services", not as leased assets. For this reason, we do not have any emissions from leased assets.</t>
  </si>
  <si>
    <t>Adobe does not transport any finished goods -- they are all digital. And we do not own any fleets.</t>
  </si>
  <si>
    <t>Again, Adobe's supply chain is digital so there is no physical processing of sold products.</t>
  </si>
  <si>
    <t>Again, Adobe's supply chain is digital so there is no physical use of sold products.</t>
  </si>
  <si>
    <t>Again, Adobe's supply chain is digital so there is no end of life treatment or processing of sold products.</t>
  </si>
  <si>
    <t>Adobe's supply chain is digital so there are no downstream leased assets.</t>
  </si>
  <si>
    <t>Adobe does not own any franchises.</t>
  </si>
  <si>
    <t>Adobe does not make investments outside of its operations.</t>
  </si>
  <si>
    <t>There are no other upstream emissions for Adobe.</t>
  </si>
  <si>
    <t>There are no other downstream emissions for Adobe.</t>
  </si>
  <si>
    <t>To calculate the -26% (the above % change is a DECREASE) change from the previous year, we used our FY2018 Scope 1+2 (location-based) emissions in metric tonnes per $US revenue at the end of FY2018. Adobe's location-based Scope 1+2 emissions decreased by 9% at the same time that revenue increased by 24% in FY2018. This provided Adobe with an overall decrease in normalized carbon intensity. Despite two major acquisitions in 2018 (2 x $billion US acquisitions of Marketo and Magento), a revenue increase of 24%, and FTE growth of 19%, we still managed to lower our absolute overall location- and market-based emissions. We can attribute the overall decrease to highly effective energy reduction projects (renovations, server lab virtualizations and consolidations, etc.) which significantly reduced subsequent Scope 2 emissions.</t>
  </si>
  <si>
    <t>To calculate the -23% (the above % change is a DECREASE) change from the previous year, we used our FY2018 Scope 1+2 (location-based) emissions in metric tonnes per FTE at the end of FY2018. Adobe's location-based Scope 1+2 emissions decreased by 9% at the same time that FTE increased by 19% in FY2018. This provided Adobe with an overall decrease in normalized carbon intensity. Despite two major acquisitions in 2018 (2 x $billion US acquisitions of Marketo and Magento), a revenue increase of 24%, and FTE growth of 19%, we still managed to lower our absolute overall location- and market-based emissions. We can attribute the overall decrease to highly effective energy reduction projects (renovations, server lab virtualizations and consolidations, etc.) which significantly reduced subsequent Scope 2 emissions.</t>
  </si>
  <si>
    <t>Other, please specify (Includes all refrigerants, HFC-134a, HFC-404, R123 , R-22, R401a, R407c, R-410a. )</t>
  </si>
  <si>
    <t>Diesel: combustion in backup generators</t>
  </si>
  <si>
    <t>Natural Gas: combustion in fuel cells</t>
  </si>
  <si>
    <t>Natural gas: domestic use, cooking, heating</t>
  </si>
  <si>
    <t>Gasoline</t>
  </si>
  <si>
    <t>Diesel vehicle</t>
  </si>
  <si>
    <t>Office/workspaces and internal data centers or server rooms</t>
  </si>
  <si>
    <t>Managed Co-located data centers (CoLos)</t>
  </si>
  <si>
    <t>Adobe's owned and managed data center (OR1)</t>
  </si>
  <si>
    <t>Our overall Scope 1 and 2 (market-based) emissions decreased YoY FY2017-FY2018 by 10,555.00 MTCO2e or by 15%. Our change in renewable energy consumption increased for our Bangalore facilities (open access PPA) and through our digital supply chain, specifically through managed CoLos who increased their renewable energy purchases on our behalf (for our share of their data centers). This reduced our emissions as follows: Bangalore: FY2017 emissions were 2136.37 and for FY2018 469.72 MTCO2e, a reduction of 1666.65 MTCO2e. Managed CoLos: FY2017 emissions were 17,684.22 MTCO2e and for FY2018 11307.94 MTCO2e, a reduction of 6376.28 MTCO2e. Total: 1666.65 + 6376.28 = 8042.63 MTCO2e. For emissions value percent (% change from FY2017), with our Total Scope 1 and Scope 2 emissions in FY17 at 70,545 MTCO2e, therefore, 8042.93/70545*100 = 11.4%.</t>
  </si>
  <si>
    <t>In FY18, Adobe achieved a greater amount of avoided emissions through energy efficiency projects than we were able to achieve in FY17. Specifically, we realized significant gains through energy conservation measures, major equipment upgrades and replacements, and server decommissioning and virtualization. In FY2017 we achieved reduction of 420 MTCO2e and in FY2018 492 MTCO2e, or 72.17 MTCO2e more than in FY2017. Last year 72.17 MTCO2e were reduced through energy emissions reductions projects at Adobe. For emissions value percent (% change from FY2017), with our Total Scope 1 and Scope 2 emissions in FY17 at 70,545 MTCO2e, therefore, (72.17/70545)*100 = 0.01%.</t>
  </si>
  <si>
    <t>Adobe did not divest from anything in FY2018.</t>
  </si>
  <si>
    <t>Adobe had two major acquisitions in 2018, Marketo and Magento, which increased our leased spaces by 212,410 square feet. We did not account for all Marketo and Magento properties in our GHG inventory because at the time that the inventory was developed, not all sites were cataloged in our portfolio tracking tool. Of the sites we accounted for in our inventory, they represent 53 MT CO2e of Scope 1 and 265 MT CO2e (market-based) of Scope 2 for a total of 317 MT CO2e. Last year Adobe realized an increase of 317 MTCO2e through the company's acquisitions. For emissions value percent (% change from FY2017), with our total Scope 1 and Scope 2 emissions in FY17 at 70,545 MTCO2e, therefore, (317/70545)*100 = 0.49%.</t>
  </si>
  <si>
    <t>Adobe did not incur any mergers in FY2018.</t>
  </si>
  <si>
    <t>Adobe's supply chain is digital and has no change in physical output.</t>
  </si>
  <si>
    <t>Adobe did not change methodology in FY2018</t>
  </si>
  <si>
    <t>Adobe did not change emissions reporting boundary in FY2018.</t>
  </si>
  <si>
    <t>Adobe did not experience change in physical operation conditions in FY2018.</t>
  </si>
  <si>
    <t>Adobe does not have any unidentified emissions.</t>
  </si>
  <si>
    <t>Adobe does not have any other emissions to report.</t>
  </si>
  <si>
    <t>The 25,512 MWh in "self-generation" is from Bloom fuel cells at both our San Jose and San Francisco operations. We report the emissions from this in our Scope 1 data.</t>
  </si>
  <si>
    <t>This is the total amount of diesel used in our back-up generators at major sites.</t>
  </si>
  <si>
    <t>This is the total amount of gasoline used by Adobe owned vehicles. It is important to note that Adobe does not own or lease fleet vehicles.</t>
  </si>
  <si>
    <t>Center for Corporate Climate Leadership GHG Emission Factors Hub, available at: https://www.epa.gov/sites/production/files/2018-03/documents/emission-factors_mar_2018_0.pdf</t>
  </si>
  <si>
    <t>As in C8.2c, this is the total amount of diesel used in our back-up generators at major sites.</t>
  </si>
  <si>
    <t>As in C8.2c, this is the total amount of gasoline used by Adobe owned vehicles. It is important to note that Adobe does not own or lease fleet vehicles.</t>
  </si>
  <si>
    <t>As in C8.2c, this is from Bloom fuel cells at both our San Jose and San Francisco operations. We report the emissions from this in our Scope 1 data.</t>
  </si>
  <si>
    <t>Other, please specify (India)</t>
  </si>
  <si>
    <t>This number represents renewable energy purchases from a grid-scale solar farm located 141 kilometers from our Bangalore, India site. The PPA covers roughly 80% of our annual load on the site and is putting solar energy on this traditionally coal-powered grid. The 3,028 MWh represents the amount of renewable energy purchased and consumed in FY 2018. It is important to note that for this PPA, Adobe's contract is the sole party that can claim the environmental attributes of the electricity we offtake through the agreement. In other words, no physical RECs are produced but the vendor assures we have a claim to the bundled energy attributes.</t>
  </si>
  <si>
    <t>Other, please specify (Renewable energy procured from our colocated data center suppliers to service our usage)</t>
  </si>
  <si>
    <t>Other, please specify (Multiple regions (USA, Australia, Asia and Europe))</t>
  </si>
  <si>
    <t>The 11,797.44 MWh represents the total consumption of renewable electricity provided to Adobe from our managed digital supply chain (Co-located (CoLo) data centers). We partner directly with our suppliers to provide all consumption data and we work with them to set and meet meaningful renewable energy goals. The emission factor of "0" represents wind and/or solar procurement.</t>
  </si>
  <si>
    <t>Other, please specify (Pacific Gas &amp; Electric Service Territory (Northern California, USA))</t>
  </si>
  <si>
    <t>The emissions factor provided above applies to all Adobe load located within the service territory of Pacific Gas &amp; Electric - Adobe's electric utility provider in the region. The data source for this emission factor is: https://www.theclimateregistry.org/our-members/cris-public- reports/</t>
  </si>
  <si>
    <t>Other, please specify (San Francisco, California, USA)</t>
  </si>
  <si>
    <t>The emissions factor provided above applies to one individual utility meter at Adobe's San Francisco location which was enrolled in CleanPowerSF (a local CCA) for FY18. The emissions factor provided above was provided to us directly by the CleanPowerSF team.</t>
  </si>
  <si>
    <t>Other, please specify (Seattle, USA)</t>
  </si>
  <si>
    <t>The emissions factor provided above applies to all Adobe load located within the service territory of Seattle City Light - Adobe's electric utility provider in the region. The data source for this emission factor is: https://www.theclimateregistry.org/our-members/cris-public-reports/</t>
  </si>
  <si>
    <t>The emissions factor provided above applies to all Adobe load located within Belgium. The data source for this emission factor is the European Supplier Residual Mix, available at: https://www.aib-net.org/</t>
  </si>
  <si>
    <t>The emissions factor provided above applies to all Adobe load located within Denmark. The data source for this emission factor is the European Supplier Residual Mix, available at: https://www.aib-net.org/</t>
  </si>
  <si>
    <t>The emissions factor provided above applies to all Adobe load located within France. The data source for this emission factor is the European Supplier Residual Mix, available at: https://www.aib-net.org/</t>
  </si>
  <si>
    <t>The emissions factor provided above applies to all Adobe load located within Great Britain. The data source for this emission factor is the European Supplier Residual Mix, available at: https://www.aib-net.org/</t>
  </si>
  <si>
    <t>The emissions factor provided above applies to all Adobe load located within Ireland. The data source for this emission factor is the European Supplier Residual Mix, available at: https://www.aib-net.org/</t>
  </si>
  <si>
    <t>The emissions factor provided above applies to all Adobe load located within Italy. The data source for this emission factor is the European Supplier Residual Mix, available at: https://www.aib-net.org/</t>
  </si>
  <si>
    <t>The emissions factor provided above applies to all Adobe load located within Romania. The data source for this emission factor is the European Supplier Residual Mix, available at: https://www.aib-net.org/</t>
  </si>
  <si>
    <t>The emissions factor provided above applies to all Adobe load located within Spain. The data source for this emission factor is the European Supplier Residual Mix, available at: https://www.aib-net.org/</t>
  </si>
  <si>
    <t>The emissions factor provided above applies to all Adobe load located within Sweden. The data source for this emission factor is the European Supplier Residual Mix, available at: https://www.aib-net.org/</t>
  </si>
  <si>
    <t>The emissions factor provided above applies to all Adobe load located within Switzerland. The data source for this emission factor is the European Supplier Residual Mix, available at: https://www.aib-net.org/</t>
  </si>
  <si>
    <t>The emissions factor provided above applies to all Adobe load located within Germany. The data source for this emission factor is the European Supplier Residual Mix, available at: https://www.aib-net.org/</t>
  </si>
  <si>
    <t>The emissions factor provided above applies to all Adobe load located within the Netherlands. The data source for this emission factor is the European Supplier Residual Mix, available at: https://www.aib-net.org/</t>
  </si>
  <si>
    <t>The emissions factor provided above applies to all Adobe load located within Poland. The data source for this emission factor is the European Supplier Residual Mix, available at: https://www.aib-net.org/</t>
  </si>
  <si>
    <t>Total kBtu</t>
  </si>
  <si>
    <t>Adobe has an SBTI approved science-based target to achieve a 15% reduction in our Scope 1 and Scope 2 GHG emissions by 2025 from a 2015 baseline. Our path to achieving this goal will be comprised of renewable energy procurement and energy efficiency measures. As such, we have designed site-specific energy efficiency targets for Adobe's largest owned sites where we can drive energy efficiency outcomes. Through setting these targets and focusing on achieving them, we saw great results in FY18. Across our target list of locations, we saw a 3% reduction in total kBtu in FY18. Our energy efficiency goals are mapped out year-over-year, providing a roadmap from 2018 through 2025. As such, we expect to continue our focused efforts on energy efficiency in years to come.</t>
  </si>
  <si>
    <t>2019 Adobe-GHG-Assurance-Review-Letter-2018.pdf</t>
  </si>
  <si>
    <t>Page 1, Scope 1 emissions</t>
  </si>
  <si>
    <t>Page 1, Scope 2 location-based emissions</t>
  </si>
  <si>
    <t>Page 1, Scope 2 market-based emissions</t>
  </si>
  <si>
    <t>Page 1, Scope 3 emissions: category 6: Business Travel and category 7: Employee Commuting. Both have been 3rd-party verified</t>
  </si>
  <si>
    <t>Financial or other base year data points used to set a science-based target</t>
  </si>
  <si>
    <t>Standards set for 1.5C ambition by the Science-Based Targets initiative</t>
  </si>
  <si>
    <t>All scope 1 + 2, location- and market-based emissions, and Scope 3 business travel and FERA emissions have also been third-party verified. In addition to our Scope 1+2 Science-Based Targets, we have two verified Scope 3 targets on business travel and to FERA. This is why we certify all three.</t>
  </si>
  <si>
    <t>Adobe charges each business unit for costs associated with resource consumption -- but we do not label it a "carbon tax". Rather, it is applied as overhead for global business units for projects at each site. The goal is to implement resource efficiency projects to reduce costs, mitigate business risk, and implement new technologies (like the Stem battery system) whenever possible. However, we believe the title "carbon tax" carries a potentially negative or punitive label that is not productive and not part of our culture. Every business unit has initiatives and the overhead is embedded in annual budgeting cycles relative to total energy spend. Because of our Science-Based Targets as KPIs at each site, sites that have the best opportunity with a certain project to reduce energy consumption and attain a reasonable (1-4 year) ROI may get higher priority for project funds versus a site that has recently completed a renovation.</t>
  </si>
  <si>
    <t>Price of "0" is listed here since overhead is a % of overall spend, based on energy costs per site. While Adobe does not release specific energy costs per site, the company generates approximately $99K US (market-based) and/or $91K US (location-based) revenue for each Mtonne CO2e emissions in 2018. Our internal carbon productivity metric is effective in delivering a budget for sustainability projects across the business.</t>
  </si>
  <si>
    <t>Other, please specify (Applied as overhead relative to costs)</t>
  </si>
  <si>
    <t>Objective: to extract overhead from every BU as part of overall operational spend and apply it to energy efficiency and/or resource consumption reduction projects. Internal overhead for sustainability/climate-related projects includes LED swap outs, battery/storage (Stem), EV charging stations for employees, etc. The impact in 2018 from such projects is conservatively estimated as a reduction of 492 Mtonnes from operational sustainability projects.</t>
  </si>
  <si>
    <t>Other, please specify (Defining and setting renewable energy goals and verified (1.5C ambition) SBT adoption)</t>
  </si>
  <si>
    <t>70%, above, represents the number of suppliers in our digital and built environment supply chain with whom we engage on specific climate and sustainability related elements such as setting renewable energy goals, and working with them on grid decarbonization, grid-scale PPAs, energy efficiency and policy advocacy. Predominantly focused on digital supply chain, we work with ~70% of all major suppliers, or those that account for ~75% of our procurement spend. We estimate these suppliers account for approximately 80% of “Purchased goods and services” Scope 3 emissions (C6.5) and (16271/58874)*100 = 27.64% of our Scope 2 emissions (managed CoLos). Engagement: quarterly meetings with our Technical Operations (data center) lead, who is on our Sustainability Steering Committee, quarterly to annual surveys to acquire sustainability data, through RE strategy updates in annual assessments, and through direct collaboration in working groups such as REBA and BSR-Future of Internet Power (FoIP), events (VERGE, Bloomberg Summit, etc.) and through the USGBC to name a few. Throughout the value chain, our goal is to obtain data on energy consumption, PUE, utilization rates, renewable energy goal progress, and any information to assemble a complete assessment of our emissions, and act on reducing them. As part of our surveys, we include "green" preferences in our RFPs to specifically call out vendors to deliver on reporting transparency and renewable energy. For example, PUE is criteria for evaluating potential suppliers' operational efficiency, cost controls, risk mitigation, and commitment to addressing climate change. PUE, utilization rates, energy consumption per unit of computing (ex. kWh/byte) all weigh into evaluating suppliers. Last, the supplier setting of renewable energy goals carries significant weight since it directly affects our scope 2 emissions as well as reaching our 2035 100% renewable energy goal. For digital supply chain vendors that offer cloud, or SaaS, only (no operational control), we work to collect and report our share of their emissions (similar methodologies as CDP Supply Chain) which go into our Scope 3 emissions -- we encourage all suppliers to report to CDP to gain a comprehensive emissions footprint.</t>
  </si>
  <si>
    <t>Success is measured by the response time, completeness of data requested, willingness to continue or grow the partnership, and progress on 100% RE goals as well as emissions reductions that have a direct impact on Adobe's ability to meet its SBTs as well as 100% RE goal. The renewable energy % and energy and emissions data obtained from digital suppliers where we have operational control (managed CoLos) is part of our RE100 goal, our Scope 2 emissions reporting, and this progress is reported in CDP as well as our annual CR Report.</t>
  </si>
  <si>
    <t>The "campaign" above refers to helping suppliers sign-on to the "Renewable Energy Buyers' Principles", and the "CoLo Buyers' Principles", and to join REBA ("Renewable Energy Buyer's Alliance", of which Adobe is a founding and active member of all three.</t>
  </si>
  <si>
    <t>Adobe engages with approximately 50% of our major enterprise customers (customers with over $1B in revenue). We estimate these customers account for approximately 80% of “Purchased goods and services” of Scope 3 emissions (C6.5). We prioritize this group because the vast majority are the largest drivers of Adobe’s annual revenue, peers who also have to address and reduce energy consumption and emissions, and as opportunities to create the greatest impact (versus SMEs, small businesses, and individual consumers). Adobe engages with its customers on a quarterly to an annual basis in at least a few ways: 1. Upon customer request, Adobe can allocate an estimate of customer GHG emissions for use of products purchased in order to be transparent with data for our customers’ reporting; Climate change goals and environmental product benefits are regularly communicated in line with CDP Supply Chain reporting; 2. Via sales meetings where we demonstrate how our products will help them make a digital transformation in their business processes specifically to move away from inefficient, physical workflows to digital ones, with an emphasis on powering them with renewable energy. We provide them with tools to calculate their environmental impact reduction through the use of our products. For example, we provide the Adobe Resource Saver Calculator which measures wood, water, waste, and GHG reduction from paper avoidance through the use of Adobe Sign. 3. Through direct collaboration in working groups such as REBA and BSR-Future of Internet Power (FoIP), events (VERGE, Bloomberg Summit, etc.) and through the USGBC to name a few. We prioritize engagement with this priority group of customers based on their reporting needs and timeline, as well as the need for collaboration. In 2017 we began helping peer companies adopt verified Science-Based Targets and in 2018 to work on guidance for TCFD scenario analysis and reporting. This was new for us and them and we see the only way forward is not to go it alone but to collaborate on things such as this to help everyone move forward.</t>
  </si>
  <si>
    <t>Indicators of success for this strategy are shown in CDP Supply Chain responses and, hopefully, in their ability to score well. Our annual, ongoing goal for this is Adobe's 100% response for customers who request them (we are at 100% since inception). Additionally, we look to the number of companies we have helped adopt verified Science-Based Targets as well as in customer adoption of Adobe products due to their environmental benefits -- a standard KPI with our sales teams. In 2018 we confirmed that over 100 enterprise customers consider these environmental attributes in their purchasing decisions and that these benefits keep Adobe as a "trusted partner".</t>
  </si>
  <si>
    <t> Adobe engages with other partners throughout the value chain such as policymakers and our utility providers in the regions we operate to assess their renewable energy strategies and their effect on our market-based emissions.  In California, both SF and SJ Community Choice Energy programs are, or will be, Adobe's energy suppliers.  In 2016 we worked with San Francisco CleanPowerSF to gain a better understanding of where the renewable energy and environmental attributes are sourced and how to report it for Adobe and in 2017 Adobe signed a letter of support to the City of San Jose to implement Community Choice Energy with recommendations to procure true grid-scale renewable energy and/or local energy aggregation versus purchase of any unbundled RECs or offsets and passing the cost onto consumers -- both of which we oppose. In Oregon, we have worked with WRI, the Oregon Public Utility Commission, our utility (Portland General Electric) to develop tools, such as Green Tariffs, to get renewable energy to power our data center -- and ultimately put more RE on the local grid.  In India, we have worked with the state government and utilities to sign an open-access PPA for our Bangalore operations and we are presently working on a similar project for our Noida operations.  The strategy for prioritization is the level of impact for short-term and long-term Adobe operations. Indicators of success is based on our partners’ in procuring or implementing their strategy with our support (i.e., CleanPowerSF and CCE San Jose (SJ) investing in PPAs and not unbundled RECs).</t>
  </si>
  <si>
    <t>As part of Adobe's ongoing commitment to purchasing renewable power, Adobe participated in early discussions of the first commercial Community Choice Aggregation (CCA) in Silicon Valley. The CCA was adopted in CA in 2002, but thus far no aggregation was implemented for companies. This act allows for entities in California to group together and effectively form their own utility company and dictate and purchase the power mixes required. In CA, the power will be 100% renewable. Adobe was invited to participate based on the company's implementation of many energy efficiency projects and general understanding and interest in the topic.</t>
  </si>
  <si>
    <t>In 2018, Adobe participated in working groups with Cities around the Bay Area to understand how the Cities can implement renewable energy (CCA for one) and procure enough power for the companies that request renewable energy. As mentioned in C12.2, we signed a letter of support to the City of San Jose's CCE program (Clean Energy SJ) and we will continue to advocate for policy that delivers affordable renewable energy to the communities where we work and live. Adobe is on the Silicon Valley Leadership Group (SVLG) and Bay Area Council to push for true renewable "additionality" and resource reduction.</t>
  </si>
  <si>
    <t>Adobe is a founding member in BSR’s (Business for Social Responsibility) -- Future of Internet Power Group to work with other technology peer companies as a consortium to increase the renewable energy percentage in utility company’s power mix.Additionally, Adobe was among the first companies to sign the “Renewable Energy Buyer’s Principles”, a commitment toward long-term deployment of renewable energy, sponsored by WRI, WWF, BSR, and RMI. We engage with our cloud providers: Adobe and 18 other companies that are customers of Amazon Web Services sent a letter to AWS urging the company to adopt greater energy transparency and to increase its supply of renewable energy.</t>
  </si>
  <si>
    <t>Since 2015 Adobe has actively engaged with all COLOs and cloud providers across the portfolio to: 1) Quantify the types of power supplied to each site annually; and 2) Encourage and support setting 100% renewable energy goals. By the end of 2018, all but one supplier were supplying sufficient data to report separate Scope 2 emissions from managed CoLos. We continue to work with these suppliers to streamline the process and attain 100% reporting compliance.</t>
  </si>
  <si>
    <t>Other, please specify (Building decarbonization, BHI purchases)</t>
  </si>
  <si>
    <t>Adobe is a founding member of the USGBC’s Building Health Initiative. The goal: to make all new construction, and renovation of older buildings, with less environmental impact and subsequently, have a positive effect on human health</t>
  </si>
  <si>
    <t>As a founding member of the USGBC - BHI (Building Health Initiative) we advocate for implementation of Environmental and Health Product Disclosures (EPDs and HPDs), as part of LEED v4.1, for all new and existing building projects. In 2018, we also advocated in CA to push for legislation on "building decarbonization", to push for policy on energy efficiency, waste reduction, water conservation, EV proliferation, and elimination of fossil fuel consumption.</t>
  </si>
  <si>
    <t>In 2018 we reaffirmed our commitment to the Paris Climate Accords by signing on to the "We Are Still In" campaign as one of the first signatories as well as full-page ads pushing the present US administration to stay in the Paris Accords and the Clean Power Plan. We are still in since 2016 when Adobe signed the Amicus Brief in support of the Clean Power Plan. The company worked with the Environmental Defense Fund (EDF) to sign on to this proposal by the Obama Administration that supports the US commitments to the COP21 Paris accord.</t>
  </si>
  <si>
    <t>Adobe supports the CPP because of the potential for delivering 100% renewable energy not just to our businesses in the US but to everyone in our communities at cost parity to existing grid, or at lower cost. The company stands by this support for lowering costs and operating expenses associated with grid-scale renewables versus price variability and resource dependence from fossil fuels.</t>
  </si>
  <si>
    <t>In 2016 Adobe signed the original letter of support for the Virginia Clean Energy proposal. The company worked with our partners at the World Wildlife Fund (WWF) and Ceres to demonstrate our support of this legislation. While Adobe only has a small office site in McLean, VA, the support was for our digital supply chain providers (ex. AWS) to be able to power their data centers with 100% renewable energy.</t>
  </si>
  <si>
    <t>Again in 2018 we re-upped our support of the Virginia Clean Power legislation. We believe this kind of corporate policy advocacy will remove barriers to adding grid-scale renewable energy to the PJM service area, allow large data center operators to have low cost choice to getting the renewable energy, and for increasing the amount of renewable energy available to all Virginia communities.</t>
  </si>
  <si>
    <t>Driven by Ceres, In 2018 Adobe signed on letters of support for California's Cap and Trade legislation, to continue with the policy.</t>
  </si>
  <si>
    <t>To continue the policies and actions of CA Cap and Trade, which we believe has helped CA lower emissions, set stronger RPS ambitions, create jobs, and modernize public transportation.</t>
  </si>
  <si>
    <t>Driven by Ceres, In 2018 Adobe signed on letters of support and wrote and op-ed in the San Francisco Chronicle for California's SB100, SB-100 California Renewables Portfolio Standard Program legislation, to continue with the policy.</t>
  </si>
  <si>
    <t>SB100 puts California on the path to 100% fossil-fuel free electricity by the year 2045. The bill, which would require California to transition to a fully renewable energy grid devoid of fossil fuels by 2045, passed in August of 2018 and many NGOs and legislatures believe that it was corporate action like ours that helped get this climate legislation passed.</t>
  </si>
  <si>
    <t>United States Green Building Council</t>
  </si>
  <si>
    <t>The United States Green Building Council proposed standards and supports legislation regarding green and sustainable building construction, practices and maintenance, including mitigation of energy and resource usage, resulting in lower carbon emissions. In 2017 the USGBC began supporting policy to decarbonize buildings in California and Adobe supports this position.</t>
  </si>
  <si>
    <t>Adobe's Director of "Sustainability + Social Impact" (Corporate Social Responsibility) has been a Board Member on the Northern California Chapter of the US Green Building Council. In this capacity, Adobe ise in the forefront and in front of any new regulation that is generated to mitigate carbon emissions via better building and energy practices. Additionally, Adobe is a founding member of the Building Health Initiative -- along with a handful of peer companies -- whose goal it is to push policy toward the purchase of healthy building materials.</t>
  </si>
  <si>
    <t>BSR-Future of Internet Power (FoIP)</t>
  </si>
  <si>
    <t>BSR-FoIP's goal from inception in 2013, with Adobe as one of the original 5 companies, has committed to working toward an internet powered by 100% renewable energy.</t>
  </si>
  <si>
    <t>Adobe's Sustainability Strategist is one of the group's founding members and has worked with peer/partner companies to collaborate with each other, with other NGOs, utilities, regulators and policymakers to move to a low-carbon economy. In 2016 Adobe helped create the "CoLo Buyer's Principles", much like the "Renewable Energy Buyer's Principles", to partner with cloud and CoLo suppliers to commit to powering their businesses with renewable energy. And in 2017, with other peer companies in the FoIP working group developed reporting methodologies for cloud and CoLo supplier energy consumption and emissions.</t>
  </si>
  <si>
    <t>Adobe has established goals regarding reduction of energy, water, solid waste, carbon emissions and conservation of energy and natural resources. In our work with NGOs such as WRI, WWF, RMI and BSR, we are kept up-to-date on new regulations, legislation and standards. It is with these NGOs that Adobe meets with regulators, energy commissions, utility companies, sustainability groups and other entities to understand these regulations and how they will affect Adobe’s current climate policies. Adobe directly engages with these stakeholders to ensure that they have a voice in policy and regulation regardless of whether the company completely supports the new standards or has alternative viewpoints. In 2013, Adobe hired on its first Sustainability Strategist to lead overall company climate change strategy; employee education of, and action on, climate change; and serve as point-person for collaboration and education with external peers, NGOs, and working groups. In this way, Adobe ensures that its overall sustainability and climate strategy are meeting these standards. The Sustainability Strategist meets at least quarterly with legal, government relations and other internal teams to ensure that policy engagement is consistent with overall climate change strategy. The Strategist also works closely with the operations teams to collaborate on climate change strategy programs and projects.</t>
  </si>
  <si>
    <t>ADBE-10K-FY18-FINAL-CERTIFIED.pdf</t>
  </si>
  <si>
    <t>Adobe-CSR-Report-FY2018.pdf</t>
  </si>
  <si>
    <t>04202018 Adobe Blog_Why Businesses Need to Collaborate for a Sustainable Future.pdf</t>
  </si>
  <si>
    <t>From April 20, 2018, Adobe Blog: https://theblog.adobe.com/five-ways-adobe-is-creating-change-for-a-sustainable-future/. References throughout on Adobe's response to climate change and GHG emissions performance</t>
  </si>
  <si>
    <t>Please find attached, Adobe's FINAL RE100 spreadsheet for 2019.</t>
  </si>
  <si>
    <t>2019 Adobe_RE100 Reporting Spreadsheet_FINAL.xlsx</t>
  </si>
  <si>
    <t>General Counsel, Executive Vice President, Secretary to the Board of Directors</t>
  </si>
  <si>
    <t>Synopsys, Inc. provides products and services used by designers across the entire silicon to software spectrum, from engineers creating advanced semiconductors to software developers seeking to ensure the security and quality of their code. We are a global leader in supplying the electronic design automation (EDA) software that engineers use to design and test integrated circuits (ICs), also known as chips. We also offer semiconductor intellectual property (IP) products, which are pre-designed circuits that engineers use as components of larger chip designs rather than designing those circuits themselves. We provide software and hardware used to validate the electronic systems that incorporate chips and the software that runs on them. To complement these offerings, we provide technical services and support to help our customers develop advanced chips and electronic systems. We are also a leading provider of software tools and services that improve the security and quality of software code in a wide variety of industries, including electronics, financial services, media, automotive, medicine, energy and industrials.</t>
  </si>
  <si>
    <t>Synopsys has global operations, with more than 13,000 employees working in nearly 30 countries. Synopsys’ largest environmental impact stems from the operation of our facilities. To achieve the greatest possible reduction of these impacts, we have implemented environmental best practices at our headquarters facilities and, increasingly, at our facilities around the world. </t>
  </si>
  <si>
    <t>Climate change matters of relevance to our business, and specifically those related to our greenhouse gas emissions, fall within the scope of Synopsys’ Corporate Social Responsibility (CSR) program. While we have been implementing CSR-related initiatives for a long time, including energy efficiency projects, we are now formalizing our CSR program in response to increased interest among our customers, employees and investors. This program development effort includes establishing governance structures to ensure appropriate senior level oversight of CSR matters.</t>
  </si>
  <si>
    <t>In the past 12 months, the increasing relevance of our CSR performance and commitments has been discussed with the Corporate Governance and Nominating Committee (CGN) of the Synopsys Board of Directors. These discussions were led by the Synopsys General Counsel who chairs our internal CSR Leadership Committee. The Charter for this Committee directs the Committee to provide an annual update to the CGN.</t>
  </si>
  <si>
    <t>Other, please specify (Guides CSR strategy (including in relation to our GHG emissions) and advances implementation of a CSR roadmap)</t>
  </si>
  <si>
    <t>The Synopsys Corporate Social Responsibility Leadership Committee (the “CSR Leadership Committee”) has been formed to drive the integration of social, environmental, and governance goals across our business and as such is the highest-level Committee with direct responsibility for climate related issues. </t>
  </si>
  <si>
    <t>The Committee provides CSR leadership to ensure responsible and sustainable business practices and to identify and address emerging risks and opportunities. The Committee is chaired by our General Counsel who reports directly to our Chairman and Co-Chief Executive Officer. The CSR Leadership Committee comprises Vice President and Director level leaders representing Real Estate and Facilities, Information Technology, Human Resources, Investor Relations and Legal. Through this cross-functional representation, we ensure that the groups with the most influence over the environmental, social and governance issues of highest relevance to our business are actively engaged in our CSR efforts at a senior level. </t>
  </si>
  <si>
    <t>The Committee Charter sets out the responsibilities of this Committee: to guide CSR strategy, advance implementation of a CSR roadmap, determine key metrics for the success of the CSR program, build stakeholder awareness of CSR and drive our related disclosure efforts, as well as oversee special projects. The Committee meets three times per year and provides an annual update to Synopsys’ Corporate Governance and Nominating Committee (CGN).</t>
  </si>
  <si>
    <t>The Committee is kept informed about CSR issues, including those related to climate, through various channels including Synopsys’ membership of trade associations and various industry groups, including the Sustainability Roundtable, Silicon Valley Leadership Group, the Responsible Business Alliance and ITI. We also retain the expertise of specialist sustainability consulting firms and maintain subscriptions to regulatory databases that help us to keep up to date with CSR-related risks and opportunities relevant to our business. </t>
  </si>
  <si>
    <t>Other, please specify (Matching gift program: Charitable financial donations and/or volunteer time with NGOs related to environmental causes)</t>
  </si>
  <si>
    <t>The Synopsys Foundation makes donations to eligible NGOs worldwide to match charitable, financial contributions and/or tracked volunteer time from employees. The total amount of matching donations from the Foundation related to environmental causes in CY2018 was $10,512 USD.</t>
  </si>
  <si>
    <t>As we make progress towards formalizing our CSR program, we are examining the relative significance of various CSR issues including climate-related risks to and opportunities for our business and stakeholders. In 2018, we completed a CSR materiality analysis to inform our CSR priorities. Through this process we determined that climate change and GHG emissions are of moderate-high concern to our stakeholders. In 2019, we joined the Responsible Business Alliance (RBA) as an Affiliate Member and in doing so we have committed to operate our business in accordance with the RBA Code of Conduct. This includes requirements for a risk assessment process to identify relevant governance, environmental, health and safety, and labor risks and to determine the relative significance for each risk. The RBA Code Environmental section includes Energy and GHG Emissions, and these issues are therefore captured within the risk assessment process we are developing at the time of writing. As part of our business continuity program, we conduct regular risk and vulnerability assessments for the physical locations where we operate. We focus our attention on our business-critical sites and will scale to all other locations as our program matures. The risk and vulnerability assessments consider a range of risk factors including natural disasters, climate- driven events, man-made threats, utility reliability, technological vulnerability and threats.</t>
  </si>
  <si>
    <t>Our business may face risks related to climate change including i) business continuity risks due to physical changes such as increased frequency and severity of severe weather events, flooding and wildfire ii) implications for our relationships with stakeholders such as customers, investors and employees if we do not respond to their increasing interest in our energy and GHG emissions and iii) potential for direct regulation as well as increased energy costs due to policies designed to place a price on carbon. As we build out our CSR program, we are evaluating the relevance and significance of climate change to our business and whether any related risks would be considered ‘substantive’ for Synopsys.</t>
  </si>
  <si>
    <t>Actions we take to address our greenhouse gas emissions present opportunities for Synopsys to enhance our overall reputation and build relationships with specific stakeholder groups including our employees, customers and investors. These actions also serve to reduce our operating costs and to hedge against future rises in the costs of fossil fuel as governments move to place a regulatory price on carbon. As we build out our CSR program, we are evaluating the relevance and significance of climate change to our business and whether any related risks would be considered ‘substantive’ for Synopsys.</t>
  </si>
  <si>
    <t>Climate change issues are not integrated into our business objectives and strategy as we have not to date identified climate-related aspects that would be considered materially relevant to our top line growth strategy, given our core business focus on silicon chip design, verification, IP integration, and application security testing.</t>
  </si>
  <si>
    <t>However, we are seeing that our energy and greenhouse gas (GHG) emissions performance is of increasing relevance to our stakeholders, including customers, employees and investors, and this topic is an important pillar within our developing CSR program.  With the energy efficiency goals of our customers in mind, we unveiled in 2018 the industry’s highest performance emulation system, the ZeBu® Server 4, with 5x lower power consumption and half the data center footprint. </t>
  </si>
  <si>
    <t>We have made a substantial commitment to achieve carbon neutrality in 2019 and have offset our scope 1 and 2 emissions, and scope 3 emissions from employee transportation, product transport and fuel and energy related activities, in accordance with the CarbonNeutral® Protocol. This initiative has been driven by our Co-founder, co-Chief Executive Officer and Chairman, who is personally motivated to ensure that Synopsys is doing its part in tackling climate change by mitigating its emissions.</t>
  </si>
  <si>
    <t>While we don’t expect climate change to be integrated to our top line growth strategy in the foreseeable future, we do expect to build on our 2019 carbon neutrality commitment and evolve our approach to mitigating our emissions footprint over the next 12 months and beyond, including through establishment of a greenhouse gas reduction goal. </t>
  </si>
  <si>
    <t>While it is difficult to accurately forecast our emissions over the next 5 years, we estimate that our scope 1 and 2 emissions could grow by approximately 10-15% based on foreseeable business growth. However, we anticipate that this emissions growth could be offset by initiatives we implement to improve our energy efficiency and increase our use of clean and renewable sources of power.</t>
  </si>
  <si>
    <t>We do not currently have a GHG reduction target because this was not previously identified as a business priority for Synopsys. However, recognizing the urgency of the climate change issue and the increasing relevance of this topic to our business and our stakeholders, we have taken a significant step towards mitigating our GHG emissions by becoming a CarbonNeutral ® certified company in 2019. Through the purchase of Renewable Energy Certificates (RECs) and investments in verified offset projects, we have neutralized the carbon footprint of our offices, data centers, business travel, and employee commute, as well as other smaller contributors to our footprint. Additionally, we are committed to developing a GHG emissions reduction goal over the next 12 months. This commitment will bring together key groups that influence our emissions footprint, including real estate and facilities, and information technology to evaluate potential reduction initiatives and determine a projected emissions trajectory to serve as the basis for the target, bearing in mind emerging best practices on science-based target setting.</t>
  </si>
  <si>
    <t>Initiatives to optimize HVAC systems operation in our India offices.</t>
  </si>
  <si>
    <t>LED Lighting upgrade projects in our India offices</t>
  </si>
  <si>
    <t>UPS Replacement</t>
  </si>
  <si>
    <t>Other, please specify (commute reduction initiative)</t>
  </si>
  <si>
    <t>This program is used to help fight the emissions output generatred from commuting. Its goal is to help alleviate parking issues, congestion on freeways, and CO2 emissions generated from cars with a single occupant. It is being used in replacement of the bus service from distant areas.</t>
  </si>
  <si>
    <t>We evaluate all projects first against requirements to meet regulatory requirements, then against best practice and optimization initiatives that have financial feasibility.</t>
  </si>
  <si>
    <t>GHG emissions associated with T&amp;D losses were calculated based on scope 1 and 2 energy activity data. T&amp;D losses are calculated by state using data from the US Energy Information Administration (EIA). Estimated losses are divided by the result of total disposition minus direct use. Direct use electricity is electricity that is generated at facilities that is not put onto the electricity transmission and distribution grid, and therefore does not contribute to T&amp;D losses. The resulting T&amp;D loss percentage for each facility is then multiplied by the corresponding scope 2 electricity emissions to determine emissions associated with T&amp;D losses. T&amp;D losses at international sites were calculated based on the World Bank, "World Development Indicators: Electric power transmission and distribution losses (% of output)”.</t>
  </si>
  <si>
    <t>Transportation emissions for Synopsys products are calculated based on both air and truck transit. Data is sourced from vendor reports for both the US and International transport. Both the freight weight and freight distance were calculated and multiplied by the applicable emissions factors.</t>
  </si>
  <si>
    <t>Transportation of products from the contract manufacturer to distributors and customers.</t>
  </si>
  <si>
    <t>The amount of waste is estimated using assumptions developed in relation to amount of waste generated per employee per day, number of working days per year and waste treatment/disposal methods. The GHG Protocol's scope 3 guidance was followed with use of emission factors from the UK Government GHG Conversion Factors for Company Reporting. For landfill, the factors include collection, transportation and landfill emissions (‘gate to grave’). For combustion and recycling, the factors consider transport to an energy recovery or materials reclamation facility only. This is in line with GHG Protocol Guidelines, with subsequent emissions attributed to electricity generation or recycled material production respectively.</t>
  </si>
  <si>
    <t>Waste generated in our facilities</t>
  </si>
  <si>
    <t>Business travel airmiles by haul is provided by the travel agent, Travel Leaders Corporate. Employee car miles claimed for reimbursement were totaled from the provided mileage report and an average miles per gallon figure of 24.7mpg was applied to obtain total fuel gallons. Figures are multiplied by the relevant emissions factors.</t>
  </si>
  <si>
    <t>Business travel, including all transportation by air and global vehicle miles claimed through employee reimbursement</t>
  </si>
  <si>
    <t>Employee commute emissions are calculated based on estimated data from our largest sites, including average distance to work, and percent of employees using different transport modes (public rail transport, Synopsys operated vehicles, and motorbikes). The estimates are then extrapolated to all sites worldwide to determine global commute emissions. Extrapolated vehicle miles are based on a global average commute of 39.2 km, which is calculated from the average commute miles provided from the sites used in the analysis.</t>
  </si>
  <si>
    <t>Upstream leased assets are included in our scope 2 emissions calculations.</t>
  </si>
  <si>
    <t>We do not sell products that are processed.</t>
  </si>
  <si>
    <t>Synopsys does not own assets that are leased to other parties.</t>
  </si>
  <si>
    <t>Synopsys does not have any franchises</t>
  </si>
  <si>
    <t>Synopsys does not have any investments.</t>
  </si>
  <si>
    <t>No Other categories identified.</t>
  </si>
  <si>
    <t>This is the first year we have quantified our global GHG emissions</t>
  </si>
  <si>
    <t>Colocated Data Centers</t>
  </si>
  <si>
    <t>EPA, "Emission Factors for Greenhouse Gas Inventories, March 2018</t>
  </si>
  <si>
    <t>Electricity provided by Silicon Valley Clean Energy</t>
  </si>
  <si>
    <t>Green E REC purchase</t>
  </si>
  <si>
    <t>We have not previously engaged with our customers, suppliers or other value chain partners because climate change related issues have not in the past been considered priority issues for engagement. However, as we build out our CSR program during 2019, we are developing our approach to engaging with our supply chain on CSR related matters, including energy and GHG emissions. As an example of a practical action we are taking, as part of our New Vendor Evaluation process we have recently incorporated a question to determine whether the vendor quantifies its greenhouse gas emissions. During 2019 we have joined the Responsible Business Alliance (RBA) as an Affiliate Member. RBA members are required to operate in accordance with the RBA Code of Conduct, the scope of which includes energy and GHG emissions. The Code additionally requires members to communicate Code requirements to suppliers and to monitor supplier compliance to the Code. We are currently working toward meeting these requirements. Additionally, through our membership we have access to various tools and resources to engage with our supply chain, including tools to request supplier environmental footprint data. Over the next 12 months, we will be reviewing how best to leverage these tools and resources as we build out our supplier engagement program. </t>
  </si>
  <si>
    <t>The Information Technology Industry Association (ITI)</t>
  </si>
  <si>
    <t>ITI has published a Statement on Climate Change. In this statement, the ITI sets out its position that there is strong scientific evidence that climate change – accelerated by human activity – is occurring, and that the resulting environmental, economic and social challenges warrant coordinated and timely response from governments and the private sector. The statement also states that ITI and its member companies are responding through three strategic commitments: (1) reducing the carbon footprint of our operations; (2) reducing the carbon footprint of our products over their lifecycle; and (3) delivering the ongoing innovations needed to transition the world to a vibrant, sustainable low-carbon global economy. ITI supports these efforts by sharing best practices and by supporting government policies that increase relevant public and private sector collaboration, on the basis that accelerating the transition to a sustainable low-carbon economy will produce multiple benefits for economic growth, public health, resilience to natural disasters, and the health of the global environment.</t>
  </si>
  <si>
    <t>We are not attempting to influence the position of ITI on climate change related matters. However, we support the Trade Association’s position as described in ITI Statement on Climate Change.</t>
  </si>
  <si>
    <t>Synopsys’ engagement with policy makers via Trade Associations is overseen by our Corporate Affairs group. Our policy engagement efforts are focused on material issues for our business including workforce, trade and cybersecurity. We do not currently engage directly with policy makers on climate change related policy.  </t>
  </si>
  <si>
    <t>Synopsys Achieves Carbon Neutrality in 2019 - Jun 26, 2019.pdf</t>
  </si>
  <si>
    <t>General Counsel &amp; Corporate Secretary</t>
  </si>
  <si>
    <t>Other, please specify (C-Suite Officer)</t>
  </si>
  <si>
    <t>Shopify is the leading multi-channel commerce platform. Merchants use Shopify's software and platform to design, set up, and manage their stores across multiple sales channels, including mobile, web, social media, marketplaces, brick-and-mortar locations, and pop-up shops. The platform also provides merchants with a powerful back-office and a single view of their business, from payments to shipping. The Shopify platform was engineered for reliability and scale, making enterprise-level technology available to businesses of all sizes. Headquartered in Ottawa, Canada, Shopify currently powers over 800,000 businesses in approximately 175 countries and is trusted by large and small brands alike.</t>
  </si>
  <si>
    <t>Shopify's mission is to make commerce better for everyone, and we believe we can help merchants of nearly all sizes, from aspirational entrepreneurs to large enterprises, and all retail verticals realize their potential at all stages of their business life cycle. While our platform can scale to meet the needs of large merchants, we focus on selling to small and medium-sized businesses and entrepreneurs. The large majority of our merchants are on subscription plans that cost less than $50 per month, which is in line with our focus of providing cost-effective solutions for early stage businesses.  This combination of ease of use with enterprise-level functionality allows merchants to start with a Shopify store and grow with our platform to almost any size. Using Shopify, merchants may never need to re-platform. Our Shopify Plus subscription plan was created to accommodate larger merchants, with additional functionality, scalability and support requirements. Shopify Plus is also designed for larger merchants not already on Shopify who want to migrate from their expensive and complex legacy solutions and get more functionality.</t>
  </si>
  <si>
    <t>In an era where social media, cloud computing, mobile devices, and data analytics are creating new possibilities for commerce, Shopify provides differentiated value by offering merchants:</t>
  </si>
  <si>
    <r>
      <t>A multi-channel front end </t>
    </r>
    <r>
      <rPr>
        <sz val="8"/>
        <color theme="1"/>
        <rFont val="Inherit"/>
      </rPr>
      <t>. Our software enables merchants to easily display, manage, and sell their products across over a dozen different sales channels, including web and mobile storefronts, physical retail locations, pop-up shops, social media storefronts, native mobile apps, buy buttons, and marketplaces. </t>
    </r>
  </si>
  <si>
    <r>
      <t>A single integrated back end </t>
    </r>
    <r>
      <rPr>
        <sz val="8"/>
        <color theme="1"/>
        <rFont val="Inherit"/>
      </rPr>
      <t>. Our software provides one single integrated, easy-to-use back end that merchants use to manage their business and buyers across these multiple sales channels. </t>
    </r>
  </si>
  <si>
    <r>
      <t>A data advantage </t>
    </r>
    <r>
      <rPr>
        <sz val="8"/>
        <color theme="1"/>
        <rFont val="Inherit"/>
      </rPr>
      <t>. Our software is delivered to merchants as a service, and operates on a shared infrastructure. With each new transaction processed, we grow our data proficiency.</t>
    </r>
  </si>
  <si>
    <r>
      <t>Brand ownership </t>
    </r>
    <r>
      <rPr>
        <sz val="8"/>
        <color theme="1"/>
        <rFont val="Inherit"/>
      </rPr>
      <t>. Shopify is designed to help our merchants own their brand, develop a direct relationship with their buyers, and make their buyer experience memorable and distinctive. We recognize that in a world where buyers have more choices than ever before, a merchant’s brand is increasingly important.</t>
    </r>
  </si>
  <si>
    <r>
      <t>Mobile </t>
    </r>
    <r>
      <rPr>
        <sz val="8"/>
        <color theme="1"/>
        <rFont val="Inherit"/>
      </rPr>
      <t>. As ecommerce expands as a percentage of overall retail transactions, today’s buyers expect to be able to transact anywhere, anytime, on any device through an experience that is simple, seamless, and secure. </t>
    </r>
  </si>
  <si>
    <r>
      <t>Infrastructure </t>
    </r>
    <r>
      <rPr>
        <sz val="8"/>
        <color theme="1"/>
        <rFont val="Inherit"/>
      </rPr>
      <t>.We design our platform with a robust technical infrastructure able to manage large spikes in traffic that accompany events such as new product releases, holiday shopping seasons, and flash sales. We are constantly innovating and enhancing our platform, with our continuously deployed, multi-tenant architecture ensuring all of our merchants are always using the latest technology. </t>
    </r>
  </si>
  <si>
    <t>Our mission is to make commerce better for everyone, and we believe we can help merchants of nearly all sizes, from aspirational entrepreneurs to large enterprises, and all retail verticals realize their potential at all stages of their business life cycle. While our platform can scale to meet the needs of large merchants, we focus on selling to small and medium-sized businesses and entrepreneurs.  </t>
  </si>
  <si>
    <t>When our merchants grow their sales and become more successful, they consume more of our merchant solutions, upgrade to higher subscription plans, and purchase additional apps. We believe this to be one of the most powerful drivers of our business model. </t>
  </si>
  <si>
    <t>We also maintain a rich ecosystem of app developers, theme designers and other partners, such as digital and service professionals, marketers, photographers, and affiliates has evolved around the Shopify platform.   We believe this ecosystem has grown in part due to the platform’s functionality, which is highly extensible and can be expanded through our application program interface ("API") and the Shopify App Store. The partner ecosystem helps drive the growth of our merchant base, which in turn further accelerates growth of the ecosystem.</t>
  </si>
  <si>
    <t>We deliver software as a service; as such climate-related issues are not a material financial risk specific to our business. Mitigating GHG emissions is incorporated into our business operations, e.g., we lease LEED Gold space for a large percentage of our employee population, offer free secure parking for bikes, and in 2018 transitioned to cloud-based data centres that are committed to being powered by 100% renewable energy.</t>
  </si>
  <si>
    <t>No, we do not currently plan to do so</t>
  </si>
  <si>
    <t>We may consider adding Board-level oversight to climate-related issues in the next two years. As an organization, Shopify is well aware of the threats posed by climate change to the well-being of our planet. Because climate change is the result of specific human activities, Shopify looks to minimize our carbon footprint across our business by empowering individuals to make informed decisions about the potential impact - positive or negative - of their own business-related decisions and activities. We believe educating and empowering decision-making individuals across Shopify is effective to the degree they have all the context necessary to make a decision that is best for all stakeholders over the long term.</t>
  </si>
  <si>
    <t>Less frequently than annually</t>
  </si>
  <si>
    <t>Shopify created a Social Impact Team in early 2019 to both assess and manage environmental, social and governance risks at an operational level.  The team is comprised of a cross-disciplinary group of 10 individuals from across Shopify and advised by a steering committee advised of Shopify leaders.</t>
  </si>
  <si>
    <t>Shopify wants to be a company that sees the next century</t>
  </si>
  <si>
    <t>Important but not an immediate business priority</t>
  </si>
  <si>
    <t>Shopify's approach to assessing and managing climate-related risks is handled by our Social Impact team, which is new. As the group develops, documentation of our processes is likely to result. As a resource-constrained company that is not yet profitable, our emphasis to date has been on efficacy over documentation of processes.</t>
  </si>
  <si>
    <t>From a financial and strategic perspective, we look at specific-to-Shopify risks. Climate-related risks are real; however, because climate-related risks are global and not specific to Shopify, we do not assess them to the degree we assess those to which our business is more vulnerable, such as our ability to predict changes to commerce or technology.</t>
  </si>
  <si>
    <t>By switching from self-managed data centres in the US to a global cloud-based network that's committed to using renewables for 100% of its power demand, we have increased engineering velocity (by not having to self-provision hardware for software development) and increased our strategic flexibility (are better able to meet demands for data sovereignty by keeping data physically in-country for merchants demanding it).</t>
  </si>
  <si>
    <t>We moved to the cloud-based service provider in 2018. We are paying more to host our operations on cloud-based service provider, however it's not possible to estimate with any degree of utility the impact on our operations over time, as the benefits to engineering velocity and strategic flexibility are not measurable.</t>
  </si>
  <si>
    <t>Migrated in 2018.</t>
  </si>
  <si>
    <t>We will not quantify the cost but will say that the temporary duplication of data centre capacity during our migration to the cloud platform as well as the higher cost of cloud both contributed to the higher cost.</t>
  </si>
  <si>
    <t>The move to a third-party provider of cloud services enabled us to deliver services to clients with data sovereignty requirements, e.g., that certain data remain within a geographical boundary. We have not quantified the impact of this incremental revenue stream other than to specify that it is not yet material.</t>
  </si>
  <si>
    <t>We are able to win greater numbers of merchants globally given the global scale of the new cloud platform.</t>
  </si>
  <si>
    <t>We will not quantify but will say that the temporary duplication of data centre capacity during our migration to the cloud platform as well as the higher cost of cloud both contributed to the higher cost.</t>
  </si>
  <si>
    <t>Cap ex on our own server hardware has been reduced dramatically, given we no longer purchase servers to run our customers' operations.</t>
  </si>
  <si>
    <t>We divested ourselves of old server hardware.</t>
  </si>
  <si>
    <t>No longer need to carry data centre assets on our own balance sheet.</t>
  </si>
  <si>
    <t>Have incurred liabilities relative to our agreement with our new cloud platform.</t>
  </si>
  <si>
    <t>Shopify recently launched Shopify Fulfillment Network (June 2019).  We are currently putting a data infrastructure in place to help us assess the carbon footprint of fulfillments affiliated with this new service line. </t>
  </si>
  <si>
    <t>Other, please specify (We set objectives (in our case, today, energy-efficient operations) and measure progress along the way, as we view data and metrics as a helpful byproduct of processes as opposed to an end itself.)</t>
  </si>
  <si>
    <t>At the moment, we are collecting data on our emissions. However, because we lease the properties we use, we are not able to control emissions from other tenants. The data we collect is an estimation based on square footage and then allocated to all tenants.</t>
  </si>
  <si>
    <t>C4.3d</t>
  </si>
  <si>
    <t>(C4.3d) Why did you not have any emissions reduction initiatives active during the reporting year?</t>
  </si>
  <si>
    <t>We have not yet developed the capacity to implement and measure the progress of such initiatives.  We are optimistic Shopify Fulfillment Network will expedite emissions reductions via consolidation of shipments to nodes closer to buyers, reducing the number of long-distance single-product shipments.</t>
  </si>
  <si>
    <t>In 2018 we transitioned the platform from which we deliver services to customers from our own servers in co-located data centres to Google Cloud Platform, which purchases renewable energy equivalent to energy consumed by its data centres. This helps us reduce our GHG emissions.</t>
  </si>
  <si>
    <t>Other, please specify (We recently moved our data center to the google cloud which will help us reduce our GHG emissions, as Google purchases renewable energy equivalent to that used in its data centres.)</t>
  </si>
  <si>
    <t>43% of our revenue comes from subscriptions to our platform, which for nearly half the year was hosted on renewable energy-powered Google Cloud</t>
  </si>
  <si>
    <t>The location-based result has been used as a proxy since a market-based figure cannot be calculated.</t>
  </si>
  <si>
    <t>Includes emissions associated with natural gas consumption in offices in Canada only.</t>
  </si>
  <si>
    <t>Includes emissions associated with purchased electricity at Canadian offices as well as emissions associated with purchased electricity to run servers in two data centre locations in the USA. Note: both data centres were decommissioned part way through 2018 as we transitioned to Google Cloud Platform.</t>
  </si>
  <si>
    <t>Leased offices located in countries located outside of North America.</t>
  </si>
  <si>
    <t>Facilities where energy consumption data (i.e. natural gas, electricity) was not available are excluded.</t>
  </si>
  <si>
    <t>In 2018 Shopify owned no capital goods that emitted GHG.</t>
  </si>
  <si>
    <t>Shopify offers Shopify Shipping, which facilitates the movement of goods purchased from our merchants to their online buyers. We have not quantified the emissions associated with the movement of these goods, as they are out of scope. However, given that our merchants are too small to report such data on their own, we may collect and report this aggregated shipping data in the future in conjunction with data associated with the Shopify Fulfillment Network.</t>
  </si>
  <si>
    <t>There is a small GHG emissions associated with the delivery of point of sale hardware from the manufacturer to us, and from there to our merchants.</t>
  </si>
  <si>
    <t>There is a percentage of waste associated with the production of our point of sale hardware.</t>
  </si>
  <si>
    <t>Activity Data * Emission Factor</t>
  </si>
  <si>
    <t>Emissions are based on employee business travel via air only.</t>
  </si>
  <si>
    <t>Shopify maintains a liberal work from home policy, which many employees take advantage of, avoiding a commute. Additionally, Shopify's offices are located in metropolitan centres ideal for walking, biking or public transit, reducing the need for a car-based commute. Finally, a significant percentage of Shopify's workforce works remotely, obviating the need for a daily commute.</t>
  </si>
  <si>
    <t>We are including 771 tonnes of CO2e associated with the running of data centres from January - June 2018 that were not included in last year's submission. On an apples-to-apples basis, excluding emissions associated with data centres, the increase was 31%. Reasons for the larger increase in emissions intensity include leased space (68%) outpacing the increase in revenue (59%) and may include an increase in the number of heating and/or cooling degree days (HDD and CDD). Based on a quick search of temperature degree days in Ottawa, heating degree days increased 6% from 2017 to 2018 and cooling degree days increased 37% from 2017 to 2018 . This would result in increased fuel consumption for the same area.</t>
  </si>
  <si>
    <t>Insufficient data set to calculate Gas emission for the USA</t>
  </si>
  <si>
    <t>Ottawa - 150 Elgin</t>
  </si>
  <si>
    <t>Toronto - 420 wellington</t>
  </si>
  <si>
    <t>Montreal - 490 Rue de la Gauchetière O</t>
  </si>
  <si>
    <t>Waterloo - 57 Erb Street West</t>
  </si>
  <si>
    <t>Waterloo - 85 Willis Way</t>
  </si>
  <si>
    <t>Toronto - 80 Spadina</t>
  </si>
  <si>
    <t>Waterloo - 187 King St. W</t>
  </si>
  <si>
    <t>Ottawa - 234 Laurier</t>
  </si>
  <si>
    <t>San Francisco - 33 New Montgomery S</t>
  </si>
  <si>
    <t>Waterloo - Francis St</t>
  </si>
  <si>
    <t>Waterloo - 187 King St W</t>
  </si>
  <si>
    <t>Raging Wire - Virginia (USA)</t>
  </si>
  <si>
    <t>Server Central - Illinois (USA)</t>
  </si>
  <si>
    <t>This is the absolute change in emissions from 2017 to 2018. Change is due to increased building space accounted for as well as inclusion of data server centers.</t>
  </si>
  <si>
    <t>Other, please specify (currently collecting information from small number of customers on ways our platform could better enable climate-friendly operations)</t>
  </si>
  <si>
    <t>We want to know how they see Shopify being more helpful to their efforts here, as a number of our customers have launched their businesses due to a deeply held belief or passion. As we have more than 800,000 customers several hundred is still less than 1% of our base.</t>
  </si>
  <si>
    <t>Success is measured by our ability to assess alignment with merchants on these issues, with the objective of developing features that are helpful to their efforts here.</t>
  </si>
  <si>
    <t>We are situated in Canada, which has undertaken the challenges climate  change presents, including supporting the Paris Agreement and renewable energy efforts.  As such, our program of engagement with public policy  makers is focused on supporting innovation, technology and  entrepreneurs.  Engagement on the topic of climate change may develop  over time.</t>
  </si>
  <si>
    <t>Katie Keita, Senior Director Investor Relations and Social Impact</t>
  </si>
  <si>
    <t>Other, please specify (Senior Director of Investor Relations and Social Impact)</t>
  </si>
  <si>
    <r>
      <t>Keysight Technologies</t>
    </r>
    <r>
      <rPr>
        <sz val="8"/>
        <color theme="1"/>
        <rFont val="Inherit"/>
      </rPr>
      <t> is a leading technology company that helps enterprises, service providers, and governments accelerate innovation to connect and secure the world. Keysight’s solutions optimize networks and bring electronic products to market faster and at a lower cost with offerings from design simulation, to prototype validation, to manufacturing test, to optimization in networks and cloud environments. Our customers span the worldwide communications ecosystem, aerospace and defense, automotive, energy, semiconductor and general electronics end markets. </t>
    </r>
  </si>
  <si>
    <r>
      <t>Our vision</t>
    </r>
    <r>
      <rPr>
        <sz val="8"/>
        <color theme="1"/>
        <rFont val="Inherit"/>
      </rPr>
      <t> of combining over 75 years of experience at the forefront of the communication revolution, with software and people to deliver leading-edge insights and solutions for our customers, is yielding results. Since launching as an independent public company in November 2014, we have executed our strategy to transform Keysight for growth, which included shifting to a solution-centric go-to-market approach, developing for customers’ many industry-first innovations in key segments of the market, and strengthening our portfolio through acquisitions. With our first-to-market advantage and end-to end portfolio of solutions, including services, we are well-aligned with growing market trends where customers are investing in next generation technologies such as 5G, automotive, Internet of Things (IoT), and data centers. </t>
    </r>
  </si>
  <si>
    <t>To meet our commitments for revenue growth, profitability, and shareholder value, Keysight focuses on maximizing business contributions. Fiscal year 2018 was a breakthrough year for the company, with revenue growth and profitability reaching new levels. During the year, we continued to make progress on key growth initiatives, including 5G, automotive and energy, software, and services, by delivering first-to market solutions. We also completed the integration of the Ixia acquisition into our company operations. </t>
  </si>
  <si>
    <t>Our largest research and development and manufacturing facilities worldwide are located in California, Colorado, and Texas in the U.S., and in China, India, Japan, Malaysia, the United Kingdom, Germany, Singapore, Spain, Finland, and Romania </t>
  </si>
  <si>
    <t>CSR - https://www.keysight.com/sg/en/about/corporate-social-responsibility.html </t>
  </si>
  <si>
    <t>About Keysight - https://www.keysight.com/sg/en/about.htm\</t>
  </si>
  <si>
    <t>Who We Are - Fact Sheet:  https://about.keysight.com/en/companyinfo/Keysight_FactSheet.pdf </t>
  </si>
  <si>
    <t>Company History Timeline:  https://www.keysight.com/us/en/about/keysight-technologies-history.html </t>
  </si>
  <si>
    <t>Keysight Corporate Brochure:  http://literature.cdn.keysight.com/litweb/pdf/5992-0334EN.pdf </t>
  </si>
  <si>
    <t>The Keysight Audit &amp; Finance (A&amp;F) Committee is comprised of three members of the Board of Directors. The charter of the A&amp;F Committee includes general oversight of company affairs, compliance, risk management and the audit function. One of the responsibilities of the A&amp;F Committee is risk management. This includes oversight of the company's evaluation, assessment and mitigation of risks associated with climate change, compliance with laws, regulations and ethical standards of business conduct. Twice per year, each business organization and function meet with the VP of Internal Audit to review and discuss their assessment of these risk factors. In turn, the results are summarized and reviewed with the A&amp;F Committee.</t>
  </si>
  <si>
    <t>Keysight's President and CEO is responsible for oversight and management of Keysight's overall operations and company resources. This includes oversight of sustainability strategy and initiatives with the support from Keysight's Corporate Social Responsibility (CSR) team. The CEO reviews and approves the annual CSR report on key sustainability performance measures and their impact on business and sustainable development.</t>
  </si>
  <si>
    <t>The Senior VP for Corporate Services is ultimately responsible for the success of the Corporate Social Responsibility (CSR) program, citizenship and government affairs. Being the executive sponsor, the Senior VP for Corporate Services leads the (CSR) Executive Steering Committee and reports quarterly on the status of CSR strategy, initiatives, objectives, and targets. In this role, he provides guidance, secures resources and organization linkages. He champions programs and is the final decision maker for CSR related matters.</t>
  </si>
  <si>
    <t>The Board is responsible for oversight of Keysight's business strategy, performance, and risk management while delegating responsibility for day-to-day operations to the Chief Executive Officer (CEO). The Board passes certain responsibilities to Board-level committees. One of these committees is the Audit &amp; Finance Committee. The Keysight Audit &amp; Finance (A&amp;F) Committee is comprised of three members of the Board of Directors. The charter of the A&amp;F Committee includes general oversight of company affairs, compliance, risk management and the audit function. The risk management responsibilities of the A&amp;F Committee include oversight of the company's evaluation, assessment and mitigation of risks associated with climate change, compliance with laws, regulations, and ethical standards of business conduct. Twice per year, each business organization and function meets with the VP of Internal Audit to review and discuss their assessment of these risk factors. In turn, the results are summarized and reviewed with the Audit and Finance Committee during their scheduled meetings. As required, the A&amp;F Committee and/or Board of Directors will review climate related issues and management’s response. An example of this is the October 2017 Northern California wildfires and Keysight’s recovery efforts. The wildfires adversely impacted the company’s corporate headquarters site, which was under mandatory evacuation for more than three weeks. The Board received periodic updates of the wildfire’s impact on the site, actions taken to ensure the safety of employees, and business continuity and disaster recovery plans. In fiscal year 2018, management provided updates on the business and site recovery efforts and reviewed business continuity plans for Order Fulfillment and New Product Development programs with the A&amp;F Committee.</t>
  </si>
  <si>
    <t>Other C-Suite Officer, please specify (Senior VP Corporate Services)</t>
  </si>
  <si>
    <r>
      <t> </t>
    </r>
    <r>
      <rPr>
        <sz val="8"/>
        <color theme="1"/>
        <rFont val="Inherit"/>
      </rPr>
      <t>The Senior VP for Corporate Services</t>
    </r>
    <r>
      <rPr>
        <sz val="8"/>
        <color theme="1"/>
        <rFont val="Inherit"/>
      </rPr>
      <t>  is responsible for the Corporate Social Responsibility (CSR) program, citizenship, and government affairs. Being the executive sponsor, the Senior VP for Corporate Services leads the (CSR) Executive Steering Committee and reports quarterly on status of CSR strategy, initiatives, objectives, and targets. In this role, he provides guidance, secures resources, and organization linkages. He champions programs and is the final decision maker for CSR related matters. </t>
    </r>
  </si>
  <si>
    <t>Corporate Social Responsibility Committee:</t>
  </si>
  <si>
    <t>Keysight’s cross-functional CSR Governance Team includes an executive steering committee, core team and extended team that is responsible for Keysight meeting its CSR vision and stakeholder requirements by identifying program elements and driving accountability company-wide. However, achieving our CSR vision requires every Keysight employee to actively participate in:</t>
  </si>
  <si>
    <t>Supporting related programs and initiatives</t>
  </si>
  <si>
    <t>Adhering to internal, regulatory and compliance policies</t>
  </si>
  <si>
    <t>Enabling local and global community and environmental improvements</t>
  </si>
  <si>
    <t>In addition, Keysight is committed to acting in an environmentally responsible manner by maintaining and continually improving our environmental sustainability and management systems through a variety of programs. Our ISO-14001:2015 certified company-wide Environmental Management System is essential and instrumental in driving continuous reduction of adverse environmental impacts from our operations and products. Focus areas include:</t>
  </si>
  <si>
    <t>Energy conservation and efficiency</t>
  </si>
  <si>
    <t>Greenhouse gas reduction</t>
  </si>
  <si>
    <t>Water conservation</t>
  </si>
  <si>
    <t>Hazardous waste minimization</t>
  </si>
  <si>
    <t>Pollution prevention</t>
  </si>
  <si>
    <t>Reducing the use of print materials and utilizing online content or e-Delivery for information distribution. </t>
  </si>
  <si>
    <t>The Manager for the Corporate Social Responsibility committee reports to the Senior Vice President of Corporate Services and ensures delivery of our CSR Strategy based on 6 Foundational Pillars:</t>
  </si>
  <si>
    <t>Ethical Governance -- Conducting business in an ethically responsible manner.</t>
  </si>
  <si>
    <t>The Environment -- Prioritizing natural resource conservation, emission reduction, waste minimization and pollution prevention both through our own operations as well as our suppliers and contractors.</t>
  </si>
  <si>
    <t>Responsible Sourcing – That ensures mutual success and commitment to leadership in sustainable practices, technology and business operations.</t>
  </si>
  <si>
    <t>Our People – With a diverse, inclusive, safe and respectful work environment that offers challenging assignments, development opportunities, and competitive salaries.</t>
  </si>
  <si>
    <t>Communities -- Contributing to the communities where we operate, participating in local and global volunteer efforts and support numerous charitable and educational organizations.</t>
  </si>
  <si>
    <t>Our Solutions -- Highly reliable and long-lasting solutions and services designed to be safe and compliant with applicable regulations while maximizing the value of our environmental resources.</t>
  </si>
  <si>
    <r>
      <t>Global Environmental/Sustainability Director</t>
    </r>
    <r>
      <rPr>
        <sz val="8"/>
        <color theme="1"/>
        <rFont val="Inherit"/>
      </rPr>
      <t> leads the Environment Pillar stemming from the CSR materiality assessment. The Global Environment/Sustainability Director oversees and leads the Environmental related issues including environmental system at the corporate level. The associated responsibilities are managing, coordinating, executing and reporting on the corporate Environmental, Occupational Health and Safety, and Security Management System. Environmental/Sustainability Director manages key environmental programs and associated performance. Targets and objectives are reviewed and set annually and always align with Keysight's overall vision.</t>
    </r>
  </si>
  <si>
    <t>Smaller investments for project funding are included in our annual plan and monitored quarterly. Projects implemented for energy conservation are measured annually due to potential seasonal fluctuations in energy use, however, they are monitored quarterly to ensure optimum outcomes</t>
  </si>
  <si>
    <t>Keysight's strategic business plan is updated annually and covers a 3-year planning cycle.</t>
  </si>
  <si>
    <t>Longer term investments are assessed and aligned with company direction and vision and often exceed well past 5 years. 5-year plans and objectives/targets are revised and updated when goals are achieved earlier.</t>
  </si>
  <si>
    <t>Risks and opportunities are managed and reported at various levels across the company. The board appointed Audit and Finance committee reviews risks and opportunities every six months; Corporate Sustainability Reporting is conducted quarterly and reviewed with the Executive Steering Committee.</t>
  </si>
  <si>
    <t>How climate-related risks are identified and assessed at the company level:</t>
  </si>
  <si>
    <t>Keysight has an established process in place to identify and assess risk at a company level. This is formalized through an assessment and review conducted by the board appointed Audit and Finance committee every six months. Any risk deemed to be material is reviewed further. </t>
  </si>
  <si>
    <t>Keysight aligns with GRI Reporting Principles, and we conduct CSR Materiality Assessments to identify and prioritize the most important sustainability and business issues (including climate related risks), according to both internal staff and external stakeholders. The results of the Materiality Assessment help to inform CSR planning, management and reporting activities. Results are provided to the CSR Governance Team that operates under the Keysight Executive Steering Committee. This assessment methodology follows GRI’s recommended process and principles, and addresses ESG topics that have an impact on our business and on society. </t>
  </si>
  <si>
    <r>
      <t>How climate-related risks are identified and assessed at an asset level:</t>
    </r>
    <r>
      <rPr>
        <sz val="8"/>
        <color theme="1"/>
        <rFont val="Inherit"/>
      </rPr>
      <t> </t>
    </r>
  </si>
  <si>
    <t>Keysight's facilities and real estate organization (Workplace Solutions) looks at risks and opportunities for individual Keysight facilities globally.  In addition, the Environmental, Health, Safety and Security functions, which reports up to the same VP, assesses specific risks. This includes looking at how adverse and changed weather patterns may impact site operations. </t>
  </si>
  <si>
    <t>The Order Fulfillment organization looks at possible physical impacts and opportunities at individual manufacturing facilities at our suppliers. </t>
  </si>
  <si>
    <t>Climate change-related risk (and opportunity) in our supply chain is covered by Keysight's Global Sourcing function.</t>
  </si>
  <si>
    <t>Process in place for assessing potential size, scope and significance of identified risks:</t>
  </si>
  <si>
    <t>Keysight is committed to acting in an environmentally responsible manner by maintaining and continually improving our environmental sustainability and management systems through a variety of programs. Our ISO-14001 certified company-wide Environmental Management System is essential and instrumental in driving continuous reduction of adverse environmental impacts from our operations and products. </t>
  </si>
  <si>
    <t>Risks are identified through the company's risk assessment process that broadly covers strategic, operational, and compliance/reporting risks. We consider business operation, environmental impact, regulatory factors, company’s reputation, IT, employee and community health and safety into our risk assessment. In particular, the factors of business operation, regulatory and company reputation are assessed based on the potential impact to the company’s finance.  We take into consideration the negative and positive (potential for improvement) of all these factors to determine the top 3 priorities risks that the company will have to address/intervene. </t>
  </si>
  <si>
    <t> Keysight’s approach to climate change spans several perspectives: </t>
  </si>
  <si>
    <t>Policies/Regulatory/Compliance – The company implements a strong governance structure with documented processes to ensure the company meets all local laws and requirements as it relates to environmental topics, including climate change. This ensures Keysight operations support global regulatory and legal environmental requirements. Keysight’s environmental policies include: ISO 14001:2015; Environmental, Occupational Health &amp; Safety (EHS); and General Specification for the Environment (GSE). </t>
  </si>
  <si>
    <t>Programs – Many Keysight environmental programs and policies exceed regulatory compliance and legal requirements, and enable continuous improvement in natural resource conservation, which in turn diminish global climate change. Keysight has environmental programs in alternative transportation, facility infrastructure, and site landscaping. </t>
  </si>
  <si>
    <t> Supply Chain Management – Through supply chain management, we ensure that our global suppliers adhere to the same strict environmental standards as Keysight. Suppliers are expected to comply with the following codes and requirements: </t>
  </si>
  <si>
    <t>Supplier Environmental and Social Responsibility (ESR) Code of Conduct</t>
  </si>
  <si>
    <t>Human Rights and Labor Policy; GSE Policy</t>
  </si>
  <si>
    <t>Product Material Environmental Specifications </t>
  </si>
  <si>
    <t>OEM Waste Electronic and Electrical Equipment (WEEE) </t>
  </si>
  <si>
    <t>European Union Restriction of Hazardous Substances (RoHS)</t>
  </si>
  <si>
    <t>Partnerships – We build strong partnerships to support environmental efforts that limit climate change impact. This includes partnering with customers, as their supplier, to help them meet their own corporate environmental goals. In addition, Keysight is an Affiliate Member of the Responsible Business Alliance (RBA) and is committed to making progress toward RBA Code of Conduct compliance while encouraging our first-tier suppliers to do the same. </t>
  </si>
  <si>
    <t> CSR GRI Report: https://literature.cdn.keysight.com/litweb/pdf/5992-3926EN.pdf </t>
  </si>
  <si>
    <t>RBA Affiliate Member:  https://about.keysight.com/en/companyinfo/csr/KeysightTechnologiesRBACommitmentStatement_2018July.pdf </t>
  </si>
  <si>
    <t>RBA Code of Conduct:  http://www.responsiblebusiness.org/code-of-conduct/ </t>
  </si>
  <si>
    <t>Keysight implements a strong governance structure with documented processes to ensure the company meets local laws and requirements as it relates to environmental topics, including climate change. This ensures Keysight operations support global regulatory and legal environmental requirements. Keysight’s environmental policies include: ISO 14001:2015; Environmental, Occupational Health &amp; Safety (EHS); General Specification for the Environment (GSE). As part of the ISO14001:2015 certification, Keysight has identified four types of compliance obligations relating to operational (laws and regulations related to industrial operations and facilities), products (legal and customer requirements related to products), Internal (Keysight’s corporate EHS Standards) and Voluntary (e.g. ISO14001 certification, RBA, OHSAS 18000). These regulations, both internal and external are routinely reviewed, and the database of legal requirements are maintained and tracked in an EHS compliance requirements tracking system. As part of our Global Environmental, Occupational Health &amp; Safety Policy, Keysight ensures we conduct our business in an ethical, legally compliant manner.</t>
  </si>
  <si>
    <t>As part of Keysight's ISO14001:2015 certification process, Keysight constantly reviews changes in applicable regulations at our various locations. This is tracked and managed in our on-line tracking system. Keysight also evaluates legal requirements for the use of our products in the intended locations. Legal and customer EHS compliance requirements related to Keysight Products are identified in various sub-processes of the Business Management System, including the Customer Requirements Definition (Marketing), and Product Lifecycle (R&amp;D) or Product Generation.</t>
  </si>
  <si>
    <t>Many Keysight environmental programs and policies exceed regulatory compliance and legal requirements, and enable continuous improvement in natural resource conservation, which in turn diminish global climate change. Environmental programs such as the following are Keysight’s efforts to combat climate change: - Keysight offers facilities which encourage lower emission travel-to-work options such as electronic vehicle (EV) recharging infrastructure at the Santa Rosa, California site and on-site showers at many site locations for employees who bike, walk, or run to work. The Santa Rosa site offers parking under a 3-acre solar panel unit which powers 10% of the site’s electricity and charges 44 EV stations. - Keysight has completed installations of in-track, building automation systems (BAS) sensor LED lighting systems in four of its owned sites: Santa Rosa; Colorado Springs; Penang, Malaysia; and Hachioji, Japan. Partial installations of the same lighting systems have been made at the Roseville, CA site, Beijing and Chengdu sites in China. The lighting system adjusts light output according to natural light levels and human presence. These installations have significantly reduced GHG emission levels. - In Boeblingen, Germany, the site cleaned up their wide area network (WAN) and data center which significantly reduced the site’s energy consumption. This involved thorough cleaning to ensure the most efficient operation of the data center equipment as any dust or contamination results in higher energy consumption. - The Chengdu, China site installed variable frequency drive (VFD) for heating, ventilation, and air conditioning (HVAC) pumps which monitors and controls water supply and increases energy efficiency fed into the HVAC pipes. - The Boeblingen, Germany site has solar window shades which automatically adjust throughout the day according to natural light and weather conditions. For example, the outside blinds will open when the weather is windy to avoid damage. These blinds aid the building’s interior climate control as they shade the building from excessive heat and reduce usage of the HVAC system.</t>
  </si>
  <si>
    <t>Keysight’s values make our culture dynamic and inspiring, creating an environment where innovation and experimentation thrive. They drive our business objectives and the way we make decisions. They guide how we work with each other and interact with our customers, our shareholders, and our communities. We adhere to the highest standards of ethics, integrity, and compliance requirements everywhere we do business. Keysight ensures implementation of our Standards of Business Conduct (https://about.keysight.com/en/quality/Keysight_SBC.pdf) that commits us to following the law, and other compliance obligations. We had no significant fines or non-monetary sanctions, for non-compliance with laws and regulations during fiscal year 2018.</t>
  </si>
  <si>
    <t>Keysight focuses on the service, support, and calibration of the installed base. Keysight provides the following solutions: • Supports upgrades and migration programs through our Technology Refresh (https://www.keysight.com/en/pc-2557359/technology-refresh-services?cc=US&amp;lc=eng) and Asset Management (https://www.keysight.com/us/en/products/services/test-asset-management-and-optimization.html) services • Has a Remarketing Solutions program dedicated to recovering older instruments for resale — this offers a certain segment of our customers, (start-ups, and academics, etc.) a competitively priced alternative to buying a new instrument while enabling the company to use less environmental resources to manufacture new products to meet this customer demand • Keysight offers a Take Back (https://about.keysight.com/en/companyinfo/environment/takeback.shtml) program to manage the appropriate treatment of solutions when the end of their service life is reached</t>
  </si>
  <si>
    <t>Reputation and brand value can significantly impact business performance. Keysight is committed to acting in an environmentally responsible manner by maintaining and continually improving our environmental sustainability and management systems through a variety of programs. We are proud of our reputation as an environmental steward as recognized through many awards including Great Places to Work, Just 100 Ranking, FTSE4Good and many others. Keysight CSR News, Awards, and Recognition: https://www.keysight.com/us/en/about/corporate-social-responsibility/csr-news--awards--and-recognition.html Keysight’s Leadership Model (KLM) (https://www.keysight.com/us/en/about/keysight-s-leadership-model.html) is the company’s enabler to continuously deliver greater value to customers, shareholders, and employees. It is the philosophy that permeates every aspect of our operations—driving innovation, speed, and excellence in execution. Enabling our customers’ business and technological success drives everything we do. When our customers are successful, it enables us to deliver the returns and performance our shareholders expect, and it allows us to be a healthy business with opportunities for employees. We adhere to ethical, environmentally sustainable, and socially responsible operations, by prioritizing natural resource conservation, emission reduction, waste minimization, and pollution prevention, and we partner with our suppliers and contractors to better achieve these goals. By subscribing to various reporting agencies such as CDP, Dow Jones Sustainability Index, Responsible Business Alliance, Keysight has acknowledged its responsibility to help address global, social and environmental challenges.</t>
  </si>
  <si>
    <t>Acute physical risks such as climate-related extreme weather events can cause site operation disruptions and impact business continuity. We have factored this into our planning cycles and infrastructure investments. Keysight has seen impact from unprecedented wildfire events (https://about.keysight.com/en/newsroom/in-the-news/2018/ceo_mag_leadership18.pdf) at our Santa Rosa, CA site (2017) and our Calabasas, CA site (2018) Following investment in recent years, our emergency response capabilities and processes are improved. Our Supply chain can also be impacted by adverse weather events and natural disaster. Regarding risk impact, Keysight does not have any one customer whose orders represent more than 5% of total revenue. Therefore, there is no risk of material impact from a single customer due to a climate change event. In addition, Keysight’s supply chain is diversified across global locations, again minimizing the risk of natural disasters impacting Keysight business.</t>
  </si>
  <si>
    <t>Keysight requires suppliers to adhere to environmental and social responsibility principles that are similar to those valued in by the company. The Keysight Technologies Supplier Environmental and Social Responsibility (ESR) Code of Conduct (https://about.keysight.com/en/supplier/SupplierCodeofConduct.pdf) clarifies these expectations, requiring our suppliers to adopt sound environmental, health and safety management practices. Suppliers are accountable for the following key areas: • Conflict Minerals • Support for the Keysight Supplier General Specification for the Environment (GSE) • Supplier responsibility and accountability • Ensuring continuity of our supply chain • Supplier diversity Keysight conducts an annual assessment of our global environmental aspects and impacts, risks and opportunities including factors related to long term business continuity. An example of long-term chronic physical risks include the increasing trend of wild fires in the USA As a result, we have incorporated mitigating contingencies in business continuity planning, particularly at our sites in California.</t>
  </si>
  <si>
    <t>Through supply chain management, we ensure that our global suppliers adhere to the same strict environmental standards as Keysight. Suppliers are expected to comply with the following codes and requirements: Supplier Environmental and Social Responsibility (ESR) Code of Conduct; Human Rights and Labor Policy; GSE Policy; Product Material Environmental Specifications; OEM Waste Electronic and Electrical Equipment (WEEE); and European Union Restriction of Hazardous Substances (RoHS).</t>
  </si>
  <si>
    <t>We build strong partnerships to support environmental efforts that limit climate change impact. This includes partnering with customers, as their supplier, to help them meet their own corporate environmental goals. In addition, Keysight is an Affiliate Member of the Responsible Business Alliance (RBA) and is committed to making progress toward RBA Code of Conduct compliance while encouraging our first-tier suppliers to do the same.</t>
  </si>
  <si>
    <t>Climate related risks and opportunities are managed as follows:</t>
  </si>
  <si>
    <t> Keysight’s cross-functional CSR Governance Team includes an executive steering committee, core team, and extended team that is responsible for Keysight meeting it’s CSR vision and stakeholder requirements. This team is accountable for identifying and prioritizing climate related risks and opportunities and highlighting them to the appropriate business leadership team. The CSR Governance Team conducts periodic materiality assessments that include perspectives from customer and employee surveys, benchmarking, investor, and stakeholder inquiries.  The results from this review are incorporated into the corporate CSR process and reported minimally quarterly to the executive steering committee. Environmental impacts have been mitigated by setting 5-year goals for water and energy conservation. We report performance towards these goals annually in our CSR report and with CDP. </t>
  </si>
  <si>
    <t>Keysight's ISO-14001:2015 certified company-wide Environmental Management System is essential and instrumental in driving continuous reduction of adverse environmental and climate related impacts from our operations and products.  As part of our annual planning cycle in support of ISO-14001:2015 certification, we conduct aspect/impact scoring assessments where climate related risks and opportunities are identified. </t>
  </si>
  <si>
    <t>Risks are prioritized and addressed by business management based on the potential impact and probability of a significant risk event, and the cost to mitigate.  For example, air quality and energy use are identified in our climate change risk assessment. </t>
  </si>
  <si>
    <t>Opportunities are prioritized and selected for investment based on customer and market analysis, strategic alignment, competitive positioning, and financial projections of revenue growth, profit, and return.  For example, the company conducts energy audit to identify potential projects to conserve energy.</t>
  </si>
  <si>
    <t>Keysight integrates climate change into its business strategy in many ways: </t>
  </si>
  <si>
    <t>(i) uses the ISO14001 environmental management system to monitor and reduce our environmental impacts from CO2 emissions.  </t>
  </si>
  <si>
    <t>(ii)  obtains and maintains business from other companies who choose suppliers with strong environmental practices; and attract investors interested in the same.</t>
  </si>
  <si>
    <t>(iii) Keysight participates in many external voluntary surveys including GRI, RobecoSAM, CDP and local green energy.</t>
  </si>
  <si>
    <t>(iv)  summarizes the results in our annual Corporate Social Responsibility Report. </t>
  </si>
  <si>
    <t>(v) Keysight implements a number of projects to conserve energy and improve energy efficiency, and thus reduce GHG emissions. These range from upgrading lighting systems and replacing existing bulbs with lower wattage bulbs, to more involved and investment-intensive initiatives such as upgrading infrastructure equipment. In addition to focusing on energy conservation, a significant component of our strategy is to invest in renewable energy generation. To date, Keysight has invested in a 1Megawatts photovoltaic system. An example of Keysight managing risks arising from climate change are our projects to conserve energy.</t>
  </si>
  <si>
    <t>(vi)  From a business perspective, these investments have multiple benefits, from reducing our long-term energy costs and hedging against future price increases to improving employee morale. We've received positive feedback from our employees regarding Keysight's investment in renewable energy.   </t>
  </si>
  <si>
    <t>(vii) Procurement decisions are also influenced by climate change considerations. Keysight considers the opportunity along the supply chain and has taken the initiative to establish partnership with suppliers by having their support to reduce the impacts to climate change. Keysight has a Supplier Environmental Social Responsibility (ESR) Code of Conduct in place against which we evaluate existing and potential suppliers on factors including adoption of sound environmental practices and conformance with relevant laws and regulations.</t>
  </si>
  <si>
    <t>(viii)  Opportunities for improvements and efficiency are identified and implemented per plan.</t>
  </si>
  <si>
    <t> Keysight Supplier Environmental Social Responsibility (ESR) Code of Conduct: https://about.keysight.com/en/supplier/SupplierCodeofConduct.pdf </t>
  </si>
  <si>
    <t>We have made investments in site flood mitigation measures due to increased severe rain storms that impact our manufacturing operations in Penang, Malaysia.</t>
  </si>
  <si>
    <t>Cost to repair or upgrade facility infrastructure to manage stormwater runoff and ensure mitigation measures implemented can manage future storm and flood events</t>
  </si>
  <si>
    <t>Infrastructure was built and designed to ensure business continuity as part of our disaster recovery planning. The cost of management includes ongoing monitoring of water levels during storm events, ensuring appropriate supplies are available, and that the team's training is current.</t>
  </si>
  <si>
    <t>Minimal management costs include emergency response and disaster recovery supplies. The on-site team are well trained to manage recovery activities associated with adverse weather conditions</t>
  </si>
  <si>
    <t>Keysight has conducted comprehensive energy and water use audits at our larger sites located in US, Japan and Malaysia. The results of these audits have generated a list of opportunities to reduce energy and water consumption through infrastructure improvements in heating, cooling, lighting and ventilation. Examples of implemented projects include: • Boeblingen, Germany site cleaned up their wide area network (WAN) and data center which significantly reduced the site’s energy consumption. This involved thorough cleaning to ensure the most efficient operation of the data center equipment as any dust or contamination results in higher energy consumption. • LED and BAS Sensor Lighting - Keysight has completed installations of in-track, building automation systems (BAS) sensor LED lighting systems in four of its owned sites: Santa Rosa; Colorado Springs; Penang, Malaysia; and Hachioji, Japan. Partial installations of the same lighting systems have been made at the Beijing and Chengdu sites in China. The lighting system adjusts light output according to natural light levels and human presence. These installations have significantly reduced GHG emission levels. • The Chengdu, China site installed variable frequency drive (VFD) for heating, ventilation, and air conditioning (HVAC) pumps which monitors and controls water supply and increases energy efficiency fed into the HVAC pipes. • Office layout - Keysight utilizes smart layouts for employee cubicle and work spaces. Through this initiative, we accommodate more collaborative employee work spaces while not increasing our physical footprint with new buildings. • Behavioral Changes - The Penang, Malaysia site implemented an initiative to switch off their air handling unit (AHU) one hour earlier each day. This action alone has significantly reduced the site’s GHG emission levels and increased energy conservation while not impacting employee comfort. • Solar Shading - The Boeblingen, Germany site has solar window shades which automatically adjust throughout the day according to natural light and weather conditions. For example, the outside blinds will open when the weather is windy to avoid damage. These blinds aid the building’s interior climate control as they shade the building from excessive heat and reduce usage of the HVAC system.</t>
  </si>
  <si>
    <t>Keysight’s Corporate Social Responsibility vision is to build a better planet by accelerating innovation to connect and secure the world and by employing a global business framework of ethical, environmentally sustainable and socially responsible operations. To achieve our vision, Keysight’s business and CSR efforts are synergistic – positively impacting the global community through our solutions and services, as well as CSR program. In the environmental space, as of the end of fiscal year 2018, the company has recognized 15.18% in water conservation (based on fiscal year 2015 baseline), beating its expected timeline of meeting this goal by the end of fiscal year 2020. In addition, the company has recognized 6.04% energy conservation in this same timeframe. Focus on Keysight operations will improve the environment through natural resource conservation and efficiency. Keysight expects to meet our goal of $2M in Cost Avoidance compared to our baseline year of 2015.</t>
  </si>
  <si>
    <t>The cost to realize this opportunity is investment in conservation projects over the course of our 5 year goal. While many projects considered and implemented are no, or low cost projects, we also generate a funnel of projects that require funding. These projects are reviewed on a regular basis in line with our financial planning cycles and are aligned with business strategies.</t>
  </si>
  <si>
    <t>Energy and water savings projects over the course of our 5-year goal have an expected expenditure of approximately $1.8M. This covers the cost of improved technology, more efficient equipment, project management, and implementation costs</t>
  </si>
  <si>
    <t>Keysight customers are leaders in technology. They are the visionaries and innovators who have achieved breakthroughs that connect and secure the world. To accelerate their innovation, Keysight must anticipate technology trends and be ready with leading-edge solutions ahead of market windows, forging deep relationships that provide them the insights to be first and best. As such we offer the broadest portfolio of highly reliable, long-lasting electronic measurement solutions that are designed to be safe, compliant with applicable regulations, and maximize the value of limited environmental resources. To support our customers continued use of Keysight solutions, one of Keysight’s business groups is solely focused on the service, support, and calibration of the installed base. As the customer’s test needs evolve along with the latest technology, Keysight: • Supports upgrades and migration programs through our Technology Refresh and Asset Management services • Has a Remarketing Solutions program dedicated to recovering older instruments for resale — this offers a certain segment of our customers, (start-ups, and academics, etc.) a competitively priced alternative to buying a new instrument while enabling the company to use less environmental resources to manufacture new products to meet this customer demand • Product Longevity and Sustainability (https://www.keysight.com/us/en/about/corporate-social-responsibility/our-solutions.html) - Keysight is working on improving the energy efficiency of our handheld products. Customer expectations of prolonged battery operation and increased measurement capability - all within the same form factor - drives improved efficiency in our product designs. • Digital Products Manual - Keysight no longer issues paper product manuals as default. Instead customers are given electronic product manuals with print manuals provided only upon request. • Product Take-Back Program - Keysight will take-back products to repair and/or resale offering customers a credit to apply toward a new product.</t>
  </si>
  <si>
    <t>Through supply chain management, we ensure that our global suppliers adhere to the same strict environmental standards as Keysight. We build strong partnerships to support environmental efforts that limit climate change impact. This includes partnering with customers, as their supplier, to help them meet their own corporate environmental goals. In addition, Keysight is an Affiliate Member of the Responsible Business Alliance (RBA) and is committed to making progress toward RBA Code of Conduct compliance while encouraging our first-tier suppliers to do the same. Climate change risks are reviewed bi-annually, or more frequently on a case-by-case basis, by Keysight’s environmental, health and safety (EHS) management team or committees appointed by the board for our site facilities. Regarding risk impact, Keysight does not have any one customer whose orders represent more than 5% of total revenue. Therefore, there is no risk of material impact from a single customer due to a climate change event. In addition, Keysight’s supply chain is diversified across global locations, again minimizing the risk of natural disasters impacting Keysight business. Keysight implements to the approved annual plan, while utilizing our environmental policies, to mitigate climate change. The company uses the ISO 14001:2015 environmental management system to monitor and reduce environmental impacts from GHG emissions, and use the environmental standards set by GSE to create policies for our workforce and supply chain. Not only do we comply with these strict environmental standards, but we require our suppliers to comply with them as well. In addition, Keysight implements several projects to conserve natural resources and improve efficiency. Example projects, which are identified during annual planning, have ranged from upgrading lighting systems and replacing existing bulbs with lower wattage bulbs to more involved and investment intensive initiatives such as upgrading infrastructure equipment.</t>
  </si>
  <si>
    <t>In fiscal year 2018, a big focus for Keysight was recovering from the Northern California wildfires that occurred in October 2017 and affected many of our employees and Santa Rosa headquarters. Validation of Keysight’s ability to be resilient and adaptable in the face of environmental impact is exemplified by the company’s handling of this unfortunate event. Our business continuity and disaster recovery plans enabled the company to deliver on our commitments regardless of impact. In addition, all Keysight employees use online and cloud-based collaboration tools which has reduced the need for employees to travel and conduct communication between worldwide team members.</t>
  </si>
  <si>
    <t>Keysight solutions help companies worldwide solve challenges and drive innovation in the design and development of sustainable products and services. This includes testing • More efficient designs for electrical vehicles that enable a more environmentally friendly mobility system. • The next generation 5G infrastructure that will help build smart agriculture systems for better food crops. • Sensor-based systems that reach to environmental conditions to dim lights and energy use when not required.</t>
  </si>
  <si>
    <t>Keysight has established an energy conservation program with a 2020 goal to recognize 10% energy conservation per fiscal year with a 2015 baseline. To help achieve our goals, we have implemented various energy saving programs through our worldwide operations – • Santa Rosa – installation of 3 acres of solar panels which generates about 10% of site's energy needs and powers more than 40 EV charging stations. • Site Building Amenities - LED and BAS Sensor Lighting Keysight has completed installations of in-track, building automation systems (BAS) sensor LED lighting systems in four of its owned sites: Santa Rosa; Colorado Springs; Penang, Malaysia; and Hachioji, Japan. Partial installations of the same lighting systems have been made at the Roseville, CA site, and the Beijing and Chengdu sites in China. The lighting system adjusts light output according to natural light levels and human presence. These installations have significantly reduced GHG emission levels. • Boeblingen, Germany site has cleaned up their wide area network (WAN) and data center which significantly reduced the site’s energy consumption. This involved thorough cleaning to ensure the most efficient operation of the data center equipment as any dust or contamination results in higher energy consumption. • Chengdu, China site has installed variable frequency drive (VFD) for heating, ventilation, and air conditioning (HVAC) pumps which monitors and controls water supply and increases energy efficiency fed into the HVAC pipes. • Behavioral Changes - The Penang site implemented an initiative to switch off their air handling unit (AHU) one hour earlier each day. This action alone has significantly reduced the site’s GHG emission levels and increased energy conservation while not impacting employee comfort. • Solar Shading - The Boeblingen, Germany site has solar window shades which automatically adjust throughout the day according to natural light and weather conditions.</t>
  </si>
  <si>
    <t>Keysight Technologies, Inc.'s relationships with suppliers are of great strategic importance. Responsible Business Alliance (RBA): • Responsible Business Alliance (RBA) is the world’s largest industry coalition dedicated to supply chain responsibility. Our customers routinely require that Keysight adheres to the RBA industry best practices in social, environmental and ethical standards. As a company that focuses on customer insight and value creation, Keysight had committed to employing a global business framework of ethical, environmentally sustainable, socially responsible operations and being an Affiliate Member of Responsible Business Alliance (RBA), formerly the Electronic Industry Citizenship Coalition (EICC). Keysight Commitment Statement was publicly published in July 2018 (https://about.keysight.com/en/companyinfo/csr/KeysightTechnologiesRBACommitmentStatement_2018July.pdf). • Keysight’s Suppliers play an important role as enablers of our success and sustainable growth. We expect Suppliers to adhere to RBA Code Of Conduct which is available in more than 25 languages. • The RBA Code of Conduct is a set of social, environmental and ethical industry standards which many Keysight global customers flow down to their Suppliers. Keysight is committed to making progress toward the RBA Code of Conduct compliance and encourages our first-tier suppliers to do the same. Wherever possible, we will seek to adopt the RBA approach and tools in practical ways in the spirit of the industry’s common goals. Suppliers are expected to complete RBA Self-Assessment Questionnaire and accept RBA Audit conducted by a third party or Keysight employee when requested by Keysight.</t>
  </si>
  <si>
    <t>At our higher energy consuming sites, through the process of conducting energy and water audits, we have generated a list of conservation and energy reduction projects. These projects are reviewed frequently per Keysight's financial planning processes in addition to ensuring alignment with business strategies. Implementation of these projects effect short and long term cost reductions. Associated financial savings have been identified along with significant reduction in GHG emissions.</t>
  </si>
  <si>
    <t>Energy and water reduction projects requiring capital expenditure are considered per Keysight's financial planning processes. Projects are evaluated based on cost savings, emission reduction and cost avoidance. In addition, we ensure all projects implemented are in line with our CSR vision and business strategies.</t>
  </si>
  <si>
    <t>Keysight’s Commitment to Address Climate Change </t>
  </si>
  <si>
    <t>Keysight recognizes that climate change is an economic, social, and environmental challenge and is committed to help minimize the impact of climate change by conducting business in an ethical, environmentally sustainable and socially responsible manner. Through our corporate social responsibility (CSR) program and supporting efforts, the company is able to not only promote the sustainability of our planet, but also help deliver to business commitments by attracting and retain the best employees, and meeting the expectations of key stakeholders including investors, customers, suppliers, government, and non-governmental organizations.   To exemplify this commitment, Keysight has a goal to achieve 10% energy conservation and 15% water conservation by end of fiscal year 2020, using our fiscal year 2015 as a baseline. As of the end of our fiscal year 2018, Keysight has already recognized 6.04% energy conservation and 15.18% water conservation, which in turn has resulted in about $1.09 million in cost avoidance for the company </t>
  </si>
  <si>
    <t>Management Through PDCA  </t>
  </si>
  <si>
    <t>Keysight’s efforts to combat climate change are an integral part of our CSR program, which is one of the enabling values within the Keysight Leadership Model (KLM). As such, they are managed through the program’s Plan&gt;Do&gt;Check&gt;Act method.</t>
  </si>
  <si>
    <t>Plan – Enabling Continuous Improvement </t>
  </si>
  <si>
    <t>As part of our annual planning and commitment to continuous improvement, Keysight considers results and actions from the previous year, and any identified gaps or changes to the company’s risk profile as it relates to climate change to determine target efforts or changes to our key impact goals for the upcoming year.  </t>
  </si>
  <si>
    <t>Climate change risks are reviewed bi-annually, or more frequently on a case-by-case basis, by Keysight’s environmental, health and safety (EHS) management team or committees appointed by the board for our site facilities. Regarding risk impact, Keysight does not have any one customer whose orders represent more than 5% of total revenue. Therefore, there is no risk of material impact from a single customer due to a climate change event. In addition, Keysight’s supply chain is diversified across global locations, again minimizing the risk of natural disasters impacting Keysight business.</t>
  </si>
  <si>
    <t>Do – Implement to Plan </t>
  </si>
  <si>
    <t>Our company business decision is greatly influenced by our commitment towards reducing GHG. We integrated climate related issues and risk into company’s plan and put in efforts towards achieving our goals.  Keysight implements to the approved annual plan, while utilizing our environmental policies, as a way to mitigate climate change. The company uses the ISO 14001:2015 environmental management system to monitor and reduce environmental impacts from GHG emissions, and use the environmental standards set by GSE to create policies for our workforce and supply chain. Not only do we comply with these strict environmental standards, but we require our suppliers to comply with them as well.  Based on management decisions to conduct comprehensive audits, Keysight has implemented a number of projects to conserve natural resources and improve efficiency. Examples include upgrading lighting systems and replacing existing bulbs with lower wattage bulbs to more involved and investment intensive initiatives such as upgrading infrastructure equipment. </t>
  </si>
  <si>
    <t>As of the end of fiscal year 2018, the company has recognized 15.18% in water conservation (based on fiscal year 2015 baseline), beating its expected timeline of meeting this goal by the end of fiscal year 2020. In addition, the company has recognized 6.04% energy conservation in this same timeframe.</t>
  </si>
  <si>
    <t>Check – Validate and Report Results of Climate Change Response </t>
  </si>
  <si>
    <t>In this stage, we focus on validating actions and reporting results. We do this in myriad ways: </t>
  </si>
  <si>
    <t>• Quarterly Program Reporting – Any climate change initiatives and actions are tracked on a quarterly basis using a key performance indicator dashboard to ensure progress to target.  </t>
  </si>
  <si>
    <t>• Function-Specific Audits – Detailed climate change effort tracking is rolled up by function. Any missed targets or non-compliance corrective actions are escalated to functional management or CSR Governance Team as needed.  </t>
  </si>
  <si>
    <t>• Stakeholder Engagement Tracking – Regular stakeholder engagement ensures results and actions are communicated and trends are provided to appropriate functional team should any climate change related topics arise. </t>
  </si>
  <si>
    <t>External Reporting – We voluntarily report our environmental results, practices, and annual GHG emission calculations through Keysight’s annual Corporate Social Responsibility Report. Additionally, we implement internal audits against supporting policies and procedures, participate in multiple external surveys (such as RBA’s self-assessment questionnaires and Ecovadis CSR assessment), and make data available to rating organizations including RobecoSAM, Carbon Disclosure Project (CDP), Morgan Stanley Capital International (MSCI) and various local green energy surveys. As it relates to calculating emissions, Keysight does so from core manufacturing sites in the United States, Germany, China, India, Japan, and Malaysia that account for 74% of total Keysight area. We collect activity data and calculate Scope 1 and Scope 2 emissions using the following methodologies: Defra Voluntary Reporting Guidelines, Energy Information Administration 1605B, IPCC Guidelines for National Greenhouse Gas Inventories 2006, and US EPA Mandatory Greenhouse Gas Reporting Rule.</t>
  </si>
  <si>
    <t>Act – Accountability and Adjustment </t>
  </si>
  <si>
    <t>While climate change actions are addressed under Keysight’s CSR governance team management structure, direct oversight of climate change initiatives are managed by Keysight’s Vice President of Workplace Solutions who also leads the company’s EHSM team. Where climate change matters may have significance for Keysight, they are reviewed by our EHSM team and communicated worldwide. This ensures accountability within functional teams and Keysight’s executive staff to complete initiatives and meet measures.  With regular reporting reviews to Keysight’s executive team as part of our CSR management system, climate change mitigation activities are discussed and immediately adjusted if warranted or reviewed in depth during a future session to ensure continuous improvement efforts in support of climate change action.</t>
  </si>
  <si>
    <t>Evaluating Our Progress </t>
  </si>
  <si>
    <t>Keysight reviews climate change initiatives, risks, and opportunities, and sets targets, including tracks related key impact goals, quarterly. In addition, to ensure Keysight will achieve its energy, water, and GHG emission reduction goals, an external audit was conducted in 2017 with our EHSMS team proactively working to implement changes where necessary. Our plans and actions to mitigate climate change are broad and on-going. </t>
  </si>
  <si>
    <t>Keysight does not use a formal quantitative climate-related scenario analysis to inform business at this time. However, qualitative climate related business impacts are considered as part of our review of risks and opportunities related to climate change. As we continue to grow and add more value to the world, we want everybody involved in the process, be it customers, employees, or shareholders, to benefit.  The Keysight Leadership Model was developed to enable us to create value and be successful long-term. The Keysight Leadership Model is a framework to guide all employees at Keysight in how we work and operate. It includes the different elements to consider when making decisions so that we can provide better solutions for our customers, deliver exceptional returns to our shareholders, and foster a great environment.</t>
  </si>
  <si>
    <t>Our total energy consumption across facilities was increase by 1.5% (from 73,463.8tCO2e to 74,535.7%tCO2e) as compared to 2017. The increase of energy consumption was due to business growth. Due to growth, there was an increase of manufacturing activities and headcount.</t>
  </si>
  <si>
    <t>This target is based on energy conservation project implementation that helped to reduce energy consumption. (assumption made: there is no change for other factors, e.g. acquisitions, sales growth, etc.)</t>
  </si>
  <si>
    <t>Achieve at least 5% utilization of renewable electricity in Santa Rosa site. Out of the total purchased electricity, 5% is from the renewable energy.</t>
  </si>
  <si>
    <t>In 2018, 5% of our total purchased electricity was from renewable sources and we achieved our one year target. (2017: 1,562,202KWH and 2018: 1,751,320KWH) Renewable electricity is not specifically set as a target but actions are taken to monitor and to measure.</t>
  </si>
  <si>
    <t>Renewable electricity percentage is part of achieving Scope 1 and Scope 2 targets. New renewable energy solutions are always being evaluated.</t>
  </si>
  <si>
    <t>Emission reduction initiatives have been incorporated as part of the company EHS Policy. It is aligned with management direction and budget allocation on an annual basis and supports company objectives.</t>
  </si>
  <si>
    <t>We have operations where we are not able to access electricity supplier emission factors or residual emissions factors. Therefore, we are unable to report a Scope 2, market-based figure</t>
  </si>
  <si>
    <t>There is an increase GHG emission this year as compared to last year due to business growth.</t>
  </si>
  <si>
    <t>Our Penang, Malaysia operations is our biggest manufacturing plant. Unfortunately, the electrical supplier for Penang, Malaysia does not provide information on emission factors.</t>
  </si>
  <si>
    <t>We exclude emissions from energy provided by a landlord as part of a full-service buildings contract and emissions from energy charged to our tenants. We exclude emission data from facilities smaller than 100,000 sqft in size as data from these facilities is not deemed material</t>
  </si>
  <si>
    <t>We exclude emission data from facilities smaller than 100,000 sqft in size as data from these facilities is not deemed material</t>
  </si>
  <si>
    <t>Will be evaluated in next 2 years</t>
  </si>
  <si>
    <t>It is insignificant in Keysight's activities of total scope 3 emissions</t>
  </si>
  <si>
    <t>Data directly obtained from lease agent.</t>
  </si>
  <si>
    <t>Includes solid &amp; hazardous waste.</t>
  </si>
  <si>
    <t>Data is directly obtained from the facilities management team. Waste generated in Keysight's operations includes both solid and hazardous waste.</t>
  </si>
  <si>
    <t>Keysight business travel includes calculated GHG emissions for business travel based on data from our travel provider. Calculations are based on miles / CO2e and includes airline flights and lodging.</t>
  </si>
  <si>
    <t>Keysight business travel includes calculated GHG emissions for business travel based on data from our travel provider. Calculations are based on miles / CO2e and includes airline flights and lodging. Car rental emissions are not provided as data was not available from the car rental service, but we are looking into providing this data in the future.</t>
  </si>
  <si>
    <t>No employee commuting survey has been conducted, though Keysight does offer a flexible work schedule that allows employees to work from home. This helps to offset incremental emissions due to commuting.</t>
  </si>
  <si>
    <t>The upstream leased assets are mostly leased office activities. We do not have access to the associated utility's information.</t>
  </si>
  <si>
    <t>Keysight was provided GHG emissions from logistics contractors to account for transportation and distribution. This includes data from inbound and outbound transportation at our Santa Rosa headquarters site.</t>
  </si>
  <si>
    <t>This is first year Keysight has included data for the transportation and distribution operations.</t>
  </si>
  <si>
    <t>Will be evaluated in next 2 year</t>
  </si>
  <si>
    <t>Keysight's products are design for durability and long time use. It is not unusual for customers to use our products for greater than 10 years.</t>
  </si>
  <si>
    <t>Keysight does not operate any franchises</t>
  </si>
  <si>
    <t>Keysight does not have any other sources of emissions in this category</t>
  </si>
  <si>
    <t>Last year, the intensity figure = 73,463.8/3,189,000,000 = 0.00002304 % change from previous year = (0.00002304 - 0.00001922)/0.00002304 = 0.17% Our combined scope 1+2 emissions decreased 0.17% in FY18. This was due to Keysight's company growth and expansion that resulted in a 22% revenue growth. There is a small percentage of change in the intensity figure due to Keysight's continuous efforts in implementing energy conservation projects and our ongoing energy efficiency programs.</t>
  </si>
  <si>
    <t>China - Beijing</t>
  </si>
  <si>
    <t>China - Chengdu</t>
  </si>
  <si>
    <t>Germany - Boeblingen</t>
  </si>
  <si>
    <t>Japan - Hachioji</t>
  </si>
  <si>
    <t>USA - CA- Roseville</t>
  </si>
  <si>
    <t>USA - CA - Santa Rosa</t>
  </si>
  <si>
    <t>USA - CO - Colorado Springs</t>
  </si>
  <si>
    <t>USA - CO - Loveland</t>
  </si>
  <si>
    <t>Malaysia - Penang</t>
  </si>
  <si>
    <t>USA - CA - Roseville</t>
  </si>
  <si>
    <t>FY17 solar consumption = 375.44tCO2e FY18 solar consumption = 420.89tCO2e (45.45/375.44)*100 = 12.11%</t>
  </si>
  <si>
    <t>FY17 energy conserved project = 2769.91tCO2e FY18 energy conserved project = 1,411.09tCO2e (1,358.82/2769.91)*100 = 49.05%</t>
  </si>
  <si>
    <t>No divestments occurred in the reporting year</t>
  </si>
  <si>
    <t>While Keysight has made a number of acquisitions, these have not been evaluated or incorporated into our emission reporting program. It is only relevant to the listed identified sites.</t>
  </si>
  <si>
    <t>No mergers occurred in the reporting year</t>
  </si>
  <si>
    <t>FY17 change in output = 73,463.8tCO2e FY18 change in output = 74,535.7tCO2e (1,071.9/73,463.8)*100 = 1.50% Business revenue growth increased manufacturing activities and headcount. Keysight estimates that its Scope 1 and 2 emissions would have increased if we had not implemented any renewable energy or energy efficiency projects.</t>
  </si>
  <si>
    <t>No change in methodology</t>
  </si>
  <si>
    <t>No change in boundary</t>
  </si>
  <si>
    <t>not applicable</t>
  </si>
  <si>
    <t>fuel employed for facility stationary sources</t>
  </si>
  <si>
    <t>US EPA 2018 Emission factors for greenhouse gas inventories table 1: Stationary Combustion Natural gas CO2 factor = 53.06 kg CO2 per mmBtu or 0.05444 kg CO2 per scf 100-year GWP CH4 = 25 N2O = 298</t>
  </si>
  <si>
    <t>factor obtain from EPA eGRID2016, Feb 2018 CAMX (WECC California) total output emission factors = 527.9 lb/MHW (CO2 factor)</t>
  </si>
  <si>
    <t>Keysight Technologies' headquarters in Santa Rosa, California was affected by the devastating wildfires that impacted the Santa Rosa area in October 2017 (https://literature.cdn.keysight.com/litweb/pdf/5992-3626EN.pdf Page 2). As a result, there was an increase in landfill quantities from soil and contaminated debris. Keysight Technologies recycled as much material as possible from this event.</t>
  </si>
  <si>
    <t>Other, please specify (Water conserved)</t>
  </si>
  <si>
    <t>cubic meters water</t>
  </si>
  <si>
    <t>Keysight's goal is to achieve a 15 percent water conservation in five years with a baseline of FY15. Since FY16, Keysight has conserved a total of 15.14 percent water which exceeds our goal. Keysight strives to reuse water in a safe, environmentally stable manner. Keysight’s Santa Rosa, California site reclaims 40% of total water and reuses it in facility related operations and landscaping. Water used for site landscaping is recycled, non-potable water. Both the Colorado Springs, Colorado and Santa Rosa, California sites treat wastewater prior to discharge into municipal water supply. No other Keysight sites produce sufficient wastewater to warrant an onsite treatment facility. The Santa Rosa, California site uses goat and sheep herds to maintain the natural landscape each summer. At a minimum, the herd is used to regulate the fire breaks surrounding the site property. Herds eat invasive plant species, grass, weeds, and trees thereby sustainably maintaining the landscape to levels which reduce fire risk and increase health of the soil. Using goat and sheep herds is less disruptive to the natural habitat and increases water and energy conservation for the site’s landscape maintenance. The Colorado Springs, Colorado site has removed Kentucky Bluegrass from the property disc golf field and replaced it with native grass. The Colorado native grass installation on four acres of the site’s landscape requires 50-60% less water, is more resilient to the natural arid landscape, and requires less energy since it needs little mowing and pest control maintenance. Keysight’s Beijing and Chengdu, China sites have turned off outside fountains and water fixtures to increase water conservation.</t>
  </si>
  <si>
    <t>Data provided for 100% of our supplier base for inbound and outbound logistics for our Santa Rosa headquarters site. This is the first year we have obtained this information so a baseline has been established. These suppliers adhere to environmental and social responsibility principles that are aligned to those valued by Keysight.</t>
  </si>
  <si>
    <t>This is the first year we are reporting on inbound and outbound logistics and have a baseline now established for our Santa Rosa, California Headquarters site. This information will help us to understand our impact and work to establish improved climate change strategies in the future. We are also looking to leverage this information and develop a tool that helps expand this same reporting to a world-wide scale using information on shipment Latitude and Longitude. We measure success of this engagement by expanding the scale of the report to cover all operations. Once established, Keysight will be in a position to improve our climate change strategy through target setting.</t>
  </si>
  <si>
    <t>Keysight Supports the United Nations Sustainable Development Goals  ( https://literature.cdn.keysight.com/litweb/pdf/5992-3928EN.pdf )</t>
  </si>
  <si>
    <t>Keysight’s Corporate Social Responsibility (CSR) vision is to build a better planet by accelerating innovation to connect and secure the world and by employing a global business framework of ethical, environmentally sustainable and socially responsible operations. To achieve our vision, Keysight’s business and CSR efforts are synergistic – positively impacting the global community through our solutions and services, as well as CSR program. Not only does Keysight act quickly upon sustainable and philanthropic endeavors, it maintains the relationship long after to secure lasting success. As a result, Keysight’s CSR efforts are well-aligned with the charter of the United Nations’ Sustainable Development Goals (UN SDGs), and are heartened to join the governments, corporations, and organizations who also support these goals. Keysight’s CSR efforts strive to strengthen global communities, support educational development, and improve the environment, all while employing ethical business governance practices worldwide. As such, our key goals to measure our progress toward positive impact on the planet, and our related supporting efforts, directly align and support four of the UN SDGs. </t>
  </si>
  <si>
    <t>Results Exemplify Progress Toward Goals – As of the end of fiscal year 2018, Keysight has made significant progress toward our key impact goals: </t>
  </si>
  <si>
    <t>Community – Have committed $1.02 billion in value to strengthen communities. Having already met our original target of $1 billion, the company has updated our end fiscal 2020 goal to $1.25 billion in value.</t>
  </si>
  <si>
    <t>Education – Have engaged upwards of 440,000 students.  </t>
  </si>
  <si>
    <t>Environment – Have recognized 6.04% energy conservation and 15.18% water conservation, which has resulted in about $1.09 million in cost avoidance, over our fiscal year 2015 baseline. Having met the water conservation target, we do not anticipate increasing the goal through the end of fiscal year 2020 given the bulk of conservation has been recognized. </t>
  </si>
  <si>
    <t>Governance – Have experienced no material negative impacts related to CSR. </t>
  </si>
  <si>
    <t>Broad Keysight CSR Efforts Support All UN SDGs:</t>
  </si>
  <si>
    <t>Beyond our key impact goals, Keysight organizes CSR efforts across six foundational pillars (ethical governance, environment, responsible sourcing, our people, communities, and our solutions) with actions that touch upon all 17 of the UN SDGs, to varying degrees. </t>
  </si>
  <si>
    <t>See the appendix of this document for a matrix of Keysight efforts that have some level of support for UN SDGs. The matrix is organized by our foundational CSR pillars and example related efforts within each pillar that align to some level of the UN SDGs. A check mark indicates at least a minimal impact in support of the identified SDG, while a star indicates a more significant supporting element. </t>
  </si>
  <si>
    <t>Keysight Supports the UN SDGs:  https://literature.cdn.keysight.com/litweb/pdf/5992-3928EN.pdf </t>
  </si>
  <si>
    <t>At   Keysight Technologies, we know that an effective corporate strategy must consider the environmental, social and economic impact of doing business in the global marketplace. As we continue on our mission to create shareholder value, we remain committed to be a responsible corporate citizen for all our stakeholders — our customers, suppliers, employees, investors and the communities where we do business. Keysight, through its Corporate Social Responsibility program, endeavors to improve our world by moving technology forward while adhering to ethical, environmentally sustainable and socially responsible operations. We design our company policies, programs, initiatives and strategies to support this vision, guided by the ISO 26000 social responsibility standards. To that end, our CSR program is founded on the following six pillars:</t>
  </si>
  <si>
    <t>Ethical Governance</t>
  </si>
  <si>
    <t>The Environment</t>
  </si>
  <si>
    <t>Responsible Sourcing </t>
  </si>
  <si>
    <t>Our People </t>
  </si>
  <si>
    <t>Communities </t>
  </si>
  <si>
    <t>Our Solutions</t>
  </si>
  <si>
    <t>These six pillars create value for Keysight — environmental, social and economic — and support our growth as a responsible and successful corporate citizen.</t>
  </si>
  <si>
    <t>For additional information regarding Keysight’s Corporate Social Responsibility program, please go to: https://www.keysight.com/us/en/about/corporate-social-responsibility.html</t>
  </si>
  <si>
    <t>Keysight recognizes that climate change is an economic, social, and environmental challenge and is committed to help minimize the impact of climate change by conducting business in an ethical, environmentally sustainable and socially responsible manner. Through our corporate social responsibility (CSR) program and supporting efforts, the company can not only promote the sustainability of our planet, but also help deliver to business commitments by attracting and retain the best employees, and meeting the expectations of key stakeholders including investors, customers, suppliers, government, and non-governmental organizations. To exemplify this commitment, Keysight has a goal to achieve 10% energy conservation and 15% water conservation by end of fiscal year 2020, using our fiscal year 2015 as a baseline. As of the end of our fiscal year 2018, Keysight has already recognized 6.04% energy conservation and 15.18% water conservation, which in turn has resulted in about $1.09 million in cost avoidance for the company. </t>
  </si>
  <si>
    <t>Keysight’s approach to climate change spans several perspectives: </t>
  </si>
  <si>
    <t>Policies/Regulatory/Compliance – The company   implements a strong governance structure with documented processes to ensure   the company meets all local laws and requirements as it relates to   environmental topics, including climate change. This ensures Keysight   operations support global regulatory and legal environmental requirements.   Keysight’s environmental policies include: ISO 14001:2015; Environmental, Occupational Health &amp; Safety (EHS); and General Specification for the   Environment (GSE). </t>
  </si>
  <si>
    <t>Programs – Many Keysight environmental programs and   policies exceed regulatory compliance and legal requirements, and enable   continuous improvement in natural resource conservation, which in turn   diminish global climate change. Keysight has environmental programs in   alternative transportation, building amenities, and site landscaping. </t>
  </si>
  <si>
    <t>Supply Chain Management – Through supply chain   management, we ensure that our global suppliers adhere to the same strict   environmental standards as Keysight. Suppliers are expected to comply with   the following codes and requirements: Supplier Environmental and Social   Responsibility (ESR) Code of Conduct; Human Rights and Labor Policy; GSE   Policy; Product Material Environmental Specifications; OEM Waste Electronic   and Electrical Equipment (WEEE); and European Union Restriction of Hazardous   Substances (RoHS). </t>
  </si>
  <si>
    <t>Partnerships – We build strong partnerships to   support environmental efforts that limit climate change impact. This includes   partnering with customers, as their supplier, to help them meet their own   corporate environmental goals. In addition, Keysight is an Affiliate Member   of the Responsible Business Alliance (RBA) and is committed to making   progress toward RBA Code of Conduct compliance while encouraging our   first-tier suppliers to do the same. </t>
  </si>
  <si>
    <t>2018 CSR Report.pdf</t>
  </si>
  <si>
    <t>Keysight Support UN SDGs.pdf</t>
  </si>
  <si>
    <t>Keysight_ISO14001_Certificate.pdf</t>
  </si>
  <si>
    <t>Response to Climate Change.pdf</t>
  </si>
  <si>
    <t>Keysight_EHS_Policy.pdf</t>
  </si>
  <si>
    <t>CSR report Page 25-26</t>
  </si>
  <si>
    <t>Keysight-Climate_Change.pdf</t>
  </si>
  <si>
    <t>Keysight-SDG.pdf</t>
  </si>
  <si>
    <t>Global Environmental, Occupational Health &amp; Safety and Security Director</t>
  </si>
  <si>
    <t>incl. In other categories</t>
  </si>
  <si>
    <t>thereof from non-renewable sources</t>
  </si>
  <si>
    <t>Incomplete but unchanged</t>
  </si>
  <si>
    <t>Total emissions / Revenues</t>
  </si>
  <si>
    <t>ITSS</t>
  </si>
  <si>
    <t>THE</t>
  </si>
  <si>
    <t>no response</t>
  </si>
  <si>
    <t>Semiconductors</t>
  </si>
  <si>
    <t>Taiwan Semiconductor</t>
  </si>
  <si>
    <t>Broadcom</t>
  </si>
  <si>
    <t>Qualcomm</t>
  </si>
  <si>
    <t>ASML Holding</t>
  </si>
  <si>
    <t>Texas Instruments</t>
  </si>
  <si>
    <t>Applied Materials</t>
  </si>
  <si>
    <t>NVIDIA</t>
  </si>
  <si>
    <t>NXP Semiconductors</t>
  </si>
  <si>
    <t>Analog Devices</t>
  </si>
  <si>
    <t>Lam Research</t>
  </si>
  <si>
    <t>Tokyo Electron</t>
  </si>
  <si>
    <t>Infineon Technologies</t>
  </si>
  <si>
    <t>ASE Technology Holding</t>
  </si>
  <si>
    <t>STMicroelectronics</t>
  </si>
  <si>
    <t>MediaTek</t>
  </si>
  <si>
    <t>Xilinx</t>
  </si>
  <si>
    <t>Skyworks Solutions</t>
  </si>
  <si>
    <t>Microchip Technology</t>
  </si>
  <si>
    <t>Maxim Integrated Products</t>
  </si>
  <si>
    <t>Advanced Micro Devices</t>
  </si>
  <si>
    <t>Renesas Electronics</t>
  </si>
  <si>
    <t>Longi Green Energy Technology</t>
  </si>
  <si>
    <t>Marvell Technology Group</t>
  </si>
  <si>
    <t>not scored (but accessible)</t>
  </si>
  <si>
    <t>not scored (not possible to access)</t>
  </si>
  <si>
    <t>We don't have any emissions data</t>
  </si>
  <si>
    <t>Cadence Design Systems</t>
  </si>
  <si>
    <t> NAVER is a global ICT company that provides not only Korea's largest search portal 'NAVER', but also mobile messenger 'LINE' used by 200 million people around the world, video camera 'SNOW', and digital cartoon service 'Naver Webtoon' . Through continuous research and development on future technologies such as artificial intelligence, robotics, and mobility, Naver strives to pursue changes and innovation in its technology platforms and to help its numerous users and partners around the world grow together. </t>
  </si>
  <si>
    <t>Since the Internet business is a major business area for NAVER, management activities related to climate change are relatively limited to heavy industry. Accordingly, the main response is to manage matters related to carbon emissions and energy efficiency of Green Factory, which is currently the headquarters of Naver, and to manage carbon emissions and energy efficiency at the data center for server operation.</t>
  </si>
  <si>
    <t>Plan to build second Data center on 2023E, second head quarter on 2021E</t>
  </si>
  <si>
    <t>building and operating second Data center and second head quarter requires additional Energy cost (increase the emission trading volume)</t>
  </si>
  <si>
    <t>plan to build and manage new business sites as energy-efficient eco-friendly sites to reduce greenhouse gas emissions</t>
  </si>
  <si>
    <t>In order to minimize the negative impact of climate change, Naver's data center promoted basic and implementation design to the LEED Platinum level of eco-friendly architecture from the initial concept stage. As a result, we scored the highest points, including the global data center, and by using high-efficiency equipment and eco-friendly energy, we reduced our energy consumption by 40% to 50% during 2013 to 2019. However, these pre-investment in energy-saving technologies would not be applied as an opportunity within short term, since eco-friendlyt investment is not a prerequisite for market competitiveness.</t>
  </si>
  <si>
    <t> Naver's data center emits 65,000 tons of greenhouse gas in 2018. The emission amount corresponds to the business establishment standard of not less than 50,000 tons and not more than 125,000 tons. Until now, only a single site is subject to the emission trading system. In the future, if Naver's entire operations emit more than 125,000 tons of greenhouse gases, it will be included in Naver's management strategy. </t>
  </si>
  <si>
    <t>2019 PUE (Power Usage Efficiency)would be 1.09 which is 1% lowered compared to 2018 figure(1.10)</t>
  </si>
  <si>
    <t>199kW</t>
  </si>
  <si>
    <t>300kW</t>
  </si>
  <si>
    <t>solar power generation facilities in the data center are installed to produce renewable energy directly</t>
  </si>
  <si>
    <t>Power generation efficiency is not as high as installed capacity</t>
  </si>
  <si>
    <t>- Built 100kW of solar power facilities - Improved CRAC(Computer Room Air conditioning) - Inverter Improvement - Improved outdoor fan energy efficiency</t>
  </si>
  <si>
    <t> Naver operates several Internet business, and operates one data center for this purpose, and owns and uses one headquarter building. The operation of the data center is managed by delegating the work to NBP, a subsidiary of Naver, and the office building management team is responsible for the operation of the data center building. </t>
  </si>
  <si>
    <t>We enable our customers to design electronic products. Our products and services are designed to give our customers a competitive edge in their development of electronic systems, integrated circuits (“ICs”), electronic devices and increasingly sophisticated manufactured products. Our products and services do this by optimizing performance, minimizing power consumption, shortening the time to bring our customers’ products to market and reducing their design, development and manufacturing costs. Our customers create and sell electronic products at differing levels of completeness. Our electronic systems customers deliver entire devices, such as smartphones, laptop computers, gaming systems, automobiles and autonomous driving, servers, cloud data center infrastructure, artificial intelligence (“AI”) systems, aerospace and defense, medical equipment and networking products. These systems companies internally develop, or externally purchase, the sub-components for their products, including printed circuit boards (“PCBs”), which interconnect all the hardware components, ICs, which are often referred to as computer chips, and software at various levels which runs on the hardware. Our semiconductor customers deliver ICs, which include subcategories such as memory chips, systems-on-chip (“SoCs”), analog chips, processors and other types of chips. We offer software, hardware, services and reusable IC design blocks, which are commonly referred to as intellectual property (“IP”). Systems customers use our offerings to develop and integrate software that is key to the functionality of their products, as well as to design their ICs and PCBs. Our semiconductor customers use our offerings to design, configure, analyze and verify ICs. Additionally, some customers license our IP, which accelerates their product development processes by providing pre-designed and verified circuit blocks for their ICs. Our strategy, which we call System Design Enablement (“SDE”), is to provide the technologies necessary for our customers to develop a complete and functional electronic product. Our SDE strategy enables us to address the growing trends of electronic systems companies developing their own ICs as part of their end product systems, as well as semiconductor companies delivering greater portions of the systems into which their IC products are integrated. The development of electronic products, or their sub-components, is complex and requires many engineers using our solutions with specialized knowledge and skill. The rate of technical innovation in electronics is swift, long driven by a concept known as Moore’s Law, which more than 50 years ago predicted that the complexity of ICs would double about every 24 months. In order to make our customers successful, our products must handle this exponential growth rate in complexity, without requiring a corresponding increase in our customers’ costs. Historically, the industry that provided the tools used by IC engineers was referred to as Electronic Design Automation (“EDA”). Today, our offerings include and extend beyond EDA tools to include SDE. Our SDE solutions facilitate the electronic product creation process at four levels. First, our core EDA offerings enable engineers to complete tasks associated with the design, analysis and verification of ICs. Core EDA tools and services are specifically designed to meet the requirements of engineers who develop different types of ICs. The second level of SDE solutions is IP, which consists of design IP and verification IP (“VIP”). Design IP is directly integrated into the IC by the customer as part of its development process. VIP consists of technologies and methodologies useful for verifying how design IP is integrated into the IC, but VIP does not become part of the IC product. The third level of SDE solutions is System Interconnect, and includes tools and services used for the design, analysis and verification of PCBs, as well as the packages that encapsulate the ICs for electrical and physical connection to the PCB. The fourth level of SDE solutions is System Integration, which includes the engineering tasks associated with designing and analyzing systems, verifying system functionality, combining software with hardware, or developing new software for an IC or system prior to its manufacture.</t>
  </si>
  <si>
    <t>The board is informed of climate-related issues as they arise. Cadence hired its first Director of Sustainability in 2019, and that person is charged with assessing appropriate oversight of climate-related issues within the organization.</t>
  </si>
  <si>
    <t>At this time, Cadence’s General Counsel and Secretary and Environment Social Governance (ESG) core team informs the board of important climate-related issues as they arise. We are assessing oversight of climate-related issues within the organization. In the year 2018, Cadence formed its inaugural ESG core team, a cross-functional team consisting of leaders in Finance, Human Resources, Facilities, and Legal.</t>
  </si>
  <si>
    <t>Other C-Suite Officer, please specify (General Counsel &amp; Secretary)</t>
  </si>
  <si>
    <t>We are assessing our process for identifying, assessing and managing climate-related risks and opportunities. In the year 2018, Cadence Design Systems formed its inaugural ESG core team, a cross-functional team consisting of leaders in Finance, Human Resources, Facilities, and Legal. The cross-functional ESG core team completed a materiality assessment and benchmarked industry peers with the assistance of third-party consultants, Cadence’s executive management team, and a materiality assessment tool. In addition, Cadence hired its first Director of Sustainability in the year 2019 and has been tasked with reviewing Cadence’s ongoing energy efficiency efforts.</t>
  </si>
  <si>
    <t>We are assessing our evaluation of climate-related risks that would have the potential to have substantive financial or strategic impact on Cadence. In the year 2018, Cadence Design Systems formed its inaugural ESG core team, a cross-functional team consisting of leaders in Finance, Human Resources, Facilities, and Legal. The cross-functional ESG core team completed a materiality assessment and benchmarked industry peers with the assistance of third-party consultants, Cadence’s executive management team, and a materiality assessment tool. In addition, Cadence hired its first Director of Sustainability in the year 2019 and has been tasked with reviewing Cadence’s ongoing energy efficiency efforts.</t>
  </si>
  <si>
    <t>We are evaluating climate-related opportunities with the potential to have substantive financial or strategic impact on Cadence.</t>
  </si>
  <si>
    <t>We are currently evaluating the introduction of emissions targets.</t>
  </si>
  <si>
    <t>In the year 2018, Cadence Design Systems formed its inaugural ESG core team, a cross-functional team consisting of leaders in Finance, Human Resources, Facilities, and Legal. The cross-functional ESG core team completed a materiality assessment and benchmarked industry peers with the assistance of third-party consultants, Cadence’s executive management team, and a materiality assessment tool. In addition, Cadence hired its first Director of Sustainability in the year 2019 and has been tasked with reviewing Cadence’s ongoing energy efficiency efforts.</t>
  </si>
  <si>
    <t>LED lighting in buildings and parking lots in San Jose.</t>
  </si>
  <si>
    <t>Replacement of conventional lights with LED lights in Noida. LED re-lamping and sensor-based lighting system in Bangalore office.</t>
  </si>
  <si>
    <t>Data center cold aisle containment type air conditioning system, and HVAC variable speed drive technology in Bangalore office.</t>
  </si>
  <si>
    <t>Building management system + new VFD chillers in Noida</t>
  </si>
  <si>
    <t>Solar power panel for campus periphery lights in Noida.</t>
  </si>
  <si>
    <t>Senior Vice President and General Counsel</t>
  </si>
  <si>
    <t>not requested</t>
  </si>
  <si>
    <t xml:space="preserve"> first time requested in 2020</t>
  </si>
  <si>
    <t xml:space="preserve">not requested </t>
  </si>
  <si>
    <t>Not requested</t>
  </si>
  <si>
    <t>From scope 3</t>
  </si>
  <si>
    <t>Scope 3 emissions in CDP</t>
  </si>
  <si>
    <t>Scope 3 emissions in CR</t>
  </si>
  <si>
    <t>Fuel- and energy-related activities</t>
  </si>
  <si>
    <t>Number</t>
  </si>
  <si>
    <t>all</t>
  </si>
  <si>
    <t>Initial carbon footprint (scope 3 from CR)</t>
  </si>
  <si>
    <t>Initial carbon footprint / Revenues</t>
  </si>
  <si>
    <t>Increase</t>
  </si>
  <si>
    <t>C-</t>
  </si>
  <si>
    <t>D-</t>
  </si>
  <si>
    <t>Total sample</t>
  </si>
  <si>
    <t>Harmonized carbon footprint</t>
  </si>
  <si>
    <t>Sum</t>
  </si>
  <si>
    <t>Number of employees</t>
  </si>
  <si>
    <t>https://www.sec.gov/Archives/edgar/data/789019/000156459018019062/msft-10k_20180630.htm</t>
  </si>
  <si>
    <t>16, 51, 53</t>
  </si>
  <si>
    <t>https://www.microsoft.com/en-us/corporate-responsibility/reports-hub</t>
  </si>
  <si>
    <t>6, 26, 46, 50</t>
  </si>
  <si>
    <t>https://www.sec.gov/Archives/edgar/data/1652044/000165204419000004/goog10-kq42018.htm</t>
  </si>
  <si>
    <t>https://services.google.com/fh/files/misc/google_2019-environmental-report.pdf</t>
  </si>
  <si>
    <t>https://www.ibm.com/ibm/environment/annual/IBMEnvReport_2018.pdf</t>
  </si>
  <si>
    <t>24, 68</t>
  </si>
  <si>
    <t>https://www.ibm.com/annualreport/assets/downloads/IBM_Annual_Report_2019.pdf</t>
  </si>
  <si>
    <t>13, 55, 68</t>
  </si>
  <si>
    <t>https://d18rn0p25nwr6d.cloudfront.net/CIK-0001341439/f5c983e2-f348-41e2-a1ba-c4a439767c16.pdf</t>
  </si>
  <si>
    <t>https://www.oracle.com/a/ocom/docs/corporate/citizenship/ccr2019-report.pdf</t>
  </si>
  <si>
    <t>4, 95, 131</t>
  </si>
  <si>
    <t>https://www.sap.com/docs/download/investors/2018/sap-2018-integrated-report.pdf</t>
  </si>
  <si>
    <t>https://www.accenture.com/_acnmedia/Accenture/Redesign-Assets/DotCom/Documents/Global/1/Accenture-Corporate-Citizenship-Report-2018.pdf?c=acn_glb_corporatecitizeaccenturemediar_10924676&amp;n=mrl_0419</t>
  </si>
  <si>
    <t>18, 56, 57, 62</t>
  </si>
  <si>
    <t>https://otp.tools.investis.com/clients/us/accenture2/SEC/sec-show.aspx?FilingId=13021047&amp;Cik=0001467373&amp;Type=PDF&amp;hasPdf=1</t>
  </si>
  <si>
    <t>8, 63</t>
  </si>
  <si>
    <t>https://d18rn0p25nwr6d.cloudfront.net/CIK-0001108524/b47c311d-cd40-4542-83ee-8a30df2b752e.pdf</t>
  </si>
  <si>
    <t>https://www.salesforce.com/content/dam/web/en_us/www/documents/white-papers/sustainability-FY19-stakeholder-impact-report.pdf</t>
  </si>
  <si>
    <t>8, 114, 115, 118</t>
  </si>
  <si>
    <t>https://www.tcs.com/content/dam/tcs/investor-relations/financial-statements/2018-19/ar/annual-report-2018-2019.pdf</t>
  </si>
  <si>
    <t>https://www.tcs.com/content/dam/tcs/pdf/discover-tcs/investor-relations/corporate-sustainability/GRI-Sustainability-Report-2018-2019.pdf</t>
  </si>
  <si>
    <t>43, 45</t>
  </si>
  <si>
    <t>https://www.adobe.com/content/dam/cc/en/corporate-responsibility/pdfs/Adobe-CSR-Report-FY2018.pdf</t>
  </si>
  <si>
    <t>17, 57, 58, 59</t>
  </si>
  <si>
    <t>https://www.adobe.com/content/dam/cc/en/investor-relations/pdfs/ADBE-10K-FY18-FINAL-CERTIFIED.pdf</t>
  </si>
  <si>
    <t>32, 49, 150, 151</t>
  </si>
  <si>
    <t>https://www.infosys.com/investors/reports-filings/annual-report/form20f/documents/form20f-2019.pdf</t>
  </si>
  <si>
    <t>https://www.infosys.com/sustainability/documents/infosys-sustainability-report-2018-19.pdf</t>
  </si>
  <si>
    <t>https://www.vmware.com/content/dam/digitalmarketing/vmware/en/pdf/company/vmw-global-impact-report-2018.pdf</t>
  </si>
  <si>
    <t>https://ir.vmware.com/download/companies/vmware/Annual%20Reports/VMware_2019_10-K.pdf</t>
  </si>
  <si>
    <t>11, 60, 63, 64</t>
  </si>
  <si>
    <t>3, 11, 13, 14</t>
  </si>
  <si>
    <t>https://investors.capgemini.com/en/all-publications/?fiscal-year=2018</t>
  </si>
  <si>
    <t>https://www.capgemini.com/wp-content/uploads/2019/06/Capgemini-Environment-Report-18-19.pdf</t>
  </si>
  <si>
    <t>https://www.intuit.com/content/dam/intuit/intuitcom/documents/company/intuit-csr-report-2018.pdf</t>
  </si>
  <si>
    <t>https://s23.q4cdn.com/935127502/files/doc_financials/quarterly/2018/q4/Intuit-Q4Y18-Form-10K.pdf</t>
  </si>
  <si>
    <t>6, 47, 53</t>
  </si>
  <si>
    <t>4, 27, 40</t>
  </si>
  <si>
    <t>https://atos.net/wp-content/uploads/2019/02/atos-2018-fy-financial-report.pdf</t>
  </si>
  <si>
    <t>https://atos.net/content/investors-documents/ir-2018/atos-integrated-report-2018-en.pdf</t>
  </si>
  <si>
    <t>74, 134</t>
  </si>
  <si>
    <t>207, 208, 210</t>
  </si>
  <si>
    <t>https://www.hcltech.com/investors/results-reports?year=2017-18</t>
  </si>
  <si>
    <t>12, 34, 150, 151</t>
  </si>
  <si>
    <t>34, 61, 62</t>
  </si>
  <si>
    <t>https://www.annualreports.com/HostedData/AnnualReports/PDF/NYSE_WIT_2018.pdf</t>
  </si>
  <si>
    <t>https://www.synopsys.com/content/dam/synopsys/company/company-pdfs/Synopsys-2019-CSR-Report.pdf</t>
  </si>
  <si>
    <t>https://www.synopsys.com/content/dam/synopsys/company/investor-relations/10k/form10k-2018.pdf</t>
  </si>
  <si>
    <t>11, 49, 50, 53</t>
  </si>
  <si>
    <t>12, 61, 64</t>
  </si>
  <si>
    <t>https://investors.autodesk.com/static-files/3c72634a-df47-43e0-a0e0-bc4d3f7d1138</t>
  </si>
  <si>
    <t>https://damassets.autodesk.net/content/dam/autodesk/www/sustainability/docs/pdf/autodesk-fy2019-sustainability-report.pdf</t>
  </si>
  <si>
    <t>41, 57</t>
  </si>
  <si>
    <t>https://cdn.shopify.com/static/sustainability-report/2018%20Shopify%20Sustainability%20Report.pdf</t>
  </si>
  <si>
    <t>https://d18rn0p25nwr6d.cloudfront.net/CIK-0001594805/bc6201b1-86cf-44d3-885b-d1f06ca597ce.pdf</t>
  </si>
  <si>
    <t>109, 110, 111</t>
  </si>
  <si>
    <t>https://cache.techmahindra.com/static/img/pdf/Integrated-Report-19.pdf</t>
  </si>
  <si>
    <t>https://cache.techmahindra.com/cache/investors/Annual-Report-fy18-19.pdf</t>
  </si>
  <si>
    <t>49, 181</t>
  </si>
  <si>
    <t>6, 63, 64, 66</t>
  </si>
  <si>
    <t>https://servicenow.gcs-web.com/static-files/dd3c1a5e-3f05-4319-8e7f-89b33a2dbb60</t>
  </si>
  <si>
    <t>https://www.nri.com/en/sustainability/environment/data</t>
  </si>
  <si>
    <t>https://ir.nri.com/en/ir/library/report/main/08/teaserItems1/0/linkList/0/link/AR2019_e_A4.pdf</t>
  </si>
  <si>
    <t>83, 84, 86, 87</t>
  </si>
  <si>
    <t>6, 30, 38</t>
  </si>
  <si>
    <t>https://www.sec.gov/Archives/edgar/data/320193/000032019318000145/a10-k20189292018.htm#s774D98D6A1E053D995022229C35FD4F6</t>
  </si>
  <si>
    <t>56, 57</t>
  </si>
  <si>
    <t>https://www.apple.com/environment/pdf/Apple_Environmental_Responsibility_Report_2019.pdf</t>
  </si>
  <si>
    <t>7, 10, 64</t>
  </si>
  <si>
    <t>https://images.samsung.com/is/content/samsung/p5/global/ir/docs/2018_con_quarter04_all.pdf</t>
  </si>
  <si>
    <t>4, 128</t>
  </si>
  <si>
    <t>https://www.globalreporting.org/standards/gri-standards-download-center/?g=e67d6fe1-1d2c-45aa-bb3f-4f268d67bf5c</t>
  </si>
  <si>
    <t>125, 133, 139</t>
  </si>
  <si>
    <t>https://www.cisco.com/c/dam/assets/csr/pdf/CSR-Report-2018.pdf</t>
  </si>
  <si>
    <t>https://d18rn0p25nwr6d.cloudfront.net/CIK-0000858877/7857d55f-3b4b-4111-93c2-abc40f75abbe.pdf</t>
  </si>
  <si>
    <t>9, 52</t>
  </si>
  <si>
    <t>https://www.foxconn.com/Files/Q_report(e)/2018Q4_consolidated_report(e).pdf</t>
  </si>
  <si>
    <t>9, 11, 14</t>
  </si>
  <si>
    <t>https://www.foxconn.com/en/SER.html</t>
  </si>
  <si>
    <t>10, 56, 57</t>
  </si>
  <si>
    <t>https://www8.hp.com/h20195/v2/GetPDF.aspx/c06293935.pdf</t>
  </si>
  <si>
    <t>https://d18rn0p25nwr6d.cloudfront.net/CIK-0000047217/e31dddb7-0e0e-4617-8426-8e1889889288.pdf</t>
  </si>
  <si>
    <t>https://h20195.www2.hpe.com/v2/Getdocument.aspx?docname=a00071279enw</t>
  </si>
  <si>
    <t>https://www.sec.gov/Archives/edgar/data/1645590/000162828018015054/hpe-10312018x10k.htm#s5CAD1D7F2B2A048A74E4D488FC95690A</t>
  </si>
  <si>
    <t>43, 67, 68</t>
  </si>
  <si>
    <t>12, 72</t>
  </si>
  <si>
    <t>https://investors.delltechnologies.com/static-files/a625b64b-8633-4a91-b5c2-d05f17ab75b9</t>
  </si>
  <si>
    <t>https://corporate.delltechnologies.com/en-us/social-impact/reporting/fy19-csr-report.htm#scroll=off</t>
  </si>
  <si>
    <t>5, 23, 36</t>
  </si>
  <si>
    <t>https://s1.q4cdn.com/769663331/files/doc_financials/Annual/2018/TE-Connectivity-2018-Annual-Report-bookmarked.pdf</t>
  </si>
  <si>
    <t>2, 10, 14</t>
  </si>
  <si>
    <t>https://www.fujitsu.com/global/documents/about/ir/library/integratedrep/financialsection2019-all.pdf</t>
  </si>
  <si>
    <t>https://www.fujitsu.com/global/documents/about/resources/reports/sustainabilityreport/2019-report/fujitsudatabook201901-e.pdf</t>
  </si>
  <si>
    <t>8, 21, 63</t>
  </si>
  <si>
    <t>https://corporate.murata.com/-/media/corporate/about/company/report/2019/murata-value-report-2019.ashx?la=en</t>
  </si>
  <si>
    <t>https://s22.q4cdn.com/662497847/files/doc_financials/annual/2017/2017_Corning_Annual_Report.pdf</t>
  </si>
  <si>
    <t>6, 47, 50</t>
  </si>
  <si>
    <t>https://documents.westerndigital.com/content/dam/doc-library/en_us/assets/public/western-digital/collateral/company/western-digital-2018-sustainability-report.pdf</t>
  </si>
  <si>
    <t>11, 39, 51</t>
  </si>
  <si>
    <t>http://investor.wdc.com/static-files/b5fe76c8-cf13-4e00-86a2-e266ba897ecd</t>
  </si>
  <si>
    <t>https://www.nokia.com/sites/default/files/2019-05/Nokia_People_and_Planet_Report_2018.pdf</t>
  </si>
  <si>
    <t>https://www.nokia.com/system/files/2019-05/ec1042891_nokia_20f18.pdf</t>
  </si>
  <si>
    <t>3, 130, 132, 133</t>
  </si>
  <si>
    <t>39, 61, 62, 65</t>
  </si>
  <si>
    <t>https://global.kyocera.com/ecology/catalog.html</t>
  </si>
  <si>
    <t>53, 54</t>
  </si>
  <si>
    <t>https://www.boe.com/en/about/shzr/</t>
  </si>
  <si>
    <t>https://sscobj.boe.com/online-head-service/website/d41f31c820694034ac383a9c00ef652b.pdf</t>
  </si>
  <si>
    <t>73, 78, 108, 114, 118, 175</t>
  </si>
  <si>
    <t>2, 46, 179</t>
  </si>
  <si>
    <t>https://doc.irasia.com/listco/hk/lenovo/annual/2019/ar2019.pdf</t>
  </si>
  <si>
    <t>87, 115</t>
  </si>
  <si>
    <t>https://www.lenovo.com/us/en/social_responsibility/2018-19_Sustainability_Report.pdf</t>
  </si>
  <si>
    <t>27, 28, 38</t>
  </si>
  <si>
    <t>https://www.ericsson.com/495fdd/assets/local/investors/documents/financial-reports-and-filings/20-f-reports/ericsson-form-20-f-2018.pdf</t>
  </si>
  <si>
    <t>184, 189</t>
  </si>
  <si>
    <t>https://www.ericsson.com/495ba6/assets/local/about-ericsson/sustainability-and-corporate-responsibility</t>
  </si>
  <si>
    <t>https://www.amphenol.com/pdfs/Sustainability_2018.pdf</t>
  </si>
  <si>
    <t>https://d18rn0p25nwr6d.cloudfront.net/CIK-0000820313/af5f5f16-d468-4f4f-8ca7-33823f2bb57d.pdf</t>
  </si>
  <si>
    <t>9, 43, 47</t>
  </si>
  <si>
    <t>14, 50, 60</t>
  </si>
  <si>
    <t>https://d18rn0p25nwr6d.cloudfront.net/CIK-0001137789/2adeb3a8-2d5f-4690-8b0c-75d09f6c9b72.pdf</t>
  </si>
  <si>
    <t>https://www.seagate.com/files/www-content/global-citizenship/en-us/docs/fy-2019-gc-annual-report.pdf</t>
  </si>
  <si>
    <t>https://www.samsungsdi.com/upload/download/sustainable-management/2018_Samsung_SDI_Sustainability_Report_English.pdf</t>
  </si>
  <si>
    <t>https://www.samsungsdi.com/upload/download/sustainable-management/2018_Samsung_SDI_Sustainability_Report_English.pdf;
https://samsungsdi.com/upload/download/ir/SDI_Audit%20report_2018.12_eng.pdf</t>
  </si>
  <si>
    <t>12 
5, 6, 7, 8, 9</t>
  </si>
  <si>
    <t>22, 23</t>
  </si>
  <si>
    <t>https://www.tdk.com/ir/ir_library/annual/pdf/2019_all.pdf</t>
  </si>
  <si>
    <t>https://www.tdk.com/csr/report/pdf/sustainability_report_2019_02.pdf</t>
  </si>
  <si>
    <t>11, 45, 53</t>
  </si>
  <si>
    <t>http://investors.netapp.com/static-files/3b3d7c05-b089-4324-a0a9-5cbfe4c8ddde</t>
  </si>
  <si>
    <t>38, 83</t>
  </si>
  <si>
    <t>https://www.nec.com/en/global/csr/pdf/2019_report.pdf</t>
  </si>
  <si>
    <t>https://www.nec.com/en/global/ir/library/annual/2019/pdf/finance-section.pdf</t>
  </si>
  <si>
    <t>61, 62, 63</t>
  </si>
  <si>
    <t>http://www.hoya.co.jp/english/ar2019/files/online_report2019_en.pdf</t>
  </si>
  <si>
    <t>22, 59, 61</t>
  </si>
  <si>
    <t>28, 36</t>
  </si>
  <si>
    <t>http://pegatroncorp.com/files/backend/csr_file/2018_CSR_Annual_Report.pdf</t>
  </si>
  <si>
    <t>36
123, 125, 127</t>
  </si>
  <si>
    <t>65, 66</t>
  </si>
  <si>
    <t>https://filecenter.deltaww.com/about/download/2018_Delta_CSR%20Report_EN.pdf</t>
  </si>
  <si>
    <t>https://filecenter.deltaww.com/about/download/2018_Delta_CSR%20Report_EN.pdf;
https://www.omron.com/global/en/assets/file/ir/irlib/ar19e/OMRON_Integrated_Report_2019_en_A4.pdf</t>
  </si>
  <si>
    <t>9
99, 100, 101, 105, 106</t>
  </si>
  <si>
    <t>https://www.omron.com/global/en/assets/file/ir/irlib/ar19e/OMRON_Integrated_Report_2019_en_A4.pdf</t>
  </si>
  <si>
    <t>28, 29, 102</t>
  </si>
  <si>
    <t>https://s21.q4cdn.com/490720384/files/doc_financials/annual_reports/2019/2019-Form10K-Flex.pdf</t>
  </si>
  <si>
    <t>15, 36, 52</t>
  </si>
  <si>
    <t>87, 88</t>
  </si>
  <si>
    <t>https://flex.com/-/media/Project/Flex/BrandSite/resource-gallery/PDFs/2019_Sustainability_Report.pdf</t>
  </si>
  <si>
    <t>https://www.compal.com/CSR/Upload/ReportImages/2019081516454293.pdf</t>
  </si>
  <si>
    <t>https://www.compal.com/CSR/Upload/ReportImages/2019081516454293.pdf;
https://www.compal.com/mediafiles/ir/finance-statement/%E4%BB%81%E5%AF%B6107%E5%B9%B4%E5%80%8B%E9%AB%94%E8%8B%B1%E6%96%87%E5%A0%B1-PDF.pdf</t>
  </si>
  <si>
    <t xml:space="preserve">86
4, 5, 7, 86
</t>
  </si>
  <si>
    <t>105, 106</t>
  </si>
  <si>
    <t>https://www.wistron.com/CMS/SocialResponsibility?pageId=234</t>
  </si>
  <si>
    <t>12
118, 133, 135</t>
  </si>
  <si>
    <t>https://www.wistron.com/CMS/SocialResponsibility?pageId=234;
https://www.wistron.com/CMS/AnnualReport?pageId=191</t>
  </si>
  <si>
    <t>2, 3, 74</t>
  </si>
  <si>
    <t>https://investors.jabil.com/static-files/12603755-e47f-4546-a269-8e6beee039f8</t>
  </si>
  <si>
    <t>https://www.jabil.com/dam/jcr:13e2fd90-9fa0-4103-9061-85efa1b725ba/jabil-ser-report-2019.pdf</t>
  </si>
  <si>
    <t>72, 73</t>
  </si>
  <si>
    <t>20, 21, 80, 81, 92, 93</t>
  </si>
  <si>
    <t>https://www.olympus-global.com/ir/data/integratedreport/pdf/integrated_report_2019e_A3.pdf</t>
  </si>
  <si>
    <t>https://www.arista.com/assets/data/pdf/CSR-Report-FINAL.pdf;
http://www.annualreports.com/HostedData/AnnualReportArchive/a/NYSE_ANET_2018.pdf</t>
  </si>
  <si>
    <t>4
73, 74</t>
  </si>
  <si>
    <t>https://www.arista.com/assets/data/pdf/CSR-Report-FINAL.pdf</t>
  </si>
  <si>
    <t>https://www.keysight.com/us/en/assets/7018-06482/brochures/5992-3626.pdf</t>
  </si>
  <si>
    <t>https://s22.q4cdn.com/444849635/files/doc_financials/annual/2018-annual-report-PDF-bookproof.pdf</t>
  </si>
  <si>
    <t>3, 41, 43, 44, 45</t>
  </si>
  <si>
    <t>http://pegatroncorp.com/files/backend/csr_file/2018_CSR_Annual_Report.pdf;
http://pegatroncorp.com/files/backend/ir_annual_reports_files/2018_Annual_Report_Eng.pdf</t>
  </si>
  <si>
    <t>Pages refernces for company KPIs (employees, financial data)</t>
  </si>
  <si>
    <t>Link to report</t>
  </si>
  <si>
    <t>Page references for 
emission data</t>
  </si>
  <si>
    <t>Breakdown of harmonized emissions</t>
  </si>
  <si>
    <t>Absolute harmonized emissions by category</t>
  </si>
  <si>
    <t>Absolute total increase by category</t>
  </si>
  <si>
    <t>CR</t>
  </si>
  <si>
    <t>Breakdown of scope 3 in CDP</t>
  </si>
  <si>
    <t>Breakdown of scope 3 in CR</t>
  </si>
  <si>
    <t>Absolute scope 3 in CR by category</t>
  </si>
  <si>
    <t>Franchise</t>
  </si>
  <si>
    <t>C (Not possbile to access)</t>
  </si>
  <si>
    <t>C (not possible to access)</t>
  </si>
  <si>
    <t>C (excluded due to unrealistic data)</t>
  </si>
  <si>
    <t># categories excluded</t>
  </si>
  <si>
    <t># categories incomplete</t>
  </si>
  <si>
    <t>Classification according to assessment 
(1=complete; -1=excluded; -0.5=incomplete; 0=not relevant)</t>
  </si>
  <si>
    <t>Scope 3 categories</t>
  </si>
  <si>
    <t># categories complete</t>
  </si>
  <si>
    <t>Initial carbon intensity</t>
  </si>
  <si>
    <t>Harmonized carbon intesity</t>
  </si>
  <si>
    <t>Harmonized carbon intensity</t>
  </si>
  <si>
    <t>Carbon intensity (scope 3 from CDP)</t>
  </si>
  <si>
    <t xml:space="preserve">Initial carbon footprint </t>
  </si>
  <si>
    <t>Initial carbon footprint</t>
  </si>
  <si>
    <t>Reporting period</t>
  </si>
  <si>
    <t>Deviation due to activity exclusion</t>
  </si>
  <si>
    <t>Notes:</t>
  </si>
  <si>
    <t>Carbon intensities</t>
  </si>
  <si>
    <t>Deviation due to reporting inconsistency</t>
  </si>
  <si>
    <t>All emission figures</t>
  </si>
  <si>
    <t>Complete emission figures</t>
  </si>
  <si>
    <t>Incomplete emission figures</t>
  </si>
  <si>
    <t>Emission data</t>
  </si>
  <si>
    <t>Minimum boundaries</t>
  </si>
  <si>
    <t>Score overview</t>
  </si>
  <si>
    <t>Scope 3 category</t>
  </si>
  <si>
    <t>Category description</t>
  </si>
  <si>
    <t>Minimum Boundary</t>
  </si>
  <si>
    <t>Fuel- and energy-related activities (not included in
scope 1 or scope 2)</t>
  </si>
  <si>
    <t>a. For upstream emissions of purchased fuels: All upstream (cradle-to-gate) emissions of purchased fuels (from raw material extraction up to the point of, but excluding combustion)
b. For upstream emissions of purchased electricity: All upstream (cradle-to-gate) emissions of purchased fuels (from raw material extraction up to the point of, but excluding, combustion by a power generator)
c. For T&amp;D losses: All upstream (cradle-to-gate) emissions of energy consumed in a T&amp;D system, including emissions from combustion
d. For generation of purchased electricity that is sold to end users: Emissions from the generation of purchased energy</t>
  </si>
  <si>
    <t>•  Transportation and distribution of products purchased by the reporting company in the reporting year between a company’s tier 1 suppliers and its own operations (in vehicles and facilities not owned or controlled by the reporting company)
•  Transportation and distribution services purchased by the reporting company in the reporting year, including inbound logistics, outbound logistics (e.g., of sold products), and transportation and distribution between a company’s own facilities (in vehicles and facilities not owned or controlled by the reporting company)</t>
  </si>
  <si>
    <t>•  The scope 1 and scope 2 emissions of transportation and distribution providers that occur during use of vehicles and facilities (e.g., from energy use)
•  Optional: The life cycle emissions associated with manufacturing vehicles, facilities, or infrastructure</t>
  </si>
  <si>
    <t>•  Disposal and treatment of waste generated in the reporting company’s operations in the reporting year (in facilities not owned or controlled by the reporting company)</t>
  </si>
  <si>
    <t>•  The scope 1 and scope 2 emissions of waste management suppliers that occur during disposal or treatment
•  Optional: Emissions from transportation of waste</t>
  </si>
  <si>
    <t>•  Transportation of employees for business-related activities during the reporting year (in vehicles not owned or operated by the reporting company)</t>
  </si>
  <si>
    <t>•  The scope 1 and scope 2 emissions of transportation carriers that occur during use of vehicles (e.g., from energy use)
•  Optional: The life cycle emissions associated with manufacturing vehicles or infrastructure</t>
  </si>
  <si>
    <t>•  Transportation of employees between their homes and their worksites during the reporting year (in vehicles not owned or operated by the reporting company)</t>
  </si>
  <si>
    <t>•  The scope 1 and scope 2 emissions of employees and transportation providers that occur during use of vehicles (e.g., from energy use)
•  Optional: Emissions from employee teleworking</t>
  </si>
  <si>
    <t>•  Operation of assets leased by the reporting company (lessee) in the reporting year and not included in scope 1 and scope 2 – reported by lessee</t>
  </si>
  <si>
    <t>•  The scope 1 and scope 2 emissions of lessors that occur during the reporting company’s operation of leased assets (e.g., from energy use)
•  Optional: The life cycle emissions associated with manufacturing or constructing leased assets</t>
  </si>
  <si>
    <t>•  Transportation and distribution of products sold by the reporting company in the reporting year between the reporting company’s operations and the end consumer (if not paid for by the reporting company), including retail and storage (in vehicles and facilities not owned or controlled by the reporting company)</t>
  </si>
  <si>
    <t>•  The scope 1 and scope 2 emissions of transportation providers, distributors, and retailers that occur during use of vehicles and facilities (e.g., from energy use)
•  Optional: The life cycle emissions associated with manufacturing vehicles, facilities, or infrastructure</t>
  </si>
  <si>
    <t>•  Processing of intermediate products sold in the reporting year by downstream companies (e.g., manufacturers)</t>
  </si>
  <si>
    <t>•  The scope 1 and scope 2 emissions of downstream companies that occur during processing (e.g., from energy use)</t>
  </si>
  <si>
    <t>•  End use of goods and services sold by the reporting company in the reporting year</t>
  </si>
  <si>
    <t>•  The direct use-phase emissions of sold products over their expected lifetime (i.e., the scope 1 and scope 2 emissions of end users that occur from the use of: products that directly consume energy (fuels or electricity) during use; fuels and feedstocks; and GHGs and products that contain or form GHGs that are emitted during use)
•  Optional: The indirect use-phase emissions of sold products over their expected lifetime (i.e., emissions from the use of products that indirectly consume energy (fuels or electricity) during use)</t>
  </si>
  <si>
    <t>•  Waste disposal and treatment of products sold by the reporting company (in the reporting year) at the end of their life</t>
  </si>
  <si>
    <t>•  The scope 1 and scope 2 emissions of waste management companies that occur during disposal or treatment of sold products</t>
  </si>
  <si>
    <t>•  Operation of assets owned by the reporting company (lessor) and leased to other entities in the reporting year, not included in scope 1 and scope 2 – reported by lessor</t>
  </si>
  <si>
    <t>•  The scope 1 and scope 2 emissions of lessees that occur during operation of leased assets (e.g., from energy use).
•  Optional: The life cycle emissions associated with manufacturing or constructing leased assets</t>
  </si>
  <si>
    <t>•  Operation of franchises in the reporting year, not included in scope 1 and scope 2 – reported by franchisor</t>
  </si>
  <si>
    <t>•  The scope 1 and scope 2 emissions of franchisees that occur during operation of franchises (e.g., from energy use)
•  Optional: The life cycle emissions associated with manufacturing or constructing franchises</t>
  </si>
  <si>
    <t>•  Operation of investments (including equity and debt investments and project finance) in the reporting year, not included in scope 1 or scope 2</t>
  </si>
  <si>
    <t>•  See the description of category 15 (Investments) in section 5.5 for the required and optional boundaries</t>
  </si>
  <si>
    <t>•  Extraction, production, and transportation of fuels and energy purchased or acquired by the reporting company in the reporting year, not already accounted for in scope 1 or scope 2, including:
a. Upstream emissions of purchased fuels (extraction, production, and transportation of fuels consumed by the reporting company)
b. Upstream emissions of purchased electricity (extraction, production, and transportation of fuels consumed in the generation of electricity, steam, heating, and cooling consumed by the reporting company)
c. Transmission and distribution (T&amp;D) losses (generation of electricity, steam, heating and cooling that is consumed (i.e., lost) in a T&amp;D system) – reported by end user
d. Generation of purchased electricity that is sold to end users (generation of electricity, steam, heating, and cooling that is purchased by the reporting company and sold to end users) – reported by utility company or energy retailer only</t>
  </si>
  <si>
    <t>•  Extraction, production, and transportation of capital goods purchased or acquired by the reporting company in the reporting year</t>
  </si>
  <si>
    <t>•  Extraction, production, and transportation of goods and services purchased or acquired by the reporting company in the reporting year, not otherwise included in Categories 2 - 8</t>
  </si>
  <si>
    <t>•  All upstream (cradle-to-gate) emissions of purchased goods and services</t>
  </si>
  <si>
    <t>•  All upstream (cradle-to-gate) emissions of purchased capital goods</t>
  </si>
  <si>
    <t>Carbon footprint (scope 3 from CDP)</t>
  </si>
  <si>
    <t>Excluded categories (Activity exclusion):</t>
  </si>
  <si>
    <t>Incomplete categories (Boundary incompleteness):</t>
  </si>
  <si>
    <t>Split up emission figures:</t>
  </si>
  <si>
    <t>Categories we deem to be relevant but not calculated according to the details given in the CDP response (see 4.4)</t>
  </si>
  <si>
    <t>Emission figures which we split up since they include emissions from several categories according to the details given in the CDP responses (see 4.4)</t>
  </si>
  <si>
    <t>Excluded and newly calculated categories (Activity exclusion):</t>
  </si>
  <si>
    <t>Emission figures we deem to be incomplete according to the minimum boudaries (see 3.3 ) and the details given in the CDP response (see 4.4)</t>
  </si>
  <si>
    <t>Emission figures we deem to be incomplete but left unchanged since they show higher carbon intensities (see 3.1) compared to the median category specific carbon intensities (see 2.4)</t>
  </si>
  <si>
    <t>Incomplete and recalculated categories (Boundary incompleteness):</t>
  </si>
  <si>
    <t>Purchachsed goods and services</t>
  </si>
  <si>
    <t>Special case: Calculation without emission predictor</t>
  </si>
  <si>
    <t>Excluded categories which needs to be calculated according to the harmonized distribution of scope 3 emissions in the absence of an emission predictor (only relevant for four emission figures from two scope 3 categories)</t>
  </si>
  <si>
    <t>Carbon footprint (adjusted for reporting inconsistency and boundary incompleteness)</t>
  </si>
  <si>
    <t>IT software &amp; services (ITSS)</t>
  </si>
  <si>
    <t>IT software &amp; services (ITSS) companies</t>
  </si>
  <si>
    <t>Category-specific intensities for IT Software &amp; services sample (n=22)</t>
  </si>
  <si>
    <t>Category-specific intensities  for Technology Hardware &amp; Equipment sample (n=34)</t>
  </si>
  <si>
    <t>Technology Hardware &amp; Equipment (THE) companies</t>
  </si>
  <si>
    <t>Technology Hardware &amp; Equipment (THE)</t>
  </si>
  <si>
    <t>Emission predictors</t>
  </si>
  <si>
    <t>Energy cost as percentage of operating costs (lower limit)</t>
  </si>
  <si>
    <t>Energy cost as percentage of operating costs (upper limit)</t>
  </si>
  <si>
    <t>Energy cost as percentage of operating costs (average)</t>
  </si>
  <si>
    <t>Total operating expenses</t>
  </si>
  <si>
    <t>Operating expenses excl. energy costs</t>
  </si>
  <si>
    <t>Emission predictor</t>
  </si>
  <si>
    <t>Total consumption of non-renewable fuel and energy</t>
  </si>
  <si>
    <t>Emission figures we deem to be incomplete and recalculeted using category-specific carbon intensities (see 2.4) and emissions predictors (see 3.2)</t>
  </si>
  <si>
    <t>Categories we deem to be relevant but not calculated and recalculeted using category specific carbon intensities (see 2.4) and emissions predictors (see 3.2)</t>
  </si>
  <si>
    <t>Emission figures we deem to be incomplete and recalculeted using category specific carbon intensities (see 2.4) and emissions predictors (see 3.2)</t>
  </si>
  <si>
    <t>Special case: Activity exclusion recalculated without emission predictor:</t>
  </si>
  <si>
    <t>Incomplete but unchanged:</t>
  </si>
  <si>
    <t>Company Info*</t>
  </si>
  <si>
    <t>Sources:</t>
  </si>
  <si>
    <t>https://www.forbes.com/global2000/list/#tab:overall</t>
  </si>
  <si>
    <t>https://www.cdp.net/en/responses?utf8=%E2%9C%93&amp;queries%5Bname%5D=</t>
  </si>
  <si>
    <t>Source:</t>
  </si>
  <si>
    <t>GHG Protocol (2011): Corporate Value Chain (Scope 3) Accounting and Reporting Standard. Supplement to the GHG Protocol Corporate Accounting and Reporting Standard. https://ghgprotocol.org/standards/scope-3-standard</t>
  </si>
  <si>
    <t>General Remarks</t>
  </si>
  <si>
    <t>Abbreviations</t>
  </si>
  <si>
    <t>raw data</t>
  </si>
  <si>
    <t>authors' calculation</t>
  </si>
  <si>
    <t>values that appear in the main text</t>
  </si>
  <si>
    <t>1 Results</t>
  </si>
  <si>
    <t>2 Calculations</t>
  </si>
  <si>
    <t xml:space="preserve">  2.1 Activity exclusion</t>
  </si>
  <si>
    <t xml:space="preserve">  2.2 Boundary incompleteness</t>
  </si>
  <si>
    <t xml:space="preserve">  2.3 Reporting inconsistency</t>
  </si>
  <si>
    <t xml:space="preserve">  2.4 Carbon intensities</t>
  </si>
  <si>
    <t>3 Input data</t>
  </si>
  <si>
    <t>light grey text</t>
  </si>
  <si>
    <t>only relevant to build diagrams and graphs</t>
  </si>
  <si>
    <t xml:space="preserve">  3.1 Emissions data</t>
  </si>
  <si>
    <t xml:space="preserve">  3.2 Emissions predictors</t>
  </si>
  <si>
    <t xml:space="preserve">  3.3 Minimum boundaries (scope 3 categories)</t>
  </si>
  <si>
    <t xml:space="preserve">  3.4 Company selection</t>
  </si>
  <si>
    <t>4 Raw data</t>
  </si>
  <si>
    <t xml:space="preserve">  4.1 Corporate reports</t>
  </si>
  <si>
    <t xml:space="preserve">  4.2 CDP reponses 2019 C.0-5</t>
  </si>
  <si>
    <t xml:space="preserve">  4.3 CDP reponses 2019 C.6</t>
  </si>
  <si>
    <t>Mt CO2e</t>
  </si>
  <si>
    <t>g CO2e</t>
  </si>
  <si>
    <t>US dollars</t>
  </si>
  <si>
    <t xml:space="preserve">  4.4 CDP reponses 2019 C.7-14</t>
  </si>
  <si>
    <t>Scope 1 emissions</t>
  </si>
  <si>
    <t>Scope 2 emissions</t>
  </si>
  <si>
    <t>Scope 3 emissions</t>
  </si>
  <si>
    <t>Company selection - Forbes Global 2000 List 2019</t>
  </si>
  <si>
    <t>*Only companies displayed that are also represented on the Forbes Global 2000 List 2020</t>
  </si>
  <si>
    <t>tons CO2 equivalent</t>
  </si>
  <si>
    <t>megatons CO2 equivalent</t>
  </si>
  <si>
    <t>gram CO2 equivalent</t>
  </si>
  <si>
    <t>Technology Hardware &amp; Technology</t>
  </si>
  <si>
    <t>Omitted scope 3 emissions</t>
  </si>
  <si>
    <t>Total scope 3 emissions</t>
  </si>
  <si>
    <t>Direct emissions from a company’s own activities</t>
  </si>
  <si>
    <t>Emissions from the production of purchased energy</t>
  </si>
  <si>
    <t>Emissions from up- and downstream activities along the value chain</t>
  </si>
  <si>
    <t>Megawatt hour</t>
  </si>
  <si>
    <t>Corporate report</t>
  </si>
  <si>
    <t>Carbon Disclosure Project</t>
  </si>
  <si>
    <t>Scope 3 emissions from CR</t>
  </si>
  <si>
    <t>19, 5, 6, 7</t>
  </si>
  <si>
    <t>thereof selected emissions in CR</t>
  </si>
  <si>
    <t>thereof no emissions in CR</t>
  </si>
  <si>
    <t>Share of companies with exclusion</t>
  </si>
  <si>
    <t>Company level</t>
  </si>
  <si>
    <t>Industry level</t>
  </si>
  <si>
    <t>Median increase from combined effect</t>
  </si>
  <si>
    <t>Total increase from combined effect</t>
  </si>
  <si>
    <t>Total increase due to reporting inconsistency</t>
  </si>
  <si>
    <t>Total increase due to boundary incompleteness</t>
  </si>
  <si>
    <t>Total increase due to acitivity exclusion</t>
  </si>
  <si>
    <t>Share of companies affected by all three error types</t>
  </si>
  <si>
    <t>Harmonized corporate carbon footprints</t>
  </si>
  <si>
    <t>Lower level of emission reported in CR than in the CDP response</t>
  </si>
  <si>
    <t>Minimum boundaries set by the GHG Protocol are not met</t>
  </si>
  <si>
    <t>Relevant scope 3 categories are entirely excluded</t>
  </si>
  <si>
    <t>Share of companies affected by two error types</t>
  </si>
  <si>
    <t>Share of companies affected by one error type</t>
  </si>
  <si>
    <t>Median increase due to reporting inconsistency among affected companies</t>
  </si>
  <si>
    <t>Median increase due to boundary incompleteness among affected companies</t>
  </si>
  <si>
    <t>Median increase due to acitivity exclusion among affected comapnies</t>
  </si>
  <si>
    <t>General color code</t>
  </si>
  <si>
    <t>Supplementary Data (13 tables in total)</t>
  </si>
  <si>
    <t>Specific color code:</t>
  </si>
  <si>
    <t xml:space="preserve">  1.1 Harmonized corporate carbon footprints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</si>
</sst>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00\ _€_-;\-* #,##0.00\ _€_-;_-* &quot;-&quot;??\ _€_-;_-@_-"/>
    <numFmt numFmtId="165" formatCode="_-* #,##0_-;\-* #,##0_-;_-* &quot;-&quot;??_-;_-@_-"/>
    <numFmt numFmtId="166" formatCode="_-* #,##0.0000_-;\-* #,##0.0000_-;_-* &quot;-&quot;??_-;_-@_-"/>
    <numFmt numFmtId="167" formatCode="_-* #,##0.00000_-;\-* #,##0.00000_-;_-* &quot;-&quot;??_-;_-@_-"/>
    <numFmt numFmtId="168" formatCode="[$-409]mmm\-yy;@"/>
    <numFmt numFmtId="169" formatCode="[$$-409]#,##0_ ;[Red]\-[$$-409]#,##0\ "/>
    <numFmt numFmtId="170" formatCode="[$$-409]#,##0"/>
    <numFmt numFmtId="171" formatCode="_-* #,##0.000_-;\-* #,##0.000_-;_-* &quot;-&quot;??_-;_-@_-"/>
    <numFmt numFmtId="172" formatCode="_-* #,##0.000000_-;\-* #,##0.000000_-;_-* &quot;-&quot;??_-;_-@_-"/>
    <numFmt numFmtId="173" formatCode="_-* #,##0.0_-;\-* #,##0.0_-;_-* &quot;-&quot;??_-;_-@_-"/>
    <numFmt numFmtId="174" formatCode="_-[$$-409]* #,##0_ ;_-[$$-409]* \-#,##0\ ;_-[$$-409]* &quot;-&quot;??_ ;_-@_ "/>
  </numFmts>
  <fonts count="44">
    <font>
      <sz val="11"/>
      <color theme="1"/>
      <name val="Calibri"/>
      <family val="2"/>
      <scheme val="minor"/>
    </font>
    <font>
      <b/>
      <sz val="11"/>
      <color theme="1"/>
      <name val="Calibri"/>
      <family val="2"/>
      <scheme val="minor"/>
    </font>
    <font>
      <sz val="11"/>
      <color theme="1"/>
      <name val="Calibri"/>
      <family val="2"/>
      <scheme val="minor"/>
    </font>
    <font>
      <sz val="11"/>
      <color rgb="FFFF0000"/>
      <name val="Calibri"/>
      <family val="2"/>
      <scheme val="minor"/>
    </font>
    <font>
      <sz val="11"/>
      <name val="Calibri"/>
      <family val="2"/>
      <scheme val="minor"/>
    </font>
    <font>
      <b/>
      <sz val="11"/>
      <name val="Calibri"/>
      <family val="2"/>
      <scheme val="minor"/>
    </font>
    <font>
      <b/>
      <sz val="13.2"/>
      <color rgb="FF82246F"/>
      <name val="Arial"/>
      <family val="2"/>
    </font>
    <font>
      <b/>
      <sz val="13.2"/>
      <color rgb="FF82246F"/>
      <name val="Inherit"/>
    </font>
    <font>
      <b/>
      <sz val="8"/>
      <color rgb="FF82246F"/>
      <name val="Inherit"/>
    </font>
    <font>
      <sz val="8"/>
      <color theme="1"/>
      <name val="Inherit"/>
    </font>
    <font>
      <u/>
      <sz val="11"/>
      <color theme="10"/>
      <name val="Calibri"/>
      <family val="2"/>
      <scheme val="minor"/>
    </font>
    <font>
      <i/>
      <sz val="8"/>
      <color theme="1"/>
      <name val="Inherit"/>
    </font>
    <font>
      <b/>
      <sz val="8.8000000000000007"/>
      <color rgb="FFFFFFFF"/>
      <name val="Inherit"/>
    </font>
    <font>
      <sz val="8.8000000000000007"/>
      <color theme="1"/>
      <name val="Inherit"/>
    </font>
    <font>
      <sz val="6"/>
      <color theme="1"/>
      <name val="Inherit"/>
    </font>
    <font>
      <sz val="8"/>
      <color theme="1"/>
      <name val="Inherit"/>
    </font>
    <font>
      <i/>
      <sz val="6"/>
      <color theme="1"/>
      <name val="Inherit"/>
    </font>
    <font>
      <u/>
      <sz val="8"/>
      <color rgb="FF82246F"/>
      <name val="Inherit"/>
    </font>
    <font>
      <u/>
      <sz val="8"/>
      <color theme="1"/>
      <name val="Inherit"/>
    </font>
    <font>
      <u/>
      <sz val="8"/>
      <color theme="1"/>
      <name val="Inherit"/>
    </font>
    <font>
      <i/>
      <u/>
      <sz val="8"/>
      <color theme="1"/>
      <name val="Inherit"/>
    </font>
    <font>
      <sz val="8"/>
      <name val="Calibri"/>
      <family val="2"/>
      <scheme val="minor"/>
    </font>
    <font>
      <b/>
      <sz val="11"/>
      <color theme="1"/>
      <name val="Calibri"/>
      <family val="2"/>
      <charset val="162"/>
      <scheme val="minor"/>
    </font>
    <font>
      <b/>
      <sz val="11"/>
      <name val="Calibri"/>
      <family val="2"/>
      <charset val="162"/>
      <scheme val="minor"/>
    </font>
    <font>
      <sz val="10"/>
      <color theme="1"/>
      <name val="Calibri"/>
      <family val="2"/>
      <charset val="162"/>
      <scheme val="minor"/>
    </font>
    <font>
      <b/>
      <sz val="10"/>
      <color theme="1"/>
      <name val="Calibri"/>
      <family val="2"/>
      <charset val="162"/>
      <scheme val="minor"/>
    </font>
    <font>
      <sz val="10"/>
      <name val="Calibri"/>
      <family val="2"/>
      <charset val="162"/>
      <scheme val="minor"/>
    </font>
    <font>
      <sz val="8"/>
      <color theme="1"/>
      <name val="Inherit"/>
    </font>
    <font>
      <u/>
      <sz val="8"/>
      <color theme="1"/>
      <name val="Inherit"/>
    </font>
    <font>
      <sz val="11"/>
      <color theme="0"/>
      <name val="Calibri"/>
      <family val="2"/>
      <scheme val="minor"/>
    </font>
    <font>
      <sz val="8"/>
      <color theme="1"/>
      <name val="Inherit"/>
    </font>
    <font>
      <b/>
      <sz val="13.2"/>
      <color theme="1"/>
      <name val="Inherit"/>
    </font>
    <font>
      <sz val="11"/>
      <color theme="1"/>
      <name val="Calibri"/>
      <family val="2"/>
    </font>
    <font>
      <sz val="11"/>
      <color theme="0" tint="-0.499984740745262"/>
      <name val="Calibri"/>
      <family val="2"/>
      <scheme val="minor"/>
    </font>
    <font>
      <b/>
      <sz val="12"/>
      <color theme="1"/>
      <name val="Calibri"/>
      <family val="2"/>
      <scheme val="minor"/>
    </font>
    <font>
      <b/>
      <sz val="11"/>
      <color theme="0"/>
      <name val="Calibri"/>
      <family val="2"/>
      <scheme val="minor"/>
    </font>
    <font>
      <b/>
      <sz val="12"/>
      <color theme="0"/>
      <name val="Calibri"/>
      <family val="2"/>
      <scheme val="minor"/>
    </font>
    <font>
      <b/>
      <sz val="10"/>
      <name val="Calibri"/>
      <family val="2"/>
      <scheme val="minor"/>
    </font>
    <font>
      <sz val="11"/>
      <color theme="1"/>
      <name val="Calibri"/>
      <family val="2"/>
      <charset val="134"/>
      <scheme val="minor"/>
    </font>
    <font>
      <sz val="12"/>
      <color theme="1"/>
      <name val="Calibri"/>
      <family val="2"/>
      <scheme val="minor"/>
    </font>
    <font>
      <u/>
      <sz val="11"/>
      <color theme="10"/>
      <name val="Calibri"/>
      <family val="2"/>
      <charset val="134"/>
      <scheme val="minor"/>
    </font>
    <font>
      <b/>
      <sz val="16"/>
      <color theme="1"/>
      <name val="Calibri"/>
      <family val="3"/>
      <charset val="134"/>
      <scheme val="minor"/>
    </font>
    <font>
      <b/>
      <sz val="16"/>
      <color theme="1"/>
      <name val="Calibri"/>
      <family val="2"/>
      <scheme val="minor"/>
    </font>
    <font>
      <sz val="11"/>
      <color rgb="FF000000"/>
      <name val="Calibri"/>
      <family val="2"/>
      <scheme val="minor"/>
    </font>
  </fonts>
  <fills count="20">
    <fill>
      <patternFill patternType="none"/>
    </fill>
    <fill>
      <patternFill patternType="gray125"/>
    </fill>
    <fill>
      <patternFill patternType="solid">
        <fgColor theme="3" tint="0.79998168889431442"/>
        <bgColor indexed="64"/>
      </patternFill>
    </fill>
    <fill>
      <patternFill patternType="solid">
        <fgColor theme="0" tint="-0.14999847407452621"/>
        <bgColor indexed="64"/>
      </patternFill>
    </fill>
    <fill>
      <patternFill patternType="solid">
        <fgColor rgb="FF82246F"/>
        <bgColor indexed="64"/>
      </patternFill>
    </fill>
    <fill>
      <patternFill patternType="solid">
        <fgColor rgb="FFF5F7F8"/>
        <bgColor indexed="64"/>
      </patternFill>
    </fill>
    <fill>
      <patternFill patternType="solid">
        <fgColor rgb="FFFFFFFF"/>
        <bgColor indexed="64"/>
      </patternFill>
    </fill>
    <fill>
      <patternFill patternType="solid">
        <fgColor theme="0" tint="-0.34998626667073579"/>
        <bgColor indexed="64"/>
      </patternFill>
    </fill>
    <fill>
      <patternFill patternType="solid">
        <fgColor rgb="FF002060"/>
        <bgColor indexed="64"/>
      </patternFill>
    </fill>
    <fill>
      <patternFill patternType="solid">
        <fgColor theme="2"/>
        <bgColor indexed="64"/>
      </patternFill>
    </fill>
    <fill>
      <patternFill patternType="solid">
        <fgColor rgb="FFFFFF00"/>
        <bgColor indexed="64"/>
      </patternFill>
    </fill>
    <fill>
      <patternFill patternType="gray0625">
        <bgColor theme="5" tint="0.79995117038483843"/>
      </patternFill>
    </fill>
    <fill>
      <patternFill patternType="gray0625">
        <bgColor theme="7" tint="0.79998168889431442"/>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gray0625">
        <bgColor theme="5" tint="0.79998168889431442"/>
      </patternFill>
    </fill>
    <fill>
      <patternFill patternType="gray0625">
        <bgColor theme="8" tint="0.79998168889431442"/>
      </patternFill>
    </fill>
    <fill>
      <patternFill patternType="gray0625">
        <bgColor theme="7" tint="0.79995117038483843"/>
      </patternFill>
    </fill>
  </fills>
  <borders count="116">
    <border>
      <left/>
      <right/>
      <top/>
      <bottom/>
      <diagonal/>
    </border>
    <border>
      <left/>
      <right/>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style="thin">
        <color indexed="64"/>
      </bottom>
      <diagonal/>
    </border>
    <border>
      <left/>
      <right/>
      <top/>
      <bottom style="double">
        <color indexed="64"/>
      </bottom>
      <diagonal/>
    </border>
    <border>
      <left/>
      <right style="hair">
        <color indexed="64"/>
      </right>
      <top style="hair">
        <color indexed="64"/>
      </top>
      <bottom style="double">
        <color indexed="64"/>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right style="hair">
        <color indexed="64"/>
      </right>
      <top style="double">
        <color indexed="64"/>
      </top>
      <bottom style="double">
        <color indexed="64"/>
      </bottom>
      <diagonal/>
    </border>
    <border>
      <left/>
      <right/>
      <top style="double">
        <color indexed="64"/>
      </top>
      <bottom style="double">
        <color indexed="64"/>
      </bottom>
      <diagonal/>
    </border>
    <border>
      <left style="hair">
        <color indexed="64"/>
      </left>
      <right style="hair">
        <color indexed="64"/>
      </right>
      <top style="double">
        <color indexed="64"/>
      </top>
      <bottom style="double">
        <color indexed="64"/>
      </bottom>
      <diagonal/>
    </border>
    <border>
      <left/>
      <right style="hair">
        <color indexed="64"/>
      </right>
      <top/>
      <bottom/>
      <diagonal/>
    </border>
    <border>
      <left/>
      <right/>
      <top style="medium">
        <color indexed="64"/>
      </top>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thin">
        <color indexed="64"/>
      </bottom>
      <diagonal/>
    </border>
    <border>
      <left/>
      <right style="thin">
        <color indexed="64"/>
      </right>
      <top/>
      <bottom/>
      <diagonal/>
    </border>
    <border>
      <left style="thin">
        <color indexed="64"/>
      </left>
      <right style="hair">
        <color indexed="64"/>
      </right>
      <top style="hair">
        <color indexed="64"/>
      </top>
      <bottom style="hair">
        <color indexed="64"/>
      </bottom>
      <diagonal/>
    </border>
    <border>
      <left style="thin">
        <color indexed="64"/>
      </left>
      <right/>
      <top/>
      <bottom/>
      <diagonal/>
    </border>
    <border>
      <left style="hair">
        <color indexed="64"/>
      </left>
      <right style="hair">
        <color indexed="64"/>
      </right>
      <top style="thin">
        <color indexed="64"/>
      </top>
      <bottom style="hair">
        <color indexed="64"/>
      </bottom>
      <diagonal/>
    </border>
    <border>
      <left/>
      <right/>
      <top style="thin">
        <color indexed="64"/>
      </top>
      <bottom/>
      <diagonal/>
    </border>
    <border>
      <left/>
      <right/>
      <top/>
      <bottom style="medium">
        <color indexed="64"/>
      </bottom>
      <diagonal/>
    </border>
    <border>
      <left/>
      <right/>
      <top/>
      <bottom style="hair">
        <color indexed="64"/>
      </bottom>
      <diagonal/>
    </border>
    <border>
      <left/>
      <right/>
      <top style="hair">
        <color indexed="64"/>
      </top>
      <bottom style="hair">
        <color indexed="64"/>
      </bottom>
      <diagonal/>
    </border>
    <border>
      <left/>
      <right style="hair">
        <color indexed="64"/>
      </right>
      <top style="hair">
        <color indexed="64"/>
      </top>
      <bottom style="medium">
        <color indexed="64"/>
      </bottom>
      <diagonal/>
    </border>
    <border>
      <left/>
      <right/>
      <top style="hair">
        <color indexed="64"/>
      </top>
      <bottom/>
      <diagonal/>
    </border>
    <border>
      <left style="medium">
        <color rgb="FFC1C1C1"/>
      </left>
      <right style="medium">
        <color rgb="FFC1C1C1"/>
      </right>
      <top style="medium">
        <color rgb="FFC1C1C1"/>
      </top>
      <bottom style="medium">
        <color rgb="FFC1C1C1"/>
      </bottom>
      <diagonal/>
    </border>
    <border>
      <left/>
      <right/>
      <top/>
      <bottom style="medium">
        <color rgb="FFC1C1C1"/>
      </bottom>
      <diagonal/>
    </border>
    <border>
      <left style="medium">
        <color rgb="FFC1C1C1"/>
      </left>
      <right style="medium">
        <color rgb="FFC1C1C1"/>
      </right>
      <top style="medium">
        <color rgb="FFC1C1C1"/>
      </top>
      <bottom/>
      <diagonal/>
    </border>
    <border>
      <left style="medium">
        <color rgb="FFC1C1C1"/>
      </left>
      <right style="medium">
        <color rgb="FFC1C1C1"/>
      </right>
      <top/>
      <bottom/>
      <diagonal/>
    </border>
    <border>
      <left style="medium">
        <color rgb="FFC1C1C1"/>
      </left>
      <right style="medium">
        <color rgb="FFC1C1C1"/>
      </right>
      <top/>
      <bottom style="medium">
        <color rgb="FFC1C1C1"/>
      </bottom>
      <diagonal/>
    </border>
    <border>
      <left/>
      <right style="thin">
        <color indexed="64"/>
      </right>
      <top style="medium">
        <color indexed="64"/>
      </top>
      <bottom/>
      <diagonal/>
    </border>
    <border>
      <left style="hair">
        <color indexed="64"/>
      </left>
      <right/>
      <top style="hair">
        <color indexed="64"/>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C1C1C1"/>
      </left>
      <right/>
      <top style="medium">
        <color rgb="FFC1C1C1"/>
      </top>
      <bottom style="medium">
        <color rgb="FFC1C1C1"/>
      </bottom>
      <diagonal/>
    </border>
    <border>
      <left/>
      <right style="medium">
        <color rgb="FFC1C1C1"/>
      </right>
      <top style="medium">
        <color rgb="FFC1C1C1"/>
      </top>
      <bottom style="medium">
        <color rgb="FFC1C1C1"/>
      </bottom>
      <diagonal/>
    </border>
    <border>
      <left/>
      <right style="medium">
        <color rgb="FFC1C1C1"/>
      </right>
      <top style="medium">
        <color rgb="FFC1C1C1"/>
      </top>
      <bottom/>
      <diagonal/>
    </border>
    <border>
      <left/>
      <right style="medium">
        <color rgb="FFC1C1C1"/>
      </right>
      <top/>
      <bottom/>
      <diagonal/>
    </border>
    <border>
      <left/>
      <right style="medium">
        <color rgb="FFC1C1C1"/>
      </right>
      <top/>
      <bottom style="medium">
        <color rgb="FFC1C1C1"/>
      </bottom>
      <diagonal/>
    </border>
    <border>
      <left style="hair">
        <color indexed="64"/>
      </left>
      <right/>
      <top style="hair">
        <color indexed="64"/>
      </top>
      <bottom/>
      <diagonal/>
    </border>
    <border>
      <left style="hair">
        <color indexed="64"/>
      </left>
      <right style="hair">
        <color indexed="64"/>
      </right>
      <top/>
      <bottom style="double">
        <color indexed="64"/>
      </bottom>
      <diagonal/>
    </border>
    <border>
      <left/>
      <right style="thin">
        <color indexed="64"/>
      </right>
      <top/>
      <bottom style="thin">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double">
        <color indexed="64"/>
      </left>
      <right/>
      <top style="double">
        <color indexed="64"/>
      </top>
      <bottom/>
      <diagonal/>
    </border>
    <border>
      <left style="double">
        <color indexed="64"/>
      </left>
      <right/>
      <top/>
      <bottom/>
      <diagonal/>
    </border>
    <border>
      <left/>
      <right/>
      <top style="double">
        <color indexed="64"/>
      </top>
      <bottom/>
      <diagonal/>
    </border>
    <border>
      <left/>
      <right style="double">
        <color indexed="64"/>
      </right>
      <top style="double">
        <color indexed="64"/>
      </top>
      <bottom/>
      <diagonal/>
    </border>
    <border>
      <left/>
      <right style="hair">
        <color indexed="64"/>
      </right>
      <top/>
      <bottom style="medium">
        <color indexed="64"/>
      </bottom>
      <diagonal/>
    </border>
    <border>
      <left/>
      <right/>
      <top style="medium">
        <color indexed="64"/>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top style="thin">
        <color indexed="64"/>
      </top>
      <bottom style="medium">
        <color indexed="64"/>
      </bottom>
      <diagonal/>
    </border>
    <border>
      <left style="hair">
        <color indexed="64"/>
      </left>
      <right style="hair">
        <color indexed="64"/>
      </right>
      <top/>
      <bottom style="medium">
        <color indexed="64"/>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style="double">
        <color indexed="64"/>
      </bottom>
      <diagonal/>
    </border>
    <border>
      <left/>
      <right/>
      <top style="medium">
        <color indexed="64"/>
      </top>
      <bottom style="hair">
        <color indexed="64"/>
      </bottom>
      <diagonal/>
    </border>
    <border>
      <left/>
      <right/>
      <top style="hair">
        <color indexed="64"/>
      </top>
      <bottom style="thin">
        <color indexed="64"/>
      </bottom>
      <diagonal/>
    </border>
    <border>
      <left/>
      <right/>
      <top style="hair">
        <color indexed="64"/>
      </top>
      <bottom style="double">
        <color indexed="64"/>
      </bottom>
      <diagonal/>
    </border>
    <border>
      <left style="thin">
        <color indexed="64"/>
      </left>
      <right style="hair">
        <color indexed="64"/>
      </right>
      <top/>
      <bottom style="hair">
        <color indexed="64"/>
      </bottom>
      <diagonal/>
    </border>
    <border>
      <left style="thin">
        <color indexed="64"/>
      </left>
      <right style="hair">
        <color indexed="64"/>
      </right>
      <top style="medium">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double">
        <color indexed="64"/>
      </top>
      <bottom style="double">
        <color indexed="64"/>
      </bottom>
      <diagonal/>
    </border>
    <border>
      <left style="thin">
        <color indexed="64"/>
      </left>
      <right style="hair">
        <color indexed="64"/>
      </right>
      <top/>
      <bottom style="thin">
        <color indexed="64"/>
      </bottom>
      <diagonal/>
    </border>
    <border>
      <left style="thin">
        <color indexed="64"/>
      </left>
      <right style="hair">
        <color indexed="64"/>
      </right>
      <top/>
      <bottom/>
      <diagonal/>
    </border>
    <border>
      <left style="thin">
        <color indexed="64"/>
      </left>
      <right style="hair">
        <color indexed="64"/>
      </right>
      <top style="hair">
        <color indexed="64"/>
      </top>
      <bottom style="double">
        <color indexed="64"/>
      </bottom>
      <diagonal/>
    </border>
    <border>
      <left style="hair">
        <color indexed="64"/>
      </left>
      <right/>
      <top/>
      <bottom style="double">
        <color indexed="64"/>
      </bottom>
      <diagonal/>
    </border>
    <border>
      <left style="hair">
        <color indexed="64"/>
      </left>
      <right/>
      <top/>
      <bottom style="hair">
        <color indexed="64"/>
      </bottom>
      <diagonal/>
    </border>
    <border>
      <left style="hair">
        <color indexed="64"/>
      </left>
      <right/>
      <top style="medium">
        <color indexed="64"/>
      </top>
      <bottom style="hair">
        <color indexed="64"/>
      </bottom>
      <diagonal/>
    </border>
    <border>
      <left style="hair">
        <color indexed="64"/>
      </left>
      <right/>
      <top style="double">
        <color indexed="64"/>
      </top>
      <bottom style="double">
        <color indexed="64"/>
      </bottom>
      <diagonal/>
    </border>
    <border>
      <left style="thin">
        <color indexed="64"/>
      </left>
      <right style="hair">
        <color indexed="64"/>
      </right>
      <top/>
      <bottom style="double">
        <color indexed="64"/>
      </bottom>
      <diagonal/>
    </border>
    <border>
      <left/>
      <right/>
      <top style="hair">
        <color indexed="64"/>
      </top>
      <bottom style="medium">
        <color indexed="64"/>
      </bottom>
      <diagonal/>
    </border>
    <border>
      <left style="thin">
        <color indexed="64"/>
      </left>
      <right/>
      <top style="medium">
        <color indexed="64"/>
      </top>
      <bottom/>
      <diagonal/>
    </border>
    <border>
      <left/>
      <right style="hair">
        <color indexed="64"/>
      </right>
      <top/>
      <bottom style="double">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hair">
        <color indexed="64"/>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right style="hair">
        <color indexed="64"/>
      </right>
      <top style="double">
        <color indexed="64"/>
      </top>
      <bottom style="thin">
        <color indexed="64"/>
      </bottom>
      <diagonal/>
    </border>
    <border>
      <left/>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double">
        <color indexed="64"/>
      </left>
      <right/>
      <top/>
      <bottom style="thin">
        <color indexed="64"/>
      </bottom>
      <diagonal/>
    </border>
    <border>
      <left/>
      <right style="hair">
        <color indexed="64"/>
      </right>
      <top style="double">
        <color indexed="64"/>
      </top>
      <bottom/>
      <diagonal/>
    </border>
    <border>
      <left style="thin">
        <color indexed="64"/>
      </left>
      <right style="hair">
        <color indexed="64"/>
      </right>
      <top style="double">
        <color indexed="64"/>
      </top>
      <bottom/>
      <diagonal/>
    </border>
    <border>
      <left/>
      <right style="hair">
        <color indexed="64"/>
      </right>
      <top style="thin">
        <color indexed="64"/>
      </top>
      <bottom/>
      <diagonal/>
    </border>
    <border>
      <left style="thin">
        <color indexed="64"/>
      </left>
      <right style="hair">
        <color indexed="64"/>
      </right>
      <top style="thin">
        <color indexed="64"/>
      </top>
      <bottom/>
      <diagonal/>
    </border>
    <border>
      <left style="double">
        <color indexed="64"/>
      </left>
      <right/>
      <top style="thin">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hair">
        <color indexed="64"/>
      </top>
      <bottom style="thin">
        <color indexed="64"/>
      </bottom>
      <diagonal/>
    </border>
  </borders>
  <cellStyleXfs count="12">
    <xf numFmtId="0" fontId="0" fillId="0" borderId="0"/>
    <xf numFmtId="43" fontId="2" fillId="0" borderId="0" applyFont="0" applyFill="0" applyBorder="0" applyAlignment="0" applyProtection="0"/>
    <xf numFmtId="9" fontId="2" fillId="0" borderId="0" applyFont="0" applyFill="0" applyBorder="0" applyAlignment="0" applyProtection="0"/>
    <xf numFmtId="0" fontId="10" fillId="0" borderId="0" applyNumberFormat="0" applyFill="0" applyBorder="0" applyAlignment="0" applyProtection="0"/>
    <xf numFmtId="0" fontId="38" fillId="0" borderId="0">
      <alignment vertical="center"/>
    </xf>
    <xf numFmtId="0" fontId="2" fillId="0" borderId="0"/>
    <xf numFmtId="0" fontId="38" fillId="0" borderId="0">
      <alignment vertical="center"/>
    </xf>
    <xf numFmtId="0" fontId="39" fillId="0" borderId="0"/>
    <xf numFmtId="0" fontId="40" fillId="0" borderId="0" applyNumberFormat="0" applyFill="0" applyBorder="0" applyAlignment="0" applyProtection="0">
      <alignment vertical="center"/>
    </xf>
    <xf numFmtId="0" fontId="39" fillId="0" borderId="0"/>
    <xf numFmtId="0" fontId="39" fillId="0" borderId="0"/>
    <xf numFmtId="0" fontId="39" fillId="0" borderId="0"/>
  </cellStyleXfs>
  <cellXfs count="926">
    <xf numFmtId="0" fontId="0" fillId="0" borderId="0" xfId="0"/>
    <xf numFmtId="0" fontId="0" fillId="0" borderId="0" xfId="0" applyAlignment="1"/>
    <xf numFmtId="0" fontId="0" fillId="0" borderId="0" xfId="0" applyFill="1" applyBorder="1"/>
    <xf numFmtId="0" fontId="1" fillId="0" borderId="0" xfId="0" applyFont="1" applyFill="1" applyBorder="1"/>
    <xf numFmtId="0" fontId="0" fillId="0" borderId="0" xfId="0" applyFill="1" applyBorder="1" applyAlignment="1">
      <alignment wrapText="1"/>
    </xf>
    <xf numFmtId="0" fontId="0" fillId="0" borderId="3" xfId="0" applyFill="1" applyBorder="1"/>
    <xf numFmtId="0" fontId="0" fillId="0" borderId="3" xfId="0" applyFill="1" applyBorder="1" applyAlignment="1">
      <alignment wrapText="1"/>
    </xf>
    <xf numFmtId="0" fontId="0" fillId="0" borderId="4" xfId="0" applyFill="1" applyBorder="1"/>
    <xf numFmtId="0" fontId="0" fillId="0" borderId="7" xfId="0" applyFill="1" applyBorder="1"/>
    <xf numFmtId="0" fontId="0" fillId="0" borderId="8" xfId="0" applyFill="1" applyBorder="1"/>
    <xf numFmtId="0" fontId="0" fillId="0" borderId="9" xfId="0" applyFill="1" applyBorder="1"/>
    <xf numFmtId="0" fontId="0" fillId="0" borderId="7" xfId="0" applyFill="1" applyBorder="1" applyAlignment="1">
      <alignment vertical="center" textRotation="90"/>
    </xf>
    <xf numFmtId="0" fontId="0" fillId="0" borderId="0" xfId="0" applyFill="1" applyBorder="1" applyAlignment="1">
      <alignment vertical="center"/>
    </xf>
    <xf numFmtId="0" fontId="0" fillId="0" borderId="0" xfId="0" applyFill="1" applyBorder="1" applyAlignment="1">
      <alignment horizontal="right"/>
    </xf>
    <xf numFmtId="0" fontId="0" fillId="0" borderId="7" xfId="0" applyFill="1" applyBorder="1" applyAlignment="1">
      <alignment horizontal="right"/>
    </xf>
    <xf numFmtId="0" fontId="1" fillId="0" borderId="0" xfId="0" applyFont="1" applyFill="1" applyBorder="1" applyAlignment="1">
      <alignment horizontal="right"/>
    </xf>
    <xf numFmtId="0" fontId="0" fillId="0" borderId="6" xfId="0" applyFill="1" applyBorder="1"/>
    <xf numFmtId="165" fontId="0" fillId="0" borderId="0" xfId="1" applyNumberFormat="1" applyFont="1" applyFill="1" applyBorder="1" applyAlignment="1">
      <alignment horizontal="right"/>
    </xf>
    <xf numFmtId="0" fontId="1" fillId="0" borderId="0" xfId="0" applyFont="1" applyFill="1" applyBorder="1" applyAlignment="1">
      <alignment vertical="center"/>
    </xf>
    <xf numFmtId="0" fontId="0" fillId="0" borderId="14" xfId="0" applyFill="1" applyBorder="1"/>
    <xf numFmtId="0" fontId="4" fillId="0" borderId="7" xfId="0" applyFont="1" applyFill="1" applyBorder="1" applyAlignment="1">
      <alignment horizontal="right"/>
    </xf>
    <xf numFmtId="0" fontId="0" fillId="0" borderId="7" xfId="0" applyFont="1" applyFill="1" applyBorder="1" applyAlignment="1">
      <alignment horizontal="right"/>
    </xf>
    <xf numFmtId="0" fontId="5" fillId="0" borderId="0" xfId="0" applyFont="1" applyFill="1" applyBorder="1" applyAlignment="1">
      <alignment horizontal="right"/>
    </xf>
    <xf numFmtId="0" fontId="4" fillId="0" borderId="0" xfId="0" applyFont="1" applyFill="1" applyBorder="1"/>
    <xf numFmtId="9" fontId="0" fillId="0" borderId="0" xfId="0" applyNumberFormat="1" applyFill="1" applyBorder="1"/>
    <xf numFmtId="164" fontId="0" fillId="0" borderId="0" xfId="0" applyNumberFormat="1" applyFill="1" applyBorder="1"/>
    <xf numFmtId="9" fontId="0" fillId="0" borderId="0" xfId="2" applyFont="1" applyFill="1" applyBorder="1"/>
    <xf numFmtId="0" fontId="0" fillId="0" borderId="0" xfId="0" applyFill="1" applyBorder="1" applyAlignment="1">
      <alignment horizontal="right" wrapText="1"/>
    </xf>
    <xf numFmtId="0" fontId="1" fillId="0" borderId="0" xfId="0" applyFont="1" applyFill="1" applyBorder="1" applyAlignment="1">
      <alignment wrapText="1"/>
    </xf>
    <xf numFmtId="0" fontId="4" fillId="0" borderId="0" xfId="0" applyFont="1" applyFill="1" applyBorder="1" applyAlignment="1">
      <alignment horizontal="right" wrapText="1"/>
    </xf>
    <xf numFmtId="0" fontId="0" fillId="0" borderId="0" xfId="0" applyFont="1" applyFill="1" applyBorder="1" applyAlignment="1">
      <alignment horizontal="right" wrapText="1"/>
    </xf>
    <xf numFmtId="165" fontId="0" fillId="0" borderId="3" xfId="1" applyNumberFormat="1" applyFont="1" applyFill="1" applyBorder="1" applyAlignment="1">
      <alignment horizontal="right"/>
    </xf>
    <xf numFmtId="165" fontId="0" fillId="0" borderId="9" xfId="1" applyNumberFormat="1" applyFont="1" applyFill="1" applyBorder="1" applyAlignment="1">
      <alignment horizontal="right"/>
    </xf>
    <xf numFmtId="165" fontId="0" fillId="0" borderId="14" xfId="1" applyNumberFormat="1" applyFont="1" applyFill="1" applyBorder="1" applyAlignment="1">
      <alignment horizontal="right"/>
    </xf>
    <xf numFmtId="165" fontId="0" fillId="0" borderId="6" xfId="1" applyNumberFormat="1" applyFont="1" applyFill="1" applyBorder="1" applyAlignment="1">
      <alignment horizontal="right"/>
    </xf>
    <xf numFmtId="165" fontId="0" fillId="0" borderId="4" xfId="1" applyNumberFormat="1" applyFont="1" applyFill="1" applyBorder="1" applyAlignment="1">
      <alignment horizontal="right"/>
    </xf>
    <xf numFmtId="165" fontId="4" fillId="0" borderId="9" xfId="1" applyNumberFormat="1" applyFont="1" applyFill="1" applyBorder="1" applyAlignment="1">
      <alignment horizontal="right"/>
    </xf>
    <xf numFmtId="1" fontId="0" fillId="0" borderId="8" xfId="1" applyNumberFormat="1" applyFont="1" applyFill="1" applyBorder="1" applyAlignment="1">
      <alignment horizontal="right"/>
    </xf>
    <xf numFmtId="165" fontId="4" fillId="0" borderId="3" xfId="1" applyNumberFormat="1" applyFont="1" applyFill="1" applyBorder="1" applyAlignment="1">
      <alignment horizontal="right"/>
    </xf>
    <xf numFmtId="165" fontId="0" fillId="0" borderId="18" xfId="1" applyNumberFormat="1" applyFont="1" applyFill="1" applyBorder="1" applyAlignment="1">
      <alignment horizontal="right"/>
    </xf>
    <xf numFmtId="165" fontId="0" fillId="0" borderId="0" xfId="0" applyNumberFormat="1" applyFill="1" applyBorder="1"/>
    <xf numFmtId="165" fontId="0" fillId="0" borderId="0" xfId="0" applyNumberFormat="1"/>
    <xf numFmtId="0" fontId="1" fillId="0" borderId="0" xfId="0" applyFont="1"/>
    <xf numFmtId="9" fontId="0" fillId="0" borderId="0" xfId="2" applyFont="1" applyFill="1" applyBorder="1" applyAlignment="1">
      <alignment horizontal="right"/>
    </xf>
    <xf numFmtId="10" fontId="0" fillId="0" borderId="0" xfId="2" applyNumberFormat="1" applyFont="1" applyFill="1" applyBorder="1" applyAlignment="1">
      <alignment horizontal="right"/>
    </xf>
    <xf numFmtId="0" fontId="0" fillId="0" borderId="0" xfId="0" applyBorder="1"/>
    <xf numFmtId="165" fontId="0" fillId="0" borderId="20" xfId="1" applyNumberFormat="1" applyFont="1" applyFill="1" applyBorder="1" applyAlignment="1">
      <alignment horizontal="right"/>
    </xf>
    <xf numFmtId="0" fontId="0" fillId="0" borderId="0" xfId="0" applyFill="1" applyBorder="1" applyAlignment="1"/>
    <xf numFmtId="0" fontId="1" fillId="0" borderId="0" xfId="0" applyFont="1" applyFill="1" applyBorder="1" applyAlignment="1"/>
    <xf numFmtId="0" fontId="6" fillId="0" borderId="0" xfId="0" applyFont="1" applyAlignment="1">
      <alignment vertical="center" wrapText="1"/>
    </xf>
    <xf numFmtId="0" fontId="7" fillId="0" borderId="0" xfId="0" applyFont="1" applyAlignment="1">
      <alignment vertical="center"/>
    </xf>
    <xf numFmtId="0" fontId="8" fillId="0" borderId="0" xfId="0" applyFont="1" applyAlignment="1">
      <alignment vertical="center"/>
    </xf>
    <xf numFmtId="0" fontId="9" fillId="0" borderId="0" xfId="0" applyFont="1" applyAlignment="1">
      <alignment vertical="center"/>
    </xf>
    <xf numFmtId="0" fontId="0" fillId="0" borderId="0" xfId="0" applyFill="1"/>
    <xf numFmtId="0" fontId="6" fillId="0" borderId="0" xfId="0" applyFont="1" applyFill="1" applyAlignment="1">
      <alignment vertical="center" wrapText="1"/>
    </xf>
    <xf numFmtId="0" fontId="7" fillId="0" borderId="0" xfId="0" applyFont="1" applyFill="1" applyAlignment="1">
      <alignment vertical="center"/>
    </xf>
    <xf numFmtId="0" fontId="8" fillId="0" borderId="0" xfId="0" applyFont="1" applyFill="1" applyAlignment="1">
      <alignment vertical="center"/>
    </xf>
    <xf numFmtId="0" fontId="9" fillId="0" borderId="0" xfId="0" applyFont="1" applyFill="1" applyAlignment="1">
      <alignment vertical="center"/>
    </xf>
    <xf numFmtId="165" fontId="0" fillId="0" borderId="25" xfId="1" applyNumberFormat="1" applyFont="1" applyFill="1" applyBorder="1" applyAlignment="1">
      <alignment horizontal="right"/>
    </xf>
    <xf numFmtId="165" fontId="0" fillId="0" borderId="26" xfId="1" applyNumberFormat="1" applyFont="1" applyFill="1" applyBorder="1" applyAlignment="1">
      <alignment horizontal="right"/>
    </xf>
    <xf numFmtId="0" fontId="0" fillId="0" borderId="0" xfId="0" applyFill="1" applyAlignment="1"/>
    <xf numFmtId="0" fontId="1" fillId="0" borderId="9" xfId="0" applyFont="1" applyFill="1" applyBorder="1"/>
    <xf numFmtId="165" fontId="1" fillId="0" borderId="9" xfId="1" applyNumberFormat="1" applyFont="1" applyFill="1" applyBorder="1" applyAlignment="1">
      <alignment horizontal="right"/>
    </xf>
    <xf numFmtId="165" fontId="2" fillId="0" borderId="14" xfId="1" applyNumberFormat="1" applyFont="1" applyFill="1" applyBorder="1" applyAlignment="1">
      <alignment horizontal="right"/>
    </xf>
    <xf numFmtId="0" fontId="1" fillId="0" borderId="0" xfId="0" applyFont="1" applyFill="1" applyBorder="1" applyAlignment="1">
      <alignment horizontal="center"/>
    </xf>
    <xf numFmtId="165" fontId="0" fillId="0" borderId="28" xfId="1" applyNumberFormat="1" applyFont="1" applyFill="1" applyBorder="1" applyAlignment="1">
      <alignment horizontal="right"/>
    </xf>
    <xf numFmtId="165" fontId="2" fillId="0" borderId="3" xfId="1" applyNumberFormat="1" applyFont="1" applyFill="1" applyBorder="1" applyAlignment="1">
      <alignment horizontal="right"/>
    </xf>
    <xf numFmtId="0" fontId="0" fillId="0" borderId="0" xfId="0" applyFont="1"/>
    <xf numFmtId="0" fontId="0" fillId="0" borderId="0" xfId="0" applyAlignment="1">
      <alignment vertical="center"/>
    </xf>
    <xf numFmtId="0" fontId="12" fillId="4" borderId="29" xfId="0" applyFont="1" applyFill="1" applyBorder="1" applyAlignment="1">
      <alignment horizontal="left" vertical="center" wrapText="1"/>
    </xf>
    <xf numFmtId="0" fontId="14" fillId="0" borderId="29" xfId="0" applyFont="1" applyBorder="1" applyAlignment="1">
      <alignment vertical="center" wrapText="1"/>
    </xf>
    <xf numFmtId="0" fontId="14" fillId="5" borderId="29" xfId="0" applyFont="1" applyFill="1" applyBorder="1" applyAlignment="1">
      <alignment vertical="center" wrapText="1"/>
    </xf>
    <xf numFmtId="0" fontId="13" fillId="0" borderId="29" xfId="0" applyFont="1" applyBorder="1" applyAlignment="1">
      <alignment vertical="center" wrapText="1"/>
    </xf>
    <xf numFmtId="0" fontId="13" fillId="5" borderId="29" xfId="0" applyFont="1" applyFill="1" applyBorder="1" applyAlignment="1">
      <alignment vertical="center" wrapText="1"/>
    </xf>
    <xf numFmtId="0" fontId="10" fillId="0" borderId="0" xfId="3" applyAlignment="1">
      <alignment vertical="center"/>
    </xf>
    <xf numFmtId="0" fontId="14" fillId="0" borderId="31" xfId="0" applyFont="1" applyBorder="1" applyAlignment="1">
      <alignment vertical="center" wrapText="1"/>
    </xf>
    <xf numFmtId="0" fontId="14" fillId="0" borderId="32" xfId="0" applyFont="1" applyBorder="1" applyAlignment="1">
      <alignment vertical="center" wrapText="1"/>
    </xf>
    <xf numFmtId="0" fontId="14" fillId="0" borderId="33" xfId="0" applyFont="1" applyBorder="1" applyAlignment="1">
      <alignment vertical="center" wrapText="1"/>
    </xf>
    <xf numFmtId="0" fontId="14" fillId="0" borderId="31" xfId="0" applyFont="1" applyBorder="1" applyAlignment="1">
      <alignment vertical="center" wrapText="1"/>
    </xf>
    <xf numFmtId="0" fontId="14" fillId="0" borderId="32" xfId="0" applyFont="1" applyBorder="1" applyAlignment="1">
      <alignment vertical="center" wrapText="1"/>
    </xf>
    <xf numFmtId="0" fontId="14" fillId="0" borderId="33" xfId="0" applyFont="1" applyBorder="1" applyAlignment="1">
      <alignment vertical="center" wrapText="1"/>
    </xf>
    <xf numFmtId="0" fontId="15" fillId="0" borderId="0" xfId="0" applyFont="1" applyAlignment="1">
      <alignment vertical="center"/>
    </xf>
    <xf numFmtId="0" fontId="9" fillId="0" borderId="0" xfId="0" applyFont="1" applyAlignment="1">
      <alignment horizontal="left" vertical="center" indent="1"/>
    </xf>
    <xf numFmtId="0" fontId="11" fillId="0" borderId="0" xfId="0" applyFont="1" applyAlignment="1">
      <alignment vertical="center"/>
    </xf>
    <xf numFmtId="0" fontId="10" fillId="0" borderId="33" xfId="3" applyBorder="1" applyAlignment="1">
      <alignment vertical="center" wrapText="1"/>
    </xf>
    <xf numFmtId="0" fontId="14" fillId="5" borderId="31" xfId="0" applyFont="1" applyFill="1" applyBorder="1" applyAlignment="1">
      <alignment vertical="center" wrapText="1"/>
    </xf>
    <xf numFmtId="0" fontId="10" fillId="5" borderId="33" xfId="3" applyFill="1" applyBorder="1" applyAlignment="1">
      <alignment vertical="center" wrapText="1"/>
    </xf>
    <xf numFmtId="0" fontId="14" fillId="5" borderId="31" xfId="0" applyFont="1" applyFill="1" applyBorder="1" applyAlignment="1">
      <alignment vertical="center" wrapText="1"/>
    </xf>
    <xf numFmtId="0" fontId="14" fillId="5" borderId="33" xfId="0" applyFont="1" applyFill="1" applyBorder="1" applyAlignment="1">
      <alignment vertical="center" wrapText="1"/>
    </xf>
    <xf numFmtId="0" fontId="16" fillId="0" borderId="33" xfId="0" applyFont="1" applyBorder="1" applyAlignment="1">
      <alignment vertical="center" wrapText="1"/>
    </xf>
    <xf numFmtId="0" fontId="10" fillId="0" borderId="0" xfId="3" applyAlignment="1">
      <alignment horizontal="left" vertical="center" indent="1"/>
    </xf>
    <xf numFmtId="0" fontId="15" fillId="0" borderId="0" xfId="0" applyFont="1" applyAlignment="1">
      <alignment horizontal="left" vertical="center" indent="1"/>
    </xf>
    <xf numFmtId="0" fontId="15" fillId="0" borderId="0" xfId="0" applyFont="1" applyAlignment="1">
      <alignment horizontal="left" vertical="center" indent="2"/>
    </xf>
    <xf numFmtId="0" fontId="9" fillId="0" borderId="0" xfId="0" applyFont="1" applyAlignment="1">
      <alignment horizontal="left" vertical="center" indent="2"/>
    </xf>
    <xf numFmtId="0" fontId="16" fillId="5" borderId="33" xfId="0" applyFont="1" applyFill="1" applyBorder="1" applyAlignment="1">
      <alignment vertical="center" wrapText="1"/>
    </xf>
    <xf numFmtId="0" fontId="18" fillId="0" borderId="0" xfId="0" applyFont="1" applyAlignment="1">
      <alignment vertical="center"/>
    </xf>
    <xf numFmtId="0" fontId="19" fillId="0" borderId="0" xfId="0" applyFont="1" applyAlignment="1">
      <alignment vertical="center"/>
    </xf>
    <xf numFmtId="0" fontId="15" fillId="0" borderId="0" xfId="0" applyFont="1" applyAlignment="1">
      <alignment horizontal="right" vertical="center" indent="1"/>
    </xf>
    <xf numFmtId="16" fontId="9" fillId="0" borderId="0" xfId="0" applyNumberFormat="1" applyFont="1" applyAlignment="1">
      <alignment vertical="center"/>
    </xf>
    <xf numFmtId="0" fontId="14" fillId="5" borderId="32" xfId="0" applyFont="1" applyFill="1" applyBorder="1" applyAlignment="1">
      <alignment vertical="center" wrapText="1"/>
    </xf>
    <xf numFmtId="0" fontId="9" fillId="0" borderId="0" xfId="0" applyFont="1" applyAlignment="1">
      <alignment horizontal="right" vertical="center" indent="1"/>
    </xf>
    <xf numFmtId="0" fontId="14" fillId="0" borderId="0" xfId="0" applyFont="1" applyBorder="1" applyAlignment="1">
      <alignment vertical="center" wrapText="1"/>
    </xf>
    <xf numFmtId="0" fontId="14" fillId="5" borderId="0" xfId="0" applyFont="1" applyFill="1" applyBorder="1" applyAlignment="1">
      <alignment vertical="center" wrapText="1"/>
    </xf>
    <xf numFmtId="0" fontId="13" fillId="5" borderId="0" xfId="0" applyFont="1" applyFill="1" applyBorder="1" applyAlignment="1">
      <alignment vertical="center" wrapText="1"/>
    </xf>
    <xf numFmtId="0" fontId="0" fillId="0" borderId="15" xfId="0" applyBorder="1"/>
    <xf numFmtId="165" fontId="1" fillId="0" borderId="14" xfId="1" applyNumberFormat="1" applyFont="1" applyFill="1" applyBorder="1" applyAlignment="1">
      <alignment horizontal="right"/>
    </xf>
    <xf numFmtId="165" fontId="13" fillId="0" borderId="29" xfId="1" applyNumberFormat="1" applyFont="1" applyBorder="1" applyAlignment="1">
      <alignment vertical="center" wrapText="1"/>
    </xf>
    <xf numFmtId="0" fontId="1" fillId="0" borderId="0" xfId="0" applyFont="1" applyFill="1"/>
    <xf numFmtId="0" fontId="1" fillId="0" borderId="0" xfId="0" applyFont="1" applyBorder="1"/>
    <xf numFmtId="0" fontId="13" fillId="0" borderId="0" xfId="0" applyFont="1" applyBorder="1" applyAlignment="1">
      <alignment vertical="center" wrapText="1"/>
    </xf>
    <xf numFmtId="165" fontId="2" fillId="0" borderId="0" xfId="1" applyNumberFormat="1" applyFont="1" applyFill="1" applyBorder="1" applyAlignment="1">
      <alignment horizontal="right"/>
    </xf>
    <xf numFmtId="1" fontId="0" fillId="0" borderId="0" xfId="1" applyNumberFormat="1" applyFont="1" applyFill="1" applyBorder="1" applyAlignment="1">
      <alignment horizontal="right"/>
    </xf>
    <xf numFmtId="9" fontId="0" fillId="0" borderId="14" xfId="2" applyFont="1" applyFill="1" applyBorder="1" applyAlignment="1">
      <alignment horizontal="right"/>
    </xf>
    <xf numFmtId="165" fontId="0" fillId="0" borderId="0" xfId="2" applyNumberFormat="1" applyFont="1" applyFill="1" applyBorder="1" applyAlignment="1">
      <alignment horizontal="right"/>
    </xf>
    <xf numFmtId="3" fontId="26" fillId="0" borderId="0" xfId="0" applyNumberFormat="1" applyFont="1" applyAlignment="1" applyProtection="1">
      <alignment horizontal="left" vertical="center" shrinkToFit="1"/>
      <protection locked="0"/>
    </xf>
    <xf numFmtId="3" fontId="26" fillId="0" borderId="0" xfId="0" applyNumberFormat="1" applyFont="1" applyAlignment="1" applyProtection="1">
      <alignment horizontal="center" vertical="center" shrinkToFit="1"/>
      <protection locked="0"/>
    </xf>
    <xf numFmtId="0" fontId="14" fillId="0" borderId="31" xfId="0" applyFont="1" applyBorder="1" applyAlignment="1">
      <alignment vertical="center" wrapText="1"/>
    </xf>
    <xf numFmtId="0" fontId="14" fillId="0" borderId="33" xfId="0" applyFont="1" applyBorder="1" applyAlignment="1">
      <alignment vertical="center" wrapText="1"/>
    </xf>
    <xf numFmtId="0" fontId="14" fillId="0" borderId="32" xfId="0" applyFont="1" applyBorder="1" applyAlignment="1">
      <alignment vertical="center" wrapText="1"/>
    </xf>
    <xf numFmtId="0" fontId="14" fillId="5" borderId="31" xfId="0" applyFont="1" applyFill="1" applyBorder="1" applyAlignment="1">
      <alignment vertical="center" wrapText="1"/>
    </xf>
    <xf numFmtId="0" fontId="14" fillId="0" borderId="31" xfId="0" applyFont="1" applyBorder="1" applyAlignment="1">
      <alignment vertical="center" wrapText="1"/>
    </xf>
    <xf numFmtId="0" fontId="14" fillId="0" borderId="32" xfId="0" applyFont="1" applyBorder="1" applyAlignment="1">
      <alignment vertical="center" wrapText="1"/>
    </xf>
    <xf numFmtId="0" fontId="14" fillId="0" borderId="33" xfId="0" applyFont="1" applyBorder="1" applyAlignment="1">
      <alignment vertical="center" wrapText="1"/>
    </xf>
    <xf numFmtId="0" fontId="14" fillId="5" borderId="31" xfId="0" applyFont="1" applyFill="1" applyBorder="1" applyAlignment="1">
      <alignment vertical="center" wrapText="1"/>
    </xf>
    <xf numFmtId="0" fontId="12" fillId="4" borderId="39" xfId="0" applyFont="1" applyFill="1" applyBorder="1" applyAlignment="1">
      <alignment horizontal="left" vertical="center" wrapText="1"/>
    </xf>
    <xf numFmtId="0" fontId="14" fillId="0" borderId="39" xfId="0" applyFont="1" applyBorder="1" applyAlignment="1">
      <alignment vertical="center" wrapText="1"/>
    </xf>
    <xf numFmtId="0" fontId="12" fillId="4" borderId="40" xfId="0" applyFont="1" applyFill="1" applyBorder="1" applyAlignment="1">
      <alignment horizontal="left" vertical="center" wrapText="1"/>
    </xf>
    <xf numFmtId="0" fontId="13" fillId="0" borderId="40" xfId="0" applyFont="1" applyBorder="1" applyAlignment="1">
      <alignment vertical="center" wrapText="1"/>
    </xf>
    <xf numFmtId="0" fontId="14" fillId="0" borderId="40" xfId="0" applyFont="1" applyBorder="1" applyAlignment="1">
      <alignment vertical="center" wrapText="1"/>
    </xf>
    <xf numFmtId="0" fontId="14" fillId="5" borderId="40" xfId="0" applyFont="1" applyFill="1" applyBorder="1" applyAlignment="1">
      <alignment vertical="center" wrapText="1"/>
    </xf>
    <xf numFmtId="0" fontId="13" fillId="5" borderId="40" xfId="0" applyFont="1" applyFill="1" applyBorder="1" applyAlignment="1">
      <alignment vertical="center" wrapText="1"/>
    </xf>
    <xf numFmtId="0" fontId="7" fillId="0" borderId="0" xfId="0" applyFont="1" applyFill="1" applyBorder="1" applyAlignment="1">
      <alignment vertical="center"/>
    </xf>
    <xf numFmtId="0" fontId="8" fillId="0" borderId="0" xfId="0" applyFont="1" applyFill="1" applyBorder="1" applyAlignment="1">
      <alignment vertical="center"/>
    </xf>
    <xf numFmtId="0" fontId="9" fillId="0" borderId="0" xfId="0" applyFont="1" applyFill="1" applyBorder="1" applyAlignment="1">
      <alignment vertical="center"/>
    </xf>
    <xf numFmtId="0" fontId="12" fillId="0" borderId="0" xfId="0" applyFont="1" applyFill="1" applyBorder="1" applyAlignment="1">
      <alignment horizontal="left" vertical="center" wrapText="1"/>
    </xf>
    <xf numFmtId="0" fontId="13" fillId="0" borderId="0" xfId="0" applyFont="1" applyFill="1" applyBorder="1" applyAlignment="1">
      <alignment vertical="center" wrapText="1"/>
    </xf>
    <xf numFmtId="0" fontId="14" fillId="0" borderId="0" xfId="0" applyFont="1" applyFill="1" applyBorder="1" applyAlignment="1">
      <alignment vertical="center" wrapText="1"/>
    </xf>
    <xf numFmtId="0" fontId="14" fillId="0" borderId="0" xfId="0" applyFont="1" applyFill="1" applyBorder="1" applyAlignment="1">
      <alignment vertical="center" wrapText="1"/>
    </xf>
    <xf numFmtId="0" fontId="11" fillId="0" borderId="0" xfId="0" applyFont="1" applyFill="1" applyBorder="1" applyAlignment="1">
      <alignment vertical="center"/>
    </xf>
    <xf numFmtId="0" fontId="14" fillId="5" borderId="39" xfId="0" applyFont="1" applyFill="1" applyBorder="1" applyAlignment="1">
      <alignment vertical="center" wrapText="1"/>
    </xf>
    <xf numFmtId="0" fontId="10" fillId="0" borderId="0" xfId="3" applyFill="1" applyBorder="1" applyAlignment="1">
      <alignment vertical="center"/>
    </xf>
    <xf numFmtId="0" fontId="13" fillId="0" borderId="39" xfId="0" applyFont="1" applyBorder="1" applyAlignment="1">
      <alignment vertical="center" wrapText="1"/>
    </xf>
    <xf numFmtId="0" fontId="13" fillId="5" borderId="39" xfId="0" applyFont="1" applyFill="1" applyBorder="1" applyAlignment="1">
      <alignment vertical="center" wrapText="1"/>
    </xf>
    <xf numFmtId="0" fontId="14" fillId="0" borderId="41" xfId="0" applyFont="1" applyBorder="1" applyAlignment="1">
      <alignment vertical="center" wrapText="1"/>
    </xf>
    <xf numFmtId="0" fontId="16" fillId="0" borderId="43" xfId="0" applyFont="1" applyBorder="1" applyAlignment="1">
      <alignment vertical="center" wrapText="1"/>
    </xf>
    <xf numFmtId="0" fontId="14" fillId="5" borderId="41" xfId="0" applyFont="1" applyFill="1" applyBorder="1" applyAlignment="1">
      <alignment vertical="center" wrapText="1"/>
    </xf>
    <xf numFmtId="0" fontId="16" fillId="5" borderId="43" xfId="0" applyFont="1" applyFill="1" applyBorder="1" applyAlignment="1">
      <alignment vertical="center" wrapText="1"/>
    </xf>
    <xf numFmtId="0" fontId="0" fillId="0" borderId="0" xfId="0" applyFill="1" applyBorder="1"/>
    <xf numFmtId="0" fontId="14" fillId="5" borderId="0" xfId="0" applyFont="1" applyFill="1" applyAlignment="1">
      <alignment vertical="center" wrapText="1"/>
    </xf>
    <xf numFmtId="0" fontId="16" fillId="5" borderId="0" xfId="0" applyFont="1" applyFill="1" applyAlignment="1">
      <alignment vertical="center" wrapText="1"/>
    </xf>
    <xf numFmtId="165" fontId="0" fillId="0" borderId="3" xfId="1" applyNumberFormat="1" applyFont="1" applyBorder="1" applyAlignment="1">
      <alignment horizontal="right"/>
    </xf>
    <xf numFmtId="165" fontId="0" fillId="0" borderId="18" xfId="1" applyNumberFormat="1" applyFont="1" applyBorder="1" applyAlignment="1">
      <alignment horizontal="right"/>
    </xf>
    <xf numFmtId="165" fontId="4" fillId="0" borderId="3" xfId="1" applyNumberFormat="1" applyFont="1" applyBorder="1" applyAlignment="1">
      <alignment horizontal="right"/>
    </xf>
    <xf numFmtId="0" fontId="1" fillId="0" borderId="0" xfId="0" applyFont="1" applyAlignment="1">
      <alignment horizontal="right"/>
    </xf>
    <xf numFmtId="0" fontId="0" fillId="0" borderId="0" xfId="0" applyAlignment="1">
      <alignment horizontal="right" wrapText="1"/>
    </xf>
    <xf numFmtId="165" fontId="4" fillId="0" borderId="0" xfId="1" applyNumberFormat="1" applyFont="1" applyFill="1" applyBorder="1" applyAlignment="1">
      <alignment horizontal="right"/>
    </xf>
    <xf numFmtId="167" fontId="3" fillId="0" borderId="0" xfId="1" applyNumberFormat="1" applyFont="1" applyFill="1" applyBorder="1" applyAlignment="1">
      <alignment horizontal="right"/>
    </xf>
    <xf numFmtId="165" fontId="3" fillId="0" borderId="0" xfId="1" applyNumberFormat="1" applyFont="1" applyFill="1" applyBorder="1" applyAlignment="1">
      <alignment horizontal="right"/>
    </xf>
    <xf numFmtId="0" fontId="12" fillId="4" borderId="0" xfId="0" applyFont="1" applyFill="1" applyBorder="1" applyAlignment="1">
      <alignment horizontal="left" vertical="center" wrapText="1"/>
    </xf>
    <xf numFmtId="0" fontId="10" fillId="0" borderId="0" xfId="3" applyBorder="1" applyAlignment="1">
      <alignment vertical="center" wrapText="1"/>
    </xf>
    <xf numFmtId="0" fontId="10" fillId="5" borderId="0" xfId="3" applyFill="1" applyBorder="1" applyAlignment="1">
      <alignment vertical="center" wrapText="1"/>
    </xf>
    <xf numFmtId="0" fontId="27" fillId="0" borderId="0" xfId="0" applyFont="1" applyAlignment="1">
      <alignment vertical="center"/>
    </xf>
    <xf numFmtId="0" fontId="28" fillId="0" borderId="0" xfId="0" applyFont="1" applyAlignment="1">
      <alignment vertical="center"/>
    </xf>
    <xf numFmtId="0" fontId="27" fillId="0" borderId="0" xfId="0" applyFont="1" applyAlignment="1">
      <alignment horizontal="right" vertical="center" indent="1"/>
    </xf>
    <xf numFmtId="0" fontId="9" fillId="0" borderId="0" xfId="0" applyFont="1" applyAlignment="1">
      <alignment horizontal="right" vertical="center" indent="2"/>
    </xf>
    <xf numFmtId="0" fontId="9" fillId="0" borderId="0" xfId="0" applyFont="1" applyAlignment="1">
      <alignment horizontal="right" vertical="center" indent="3"/>
    </xf>
    <xf numFmtId="0" fontId="16" fillId="0" borderId="32" xfId="0" applyFont="1" applyBorder="1" applyAlignment="1">
      <alignment vertical="center" wrapText="1"/>
    </xf>
    <xf numFmtId="0" fontId="0" fillId="0" borderId="32" xfId="0" applyBorder="1" applyAlignment="1">
      <alignment vertical="center" wrapText="1"/>
    </xf>
    <xf numFmtId="0" fontId="0" fillId="0" borderId="33" xfId="0" applyBorder="1" applyAlignment="1">
      <alignment vertical="center" wrapText="1"/>
    </xf>
    <xf numFmtId="0" fontId="10" fillId="0" borderId="32" xfId="3" applyBorder="1" applyAlignment="1">
      <alignment vertical="center" wrapText="1"/>
    </xf>
    <xf numFmtId="0" fontId="10" fillId="5" borderId="32" xfId="3" applyFill="1" applyBorder="1" applyAlignment="1">
      <alignment vertical="center" wrapText="1"/>
    </xf>
    <xf numFmtId="0" fontId="10" fillId="0" borderId="0" xfId="3" applyAlignment="1">
      <alignment horizontal="right" vertical="center" indent="1"/>
    </xf>
    <xf numFmtId="0" fontId="0" fillId="0" borderId="0" xfId="0" applyFill="1" applyAlignment="1">
      <alignment wrapText="1"/>
    </xf>
    <xf numFmtId="3" fontId="1" fillId="0" borderId="0" xfId="0" applyNumberFormat="1" applyFont="1" applyFill="1" applyBorder="1" applyAlignment="1">
      <alignment horizontal="right"/>
    </xf>
    <xf numFmtId="166" fontId="0" fillId="0" borderId="0" xfId="1" applyNumberFormat="1" applyFont="1" applyFill="1" applyBorder="1" applyAlignment="1">
      <alignment horizontal="right"/>
    </xf>
    <xf numFmtId="0" fontId="0" fillId="0" borderId="45" xfId="0" applyFill="1" applyBorder="1" applyAlignment="1">
      <alignment horizontal="right"/>
    </xf>
    <xf numFmtId="0" fontId="0" fillId="0" borderId="0" xfId="0" applyBorder="1" applyAlignment="1"/>
    <xf numFmtId="0" fontId="14" fillId="0" borderId="31" xfId="0" applyFont="1" applyBorder="1" applyAlignment="1">
      <alignment vertical="center" wrapText="1"/>
    </xf>
    <xf numFmtId="0" fontId="14" fillId="0" borderId="33" xfId="0" applyFont="1" applyBorder="1" applyAlignment="1">
      <alignment vertical="center" wrapText="1"/>
    </xf>
    <xf numFmtId="0" fontId="14" fillId="0" borderId="32" xfId="0" applyFont="1" applyBorder="1" applyAlignment="1">
      <alignment vertical="center" wrapText="1"/>
    </xf>
    <xf numFmtId="0" fontId="0" fillId="0" borderId="0" xfId="0" applyFill="1" applyBorder="1"/>
    <xf numFmtId="0" fontId="10" fillId="0" borderId="0" xfId="3" applyAlignment="1">
      <alignment vertical="center"/>
    </xf>
    <xf numFmtId="0" fontId="0" fillId="0" borderId="0" xfId="0"/>
    <xf numFmtId="165" fontId="0" fillId="0" borderId="0" xfId="1" applyNumberFormat="1" applyFont="1" applyFill="1" applyBorder="1"/>
    <xf numFmtId="165" fontId="0" fillId="0" borderId="3" xfId="1" applyNumberFormat="1" applyFont="1" applyFill="1" applyBorder="1"/>
    <xf numFmtId="165" fontId="1" fillId="0" borderId="0" xfId="1" applyNumberFormat="1" applyFont="1" applyFill="1" applyBorder="1"/>
    <xf numFmtId="0" fontId="29" fillId="0" borderId="0" xfId="0" applyFont="1" applyFill="1" applyBorder="1"/>
    <xf numFmtId="0" fontId="30" fillId="0" borderId="0" xfId="0" applyFont="1" applyAlignment="1">
      <alignment vertical="center"/>
    </xf>
    <xf numFmtId="0" fontId="31" fillId="0" borderId="0" xfId="0" applyFont="1" applyAlignment="1">
      <alignment vertical="center"/>
    </xf>
    <xf numFmtId="0" fontId="0" fillId="0" borderId="3" xfId="0" applyFont="1" applyFill="1" applyBorder="1"/>
    <xf numFmtId="9" fontId="2" fillId="0" borderId="14" xfId="2" applyFont="1" applyFill="1" applyBorder="1" applyAlignment="1">
      <alignment horizontal="right"/>
    </xf>
    <xf numFmtId="16" fontId="0" fillId="0" borderId="0" xfId="0" applyNumberFormat="1" applyFill="1" applyBorder="1"/>
    <xf numFmtId="165" fontId="1" fillId="0" borderId="0" xfId="0" applyNumberFormat="1" applyFont="1" applyFill="1" applyBorder="1"/>
    <xf numFmtId="0" fontId="0" fillId="0" borderId="0" xfId="0"/>
    <xf numFmtId="3" fontId="26" fillId="0" borderId="0" xfId="0" applyNumberFormat="1" applyFont="1" applyFill="1" applyAlignment="1" applyProtection="1">
      <alignment horizontal="left" vertical="center" shrinkToFit="1"/>
      <protection locked="0"/>
    </xf>
    <xf numFmtId="3" fontId="26" fillId="0" borderId="0" xfId="0" applyNumberFormat="1" applyFont="1" applyBorder="1" applyAlignment="1" applyProtection="1">
      <alignment horizontal="center" vertical="center" shrinkToFit="1"/>
      <protection locked="0"/>
    </xf>
    <xf numFmtId="169" fontId="24" fillId="0" borderId="0" xfId="0" applyNumberFormat="1" applyFont="1" applyBorder="1" applyAlignment="1" applyProtection="1">
      <alignment horizontal="center"/>
      <protection locked="0"/>
    </xf>
    <xf numFmtId="170" fontId="24" fillId="0" borderId="0" xfId="0" applyNumberFormat="1" applyFont="1" applyBorder="1" applyAlignment="1" applyProtection="1">
      <alignment horizontal="center"/>
      <protection locked="0"/>
    </xf>
    <xf numFmtId="0" fontId="0" fillId="0" borderId="0" xfId="0"/>
    <xf numFmtId="0" fontId="9" fillId="0" borderId="0" xfId="0" applyFont="1" applyFill="1" applyAlignment="1">
      <alignment vertical="center" wrapText="1"/>
    </xf>
    <xf numFmtId="0" fontId="0" fillId="0" borderId="0" xfId="0" applyAlignment="1">
      <alignment wrapText="1"/>
    </xf>
    <xf numFmtId="166" fontId="4" fillId="0" borderId="0" xfId="2" applyNumberFormat="1" applyFont="1" applyFill="1" applyBorder="1"/>
    <xf numFmtId="0" fontId="32" fillId="0" borderId="0" xfId="0" applyFont="1"/>
    <xf numFmtId="0" fontId="0" fillId="0" borderId="0" xfId="0" applyFont="1" applyFill="1" applyBorder="1" applyAlignment="1">
      <alignment horizontal="right"/>
    </xf>
    <xf numFmtId="9" fontId="2" fillId="0" borderId="0" xfId="2" applyFont="1" applyFill="1" applyBorder="1" applyAlignment="1">
      <alignment horizontal="right"/>
    </xf>
    <xf numFmtId="165" fontId="1" fillId="0" borderId="0" xfId="1" applyNumberFormat="1" applyFont="1" applyFill="1" applyBorder="1" applyAlignment="1">
      <alignment horizontal="right"/>
    </xf>
    <xf numFmtId="9" fontId="0" fillId="0" borderId="0" xfId="2" applyNumberFormat="1" applyFont="1" applyFill="1" applyBorder="1" applyAlignment="1">
      <alignment horizontal="right"/>
    </xf>
    <xf numFmtId="0" fontId="0" fillId="0" borderId="0" xfId="0"/>
    <xf numFmtId="0" fontId="0" fillId="0" borderId="0" xfId="0"/>
    <xf numFmtId="0" fontId="1" fillId="0" borderId="24" xfId="0" applyFont="1" applyBorder="1"/>
    <xf numFmtId="165" fontId="0" fillId="0" borderId="15" xfId="1" applyNumberFormat="1" applyFont="1" applyFill="1" applyBorder="1" applyAlignment="1">
      <alignment horizontal="right"/>
    </xf>
    <xf numFmtId="0" fontId="0" fillId="0" borderId="0" xfId="0" applyFont="1" applyBorder="1"/>
    <xf numFmtId="165" fontId="0" fillId="0" borderId="34" xfId="1" applyNumberFormat="1" applyFont="1" applyFill="1" applyBorder="1" applyAlignment="1">
      <alignment horizontal="right"/>
    </xf>
    <xf numFmtId="165" fontId="0" fillId="0" borderId="19" xfId="1" applyNumberFormat="1" applyFont="1" applyFill="1" applyBorder="1" applyAlignment="1">
      <alignment horizontal="right"/>
    </xf>
    <xf numFmtId="10" fontId="0" fillId="0" borderId="19" xfId="2" applyNumberFormat="1" applyFont="1" applyFill="1" applyBorder="1" applyAlignment="1">
      <alignment horizontal="right"/>
    </xf>
    <xf numFmtId="0" fontId="5" fillId="0" borderId="55" xfId="0" applyFont="1" applyBorder="1"/>
    <xf numFmtId="0" fontId="0" fillId="6" borderId="0" xfId="0" applyFill="1" applyBorder="1"/>
    <xf numFmtId="0" fontId="1" fillId="0" borderId="57" xfId="0" applyFont="1" applyBorder="1"/>
    <xf numFmtId="0" fontId="1" fillId="0" borderId="55" xfId="0" applyFont="1" applyBorder="1"/>
    <xf numFmtId="0" fontId="0" fillId="0" borderId="0" xfId="0" applyFont="1" applyFill="1"/>
    <xf numFmtId="0" fontId="0" fillId="0" borderId="0" xfId="0" applyFont="1" applyFill="1" applyBorder="1"/>
    <xf numFmtId="0" fontId="0" fillId="0" borderId="15" xfId="0" applyFont="1" applyBorder="1"/>
    <xf numFmtId="9" fontId="0" fillId="0" borderId="0" xfId="0" applyNumberFormat="1" applyFont="1" applyFill="1" applyBorder="1"/>
    <xf numFmtId="10" fontId="0" fillId="0" borderId="0" xfId="0" applyNumberFormat="1" applyFont="1" applyFill="1" applyBorder="1"/>
    <xf numFmtId="165" fontId="0" fillId="0" borderId="21" xfId="1" applyNumberFormat="1" applyFont="1" applyFill="1" applyBorder="1" applyAlignment="1">
      <alignment horizontal="right"/>
    </xf>
    <xf numFmtId="0" fontId="0" fillId="0" borderId="0" xfId="0" applyFont="1" applyFill="1" applyBorder="1" applyAlignment="1">
      <alignment wrapText="1"/>
    </xf>
    <xf numFmtId="173" fontId="0" fillId="0" borderId="0" xfId="1" applyNumberFormat="1" applyFont="1" applyFill="1" applyBorder="1" applyAlignment="1">
      <alignment horizontal="right"/>
    </xf>
    <xf numFmtId="43" fontId="0" fillId="0" borderId="0" xfId="1" applyNumberFormat="1" applyFont="1" applyFill="1" applyBorder="1" applyAlignment="1">
      <alignment horizontal="right"/>
    </xf>
    <xf numFmtId="0" fontId="1" fillId="0" borderId="61" xfId="0" applyFont="1" applyBorder="1"/>
    <xf numFmtId="165" fontId="0" fillId="0" borderId="0" xfId="0" applyNumberFormat="1" applyFont="1" applyFill="1" applyBorder="1"/>
    <xf numFmtId="165" fontId="0" fillId="0" borderId="0" xfId="2" applyNumberFormat="1" applyFont="1" applyFill="1" applyBorder="1"/>
    <xf numFmtId="0" fontId="0" fillId="6" borderId="0" xfId="0" applyFill="1" applyBorder="1" applyAlignment="1">
      <alignment horizontal="left" indent="1"/>
    </xf>
    <xf numFmtId="0" fontId="0" fillId="6" borderId="0" xfId="0" applyFill="1" applyBorder="1" applyAlignment="1">
      <alignment horizontal="left" indent="2"/>
    </xf>
    <xf numFmtId="3" fontId="1" fillId="0" borderId="0" xfId="0" applyNumberFormat="1" applyFont="1" applyBorder="1"/>
    <xf numFmtId="165" fontId="0" fillId="6" borderId="0" xfId="0" applyNumberFormat="1" applyFill="1" applyBorder="1"/>
    <xf numFmtId="10" fontId="0" fillId="6" borderId="0" xfId="0" applyNumberFormat="1" applyFill="1" applyBorder="1"/>
    <xf numFmtId="9" fontId="0" fillId="0" borderId="24" xfId="2" applyFont="1" applyFill="1" applyBorder="1" applyAlignment="1">
      <alignment horizontal="right"/>
    </xf>
    <xf numFmtId="165" fontId="1" fillId="0" borderId="0" xfId="2" applyNumberFormat="1" applyFont="1" applyFill="1" applyBorder="1" applyAlignment="1">
      <alignment horizontal="right"/>
    </xf>
    <xf numFmtId="172" fontId="1" fillId="0" borderId="0" xfId="1" applyNumberFormat="1" applyFont="1" applyFill="1" applyBorder="1" applyAlignment="1">
      <alignment horizontal="right"/>
    </xf>
    <xf numFmtId="171" fontId="1" fillId="0" borderId="0" xfId="1" applyNumberFormat="1" applyFont="1" applyFill="1" applyBorder="1" applyAlignment="1">
      <alignment horizontal="right"/>
    </xf>
    <xf numFmtId="167" fontId="1" fillId="0" borderId="0" xfId="1" applyNumberFormat="1" applyFont="1" applyFill="1" applyBorder="1" applyAlignment="1">
      <alignment horizontal="right"/>
    </xf>
    <xf numFmtId="166" fontId="1" fillId="0" borderId="0" xfId="1" applyNumberFormat="1" applyFont="1" applyFill="1" applyBorder="1" applyAlignment="1">
      <alignment horizontal="right"/>
    </xf>
    <xf numFmtId="165" fontId="0" fillId="0" borderId="0" xfId="0" applyNumberFormat="1" applyBorder="1"/>
    <xf numFmtId="0" fontId="1" fillId="0" borderId="25" xfId="0" applyFont="1" applyFill="1" applyBorder="1"/>
    <xf numFmtId="165" fontId="1" fillId="0" borderId="25" xfId="1" applyNumberFormat="1" applyFont="1" applyFill="1" applyBorder="1" applyAlignment="1">
      <alignment horizontal="right"/>
    </xf>
    <xf numFmtId="165" fontId="2" fillId="0" borderId="25" xfId="1" applyNumberFormat="1" applyFont="1" applyFill="1" applyBorder="1" applyAlignment="1">
      <alignment horizontal="right"/>
    </xf>
    <xf numFmtId="0" fontId="0" fillId="0" borderId="25" xfId="0" applyFont="1" applyFill="1" applyBorder="1"/>
    <xf numFmtId="0" fontId="1" fillId="0" borderId="24" xfId="0" applyFont="1" applyFill="1" applyBorder="1"/>
    <xf numFmtId="0" fontId="1" fillId="0" borderId="24" xfId="0" applyFont="1" applyFill="1" applyBorder="1" applyAlignment="1"/>
    <xf numFmtId="0" fontId="0" fillId="0" borderId="24" xfId="0" applyFill="1" applyBorder="1" applyAlignment="1"/>
    <xf numFmtId="0" fontId="4" fillId="0" borderId="24" xfId="0" applyFont="1" applyFill="1" applyBorder="1" applyAlignment="1">
      <alignment horizontal="right"/>
    </xf>
    <xf numFmtId="0" fontId="0" fillId="0" borderId="0" xfId="0" applyAlignment="1">
      <alignment horizontal="right"/>
    </xf>
    <xf numFmtId="0" fontId="1" fillId="0" borderId="0" xfId="0" applyFont="1" applyAlignment="1"/>
    <xf numFmtId="0" fontId="10" fillId="0" borderId="0" xfId="3" applyAlignment="1"/>
    <xf numFmtId="0" fontId="1" fillId="0" borderId="1" xfId="0" applyFont="1" applyBorder="1" applyAlignment="1">
      <alignment horizontal="right" wrapText="1"/>
    </xf>
    <xf numFmtId="0" fontId="0" fillId="0" borderId="24" xfId="0" applyBorder="1" applyAlignment="1"/>
    <xf numFmtId="0" fontId="1" fillId="0" borderId="24" xfId="0" applyFont="1" applyBorder="1" applyAlignment="1">
      <alignment horizontal="right" wrapText="1"/>
    </xf>
    <xf numFmtId="0" fontId="33" fillId="0" borderId="0" xfId="0" applyFont="1"/>
    <xf numFmtId="0" fontId="33" fillId="0" borderId="0" xfId="0" applyFont="1" applyFill="1"/>
    <xf numFmtId="0" fontId="33" fillId="0" borderId="0" xfId="0" applyFont="1" applyFill="1" applyBorder="1"/>
    <xf numFmtId="9" fontId="0" fillId="0" borderId="0" xfId="2" applyFont="1" applyFill="1" applyBorder="1" applyAlignment="1">
      <alignment horizontal="center"/>
    </xf>
    <xf numFmtId="165" fontId="0" fillId="0" borderId="0" xfId="2" applyNumberFormat="1" applyFont="1" applyFill="1" applyBorder="1" applyAlignment="1">
      <alignment horizontal="center"/>
    </xf>
    <xf numFmtId="3" fontId="33" fillId="0" borderId="0" xfId="0" applyNumberFormat="1" applyFont="1"/>
    <xf numFmtId="0" fontId="0" fillId="6" borderId="24" xfId="0" applyFill="1" applyBorder="1" applyAlignment="1">
      <alignment horizontal="left" indent="2"/>
    </xf>
    <xf numFmtId="0" fontId="0" fillId="6" borderId="24" xfId="0" applyFill="1" applyBorder="1"/>
    <xf numFmtId="0" fontId="33" fillId="0" borderId="0" xfId="0" applyFont="1" applyFill="1" applyBorder="1" applyAlignment="1">
      <alignment wrapText="1"/>
    </xf>
    <xf numFmtId="0" fontId="33" fillId="0" borderId="0" xfId="0" applyFont="1" applyFill="1" applyBorder="1" applyAlignment="1">
      <alignment horizontal="right"/>
    </xf>
    <xf numFmtId="165" fontId="33" fillId="0" borderId="0" xfId="1" applyNumberFormat="1" applyFont="1" applyFill="1" applyBorder="1" applyAlignment="1">
      <alignment horizontal="right"/>
    </xf>
    <xf numFmtId="0" fontId="0" fillId="0" borderId="0" xfId="2" applyNumberFormat="1" applyFont="1" applyFill="1" applyBorder="1" applyAlignment="1">
      <alignment horizontal="right"/>
    </xf>
    <xf numFmtId="166" fontId="2" fillId="0" borderId="0" xfId="1" applyNumberFormat="1" applyFont="1" applyFill="1" applyBorder="1" applyAlignment="1">
      <alignment horizontal="right"/>
    </xf>
    <xf numFmtId="166" fontId="4" fillId="0" borderId="0" xfId="1" applyNumberFormat="1" applyFont="1" applyFill="1" applyBorder="1" applyAlignment="1">
      <alignment horizontal="right"/>
    </xf>
    <xf numFmtId="173" fontId="2" fillId="0" borderId="0" xfId="1" applyNumberFormat="1" applyFont="1" applyFill="1" applyBorder="1" applyAlignment="1">
      <alignment horizontal="right"/>
    </xf>
    <xf numFmtId="173" fontId="4" fillId="0" borderId="0" xfId="1" applyNumberFormat="1" applyFont="1" applyFill="1" applyBorder="1" applyAlignment="1">
      <alignment horizontal="right"/>
    </xf>
    <xf numFmtId="0" fontId="1" fillId="0" borderId="0" xfId="2" applyNumberFormat="1" applyFont="1" applyFill="1" applyBorder="1" applyAlignment="1">
      <alignment horizontal="right"/>
    </xf>
    <xf numFmtId="9" fontId="4" fillId="0" borderId="0" xfId="2" applyFont="1" applyFill="1" applyBorder="1" applyAlignment="1">
      <alignment horizontal="center"/>
    </xf>
    <xf numFmtId="0" fontId="22" fillId="0" borderId="36" xfId="0" applyFont="1" applyFill="1" applyBorder="1" applyAlignment="1">
      <alignment horizontal="centerContinuous" vertical="center"/>
    </xf>
    <xf numFmtId="0" fontId="22" fillId="0" borderId="37" xfId="0" applyFont="1" applyFill="1" applyBorder="1" applyAlignment="1">
      <alignment horizontal="centerContinuous" vertical="center"/>
    </xf>
    <xf numFmtId="0" fontId="22" fillId="0" borderId="38" xfId="0" applyFont="1" applyFill="1" applyBorder="1" applyAlignment="1">
      <alignment horizontal="centerContinuous" vertical="center"/>
    </xf>
    <xf numFmtId="168" fontId="23" fillId="0" borderId="62" xfId="0" applyNumberFormat="1" applyFont="1" applyFill="1" applyBorder="1" applyAlignment="1">
      <alignment horizontal="center" vertical="center" wrapText="1"/>
    </xf>
    <xf numFmtId="168" fontId="23" fillId="0" borderId="58" xfId="0" applyNumberFormat="1" applyFont="1" applyFill="1" applyBorder="1" applyAlignment="1">
      <alignment horizontal="center" vertical="center" wrapText="1"/>
    </xf>
    <xf numFmtId="0" fontId="22" fillId="0" borderId="62" xfId="0" applyFont="1" applyFill="1" applyBorder="1" applyAlignment="1">
      <alignment horizontal="center" vertical="center" wrapText="1"/>
    </xf>
    <xf numFmtId="0" fontId="22" fillId="0" borderId="58" xfId="0" applyFont="1" applyFill="1" applyBorder="1" applyAlignment="1">
      <alignment horizontal="center" vertical="center" wrapText="1"/>
    </xf>
    <xf numFmtId="0" fontId="22" fillId="0" borderId="63" xfId="0" applyFont="1" applyFill="1" applyBorder="1" applyAlignment="1">
      <alignment horizontal="center" vertical="center" wrapText="1"/>
    </xf>
    <xf numFmtId="0" fontId="22" fillId="0" borderId="24" xfId="0" applyFont="1" applyFill="1" applyBorder="1" applyAlignment="1">
      <alignment horizontal="center" vertical="center" wrapText="1"/>
    </xf>
    <xf numFmtId="165" fontId="1" fillId="0" borderId="0" xfId="1" applyNumberFormat="1" applyFont="1" applyFill="1" applyBorder="1" applyAlignment="1">
      <alignment horizontal="center"/>
    </xf>
    <xf numFmtId="0" fontId="1" fillId="0" borderId="0" xfId="0" applyFont="1" applyFill="1" applyBorder="1" applyAlignment="1">
      <alignment horizontal="center"/>
    </xf>
    <xf numFmtId="0" fontId="0" fillId="0" borderId="0" xfId="0"/>
    <xf numFmtId="0" fontId="0" fillId="0" borderId="0" xfId="0"/>
    <xf numFmtId="165" fontId="0" fillId="0" borderId="69" xfId="1" applyNumberFormat="1" applyFont="1" applyFill="1" applyBorder="1" applyAlignment="1">
      <alignment horizontal="right"/>
    </xf>
    <xf numFmtId="165" fontId="4" fillId="0" borderId="26" xfId="1" applyNumberFormat="1" applyFont="1" applyFill="1" applyBorder="1" applyAlignment="1">
      <alignment horizontal="right"/>
    </xf>
    <xf numFmtId="1" fontId="0" fillId="0" borderId="70" xfId="1" applyNumberFormat="1" applyFont="1" applyFill="1" applyBorder="1" applyAlignment="1">
      <alignment horizontal="right"/>
    </xf>
    <xf numFmtId="0" fontId="0" fillId="0" borderId="21" xfId="0" applyFill="1" applyBorder="1" applyAlignment="1">
      <alignment horizontal="right"/>
    </xf>
    <xf numFmtId="0" fontId="1" fillId="0" borderId="21" xfId="0" applyFont="1" applyFill="1" applyBorder="1" applyAlignment="1">
      <alignment horizontal="right"/>
    </xf>
    <xf numFmtId="0" fontId="0" fillId="0" borderId="21" xfId="0" applyFill="1" applyBorder="1" applyAlignment="1">
      <alignment horizontal="right" wrapText="1"/>
    </xf>
    <xf numFmtId="0" fontId="0" fillId="0" borderId="67" xfId="0" applyFill="1" applyBorder="1" applyAlignment="1">
      <alignment horizontal="right"/>
    </xf>
    <xf numFmtId="165" fontId="4" fillId="0" borderId="73" xfId="1" applyNumberFormat="1" applyFont="1" applyFill="1" applyBorder="1" applyAlignment="1">
      <alignment horizontal="right"/>
    </xf>
    <xf numFmtId="165" fontId="0" fillId="0" borderId="75" xfId="1" applyNumberFormat="1" applyFont="1" applyFill="1" applyBorder="1" applyAlignment="1">
      <alignment horizontal="right"/>
    </xf>
    <xf numFmtId="165" fontId="0" fillId="0" borderId="71" xfId="1" applyNumberFormat="1" applyFont="1" applyFill="1" applyBorder="1" applyAlignment="1">
      <alignment horizontal="right"/>
    </xf>
    <xf numFmtId="165" fontId="4" fillId="0" borderId="20" xfId="1" applyNumberFormat="1" applyFont="1" applyFill="1" applyBorder="1" applyAlignment="1">
      <alignment horizontal="right"/>
    </xf>
    <xf numFmtId="165" fontId="0" fillId="0" borderId="76" xfId="1" applyNumberFormat="1" applyFont="1" applyFill="1" applyBorder="1" applyAlignment="1">
      <alignment horizontal="right"/>
    </xf>
    <xf numFmtId="1" fontId="0" fillId="0" borderId="77" xfId="1" applyNumberFormat="1" applyFont="1" applyFill="1" applyBorder="1" applyAlignment="1">
      <alignment horizontal="right"/>
    </xf>
    <xf numFmtId="0" fontId="0" fillId="0" borderId="78" xfId="0" applyFill="1" applyBorder="1" applyAlignment="1">
      <alignment horizontal="right"/>
    </xf>
    <xf numFmtId="165" fontId="1" fillId="0" borderId="28" xfId="1" applyNumberFormat="1" applyFont="1" applyFill="1" applyBorder="1" applyAlignment="1">
      <alignment horizontal="right"/>
    </xf>
    <xf numFmtId="3" fontId="1" fillId="0" borderId="21" xfId="0" applyNumberFormat="1" applyFont="1" applyFill="1" applyBorder="1" applyAlignment="1">
      <alignment horizontal="right"/>
    </xf>
    <xf numFmtId="0" fontId="4" fillId="0" borderId="21" xfId="0" applyFont="1" applyFill="1" applyBorder="1" applyAlignment="1">
      <alignment horizontal="right" wrapText="1"/>
    </xf>
    <xf numFmtId="0" fontId="0" fillId="0" borderId="67" xfId="0" applyFont="1" applyFill="1" applyBorder="1" applyAlignment="1">
      <alignment horizontal="right"/>
    </xf>
    <xf numFmtId="165" fontId="1" fillId="0" borderId="76" xfId="1" applyNumberFormat="1" applyFont="1" applyFill="1" applyBorder="1" applyAlignment="1">
      <alignment horizontal="right"/>
    </xf>
    <xf numFmtId="0" fontId="0" fillId="0" borderId="82" xfId="0" applyFill="1" applyBorder="1" applyAlignment="1">
      <alignment horizontal="right"/>
    </xf>
    <xf numFmtId="165" fontId="1" fillId="0" borderId="73" xfId="1" applyNumberFormat="1" applyFont="1" applyFill="1" applyBorder="1" applyAlignment="1">
      <alignment horizontal="right"/>
    </xf>
    <xf numFmtId="165" fontId="1" fillId="0" borderId="15" xfId="1" applyNumberFormat="1" applyFont="1" applyFill="1" applyBorder="1" applyAlignment="1">
      <alignment horizontal="right"/>
    </xf>
    <xf numFmtId="165" fontId="1" fillId="0" borderId="21" xfId="1" applyNumberFormat="1" applyFont="1" applyFill="1" applyBorder="1" applyAlignment="1">
      <alignment horizontal="right"/>
    </xf>
    <xf numFmtId="165" fontId="1" fillId="0" borderId="24" xfId="1" applyNumberFormat="1" applyFont="1" applyFill="1" applyBorder="1" applyAlignment="1">
      <alignment horizontal="right"/>
    </xf>
    <xf numFmtId="9" fontId="1" fillId="0" borderId="0" xfId="0" applyNumberFormat="1" applyFont="1" applyFill="1" applyBorder="1"/>
    <xf numFmtId="0" fontId="0" fillId="0" borderId="55" xfId="0" applyFont="1" applyBorder="1"/>
    <xf numFmtId="165" fontId="1" fillId="0" borderId="19" xfId="1" applyNumberFormat="1" applyFont="1" applyFill="1" applyBorder="1" applyAlignment="1">
      <alignment horizontal="right"/>
    </xf>
    <xf numFmtId="9" fontId="1" fillId="0" borderId="19" xfId="0" applyNumberFormat="1" applyFont="1" applyFill="1" applyBorder="1"/>
    <xf numFmtId="0" fontId="33" fillId="0" borderId="0" xfId="0" applyFont="1" applyAlignment="1">
      <alignment horizontal="left"/>
    </xf>
    <xf numFmtId="0" fontId="0" fillId="0" borderId="0" xfId="0" applyBorder="1" applyAlignment="1">
      <alignment horizontal="right" wrapText="1"/>
    </xf>
    <xf numFmtId="0" fontId="0" fillId="0" borderId="21" xfId="0" applyBorder="1"/>
    <xf numFmtId="3" fontId="1" fillId="0" borderId="21" xfId="0" applyNumberFormat="1" applyFont="1" applyBorder="1"/>
    <xf numFmtId="165" fontId="0" fillId="0" borderId="84" xfId="1" applyNumberFormat="1" applyFont="1" applyFill="1" applyBorder="1" applyAlignment="1">
      <alignment horizontal="right"/>
    </xf>
    <xf numFmtId="0" fontId="1" fillId="0" borderId="5" xfId="2" applyNumberFormat="1" applyFont="1" applyFill="1" applyBorder="1" applyAlignment="1">
      <alignment horizontal="right"/>
    </xf>
    <xf numFmtId="0" fontId="1" fillId="0" borderId="15" xfId="0" applyFont="1" applyFill="1" applyBorder="1"/>
    <xf numFmtId="0" fontId="1" fillId="0" borderId="16" xfId="0" applyFont="1" applyFill="1" applyBorder="1"/>
    <xf numFmtId="0" fontId="1" fillId="0" borderId="12" xfId="0" applyFont="1" applyFill="1" applyBorder="1"/>
    <xf numFmtId="0" fontId="1" fillId="0" borderId="11" xfId="0" applyFont="1" applyFill="1" applyBorder="1"/>
    <xf numFmtId="0" fontId="1" fillId="0" borderId="4" xfId="0" applyFont="1" applyFill="1" applyBorder="1"/>
    <xf numFmtId="0" fontId="1" fillId="0" borderId="37" xfId="0" applyFont="1" applyFill="1" applyBorder="1"/>
    <xf numFmtId="0" fontId="1" fillId="0" borderId="86" xfId="0" applyFont="1" applyFill="1" applyBorder="1"/>
    <xf numFmtId="0" fontId="5" fillId="0" borderId="24" xfId="0" applyFont="1" applyBorder="1" applyAlignment="1">
      <alignment wrapText="1"/>
    </xf>
    <xf numFmtId="0" fontId="1" fillId="0" borderId="0" xfId="0" applyFont="1" applyBorder="1" applyAlignment="1">
      <alignment horizontal="right" wrapText="1"/>
    </xf>
    <xf numFmtId="0" fontId="1" fillId="0" borderId="19" xfId="0" applyFont="1" applyBorder="1" applyAlignment="1">
      <alignment horizontal="right" wrapText="1"/>
    </xf>
    <xf numFmtId="0" fontId="1" fillId="0" borderId="56" xfId="0" applyFont="1" applyBorder="1" applyAlignment="1">
      <alignment horizontal="right" wrapText="1"/>
    </xf>
    <xf numFmtId="0" fontId="1" fillId="0" borderId="21" xfId="0" applyFont="1" applyBorder="1" applyAlignment="1">
      <alignment horizontal="right" wrapText="1"/>
    </xf>
    <xf numFmtId="10" fontId="0" fillId="0" borderId="21" xfId="2" applyNumberFormat="1" applyFont="1" applyFill="1" applyBorder="1" applyAlignment="1">
      <alignment horizontal="right"/>
    </xf>
    <xf numFmtId="0" fontId="0" fillId="0" borderId="24" xfId="0" applyFont="1" applyBorder="1" applyAlignment="1">
      <alignment wrapText="1"/>
    </xf>
    <xf numFmtId="0" fontId="0" fillId="0" borderId="64" xfId="0" applyBorder="1"/>
    <xf numFmtId="0" fontId="0" fillId="0" borderId="23" xfId="0" applyBorder="1"/>
    <xf numFmtId="0" fontId="1" fillId="0" borderId="19" xfId="0" applyFont="1" applyBorder="1" applyAlignment="1">
      <alignment horizontal="center" wrapText="1"/>
    </xf>
    <xf numFmtId="165" fontId="1" fillId="0" borderId="84" xfId="1" applyNumberFormat="1" applyFont="1" applyFill="1" applyBorder="1" applyAlignment="1">
      <alignment horizontal="right"/>
    </xf>
    <xf numFmtId="9" fontId="1" fillId="0" borderId="21" xfId="0" applyNumberFormat="1" applyFont="1" applyFill="1" applyBorder="1"/>
    <xf numFmtId="0" fontId="1" fillId="0" borderId="21" xfId="0" applyFont="1" applyBorder="1"/>
    <xf numFmtId="10" fontId="1" fillId="0" borderId="21" xfId="2" applyNumberFormat="1" applyFont="1" applyFill="1" applyBorder="1" applyAlignment="1">
      <alignment horizontal="right"/>
    </xf>
    <xf numFmtId="43" fontId="9" fillId="0" borderId="0" xfId="1" applyFont="1" applyFill="1" applyAlignment="1">
      <alignment vertical="center"/>
    </xf>
    <xf numFmtId="11" fontId="9" fillId="0" borderId="0" xfId="0" applyNumberFormat="1" applyFont="1" applyFill="1" applyAlignment="1">
      <alignment vertical="center"/>
    </xf>
    <xf numFmtId="0" fontId="10" fillId="0" borderId="0" xfId="3" applyFill="1" applyAlignment="1">
      <alignment vertical="center"/>
    </xf>
    <xf numFmtId="165" fontId="1" fillId="0" borderId="66" xfId="1" applyNumberFormat="1" applyFont="1" applyFill="1" applyBorder="1" applyAlignment="1">
      <alignment horizontal="right"/>
    </xf>
    <xf numFmtId="0" fontId="1" fillId="0" borderId="36" xfId="0" applyFont="1" applyFill="1" applyBorder="1" applyAlignment="1">
      <alignment horizontal="center"/>
    </xf>
    <xf numFmtId="0" fontId="1" fillId="0" borderId="37" xfId="0" applyFont="1" applyFill="1" applyBorder="1" applyAlignment="1">
      <alignment horizontal="center"/>
    </xf>
    <xf numFmtId="0" fontId="1" fillId="0" borderId="38" xfId="0" applyFont="1" applyFill="1" applyBorder="1" applyAlignment="1">
      <alignment horizontal="center"/>
    </xf>
    <xf numFmtId="0" fontId="1" fillId="3" borderId="21" xfId="0" applyFont="1" applyFill="1" applyBorder="1" applyAlignment="1">
      <alignment horizontal="center" wrapText="1"/>
    </xf>
    <xf numFmtId="0" fontId="0" fillId="0" borderId="24" xfId="0" applyFont="1" applyBorder="1"/>
    <xf numFmtId="0" fontId="0" fillId="0" borderId="60" xfId="0" applyFont="1" applyBorder="1"/>
    <xf numFmtId="165" fontId="1" fillId="0" borderId="60" xfId="1" applyNumberFormat="1" applyFont="1" applyFill="1" applyBorder="1" applyAlignment="1">
      <alignment horizontal="right"/>
    </xf>
    <xf numFmtId="9" fontId="33" fillId="0" borderId="0" xfId="2" applyFont="1" applyFill="1" applyBorder="1" applyAlignment="1">
      <alignment horizontal="right"/>
    </xf>
    <xf numFmtId="0" fontId="0" fillId="8" borderId="0" xfId="0" applyFill="1" applyBorder="1"/>
    <xf numFmtId="0" fontId="0" fillId="8" borderId="0" xfId="0" applyFill="1"/>
    <xf numFmtId="0" fontId="0" fillId="8" borderId="0" xfId="0" applyFont="1" applyFill="1" applyBorder="1" applyAlignment="1">
      <alignment wrapText="1"/>
    </xf>
    <xf numFmtId="0" fontId="0" fillId="8" borderId="0" xfId="0" applyFont="1" applyFill="1" applyBorder="1"/>
    <xf numFmtId="165" fontId="0" fillId="8" borderId="0" xfId="1" applyNumberFormat="1" applyFont="1" applyFill="1" applyBorder="1"/>
    <xf numFmtId="0" fontId="33" fillId="8" borderId="0" xfId="0" applyFont="1" applyFill="1" applyBorder="1"/>
    <xf numFmtId="0" fontId="36" fillId="8" borderId="0" xfId="0" applyFont="1" applyFill="1"/>
    <xf numFmtId="0" fontId="0" fillId="0" borderId="23" xfId="0" applyFont="1" applyBorder="1"/>
    <xf numFmtId="165" fontId="1" fillId="0" borderId="64" xfId="1" applyNumberFormat="1" applyFont="1" applyFill="1" applyBorder="1" applyAlignment="1">
      <alignment horizontal="right"/>
    </xf>
    <xf numFmtId="165" fontId="1" fillId="0" borderId="23" xfId="1" applyNumberFormat="1" applyFont="1" applyFill="1" applyBorder="1" applyAlignment="1">
      <alignment horizontal="right"/>
    </xf>
    <xf numFmtId="165" fontId="1" fillId="0" borderId="65" xfId="1" applyNumberFormat="1" applyFont="1" applyFill="1" applyBorder="1" applyAlignment="1">
      <alignment horizontal="right"/>
    </xf>
    <xf numFmtId="165" fontId="0" fillId="0" borderId="23" xfId="1" applyNumberFormat="1" applyFont="1" applyFill="1" applyBorder="1" applyAlignment="1">
      <alignment horizontal="right"/>
    </xf>
    <xf numFmtId="165" fontId="0" fillId="0" borderId="64" xfId="1" applyNumberFormat="1" applyFont="1" applyFill="1" applyBorder="1" applyAlignment="1">
      <alignment horizontal="right"/>
    </xf>
    <xf numFmtId="165" fontId="0" fillId="0" borderId="65" xfId="1" applyNumberFormat="1" applyFont="1" applyFill="1" applyBorder="1" applyAlignment="1">
      <alignment horizontal="right"/>
    </xf>
    <xf numFmtId="0" fontId="35" fillId="8" borderId="0" xfId="0" applyFont="1" applyFill="1"/>
    <xf numFmtId="0" fontId="0" fillId="8" borderId="0" xfId="0" applyFill="1" applyBorder="1" applyAlignment="1">
      <alignment wrapText="1"/>
    </xf>
    <xf numFmtId="0" fontId="0" fillId="8" borderId="0" xfId="0" applyFill="1" applyBorder="1" applyAlignment="1">
      <alignment horizontal="right"/>
    </xf>
    <xf numFmtId="0" fontId="1" fillId="8" borderId="0" xfId="0" applyFont="1" applyFill="1" applyBorder="1"/>
    <xf numFmtId="0" fontId="1" fillId="0" borderId="23" xfId="0" applyFont="1" applyBorder="1" applyAlignment="1">
      <alignment horizontal="center"/>
    </xf>
    <xf numFmtId="165" fontId="1" fillId="0" borderId="65" xfId="1" applyNumberFormat="1" applyFont="1" applyFill="1" applyBorder="1" applyAlignment="1">
      <alignment horizontal="center"/>
    </xf>
    <xf numFmtId="165" fontId="1" fillId="0" borderId="64" xfId="1" applyNumberFormat="1" applyFont="1" applyFill="1" applyBorder="1" applyAlignment="1">
      <alignment horizontal="center"/>
    </xf>
    <xf numFmtId="0" fontId="36" fillId="8" borderId="0" xfId="0" applyFont="1" applyFill="1" applyBorder="1"/>
    <xf numFmtId="0" fontId="33" fillId="8" borderId="0" xfId="0" applyFont="1" applyFill="1"/>
    <xf numFmtId="0" fontId="1" fillId="0" borderId="65" xfId="0" applyFont="1" applyBorder="1" applyAlignment="1">
      <alignment horizontal="center"/>
    </xf>
    <xf numFmtId="0" fontId="0" fillId="0" borderId="91" xfId="0" applyBorder="1"/>
    <xf numFmtId="0" fontId="0" fillId="8" borderId="0" xfId="0" applyFill="1" applyBorder="1" applyAlignment="1"/>
    <xf numFmtId="0" fontId="1" fillId="8" borderId="0" xfId="0" applyFont="1" applyFill="1" applyBorder="1" applyAlignment="1">
      <alignment wrapText="1"/>
    </xf>
    <xf numFmtId="165" fontId="1" fillId="8" borderId="0" xfId="1" applyNumberFormat="1" applyFont="1" applyFill="1" applyBorder="1"/>
    <xf numFmtId="0" fontId="0" fillId="0" borderId="0" xfId="0" applyAlignment="1">
      <alignment horizontal="center"/>
    </xf>
    <xf numFmtId="0" fontId="4" fillId="0" borderId="21" xfId="0" applyFont="1" applyBorder="1" applyAlignment="1" applyProtection="1">
      <alignment horizontal="center" vertical="center" shrinkToFit="1"/>
      <protection locked="0"/>
    </xf>
    <xf numFmtId="3" fontId="4" fillId="0" borderId="0" xfId="0" applyNumberFormat="1" applyFont="1" applyFill="1" applyAlignment="1" applyProtection="1">
      <alignment horizontal="left" vertical="center" shrinkToFit="1"/>
      <protection locked="0"/>
    </xf>
    <xf numFmtId="3" fontId="4" fillId="0" borderId="0" xfId="0" applyNumberFormat="1" applyFont="1" applyAlignment="1" applyProtection="1">
      <alignment horizontal="left" vertical="center" shrinkToFit="1"/>
      <protection locked="0"/>
    </xf>
    <xf numFmtId="3" fontId="4" fillId="0" borderId="0" xfId="0" applyNumberFormat="1" applyFont="1" applyAlignment="1" applyProtection="1">
      <alignment horizontal="center" vertical="center" shrinkToFit="1"/>
      <protection locked="0"/>
    </xf>
    <xf numFmtId="169" fontId="0" fillId="0" borderId="21" xfId="0" applyNumberFormat="1" applyFont="1" applyBorder="1" applyAlignment="1" applyProtection="1">
      <alignment horizontal="center"/>
      <protection locked="0"/>
    </xf>
    <xf numFmtId="170" fontId="0" fillId="0" borderId="0" xfId="0" applyNumberFormat="1" applyFont="1" applyAlignment="1" applyProtection="1">
      <alignment horizontal="center"/>
      <protection locked="0"/>
    </xf>
    <xf numFmtId="170" fontId="0" fillId="0" borderId="19" xfId="0" applyNumberFormat="1" applyFont="1" applyBorder="1" applyAlignment="1" applyProtection="1">
      <alignment horizontal="center"/>
      <protection locked="0"/>
    </xf>
    <xf numFmtId="0" fontId="0" fillId="8" borderId="0" xfId="0" applyFill="1" applyAlignment="1">
      <alignment wrapText="1"/>
    </xf>
    <xf numFmtId="0" fontId="0" fillId="8" borderId="0" xfId="0" applyFill="1" applyAlignment="1"/>
    <xf numFmtId="0" fontId="22" fillId="0" borderId="49" xfId="0" applyFont="1" applyFill="1" applyBorder="1" applyAlignment="1">
      <alignment horizontal="center" vertical="center"/>
    </xf>
    <xf numFmtId="0" fontId="26" fillId="0" borderId="0" xfId="0" applyFont="1" applyBorder="1" applyAlignment="1" applyProtection="1">
      <alignment horizontal="center" vertical="center" shrinkToFit="1"/>
      <protection locked="0"/>
    </xf>
    <xf numFmtId="0" fontId="0" fillId="0" borderId="19" xfId="0" applyBorder="1" applyAlignment="1"/>
    <xf numFmtId="0" fontId="0" fillId="0" borderId="1" xfId="0" applyBorder="1"/>
    <xf numFmtId="0" fontId="1" fillId="0" borderId="91" xfId="0" applyFont="1" applyBorder="1"/>
    <xf numFmtId="0" fontId="1" fillId="0" borderId="92" xfId="0" applyFont="1" applyBorder="1"/>
    <xf numFmtId="0" fontId="1" fillId="0" borderId="93" xfId="0" applyFont="1" applyBorder="1"/>
    <xf numFmtId="0" fontId="1" fillId="0" borderId="0" xfId="0" applyFont="1" applyFill="1" applyBorder="1" applyAlignment="1">
      <alignment vertical="center" textRotation="90"/>
    </xf>
    <xf numFmtId="0" fontId="1" fillId="0" borderId="0" xfId="0" applyFont="1" applyAlignment="1">
      <alignment horizontal="center" vertical="center"/>
    </xf>
    <xf numFmtId="0" fontId="1" fillId="0" borderId="3" xfId="0" applyFont="1" applyFill="1" applyBorder="1" applyAlignment="1">
      <alignment vertical="center"/>
    </xf>
    <xf numFmtId="0" fontId="1" fillId="0" borderId="3" xfId="0" applyFont="1" applyFill="1" applyBorder="1" applyAlignment="1">
      <alignment vertical="center" wrapText="1"/>
    </xf>
    <xf numFmtId="0" fontId="1" fillId="0" borderId="4" xfId="0" applyFont="1" applyFill="1" applyBorder="1" applyAlignment="1">
      <alignment vertical="center"/>
    </xf>
    <xf numFmtId="0" fontId="1" fillId="0" borderId="0" xfId="0" applyFont="1" applyBorder="1" applyAlignment="1">
      <alignment horizontal="center" vertical="center"/>
    </xf>
    <xf numFmtId="0" fontId="0" fillId="0" borderId="4" xfId="0" applyFill="1" applyBorder="1" applyAlignment="1">
      <alignment wrapText="1"/>
    </xf>
    <xf numFmtId="0" fontId="0" fillId="0" borderId="24" xfId="0" applyBorder="1"/>
    <xf numFmtId="0" fontId="1" fillId="0" borderId="24" xfId="0" applyFont="1" applyBorder="1" applyAlignment="1">
      <alignment horizontal="center" vertical="center"/>
    </xf>
    <xf numFmtId="0" fontId="1" fillId="0" borderId="27" xfId="0" applyFont="1" applyFill="1" applyBorder="1" applyAlignment="1">
      <alignment vertical="center"/>
    </xf>
    <xf numFmtId="0" fontId="0" fillId="0" borderId="27" xfId="0" applyFill="1" applyBorder="1" applyAlignment="1">
      <alignment wrapText="1"/>
    </xf>
    <xf numFmtId="0" fontId="0" fillId="0" borderId="25" xfId="0" applyFill="1" applyBorder="1" applyAlignment="1">
      <alignment wrapText="1"/>
    </xf>
    <xf numFmtId="0" fontId="0" fillId="0" borderId="26" xfId="0" applyFill="1" applyBorder="1" applyAlignment="1">
      <alignment wrapText="1"/>
    </xf>
    <xf numFmtId="0" fontId="0" fillId="0" borderId="83" xfId="0" applyFill="1" applyBorder="1" applyAlignment="1">
      <alignment wrapText="1"/>
    </xf>
    <xf numFmtId="0" fontId="0" fillId="0" borderId="0" xfId="0" applyBorder="1" applyAlignment="1">
      <alignment wrapText="1"/>
    </xf>
    <xf numFmtId="0" fontId="1" fillId="0" borderId="24" xfId="0" applyFont="1" applyBorder="1" applyAlignment="1">
      <alignment horizontal="center"/>
    </xf>
    <xf numFmtId="165" fontId="4" fillId="0" borderId="0" xfId="1" applyNumberFormat="1" applyFont="1" applyFill="1" applyBorder="1" applyAlignment="1">
      <alignment horizontal="left"/>
    </xf>
    <xf numFmtId="3" fontId="1" fillId="0" borderId="48" xfId="0" applyNumberFormat="1" applyFont="1" applyFill="1" applyBorder="1" applyAlignment="1">
      <alignment horizontal="right"/>
    </xf>
    <xf numFmtId="0" fontId="0" fillId="0" borderId="48" xfId="0" applyFill="1" applyBorder="1" applyAlignment="1">
      <alignment horizontal="right"/>
    </xf>
    <xf numFmtId="0" fontId="4" fillId="0" borderId="47" xfId="0" applyFont="1" applyFill="1" applyBorder="1" applyAlignment="1">
      <alignment horizontal="right"/>
    </xf>
    <xf numFmtId="165" fontId="1" fillId="0" borderId="48" xfId="1" applyNumberFormat="1" applyFont="1" applyFill="1" applyBorder="1" applyAlignment="1">
      <alignment horizontal="right"/>
    </xf>
    <xf numFmtId="165" fontId="1" fillId="0" borderId="94" xfId="1" applyNumberFormat="1" applyFont="1" applyFill="1" applyBorder="1" applyAlignment="1">
      <alignment horizontal="right"/>
    </xf>
    <xf numFmtId="165" fontId="2" fillId="0" borderId="48" xfId="1" applyNumberFormat="1" applyFont="1" applyFill="1" applyBorder="1" applyAlignment="1">
      <alignment horizontal="right"/>
    </xf>
    <xf numFmtId="167" fontId="1" fillId="0" borderId="48" xfId="1" applyNumberFormat="1" applyFont="1" applyFill="1" applyBorder="1" applyAlignment="1">
      <alignment horizontal="right"/>
    </xf>
    <xf numFmtId="165" fontId="2" fillId="0" borderId="94" xfId="1" applyNumberFormat="1" applyFont="1" applyFill="1" applyBorder="1" applyAlignment="1">
      <alignment horizontal="right"/>
    </xf>
    <xf numFmtId="9" fontId="0" fillId="0" borderId="48" xfId="2" applyFont="1" applyFill="1" applyBorder="1" applyAlignment="1">
      <alignment horizontal="right"/>
    </xf>
    <xf numFmtId="9" fontId="0" fillId="0" borderId="47" xfId="2" applyFont="1" applyFill="1" applyBorder="1" applyAlignment="1">
      <alignment horizontal="right"/>
    </xf>
    <xf numFmtId="0" fontId="1" fillId="0" borderId="27" xfId="0" applyFont="1" applyFill="1" applyBorder="1" applyAlignment="1">
      <alignment vertical="center" wrapText="1"/>
    </xf>
    <xf numFmtId="0" fontId="1" fillId="0" borderId="1" xfId="0" applyFont="1" applyBorder="1" applyAlignment="1"/>
    <xf numFmtId="0" fontId="10" fillId="0" borderId="1" xfId="3" applyBorder="1" applyAlignment="1"/>
    <xf numFmtId="0" fontId="0" fillId="0" borderId="1" xfId="0" applyBorder="1" applyAlignment="1">
      <alignment horizontal="right"/>
    </xf>
    <xf numFmtId="0" fontId="10" fillId="0" borderId="0" xfId="3"/>
    <xf numFmtId="3" fontId="37" fillId="0" borderId="0" xfId="0" applyNumberFormat="1" applyFont="1" applyFill="1" applyAlignment="1" applyProtection="1">
      <alignment horizontal="left" vertical="center" shrinkToFit="1"/>
      <protection locked="0"/>
    </xf>
    <xf numFmtId="0" fontId="1" fillId="0" borderId="9" xfId="0" applyFont="1" applyFill="1" applyBorder="1" applyAlignment="1">
      <alignment vertical="center"/>
    </xf>
    <xf numFmtId="0" fontId="0" fillId="0" borderId="9" xfId="0" applyFill="1" applyBorder="1" applyAlignment="1">
      <alignment wrapText="1"/>
    </xf>
    <xf numFmtId="0" fontId="0" fillId="0" borderId="28" xfId="0" applyFill="1" applyBorder="1" applyAlignment="1">
      <alignment wrapText="1"/>
    </xf>
    <xf numFmtId="0" fontId="1" fillId="0" borderId="23" xfId="0" applyFont="1" applyBorder="1" applyAlignment="1">
      <alignment horizontal="center" vertical="center"/>
    </xf>
    <xf numFmtId="0" fontId="1" fillId="0" borderId="95" xfId="0" applyFont="1" applyFill="1" applyBorder="1" applyAlignment="1">
      <alignment vertical="center"/>
    </xf>
    <xf numFmtId="0" fontId="0" fillId="0" borderId="95" xfId="0" applyFill="1" applyBorder="1" applyAlignment="1">
      <alignment wrapText="1"/>
    </xf>
    <xf numFmtId="0" fontId="0" fillId="0" borderId="96" xfId="0" applyFill="1" applyBorder="1" applyAlignment="1">
      <alignment wrapText="1"/>
    </xf>
    <xf numFmtId="0" fontId="36" fillId="0" borderId="0" xfId="0" applyFont="1" applyFill="1"/>
    <xf numFmtId="0" fontId="1" fillId="0" borderId="0" xfId="0" applyFont="1" applyFill="1" applyBorder="1" applyAlignment="1">
      <alignment horizontal="center"/>
    </xf>
    <xf numFmtId="0" fontId="1" fillId="0" borderId="23" xfId="0" applyFont="1" applyFill="1" applyBorder="1" applyAlignment="1">
      <alignment horizontal="center"/>
    </xf>
    <xf numFmtId="0" fontId="1" fillId="0" borderId="64" xfId="0" applyFont="1" applyFill="1" applyBorder="1" applyAlignment="1">
      <alignment horizontal="center"/>
    </xf>
    <xf numFmtId="165" fontId="1" fillId="0" borderId="23" xfId="1" applyNumberFormat="1" applyFont="1" applyFill="1" applyBorder="1" applyAlignment="1">
      <alignment horizontal="center"/>
    </xf>
    <xf numFmtId="165" fontId="1" fillId="0" borderId="65" xfId="1" applyNumberFormat="1" applyFont="1" applyFill="1" applyBorder="1" applyAlignment="1">
      <alignment horizontal="center"/>
    </xf>
    <xf numFmtId="0" fontId="1" fillId="0" borderId="23" xfId="0" applyFont="1" applyBorder="1" applyAlignment="1">
      <alignment horizontal="center"/>
    </xf>
    <xf numFmtId="0" fontId="1" fillId="0" borderId="65" xfId="0" applyFont="1" applyBorder="1" applyAlignment="1">
      <alignment horizontal="center"/>
    </xf>
    <xf numFmtId="0" fontId="0" fillId="0" borderId="0" xfId="0"/>
    <xf numFmtId="0" fontId="2" fillId="0" borderId="92" xfId="4" applyFont="1" applyBorder="1" applyAlignment="1">
      <alignment horizontal="left" vertical="center"/>
    </xf>
    <xf numFmtId="0" fontId="1" fillId="0" borderId="98" xfId="4" applyFont="1" applyBorder="1" applyAlignment="1">
      <alignment horizontal="left" vertical="center"/>
    </xf>
    <xf numFmtId="0" fontId="2" fillId="0" borderId="0" xfId="4" applyFont="1" applyAlignment="1">
      <alignment horizontal="left" vertical="center"/>
    </xf>
    <xf numFmtId="0" fontId="42" fillId="0" borderId="0" xfId="4" applyFont="1" applyAlignment="1">
      <alignment horizontal="left" vertical="center"/>
    </xf>
    <xf numFmtId="0" fontId="43" fillId="0" borderId="93" xfId="4" applyFont="1" applyBorder="1" applyAlignment="1">
      <alignment horizontal="left" vertical="center"/>
    </xf>
    <xf numFmtId="0" fontId="2" fillId="0" borderId="0" xfId="0" applyFont="1"/>
    <xf numFmtId="0" fontId="0" fillId="0" borderId="55" xfId="0" applyFont="1" applyFill="1" applyBorder="1"/>
    <xf numFmtId="165" fontId="0" fillId="0" borderId="55" xfId="1" applyNumberFormat="1" applyFont="1" applyFill="1" applyBorder="1"/>
    <xf numFmtId="0" fontId="43" fillId="0" borderId="92" xfId="4" applyFont="1" applyBorder="1" applyAlignment="1">
      <alignment horizontal="left" vertical="center"/>
    </xf>
    <xf numFmtId="0" fontId="38" fillId="0" borderId="0" xfId="4">
      <alignment vertical="center"/>
    </xf>
    <xf numFmtId="0" fontId="38" fillId="0" borderId="66" xfId="4" applyBorder="1">
      <alignment vertical="center"/>
    </xf>
    <xf numFmtId="0" fontId="38" fillId="0" borderId="21" xfId="4" applyBorder="1">
      <alignment vertical="center"/>
    </xf>
    <xf numFmtId="0" fontId="38" fillId="0" borderId="98" xfId="4" applyBorder="1">
      <alignment vertical="center"/>
    </xf>
    <xf numFmtId="0" fontId="41" fillId="0" borderId="0" xfId="4" applyFont="1">
      <alignment vertical="center"/>
    </xf>
    <xf numFmtId="0" fontId="34" fillId="0" borderId="0" xfId="4" applyFont="1">
      <alignment vertical="center"/>
    </xf>
    <xf numFmtId="0" fontId="38" fillId="0" borderId="92" xfId="4" applyBorder="1" applyAlignment="1">
      <alignment horizontal="right" vertical="center"/>
    </xf>
    <xf numFmtId="0" fontId="38" fillId="0" borderId="93" xfId="4" applyBorder="1" applyAlignment="1">
      <alignment horizontal="right" vertical="center"/>
    </xf>
    <xf numFmtId="0" fontId="38" fillId="0" borderId="98" xfId="4" applyBorder="1" applyAlignment="1">
      <alignment horizontal="right" vertical="center"/>
    </xf>
    <xf numFmtId="0" fontId="38" fillId="10" borderId="98" xfId="4" applyFill="1" applyBorder="1">
      <alignment vertical="center"/>
    </xf>
    <xf numFmtId="0" fontId="38" fillId="0" borderId="98" xfId="4" applyFont="1" applyBorder="1" applyAlignment="1">
      <alignment horizontal="right" vertical="center"/>
    </xf>
    <xf numFmtId="0" fontId="38" fillId="0" borderId="0" xfId="4">
      <alignment vertical="center"/>
    </xf>
    <xf numFmtId="0" fontId="38" fillId="0" borderId="66" xfId="4" applyBorder="1">
      <alignment vertical="center"/>
    </xf>
    <xf numFmtId="0" fontId="38" fillId="0" borderId="21" xfId="4" applyBorder="1">
      <alignment vertical="center"/>
    </xf>
    <xf numFmtId="0" fontId="38" fillId="0" borderId="97" xfId="4" applyBorder="1">
      <alignment vertical="center"/>
    </xf>
    <xf numFmtId="0" fontId="34" fillId="0" borderId="0" xfId="4" applyFont="1">
      <alignment vertical="center"/>
    </xf>
    <xf numFmtId="0" fontId="38" fillId="0" borderId="91" xfId="4" applyBorder="1" applyAlignment="1">
      <alignment horizontal="right" vertical="center"/>
    </xf>
    <xf numFmtId="0" fontId="38" fillId="0" borderId="92" xfId="4" applyBorder="1" applyAlignment="1">
      <alignment horizontal="right" vertical="center"/>
    </xf>
    <xf numFmtId="0" fontId="38" fillId="0" borderId="93" xfId="4" applyBorder="1" applyAlignment="1">
      <alignment horizontal="right" vertical="center"/>
    </xf>
    <xf numFmtId="0" fontId="38" fillId="0" borderId="92" xfId="4" applyBorder="1">
      <alignment vertical="center"/>
    </xf>
    <xf numFmtId="165" fontId="0" fillId="0" borderId="57" xfId="1" applyNumberFormat="1" applyFont="1" applyFill="1" applyBorder="1"/>
    <xf numFmtId="165" fontId="0" fillId="0" borderId="61" xfId="1" applyNumberFormat="1" applyFont="1" applyFill="1" applyBorder="1"/>
    <xf numFmtId="0" fontId="0" fillId="0" borderId="24" xfId="0" applyFont="1" applyFill="1" applyBorder="1"/>
    <xf numFmtId="0" fontId="1" fillId="0" borderId="55" xfId="0" applyFont="1" applyFill="1" applyBorder="1"/>
    <xf numFmtId="0" fontId="33" fillId="0" borderId="49" xfId="0" applyFont="1" applyBorder="1"/>
    <xf numFmtId="0" fontId="38" fillId="0" borderId="49" xfId="4" applyFont="1" applyFill="1" applyBorder="1" applyAlignment="1">
      <alignment horizontal="right" vertical="center"/>
    </xf>
    <xf numFmtId="165" fontId="1" fillId="0" borderId="4" xfId="1" applyNumberFormat="1" applyFont="1" applyFill="1" applyBorder="1" applyAlignment="1">
      <alignment horizontal="right"/>
    </xf>
    <xf numFmtId="165" fontId="5" fillId="0" borderId="4" xfId="1" applyNumberFormat="1" applyFont="1" applyFill="1" applyBorder="1" applyAlignment="1">
      <alignment horizontal="right"/>
    </xf>
    <xf numFmtId="165" fontId="1" fillId="0" borderId="71" xfId="1" applyNumberFormat="1" applyFont="1" applyFill="1" applyBorder="1" applyAlignment="1">
      <alignment horizontal="right"/>
    </xf>
    <xf numFmtId="165" fontId="1" fillId="0" borderId="16" xfId="1" applyNumberFormat="1" applyFont="1" applyFill="1" applyBorder="1" applyAlignment="1">
      <alignment horizontal="right"/>
    </xf>
    <xf numFmtId="165" fontId="5" fillId="0" borderId="16" xfId="1" applyNumberFormat="1" applyFont="1" applyFill="1" applyBorder="1" applyAlignment="1">
      <alignment horizontal="right"/>
    </xf>
    <xf numFmtId="165" fontId="1" fillId="0" borderId="68" xfId="1" applyNumberFormat="1" applyFont="1" applyFill="1" applyBorder="1" applyAlignment="1">
      <alignment horizontal="right"/>
    </xf>
    <xf numFmtId="165" fontId="1" fillId="0" borderId="72" xfId="1" applyNumberFormat="1" applyFont="1" applyFill="1" applyBorder="1" applyAlignment="1">
      <alignment horizontal="right"/>
    </xf>
    <xf numFmtId="0" fontId="1" fillId="0" borderId="58" xfId="0" applyFont="1" applyFill="1" applyBorder="1"/>
    <xf numFmtId="0" fontId="0" fillId="0" borderId="99" xfId="0" applyFill="1" applyBorder="1"/>
    <xf numFmtId="165" fontId="3" fillId="0" borderId="14" xfId="1" applyNumberFormat="1" applyFont="1" applyFill="1" applyBorder="1" applyAlignment="1">
      <alignment horizontal="right"/>
    </xf>
    <xf numFmtId="165" fontId="4" fillId="0" borderId="14" xfId="1" applyNumberFormat="1" applyFont="1" applyFill="1" applyBorder="1" applyAlignment="1">
      <alignment horizontal="right"/>
    </xf>
    <xf numFmtId="0" fontId="1" fillId="0" borderId="99" xfId="0" applyFont="1" applyFill="1" applyBorder="1"/>
    <xf numFmtId="0" fontId="1" fillId="0" borderId="102" xfId="0" applyFont="1" applyFill="1" applyBorder="1"/>
    <xf numFmtId="0" fontId="1" fillId="0" borderId="101" xfId="0" applyFont="1" applyFill="1" applyBorder="1"/>
    <xf numFmtId="10" fontId="0" fillId="0" borderId="14" xfId="2" applyNumberFormat="1" applyFont="1" applyFill="1" applyBorder="1" applyAlignment="1">
      <alignment horizontal="right"/>
    </xf>
    <xf numFmtId="0" fontId="0" fillId="0" borderId="26" xfId="0" applyFill="1" applyBorder="1"/>
    <xf numFmtId="0" fontId="0" fillId="0" borderId="37" xfId="0" applyFill="1" applyBorder="1"/>
    <xf numFmtId="0" fontId="0" fillId="0" borderId="7" xfId="0" applyBorder="1"/>
    <xf numFmtId="0" fontId="0" fillId="0" borderId="24" xfId="0" applyFill="1" applyBorder="1" applyAlignment="1">
      <alignment vertical="center"/>
    </xf>
    <xf numFmtId="171" fontId="0" fillId="0" borderId="56" xfId="1" applyNumberFormat="1" applyFont="1" applyFill="1" applyBorder="1" applyAlignment="1">
      <alignment horizontal="right"/>
    </xf>
    <xf numFmtId="165" fontId="1" fillId="0" borderId="86" xfId="1" applyNumberFormat="1" applyFont="1" applyFill="1" applyBorder="1" applyAlignment="1">
      <alignment horizontal="right"/>
    </xf>
    <xf numFmtId="165" fontId="1" fillId="0" borderId="37" xfId="1" applyNumberFormat="1" applyFont="1" applyFill="1" applyBorder="1" applyAlignment="1">
      <alignment horizontal="right"/>
    </xf>
    <xf numFmtId="165" fontId="1" fillId="0" borderId="89" xfId="1" applyNumberFormat="1" applyFont="1" applyFill="1" applyBorder="1" applyAlignment="1">
      <alignment horizontal="right"/>
    </xf>
    <xf numFmtId="0" fontId="1" fillId="0" borderId="52" xfId="0" applyFont="1" applyFill="1" applyBorder="1"/>
    <xf numFmtId="0" fontId="1" fillId="0" borderId="107" xfId="0" applyFont="1" applyFill="1" applyBorder="1"/>
    <xf numFmtId="0" fontId="1" fillId="0" borderId="23" xfId="0" applyFont="1" applyFill="1" applyBorder="1"/>
    <xf numFmtId="0" fontId="1" fillId="0" borderId="109" xfId="0" applyFont="1" applyFill="1" applyBorder="1"/>
    <xf numFmtId="165" fontId="1" fillId="0" borderId="109" xfId="1" applyNumberFormat="1" applyFont="1" applyFill="1" applyBorder="1" applyAlignment="1">
      <alignment horizontal="right"/>
    </xf>
    <xf numFmtId="165" fontId="5" fillId="0" borderId="109" xfId="1" applyNumberFormat="1" applyFont="1" applyFill="1" applyBorder="1" applyAlignment="1">
      <alignment horizontal="right"/>
    </xf>
    <xf numFmtId="174" fontId="0" fillId="0" borderId="0" xfId="0" applyNumberFormat="1"/>
    <xf numFmtId="174" fontId="0" fillId="0" borderId="15" xfId="0" applyNumberFormat="1" applyBorder="1"/>
    <xf numFmtId="0" fontId="4" fillId="0" borderId="84" xfId="0" applyFont="1" applyFill="1" applyBorder="1" applyAlignment="1" applyProtection="1">
      <alignment horizontal="center" vertical="center" shrinkToFit="1"/>
      <protection locked="0"/>
    </xf>
    <xf numFmtId="3" fontId="4" fillId="0" borderId="15" xfId="0" applyNumberFormat="1" applyFont="1" applyFill="1" applyBorder="1" applyAlignment="1" applyProtection="1">
      <alignment horizontal="left" vertical="center" shrinkToFit="1"/>
      <protection locked="0"/>
    </xf>
    <xf numFmtId="3" fontId="4" fillId="0" borderId="15" xfId="0" applyNumberFormat="1" applyFont="1" applyFill="1" applyBorder="1" applyAlignment="1" applyProtection="1">
      <alignment horizontal="center" vertical="center" shrinkToFit="1"/>
      <protection locked="0"/>
    </xf>
    <xf numFmtId="169" fontId="0" fillId="0" borderId="84" xfId="0" applyNumberFormat="1" applyFont="1" applyFill="1" applyBorder="1" applyAlignment="1" applyProtection="1">
      <alignment horizontal="center"/>
      <protection locked="0"/>
    </xf>
    <xf numFmtId="174" fontId="0" fillId="0" borderId="15" xfId="0" applyNumberFormat="1" applyFill="1" applyBorder="1"/>
    <xf numFmtId="170" fontId="0" fillId="0" borderId="15" xfId="0" applyNumberFormat="1" applyFont="1" applyFill="1" applyBorder="1" applyAlignment="1" applyProtection="1">
      <alignment horizontal="center"/>
      <protection locked="0"/>
    </xf>
    <xf numFmtId="170" fontId="0" fillId="0" borderId="34" xfId="0" applyNumberFormat="1" applyFont="1" applyFill="1" applyBorder="1" applyAlignment="1" applyProtection="1">
      <alignment horizontal="center"/>
      <protection locked="0"/>
    </xf>
    <xf numFmtId="0" fontId="0" fillId="0" borderId="15" xfId="0" applyFont="1" applyFill="1" applyBorder="1"/>
    <xf numFmtId="0" fontId="0" fillId="0" borderId="34" xfId="0" applyFill="1" applyBorder="1" applyAlignment="1"/>
    <xf numFmtId="0" fontId="4" fillId="0" borderId="21" xfId="0" applyFont="1" applyFill="1" applyBorder="1" applyAlignment="1" applyProtection="1">
      <alignment horizontal="center" vertical="center" shrinkToFit="1"/>
      <protection locked="0"/>
    </xf>
    <xf numFmtId="3" fontId="4" fillId="0" borderId="0" xfId="0" applyNumberFormat="1" applyFont="1" applyFill="1" applyBorder="1" applyAlignment="1" applyProtection="1">
      <alignment horizontal="left" vertical="center" shrinkToFit="1"/>
      <protection locked="0"/>
    </xf>
    <xf numFmtId="3" fontId="4" fillId="0" borderId="0" xfId="0" applyNumberFormat="1" applyFont="1" applyFill="1" applyBorder="1" applyAlignment="1" applyProtection="1">
      <alignment horizontal="center" vertical="center" shrinkToFit="1"/>
      <protection locked="0"/>
    </xf>
    <xf numFmtId="169" fontId="0" fillId="0" borderId="21" xfId="0" applyNumberFormat="1" applyFont="1" applyFill="1" applyBorder="1" applyAlignment="1" applyProtection="1">
      <alignment horizontal="center"/>
      <protection locked="0"/>
    </xf>
    <xf numFmtId="174" fontId="0" fillId="0" borderId="0" xfId="0" applyNumberFormat="1" applyFill="1" applyBorder="1"/>
    <xf numFmtId="170" fontId="0" fillId="0" borderId="0" xfId="0" applyNumberFormat="1" applyFont="1" applyFill="1" applyBorder="1" applyAlignment="1" applyProtection="1">
      <alignment horizontal="center"/>
      <protection locked="0"/>
    </xf>
    <xf numFmtId="170" fontId="0" fillId="0" borderId="19" xfId="0" applyNumberFormat="1" applyFont="1" applyFill="1" applyBorder="1" applyAlignment="1" applyProtection="1">
      <alignment horizontal="center"/>
      <protection locked="0"/>
    </xf>
    <xf numFmtId="0" fontId="0" fillId="0" borderId="19" xfId="0" applyFill="1" applyBorder="1" applyAlignment="1"/>
    <xf numFmtId="0" fontId="4" fillId="0" borderId="56" xfId="0" applyFont="1" applyFill="1" applyBorder="1" applyAlignment="1" applyProtection="1">
      <alignment horizontal="center" vertical="center" shrinkToFit="1"/>
      <protection locked="0"/>
    </xf>
    <xf numFmtId="3" fontId="4" fillId="0" borderId="24" xfId="0" applyNumberFormat="1" applyFont="1" applyFill="1" applyBorder="1" applyAlignment="1" applyProtection="1">
      <alignment horizontal="left" vertical="center" shrinkToFit="1"/>
      <protection locked="0"/>
    </xf>
    <xf numFmtId="3" fontId="4" fillId="0" borderId="24" xfId="0" applyNumberFormat="1" applyFont="1" applyFill="1" applyBorder="1" applyAlignment="1" applyProtection="1">
      <alignment horizontal="center" vertical="center" shrinkToFit="1"/>
      <protection locked="0"/>
    </xf>
    <xf numFmtId="169" fontId="0" fillId="0" borderId="56" xfId="0" applyNumberFormat="1" applyFont="1" applyFill="1" applyBorder="1" applyAlignment="1" applyProtection="1">
      <alignment horizontal="center"/>
      <protection locked="0"/>
    </xf>
    <xf numFmtId="174" fontId="0" fillId="0" borderId="24" xfId="0" applyNumberFormat="1" applyFill="1" applyBorder="1"/>
    <xf numFmtId="170" fontId="0" fillId="0" borderId="24" xfId="0" applyNumberFormat="1" applyFont="1" applyFill="1" applyBorder="1" applyAlignment="1" applyProtection="1">
      <alignment horizontal="center"/>
      <protection locked="0"/>
    </xf>
    <xf numFmtId="170" fontId="0" fillId="0" borderId="60" xfId="0" applyNumberFormat="1" applyFont="1" applyFill="1" applyBorder="1" applyAlignment="1" applyProtection="1">
      <alignment horizontal="center"/>
      <protection locked="0"/>
    </xf>
    <xf numFmtId="0" fontId="0" fillId="0" borderId="60" xfId="0" applyFill="1" applyBorder="1" applyAlignment="1"/>
    <xf numFmtId="0" fontId="4" fillId="0" borderId="84" xfId="0" applyFont="1" applyBorder="1" applyAlignment="1" applyProtection="1">
      <alignment horizontal="center" vertical="center" shrinkToFit="1"/>
      <protection locked="0"/>
    </xf>
    <xf numFmtId="3" fontId="4" fillId="0" borderId="15" xfId="0" applyNumberFormat="1" applyFont="1" applyBorder="1" applyAlignment="1" applyProtection="1">
      <alignment horizontal="left" vertical="center" shrinkToFit="1"/>
      <protection locked="0"/>
    </xf>
    <xf numFmtId="3" fontId="4" fillId="0" borderId="15" xfId="0" applyNumberFormat="1" applyFont="1" applyBorder="1" applyAlignment="1" applyProtection="1">
      <alignment horizontal="center" vertical="center" shrinkToFit="1"/>
      <protection locked="0"/>
    </xf>
    <xf numFmtId="169" fontId="0" fillId="0" borderId="84" xfId="0" applyNumberFormat="1" applyFont="1" applyBorder="1" applyAlignment="1" applyProtection="1">
      <alignment horizontal="center"/>
      <protection locked="0"/>
    </xf>
    <xf numFmtId="170" fontId="0" fillId="0" borderId="15" xfId="0" applyNumberFormat="1" applyFont="1" applyBorder="1" applyAlignment="1" applyProtection="1">
      <alignment horizontal="center"/>
      <protection locked="0"/>
    </xf>
    <xf numFmtId="170" fontId="0" fillId="0" borderId="34" xfId="0" applyNumberFormat="1" applyFont="1" applyBorder="1" applyAlignment="1" applyProtection="1">
      <alignment horizontal="center"/>
      <protection locked="0"/>
    </xf>
    <xf numFmtId="0" fontId="0" fillId="0" borderId="34" xfId="0" applyBorder="1" applyAlignment="1"/>
    <xf numFmtId="0" fontId="1" fillId="0" borderId="37" xfId="0" applyFont="1" applyBorder="1"/>
    <xf numFmtId="0" fontId="1" fillId="0" borderId="111" xfId="0" applyFont="1" applyFill="1" applyBorder="1" applyAlignment="1">
      <alignment horizontal="right"/>
    </xf>
    <xf numFmtId="0" fontId="1" fillId="0" borderId="37" xfId="0" applyFont="1" applyFill="1" applyBorder="1" applyAlignment="1">
      <alignment horizontal="right"/>
    </xf>
    <xf numFmtId="0" fontId="1" fillId="0" borderId="111" xfId="0" applyFont="1" applyFill="1" applyBorder="1" applyAlignment="1">
      <alignment horizontal="center"/>
    </xf>
    <xf numFmtId="0" fontId="0" fillId="0" borderId="28" xfId="0" applyFill="1" applyBorder="1"/>
    <xf numFmtId="0" fontId="0" fillId="2" borderId="0" xfId="0" applyFill="1" applyBorder="1" applyAlignment="1">
      <alignment wrapText="1"/>
    </xf>
    <xf numFmtId="0" fontId="1" fillId="0" borderId="0" xfId="0" applyFont="1" applyBorder="1" applyAlignment="1">
      <alignment horizontal="center"/>
    </xf>
    <xf numFmtId="0" fontId="1" fillId="0" borderId="4" xfId="0" applyFont="1" applyFill="1" applyBorder="1" applyAlignment="1">
      <alignment wrapText="1"/>
    </xf>
    <xf numFmtId="0" fontId="1" fillId="0" borderId="0" xfId="0" applyFont="1" applyAlignment="1">
      <alignment horizontal="center"/>
    </xf>
    <xf numFmtId="0" fontId="1" fillId="0" borderId="3" xfId="0" applyFont="1" applyFill="1" applyBorder="1" applyAlignment="1">
      <alignment wrapText="1"/>
    </xf>
    <xf numFmtId="0" fontId="1" fillId="0" borderId="1" xfId="0" applyFont="1" applyBorder="1" applyAlignment="1">
      <alignment horizontal="center"/>
    </xf>
    <xf numFmtId="0" fontId="1" fillId="0" borderId="18" xfId="0" applyFont="1" applyFill="1" applyBorder="1" applyAlignment="1">
      <alignment wrapText="1"/>
    </xf>
    <xf numFmtId="0" fontId="0" fillId="0" borderId="25" xfId="0" applyFill="1" applyBorder="1" applyAlignment="1">
      <alignment vertical="center" wrapText="1"/>
    </xf>
    <xf numFmtId="0" fontId="0" fillId="0" borderId="26" xfId="0" applyFill="1" applyBorder="1" applyAlignment="1">
      <alignment vertical="center" wrapText="1"/>
    </xf>
    <xf numFmtId="0" fontId="0" fillId="0" borderId="112" xfId="0" applyFill="1" applyBorder="1" applyAlignment="1">
      <alignment vertical="center" wrapText="1"/>
    </xf>
    <xf numFmtId="165" fontId="1" fillId="9" borderId="57" xfId="1" applyNumberFormat="1" applyFont="1" applyFill="1" applyBorder="1"/>
    <xf numFmtId="165" fontId="1" fillId="9" borderId="55" xfId="1" applyNumberFormat="1" applyFont="1" applyFill="1" applyBorder="1"/>
    <xf numFmtId="165" fontId="1" fillId="9" borderId="61" xfId="1" applyNumberFormat="1" applyFont="1" applyFill="1" applyBorder="1"/>
    <xf numFmtId="165" fontId="1" fillId="9" borderId="56" xfId="0" applyNumberFormat="1" applyFont="1" applyFill="1" applyBorder="1"/>
    <xf numFmtId="165" fontId="1" fillId="9" borderId="24" xfId="0" applyNumberFormat="1" applyFont="1" applyFill="1" applyBorder="1"/>
    <xf numFmtId="0" fontId="1" fillId="9" borderId="24" xfId="0" applyFont="1" applyFill="1" applyBorder="1"/>
    <xf numFmtId="0" fontId="1" fillId="9" borderId="56" xfId="0" applyFont="1" applyFill="1" applyBorder="1"/>
    <xf numFmtId="0" fontId="1" fillId="9" borderId="60" xfId="0" applyFont="1" applyFill="1" applyBorder="1"/>
    <xf numFmtId="165" fontId="0" fillId="9" borderId="24" xfId="0" applyNumberFormat="1" applyFont="1" applyFill="1" applyBorder="1"/>
    <xf numFmtId="165" fontId="0" fillId="9" borderId="56" xfId="0" applyNumberFormat="1" applyFont="1" applyFill="1" applyBorder="1"/>
    <xf numFmtId="0" fontId="0" fillId="9" borderId="24" xfId="0" applyFont="1" applyFill="1" applyBorder="1"/>
    <xf numFmtId="165" fontId="0" fillId="9" borderId="60" xfId="0" applyNumberFormat="1" applyFont="1" applyFill="1" applyBorder="1"/>
    <xf numFmtId="165" fontId="1" fillId="9" borderId="21" xfId="1" applyNumberFormat="1" applyFont="1" applyFill="1" applyBorder="1" applyAlignment="1">
      <alignment horizontal="right"/>
    </xf>
    <xf numFmtId="165" fontId="1" fillId="9" borderId="0" xfId="1" applyNumberFormat="1" applyFont="1" applyFill="1" applyBorder="1" applyAlignment="1">
      <alignment horizontal="right"/>
    </xf>
    <xf numFmtId="165" fontId="1" fillId="9" borderId="19" xfId="1" applyNumberFormat="1" applyFont="1" applyFill="1" applyBorder="1" applyAlignment="1">
      <alignment horizontal="right"/>
    </xf>
    <xf numFmtId="165" fontId="0" fillId="9" borderId="0" xfId="1" applyNumberFormat="1" applyFont="1" applyFill="1" applyBorder="1" applyAlignment="1">
      <alignment horizontal="right"/>
    </xf>
    <xf numFmtId="165" fontId="0" fillId="9" borderId="21" xfId="1" applyNumberFormat="1" applyFont="1" applyFill="1" applyBorder="1" applyAlignment="1">
      <alignment horizontal="right"/>
    </xf>
    <xf numFmtId="165" fontId="0" fillId="9" borderId="19" xfId="1" applyNumberFormat="1" applyFont="1" applyFill="1" applyBorder="1" applyAlignment="1">
      <alignment horizontal="right"/>
    </xf>
    <xf numFmtId="165" fontId="1" fillId="9" borderId="57" xfId="1" applyNumberFormat="1" applyFont="1" applyFill="1" applyBorder="1" applyAlignment="1">
      <alignment horizontal="right"/>
    </xf>
    <xf numFmtId="165" fontId="1" fillId="9" borderId="55" xfId="1" applyNumberFormat="1" applyFont="1" applyFill="1" applyBorder="1" applyAlignment="1">
      <alignment horizontal="right"/>
    </xf>
    <xf numFmtId="165" fontId="1" fillId="9" borderId="61" xfId="1" applyNumberFormat="1" applyFont="1" applyFill="1" applyBorder="1" applyAlignment="1">
      <alignment horizontal="right"/>
    </xf>
    <xf numFmtId="165" fontId="1" fillId="9" borderId="56" xfId="1" applyNumberFormat="1" applyFont="1" applyFill="1" applyBorder="1"/>
    <xf numFmtId="165" fontId="1" fillId="9" borderId="24" xfId="1" applyNumberFormat="1" applyFont="1" applyFill="1" applyBorder="1"/>
    <xf numFmtId="165" fontId="1" fillId="9" borderId="60" xfId="1" applyNumberFormat="1" applyFont="1" applyFill="1" applyBorder="1"/>
    <xf numFmtId="165" fontId="1" fillId="9" borderId="90" xfId="1" applyNumberFormat="1" applyFont="1" applyFill="1" applyBorder="1"/>
    <xf numFmtId="165" fontId="1" fillId="9" borderId="59" xfId="1" applyNumberFormat="1" applyFont="1" applyFill="1" applyBorder="1"/>
    <xf numFmtId="165" fontId="1" fillId="9" borderId="54" xfId="1" applyNumberFormat="1" applyFont="1" applyFill="1" applyBorder="1"/>
    <xf numFmtId="9" fontId="1" fillId="9" borderId="21" xfId="0" applyNumberFormat="1" applyFont="1" applyFill="1" applyBorder="1"/>
    <xf numFmtId="9" fontId="1" fillId="9" borderId="19" xfId="2" applyFont="1" applyFill="1" applyBorder="1"/>
    <xf numFmtId="9" fontId="1" fillId="9" borderId="0" xfId="0" applyNumberFormat="1" applyFont="1" applyFill="1" applyBorder="1"/>
    <xf numFmtId="9" fontId="1" fillId="9" borderId="19" xfId="0" applyNumberFormat="1" applyFont="1" applyFill="1" applyBorder="1"/>
    <xf numFmtId="10" fontId="0" fillId="9" borderId="0" xfId="2" applyNumberFormat="1" applyFont="1" applyFill="1" applyBorder="1" applyAlignment="1">
      <alignment horizontal="right"/>
    </xf>
    <xf numFmtId="10" fontId="0" fillId="9" borderId="21" xfId="2" applyNumberFormat="1" applyFont="1" applyFill="1" applyBorder="1" applyAlignment="1">
      <alignment horizontal="right"/>
    </xf>
    <xf numFmtId="10" fontId="0" fillId="9" borderId="19" xfId="2" applyNumberFormat="1" applyFont="1" applyFill="1" applyBorder="1" applyAlignment="1">
      <alignment horizontal="right"/>
    </xf>
    <xf numFmtId="165" fontId="1" fillId="9" borderId="56" xfId="1" applyNumberFormat="1" applyFont="1" applyFill="1" applyBorder="1" applyAlignment="1">
      <alignment horizontal="right"/>
    </xf>
    <xf numFmtId="165" fontId="1" fillId="9" borderId="24" xfId="1" applyNumberFormat="1" applyFont="1" applyFill="1" applyBorder="1" applyAlignment="1">
      <alignment horizontal="right"/>
    </xf>
    <xf numFmtId="165" fontId="0" fillId="9" borderId="24" xfId="1" applyNumberFormat="1" applyFont="1" applyFill="1" applyBorder="1" applyAlignment="1">
      <alignment horizontal="right"/>
    </xf>
    <xf numFmtId="165" fontId="0" fillId="9" borderId="56" xfId="1" applyNumberFormat="1" applyFont="1" applyFill="1" applyBorder="1" applyAlignment="1">
      <alignment horizontal="right"/>
    </xf>
    <xf numFmtId="165" fontId="0" fillId="9" borderId="60" xfId="1" applyNumberFormat="1" applyFont="1" applyFill="1" applyBorder="1" applyAlignment="1">
      <alignment horizontal="right"/>
    </xf>
    <xf numFmtId="0" fontId="38" fillId="9" borderId="98" xfId="4" applyFill="1" applyBorder="1">
      <alignment vertical="center"/>
    </xf>
    <xf numFmtId="0" fontId="38" fillId="0" borderId="98" xfId="4" applyFill="1" applyBorder="1" applyAlignment="1">
      <alignment horizontal="right" vertical="center"/>
    </xf>
    <xf numFmtId="165" fontId="1" fillId="9" borderId="11" xfId="1" applyNumberFormat="1" applyFont="1" applyFill="1" applyBorder="1" applyAlignment="1">
      <alignment horizontal="right"/>
    </xf>
    <xf numFmtId="165" fontId="5" fillId="9" borderId="11" xfId="1" applyNumberFormat="1" applyFont="1" applyFill="1" applyBorder="1" applyAlignment="1">
      <alignment horizontal="right"/>
    </xf>
    <xf numFmtId="165" fontId="1" fillId="9" borderId="12" xfId="1" applyNumberFormat="1" applyFont="1" applyFill="1" applyBorder="1" applyAlignment="1">
      <alignment horizontal="right"/>
    </xf>
    <xf numFmtId="165" fontId="1" fillId="9" borderId="74" xfId="1" applyNumberFormat="1" applyFont="1" applyFill="1" applyBorder="1" applyAlignment="1">
      <alignment horizontal="right"/>
    </xf>
    <xf numFmtId="165" fontId="1" fillId="9" borderId="101" xfId="1" applyNumberFormat="1" applyFont="1" applyFill="1" applyBorder="1" applyAlignment="1">
      <alignment horizontal="right"/>
    </xf>
    <xf numFmtId="165" fontId="5" fillId="9" borderId="101" xfId="1" applyNumberFormat="1" applyFont="1" applyFill="1" applyBorder="1" applyAlignment="1">
      <alignment horizontal="right"/>
    </xf>
    <xf numFmtId="165" fontId="1" fillId="9" borderId="102" xfId="1" applyNumberFormat="1" applyFont="1" applyFill="1" applyBorder="1" applyAlignment="1">
      <alignment horizontal="right"/>
    </xf>
    <xf numFmtId="165" fontId="1" fillId="9" borderId="103" xfId="1" applyNumberFormat="1" applyFont="1" applyFill="1" applyBorder="1" applyAlignment="1">
      <alignment horizontal="right"/>
    </xf>
    <xf numFmtId="165" fontId="1" fillId="9" borderId="99" xfId="1" applyNumberFormat="1" applyFont="1" applyFill="1" applyBorder="1" applyAlignment="1">
      <alignment horizontal="right"/>
    </xf>
    <xf numFmtId="165" fontId="5" fillId="9" borderId="99" xfId="1" applyNumberFormat="1" applyFont="1" applyFill="1" applyBorder="1" applyAlignment="1">
      <alignment horizontal="right"/>
    </xf>
    <xf numFmtId="165" fontId="1" fillId="9" borderId="58" xfId="1" applyNumberFormat="1" applyFont="1" applyFill="1" applyBorder="1" applyAlignment="1">
      <alignment horizontal="right"/>
    </xf>
    <xf numFmtId="165" fontId="1" fillId="9" borderId="100" xfId="1" applyNumberFormat="1" applyFont="1" applyFill="1" applyBorder="1" applyAlignment="1">
      <alignment horizontal="right"/>
    </xf>
    <xf numFmtId="165" fontId="0" fillId="9" borderId="10" xfId="1" applyNumberFormat="1" applyFont="1" applyFill="1" applyBorder="1" applyAlignment="1">
      <alignment horizontal="right"/>
    </xf>
    <xf numFmtId="165" fontId="0" fillId="9" borderId="9" xfId="1" applyNumberFormat="1" applyFont="1" applyFill="1" applyBorder="1" applyAlignment="1">
      <alignment horizontal="right"/>
    </xf>
    <xf numFmtId="165" fontId="0" fillId="9" borderId="73" xfId="1" applyNumberFormat="1" applyFont="1" applyFill="1" applyBorder="1" applyAlignment="1">
      <alignment horizontal="right"/>
    </xf>
    <xf numFmtId="165" fontId="0" fillId="9" borderId="44" xfId="1" applyNumberFormat="1" applyFont="1" applyFill="1" applyBorder="1" applyAlignment="1">
      <alignment horizontal="right"/>
    </xf>
    <xf numFmtId="165" fontId="0" fillId="9" borderId="28" xfId="1" applyNumberFormat="1" applyFont="1" applyFill="1" applyBorder="1" applyAlignment="1">
      <alignment horizontal="right"/>
    </xf>
    <xf numFmtId="165" fontId="0" fillId="9" borderId="99" xfId="1" applyNumberFormat="1" applyFont="1" applyFill="1" applyBorder="1" applyAlignment="1">
      <alignment horizontal="right"/>
    </xf>
    <xf numFmtId="165" fontId="0" fillId="9" borderId="58" xfId="1" applyNumberFormat="1" applyFont="1" applyFill="1" applyBorder="1" applyAlignment="1">
      <alignment horizontal="right"/>
    </xf>
    <xf numFmtId="165" fontId="0" fillId="9" borderId="104" xfId="1" applyNumberFormat="1" applyFont="1" applyFill="1" applyBorder="1" applyAlignment="1">
      <alignment horizontal="right"/>
    </xf>
    <xf numFmtId="165" fontId="0" fillId="9" borderId="105" xfId="1" applyNumberFormat="1" applyFont="1" applyFill="1" applyBorder="1" applyAlignment="1">
      <alignment horizontal="right"/>
    </xf>
    <xf numFmtId="165" fontId="0" fillId="9" borderId="100" xfId="1" applyNumberFormat="1" applyFont="1" applyFill="1" applyBorder="1" applyAlignment="1">
      <alignment horizontal="right"/>
    </xf>
    <xf numFmtId="9" fontId="0" fillId="9" borderId="14" xfId="2" applyFont="1" applyFill="1" applyBorder="1" applyAlignment="1">
      <alignment horizontal="right"/>
    </xf>
    <xf numFmtId="9" fontId="2" fillId="9" borderId="0" xfId="2" applyFont="1" applyFill="1" applyBorder="1" applyAlignment="1">
      <alignment horizontal="right"/>
    </xf>
    <xf numFmtId="9" fontId="0" fillId="9" borderId="76" xfId="2" applyFont="1" applyFill="1" applyBorder="1" applyAlignment="1">
      <alignment horizontal="right"/>
    </xf>
    <xf numFmtId="9" fontId="2" fillId="9" borderId="76" xfId="2" applyFont="1" applyFill="1" applyBorder="1" applyAlignment="1">
      <alignment horizontal="right"/>
    </xf>
    <xf numFmtId="9" fontId="2" fillId="9" borderId="14" xfId="2" applyFont="1" applyFill="1" applyBorder="1" applyAlignment="1">
      <alignment horizontal="right"/>
    </xf>
    <xf numFmtId="165" fontId="0" fillId="9" borderId="37" xfId="1" applyNumberFormat="1" applyFont="1" applyFill="1" applyBorder="1" applyAlignment="1">
      <alignment horizontal="right"/>
    </xf>
    <xf numFmtId="165" fontId="0" fillId="9" borderId="36" xfId="1" applyNumberFormat="1" applyFont="1" applyFill="1" applyBorder="1" applyAlignment="1">
      <alignment horizontal="right"/>
    </xf>
    <xf numFmtId="2" fontId="0" fillId="9" borderId="0" xfId="0" applyNumberFormat="1" applyFill="1" applyBorder="1"/>
    <xf numFmtId="0" fontId="0" fillId="9" borderId="0" xfId="0" applyFill="1" applyBorder="1" applyAlignment="1">
      <alignment horizontal="right"/>
    </xf>
    <xf numFmtId="9" fontId="0" fillId="9" borderId="0" xfId="0" applyNumberFormat="1" applyFill="1" applyBorder="1" applyAlignment="1">
      <alignment horizontal="right"/>
    </xf>
    <xf numFmtId="0" fontId="0" fillId="9" borderId="0" xfId="0" applyFill="1" applyBorder="1"/>
    <xf numFmtId="9" fontId="0" fillId="9" borderId="0" xfId="2" applyFont="1" applyFill="1" applyBorder="1"/>
    <xf numFmtId="2" fontId="0" fillId="9" borderId="51" xfId="0" applyNumberFormat="1" applyFill="1" applyBorder="1" applyAlignment="1">
      <alignment horizontal="right"/>
    </xf>
    <xf numFmtId="2" fontId="0" fillId="9" borderId="0" xfId="0" applyNumberFormat="1" applyFill="1" applyBorder="1" applyAlignment="1">
      <alignment horizontal="right"/>
    </xf>
    <xf numFmtId="2" fontId="0" fillId="9" borderId="1" xfId="0" applyNumberFormat="1" applyFill="1" applyBorder="1" applyAlignment="1">
      <alignment horizontal="right"/>
    </xf>
    <xf numFmtId="0" fontId="0" fillId="9" borderId="1" xfId="0" applyFill="1" applyBorder="1" applyAlignment="1">
      <alignment horizontal="right"/>
    </xf>
    <xf numFmtId="9" fontId="0" fillId="9" borderId="1" xfId="0" applyNumberFormat="1" applyFill="1" applyBorder="1" applyAlignment="1">
      <alignment horizontal="right"/>
    </xf>
    <xf numFmtId="0" fontId="0" fillId="9" borderId="1" xfId="0" applyFill="1" applyBorder="1"/>
    <xf numFmtId="9" fontId="0" fillId="9" borderId="1" xfId="2" applyFont="1" applyFill="1" applyBorder="1"/>
    <xf numFmtId="2" fontId="0" fillId="9" borderId="106" xfId="0" applyNumberFormat="1" applyFill="1" applyBorder="1" applyAlignment="1">
      <alignment horizontal="right"/>
    </xf>
    <xf numFmtId="9" fontId="0" fillId="9" borderId="0" xfId="0" applyNumberFormat="1" applyFill="1" applyBorder="1"/>
    <xf numFmtId="2" fontId="0" fillId="9" borderId="51" xfId="0" applyNumberFormat="1" applyFill="1" applyBorder="1"/>
    <xf numFmtId="9" fontId="0" fillId="9" borderId="1" xfId="0" applyNumberFormat="1" applyFill="1" applyBorder="1"/>
    <xf numFmtId="0" fontId="1" fillId="9" borderId="5" xfId="2" applyNumberFormat="1" applyFont="1" applyFill="1" applyBorder="1" applyAlignment="1">
      <alignment horizontal="right"/>
    </xf>
    <xf numFmtId="0" fontId="1" fillId="9" borderId="79" xfId="2" applyNumberFormat="1" applyFont="1" applyFill="1" applyBorder="1" applyAlignment="1">
      <alignment horizontal="right"/>
    </xf>
    <xf numFmtId="0" fontId="1" fillId="9" borderId="71" xfId="2" applyNumberFormat="1" applyFont="1" applyFill="1" applyBorder="1" applyAlignment="1">
      <alignment horizontal="right"/>
    </xf>
    <xf numFmtId="0" fontId="1" fillId="9" borderId="17" xfId="2" applyNumberFormat="1" applyFont="1" applyFill="1" applyBorder="1" applyAlignment="1">
      <alignment horizontal="right"/>
    </xf>
    <xf numFmtId="0" fontId="1" fillId="9" borderId="80" xfId="2" applyNumberFormat="1" applyFont="1" applyFill="1" applyBorder="1" applyAlignment="1">
      <alignment horizontal="right"/>
    </xf>
    <xf numFmtId="0" fontId="1" fillId="9" borderId="72" xfId="2" applyNumberFormat="1" applyFont="1" applyFill="1" applyBorder="1" applyAlignment="1">
      <alignment horizontal="right"/>
    </xf>
    <xf numFmtId="0" fontId="0" fillId="9" borderId="2" xfId="2" applyNumberFormat="1" applyFont="1" applyFill="1" applyBorder="1" applyAlignment="1">
      <alignment horizontal="right"/>
    </xf>
    <xf numFmtId="0" fontId="0" fillId="9" borderId="35" xfId="2" applyNumberFormat="1" applyFont="1" applyFill="1" applyBorder="1" applyAlignment="1">
      <alignment horizontal="right"/>
    </xf>
    <xf numFmtId="0" fontId="0" fillId="9" borderId="20" xfId="2" applyNumberFormat="1" applyFont="1" applyFill="1" applyBorder="1" applyAlignment="1">
      <alignment horizontal="right"/>
    </xf>
    <xf numFmtId="0" fontId="0" fillId="9" borderId="10" xfId="2" applyNumberFormat="1" applyFont="1" applyFill="1" applyBorder="1" applyAlignment="1">
      <alignment horizontal="right"/>
    </xf>
    <xf numFmtId="0" fontId="0" fillId="9" borderId="44" xfId="2" applyNumberFormat="1" applyFont="1" applyFill="1" applyBorder="1" applyAlignment="1">
      <alignment horizontal="right"/>
    </xf>
    <xf numFmtId="0" fontId="0" fillId="9" borderId="73" xfId="2" applyNumberFormat="1" applyFont="1" applyFill="1" applyBorder="1" applyAlignment="1">
      <alignment horizontal="right"/>
    </xf>
    <xf numFmtId="0" fontId="1" fillId="9" borderId="13" xfId="2" applyNumberFormat="1" applyFont="1" applyFill="1" applyBorder="1" applyAlignment="1">
      <alignment horizontal="right"/>
    </xf>
    <xf numFmtId="0" fontId="1" fillId="9" borderId="81" xfId="2" applyNumberFormat="1" applyFont="1" applyFill="1" applyBorder="1" applyAlignment="1">
      <alignment horizontal="right"/>
    </xf>
    <xf numFmtId="0" fontId="1" fillId="9" borderId="74" xfId="2" applyNumberFormat="1" applyFont="1" applyFill="1" applyBorder="1" applyAlignment="1">
      <alignment horizontal="right"/>
    </xf>
    <xf numFmtId="166" fontId="0" fillId="9" borderId="3" xfId="1" applyNumberFormat="1" applyFont="1" applyFill="1" applyBorder="1" applyAlignment="1">
      <alignment horizontal="right"/>
    </xf>
    <xf numFmtId="166" fontId="4" fillId="9" borderId="3" xfId="1" applyNumberFormat="1" applyFont="1" applyFill="1" applyBorder="1" applyAlignment="1">
      <alignment horizontal="right"/>
    </xf>
    <xf numFmtId="166" fontId="0" fillId="9" borderId="26" xfId="1" applyNumberFormat="1" applyFont="1" applyFill="1" applyBorder="1" applyAlignment="1">
      <alignment horizontal="right"/>
    </xf>
    <xf numFmtId="166" fontId="0" fillId="9" borderId="20" xfId="1" applyNumberFormat="1" applyFont="1" applyFill="1" applyBorder="1" applyAlignment="1">
      <alignment horizontal="right"/>
    </xf>
    <xf numFmtId="166" fontId="0" fillId="9" borderId="2" xfId="1" applyNumberFormat="1" applyFont="1" applyFill="1" applyBorder="1" applyAlignment="1">
      <alignment horizontal="right"/>
    </xf>
    <xf numFmtId="166" fontId="0" fillId="9" borderId="6" xfId="1" applyNumberFormat="1" applyFont="1" applyFill="1" applyBorder="1" applyAlignment="1">
      <alignment horizontal="right"/>
    </xf>
    <xf numFmtId="166" fontId="4" fillId="9" borderId="6" xfId="1" applyNumberFormat="1" applyFont="1" applyFill="1" applyBorder="1" applyAlignment="1">
      <alignment horizontal="right"/>
    </xf>
    <xf numFmtId="166" fontId="0" fillId="9" borderId="18" xfId="1" applyNumberFormat="1" applyFont="1" applyFill="1" applyBorder="1" applyAlignment="1">
      <alignment horizontal="right"/>
    </xf>
    <xf numFmtId="166" fontId="0" fillId="9" borderId="69" xfId="1" applyNumberFormat="1" applyFont="1" applyFill="1" applyBorder="1" applyAlignment="1">
      <alignment horizontal="right"/>
    </xf>
    <xf numFmtId="166" fontId="0" fillId="9" borderId="75" xfId="1" applyNumberFormat="1" applyFont="1" applyFill="1" applyBorder="1" applyAlignment="1">
      <alignment horizontal="right"/>
    </xf>
    <xf numFmtId="166" fontId="4" fillId="9" borderId="18" xfId="1" applyNumberFormat="1" applyFont="1" applyFill="1" applyBorder="1" applyAlignment="1">
      <alignment horizontal="right"/>
    </xf>
    <xf numFmtId="166" fontId="0" fillId="9" borderId="9" xfId="1" applyNumberFormat="1" applyFont="1" applyFill="1" applyBorder="1" applyAlignment="1">
      <alignment horizontal="right"/>
    </xf>
    <xf numFmtId="166" fontId="0" fillId="9" borderId="4" xfId="1" applyNumberFormat="1" applyFont="1" applyFill="1" applyBorder="1" applyAlignment="1">
      <alignment horizontal="right"/>
    </xf>
    <xf numFmtId="166" fontId="0" fillId="9" borderId="71" xfId="1" applyNumberFormat="1" applyFont="1" applyFill="1" applyBorder="1" applyAlignment="1">
      <alignment horizontal="right"/>
    </xf>
    <xf numFmtId="166" fontId="4" fillId="9" borderId="4" xfId="1" applyNumberFormat="1" applyFont="1" applyFill="1" applyBorder="1" applyAlignment="1">
      <alignment horizontal="right"/>
    </xf>
    <xf numFmtId="166" fontId="0" fillId="9" borderId="22" xfId="1" applyNumberFormat="1" applyFont="1" applyFill="1" applyBorder="1" applyAlignment="1">
      <alignment horizontal="right"/>
    </xf>
    <xf numFmtId="166" fontId="2" fillId="9" borderId="4" xfId="1" applyNumberFormat="1" applyFont="1" applyFill="1" applyBorder="1" applyAlignment="1">
      <alignment horizontal="right"/>
    </xf>
    <xf numFmtId="166" fontId="2" fillId="9" borderId="3" xfId="1" applyNumberFormat="1" applyFont="1" applyFill="1" applyBorder="1" applyAlignment="1">
      <alignment horizontal="right"/>
    </xf>
    <xf numFmtId="166" fontId="4" fillId="9" borderId="26" xfId="1" applyNumberFormat="1" applyFont="1" applyFill="1" applyBorder="1" applyAlignment="1">
      <alignment horizontal="right"/>
    </xf>
    <xf numFmtId="166" fontId="4" fillId="9" borderId="20" xfId="1" applyNumberFormat="1" applyFont="1" applyFill="1" applyBorder="1" applyAlignment="1">
      <alignment horizontal="right"/>
    </xf>
    <xf numFmtId="166" fontId="4" fillId="9" borderId="9" xfId="1" applyNumberFormat="1" applyFont="1" applyFill="1" applyBorder="1" applyAlignment="1">
      <alignment horizontal="right"/>
    </xf>
    <xf numFmtId="166" fontId="0" fillId="9" borderId="28" xfId="1" applyNumberFormat="1" applyFont="1" applyFill="1" applyBorder="1" applyAlignment="1">
      <alignment horizontal="right"/>
    </xf>
    <xf numFmtId="166" fontId="4" fillId="9" borderId="73" xfId="1" applyNumberFormat="1" applyFont="1" applyFill="1" applyBorder="1" applyAlignment="1">
      <alignment horizontal="right"/>
    </xf>
    <xf numFmtId="0" fontId="1" fillId="9" borderId="87" xfId="2" applyNumberFormat="1" applyFont="1" applyFill="1" applyBorder="1" applyAlignment="1">
      <alignment horizontal="right"/>
    </xf>
    <xf numFmtId="0" fontId="1" fillId="9" borderId="88" xfId="2" applyNumberFormat="1" applyFont="1" applyFill="1" applyBorder="1" applyAlignment="1">
      <alignment horizontal="right"/>
    </xf>
    <xf numFmtId="0" fontId="1" fillId="9" borderId="89" xfId="2" applyNumberFormat="1" applyFont="1" applyFill="1" applyBorder="1" applyAlignment="1">
      <alignment horizontal="right"/>
    </xf>
    <xf numFmtId="0" fontId="1" fillId="9" borderId="105" xfId="2" applyNumberFormat="1" applyFont="1" applyFill="1" applyBorder="1" applyAlignment="1">
      <alignment horizontal="right"/>
    </xf>
    <xf numFmtId="0" fontId="1" fillId="9" borderId="104" xfId="2" applyNumberFormat="1" applyFont="1" applyFill="1" applyBorder="1" applyAlignment="1">
      <alignment horizontal="right"/>
    </xf>
    <xf numFmtId="0" fontId="1" fillId="9" borderId="100" xfId="2" applyNumberFormat="1" applyFont="1" applyFill="1" applyBorder="1" applyAlignment="1">
      <alignment horizontal="right"/>
    </xf>
    <xf numFmtId="165" fontId="1" fillId="9" borderId="107" xfId="1" applyNumberFormat="1" applyFont="1" applyFill="1" applyBorder="1" applyAlignment="1">
      <alignment horizontal="right"/>
    </xf>
    <xf numFmtId="165" fontId="5" fillId="9" borderId="107" xfId="1" applyNumberFormat="1" applyFont="1" applyFill="1" applyBorder="1" applyAlignment="1">
      <alignment horizontal="right"/>
    </xf>
    <xf numFmtId="165" fontId="1" fillId="9" borderId="52" xfId="1" applyNumberFormat="1" applyFont="1" applyFill="1" applyBorder="1" applyAlignment="1">
      <alignment horizontal="right"/>
    </xf>
    <xf numFmtId="165" fontId="1" fillId="9" borderId="108" xfId="1" applyNumberFormat="1" applyFont="1" applyFill="1" applyBorder="1" applyAlignment="1">
      <alignment horizontal="right"/>
    </xf>
    <xf numFmtId="165" fontId="1" fillId="9" borderId="109" xfId="1" applyNumberFormat="1" applyFont="1" applyFill="1" applyBorder="1" applyAlignment="1">
      <alignment horizontal="right"/>
    </xf>
    <xf numFmtId="165" fontId="5" fillId="9" borderId="109" xfId="1" applyNumberFormat="1" applyFont="1" applyFill="1" applyBorder="1" applyAlignment="1">
      <alignment horizontal="right"/>
    </xf>
    <xf numFmtId="165" fontId="1" fillId="9" borderId="23" xfId="1" applyNumberFormat="1" applyFont="1" applyFill="1" applyBorder="1" applyAlignment="1">
      <alignment horizontal="right"/>
    </xf>
    <xf numFmtId="165" fontId="1" fillId="9" borderId="110" xfId="1" applyNumberFormat="1" applyFont="1" applyFill="1" applyBorder="1" applyAlignment="1">
      <alignment horizontal="right"/>
    </xf>
    <xf numFmtId="165" fontId="1" fillId="9" borderId="6" xfId="1" applyNumberFormat="1" applyFont="1" applyFill="1" applyBorder="1" applyAlignment="1">
      <alignment horizontal="right"/>
    </xf>
    <xf numFmtId="165" fontId="5" fillId="9" borderId="6" xfId="1" applyNumberFormat="1" applyFont="1" applyFill="1" applyBorder="1" applyAlignment="1">
      <alignment horizontal="right"/>
    </xf>
    <xf numFmtId="173" fontId="0" fillId="9" borderId="3" xfId="1" applyNumberFormat="1" applyFont="1" applyFill="1" applyBorder="1" applyAlignment="1">
      <alignment horizontal="right"/>
    </xf>
    <xf numFmtId="173" fontId="4" fillId="9" borderId="3" xfId="1" applyNumberFormat="1" applyFont="1" applyFill="1" applyBorder="1" applyAlignment="1">
      <alignment horizontal="right"/>
    </xf>
    <xf numFmtId="173" fontId="0" fillId="9" borderId="26" xfId="1" applyNumberFormat="1" applyFont="1" applyFill="1" applyBorder="1" applyAlignment="1">
      <alignment horizontal="right"/>
    </xf>
    <xf numFmtId="173" fontId="0" fillId="9" borderId="20" xfId="1" applyNumberFormat="1" applyFont="1" applyFill="1" applyBorder="1" applyAlignment="1">
      <alignment horizontal="right"/>
    </xf>
    <xf numFmtId="173" fontId="0" fillId="9" borderId="2" xfId="1" applyNumberFormat="1" applyFont="1" applyFill="1" applyBorder="1" applyAlignment="1">
      <alignment horizontal="right"/>
    </xf>
    <xf numFmtId="173" fontId="0" fillId="9" borderId="6" xfId="1" applyNumberFormat="1" applyFont="1" applyFill="1" applyBorder="1" applyAlignment="1">
      <alignment horizontal="right"/>
    </xf>
    <xf numFmtId="173" fontId="4" fillId="9" borderId="6" xfId="1" applyNumberFormat="1" applyFont="1" applyFill="1" applyBorder="1" applyAlignment="1">
      <alignment horizontal="right"/>
    </xf>
    <xf numFmtId="173" fontId="0" fillId="9" borderId="18" xfId="1" applyNumberFormat="1" applyFont="1" applyFill="1" applyBorder="1" applyAlignment="1">
      <alignment horizontal="right"/>
    </xf>
    <xf numFmtId="173" fontId="0" fillId="9" borderId="69" xfId="1" applyNumberFormat="1" applyFont="1" applyFill="1" applyBorder="1" applyAlignment="1">
      <alignment horizontal="right"/>
    </xf>
    <xf numFmtId="173" fontId="0" fillId="9" borderId="75" xfId="1" applyNumberFormat="1" applyFont="1" applyFill="1" applyBorder="1" applyAlignment="1">
      <alignment horizontal="right"/>
    </xf>
    <xf numFmtId="173" fontId="4" fillId="9" borderId="18" xfId="1" applyNumberFormat="1" applyFont="1" applyFill="1" applyBorder="1" applyAlignment="1">
      <alignment horizontal="right"/>
    </xf>
    <xf numFmtId="173" fontId="0" fillId="9" borderId="9" xfId="1" applyNumberFormat="1" applyFont="1" applyFill="1" applyBorder="1" applyAlignment="1">
      <alignment horizontal="right"/>
    </xf>
    <xf numFmtId="173" fontId="0" fillId="9" borderId="4" xfId="1" applyNumberFormat="1" applyFont="1" applyFill="1" applyBorder="1" applyAlignment="1">
      <alignment horizontal="right"/>
    </xf>
    <xf numFmtId="173" fontId="0" fillId="9" borderId="71" xfId="1" applyNumberFormat="1" applyFont="1" applyFill="1" applyBorder="1" applyAlignment="1">
      <alignment horizontal="right"/>
    </xf>
    <xf numFmtId="173" fontId="4" fillId="9" borderId="4" xfId="1" applyNumberFormat="1" applyFont="1" applyFill="1" applyBorder="1" applyAlignment="1">
      <alignment horizontal="right"/>
    </xf>
    <xf numFmtId="173" fontId="0" fillId="9" borderId="22" xfId="1" applyNumberFormat="1" applyFont="1" applyFill="1" applyBorder="1" applyAlignment="1">
      <alignment horizontal="right"/>
    </xf>
    <xf numFmtId="173" fontId="2" fillId="9" borderId="4" xfId="1" applyNumberFormat="1" applyFont="1" applyFill="1" applyBorder="1" applyAlignment="1">
      <alignment horizontal="right"/>
    </xf>
    <xf numFmtId="173" fontId="2" fillId="9" borderId="3" xfId="1" applyNumberFormat="1" applyFont="1" applyFill="1" applyBorder="1" applyAlignment="1">
      <alignment horizontal="right"/>
    </xf>
    <xf numFmtId="173" fontId="4" fillId="9" borderId="26" xfId="1" applyNumberFormat="1" applyFont="1" applyFill="1" applyBorder="1" applyAlignment="1">
      <alignment horizontal="right"/>
    </xf>
    <xf numFmtId="173" fontId="4" fillId="9" borderId="20" xfId="1" applyNumberFormat="1" applyFont="1" applyFill="1" applyBorder="1" applyAlignment="1">
      <alignment horizontal="right"/>
    </xf>
    <xf numFmtId="173" fontId="4" fillId="9" borderId="9" xfId="1" applyNumberFormat="1" applyFont="1" applyFill="1" applyBorder="1" applyAlignment="1">
      <alignment horizontal="right"/>
    </xf>
    <xf numFmtId="165" fontId="1" fillId="9" borderId="9" xfId="1" applyNumberFormat="1" applyFont="1" applyFill="1" applyBorder="1" applyAlignment="1">
      <alignment horizontal="right"/>
    </xf>
    <xf numFmtId="165" fontId="1" fillId="9" borderId="28" xfId="1" applyNumberFormat="1" applyFont="1" applyFill="1" applyBorder="1" applyAlignment="1">
      <alignment horizontal="right"/>
    </xf>
    <xf numFmtId="165" fontId="1" fillId="9" borderId="73" xfId="1" applyNumberFormat="1" applyFont="1" applyFill="1" applyBorder="1" applyAlignment="1">
      <alignment horizontal="right"/>
    </xf>
    <xf numFmtId="165" fontId="1" fillId="9" borderId="48" xfId="1" applyNumberFormat="1" applyFont="1" applyFill="1" applyBorder="1" applyAlignment="1">
      <alignment horizontal="right"/>
    </xf>
    <xf numFmtId="165" fontId="0" fillId="9" borderId="48" xfId="1" applyNumberFormat="1" applyFont="1" applyFill="1" applyBorder="1" applyAlignment="1">
      <alignment horizontal="right"/>
    </xf>
    <xf numFmtId="165" fontId="1" fillId="9" borderId="25" xfId="1" applyNumberFormat="1" applyFont="1" applyFill="1" applyBorder="1" applyAlignment="1">
      <alignment horizontal="right"/>
    </xf>
    <xf numFmtId="165" fontId="1" fillId="9" borderId="25" xfId="2" applyNumberFormat="1" applyFont="1" applyFill="1" applyBorder="1" applyAlignment="1">
      <alignment horizontal="right"/>
    </xf>
    <xf numFmtId="165" fontId="1" fillId="9" borderId="94" xfId="1" applyNumberFormat="1" applyFont="1" applyFill="1" applyBorder="1" applyAlignment="1">
      <alignment horizontal="right"/>
    </xf>
    <xf numFmtId="0" fontId="0" fillId="9" borderId="23" xfId="0" applyFill="1" applyBorder="1"/>
    <xf numFmtId="0" fontId="0" fillId="9" borderId="65" xfId="0" applyFill="1" applyBorder="1"/>
    <xf numFmtId="0" fontId="0" fillId="9" borderId="19" xfId="0" applyFill="1" applyBorder="1"/>
    <xf numFmtId="0" fontId="0" fillId="9" borderId="46" xfId="0" applyFill="1" applyBorder="1"/>
    <xf numFmtId="165" fontId="1" fillId="10" borderId="60" xfId="0" applyNumberFormat="1" applyFont="1" applyFill="1" applyBorder="1"/>
    <xf numFmtId="9" fontId="1" fillId="10" borderId="21" xfId="0" applyNumberFormat="1" applyFont="1" applyFill="1" applyBorder="1"/>
    <xf numFmtId="9" fontId="1" fillId="10" borderId="0" xfId="2" applyFont="1" applyFill="1" applyBorder="1"/>
    <xf numFmtId="10" fontId="0" fillId="10" borderId="0" xfId="2" applyNumberFormat="1" applyFont="1" applyFill="1" applyBorder="1" applyAlignment="1">
      <alignment horizontal="right"/>
    </xf>
    <xf numFmtId="9" fontId="0" fillId="9" borderId="19" xfId="2" applyFont="1" applyFill="1" applyBorder="1"/>
    <xf numFmtId="9" fontId="0" fillId="9" borderId="46" xfId="2" applyFont="1" applyFill="1" applyBorder="1"/>
    <xf numFmtId="9" fontId="0" fillId="10" borderId="0" xfId="2" applyFont="1" applyFill="1" applyBorder="1"/>
    <xf numFmtId="9" fontId="0" fillId="9" borderId="23" xfId="2" applyFont="1" applyFill="1" applyBorder="1"/>
    <xf numFmtId="9" fontId="0" fillId="9" borderId="65" xfId="2" applyFont="1" applyFill="1" applyBorder="1"/>
    <xf numFmtId="0" fontId="0" fillId="6" borderId="92" xfId="0" applyFill="1" applyBorder="1" applyAlignment="1">
      <alignment horizontal="left" indent="1"/>
    </xf>
    <xf numFmtId="0" fontId="0" fillId="6" borderId="91" xfId="0" applyFill="1" applyBorder="1" applyAlignment="1">
      <alignment horizontal="left" indent="2"/>
    </xf>
    <xf numFmtId="0" fontId="0" fillId="6" borderId="93" xfId="0" applyFill="1" applyBorder="1" applyAlignment="1">
      <alignment horizontal="left" indent="2"/>
    </xf>
    <xf numFmtId="0" fontId="1" fillId="10" borderId="1" xfId="0" applyFont="1" applyFill="1" applyBorder="1" applyAlignment="1">
      <alignment horizontal="center"/>
    </xf>
    <xf numFmtId="0" fontId="1" fillId="10" borderId="46" xfId="0" applyFont="1" applyFill="1" applyBorder="1" applyAlignment="1">
      <alignment horizontal="center"/>
    </xf>
    <xf numFmtId="165" fontId="0" fillId="10" borderId="19" xfId="2" applyNumberFormat="1" applyFont="1" applyFill="1" applyBorder="1" applyAlignment="1">
      <alignment horizontal="right"/>
    </xf>
    <xf numFmtId="165" fontId="0" fillId="10" borderId="46" xfId="1" applyNumberFormat="1" applyFont="1" applyFill="1" applyBorder="1" applyAlignment="1">
      <alignment horizontal="right"/>
    </xf>
    <xf numFmtId="165" fontId="1" fillId="10" borderId="60" xfId="1" applyNumberFormat="1" applyFont="1" applyFill="1" applyBorder="1"/>
    <xf numFmtId="165" fontId="1" fillId="10" borderId="56" xfId="0" applyNumberFormat="1" applyFont="1" applyFill="1" applyBorder="1"/>
    <xf numFmtId="9" fontId="1" fillId="10" borderId="21" xfId="2" applyFont="1" applyFill="1" applyBorder="1"/>
    <xf numFmtId="165" fontId="1" fillId="10" borderId="24" xfId="0" applyNumberFormat="1" applyFont="1" applyFill="1" applyBorder="1"/>
    <xf numFmtId="9" fontId="1" fillId="10" borderId="19" xfId="0" applyNumberFormat="1" applyFont="1" applyFill="1" applyBorder="1"/>
    <xf numFmtId="0" fontId="0" fillId="9" borderId="21" xfId="1" applyNumberFormat="1" applyFont="1" applyFill="1" applyBorder="1" applyAlignment="1">
      <alignment horizontal="center"/>
    </xf>
    <xf numFmtId="0" fontId="4" fillId="9" borderId="0" xfId="0" applyFont="1" applyFill="1" applyBorder="1" applyAlignment="1">
      <alignment horizontal="center"/>
    </xf>
    <xf numFmtId="0" fontId="4" fillId="9" borderId="19" xfId="0" applyFont="1" applyFill="1" applyBorder="1" applyAlignment="1">
      <alignment horizontal="center"/>
    </xf>
    <xf numFmtId="0" fontId="0" fillId="9" borderId="19" xfId="0" applyFill="1" applyBorder="1" applyAlignment="1">
      <alignment horizontal="center"/>
    </xf>
    <xf numFmtId="0" fontId="0" fillId="9" borderId="0" xfId="0" applyFill="1" applyBorder="1" applyAlignment="1">
      <alignment horizontal="center"/>
    </xf>
    <xf numFmtId="0" fontId="2" fillId="9" borderId="21" xfId="1" applyNumberFormat="1" applyFont="1" applyFill="1" applyBorder="1" applyAlignment="1">
      <alignment horizontal="center"/>
    </xf>
    <xf numFmtId="0" fontId="4" fillId="9" borderId="21" xfId="1" applyNumberFormat="1" applyFont="1" applyFill="1" applyBorder="1" applyAlignment="1">
      <alignment horizontal="center"/>
    </xf>
    <xf numFmtId="0" fontId="1" fillId="9" borderId="66" xfId="1" applyNumberFormat="1" applyFont="1" applyFill="1" applyBorder="1" applyAlignment="1">
      <alignment horizontal="center"/>
    </xf>
    <xf numFmtId="0" fontId="1" fillId="9" borderId="1" xfId="0" applyFont="1" applyFill="1" applyBorder="1" applyAlignment="1">
      <alignment horizontal="center"/>
    </xf>
    <xf numFmtId="0" fontId="1" fillId="9" borderId="46" xfId="0" applyFont="1" applyFill="1" applyBorder="1" applyAlignment="1">
      <alignment horizontal="center"/>
    </xf>
    <xf numFmtId="9" fontId="4" fillId="9" borderId="21" xfId="2" applyFont="1" applyFill="1" applyBorder="1" applyAlignment="1">
      <alignment horizontal="center"/>
    </xf>
    <xf numFmtId="9" fontId="4" fillId="9" borderId="0" xfId="2" applyFont="1" applyFill="1" applyBorder="1" applyAlignment="1">
      <alignment horizontal="center"/>
    </xf>
    <xf numFmtId="9" fontId="0" fillId="9" borderId="0" xfId="2" applyNumberFormat="1" applyFont="1" applyFill="1" applyBorder="1" applyAlignment="1">
      <alignment horizontal="center"/>
    </xf>
    <xf numFmtId="10" fontId="0" fillId="9" borderId="0" xfId="2" applyNumberFormat="1" applyFont="1" applyFill="1" applyBorder="1" applyAlignment="1">
      <alignment horizontal="center"/>
    </xf>
    <xf numFmtId="165" fontId="0" fillId="9" borderId="0" xfId="0" applyNumberFormat="1" applyFill="1" applyBorder="1" applyAlignment="1">
      <alignment horizontal="center"/>
    </xf>
    <xf numFmtId="165" fontId="0" fillId="9" borderId="19" xfId="0" applyNumberFormat="1" applyFill="1" applyBorder="1" applyAlignment="1">
      <alignment horizontal="center"/>
    </xf>
    <xf numFmtId="9" fontId="5" fillId="9" borderId="66" xfId="0" applyNumberFormat="1" applyFont="1" applyFill="1" applyBorder="1" applyAlignment="1">
      <alignment horizontal="center"/>
    </xf>
    <xf numFmtId="9" fontId="5" fillId="9" borderId="1" xfId="0" applyNumberFormat="1" applyFont="1" applyFill="1" applyBorder="1" applyAlignment="1">
      <alignment horizontal="center"/>
    </xf>
    <xf numFmtId="9" fontId="0" fillId="9" borderId="21" xfId="2" applyFont="1" applyFill="1" applyBorder="1" applyAlignment="1">
      <alignment horizontal="center"/>
    </xf>
    <xf numFmtId="9" fontId="0" fillId="9" borderId="19" xfId="2" applyFont="1" applyFill="1" applyBorder="1" applyAlignment="1">
      <alignment horizontal="center"/>
    </xf>
    <xf numFmtId="165" fontId="0" fillId="9" borderId="0" xfId="2" applyNumberFormat="1" applyFont="1" applyFill="1" applyBorder="1" applyAlignment="1"/>
    <xf numFmtId="165" fontId="0" fillId="9" borderId="19" xfId="2" applyNumberFormat="1" applyFont="1" applyFill="1" applyBorder="1" applyAlignment="1"/>
    <xf numFmtId="165" fontId="0" fillId="9" borderId="0" xfId="2" applyNumberFormat="1" applyFont="1" applyFill="1" applyBorder="1" applyAlignment="1">
      <alignment horizontal="center"/>
    </xf>
    <xf numFmtId="165" fontId="0" fillId="9" borderId="19" xfId="2" applyNumberFormat="1" applyFont="1" applyFill="1" applyBorder="1" applyAlignment="1">
      <alignment horizontal="center"/>
    </xf>
    <xf numFmtId="0" fontId="0" fillId="9" borderId="66" xfId="0" applyFill="1" applyBorder="1"/>
    <xf numFmtId="165" fontId="1" fillId="9" borderId="46" xfId="1" applyNumberFormat="1" applyFont="1" applyFill="1" applyBorder="1" applyAlignment="1">
      <alignment horizontal="right"/>
    </xf>
    <xf numFmtId="165" fontId="1" fillId="9" borderId="1" xfId="1" applyNumberFormat="1" applyFont="1" applyFill="1" applyBorder="1" applyAlignment="1"/>
    <xf numFmtId="165" fontId="1" fillId="9" borderId="46" xfId="1" applyNumberFormat="1" applyFont="1" applyFill="1" applyBorder="1" applyAlignment="1"/>
    <xf numFmtId="165" fontId="1" fillId="9" borderId="1" xfId="1" applyNumberFormat="1" applyFont="1" applyFill="1" applyBorder="1" applyAlignment="1">
      <alignment horizontal="center"/>
    </xf>
    <xf numFmtId="165" fontId="1" fillId="9" borderId="46" xfId="1" applyNumberFormat="1" applyFont="1" applyFill="1" applyBorder="1" applyAlignment="1">
      <alignment horizontal="center"/>
    </xf>
    <xf numFmtId="0" fontId="38" fillId="0" borderId="91" xfId="4" applyBorder="1">
      <alignment vertical="center"/>
    </xf>
    <xf numFmtId="9" fontId="1" fillId="10" borderId="0" xfId="0" applyNumberFormat="1" applyFont="1" applyFill="1" applyBorder="1"/>
    <xf numFmtId="9" fontId="1" fillId="10" borderId="21" xfId="2" applyNumberFormat="1" applyFont="1" applyFill="1" applyBorder="1"/>
    <xf numFmtId="0" fontId="0" fillId="13" borderId="0" xfId="0" applyFill="1" applyBorder="1"/>
    <xf numFmtId="165" fontId="0" fillId="15" borderId="3" xfId="1" applyNumberFormat="1" applyFont="1" applyFill="1" applyBorder="1" applyAlignment="1">
      <alignment horizontal="right"/>
    </xf>
    <xf numFmtId="165" fontId="4" fillId="14" borderId="3" xfId="1" applyNumberFormat="1" applyFont="1" applyFill="1" applyBorder="1" applyAlignment="1">
      <alignment horizontal="right"/>
    </xf>
    <xf numFmtId="165" fontId="0" fillId="13" borderId="3" xfId="1" applyNumberFormat="1" applyFont="1" applyFill="1" applyBorder="1" applyAlignment="1">
      <alignment horizontal="right"/>
    </xf>
    <xf numFmtId="165" fontId="0" fillId="14" borderId="3" xfId="1" applyNumberFormat="1" applyFont="1" applyFill="1" applyBorder="1" applyAlignment="1">
      <alignment horizontal="right"/>
    </xf>
    <xf numFmtId="165" fontId="4" fillId="13" borderId="3" xfId="1" applyNumberFormat="1" applyFont="1" applyFill="1" applyBorder="1" applyAlignment="1">
      <alignment horizontal="right"/>
    </xf>
    <xf numFmtId="165" fontId="0" fillId="13" borderId="2" xfId="1" applyNumberFormat="1" applyFont="1" applyFill="1" applyBorder="1" applyAlignment="1">
      <alignment horizontal="right"/>
    </xf>
    <xf numFmtId="165" fontId="0" fillId="13" borderId="20" xfId="1" applyNumberFormat="1" applyFont="1" applyFill="1" applyBorder="1" applyAlignment="1">
      <alignment horizontal="right"/>
    </xf>
    <xf numFmtId="165" fontId="0" fillId="13" borderId="26" xfId="1" applyNumberFormat="1" applyFont="1" applyFill="1" applyBorder="1" applyAlignment="1">
      <alignment horizontal="right"/>
    </xf>
    <xf numFmtId="165" fontId="4" fillId="0" borderId="6" xfId="1" applyNumberFormat="1" applyFont="1" applyFill="1" applyBorder="1" applyAlignment="1">
      <alignment horizontal="right"/>
    </xf>
    <xf numFmtId="165" fontId="4" fillId="13" borderId="18" xfId="1" applyNumberFormat="1" applyFont="1" applyFill="1" applyBorder="1" applyAlignment="1">
      <alignment horizontal="right"/>
    </xf>
    <xf numFmtId="165" fontId="0" fillId="13" borderId="9" xfId="1" applyNumberFormat="1" applyFont="1" applyFill="1" applyBorder="1" applyAlignment="1">
      <alignment horizontal="right"/>
    </xf>
    <xf numFmtId="165" fontId="4" fillId="13" borderId="4" xfId="1" applyNumberFormat="1" applyFont="1" applyFill="1" applyBorder="1" applyAlignment="1">
      <alignment horizontal="right"/>
    </xf>
    <xf numFmtId="165" fontId="0" fillId="13" borderId="22" xfId="1" applyNumberFormat="1" applyFont="1" applyFill="1" applyBorder="1" applyAlignment="1">
      <alignment horizontal="right"/>
    </xf>
    <xf numFmtId="165" fontId="0" fillId="14" borderId="4" xfId="1" applyNumberFormat="1" applyFont="1" applyFill="1" applyBorder="1" applyAlignment="1">
      <alignment horizontal="right"/>
    </xf>
    <xf numFmtId="165" fontId="0" fillId="13" borderId="4" xfId="1" applyNumberFormat="1" applyFont="1" applyFill="1" applyBorder="1" applyAlignment="1">
      <alignment horizontal="right"/>
    </xf>
    <xf numFmtId="165" fontId="2" fillId="14" borderId="4" xfId="1" applyNumberFormat="1" applyFont="1" applyFill="1" applyBorder="1" applyAlignment="1">
      <alignment horizontal="right"/>
    </xf>
    <xf numFmtId="165" fontId="2" fillId="13" borderId="3" xfId="1" applyNumberFormat="1" applyFont="1" applyFill="1" applyBorder="1" applyAlignment="1">
      <alignment horizontal="right"/>
    </xf>
    <xf numFmtId="165" fontId="0" fillId="14" borderId="26" xfId="1" applyNumberFormat="1" applyFont="1" applyFill="1" applyBorder="1" applyAlignment="1">
      <alignment horizontal="right"/>
    </xf>
    <xf numFmtId="165" fontId="1" fillId="9" borderId="1" xfId="1" applyNumberFormat="1" applyFont="1" applyFill="1" applyBorder="1" applyAlignment="1">
      <alignment horizontal="right"/>
    </xf>
    <xf numFmtId="165" fontId="1" fillId="9" borderId="75" xfId="1" applyNumberFormat="1" applyFont="1" applyFill="1" applyBorder="1" applyAlignment="1">
      <alignment horizontal="right"/>
    </xf>
    <xf numFmtId="165" fontId="4" fillId="0" borderId="18" xfId="1" applyNumberFormat="1" applyFont="1" applyFill="1" applyBorder="1" applyAlignment="1">
      <alignment horizontal="right"/>
    </xf>
    <xf numFmtId="165" fontId="0" fillId="13" borderId="18" xfId="1" applyNumberFormat="1" applyFont="1" applyFill="1" applyBorder="1" applyAlignment="1">
      <alignment horizontal="right"/>
    </xf>
    <xf numFmtId="165" fontId="4" fillId="0" borderId="113" xfId="1" applyNumberFormat="1" applyFont="1" applyFill="1" applyBorder="1" applyAlignment="1">
      <alignment horizontal="right"/>
    </xf>
    <xf numFmtId="165" fontId="4" fillId="0" borderId="18" xfId="1" applyNumberFormat="1" applyFont="1" applyBorder="1" applyAlignment="1">
      <alignment horizontal="right"/>
    </xf>
    <xf numFmtId="0" fontId="0" fillId="14" borderId="0" xfId="0" applyFill="1" applyBorder="1"/>
    <xf numFmtId="0" fontId="0" fillId="12" borderId="0" xfId="0" applyFill="1" applyBorder="1"/>
    <xf numFmtId="0" fontId="0" fillId="16" borderId="0" xfId="0" applyFill="1" applyBorder="1" applyAlignment="1"/>
    <xf numFmtId="165" fontId="0" fillId="16" borderId="3" xfId="1" applyNumberFormat="1" applyFont="1" applyFill="1" applyBorder="1" applyAlignment="1">
      <alignment horizontal="right"/>
    </xf>
    <xf numFmtId="165" fontId="0" fillId="16" borderId="4" xfId="1" applyNumberFormat="1" applyFont="1" applyFill="1" applyBorder="1" applyAlignment="1">
      <alignment horizontal="right"/>
    </xf>
    <xf numFmtId="165" fontId="0" fillId="19" borderId="3" xfId="1" applyNumberFormat="1" applyFont="1" applyFill="1" applyBorder="1" applyAlignment="1">
      <alignment horizontal="right"/>
    </xf>
    <xf numFmtId="165" fontId="4" fillId="19" borderId="3" xfId="1" applyNumberFormat="1" applyFont="1" applyFill="1" applyBorder="1" applyAlignment="1">
      <alignment horizontal="right"/>
    </xf>
    <xf numFmtId="165" fontId="0" fillId="19" borderId="26" xfId="1" applyNumberFormat="1" applyFont="1" applyFill="1" applyBorder="1" applyAlignment="1">
      <alignment horizontal="right"/>
    </xf>
    <xf numFmtId="165" fontId="0" fillId="19" borderId="4" xfId="1" applyNumberFormat="1" applyFont="1" applyFill="1" applyBorder="1" applyAlignment="1">
      <alignment horizontal="right"/>
    </xf>
    <xf numFmtId="165" fontId="2" fillId="19" borderId="4" xfId="1" applyNumberFormat="1" applyFont="1" applyFill="1" applyBorder="1" applyAlignment="1">
      <alignment horizontal="right"/>
    </xf>
    <xf numFmtId="165" fontId="0" fillId="18" borderId="3" xfId="1" applyNumberFormat="1" applyFont="1" applyFill="1" applyBorder="1" applyAlignment="1">
      <alignment horizontal="right"/>
    </xf>
    <xf numFmtId="165" fontId="4" fillId="18" borderId="3" xfId="1" applyNumberFormat="1" applyFont="1" applyFill="1" applyBorder="1" applyAlignment="1">
      <alignment horizontal="right"/>
    </xf>
    <xf numFmtId="0" fontId="0" fillId="17" borderId="0" xfId="0" applyFill="1" applyBorder="1"/>
    <xf numFmtId="0" fontId="0" fillId="18" borderId="0" xfId="0" applyFill="1" applyBorder="1"/>
    <xf numFmtId="0" fontId="4" fillId="12" borderId="0" xfId="1" applyNumberFormat="1" applyFont="1" applyFill="1" applyBorder="1" applyAlignment="1">
      <alignment horizontal="left"/>
    </xf>
    <xf numFmtId="165" fontId="4" fillId="11" borderId="3" xfId="1" applyNumberFormat="1" applyFont="1" applyFill="1" applyBorder="1" applyAlignment="1">
      <alignment horizontal="right"/>
    </xf>
    <xf numFmtId="165" fontId="0" fillId="11" borderId="3" xfId="1" applyNumberFormat="1" applyFont="1" applyFill="1" applyBorder="1" applyAlignment="1">
      <alignment horizontal="right"/>
    </xf>
    <xf numFmtId="165" fontId="0" fillId="11" borderId="2" xfId="1" applyNumberFormat="1" applyFont="1" applyFill="1" applyBorder="1" applyAlignment="1">
      <alignment horizontal="right"/>
    </xf>
    <xf numFmtId="165" fontId="4" fillId="11" borderId="9" xfId="1" applyNumberFormat="1" applyFont="1" applyFill="1" applyBorder="1" applyAlignment="1">
      <alignment horizontal="right"/>
    </xf>
    <xf numFmtId="165" fontId="0" fillId="11" borderId="26" xfId="1" applyNumberFormat="1" applyFont="1" applyFill="1" applyBorder="1" applyAlignment="1">
      <alignment horizontal="right"/>
    </xf>
    <xf numFmtId="165" fontId="0" fillId="11" borderId="20" xfId="1" applyNumberFormat="1" applyFont="1" applyFill="1" applyBorder="1" applyAlignment="1">
      <alignment horizontal="right"/>
    </xf>
    <xf numFmtId="165" fontId="4" fillId="11" borderId="18" xfId="1" applyNumberFormat="1" applyFont="1" applyFill="1" applyBorder="1" applyAlignment="1">
      <alignment horizontal="right"/>
    </xf>
    <xf numFmtId="165" fontId="4" fillId="11" borderId="4" xfId="1" applyNumberFormat="1" applyFont="1" applyFill="1" applyBorder="1" applyAlignment="1">
      <alignment horizontal="right"/>
    </xf>
    <xf numFmtId="165" fontId="0" fillId="11" borderId="9" xfId="1" applyNumberFormat="1" applyFont="1" applyFill="1" applyBorder="1" applyAlignment="1">
      <alignment horizontal="right"/>
    </xf>
    <xf numFmtId="165" fontId="0" fillId="11" borderId="22" xfId="1" applyNumberFormat="1" applyFont="1" applyFill="1" applyBorder="1" applyAlignment="1">
      <alignment horizontal="right"/>
    </xf>
    <xf numFmtId="165" fontId="0" fillId="11" borderId="4" xfId="1" applyNumberFormat="1" applyFont="1" applyFill="1" applyBorder="1" applyAlignment="1">
      <alignment horizontal="right"/>
    </xf>
    <xf numFmtId="165" fontId="2" fillId="11" borderId="3" xfId="1" applyNumberFormat="1" applyFont="1" applyFill="1" applyBorder="1" applyAlignment="1">
      <alignment horizontal="right"/>
    </xf>
    <xf numFmtId="0" fontId="0" fillId="0" borderId="25" xfId="0" applyFill="1" applyBorder="1"/>
    <xf numFmtId="165" fontId="1" fillId="9" borderId="54" xfId="1" applyNumberFormat="1" applyFont="1" applyFill="1" applyBorder="1" applyAlignment="1">
      <alignment horizontal="right"/>
    </xf>
    <xf numFmtId="165" fontId="5" fillId="9" borderId="54" xfId="1" applyNumberFormat="1" applyFont="1" applyFill="1" applyBorder="1" applyAlignment="1">
      <alignment horizontal="right"/>
    </xf>
    <xf numFmtId="165" fontId="1" fillId="9" borderId="90" xfId="1" applyNumberFormat="1" applyFont="1" applyFill="1" applyBorder="1" applyAlignment="1">
      <alignment horizontal="right"/>
    </xf>
    <xf numFmtId="165" fontId="0" fillId="0" borderId="2" xfId="1" applyNumberFormat="1" applyFont="1" applyFill="1" applyBorder="1" applyAlignment="1">
      <alignment horizontal="right"/>
    </xf>
    <xf numFmtId="165" fontId="4" fillId="12" borderId="2" xfId="1" applyNumberFormat="1" applyFont="1" applyFill="1" applyBorder="1" applyAlignment="1">
      <alignment horizontal="right"/>
    </xf>
    <xf numFmtId="165" fontId="0" fillId="12" borderId="2" xfId="1" applyNumberFormat="1" applyFont="1" applyFill="1" applyBorder="1" applyAlignment="1">
      <alignment horizontal="right"/>
    </xf>
    <xf numFmtId="165" fontId="4" fillId="0" borderId="2" xfId="1" applyNumberFormat="1" applyFont="1" applyFill="1" applyBorder="1" applyAlignment="1">
      <alignment horizontal="right"/>
    </xf>
    <xf numFmtId="165" fontId="0" fillId="16" borderId="2" xfId="1" applyNumberFormat="1" applyFont="1" applyFill="1" applyBorder="1" applyAlignment="1">
      <alignment horizontal="right"/>
    </xf>
    <xf numFmtId="165" fontId="0" fillId="0" borderId="2" xfId="1" applyNumberFormat="1" applyFont="1" applyBorder="1" applyAlignment="1">
      <alignment horizontal="right"/>
    </xf>
    <xf numFmtId="165" fontId="2" fillId="0" borderId="2" xfId="1" applyNumberFormat="1" applyFont="1" applyFill="1" applyBorder="1" applyAlignment="1">
      <alignment horizontal="right"/>
    </xf>
    <xf numFmtId="165" fontId="4" fillId="0" borderId="2" xfId="1" applyNumberFormat="1" applyFont="1" applyBorder="1" applyAlignment="1">
      <alignment horizontal="right"/>
    </xf>
    <xf numFmtId="165" fontId="0" fillId="0" borderId="5" xfId="1" applyNumberFormat="1" applyFont="1" applyFill="1" applyBorder="1" applyAlignment="1">
      <alignment horizontal="right"/>
    </xf>
    <xf numFmtId="165" fontId="4" fillId="12" borderId="5" xfId="1" applyNumberFormat="1" applyFont="1" applyFill="1" applyBorder="1" applyAlignment="1">
      <alignment horizontal="right"/>
    </xf>
    <xf numFmtId="165" fontId="0" fillId="12" borderId="5" xfId="1" applyNumberFormat="1" applyFont="1" applyFill="1" applyBorder="1" applyAlignment="1">
      <alignment horizontal="right"/>
    </xf>
    <xf numFmtId="165" fontId="4" fillId="0" borderId="5" xfId="1" applyNumberFormat="1" applyFont="1" applyFill="1" applyBorder="1" applyAlignment="1">
      <alignment horizontal="right"/>
    </xf>
    <xf numFmtId="165" fontId="1" fillId="9" borderId="114" xfId="1" applyNumberFormat="1" applyFont="1" applyFill="1" applyBorder="1" applyAlignment="1">
      <alignment horizontal="right"/>
    </xf>
    <xf numFmtId="165" fontId="0" fillId="16" borderId="5" xfId="1" applyNumberFormat="1" applyFont="1" applyFill="1" applyBorder="1" applyAlignment="1">
      <alignment horizontal="right"/>
    </xf>
    <xf numFmtId="165" fontId="2" fillId="12" borderId="5" xfId="1" applyNumberFormat="1" applyFont="1" applyFill="1" applyBorder="1" applyAlignment="1">
      <alignment horizontal="right"/>
    </xf>
    <xf numFmtId="0" fontId="0" fillId="0" borderId="69" xfId="0" applyFill="1" applyBorder="1"/>
    <xf numFmtId="165" fontId="0" fillId="0" borderId="115" xfId="1" applyNumberFormat="1" applyFont="1" applyFill="1" applyBorder="1" applyAlignment="1">
      <alignment horizontal="right"/>
    </xf>
    <xf numFmtId="165" fontId="4" fillId="0" borderId="115" xfId="1" applyNumberFormat="1" applyFont="1" applyFill="1" applyBorder="1" applyAlignment="1">
      <alignment horizontal="right"/>
    </xf>
    <xf numFmtId="165" fontId="0" fillId="0" borderId="115" xfId="1" applyNumberFormat="1" applyFont="1" applyBorder="1" applyAlignment="1">
      <alignment horizontal="right"/>
    </xf>
    <xf numFmtId="0" fontId="1" fillId="0" borderId="54" xfId="0" applyFont="1" applyFill="1" applyBorder="1"/>
    <xf numFmtId="165" fontId="4" fillId="0" borderId="115" xfId="1" applyNumberFormat="1" applyFont="1" applyBorder="1" applyAlignment="1">
      <alignment horizontal="right"/>
    </xf>
    <xf numFmtId="0" fontId="1" fillId="0" borderId="0" xfId="0" applyFont="1" applyFill="1" applyBorder="1" applyAlignment="1">
      <alignment horizontal="right" vertical="center" textRotation="90"/>
    </xf>
    <xf numFmtId="0" fontId="1" fillId="7" borderId="21" xfId="0" applyFont="1" applyFill="1" applyBorder="1" applyAlignment="1">
      <alignment horizontal="center"/>
    </xf>
    <xf numFmtId="0" fontId="1" fillId="7" borderId="0" xfId="0" applyFont="1" applyFill="1" applyBorder="1" applyAlignment="1">
      <alignment horizontal="center"/>
    </xf>
    <xf numFmtId="0" fontId="33" fillId="0" borderId="0" xfId="0" applyFont="1" applyAlignment="1">
      <alignment horizontal="left"/>
    </xf>
    <xf numFmtId="0" fontId="1" fillId="3" borderId="0" xfId="0" applyFont="1" applyFill="1" applyBorder="1" applyAlignment="1">
      <alignment horizontal="center"/>
    </xf>
    <xf numFmtId="0" fontId="1" fillId="0" borderId="57" xfId="0" applyFont="1" applyBorder="1" applyAlignment="1">
      <alignment horizontal="center"/>
    </xf>
    <xf numFmtId="0" fontId="1" fillId="0" borderId="55" xfId="0" applyFont="1" applyBorder="1" applyAlignment="1">
      <alignment horizontal="center"/>
    </xf>
    <xf numFmtId="0" fontId="1" fillId="0" borderId="61" xfId="0" applyFont="1" applyBorder="1" applyAlignment="1">
      <alignment horizontal="center"/>
    </xf>
    <xf numFmtId="165" fontId="1" fillId="0" borderId="37" xfId="1" applyNumberFormat="1" applyFont="1" applyFill="1" applyBorder="1" applyAlignment="1">
      <alignment horizontal="center"/>
    </xf>
    <xf numFmtId="165" fontId="1" fillId="0" borderId="38" xfId="1" applyNumberFormat="1" applyFont="1" applyFill="1" applyBorder="1" applyAlignment="1">
      <alignment horizontal="center"/>
    </xf>
    <xf numFmtId="0" fontId="1" fillId="0" borderId="36" xfId="0" applyFont="1" applyFill="1" applyBorder="1" applyAlignment="1">
      <alignment horizontal="center"/>
    </xf>
    <xf numFmtId="0" fontId="1" fillId="0" borderId="38" xfId="0" applyFont="1" applyFill="1" applyBorder="1" applyAlignment="1">
      <alignment horizontal="center"/>
    </xf>
    <xf numFmtId="0" fontId="1" fillId="0" borderId="0" xfId="0" applyFont="1" applyFill="1" applyBorder="1" applyAlignment="1">
      <alignment horizontal="left" vertical="center" wrapText="1"/>
    </xf>
    <xf numFmtId="0" fontId="1" fillId="0" borderId="0" xfId="0" applyFont="1" applyFill="1" applyBorder="1" applyAlignment="1">
      <alignment horizontal="center" vertical="center" textRotation="90"/>
    </xf>
    <xf numFmtId="0" fontId="1" fillId="0" borderId="7" xfId="0" applyFont="1" applyFill="1" applyBorder="1" applyAlignment="1">
      <alignment horizontal="center"/>
    </xf>
    <xf numFmtId="0" fontId="1" fillId="0" borderId="0" xfId="0" applyFont="1" applyFill="1" applyBorder="1" applyAlignment="1">
      <alignment horizontal="center"/>
    </xf>
    <xf numFmtId="0" fontId="1" fillId="0" borderId="52" xfId="0" applyFont="1" applyFill="1" applyBorder="1" applyAlignment="1">
      <alignment horizontal="center"/>
    </xf>
    <xf numFmtId="0" fontId="1" fillId="0" borderId="53" xfId="0" applyFont="1" applyFill="1" applyBorder="1" applyAlignment="1">
      <alignment horizontal="center"/>
    </xf>
    <xf numFmtId="0" fontId="1" fillId="0" borderId="50" xfId="0" applyFont="1" applyFill="1" applyBorder="1" applyAlignment="1">
      <alignment horizontal="center"/>
    </xf>
    <xf numFmtId="0" fontId="34" fillId="0" borderId="7" xfId="0" applyFont="1" applyFill="1" applyBorder="1" applyAlignment="1">
      <alignment horizontal="left" vertical="center"/>
    </xf>
    <xf numFmtId="0" fontId="34" fillId="0" borderId="85" xfId="0" applyFont="1" applyFill="1" applyBorder="1" applyAlignment="1">
      <alignment horizontal="left" vertical="center"/>
    </xf>
    <xf numFmtId="0" fontId="1" fillId="0" borderId="23" xfId="0" applyFont="1" applyFill="1" applyBorder="1" applyAlignment="1">
      <alignment horizontal="center"/>
    </xf>
    <xf numFmtId="0" fontId="1" fillId="0" borderId="65" xfId="0" applyFont="1" applyFill="1" applyBorder="1" applyAlignment="1">
      <alignment horizontal="center"/>
    </xf>
    <xf numFmtId="0" fontId="1" fillId="0" borderId="64" xfId="0" applyFont="1" applyFill="1" applyBorder="1" applyAlignment="1">
      <alignment horizontal="center"/>
    </xf>
    <xf numFmtId="165" fontId="1" fillId="0" borderId="23" xfId="1" applyNumberFormat="1" applyFont="1" applyFill="1" applyBorder="1" applyAlignment="1">
      <alignment horizontal="center"/>
    </xf>
    <xf numFmtId="165" fontId="1" fillId="0" borderId="65" xfId="1" applyNumberFormat="1" applyFont="1" applyFill="1" applyBorder="1" applyAlignment="1">
      <alignment horizontal="center"/>
    </xf>
    <xf numFmtId="0" fontId="1" fillId="0" borderId="14" xfId="0" applyFont="1" applyFill="1" applyBorder="1" applyAlignment="1">
      <alignment horizontal="left" vertical="center" wrapText="1"/>
    </xf>
    <xf numFmtId="0" fontId="1" fillId="3" borderId="48" xfId="0" applyFont="1" applyFill="1" applyBorder="1" applyAlignment="1">
      <alignment horizontal="center"/>
    </xf>
    <xf numFmtId="0" fontId="22" fillId="0" borderId="36" xfId="0" applyFont="1" applyFill="1" applyBorder="1" applyAlignment="1">
      <alignment horizontal="center" vertical="center"/>
    </xf>
    <xf numFmtId="0" fontId="22" fillId="0" borderId="37" xfId="0" applyFont="1" applyFill="1" applyBorder="1" applyAlignment="1">
      <alignment horizontal="center" vertical="center"/>
    </xf>
    <xf numFmtId="0" fontId="22" fillId="0" borderId="38" xfId="0" applyFont="1" applyFill="1" applyBorder="1" applyAlignment="1">
      <alignment horizontal="center" vertical="center"/>
    </xf>
    <xf numFmtId="0" fontId="1" fillId="0" borderId="64" xfId="0" applyFont="1" applyBorder="1" applyAlignment="1">
      <alignment horizontal="center"/>
    </xf>
    <xf numFmtId="0" fontId="1" fillId="0" borderId="23" xfId="0" applyFont="1" applyBorder="1" applyAlignment="1">
      <alignment horizontal="center"/>
    </xf>
    <xf numFmtId="0" fontId="1" fillId="0" borderId="65" xfId="0" applyFont="1" applyBorder="1" applyAlignment="1">
      <alignment horizontal="center"/>
    </xf>
    <xf numFmtId="0" fontId="0" fillId="0" borderId="0" xfId="0" applyAlignment="1">
      <alignment horizontal="right" vertical="center" textRotation="90" wrapText="1"/>
    </xf>
    <xf numFmtId="0" fontId="0" fillId="0" borderId="0" xfId="0" applyAlignment="1">
      <alignment horizontal="right" vertical="center" textRotation="90"/>
    </xf>
    <xf numFmtId="0" fontId="14" fillId="0" borderId="31" xfId="0" applyFont="1" applyBorder="1" applyAlignment="1">
      <alignment vertical="center" wrapText="1"/>
    </xf>
    <xf numFmtId="0" fontId="14" fillId="0" borderId="32" xfId="0" applyFont="1" applyBorder="1" applyAlignment="1">
      <alignment vertical="center" wrapText="1"/>
    </xf>
    <xf numFmtId="0" fontId="14" fillId="0" borderId="33" xfId="0" applyFont="1" applyBorder="1" applyAlignment="1">
      <alignment vertical="center" wrapText="1"/>
    </xf>
    <xf numFmtId="0" fontId="13" fillId="0" borderId="31" xfId="0" applyFont="1" applyBorder="1" applyAlignment="1">
      <alignment vertical="center" wrapText="1"/>
    </xf>
    <xf numFmtId="0" fontId="13" fillId="0" borderId="33" xfId="0" applyFont="1" applyBorder="1" applyAlignment="1">
      <alignment vertical="center" wrapText="1"/>
    </xf>
    <xf numFmtId="0" fontId="14" fillId="5" borderId="31" xfId="0" applyFont="1" applyFill="1" applyBorder="1" applyAlignment="1">
      <alignment vertical="center" wrapText="1"/>
    </xf>
    <xf numFmtId="0" fontId="14" fillId="5" borderId="33" xfId="0" applyFont="1" applyFill="1" applyBorder="1" applyAlignment="1">
      <alignment vertical="center" wrapText="1"/>
    </xf>
    <xf numFmtId="0" fontId="14" fillId="0" borderId="41" xfId="0" applyFont="1" applyBorder="1" applyAlignment="1">
      <alignment vertical="center" wrapText="1"/>
    </xf>
    <xf numFmtId="0" fontId="14" fillId="0" borderId="43" xfId="0" applyFont="1" applyBorder="1" applyAlignment="1">
      <alignment vertical="center" wrapText="1"/>
    </xf>
    <xf numFmtId="0" fontId="14" fillId="5" borderId="41" xfId="0" applyFont="1" applyFill="1" applyBorder="1" applyAlignment="1">
      <alignment vertical="center" wrapText="1"/>
    </xf>
    <xf numFmtId="0" fontId="14" fillId="5" borderId="42" xfId="0" applyFont="1" applyFill="1" applyBorder="1" applyAlignment="1">
      <alignment vertical="center" wrapText="1"/>
    </xf>
    <xf numFmtId="0" fontId="14" fillId="5" borderId="43" xfId="0" applyFont="1" applyFill="1" applyBorder="1" applyAlignment="1">
      <alignment vertical="center" wrapText="1"/>
    </xf>
    <xf numFmtId="0" fontId="14" fillId="5" borderId="32" xfId="0" applyFont="1" applyFill="1" applyBorder="1" applyAlignment="1">
      <alignment vertical="center" wrapText="1"/>
    </xf>
    <xf numFmtId="0" fontId="14" fillId="0" borderId="42" xfId="0" applyFont="1" applyBorder="1" applyAlignment="1">
      <alignment vertical="center" wrapText="1"/>
    </xf>
    <xf numFmtId="0" fontId="10" fillId="0" borderId="30" xfId="3" applyBorder="1" applyAlignment="1">
      <alignment vertical="center"/>
    </xf>
    <xf numFmtId="0" fontId="0" fillId="0" borderId="30" xfId="0" applyBorder="1"/>
    <xf numFmtId="0" fontId="10" fillId="0" borderId="0" xfId="3" applyAlignment="1">
      <alignment vertical="center"/>
    </xf>
    <xf numFmtId="0" fontId="0" fillId="0" borderId="0" xfId="0"/>
    <xf numFmtId="0" fontId="1" fillId="7" borderId="0" xfId="0" applyFont="1" applyFill="1" applyBorder="1" applyAlignment="1">
      <alignment horizontal="center" wrapText="1"/>
    </xf>
    <xf numFmtId="165" fontId="0" fillId="2" borderId="3" xfId="1" applyNumberFormat="1" applyFont="1" applyFill="1" applyBorder="1" applyAlignment="1">
      <alignment horizontal="right"/>
    </xf>
    <xf numFmtId="165" fontId="0" fillId="2" borderId="4" xfId="1" applyNumberFormat="1" applyFont="1" applyFill="1" applyBorder="1" applyAlignment="1">
      <alignment horizontal="right"/>
    </xf>
    <xf numFmtId="165" fontId="4" fillId="2" borderId="18" xfId="1" applyNumberFormat="1" applyFont="1" applyFill="1" applyBorder="1" applyAlignment="1">
      <alignment horizontal="right"/>
    </xf>
    <xf numFmtId="165" fontId="0" fillId="2" borderId="18" xfId="1" applyNumberFormat="1" applyFont="1" applyFill="1" applyBorder="1" applyAlignment="1">
      <alignment horizontal="right"/>
    </xf>
    <xf numFmtId="165" fontId="2" fillId="2" borderId="3" xfId="1" applyNumberFormat="1" applyFont="1" applyFill="1" applyBorder="1" applyAlignment="1">
      <alignment horizontal="right"/>
    </xf>
  </cellXfs>
  <cellStyles count="12">
    <cellStyle name="Komma" xfId="1" builtinId="3"/>
    <cellStyle name="Link" xfId="3" builtinId="8"/>
    <cellStyle name="Link 2" xfId="8" xr:uid="{6F47A5F1-CBE2-4E16-BC05-A51A7DA25D47}"/>
    <cellStyle name="Normal 2" xfId="5" xr:uid="{4D3A7AE1-E12F-4FAE-AFD6-BA4B4BF41837}"/>
    <cellStyle name="Normal 3" xfId="7" xr:uid="{6D166618-D076-4084-8DF6-4D13D4A08EA2}"/>
    <cellStyle name="Normal 3 2" xfId="11" xr:uid="{691EEEE8-D76D-4782-8FEB-9E7B9C724E58}"/>
    <cellStyle name="Normal 4" xfId="9" xr:uid="{423BE685-2DCC-4183-9558-979E073303B4}"/>
    <cellStyle name="Normal 5" xfId="10" xr:uid="{48901A73-A9FE-4165-B18D-6C5CD300751B}"/>
    <cellStyle name="Prozent" xfId="2" builtinId="5"/>
    <cellStyle name="Standard" xfId="0" builtinId="0"/>
    <cellStyle name="Standard 2" xfId="4" xr:uid="{8FFA058B-3525-45C6-BC13-6892AB57C932}"/>
    <cellStyle name="常规 2" xfId="6" xr:uid="{662972CB-BD7F-4890-919A-CFE578055173}"/>
  </cellStyles>
  <dxfs count="2">
    <dxf>
      <fill>
        <patternFill>
          <bgColor theme="5" tint="0.79998168889431442"/>
        </patternFill>
      </fill>
      <border>
        <vertical/>
        <horizontal/>
      </border>
    </dxf>
    <dxf>
      <fill>
        <patternFill>
          <bgColor theme="5" tint="0.79998168889431442"/>
        </patternFill>
      </fill>
    </dxf>
  </dxfs>
  <tableStyles count="0" defaultTableStyle="TableStyleMedium2" defaultPivotStyle="PivotStyleLight16"/>
  <colors>
    <mruColors>
      <color rgb="FFFFFFFF"/>
      <color rgb="FFF8F6A8"/>
      <color rgb="FFE6B9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solidFill>
                <a:latin typeface="Times New Roman" panose="02020603050405020304" pitchFamily="18" charset="0"/>
                <a:ea typeface="+mn-ea"/>
                <a:cs typeface="Times New Roman" panose="02020603050405020304" pitchFamily="18" charset="0"/>
              </a:defRPr>
            </a:pPr>
            <a:r>
              <a:rPr lang="de-DE" sz="1300"/>
              <a:t>Harmonized carbon footprints of ITSS companies</a:t>
            </a:r>
          </a:p>
        </c:rich>
      </c:tx>
      <c:layout>
        <c:manualLayout>
          <c:xMode val="edge"/>
          <c:yMode val="edge"/>
          <c:x val="0.22190835009139218"/>
          <c:y val="0.13362224169818221"/>
        </c:manualLayout>
      </c:layout>
      <c:overlay val="0"/>
      <c:spPr>
        <a:noFill/>
        <a:ln>
          <a:noFill/>
        </a:ln>
        <a:effectLst/>
      </c:spPr>
      <c:txPr>
        <a:bodyPr rot="0" spcFirstLastPara="1" vertOverflow="ellipsis" vert="horz" wrap="square" anchor="ctr" anchorCtr="1"/>
        <a:lstStyle/>
        <a:p>
          <a:pPr>
            <a:defRPr sz="1300" b="0" i="0" u="none" strike="noStrike" kern="1200" spc="0" baseline="0">
              <a:solidFill>
                <a:schemeClr val="tx1"/>
              </a:solidFill>
              <a:latin typeface="Times New Roman" panose="02020603050405020304" pitchFamily="18" charset="0"/>
              <a:ea typeface="+mn-ea"/>
              <a:cs typeface="Times New Roman" panose="02020603050405020304" pitchFamily="18" charset="0"/>
            </a:defRPr>
          </a:pPr>
          <a:endParaRPr lang="de-DE"/>
        </a:p>
      </c:txPr>
    </c:title>
    <c:autoTitleDeleted val="0"/>
    <c:plotArea>
      <c:layout>
        <c:manualLayout>
          <c:layoutTarget val="inner"/>
          <c:xMode val="edge"/>
          <c:yMode val="edge"/>
          <c:x val="0.17158147144373984"/>
          <c:y val="0.18633987551544554"/>
          <c:w val="0.52130336438519687"/>
          <c:h val="0.67419617419617417"/>
        </c:manualLayout>
      </c:layout>
      <c:barChart>
        <c:barDir val="bar"/>
        <c:grouping val="stacked"/>
        <c:varyColors val="0"/>
        <c:ser>
          <c:idx val="0"/>
          <c:order val="0"/>
          <c:tx>
            <c:strRef>
              <c:f>'1.1 Harmomized CCF'!$G$44</c:f>
              <c:strCache>
                <c:ptCount val="1"/>
                <c:pt idx="0">
                  <c:v>Initial carbon footprint</c:v>
                </c:pt>
              </c:strCache>
            </c:strRef>
          </c:tx>
          <c:spPr>
            <a:solidFill>
              <a:schemeClr val="bg1">
                <a:lumMod val="65000"/>
              </a:schemeClr>
            </a:solidFill>
            <a:ln>
              <a:noFill/>
            </a:ln>
            <a:effectLst/>
          </c:spPr>
          <c:invertIfNegative val="0"/>
          <c:cat>
            <c:strRef>
              <c:f>'1.1 Harmomized CCF'!$I$43:$AD$43</c:f>
              <c:strCache>
                <c:ptCount val="22"/>
                <c:pt idx="0">
                  <c:v>Microsoft</c:v>
                </c:pt>
                <c:pt idx="1">
                  <c:v>Alphabet</c:v>
                </c:pt>
                <c:pt idx="2">
                  <c:v>SAP</c:v>
                </c:pt>
                <c:pt idx="3">
                  <c:v>IBM</c:v>
                </c:pt>
                <c:pt idx="4">
                  <c:v>ATOS</c:v>
                </c:pt>
                <c:pt idx="5">
                  <c:v>Oracle</c:v>
                </c:pt>
                <c:pt idx="6">
                  <c:v>Accenture</c:v>
                </c:pt>
                <c:pt idx="7">
                  <c:v>Tata Consultancy Services</c:v>
                </c:pt>
                <c:pt idx="8">
                  <c:v>Capgemini</c:v>
                </c:pt>
                <c:pt idx="9">
                  <c:v>Infosys</c:v>
                </c:pt>
                <c:pt idx="10">
                  <c:v>Salesforce.com</c:v>
                </c:pt>
                <c:pt idx="11">
                  <c:v>HCL Technologies</c:v>
                </c:pt>
                <c:pt idx="12">
                  <c:v>Wipro</c:v>
                </c:pt>
                <c:pt idx="13">
                  <c:v>VMware</c:v>
                </c:pt>
                <c:pt idx="14">
                  <c:v>Adobe</c:v>
                </c:pt>
                <c:pt idx="15">
                  <c:v>Tech Mahindra</c:v>
                </c:pt>
                <c:pt idx="16">
                  <c:v>Nomura Research Institute</c:v>
                </c:pt>
                <c:pt idx="17">
                  <c:v>Synopsys</c:v>
                </c:pt>
                <c:pt idx="18">
                  <c:v>ServiceNow</c:v>
                </c:pt>
                <c:pt idx="19">
                  <c:v>Autodesk</c:v>
                </c:pt>
                <c:pt idx="20">
                  <c:v>Shopify</c:v>
                </c:pt>
                <c:pt idx="21">
                  <c:v>Intuit</c:v>
                </c:pt>
              </c:strCache>
            </c:strRef>
          </c:cat>
          <c:val>
            <c:numRef>
              <c:f>'1.1 Harmomized CCF'!$I$44:$AD$44</c:f>
              <c:numCache>
                <c:formatCode>General</c:formatCode>
                <c:ptCount val="22"/>
                <c:pt idx="0">
                  <c:v>17608572</c:v>
                </c:pt>
                <c:pt idx="1">
                  <c:v>15027224</c:v>
                </c:pt>
                <c:pt idx="2">
                  <c:v>734000</c:v>
                </c:pt>
                <c:pt idx="3">
                  <c:v>1417346</c:v>
                </c:pt>
                <c:pt idx="4">
                  <c:v>94058</c:v>
                </c:pt>
                <c:pt idx="5">
                  <c:v>379532</c:v>
                </c:pt>
                <c:pt idx="6">
                  <c:v>1189794</c:v>
                </c:pt>
                <c:pt idx="7">
                  <c:v>437366</c:v>
                </c:pt>
                <c:pt idx="8">
                  <c:v>500187.54000000004</c:v>
                </c:pt>
                <c:pt idx="9">
                  <c:v>479586</c:v>
                </c:pt>
                <c:pt idx="10">
                  <c:v>317668</c:v>
                </c:pt>
                <c:pt idx="11">
                  <c:v>183688.72</c:v>
                </c:pt>
                <c:pt idx="12">
                  <c:v>498236</c:v>
                </c:pt>
                <c:pt idx="13">
                  <c:v>397813.72</c:v>
                </c:pt>
                <c:pt idx="14">
                  <c:v>122094</c:v>
                </c:pt>
                <c:pt idx="15">
                  <c:v>150167.54999999999</c:v>
                </c:pt>
                <c:pt idx="16">
                  <c:v>187109.63999999998</c:v>
                </c:pt>
                <c:pt idx="17">
                  <c:v>83080.95</c:v>
                </c:pt>
                <c:pt idx="18">
                  <c:v>13550</c:v>
                </c:pt>
                <c:pt idx="19">
                  <c:v>177772</c:v>
                </c:pt>
                <c:pt idx="20">
                  <c:v>2087.83</c:v>
                </c:pt>
                <c:pt idx="21">
                  <c:v>9667</c:v>
                </c:pt>
              </c:numCache>
            </c:numRef>
          </c:val>
          <c:extLst>
            <c:ext xmlns:c16="http://schemas.microsoft.com/office/drawing/2014/chart" uri="{C3380CC4-5D6E-409C-BE32-E72D297353CC}">
              <c16:uniqueId val="{00000000-247E-499C-9307-6D2FDA6DCE88}"/>
            </c:ext>
          </c:extLst>
        </c:ser>
        <c:ser>
          <c:idx val="3"/>
          <c:order val="1"/>
          <c:tx>
            <c:strRef>
              <c:f>'1.1 Harmomized CCF'!$G$45</c:f>
              <c:strCache>
                <c:ptCount val="1"/>
                <c:pt idx="0">
                  <c:v>Reporting inconsistency</c:v>
                </c:pt>
              </c:strCache>
            </c:strRef>
          </c:tx>
          <c:spPr>
            <a:solidFill>
              <a:schemeClr val="accent1">
                <a:lumMod val="75000"/>
              </a:schemeClr>
            </a:solidFill>
            <a:ln>
              <a:noFill/>
            </a:ln>
            <a:effectLst/>
          </c:spPr>
          <c:invertIfNegative val="0"/>
          <c:cat>
            <c:strRef>
              <c:f>'1.1 Harmomized CCF'!$I$43:$AD$43</c:f>
              <c:strCache>
                <c:ptCount val="22"/>
                <c:pt idx="0">
                  <c:v>Microsoft</c:v>
                </c:pt>
                <c:pt idx="1">
                  <c:v>Alphabet</c:v>
                </c:pt>
                <c:pt idx="2">
                  <c:v>SAP</c:v>
                </c:pt>
                <c:pt idx="3">
                  <c:v>IBM</c:v>
                </c:pt>
                <c:pt idx="4">
                  <c:v>ATOS</c:v>
                </c:pt>
                <c:pt idx="5">
                  <c:v>Oracle</c:v>
                </c:pt>
                <c:pt idx="6">
                  <c:v>Accenture</c:v>
                </c:pt>
                <c:pt idx="7">
                  <c:v>Tata Consultancy Services</c:v>
                </c:pt>
                <c:pt idx="8">
                  <c:v>Capgemini</c:v>
                </c:pt>
                <c:pt idx="9">
                  <c:v>Infosys</c:v>
                </c:pt>
                <c:pt idx="10">
                  <c:v>Salesforce.com</c:v>
                </c:pt>
                <c:pt idx="11">
                  <c:v>HCL Technologies</c:v>
                </c:pt>
                <c:pt idx="12">
                  <c:v>Wipro</c:v>
                </c:pt>
                <c:pt idx="13">
                  <c:v>VMware</c:v>
                </c:pt>
                <c:pt idx="14">
                  <c:v>Adobe</c:v>
                </c:pt>
                <c:pt idx="15">
                  <c:v>Tech Mahindra</c:v>
                </c:pt>
                <c:pt idx="16">
                  <c:v>Nomura Research Institute</c:v>
                </c:pt>
                <c:pt idx="17">
                  <c:v>Synopsys</c:v>
                </c:pt>
                <c:pt idx="18">
                  <c:v>ServiceNow</c:v>
                </c:pt>
                <c:pt idx="19">
                  <c:v>Autodesk</c:v>
                </c:pt>
                <c:pt idx="20">
                  <c:v>Shopify</c:v>
                </c:pt>
                <c:pt idx="21">
                  <c:v>Intuit</c:v>
                </c:pt>
              </c:strCache>
            </c:strRef>
          </c:cat>
          <c:val>
            <c:numRef>
              <c:f>'1.1 Harmomized CCF'!$I$45:$AD$45</c:f>
              <c:numCache>
                <c:formatCode>General</c:formatCode>
                <c:ptCount val="22"/>
                <c:pt idx="0">
                  <c:v>500000</c:v>
                </c:pt>
                <c:pt idx="1">
                  <c:v>0</c:v>
                </c:pt>
                <c:pt idx="2">
                  <c:v>12919507</c:v>
                </c:pt>
                <c:pt idx="3">
                  <c:v>1017293</c:v>
                </c:pt>
                <c:pt idx="4">
                  <c:v>5228379</c:v>
                </c:pt>
                <c:pt idx="5">
                  <c:v>1766048</c:v>
                </c:pt>
                <c:pt idx="6">
                  <c:v>0</c:v>
                </c:pt>
                <c:pt idx="7">
                  <c:v>708758</c:v>
                </c:pt>
                <c:pt idx="8">
                  <c:v>405352</c:v>
                </c:pt>
                <c:pt idx="9">
                  <c:v>4132.179999999993</c:v>
                </c:pt>
                <c:pt idx="10">
                  <c:v>771306</c:v>
                </c:pt>
                <c:pt idx="11">
                  <c:v>56677.96</c:v>
                </c:pt>
                <c:pt idx="12">
                  <c:v>0</c:v>
                </c:pt>
                <c:pt idx="13">
                  <c:v>0</c:v>
                </c:pt>
                <c:pt idx="14">
                  <c:v>462942.76</c:v>
                </c:pt>
                <c:pt idx="15">
                  <c:v>0</c:v>
                </c:pt>
                <c:pt idx="16">
                  <c:v>0</c:v>
                </c:pt>
                <c:pt idx="17">
                  <c:v>0</c:v>
                </c:pt>
                <c:pt idx="18">
                  <c:v>26222</c:v>
                </c:pt>
                <c:pt idx="19">
                  <c:v>71337</c:v>
                </c:pt>
                <c:pt idx="20">
                  <c:v>5961.86</c:v>
                </c:pt>
                <c:pt idx="21">
                  <c:v>28459</c:v>
                </c:pt>
              </c:numCache>
            </c:numRef>
          </c:val>
          <c:extLst>
            <c:ext xmlns:c16="http://schemas.microsoft.com/office/drawing/2014/chart" uri="{C3380CC4-5D6E-409C-BE32-E72D297353CC}">
              <c16:uniqueId val="{00000003-247E-499C-9307-6D2FDA6DCE88}"/>
            </c:ext>
          </c:extLst>
        </c:ser>
        <c:ser>
          <c:idx val="6"/>
          <c:order val="2"/>
          <c:tx>
            <c:strRef>
              <c:f>'1.1 Harmomized CCF'!$G$46</c:f>
              <c:strCache>
                <c:ptCount val="1"/>
                <c:pt idx="0">
                  <c:v>Boundary incompleteness</c:v>
                </c:pt>
              </c:strCache>
            </c:strRef>
          </c:tx>
          <c:spPr>
            <a:solidFill>
              <a:schemeClr val="accent1">
                <a:lumMod val="60000"/>
                <a:lumOff val="40000"/>
              </a:schemeClr>
            </a:solidFill>
            <a:ln>
              <a:noFill/>
            </a:ln>
            <a:effectLst/>
          </c:spPr>
          <c:invertIfNegative val="0"/>
          <c:cat>
            <c:strRef>
              <c:f>'1.1 Harmomized CCF'!$I$43:$AD$43</c:f>
              <c:strCache>
                <c:ptCount val="22"/>
                <c:pt idx="0">
                  <c:v>Microsoft</c:v>
                </c:pt>
                <c:pt idx="1">
                  <c:v>Alphabet</c:v>
                </c:pt>
                <c:pt idx="2">
                  <c:v>SAP</c:v>
                </c:pt>
                <c:pt idx="3">
                  <c:v>IBM</c:v>
                </c:pt>
                <c:pt idx="4">
                  <c:v>ATOS</c:v>
                </c:pt>
                <c:pt idx="5">
                  <c:v>Oracle</c:v>
                </c:pt>
                <c:pt idx="6">
                  <c:v>Accenture</c:v>
                </c:pt>
                <c:pt idx="7">
                  <c:v>Tata Consultancy Services</c:v>
                </c:pt>
                <c:pt idx="8">
                  <c:v>Capgemini</c:v>
                </c:pt>
                <c:pt idx="9">
                  <c:v>Infosys</c:v>
                </c:pt>
                <c:pt idx="10">
                  <c:v>Salesforce.com</c:v>
                </c:pt>
                <c:pt idx="11">
                  <c:v>HCL Technologies</c:v>
                </c:pt>
                <c:pt idx="12">
                  <c:v>Wipro</c:v>
                </c:pt>
                <c:pt idx="13">
                  <c:v>VMware</c:v>
                </c:pt>
                <c:pt idx="14">
                  <c:v>Adobe</c:v>
                </c:pt>
                <c:pt idx="15">
                  <c:v>Tech Mahindra</c:v>
                </c:pt>
                <c:pt idx="16">
                  <c:v>Nomura Research Institute</c:v>
                </c:pt>
                <c:pt idx="17">
                  <c:v>Synopsys</c:v>
                </c:pt>
                <c:pt idx="18">
                  <c:v>ServiceNow</c:v>
                </c:pt>
                <c:pt idx="19">
                  <c:v>Autodesk</c:v>
                </c:pt>
                <c:pt idx="20">
                  <c:v>Shopify</c:v>
                </c:pt>
                <c:pt idx="21">
                  <c:v>Intuit</c:v>
                </c:pt>
              </c:strCache>
            </c:strRef>
          </c:cat>
          <c:val>
            <c:numRef>
              <c:f>'1.1 Harmomized CCF'!$I$46:$AD$46</c:f>
              <c:numCache>
                <c:formatCode>General</c:formatCode>
                <c:ptCount val="22"/>
                <c:pt idx="0">
                  <c:v>240712.48523944616</c:v>
                </c:pt>
                <c:pt idx="1">
                  <c:v>0</c:v>
                </c:pt>
                <c:pt idx="2">
                  <c:v>0</c:v>
                </c:pt>
                <c:pt idx="3">
                  <c:v>5415684.35755591</c:v>
                </c:pt>
                <c:pt idx="4">
                  <c:v>0</c:v>
                </c:pt>
                <c:pt idx="5">
                  <c:v>96517.074938510079</c:v>
                </c:pt>
                <c:pt idx="6">
                  <c:v>854621.27836541831</c:v>
                </c:pt>
                <c:pt idx="7">
                  <c:v>505784.32690065261</c:v>
                </c:pt>
                <c:pt idx="8">
                  <c:v>322027.67986638437</c:v>
                </c:pt>
                <c:pt idx="9">
                  <c:v>0</c:v>
                </c:pt>
                <c:pt idx="10">
                  <c:v>0</c:v>
                </c:pt>
                <c:pt idx="11">
                  <c:v>17076.456375707457</c:v>
                </c:pt>
                <c:pt idx="12">
                  <c:v>0</c:v>
                </c:pt>
                <c:pt idx="13">
                  <c:v>0</c:v>
                </c:pt>
                <c:pt idx="14">
                  <c:v>0</c:v>
                </c:pt>
                <c:pt idx="15">
                  <c:v>161037.06851104758</c:v>
                </c:pt>
                <c:pt idx="16">
                  <c:v>175696.17969543149</c:v>
                </c:pt>
                <c:pt idx="17">
                  <c:v>0</c:v>
                </c:pt>
                <c:pt idx="18">
                  <c:v>0</c:v>
                </c:pt>
                <c:pt idx="19">
                  <c:v>0</c:v>
                </c:pt>
                <c:pt idx="20">
                  <c:v>3615.0465593776689</c:v>
                </c:pt>
                <c:pt idx="21">
                  <c:v>0</c:v>
                </c:pt>
              </c:numCache>
            </c:numRef>
          </c:val>
          <c:extLst>
            <c:ext xmlns:c16="http://schemas.microsoft.com/office/drawing/2014/chart" uri="{C3380CC4-5D6E-409C-BE32-E72D297353CC}">
              <c16:uniqueId val="{00000001-247E-499C-9307-6D2FDA6DCE88}"/>
            </c:ext>
          </c:extLst>
        </c:ser>
        <c:ser>
          <c:idx val="2"/>
          <c:order val="3"/>
          <c:tx>
            <c:strRef>
              <c:f>'1.1 Harmomized CCF'!$G$47</c:f>
              <c:strCache>
                <c:ptCount val="1"/>
                <c:pt idx="0">
                  <c:v>Activity exclusion</c:v>
                </c:pt>
              </c:strCache>
            </c:strRef>
          </c:tx>
          <c:spPr>
            <a:solidFill>
              <a:schemeClr val="accent1">
                <a:lumMod val="20000"/>
                <a:lumOff val="80000"/>
              </a:schemeClr>
            </a:solidFill>
            <a:ln>
              <a:noFill/>
            </a:ln>
            <a:effectLst/>
          </c:spPr>
          <c:invertIfNegative val="0"/>
          <c:cat>
            <c:strRef>
              <c:f>'1.1 Harmomized CCF'!$I$43:$AD$43</c:f>
              <c:strCache>
                <c:ptCount val="22"/>
                <c:pt idx="0">
                  <c:v>Microsoft</c:v>
                </c:pt>
                <c:pt idx="1">
                  <c:v>Alphabet</c:v>
                </c:pt>
                <c:pt idx="2">
                  <c:v>SAP</c:v>
                </c:pt>
                <c:pt idx="3">
                  <c:v>IBM</c:v>
                </c:pt>
                <c:pt idx="4">
                  <c:v>ATOS</c:v>
                </c:pt>
                <c:pt idx="5">
                  <c:v>Oracle</c:v>
                </c:pt>
                <c:pt idx="6">
                  <c:v>Accenture</c:v>
                </c:pt>
                <c:pt idx="7">
                  <c:v>Tata Consultancy Services</c:v>
                </c:pt>
                <c:pt idx="8">
                  <c:v>Capgemini</c:v>
                </c:pt>
                <c:pt idx="9">
                  <c:v>Infosys</c:v>
                </c:pt>
                <c:pt idx="10">
                  <c:v>Salesforce.com</c:v>
                </c:pt>
                <c:pt idx="11">
                  <c:v>HCL Technologies</c:v>
                </c:pt>
                <c:pt idx="12">
                  <c:v>Wipro</c:v>
                </c:pt>
                <c:pt idx="13">
                  <c:v>VMware</c:v>
                </c:pt>
                <c:pt idx="14">
                  <c:v>Adobe</c:v>
                </c:pt>
                <c:pt idx="15">
                  <c:v>Tech Mahindra</c:v>
                </c:pt>
                <c:pt idx="16">
                  <c:v>Nomura Research Institute</c:v>
                </c:pt>
                <c:pt idx="17">
                  <c:v>Synopsys</c:v>
                </c:pt>
                <c:pt idx="18">
                  <c:v>ServiceNow</c:v>
                </c:pt>
                <c:pt idx="19">
                  <c:v>Autodesk</c:v>
                </c:pt>
                <c:pt idx="20">
                  <c:v>Shopify</c:v>
                </c:pt>
                <c:pt idx="21">
                  <c:v>Intuit</c:v>
                </c:pt>
              </c:strCache>
            </c:strRef>
          </c:cat>
          <c:val>
            <c:numRef>
              <c:f>'1.1 Harmomized CCF'!$I$47:$AD$47</c:f>
              <c:numCache>
                <c:formatCode>General</c:formatCode>
                <c:ptCount val="22"/>
                <c:pt idx="0">
                  <c:v>19845.157894738019</c:v>
                </c:pt>
                <c:pt idx="1">
                  <c:v>292458.18724264577</c:v>
                </c:pt>
                <c:pt idx="2">
                  <c:v>0</c:v>
                </c:pt>
                <c:pt idx="3">
                  <c:v>776328.6233354006</c:v>
                </c:pt>
                <c:pt idx="4">
                  <c:v>5582.901647740975</c:v>
                </c:pt>
                <c:pt idx="5">
                  <c:v>1618427.2723228298</c:v>
                </c:pt>
                <c:pt idx="6">
                  <c:v>1182016.3038398284</c:v>
                </c:pt>
                <c:pt idx="7">
                  <c:v>845901.86125211511</c:v>
                </c:pt>
                <c:pt idx="8">
                  <c:v>73656.179123026086</c:v>
                </c:pt>
                <c:pt idx="9">
                  <c:v>804339.66610698565</c:v>
                </c:pt>
                <c:pt idx="10">
                  <c:v>0</c:v>
                </c:pt>
                <c:pt idx="11">
                  <c:v>674215.02631760365</c:v>
                </c:pt>
                <c:pt idx="12">
                  <c:v>339979.69543147204</c:v>
                </c:pt>
                <c:pt idx="13">
                  <c:v>364263.95939086284</c:v>
                </c:pt>
                <c:pt idx="14">
                  <c:v>0</c:v>
                </c:pt>
                <c:pt idx="15">
                  <c:v>202368.86632825719</c:v>
                </c:pt>
                <c:pt idx="16">
                  <c:v>2743.3184100013459</c:v>
                </c:pt>
                <c:pt idx="17">
                  <c:v>269815.60512893007</c:v>
                </c:pt>
                <c:pt idx="18">
                  <c:v>262040.35899032262</c:v>
                </c:pt>
                <c:pt idx="19">
                  <c:v>0</c:v>
                </c:pt>
                <c:pt idx="20">
                  <c:v>101272.81815071296</c:v>
                </c:pt>
                <c:pt idx="21">
                  <c:v>24171.26879241698</c:v>
                </c:pt>
              </c:numCache>
            </c:numRef>
          </c:val>
          <c:extLst>
            <c:ext xmlns:c16="http://schemas.microsoft.com/office/drawing/2014/chart" uri="{C3380CC4-5D6E-409C-BE32-E72D297353CC}">
              <c16:uniqueId val="{00000004-247E-499C-9307-6D2FDA6DCE88}"/>
            </c:ext>
          </c:extLst>
        </c:ser>
        <c:dLbls>
          <c:showLegendKey val="0"/>
          <c:showVal val="0"/>
          <c:showCatName val="0"/>
          <c:showSerName val="0"/>
          <c:showPercent val="0"/>
          <c:showBubbleSize val="0"/>
        </c:dLbls>
        <c:gapWidth val="150"/>
        <c:overlap val="100"/>
        <c:axId val="560188879"/>
        <c:axId val="569444271"/>
        <c:extLst>
          <c:ext xmlns:c15="http://schemas.microsoft.com/office/drawing/2012/chart" uri="{02D57815-91ED-43cb-92C2-25804820EDAC}">
            <c15:filteredBarSeries>
              <c15:ser>
                <c:idx val="1"/>
                <c:order val="4"/>
                <c:tx>
                  <c:strRef>
                    <c:extLst>
                      <c:ext uri="{02D57815-91ED-43cb-92C2-25804820EDAC}">
                        <c15:formulaRef>
                          <c15:sqref>'1.1 Harmomized CCF'!$G$49</c15:sqref>
                        </c15:formulaRef>
                      </c:ext>
                    </c:extLst>
                    <c:strCache>
                      <c:ptCount val="1"/>
                      <c:pt idx="0">
                        <c:v>Initial carbon intensity</c:v>
                      </c:pt>
                    </c:strCache>
                  </c:strRef>
                </c:tx>
                <c:spPr>
                  <a:solidFill>
                    <a:schemeClr val="accent2"/>
                  </a:solidFill>
                  <a:ln>
                    <a:noFill/>
                  </a:ln>
                  <a:effectLst/>
                </c:spPr>
                <c:invertIfNegative val="0"/>
                <c:cat>
                  <c:strRef>
                    <c:extLst>
                      <c:ext uri="{02D57815-91ED-43cb-92C2-25804820EDAC}">
                        <c15:formulaRef>
                          <c15:sqref>'1.1 Harmomized CCF'!$I$43:$AD$43</c15:sqref>
                        </c15:formulaRef>
                      </c:ext>
                    </c:extLst>
                    <c:strCache>
                      <c:ptCount val="22"/>
                      <c:pt idx="0">
                        <c:v>Microsoft</c:v>
                      </c:pt>
                      <c:pt idx="1">
                        <c:v>Alphabet</c:v>
                      </c:pt>
                      <c:pt idx="2">
                        <c:v>SAP</c:v>
                      </c:pt>
                      <c:pt idx="3">
                        <c:v>IBM</c:v>
                      </c:pt>
                      <c:pt idx="4">
                        <c:v>ATOS</c:v>
                      </c:pt>
                      <c:pt idx="5">
                        <c:v>Oracle</c:v>
                      </c:pt>
                      <c:pt idx="6">
                        <c:v>Accenture</c:v>
                      </c:pt>
                      <c:pt idx="7">
                        <c:v>Tata Consultancy Services</c:v>
                      </c:pt>
                      <c:pt idx="8">
                        <c:v>Capgemini</c:v>
                      </c:pt>
                      <c:pt idx="9">
                        <c:v>Infosys</c:v>
                      </c:pt>
                      <c:pt idx="10">
                        <c:v>Salesforce.com</c:v>
                      </c:pt>
                      <c:pt idx="11">
                        <c:v>HCL Technologies</c:v>
                      </c:pt>
                      <c:pt idx="12">
                        <c:v>Wipro</c:v>
                      </c:pt>
                      <c:pt idx="13">
                        <c:v>VMware</c:v>
                      </c:pt>
                      <c:pt idx="14">
                        <c:v>Adobe</c:v>
                      </c:pt>
                      <c:pt idx="15">
                        <c:v>Tech Mahindra</c:v>
                      </c:pt>
                      <c:pt idx="16">
                        <c:v>Nomura Research Institute</c:v>
                      </c:pt>
                      <c:pt idx="17">
                        <c:v>Synopsys</c:v>
                      </c:pt>
                      <c:pt idx="18">
                        <c:v>ServiceNow</c:v>
                      </c:pt>
                      <c:pt idx="19">
                        <c:v>Autodesk</c:v>
                      </c:pt>
                      <c:pt idx="20">
                        <c:v>Shopify</c:v>
                      </c:pt>
                      <c:pt idx="21">
                        <c:v>Intuit</c:v>
                      </c:pt>
                    </c:strCache>
                  </c:strRef>
                </c:cat>
                <c:val>
                  <c:numRef>
                    <c:extLst>
                      <c:ext uri="{02D57815-91ED-43cb-92C2-25804820EDAC}">
                        <c15:formulaRef>
                          <c15:sqref>'1.1 Harmomized CCF'!$I$49:$AD$49</c15:sqref>
                        </c15:formulaRef>
                      </c:ext>
                    </c:extLst>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2-247E-499C-9307-6D2FDA6DCE88}"/>
                  </c:ext>
                </c:extLst>
              </c15:ser>
            </c15:filteredBarSeries>
            <c15:filteredBarSeries>
              <c15:ser>
                <c:idx val="4"/>
                <c:order val="5"/>
                <c:tx>
                  <c:strRef>
                    <c:extLst xmlns:c15="http://schemas.microsoft.com/office/drawing/2012/chart">
                      <c:ext xmlns:c15="http://schemas.microsoft.com/office/drawing/2012/chart" uri="{02D57815-91ED-43cb-92C2-25804820EDAC}">
                        <c15:formulaRef>
                          <c15:sqref>'1.1 Harmomized CCF'!$G$48</c15:sqref>
                        </c15:formulaRef>
                      </c:ext>
                    </c:extLst>
                    <c:strCache>
                      <c:ptCount val="1"/>
                      <c:pt idx="0">
                        <c:v>Harmonized carbon intesity</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'1.1 Harmomized CCF'!$I$43:$AD$43</c15:sqref>
                        </c15:formulaRef>
                      </c:ext>
                    </c:extLst>
                    <c:strCache>
                      <c:ptCount val="22"/>
                      <c:pt idx="0">
                        <c:v>Microsoft</c:v>
                      </c:pt>
                      <c:pt idx="1">
                        <c:v>Alphabet</c:v>
                      </c:pt>
                      <c:pt idx="2">
                        <c:v>SAP</c:v>
                      </c:pt>
                      <c:pt idx="3">
                        <c:v>IBM</c:v>
                      </c:pt>
                      <c:pt idx="4">
                        <c:v>ATOS</c:v>
                      </c:pt>
                      <c:pt idx="5">
                        <c:v>Oracle</c:v>
                      </c:pt>
                      <c:pt idx="6">
                        <c:v>Accenture</c:v>
                      </c:pt>
                      <c:pt idx="7">
                        <c:v>Tata Consultancy Services</c:v>
                      </c:pt>
                      <c:pt idx="8">
                        <c:v>Capgemini</c:v>
                      </c:pt>
                      <c:pt idx="9">
                        <c:v>Infosys</c:v>
                      </c:pt>
                      <c:pt idx="10">
                        <c:v>Salesforce.com</c:v>
                      </c:pt>
                      <c:pt idx="11">
                        <c:v>HCL Technologies</c:v>
                      </c:pt>
                      <c:pt idx="12">
                        <c:v>Wipro</c:v>
                      </c:pt>
                      <c:pt idx="13">
                        <c:v>VMware</c:v>
                      </c:pt>
                      <c:pt idx="14">
                        <c:v>Adobe</c:v>
                      </c:pt>
                      <c:pt idx="15">
                        <c:v>Tech Mahindra</c:v>
                      </c:pt>
                      <c:pt idx="16">
                        <c:v>Nomura Research Institute</c:v>
                      </c:pt>
                      <c:pt idx="17">
                        <c:v>Synopsys</c:v>
                      </c:pt>
                      <c:pt idx="18">
                        <c:v>ServiceNow</c:v>
                      </c:pt>
                      <c:pt idx="19">
                        <c:v>Autodesk</c:v>
                      </c:pt>
                      <c:pt idx="20">
                        <c:v>Shopify</c:v>
                      </c:pt>
                      <c:pt idx="21">
                        <c:v>Intuit</c:v>
                      </c:pt>
                    </c:strCache>
                  </c:strRef>
                </c:cat>
                <c:val>
                  <c:numRef>
                    <c:extLst xmlns:c15="http://schemas.microsoft.com/office/drawing/2012/chart">
                      <c:ext xmlns:c15="http://schemas.microsoft.com/office/drawing/2012/chart" uri="{02D57815-91ED-43cb-92C2-25804820EDAC}">
                        <c15:formulaRef>
                          <c15:sqref>'1.1 Harmomized CCF'!$I$48:$AD$48</c15:sqref>
                        </c15:formulaRef>
                      </c:ext>
                    </c:extLst>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xmlns:c15="http://schemas.microsoft.com/office/drawing/2012/chart">
                  <c:ext xmlns:c16="http://schemas.microsoft.com/office/drawing/2014/chart" uri="{C3380CC4-5D6E-409C-BE32-E72D297353CC}">
                    <c16:uniqueId val="{00000000-166D-4D57-BF5D-CFA7FD90CF6A}"/>
                  </c:ext>
                </c:extLst>
              </c15:ser>
            </c15:filteredBarSeries>
          </c:ext>
        </c:extLst>
      </c:barChart>
      <c:catAx>
        <c:axId val="56018887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crossAx val="569444271"/>
        <c:crosses val="autoZero"/>
        <c:auto val="1"/>
        <c:lblAlgn val="ctr"/>
        <c:lblOffset val="100"/>
        <c:noMultiLvlLbl val="0"/>
      </c:catAx>
      <c:valAx>
        <c:axId val="569444271"/>
        <c:scaling>
          <c:orientation val="minMax"/>
          <c:min val="0"/>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high"/>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crossAx val="560188879"/>
        <c:crosses val="autoZero"/>
        <c:crossBetween val="between"/>
        <c:dispUnits>
          <c:builtInUnit val="millions"/>
          <c:dispUnitsLbl>
            <c:layout>
              <c:manualLayout>
                <c:xMode val="edge"/>
                <c:yMode val="edge"/>
                <c:x val="0.47313426002855369"/>
                <c:y val="0.89964483470926748"/>
              </c:manualLayout>
            </c:layout>
            <c:tx>
              <c:rich>
                <a:bodyPr rot="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de-DE" sz="1100"/>
                    <a:t>Total annual carbon emissions [Mt CO</a:t>
                  </a:r>
                  <a:r>
                    <a:rPr lang="de-DE" sz="1100" baseline="-25000"/>
                    <a:t>2</a:t>
                  </a:r>
                  <a:r>
                    <a:rPr lang="de-DE" sz="1100"/>
                    <a:t>e]</a:t>
                  </a:r>
                </a:p>
              </c:rich>
            </c:tx>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dispUnitsLbl>
        </c:dispUnits>
      </c:valAx>
      <c:spPr>
        <a:noFill/>
        <a:ln>
          <a:noFill/>
        </a:ln>
        <a:effectLst/>
      </c:spPr>
    </c:plotArea>
    <c:legend>
      <c:legendPos val="t"/>
      <c:legendEntry>
        <c:idx val="1"/>
        <c:txPr>
          <a:bodyPr rot="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legendEntry>
      <c:layout>
        <c:manualLayout>
          <c:xMode val="edge"/>
          <c:yMode val="edge"/>
          <c:x val="0.14227210808226981"/>
          <c:y val="0.93460008011213846"/>
          <c:w val="0.56861148696639385"/>
          <c:h val="3.454116043237459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sz="1050" baseline="0">
          <a:solidFill>
            <a:schemeClr val="tx1"/>
          </a:solidFill>
          <a:latin typeface="Times New Roman" panose="02020603050405020304" pitchFamily="18" charset="0"/>
          <a:cs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Times New Roman" panose="02020603050405020304" pitchFamily="18" charset="0"/>
                <a:ea typeface="+mn-ea"/>
                <a:cs typeface="Times New Roman" panose="02020603050405020304" pitchFamily="18" charset="0"/>
              </a:defRPr>
            </a:pPr>
            <a:r>
              <a:rPr lang="de-DE" sz="1200"/>
              <a:t>ITSS companies</a:t>
            </a:r>
          </a:p>
        </c:rich>
      </c:tx>
      <c:layout>
        <c:manualLayout>
          <c:xMode val="edge"/>
          <c:yMode val="edge"/>
          <c:x val="0.47507683491698055"/>
          <c:y val="2.2862541393755161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Times New Roman" panose="02020603050405020304" pitchFamily="18" charset="0"/>
              <a:ea typeface="+mn-ea"/>
              <a:cs typeface="Times New Roman" panose="02020603050405020304" pitchFamily="18" charset="0"/>
            </a:defRPr>
          </a:pPr>
          <a:endParaRPr lang="de-DE"/>
        </a:p>
      </c:txPr>
    </c:title>
    <c:autoTitleDeleted val="0"/>
    <c:plotArea>
      <c:layout>
        <c:manualLayout>
          <c:layoutTarget val="inner"/>
          <c:xMode val="edge"/>
          <c:yMode val="edge"/>
          <c:x val="0.14569934873201096"/>
          <c:y val="0.10372525113964134"/>
          <c:w val="0.79986218089843053"/>
          <c:h val="0.39963707897177769"/>
        </c:manualLayout>
      </c:layout>
      <c:lineChart>
        <c:grouping val="standard"/>
        <c:varyColors val="0"/>
        <c:ser>
          <c:idx val="0"/>
          <c:order val="0"/>
          <c:tx>
            <c:strRef>
              <c:f>'2.4 Carbon intensities'!$D$6</c:f>
              <c:strCache>
                <c:ptCount val="1"/>
                <c:pt idx="0">
                  <c:v>All emission figures</c:v>
                </c:pt>
              </c:strCache>
            </c:strRef>
          </c:tx>
          <c:spPr>
            <a:ln w="25400" cap="rnd">
              <a:noFill/>
              <a:round/>
            </a:ln>
            <a:effectLst/>
          </c:spPr>
          <c:marker>
            <c:symbol val="circle"/>
            <c:size val="10"/>
            <c:spPr>
              <a:solidFill>
                <a:schemeClr val="bg1">
                  <a:lumMod val="75000"/>
                </a:schemeClr>
              </a:solidFill>
              <a:ln w="9525">
                <a:noFill/>
              </a:ln>
              <a:effectLst/>
            </c:spPr>
          </c:marker>
          <c:cat>
            <c:strRef>
              <c:f>'2.4 Carbon intensities'!$C$8:$C$22</c:f>
              <c:strCache>
                <c:ptCount val="15"/>
                <c:pt idx="0">
                  <c:v>Purchased goods and services</c:v>
                </c:pt>
                <c:pt idx="1">
                  <c:v>Capital goods</c:v>
                </c:pt>
                <c:pt idx="2">
                  <c:v>Fuel- and energy-related activities</c:v>
                </c:pt>
                <c:pt idx="3">
                  <c:v>Upstream transportation and distribution</c:v>
                </c:pt>
                <c:pt idx="4">
                  <c:v>Waste generated in operations</c:v>
                </c:pt>
                <c:pt idx="5">
                  <c:v>Business travel</c:v>
                </c:pt>
                <c:pt idx="6">
                  <c:v>Employee commuting</c:v>
                </c:pt>
                <c:pt idx="7">
                  <c:v>Upstream leased assets</c:v>
                </c:pt>
                <c:pt idx="8">
                  <c:v>Downstream transportation and distribution</c:v>
                </c:pt>
                <c:pt idx="9">
                  <c:v>Processing of sold products</c:v>
                </c:pt>
                <c:pt idx="10">
                  <c:v>Use of sold products</c:v>
                </c:pt>
                <c:pt idx="11">
                  <c:v>End-of-life treatment of sold products</c:v>
                </c:pt>
                <c:pt idx="12">
                  <c:v>Downstream leased assets</c:v>
                </c:pt>
                <c:pt idx="13">
                  <c:v>Franchises</c:v>
                </c:pt>
                <c:pt idx="14">
                  <c:v>Investments</c:v>
                </c:pt>
              </c:strCache>
            </c:strRef>
          </c:cat>
          <c:val>
            <c:numRef>
              <c:f>'2.4 Carbon intensities'!$F$8:$F$22</c:f>
              <c:numCache>
                <c:formatCode>0%</c:formatCode>
                <c:ptCount val="15"/>
                <c:pt idx="0">
                  <c:v>1</c:v>
                </c:pt>
                <c:pt idx="1">
                  <c:v>1</c:v>
                </c:pt>
                <c:pt idx="2">
                  <c:v>1</c:v>
                </c:pt>
                <c:pt idx="3">
                  <c:v>1</c:v>
                </c:pt>
                <c:pt idx="4">
                  <c:v>1</c:v>
                </c:pt>
                <c:pt idx="5">
                  <c:v>1</c:v>
                </c:pt>
                <c:pt idx="6">
                  <c:v>1</c:v>
                </c:pt>
                <c:pt idx="7">
                  <c:v>1</c:v>
                </c:pt>
                <c:pt idx="8">
                  <c:v>1</c:v>
                </c:pt>
                <c:pt idx="10">
                  <c:v>1</c:v>
                </c:pt>
                <c:pt idx="11">
                  <c:v>1</c:v>
                </c:pt>
                <c:pt idx="12">
                  <c:v>1</c:v>
                </c:pt>
                <c:pt idx="14">
                  <c:v>1</c:v>
                </c:pt>
              </c:numCache>
            </c:numRef>
          </c:val>
          <c:smooth val="0"/>
          <c:extLst>
            <c:ext xmlns:c16="http://schemas.microsoft.com/office/drawing/2014/chart" uri="{C3380CC4-5D6E-409C-BE32-E72D297353CC}">
              <c16:uniqueId val="{00000000-8C04-4E29-85E7-494EEEFB1C1A}"/>
            </c:ext>
          </c:extLst>
        </c:ser>
        <c:ser>
          <c:idx val="1"/>
          <c:order val="1"/>
          <c:tx>
            <c:strRef>
              <c:f>'2.4 Carbon intensities'!$I$6:$M$6</c:f>
              <c:strCache>
                <c:ptCount val="1"/>
                <c:pt idx="0">
                  <c:v>Complete emission figures</c:v>
                </c:pt>
              </c:strCache>
            </c:strRef>
          </c:tx>
          <c:spPr>
            <a:ln w="12700" cap="rnd">
              <a:noFill/>
              <a:round/>
            </a:ln>
            <a:effectLst/>
          </c:spPr>
          <c:marker>
            <c:symbol val="diamond"/>
            <c:size val="8"/>
            <c:spPr>
              <a:solidFill>
                <a:schemeClr val="accent1">
                  <a:lumMod val="75000"/>
                </a:schemeClr>
              </a:solidFill>
              <a:ln w="12700">
                <a:noFill/>
              </a:ln>
              <a:effectLst/>
            </c:spPr>
          </c:marker>
          <c:cat>
            <c:strRef>
              <c:f>'2.4 Carbon intensities'!$C$8:$C$22</c:f>
              <c:strCache>
                <c:ptCount val="15"/>
                <c:pt idx="0">
                  <c:v>Purchased goods and services</c:v>
                </c:pt>
                <c:pt idx="1">
                  <c:v>Capital goods</c:v>
                </c:pt>
                <c:pt idx="2">
                  <c:v>Fuel- and energy-related activities</c:v>
                </c:pt>
                <c:pt idx="3">
                  <c:v>Upstream transportation and distribution</c:v>
                </c:pt>
                <c:pt idx="4">
                  <c:v>Waste generated in operations</c:v>
                </c:pt>
                <c:pt idx="5">
                  <c:v>Business travel</c:v>
                </c:pt>
                <c:pt idx="6">
                  <c:v>Employee commuting</c:v>
                </c:pt>
                <c:pt idx="7">
                  <c:v>Upstream leased assets</c:v>
                </c:pt>
                <c:pt idx="8">
                  <c:v>Downstream transportation and distribution</c:v>
                </c:pt>
                <c:pt idx="9">
                  <c:v>Processing of sold products</c:v>
                </c:pt>
                <c:pt idx="10">
                  <c:v>Use of sold products</c:v>
                </c:pt>
                <c:pt idx="11">
                  <c:v>End-of-life treatment of sold products</c:v>
                </c:pt>
                <c:pt idx="12">
                  <c:v>Downstream leased assets</c:v>
                </c:pt>
                <c:pt idx="13">
                  <c:v>Franchises</c:v>
                </c:pt>
                <c:pt idx="14">
                  <c:v>Investments</c:v>
                </c:pt>
              </c:strCache>
            </c:strRef>
          </c:cat>
          <c:val>
            <c:numRef>
              <c:f>'2.4 Carbon intensities'!$K$8:$K$22</c:f>
              <c:numCache>
                <c:formatCode>0%</c:formatCode>
                <c:ptCount val="15"/>
                <c:pt idx="0">
                  <c:v>1.2376114610858324</c:v>
                </c:pt>
                <c:pt idx="1">
                  <c:v>1</c:v>
                </c:pt>
                <c:pt idx="2">
                  <c:v>1.2073570747920035</c:v>
                </c:pt>
                <c:pt idx="3">
                  <c:v>1</c:v>
                </c:pt>
                <c:pt idx="4">
                  <c:v>1</c:v>
                </c:pt>
                <c:pt idx="5">
                  <c:v>1.0834087148966092</c:v>
                </c:pt>
                <c:pt idx="6">
                  <c:v>1.0627747831578904</c:v>
                </c:pt>
                <c:pt idx="7">
                  <c:v>1</c:v>
                </c:pt>
                <c:pt idx="8">
                  <c:v>1</c:v>
                </c:pt>
                <c:pt idx="10">
                  <c:v>1.6850259773204594</c:v>
                </c:pt>
                <c:pt idx="11">
                  <c:v>1</c:v>
                </c:pt>
                <c:pt idx="12">
                  <c:v>1</c:v>
                </c:pt>
                <c:pt idx="14">
                  <c:v>1</c:v>
                </c:pt>
              </c:numCache>
            </c:numRef>
          </c:val>
          <c:smooth val="0"/>
          <c:extLst>
            <c:ext xmlns:c16="http://schemas.microsoft.com/office/drawing/2014/chart" uri="{C3380CC4-5D6E-409C-BE32-E72D297353CC}">
              <c16:uniqueId val="{00000001-8C04-4E29-85E7-494EEEFB1C1A}"/>
            </c:ext>
          </c:extLst>
        </c:ser>
        <c:ser>
          <c:idx val="2"/>
          <c:order val="2"/>
          <c:tx>
            <c:strRef>
              <c:f>'2.4 Carbon intensities'!$N$6:$R$6</c:f>
              <c:strCache>
                <c:ptCount val="1"/>
                <c:pt idx="0">
                  <c:v>Incomplete emission figures</c:v>
                </c:pt>
              </c:strCache>
            </c:strRef>
          </c:tx>
          <c:spPr>
            <a:ln w="12700" cap="rnd">
              <a:noFill/>
              <a:round/>
            </a:ln>
            <a:effectLst/>
          </c:spPr>
          <c:marker>
            <c:symbol val="triangle"/>
            <c:size val="8"/>
            <c:spPr>
              <a:solidFill>
                <a:schemeClr val="accent6">
                  <a:lumMod val="75000"/>
                </a:schemeClr>
              </a:solidFill>
              <a:ln w="12700">
                <a:noFill/>
              </a:ln>
              <a:effectLst/>
            </c:spPr>
          </c:marker>
          <c:cat>
            <c:strRef>
              <c:f>'2.4 Carbon intensities'!$C$8:$C$22</c:f>
              <c:strCache>
                <c:ptCount val="15"/>
                <c:pt idx="0">
                  <c:v>Purchased goods and services</c:v>
                </c:pt>
                <c:pt idx="1">
                  <c:v>Capital goods</c:v>
                </c:pt>
                <c:pt idx="2">
                  <c:v>Fuel- and energy-related activities</c:v>
                </c:pt>
                <c:pt idx="3">
                  <c:v>Upstream transportation and distribution</c:v>
                </c:pt>
                <c:pt idx="4">
                  <c:v>Waste generated in operations</c:v>
                </c:pt>
                <c:pt idx="5">
                  <c:v>Business travel</c:v>
                </c:pt>
                <c:pt idx="6">
                  <c:v>Employee commuting</c:v>
                </c:pt>
                <c:pt idx="7">
                  <c:v>Upstream leased assets</c:v>
                </c:pt>
                <c:pt idx="8">
                  <c:v>Downstream transportation and distribution</c:v>
                </c:pt>
                <c:pt idx="9">
                  <c:v>Processing of sold products</c:v>
                </c:pt>
                <c:pt idx="10">
                  <c:v>Use of sold products</c:v>
                </c:pt>
                <c:pt idx="11">
                  <c:v>End-of-life treatment of sold products</c:v>
                </c:pt>
                <c:pt idx="12">
                  <c:v>Downstream leased assets</c:v>
                </c:pt>
                <c:pt idx="13">
                  <c:v>Franchises</c:v>
                </c:pt>
                <c:pt idx="14">
                  <c:v>Investments</c:v>
                </c:pt>
              </c:strCache>
            </c:strRef>
          </c:cat>
          <c:val>
            <c:numRef>
              <c:f>'2.4 Carbon intensities'!$P$8:$P$22</c:f>
              <c:numCache>
                <c:formatCode>0%</c:formatCode>
                <c:ptCount val="15"/>
                <c:pt idx="0">
                  <c:v>0.16532401231180058</c:v>
                </c:pt>
                <c:pt idx="2">
                  <c:v>8.8837934964243345E-2</c:v>
                </c:pt>
                <c:pt idx="5">
                  <c:v>0.70279540026007892</c:v>
                </c:pt>
                <c:pt idx="6">
                  <c:v>7.7022971104999047E-4</c:v>
                </c:pt>
                <c:pt idx="10">
                  <c:v>0.1348801691261621</c:v>
                </c:pt>
              </c:numCache>
            </c:numRef>
          </c:val>
          <c:smooth val="0"/>
          <c:extLst>
            <c:ext xmlns:c16="http://schemas.microsoft.com/office/drawing/2014/chart" uri="{C3380CC4-5D6E-409C-BE32-E72D297353CC}">
              <c16:uniqueId val="{00000002-8C04-4E29-85E7-494EEEFB1C1A}"/>
            </c:ext>
          </c:extLst>
        </c:ser>
        <c:dLbls>
          <c:showLegendKey val="0"/>
          <c:showVal val="0"/>
          <c:showCatName val="0"/>
          <c:showSerName val="0"/>
          <c:showPercent val="0"/>
          <c:showBubbleSize val="0"/>
        </c:dLbls>
        <c:marker val="1"/>
        <c:smooth val="0"/>
        <c:axId val="1811400351"/>
        <c:axId val="1595350031"/>
      </c:lineChart>
      <c:catAx>
        <c:axId val="1811400351"/>
        <c:scaling>
          <c:orientation val="minMax"/>
        </c:scaling>
        <c:delete val="1"/>
        <c:axPos val="b"/>
        <c:numFmt formatCode="General" sourceLinked="1"/>
        <c:majorTickMark val="none"/>
        <c:minorTickMark val="none"/>
        <c:tickLblPos val="nextTo"/>
        <c:crossAx val="1595350031"/>
        <c:crosses val="autoZero"/>
        <c:auto val="1"/>
        <c:lblAlgn val="ctr"/>
        <c:lblOffset val="100"/>
        <c:noMultiLvlLbl val="0"/>
      </c:catAx>
      <c:valAx>
        <c:axId val="159535003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crossAx val="1811400351"/>
        <c:crosses val="autoZero"/>
        <c:crossBetween val="between"/>
        <c:majorUnit val="0.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chemeClr val="tx1"/>
          </a:solidFill>
          <a:latin typeface="Times New Roman" panose="02020603050405020304" pitchFamily="18" charset="0"/>
          <a:cs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Times New Roman" panose="02020603050405020304" pitchFamily="18" charset="0"/>
                <a:ea typeface="+mn-ea"/>
                <a:cs typeface="Times New Roman" panose="02020603050405020304" pitchFamily="18" charset="0"/>
              </a:defRPr>
            </a:pPr>
            <a:r>
              <a:rPr lang="de-DE" sz="1200"/>
              <a:t>THE companies</a:t>
            </a:r>
          </a:p>
        </c:rich>
      </c:tx>
      <c:layout>
        <c:manualLayout>
          <c:xMode val="edge"/>
          <c:yMode val="edge"/>
          <c:x val="0.48766476778430284"/>
          <c:y val="1.503268933936725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Times New Roman" panose="02020603050405020304" pitchFamily="18" charset="0"/>
              <a:ea typeface="+mn-ea"/>
              <a:cs typeface="Times New Roman" panose="02020603050405020304" pitchFamily="18" charset="0"/>
            </a:defRPr>
          </a:pPr>
          <a:endParaRPr lang="de-DE"/>
        </a:p>
      </c:txPr>
    </c:title>
    <c:autoTitleDeleted val="0"/>
    <c:plotArea>
      <c:layout>
        <c:manualLayout>
          <c:layoutTarget val="inner"/>
          <c:xMode val="edge"/>
          <c:yMode val="edge"/>
          <c:x val="0.16063878230203466"/>
          <c:y val="7.7896869598617233E-2"/>
          <c:w val="0.80731018182735892"/>
          <c:h val="0.40084306079879956"/>
        </c:manualLayout>
      </c:layout>
      <c:lineChart>
        <c:grouping val="standard"/>
        <c:varyColors val="0"/>
        <c:ser>
          <c:idx val="0"/>
          <c:order val="0"/>
          <c:tx>
            <c:strRef>
              <c:f>'2.4 Carbon intensities'!$D$27:$H$27</c:f>
              <c:strCache>
                <c:ptCount val="1"/>
                <c:pt idx="0">
                  <c:v>All emission figures</c:v>
                </c:pt>
              </c:strCache>
            </c:strRef>
          </c:tx>
          <c:spPr>
            <a:ln w="28575" cap="rnd">
              <a:noFill/>
              <a:round/>
            </a:ln>
            <a:effectLst/>
          </c:spPr>
          <c:marker>
            <c:symbol val="circle"/>
            <c:size val="9"/>
            <c:spPr>
              <a:solidFill>
                <a:schemeClr val="bg1">
                  <a:lumMod val="75000"/>
                </a:schemeClr>
              </a:solidFill>
              <a:ln w="9525">
                <a:noFill/>
              </a:ln>
              <a:effectLst/>
            </c:spPr>
          </c:marker>
          <c:cat>
            <c:strRef>
              <c:f>'2.4 Carbon intensities'!$C$8:$C$22</c:f>
              <c:strCache>
                <c:ptCount val="15"/>
                <c:pt idx="0">
                  <c:v>Purchased goods and services</c:v>
                </c:pt>
                <c:pt idx="1">
                  <c:v>Capital goods</c:v>
                </c:pt>
                <c:pt idx="2">
                  <c:v>Fuel- and energy-related activities</c:v>
                </c:pt>
                <c:pt idx="3">
                  <c:v>Upstream transportation and distribution</c:v>
                </c:pt>
                <c:pt idx="4">
                  <c:v>Waste generated in operations</c:v>
                </c:pt>
                <c:pt idx="5">
                  <c:v>Business travel</c:v>
                </c:pt>
                <c:pt idx="6">
                  <c:v>Employee commuting</c:v>
                </c:pt>
                <c:pt idx="7">
                  <c:v>Upstream leased assets</c:v>
                </c:pt>
                <c:pt idx="8">
                  <c:v>Downstream transportation and distribution</c:v>
                </c:pt>
                <c:pt idx="9">
                  <c:v>Processing of sold products</c:v>
                </c:pt>
                <c:pt idx="10">
                  <c:v>Use of sold products</c:v>
                </c:pt>
                <c:pt idx="11">
                  <c:v>End-of-life treatment of sold products</c:v>
                </c:pt>
                <c:pt idx="12">
                  <c:v>Downstream leased assets</c:v>
                </c:pt>
                <c:pt idx="13">
                  <c:v>Franchises</c:v>
                </c:pt>
                <c:pt idx="14">
                  <c:v>Investments</c:v>
                </c:pt>
              </c:strCache>
            </c:strRef>
          </c:cat>
          <c:val>
            <c:numRef>
              <c:f>'2.4 Carbon intensities'!$F$29:$F$43</c:f>
              <c:numCache>
                <c:formatCode>0%</c:formatCode>
                <c:ptCount val="15"/>
                <c:pt idx="0">
                  <c:v>1</c:v>
                </c:pt>
                <c:pt idx="1">
                  <c:v>1</c:v>
                </c:pt>
                <c:pt idx="2">
                  <c:v>1</c:v>
                </c:pt>
                <c:pt idx="3">
                  <c:v>1</c:v>
                </c:pt>
                <c:pt idx="4">
                  <c:v>1</c:v>
                </c:pt>
                <c:pt idx="5">
                  <c:v>1</c:v>
                </c:pt>
                <c:pt idx="6">
                  <c:v>1</c:v>
                </c:pt>
                <c:pt idx="7">
                  <c:v>1</c:v>
                </c:pt>
                <c:pt idx="8">
                  <c:v>1</c:v>
                </c:pt>
                <c:pt idx="9">
                  <c:v>1</c:v>
                </c:pt>
                <c:pt idx="10">
                  <c:v>1</c:v>
                </c:pt>
                <c:pt idx="11">
                  <c:v>1</c:v>
                </c:pt>
                <c:pt idx="12">
                  <c:v>1</c:v>
                </c:pt>
                <c:pt idx="14">
                  <c:v>1</c:v>
                </c:pt>
              </c:numCache>
            </c:numRef>
          </c:val>
          <c:smooth val="0"/>
          <c:extLst>
            <c:ext xmlns:c16="http://schemas.microsoft.com/office/drawing/2014/chart" uri="{C3380CC4-5D6E-409C-BE32-E72D297353CC}">
              <c16:uniqueId val="{00000000-28CF-4294-9DB4-CD06667CAB69}"/>
            </c:ext>
          </c:extLst>
        </c:ser>
        <c:ser>
          <c:idx val="1"/>
          <c:order val="1"/>
          <c:tx>
            <c:strRef>
              <c:f>'2.4 Carbon intensities'!$I$27:$M$27</c:f>
              <c:strCache>
                <c:ptCount val="1"/>
                <c:pt idx="0">
                  <c:v>Complete emission figures</c:v>
                </c:pt>
              </c:strCache>
            </c:strRef>
          </c:tx>
          <c:spPr>
            <a:ln w="12700" cap="rnd">
              <a:noFill/>
              <a:round/>
            </a:ln>
            <a:effectLst/>
          </c:spPr>
          <c:marker>
            <c:symbol val="diamond"/>
            <c:size val="8"/>
            <c:spPr>
              <a:solidFill>
                <a:schemeClr val="accent1">
                  <a:lumMod val="75000"/>
                </a:schemeClr>
              </a:solidFill>
              <a:ln w="12700">
                <a:noFill/>
              </a:ln>
              <a:effectLst/>
            </c:spPr>
          </c:marker>
          <c:cat>
            <c:strRef>
              <c:f>'2.4 Carbon intensities'!$C$8:$C$22</c:f>
              <c:strCache>
                <c:ptCount val="15"/>
                <c:pt idx="0">
                  <c:v>Purchased goods and services</c:v>
                </c:pt>
                <c:pt idx="1">
                  <c:v>Capital goods</c:v>
                </c:pt>
                <c:pt idx="2">
                  <c:v>Fuel- and energy-related activities</c:v>
                </c:pt>
                <c:pt idx="3">
                  <c:v>Upstream transportation and distribution</c:v>
                </c:pt>
                <c:pt idx="4">
                  <c:v>Waste generated in operations</c:v>
                </c:pt>
                <c:pt idx="5">
                  <c:v>Business travel</c:v>
                </c:pt>
                <c:pt idx="6">
                  <c:v>Employee commuting</c:v>
                </c:pt>
                <c:pt idx="7">
                  <c:v>Upstream leased assets</c:v>
                </c:pt>
                <c:pt idx="8">
                  <c:v>Downstream transportation and distribution</c:v>
                </c:pt>
                <c:pt idx="9">
                  <c:v>Processing of sold products</c:v>
                </c:pt>
                <c:pt idx="10">
                  <c:v>Use of sold products</c:v>
                </c:pt>
                <c:pt idx="11">
                  <c:v>End-of-life treatment of sold products</c:v>
                </c:pt>
                <c:pt idx="12">
                  <c:v>Downstream leased assets</c:v>
                </c:pt>
                <c:pt idx="13">
                  <c:v>Franchises</c:v>
                </c:pt>
                <c:pt idx="14">
                  <c:v>Investments</c:v>
                </c:pt>
              </c:strCache>
            </c:strRef>
          </c:cat>
          <c:val>
            <c:numRef>
              <c:f>'2.4 Carbon intensities'!$K$29:$K$43</c:f>
              <c:numCache>
                <c:formatCode>0%</c:formatCode>
                <c:ptCount val="15"/>
                <c:pt idx="0">
                  <c:v>3.1940769475504807</c:v>
                </c:pt>
                <c:pt idx="1">
                  <c:v>1.0893600659673641</c:v>
                </c:pt>
                <c:pt idx="2">
                  <c:v>1</c:v>
                </c:pt>
                <c:pt idx="3">
                  <c:v>2.4656597041506907</c:v>
                </c:pt>
                <c:pt idx="4">
                  <c:v>1.0711854918193158</c:v>
                </c:pt>
                <c:pt idx="5">
                  <c:v>1.4771189901628272</c:v>
                </c:pt>
                <c:pt idx="6">
                  <c:v>1.2985723756018188</c:v>
                </c:pt>
                <c:pt idx="7">
                  <c:v>3.6783811667115973</c:v>
                </c:pt>
                <c:pt idx="8">
                  <c:v>1.1552365300943854</c:v>
                </c:pt>
                <c:pt idx="9">
                  <c:v>1</c:v>
                </c:pt>
                <c:pt idx="10">
                  <c:v>1.1494547307728225</c:v>
                </c:pt>
                <c:pt idx="11">
                  <c:v>1</c:v>
                </c:pt>
                <c:pt idx="12">
                  <c:v>1</c:v>
                </c:pt>
                <c:pt idx="14">
                  <c:v>1</c:v>
                </c:pt>
              </c:numCache>
            </c:numRef>
          </c:val>
          <c:smooth val="0"/>
          <c:extLst>
            <c:ext xmlns:c16="http://schemas.microsoft.com/office/drawing/2014/chart" uri="{C3380CC4-5D6E-409C-BE32-E72D297353CC}">
              <c16:uniqueId val="{00000001-28CF-4294-9DB4-CD06667CAB69}"/>
            </c:ext>
          </c:extLst>
        </c:ser>
        <c:ser>
          <c:idx val="2"/>
          <c:order val="2"/>
          <c:tx>
            <c:strRef>
              <c:f>'2.4 Carbon intensities'!$N$27:$R$27</c:f>
              <c:strCache>
                <c:ptCount val="1"/>
                <c:pt idx="0">
                  <c:v>Incomplete emission figures</c:v>
                </c:pt>
              </c:strCache>
            </c:strRef>
          </c:tx>
          <c:spPr>
            <a:ln w="12700" cap="rnd">
              <a:noFill/>
              <a:round/>
            </a:ln>
            <a:effectLst/>
          </c:spPr>
          <c:marker>
            <c:symbol val="triangle"/>
            <c:size val="8"/>
            <c:spPr>
              <a:solidFill>
                <a:schemeClr val="accent6">
                  <a:lumMod val="75000"/>
                </a:schemeClr>
              </a:solidFill>
              <a:ln w="12700">
                <a:noFill/>
              </a:ln>
              <a:effectLst/>
            </c:spPr>
          </c:marker>
          <c:cat>
            <c:strRef>
              <c:f>'2.4 Carbon intensities'!$C$8:$C$22</c:f>
              <c:strCache>
                <c:ptCount val="15"/>
                <c:pt idx="0">
                  <c:v>Purchased goods and services</c:v>
                </c:pt>
                <c:pt idx="1">
                  <c:v>Capital goods</c:v>
                </c:pt>
                <c:pt idx="2">
                  <c:v>Fuel- and energy-related activities</c:v>
                </c:pt>
                <c:pt idx="3">
                  <c:v>Upstream transportation and distribution</c:v>
                </c:pt>
                <c:pt idx="4">
                  <c:v>Waste generated in operations</c:v>
                </c:pt>
                <c:pt idx="5">
                  <c:v>Business travel</c:v>
                </c:pt>
                <c:pt idx="6">
                  <c:v>Employee commuting</c:v>
                </c:pt>
                <c:pt idx="7">
                  <c:v>Upstream leased assets</c:v>
                </c:pt>
                <c:pt idx="8">
                  <c:v>Downstream transportation and distribution</c:v>
                </c:pt>
                <c:pt idx="9">
                  <c:v>Processing of sold products</c:v>
                </c:pt>
                <c:pt idx="10">
                  <c:v>Use of sold products</c:v>
                </c:pt>
                <c:pt idx="11">
                  <c:v>End-of-life treatment of sold products</c:v>
                </c:pt>
                <c:pt idx="12">
                  <c:v>Downstream leased assets</c:v>
                </c:pt>
                <c:pt idx="13">
                  <c:v>Franchises</c:v>
                </c:pt>
                <c:pt idx="14">
                  <c:v>Investments</c:v>
                </c:pt>
              </c:strCache>
            </c:strRef>
          </c:cat>
          <c:val>
            <c:numRef>
              <c:f>'2.4 Carbon intensities'!$P$29:$P$43</c:f>
              <c:numCache>
                <c:formatCode>0%</c:formatCode>
                <c:ptCount val="15"/>
                <c:pt idx="0">
                  <c:v>0.38738595519403474</c:v>
                </c:pt>
                <c:pt idx="1">
                  <c:v>1.0379520628542975E-3</c:v>
                </c:pt>
                <c:pt idx="2">
                  <c:v>0.84180893418688485</c:v>
                </c:pt>
                <c:pt idx="3">
                  <c:v>0.45880916622325846</c:v>
                </c:pt>
                <c:pt idx="4">
                  <c:v>5.4601808418961915E-2</c:v>
                </c:pt>
                <c:pt idx="5">
                  <c:v>0.86350582506190521</c:v>
                </c:pt>
                <c:pt idx="6">
                  <c:v>4.217418062253861E-2</c:v>
                </c:pt>
                <c:pt idx="7">
                  <c:v>0.17425945937494905</c:v>
                </c:pt>
                <c:pt idx="8">
                  <c:v>0.1855459946217855</c:v>
                </c:pt>
                <c:pt idx="10">
                  <c:v>0.30229768474661284</c:v>
                </c:pt>
              </c:numCache>
            </c:numRef>
          </c:val>
          <c:smooth val="0"/>
          <c:extLst>
            <c:ext xmlns:c16="http://schemas.microsoft.com/office/drawing/2014/chart" uri="{C3380CC4-5D6E-409C-BE32-E72D297353CC}">
              <c16:uniqueId val="{00000002-28CF-4294-9DB4-CD06667CAB69}"/>
            </c:ext>
          </c:extLst>
        </c:ser>
        <c:dLbls>
          <c:showLegendKey val="0"/>
          <c:showVal val="0"/>
          <c:showCatName val="0"/>
          <c:showSerName val="0"/>
          <c:showPercent val="0"/>
          <c:showBubbleSize val="0"/>
        </c:dLbls>
        <c:marker val="1"/>
        <c:smooth val="0"/>
        <c:axId val="1811400351"/>
        <c:axId val="1595350031"/>
      </c:lineChart>
      <c:catAx>
        <c:axId val="181140035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crossAx val="1595350031"/>
        <c:crosses val="autoZero"/>
        <c:auto val="1"/>
        <c:lblAlgn val="ctr"/>
        <c:lblOffset val="100"/>
        <c:noMultiLvlLbl val="0"/>
      </c:catAx>
      <c:valAx>
        <c:axId val="159535003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crossAx val="1811400351"/>
        <c:crosses val="autoZero"/>
        <c:crossBetween val="between"/>
      </c:valAx>
      <c:spPr>
        <a:noFill/>
        <a:ln>
          <a:noFill/>
        </a:ln>
        <a:effectLst/>
      </c:spPr>
    </c:plotArea>
    <c:legend>
      <c:legendPos val="r"/>
      <c:layout>
        <c:manualLayout>
          <c:xMode val="edge"/>
          <c:yMode val="edge"/>
          <c:x val="0.22792440822387608"/>
          <c:y val="0.90093292084939347"/>
          <c:w val="0.67570957190654046"/>
          <c:h val="7.18811215671211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chemeClr val="tx1"/>
          </a:solidFill>
          <a:latin typeface="Times New Roman" panose="02020603050405020304" pitchFamily="18" charset="0"/>
          <a:cs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Times New Roman" panose="02020603050405020304" pitchFamily="18" charset="0"/>
                <a:ea typeface="+mn-ea"/>
                <a:cs typeface="Times New Roman" panose="02020603050405020304" pitchFamily="18" charset="0"/>
              </a:defRPr>
            </a:pPr>
            <a:r>
              <a:rPr lang="de-DE"/>
              <a:t>ITSS companies </a:t>
            </a:r>
            <a:br>
              <a:rPr lang="de-DE"/>
            </a:br>
            <a:r>
              <a:rPr lang="de-DE"/>
              <a:t>(n=22)</a:t>
            </a:r>
          </a:p>
        </c:rich>
      </c:tx>
      <c:layout>
        <c:manualLayout>
          <c:xMode val="edge"/>
          <c:yMode val="edge"/>
          <c:x val="0.38895398581844648"/>
          <c:y val="4.9370533750800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Times New Roman" panose="02020603050405020304" pitchFamily="18" charset="0"/>
              <a:ea typeface="+mn-ea"/>
              <a:cs typeface="Times New Roman" panose="02020603050405020304" pitchFamily="18" charset="0"/>
            </a:defRPr>
          </a:pPr>
          <a:endParaRPr lang="de-DE"/>
        </a:p>
      </c:txPr>
    </c:title>
    <c:autoTitleDeleted val="0"/>
    <c:plotArea>
      <c:layout>
        <c:manualLayout>
          <c:layoutTarget val="inner"/>
          <c:xMode val="edge"/>
          <c:yMode val="edge"/>
          <c:x val="0.12979392989414093"/>
          <c:y val="0.18831673481711153"/>
          <c:w val="0.736157943369803"/>
          <c:h val="0.37224368102398403"/>
        </c:manualLayout>
      </c:layout>
      <c:barChart>
        <c:barDir val="col"/>
        <c:grouping val="clustered"/>
        <c:varyColors val="0"/>
        <c:ser>
          <c:idx val="0"/>
          <c:order val="0"/>
          <c:tx>
            <c:strRef>
              <c:f>'3.1 Emission data'!$BK$41</c:f>
              <c:strCache>
                <c:ptCount val="1"/>
                <c:pt idx="0">
                  <c:v># categories excluded</c:v>
                </c:pt>
              </c:strCache>
            </c:strRef>
          </c:tx>
          <c:spPr>
            <a:solidFill>
              <a:schemeClr val="bg1">
                <a:lumMod val="50000"/>
              </a:schemeClr>
            </a:solidFill>
            <a:ln>
              <a:noFill/>
            </a:ln>
            <a:effectLst/>
          </c:spPr>
          <c:invertIfNegative val="0"/>
          <c:cat>
            <c:strRef>
              <c:extLst>
                <c:ext xmlns:c15="http://schemas.microsoft.com/office/drawing/2012/chart" uri="{02D57815-91ED-43cb-92C2-25804820EDAC}">
                  <c15:fullRef>
                    <c15:sqref>'3.1 Emission data'!$D$42:$D$57</c15:sqref>
                  </c15:fullRef>
                </c:ext>
              </c:extLst>
              <c:f>('3.1 Emission data'!$D$42:$D$49,'3.1 Emission data'!$D$51:$D$57)</c:f>
              <c:strCache>
                <c:ptCount val="15"/>
                <c:pt idx="0">
                  <c:v>Purchased goods and services</c:v>
                </c:pt>
                <c:pt idx="1">
                  <c:v>Capital goods</c:v>
                </c:pt>
                <c:pt idx="2">
                  <c:v>Fuel- and energy-related activities</c:v>
                </c:pt>
                <c:pt idx="3">
                  <c:v>Upstream transportation and distribution</c:v>
                </c:pt>
                <c:pt idx="4">
                  <c:v>Waste generated in operations</c:v>
                </c:pt>
                <c:pt idx="5">
                  <c:v>Business travel</c:v>
                </c:pt>
                <c:pt idx="6">
                  <c:v>Employee commuting</c:v>
                </c:pt>
                <c:pt idx="7">
                  <c:v>Upstream leased assets</c:v>
                </c:pt>
                <c:pt idx="8">
                  <c:v>Downstream transportation and distribution</c:v>
                </c:pt>
                <c:pt idx="9">
                  <c:v>Processing of sold products</c:v>
                </c:pt>
                <c:pt idx="10">
                  <c:v>Use of sold products</c:v>
                </c:pt>
                <c:pt idx="11">
                  <c:v>End-of-life treatment of sold products</c:v>
                </c:pt>
                <c:pt idx="12">
                  <c:v>Downstream leased assets</c:v>
                </c:pt>
                <c:pt idx="13">
                  <c:v>Franchises</c:v>
                </c:pt>
                <c:pt idx="14">
                  <c:v>Investments</c:v>
                </c:pt>
              </c:strCache>
            </c:strRef>
          </c:cat>
          <c:val>
            <c:numRef>
              <c:extLst>
                <c:ext xmlns:c15="http://schemas.microsoft.com/office/drawing/2012/chart" uri="{02D57815-91ED-43cb-92C2-25804820EDAC}">
                  <c15:fullRef>
                    <c15:sqref>'3.1 Emission data'!$BK$42:$BK$57</c15:sqref>
                  </c15:fullRef>
                </c:ext>
              </c:extLst>
              <c:f>('3.1 Emission data'!$BK$42:$BK$49,'3.1 Emission data'!$BK$51:$BK$57)</c:f>
              <c:numCache>
                <c:formatCode>General</c:formatCode>
                <c:ptCount val="15"/>
                <c:pt idx="0">
                  <c:v>5</c:v>
                </c:pt>
                <c:pt idx="1">
                  <c:v>8</c:v>
                </c:pt>
                <c:pt idx="2">
                  <c:v>4</c:v>
                </c:pt>
                <c:pt idx="3">
                  <c:v>5</c:v>
                </c:pt>
                <c:pt idx="4">
                  <c:v>8</c:v>
                </c:pt>
                <c:pt idx="5">
                  <c:v>0</c:v>
                </c:pt>
                <c:pt idx="6">
                  <c:v>3</c:v>
                </c:pt>
                <c:pt idx="7">
                  <c:v>2</c:v>
                </c:pt>
                <c:pt idx="8">
                  <c:v>3</c:v>
                </c:pt>
                <c:pt idx="9">
                  <c:v>1</c:v>
                </c:pt>
                <c:pt idx="10">
                  <c:v>10</c:v>
                </c:pt>
                <c:pt idx="11">
                  <c:v>4</c:v>
                </c:pt>
                <c:pt idx="12">
                  <c:v>4</c:v>
                </c:pt>
                <c:pt idx="13">
                  <c:v>1</c:v>
                </c:pt>
                <c:pt idx="14">
                  <c:v>7</c:v>
                </c:pt>
              </c:numCache>
            </c:numRef>
          </c:val>
          <c:extLst>
            <c:ext xmlns:c16="http://schemas.microsoft.com/office/drawing/2014/chart" uri="{C3380CC4-5D6E-409C-BE32-E72D297353CC}">
              <c16:uniqueId val="{00000003-2E09-45EE-8E47-D6B3F043A49C}"/>
            </c:ext>
          </c:extLst>
        </c:ser>
        <c:ser>
          <c:idx val="1"/>
          <c:order val="1"/>
          <c:tx>
            <c:strRef>
              <c:f>'3.1 Emission data'!$BL$41</c:f>
              <c:strCache>
                <c:ptCount val="1"/>
                <c:pt idx="0">
                  <c:v># categories incomplete</c:v>
                </c:pt>
              </c:strCache>
            </c:strRef>
          </c:tx>
          <c:spPr>
            <a:solidFill>
              <a:schemeClr val="bg1">
                <a:lumMod val="75000"/>
              </a:schemeClr>
            </a:solidFill>
            <a:ln>
              <a:noFill/>
            </a:ln>
            <a:effectLst/>
          </c:spPr>
          <c:invertIfNegative val="0"/>
          <c:cat>
            <c:strRef>
              <c:extLst>
                <c:ext xmlns:c15="http://schemas.microsoft.com/office/drawing/2012/chart" uri="{02D57815-91ED-43cb-92C2-25804820EDAC}">
                  <c15:fullRef>
                    <c15:sqref>'3.1 Emission data'!$D$42:$D$57</c15:sqref>
                  </c15:fullRef>
                </c:ext>
              </c:extLst>
              <c:f>('3.1 Emission data'!$D$42:$D$49,'3.1 Emission data'!$D$51:$D$57)</c:f>
              <c:strCache>
                <c:ptCount val="15"/>
                <c:pt idx="0">
                  <c:v>Purchased goods and services</c:v>
                </c:pt>
                <c:pt idx="1">
                  <c:v>Capital goods</c:v>
                </c:pt>
                <c:pt idx="2">
                  <c:v>Fuel- and energy-related activities</c:v>
                </c:pt>
                <c:pt idx="3">
                  <c:v>Upstream transportation and distribution</c:v>
                </c:pt>
                <c:pt idx="4">
                  <c:v>Waste generated in operations</c:v>
                </c:pt>
                <c:pt idx="5">
                  <c:v>Business travel</c:v>
                </c:pt>
                <c:pt idx="6">
                  <c:v>Employee commuting</c:v>
                </c:pt>
                <c:pt idx="7">
                  <c:v>Upstream leased assets</c:v>
                </c:pt>
                <c:pt idx="8">
                  <c:v>Downstream transportation and distribution</c:v>
                </c:pt>
                <c:pt idx="9">
                  <c:v>Processing of sold products</c:v>
                </c:pt>
                <c:pt idx="10">
                  <c:v>Use of sold products</c:v>
                </c:pt>
                <c:pt idx="11">
                  <c:v>End-of-life treatment of sold products</c:v>
                </c:pt>
                <c:pt idx="12">
                  <c:v>Downstream leased assets</c:v>
                </c:pt>
                <c:pt idx="13">
                  <c:v>Franchises</c:v>
                </c:pt>
                <c:pt idx="14">
                  <c:v>Investments</c:v>
                </c:pt>
              </c:strCache>
            </c:strRef>
          </c:cat>
          <c:val>
            <c:numRef>
              <c:extLst>
                <c:ext xmlns:c15="http://schemas.microsoft.com/office/drawing/2012/chart" uri="{02D57815-91ED-43cb-92C2-25804820EDAC}">
                  <c15:fullRef>
                    <c15:sqref>'3.1 Emission data'!$BL$42:$BL$57</c15:sqref>
                  </c15:fullRef>
                </c:ext>
              </c:extLst>
              <c:f>('3.1 Emission data'!$BL$42:$BL$49,'3.1 Emission data'!$BL$51:$BL$57)</c:f>
              <c:numCache>
                <c:formatCode>General</c:formatCode>
                <c:ptCount val="15"/>
                <c:pt idx="0">
                  <c:v>5</c:v>
                </c:pt>
                <c:pt idx="1">
                  <c:v>0</c:v>
                </c:pt>
                <c:pt idx="2">
                  <c:v>1</c:v>
                </c:pt>
                <c:pt idx="3">
                  <c:v>0</c:v>
                </c:pt>
                <c:pt idx="4">
                  <c:v>0</c:v>
                </c:pt>
                <c:pt idx="5">
                  <c:v>6</c:v>
                </c:pt>
                <c:pt idx="6">
                  <c:v>1</c:v>
                </c:pt>
                <c:pt idx="7">
                  <c:v>0</c:v>
                </c:pt>
                <c:pt idx="8">
                  <c:v>0</c:v>
                </c:pt>
                <c:pt idx="9">
                  <c:v>0</c:v>
                </c:pt>
                <c:pt idx="10">
                  <c:v>2</c:v>
                </c:pt>
                <c:pt idx="11">
                  <c:v>0</c:v>
                </c:pt>
                <c:pt idx="12">
                  <c:v>0</c:v>
                </c:pt>
                <c:pt idx="13">
                  <c:v>0</c:v>
                </c:pt>
                <c:pt idx="14">
                  <c:v>0</c:v>
                </c:pt>
              </c:numCache>
            </c:numRef>
          </c:val>
          <c:extLst>
            <c:ext xmlns:c16="http://schemas.microsoft.com/office/drawing/2014/chart" uri="{C3380CC4-5D6E-409C-BE32-E72D297353CC}">
              <c16:uniqueId val="{00000004-2E09-45EE-8E47-D6B3F043A49C}"/>
            </c:ext>
          </c:extLst>
        </c:ser>
        <c:dLbls>
          <c:showLegendKey val="0"/>
          <c:showVal val="0"/>
          <c:showCatName val="0"/>
          <c:showSerName val="0"/>
          <c:showPercent val="0"/>
          <c:showBubbleSize val="0"/>
        </c:dLbls>
        <c:gapWidth val="219"/>
        <c:overlap val="-27"/>
        <c:axId val="1722046351"/>
        <c:axId val="1818290351"/>
      </c:barChart>
      <c:catAx>
        <c:axId val="1722046351"/>
        <c:scaling>
          <c:orientation val="minMax"/>
        </c:scaling>
        <c:delete val="1"/>
        <c:axPos val="b"/>
        <c:numFmt formatCode="General" sourceLinked="1"/>
        <c:majorTickMark val="none"/>
        <c:minorTickMark val="none"/>
        <c:tickLblPos val="nextTo"/>
        <c:crossAx val="1818290351"/>
        <c:crosses val="autoZero"/>
        <c:auto val="1"/>
        <c:lblAlgn val="ctr"/>
        <c:lblOffset val="100"/>
        <c:noMultiLvlLbl val="0"/>
      </c:catAx>
      <c:valAx>
        <c:axId val="18182903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de-DE"/>
                  <a:t>MtCO2e</a:t>
                </a:r>
              </a:p>
            </c:rich>
          </c:tx>
          <c:layout>
            <c:manualLayout>
              <c:xMode val="edge"/>
              <c:yMode val="edge"/>
              <c:x val="5.7343479825750138E-2"/>
              <c:y val="0.20364427064508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crossAx val="1722046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latin typeface="Times New Roman" panose="02020603050405020304" pitchFamily="18" charset="0"/>
          <a:cs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Times New Roman" panose="02020603050405020304" pitchFamily="18" charset="0"/>
                <a:ea typeface="+mn-ea"/>
                <a:cs typeface="Times New Roman" panose="02020603050405020304" pitchFamily="18" charset="0"/>
              </a:defRPr>
            </a:pPr>
            <a:r>
              <a:rPr lang="de-DE"/>
              <a:t>THE companies </a:t>
            </a:r>
            <a:br>
              <a:rPr lang="de-DE"/>
            </a:br>
            <a:r>
              <a:rPr lang="de-DE"/>
              <a:t>(n=34)</a:t>
            </a:r>
          </a:p>
        </c:rich>
      </c:tx>
      <c:layout>
        <c:manualLayout>
          <c:xMode val="edge"/>
          <c:yMode val="edge"/>
          <c:x val="0.46400951679601199"/>
          <c:y val="4.073747803964622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Times New Roman" panose="02020603050405020304" pitchFamily="18" charset="0"/>
              <a:ea typeface="+mn-ea"/>
              <a:cs typeface="Times New Roman" panose="02020603050405020304" pitchFamily="18" charset="0"/>
            </a:defRPr>
          </a:pPr>
          <a:endParaRPr lang="de-DE"/>
        </a:p>
      </c:txPr>
    </c:title>
    <c:autoTitleDeleted val="0"/>
    <c:plotArea>
      <c:layout>
        <c:manualLayout>
          <c:layoutTarget val="inner"/>
          <c:xMode val="edge"/>
          <c:yMode val="edge"/>
          <c:x val="0.19828562397669328"/>
          <c:y val="0.1064309429729247"/>
          <c:w val="0.77615468570025881"/>
          <c:h val="0.28469961640495517"/>
        </c:manualLayout>
      </c:layout>
      <c:barChart>
        <c:barDir val="col"/>
        <c:grouping val="clustered"/>
        <c:varyColors val="0"/>
        <c:ser>
          <c:idx val="0"/>
          <c:order val="0"/>
          <c:tx>
            <c:strRef>
              <c:f>'3.1 Emission data'!$BN$41</c:f>
              <c:strCache>
                <c:ptCount val="1"/>
                <c:pt idx="0">
                  <c:v># categories excluded</c:v>
                </c:pt>
              </c:strCache>
            </c:strRef>
          </c:tx>
          <c:spPr>
            <a:solidFill>
              <a:schemeClr val="bg1">
                <a:lumMod val="50000"/>
              </a:schemeClr>
            </a:solidFill>
            <a:ln>
              <a:noFill/>
            </a:ln>
            <a:effectLst/>
          </c:spPr>
          <c:invertIfNegative val="0"/>
          <c:cat>
            <c:strRef>
              <c:extLst>
                <c:ext xmlns:c15="http://schemas.microsoft.com/office/drawing/2012/chart" uri="{02D57815-91ED-43cb-92C2-25804820EDAC}">
                  <c15:fullRef>
                    <c15:sqref>'3.1 Emission data'!$D$42:$D$57</c15:sqref>
                  </c15:fullRef>
                </c:ext>
              </c:extLst>
              <c:f>('3.1 Emission data'!$D$42:$D$49,'3.1 Emission data'!$D$51:$D$57)</c:f>
              <c:strCache>
                <c:ptCount val="15"/>
                <c:pt idx="0">
                  <c:v>Purchased goods and services</c:v>
                </c:pt>
                <c:pt idx="1">
                  <c:v>Capital goods</c:v>
                </c:pt>
                <c:pt idx="2">
                  <c:v>Fuel- and energy-related activities</c:v>
                </c:pt>
                <c:pt idx="3">
                  <c:v>Upstream transportation and distribution</c:v>
                </c:pt>
                <c:pt idx="4">
                  <c:v>Waste generated in operations</c:v>
                </c:pt>
                <c:pt idx="5">
                  <c:v>Business travel</c:v>
                </c:pt>
                <c:pt idx="6">
                  <c:v>Employee commuting</c:v>
                </c:pt>
                <c:pt idx="7">
                  <c:v>Upstream leased assets</c:v>
                </c:pt>
                <c:pt idx="8">
                  <c:v>Downstream transportation and distribution</c:v>
                </c:pt>
                <c:pt idx="9">
                  <c:v>Processing of sold products</c:v>
                </c:pt>
                <c:pt idx="10">
                  <c:v>Use of sold products</c:v>
                </c:pt>
                <c:pt idx="11">
                  <c:v>End-of-life treatment of sold products</c:v>
                </c:pt>
                <c:pt idx="12">
                  <c:v>Downstream leased assets</c:v>
                </c:pt>
                <c:pt idx="13">
                  <c:v>Franchises</c:v>
                </c:pt>
                <c:pt idx="14">
                  <c:v>Investments</c:v>
                </c:pt>
              </c:strCache>
            </c:strRef>
          </c:cat>
          <c:val>
            <c:numRef>
              <c:extLst>
                <c:ext xmlns:c15="http://schemas.microsoft.com/office/drawing/2012/chart" uri="{02D57815-91ED-43cb-92C2-25804820EDAC}">
                  <c15:fullRef>
                    <c15:sqref>'3.1 Emission data'!$BN$42:$BN$57</c15:sqref>
                  </c15:fullRef>
                </c:ext>
              </c:extLst>
              <c:f>('3.1 Emission data'!$BN$42:$BN$49,'3.1 Emission data'!$BN$51:$BN$57)</c:f>
              <c:numCache>
                <c:formatCode>General</c:formatCode>
                <c:ptCount val="15"/>
                <c:pt idx="0">
                  <c:v>12</c:v>
                </c:pt>
                <c:pt idx="1">
                  <c:v>17</c:v>
                </c:pt>
                <c:pt idx="2">
                  <c:v>15</c:v>
                </c:pt>
                <c:pt idx="3">
                  <c:v>13</c:v>
                </c:pt>
                <c:pt idx="4">
                  <c:v>16</c:v>
                </c:pt>
                <c:pt idx="5">
                  <c:v>5</c:v>
                </c:pt>
                <c:pt idx="6">
                  <c:v>15</c:v>
                </c:pt>
                <c:pt idx="7">
                  <c:v>14</c:v>
                </c:pt>
                <c:pt idx="8">
                  <c:v>18</c:v>
                </c:pt>
                <c:pt idx="9">
                  <c:v>19</c:v>
                </c:pt>
                <c:pt idx="10">
                  <c:v>14</c:v>
                </c:pt>
                <c:pt idx="11">
                  <c:v>18</c:v>
                </c:pt>
                <c:pt idx="12">
                  <c:v>17</c:v>
                </c:pt>
                <c:pt idx="13">
                  <c:v>9</c:v>
                </c:pt>
                <c:pt idx="14">
                  <c:v>16</c:v>
                </c:pt>
              </c:numCache>
            </c:numRef>
          </c:val>
          <c:extLst>
            <c:ext xmlns:c16="http://schemas.microsoft.com/office/drawing/2014/chart" uri="{C3380CC4-5D6E-409C-BE32-E72D297353CC}">
              <c16:uniqueId val="{00000000-45CC-487C-8ECB-0C432E4DE9C7}"/>
            </c:ext>
          </c:extLst>
        </c:ser>
        <c:ser>
          <c:idx val="1"/>
          <c:order val="1"/>
          <c:tx>
            <c:strRef>
              <c:f>'3.1 Emission data'!$BO$41</c:f>
              <c:strCache>
                <c:ptCount val="1"/>
                <c:pt idx="0">
                  <c:v># categories incomplete</c:v>
                </c:pt>
              </c:strCache>
            </c:strRef>
          </c:tx>
          <c:spPr>
            <a:solidFill>
              <a:schemeClr val="bg1">
                <a:lumMod val="75000"/>
              </a:schemeClr>
            </a:solidFill>
            <a:ln>
              <a:noFill/>
            </a:ln>
            <a:effectLst/>
          </c:spPr>
          <c:invertIfNegative val="0"/>
          <c:cat>
            <c:strRef>
              <c:extLst>
                <c:ext xmlns:c15="http://schemas.microsoft.com/office/drawing/2012/chart" uri="{02D57815-91ED-43cb-92C2-25804820EDAC}">
                  <c15:fullRef>
                    <c15:sqref>'3.1 Emission data'!$D$42:$D$57</c15:sqref>
                  </c15:fullRef>
                </c:ext>
              </c:extLst>
              <c:f>('3.1 Emission data'!$D$42:$D$49,'3.1 Emission data'!$D$51:$D$57)</c:f>
              <c:strCache>
                <c:ptCount val="15"/>
                <c:pt idx="0">
                  <c:v>Purchased goods and services</c:v>
                </c:pt>
                <c:pt idx="1">
                  <c:v>Capital goods</c:v>
                </c:pt>
                <c:pt idx="2">
                  <c:v>Fuel- and energy-related activities</c:v>
                </c:pt>
                <c:pt idx="3">
                  <c:v>Upstream transportation and distribution</c:v>
                </c:pt>
                <c:pt idx="4">
                  <c:v>Waste generated in operations</c:v>
                </c:pt>
                <c:pt idx="5">
                  <c:v>Business travel</c:v>
                </c:pt>
                <c:pt idx="6">
                  <c:v>Employee commuting</c:v>
                </c:pt>
                <c:pt idx="7">
                  <c:v>Upstream leased assets</c:v>
                </c:pt>
                <c:pt idx="8">
                  <c:v>Downstream transportation and distribution</c:v>
                </c:pt>
                <c:pt idx="9">
                  <c:v>Processing of sold products</c:v>
                </c:pt>
                <c:pt idx="10">
                  <c:v>Use of sold products</c:v>
                </c:pt>
                <c:pt idx="11">
                  <c:v>End-of-life treatment of sold products</c:v>
                </c:pt>
                <c:pt idx="12">
                  <c:v>Downstream leased assets</c:v>
                </c:pt>
                <c:pt idx="13">
                  <c:v>Franchises</c:v>
                </c:pt>
                <c:pt idx="14">
                  <c:v>Investments</c:v>
                </c:pt>
              </c:strCache>
            </c:strRef>
          </c:cat>
          <c:val>
            <c:numRef>
              <c:extLst>
                <c:ext xmlns:c15="http://schemas.microsoft.com/office/drawing/2012/chart" uri="{02D57815-91ED-43cb-92C2-25804820EDAC}">
                  <c15:fullRef>
                    <c15:sqref>'3.1 Emission data'!$BO$42:$BO$57</c15:sqref>
                  </c15:fullRef>
                </c:ext>
              </c:extLst>
              <c:f>('3.1 Emission data'!$BO$42:$BO$49,'3.1 Emission data'!$BO$51:$BO$57)</c:f>
              <c:numCache>
                <c:formatCode>General</c:formatCode>
                <c:ptCount val="15"/>
                <c:pt idx="0">
                  <c:v>10</c:v>
                </c:pt>
                <c:pt idx="1">
                  <c:v>1</c:v>
                </c:pt>
                <c:pt idx="2">
                  <c:v>2</c:v>
                </c:pt>
                <c:pt idx="3">
                  <c:v>4</c:v>
                </c:pt>
                <c:pt idx="4">
                  <c:v>1</c:v>
                </c:pt>
                <c:pt idx="5">
                  <c:v>18</c:v>
                </c:pt>
                <c:pt idx="6">
                  <c:v>4</c:v>
                </c:pt>
                <c:pt idx="7">
                  <c:v>1</c:v>
                </c:pt>
                <c:pt idx="8">
                  <c:v>3</c:v>
                </c:pt>
                <c:pt idx="9">
                  <c:v>0</c:v>
                </c:pt>
                <c:pt idx="10">
                  <c:v>1</c:v>
                </c:pt>
                <c:pt idx="11">
                  <c:v>0</c:v>
                </c:pt>
                <c:pt idx="12">
                  <c:v>0</c:v>
                </c:pt>
                <c:pt idx="13">
                  <c:v>0</c:v>
                </c:pt>
                <c:pt idx="14">
                  <c:v>0</c:v>
                </c:pt>
              </c:numCache>
            </c:numRef>
          </c:val>
          <c:extLst>
            <c:ext xmlns:c16="http://schemas.microsoft.com/office/drawing/2014/chart" uri="{C3380CC4-5D6E-409C-BE32-E72D297353CC}">
              <c16:uniqueId val="{00000001-45CC-487C-8ECB-0C432E4DE9C7}"/>
            </c:ext>
          </c:extLst>
        </c:ser>
        <c:dLbls>
          <c:showLegendKey val="0"/>
          <c:showVal val="0"/>
          <c:showCatName val="0"/>
          <c:showSerName val="0"/>
          <c:showPercent val="0"/>
          <c:showBubbleSize val="0"/>
        </c:dLbls>
        <c:gapWidth val="219"/>
        <c:overlap val="-27"/>
        <c:axId val="1722046351"/>
        <c:axId val="1818290351"/>
      </c:barChart>
      <c:catAx>
        <c:axId val="17220463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crossAx val="1818290351"/>
        <c:crosses val="autoZero"/>
        <c:auto val="1"/>
        <c:lblAlgn val="ctr"/>
        <c:lblOffset val="100"/>
        <c:noMultiLvlLbl val="0"/>
      </c:catAx>
      <c:valAx>
        <c:axId val="18182903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de-DE"/>
                  <a:t>MtCO2e</a:t>
                </a:r>
              </a:p>
            </c:rich>
          </c:tx>
          <c:layout>
            <c:manualLayout>
              <c:xMode val="edge"/>
              <c:yMode val="edge"/>
              <c:x val="0.11684480447138353"/>
              <c:y val="8.0063016940754503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crossAx val="1722046351"/>
        <c:crosses val="autoZero"/>
        <c:crossBetween val="between"/>
        <c:majorUnit val="4"/>
      </c:valAx>
      <c:spPr>
        <a:noFill/>
        <a:ln>
          <a:noFill/>
        </a:ln>
        <a:effectLst/>
      </c:spPr>
    </c:plotArea>
    <c:legend>
      <c:legendPos val="r"/>
      <c:layout>
        <c:manualLayout>
          <c:xMode val="edge"/>
          <c:yMode val="edge"/>
          <c:x val="0.32193136840285647"/>
          <c:y val="0.80502855551841701"/>
          <c:w val="0.53506669267906892"/>
          <c:h val="7.906351820371158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latin typeface="Times New Roman" panose="02020603050405020304" pitchFamily="18" charset="0"/>
          <a:cs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de-DE" sz="1100"/>
              <a:t>ITSS companies</a:t>
            </a:r>
            <a:br>
              <a:rPr lang="de-DE"/>
            </a:br>
            <a:r>
              <a:rPr lang="de-DE" sz="900"/>
              <a:t>(n=55)</a:t>
            </a:r>
            <a:endParaRPr lang="de-DE"/>
          </a:p>
        </c:rich>
      </c:tx>
      <c:layout>
        <c:manualLayout>
          <c:xMode val="edge"/>
          <c:yMode val="edge"/>
          <c:x val="0.38574999999999998"/>
          <c:y val="7.939291247972599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de-DE"/>
        </a:p>
      </c:txPr>
    </c:title>
    <c:autoTitleDeleted val="0"/>
    <c:plotArea>
      <c:layout>
        <c:manualLayout>
          <c:layoutTarget val="inner"/>
          <c:xMode val="edge"/>
          <c:yMode val="edge"/>
          <c:x val="0.32706255468066492"/>
          <c:y val="0.22142416654929953"/>
          <c:w val="0.34031933508311463"/>
          <c:h val="0.5721657123462015"/>
        </c:manualLayout>
      </c:layout>
      <c:pieChart>
        <c:varyColors val="1"/>
        <c:ser>
          <c:idx val="0"/>
          <c:order val="0"/>
          <c:dPt>
            <c:idx val="0"/>
            <c:bubble3D val="0"/>
            <c:spPr>
              <a:solidFill>
                <a:schemeClr val="bg2">
                  <a:lumMod val="25000"/>
                </a:schemeClr>
              </a:solidFill>
              <a:ln w="19050">
                <a:solidFill>
                  <a:schemeClr val="lt1"/>
                </a:solidFill>
              </a:ln>
              <a:effectLst/>
            </c:spPr>
            <c:extLst>
              <c:ext xmlns:c16="http://schemas.microsoft.com/office/drawing/2014/chart" uri="{C3380CC4-5D6E-409C-BE32-E72D297353CC}">
                <c16:uniqueId val="{00000006-0B59-4AD9-A131-5A770EE3B4DB}"/>
              </c:ext>
            </c:extLst>
          </c:dPt>
          <c:dPt>
            <c:idx val="1"/>
            <c:bubble3D val="0"/>
            <c:spPr>
              <a:solidFill>
                <a:schemeClr val="bg2">
                  <a:lumMod val="50000"/>
                </a:schemeClr>
              </a:solidFill>
              <a:ln w="19050">
                <a:solidFill>
                  <a:schemeClr val="lt1"/>
                </a:solidFill>
              </a:ln>
              <a:effectLst/>
            </c:spPr>
            <c:extLst>
              <c:ext xmlns:c16="http://schemas.microsoft.com/office/drawing/2014/chart" uri="{C3380CC4-5D6E-409C-BE32-E72D297353CC}">
                <c16:uniqueId val="{00000004-0B59-4AD9-A131-5A770EE3B4DB}"/>
              </c:ext>
            </c:extLst>
          </c:dPt>
          <c:dPt>
            <c:idx val="2"/>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3-0B59-4AD9-A131-5A770EE3B4DB}"/>
              </c:ext>
            </c:extLst>
          </c:dPt>
          <c:dPt>
            <c:idx val="3"/>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5-0B59-4AD9-A131-5A770EE3B4DB}"/>
              </c:ext>
            </c:extLst>
          </c:dPt>
          <c:dPt>
            <c:idx val="4"/>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2-0B59-4AD9-A131-5A770EE3B4D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1-0B59-4AD9-A131-5A770EE3B4DB}"/>
              </c:ext>
            </c:extLst>
          </c:dPt>
          <c:dPt>
            <c:idx val="6"/>
            <c:bubble3D val="0"/>
            <c:spPr>
              <a:solidFill>
                <a:schemeClr val="bg1">
                  <a:lumMod val="95000"/>
                </a:schemeClr>
              </a:solidFill>
              <a:ln w="19050">
                <a:solidFill>
                  <a:schemeClr val="lt1"/>
                </a:solidFill>
              </a:ln>
              <a:effectLst/>
            </c:spPr>
            <c:extLst>
              <c:ext xmlns:c16="http://schemas.microsoft.com/office/drawing/2014/chart" uri="{C3380CC4-5D6E-409C-BE32-E72D297353CC}">
                <c16:uniqueId val="{00000007-0B59-4AD9-A131-5A770EE3B4DB}"/>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70D3-4A06-BF57-A5121BCEE347}"/>
              </c:ext>
            </c:extLst>
          </c:dPt>
          <c:dPt>
            <c:idx val="8"/>
            <c:bubble3D val="0"/>
            <c:spPr>
              <a:solidFill>
                <a:schemeClr val="bg1"/>
              </a:solidFill>
              <a:ln w="3175">
                <a:solidFill>
                  <a:sysClr val="windowText" lastClr="000000"/>
                </a:solidFill>
              </a:ln>
              <a:effectLst/>
            </c:spPr>
            <c:extLst>
              <c:ext xmlns:c16="http://schemas.microsoft.com/office/drawing/2014/chart" uri="{C3380CC4-5D6E-409C-BE32-E72D297353CC}">
                <c16:uniqueId val="{00000011-70D3-4A06-BF57-A5121BCEE347}"/>
              </c:ext>
            </c:extLst>
          </c:dPt>
          <c:dLbls>
            <c:dLbl>
              <c:idx val="0"/>
              <c:layout>
                <c:manualLayout>
                  <c:x val="-1.0185067526415994E-16"/>
                  <c:y val="2.335085076158707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B59-4AD9-A131-5A770EE3B4DB}"/>
                </c:ext>
              </c:extLst>
            </c:dLbl>
            <c:dLbl>
              <c:idx val="1"/>
              <c:layout>
                <c:manualLayout>
                  <c:x val="-5.5555555555555558E-3"/>
                  <c:y val="0"/>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B59-4AD9-A131-5A770EE3B4DB}"/>
                </c:ext>
              </c:extLst>
            </c:dLbl>
            <c:dLbl>
              <c:idx val="2"/>
              <c:layout>
                <c:manualLayout>
                  <c:x val="-2.7777777777777779E-3"/>
                  <c:y val="0"/>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B59-4AD9-A131-5A770EE3B4DB}"/>
                </c:ext>
              </c:extLst>
            </c:dLbl>
            <c:dLbl>
              <c:idx val="3"/>
              <c:layout>
                <c:manualLayout>
                  <c:x val="-5.5555555555556572E-3"/>
                  <c:y val="0"/>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B59-4AD9-A131-5A770EE3B4DB}"/>
                </c:ext>
              </c:extLst>
            </c:dLbl>
            <c:dLbl>
              <c:idx val="4"/>
              <c:layout>
                <c:manualLayout>
                  <c:x val="-1.1111111111111212E-2"/>
                  <c:y val="-8.5618797050169627E-17"/>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B59-4AD9-A131-5A770EE3B4DB}"/>
                </c:ext>
              </c:extLst>
            </c:dLbl>
            <c:dLbl>
              <c:idx val="6"/>
              <c:layout>
                <c:manualLayout>
                  <c:x val="-1.6666666666666666E-2"/>
                  <c:y val="4.6028755745320541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B59-4AD9-A131-5A770EE3B4DB}"/>
                </c:ext>
              </c:extLst>
            </c:dLbl>
            <c:dLbl>
              <c:idx val="8"/>
              <c:layout>
                <c:manualLayout>
                  <c:x val="1.3888888888888864E-2"/>
                  <c:y val="0"/>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0D3-4A06-BF57-A5121BCEE34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de-DE"/>
              </a:p>
            </c:txPr>
            <c:showLegendKey val="0"/>
            <c:showVal val="0"/>
            <c:showCatName val="0"/>
            <c:showSerName val="0"/>
            <c:showPercent val="0"/>
            <c:showBubbleSize val="0"/>
            <c:extLst>
              <c:ext xmlns:c15="http://schemas.microsoft.com/office/drawing/2012/chart" uri="{CE6537A1-D6FC-4f65-9D91-7224C49458BB}"/>
            </c:extLst>
          </c:dLbls>
          <c:cat>
            <c:strRef>
              <c:f>'3.4 Company selection'!$Q$23:$Q$31</c:f>
              <c:strCache>
                <c:ptCount val="9"/>
                <c:pt idx="0">
                  <c:v>A</c:v>
                </c:pt>
                <c:pt idx="1">
                  <c:v>A-</c:v>
                </c:pt>
                <c:pt idx="2">
                  <c:v>B</c:v>
                </c:pt>
                <c:pt idx="3">
                  <c:v>B-</c:v>
                </c:pt>
                <c:pt idx="4">
                  <c:v>C</c:v>
                </c:pt>
                <c:pt idx="5">
                  <c:v>C-</c:v>
                </c:pt>
                <c:pt idx="6">
                  <c:v>D</c:v>
                </c:pt>
                <c:pt idx="7">
                  <c:v>D-</c:v>
                </c:pt>
                <c:pt idx="8">
                  <c:v>no response</c:v>
                </c:pt>
              </c:strCache>
            </c:strRef>
          </c:cat>
          <c:val>
            <c:numRef>
              <c:f>'3.4 Company selection'!$R$23:$R$31</c:f>
              <c:numCache>
                <c:formatCode>General</c:formatCode>
                <c:ptCount val="9"/>
                <c:pt idx="0">
                  <c:v>8</c:v>
                </c:pt>
                <c:pt idx="1">
                  <c:v>6</c:v>
                </c:pt>
                <c:pt idx="2">
                  <c:v>3</c:v>
                </c:pt>
                <c:pt idx="3">
                  <c:v>1</c:v>
                </c:pt>
                <c:pt idx="4">
                  <c:v>2</c:v>
                </c:pt>
                <c:pt idx="5">
                  <c:v>0</c:v>
                </c:pt>
                <c:pt idx="6">
                  <c:v>2</c:v>
                </c:pt>
                <c:pt idx="7">
                  <c:v>0</c:v>
                </c:pt>
                <c:pt idx="8">
                  <c:v>33</c:v>
                </c:pt>
              </c:numCache>
            </c:numRef>
          </c:val>
          <c:extLst>
            <c:ext xmlns:c16="http://schemas.microsoft.com/office/drawing/2014/chart" uri="{C3380CC4-5D6E-409C-BE32-E72D297353CC}">
              <c16:uniqueId val="{00000000-0B59-4AD9-A131-5A770EE3B4D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Times New Roman" panose="02020603050405020304" pitchFamily="18" charset="0"/>
          <a:cs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de-DE" sz="1100"/>
              <a:t>THE companies</a:t>
            </a:r>
            <a:br>
              <a:rPr lang="de-DE"/>
            </a:br>
            <a:r>
              <a:rPr lang="de-DE" sz="900"/>
              <a:t>(n=51)</a:t>
            </a:r>
            <a:endParaRPr lang="de-DE"/>
          </a:p>
        </c:rich>
      </c:tx>
      <c:layout>
        <c:manualLayout>
          <c:xMode val="edge"/>
          <c:yMode val="edge"/>
          <c:x val="0.37741666666666668"/>
          <c:y val="7.939296800061529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de-DE"/>
        </a:p>
      </c:txPr>
    </c:title>
    <c:autoTitleDeleted val="0"/>
    <c:plotArea>
      <c:layout>
        <c:manualLayout>
          <c:layoutTarget val="inner"/>
          <c:xMode val="edge"/>
          <c:yMode val="edge"/>
          <c:x val="0.32706255468066492"/>
          <c:y val="0.22142416654929953"/>
          <c:w val="0.34031933508311463"/>
          <c:h val="0.5721657123462015"/>
        </c:manualLayout>
      </c:layout>
      <c:pieChart>
        <c:varyColors val="1"/>
        <c:ser>
          <c:idx val="0"/>
          <c:order val="0"/>
          <c:dPt>
            <c:idx val="0"/>
            <c:bubble3D val="0"/>
            <c:spPr>
              <a:solidFill>
                <a:schemeClr val="bg2">
                  <a:lumMod val="25000"/>
                </a:schemeClr>
              </a:solidFill>
              <a:ln w="19050">
                <a:solidFill>
                  <a:schemeClr val="lt1"/>
                </a:solidFill>
              </a:ln>
              <a:effectLst/>
            </c:spPr>
            <c:extLst>
              <c:ext xmlns:c16="http://schemas.microsoft.com/office/drawing/2014/chart" uri="{C3380CC4-5D6E-409C-BE32-E72D297353CC}">
                <c16:uniqueId val="{00000001-65DD-4272-8A7A-61E57E87F081}"/>
              </c:ext>
            </c:extLst>
          </c:dPt>
          <c:dPt>
            <c:idx val="1"/>
            <c:bubble3D val="0"/>
            <c:spPr>
              <a:solidFill>
                <a:schemeClr val="bg2">
                  <a:lumMod val="50000"/>
                </a:schemeClr>
              </a:solidFill>
              <a:ln w="19050">
                <a:solidFill>
                  <a:schemeClr val="lt1"/>
                </a:solidFill>
              </a:ln>
              <a:effectLst/>
            </c:spPr>
            <c:extLst>
              <c:ext xmlns:c16="http://schemas.microsoft.com/office/drawing/2014/chart" uri="{C3380CC4-5D6E-409C-BE32-E72D297353CC}">
                <c16:uniqueId val="{00000003-65DD-4272-8A7A-61E57E87F081}"/>
              </c:ext>
            </c:extLst>
          </c:dPt>
          <c:dPt>
            <c:idx val="2"/>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5-65DD-4272-8A7A-61E57E87F081}"/>
              </c:ext>
            </c:extLst>
          </c:dPt>
          <c:dPt>
            <c:idx val="3"/>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7-65DD-4272-8A7A-61E57E87F081}"/>
              </c:ext>
            </c:extLst>
          </c:dPt>
          <c:dPt>
            <c:idx val="4"/>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9-65DD-4272-8A7A-61E57E87F08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5DD-4272-8A7A-61E57E87F081}"/>
              </c:ext>
            </c:extLst>
          </c:dPt>
          <c:dPt>
            <c:idx val="6"/>
            <c:bubble3D val="0"/>
            <c:spPr>
              <a:solidFill>
                <a:schemeClr val="bg1">
                  <a:lumMod val="95000"/>
                </a:schemeClr>
              </a:solidFill>
              <a:ln w="19050">
                <a:solidFill>
                  <a:schemeClr val="lt1"/>
                </a:solidFill>
              </a:ln>
              <a:effectLst/>
            </c:spPr>
            <c:extLst>
              <c:ext xmlns:c16="http://schemas.microsoft.com/office/drawing/2014/chart" uri="{C3380CC4-5D6E-409C-BE32-E72D297353CC}">
                <c16:uniqueId val="{0000000D-65DD-4272-8A7A-61E57E87F081}"/>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0DC1-4604-8313-B2D0AC5B81C1}"/>
              </c:ext>
            </c:extLst>
          </c:dPt>
          <c:dPt>
            <c:idx val="8"/>
            <c:bubble3D val="0"/>
            <c:spPr>
              <a:solidFill>
                <a:schemeClr val="bg1"/>
              </a:solidFill>
              <a:ln w="3175">
                <a:solidFill>
                  <a:sysClr val="windowText" lastClr="000000"/>
                </a:solidFill>
              </a:ln>
              <a:effectLst/>
            </c:spPr>
            <c:extLst>
              <c:ext xmlns:c16="http://schemas.microsoft.com/office/drawing/2014/chart" uri="{C3380CC4-5D6E-409C-BE32-E72D297353CC}">
                <c16:uniqueId val="{00000011-0DC1-4604-8313-B2D0AC5B81C1}"/>
              </c:ext>
            </c:extLst>
          </c:dPt>
          <c:dLbls>
            <c:dLbl>
              <c:idx val="0"/>
              <c:layout>
                <c:manualLayout>
                  <c:x val="-2.7777777777777779E-3"/>
                  <c:y val="1.868068060926968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DD-4272-8A7A-61E57E87F081}"/>
                </c:ext>
              </c:extLst>
            </c:dLbl>
            <c:dLbl>
              <c:idx val="1"/>
              <c:layout>
                <c:manualLayout>
                  <c:x val="-1.1111111111111212E-2"/>
                  <c:y val="-8.5618797050169627E-17"/>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5DD-4272-8A7A-61E57E87F081}"/>
                </c:ext>
              </c:extLst>
            </c:dLbl>
            <c:dLbl>
              <c:idx val="2"/>
              <c:layout>
                <c:manualLayout>
                  <c:x val="-2.7777777777778798E-3"/>
                  <c:y val="-4.670170152317416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5DD-4272-8A7A-61E57E87F081}"/>
                </c:ext>
              </c:extLst>
            </c:dLbl>
            <c:dLbl>
              <c:idx val="3"/>
              <c:layout>
                <c:manualLayout>
                  <c:x val="-8.3333333333333332E-3"/>
                  <c:y val="-4.670170152317501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5DD-4272-8A7A-61E57E87F081}"/>
                </c:ext>
              </c:extLst>
            </c:dLbl>
            <c:dLbl>
              <c:idx val="4"/>
              <c:layout>
                <c:manualLayout>
                  <c:x val="0"/>
                  <c:y val="-1.401051045695224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5DD-4272-8A7A-61E57E87F081}"/>
                </c:ext>
              </c:extLst>
            </c:dLbl>
            <c:dLbl>
              <c:idx val="6"/>
              <c:layout>
                <c:manualLayout>
                  <c:x val="1.3888888888888888E-2"/>
                  <c:y val="-8.5618797050169627E-17"/>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5DD-4272-8A7A-61E57E87F081}"/>
                </c:ext>
              </c:extLst>
            </c:dLbl>
            <c:dLbl>
              <c:idx val="8"/>
              <c:layout>
                <c:manualLayout>
                  <c:x val="1.3888888888888888E-2"/>
                  <c:y val="-4.2809398525084813E-17"/>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DC1-4604-8313-B2D0AC5B81C1}"/>
                </c:ext>
              </c:extLst>
            </c:dLbl>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Times New Roman" panose="02020603050405020304" pitchFamily="18" charset="0"/>
                    <a:ea typeface="+mn-ea"/>
                    <a:cs typeface="Times New Roman" panose="02020603050405020304" pitchFamily="18" charset="0"/>
                  </a:defRPr>
                </a:pPr>
                <a:endParaRPr lang="de-DE"/>
              </a:p>
            </c:txPr>
            <c:dLblPos val="outEnd"/>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'3.4 Company selection'!$Q$23:$Q$31</c:f>
              <c:strCache>
                <c:ptCount val="9"/>
                <c:pt idx="0">
                  <c:v>A</c:v>
                </c:pt>
                <c:pt idx="1">
                  <c:v>A-</c:v>
                </c:pt>
                <c:pt idx="2">
                  <c:v>B</c:v>
                </c:pt>
                <c:pt idx="3">
                  <c:v>B-</c:v>
                </c:pt>
                <c:pt idx="4">
                  <c:v>C</c:v>
                </c:pt>
                <c:pt idx="5">
                  <c:v>C-</c:v>
                </c:pt>
                <c:pt idx="6">
                  <c:v>D</c:v>
                </c:pt>
                <c:pt idx="7">
                  <c:v>D-</c:v>
                </c:pt>
                <c:pt idx="8">
                  <c:v>no response</c:v>
                </c:pt>
              </c:strCache>
            </c:strRef>
          </c:cat>
          <c:val>
            <c:numRef>
              <c:f>'3.4 Company selection'!$S$23:$S$31</c:f>
              <c:numCache>
                <c:formatCode>General</c:formatCode>
                <c:ptCount val="9"/>
                <c:pt idx="0">
                  <c:v>6</c:v>
                </c:pt>
                <c:pt idx="1">
                  <c:v>11</c:v>
                </c:pt>
                <c:pt idx="2">
                  <c:v>2</c:v>
                </c:pt>
                <c:pt idx="3">
                  <c:v>2</c:v>
                </c:pt>
                <c:pt idx="4">
                  <c:v>10</c:v>
                </c:pt>
                <c:pt idx="5">
                  <c:v>0</c:v>
                </c:pt>
                <c:pt idx="6">
                  <c:v>3</c:v>
                </c:pt>
                <c:pt idx="7">
                  <c:v>0</c:v>
                </c:pt>
                <c:pt idx="8">
                  <c:v>17</c:v>
                </c:pt>
              </c:numCache>
            </c:numRef>
          </c:val>
          <c:extLst>
            <c:ext xmlns:c16="http://schemas.microsoft.com/office/drawing/2014/chart" uri="{C3380CC4-5D6E-409C-BE32-E72D297353CC}">
              <c16:uniqueId val="{0000000E-65DD-4272-8A7A-61E57E87F081}"/>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Times New Roman" panose="02020603050405020304" pitchFamily="18" charset="0"/>
          <a:cs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solidFill>
                <a:latin typeface="Times New Roman" panose="02020603050405020304" pitchFamily="18" charset="0"/>
                <a:ea typeface="+mn-ea"/>
                <a:cs typeface="Times New Roman" panose="02020603050405020304" pitchFamily="18" charset="0"/>
              </a:defRPr>
            </a:pPr>
            <a:r>
              <a:rPr lang="de-DE"/>
              <a:t>Harmonized carbon footprints of THE companies</a:t>
            </a:r>
          </a:p>
        </c:rich>
      </c:tx>
      <c:layout>
        <c:manualLayout>
          <c:xMode val="edge"/>
          <c:yMode val="edge"/>
          <c:x val="0.42154562050643585"/>
          <c:y val="0.18286826999289668"/>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solidFill>
              <a:latin typeface="Times New Roman" panose="02020603050405020304" pitchFamily="18" charset="0"/>
              <a:ea typeface="+mn-ea"/>
              <a:cs typeface="Times New Roman" panose="02020603050405020304" pitchFamily="18" charset="0"/>
            </a:defRPr>
          </a:pPr>
          <a:endParaRPr lang="de-DE"/>
        </a:p>
      </c:txPr>
    </c:title>
    <c:autoTitleDeleted val="0"/>
    <c:plotArea>
      <c:layout>
        <c:manualLayout>
          <c:layoutTarget val="inner"/>
          <c:xMode val="edge"/>
          <c:yMode val="edge"/>
          <c:x val="0.38747035930853468"/>
          <c:y val="0.22757082766641173"/>
          <c:w val="0.47251246663973562"/>
          <c:h val="0.66651265573545693"/>
        </c:manualLayout>
      </c:layout>
      <c:barChart>
        <c:barDir val="bar"/>
        <c:grouping val="stacked"/>
        <c:varyColors val="0"/>
        <c:ser>
          <c:idx val="0"/>
          <c:order val="0"/>
          <c:tx>
            <c:strRef>
              <c:f>'1.1 Harmomized CCF'!$G$44</c:f>
              <c:strCache>
                <c:ptCount val="1"/>
                <c:pt idx="0">
                  <c:v>Initial carbon footprint</c:v>
                </c:pt>
              </c:strCache>
            </c:strRef>
          </c:tx>
          <c:spPr>
            <a:solidFill>
              <a:schemeClr val="bg1">
                <a:lumMod val="65000"/>
              </a:schemeClr>
            </a:solidFill>
            <a:ln>
              <a:noFill/>
            </a:ln>
            <a:effectLst/>
          </c:spPr>
          <c:invertIfNegative val="0"/>
          <c:cat>
            <c:strRef>
              <c:f>'1.1 Harmomized CCF'!$AE$43:$BL$43</c:f>
              <c:strCache>
                <c:ptCount val="34"/>
                <c:pt idx="0">
                  <c:v>Samsung Electronics</c:v>
                </c:pt>
                <c:pt idx="1">
                  <c:v>Hon Hai Precision</c:v>
                </c:pt>
                <c:pt idx="2">
                  <c:v>HP</c:v>
                </c:pt>
                <c:pt idx="3">
                  <c:v>Cisco Systems</c:v>
                </c:pt>
                <c:pt idx="4">
                  <c:v>Nokia</c:v>
                </c:pt>
                <c:pt idx="5">
                  <c:v>Ericsson</c:v>
                </c:pt>
                <c:pt idx="6">
                  <c:v>Dell Technologies</c:v>
                </c:pt>
                <c:pt idx="7">
                  <c:v>Apple</c:v>
                </c:pt>
                <c:pt idx="8">
                  <c:v>Lenovo Group</c:v>
                </c:pt>
                <c:pt idx="9">
                  <c:v>TDK</c:v>
                </c:pt>
                <c:pt idx="10">
                  <c:v>Pegatron</c:v>
                </c:pt>
                <c:pt idx="11">
                  <c:v>BOE Technology Group</c:v>
                </c:pt>
                <c:pt idx="12">
                  <c:v>Seagate Technology</c:v>
                </c:pt>
                <c:pt idx="13">
                  <c:v>OMRON</c:v>
                </c:pt>
                <c:pt idx="14">
                  <c:v>Wistron</c:v>
                </c:pt>
                <c:pt idx="15">
                  <c:v>Samsung SDI</c:v>
                </c:pt>
                <c:pt idx="16">
                  <c:v>Flex</c:v>
                </c:pt>
                <c:pt idx="17">
                  <c:v>NEC</c:v>
                </c:pt>
                <c:pt idx="18">
                  <c:v>Hewlett Packard Enterprise</c:v>
                </c:pt>
                <c:pt idx="19">
                  <c:v>Jabil Circuit</c:v>
                </c:pt>
                <c:pt idx="20">
                  <c:v>Compal Electronics</c:v>
                </c:pt>
                <c:pt idx="21">
                  <c:v>Western Digital</c:v>
                </c:pt>
                <c:pt idx="22">
                  <c:v>Murata Manufacturing</c:v>
                </c:pt>
                <c:pt idx="23">
                  <c:v>Corning</c:v>
                </c:pt>
                <c:pt idx="24">
                  <c:v>Fujitsu</c:v>
                </c:pt>
                <c:pt idx="25">
                  <c:v>TE Connectivity</c:v>
                </c:pt>
                <c:pt idx="26">
                  <c:v>Kyocera</c:v>
                </c:pt>
                <c:pt idx="27">
                  <c:v>Delta Electronics</c:v>
                </c:pt>
                <c:pt idx="28">
                  <c:v>Amphenol</c:v>
                </c:pt>
                <c:pt idx="29">
                  <c:v>NetApp</c:v>
                </c:pt>
                <c:pt idx="30">
                  <c:v>Hoya</c:v>
                </c:pt>
                <c:pt idx="31">
                  <c:v>Keysight Technologies</c:v>
                </c:pt>
                <c:pt idx="32">
                  <c:v>Arista Networks</c:v>
                </c:pt>
                <c:pt idx="33">
                  <c:v>Olympus</c:v>
                </c:pt>
              </c:strCache>
            </c:strRef>
          </c:cat>
          <c:val>
            <c:numRef>
              <c:f>'1.1 Harmomized CCF'!$AE$44:$BL$44</c:f>
              <c:numCache>
                <c:formatCode>General</c:formatCode>
                <c:ptCount val="34"/>
                <c:pt idx="0">
                  <c:v>31081000</c:v>
                </c:pt>
                <c:pt idx="1">
                  <c:v>8400975.8099999987</c:v>
                </c:pt>
                <c:pt idx="2">
                  <c:v>47779600</c:v>
                </c:pt>
                <c:pt idx="3">
                  <c:v>246312</c:v>
                </c:pt>
                <c:pt idx="4">
                  <c:v>45176326.969999999</c:v>
                </c:pt>
                <c:pt idx="5">
                  <c:v>32358910</c:v>
                </c:pt>
                <c:pt idx="6">
                  <c:v>18015427</c:v>
                </c:pt>
                <c:pt idx="7">
                  <c:v>25133820</c:v>
                </c:pt>
                <c:pt idx="8">
                  <c:v>16012472</c:v>
                </c:pt>
                <c:pt idx="9">
                  <c:v>23832041</c:v>
                </c:pt>
                <c:pt idx="10">
                  <c:v>677411.14</c:v>
                </c:pt>
                <c:pt idx="11">
                  <c:v>11027516</c:v>
                </c:pt>
                <c:pt idx="12">
                  <c:v>17939717</c:v>
                </c:pt>
                <c:pt idx="13">
                  <c:v>177830</c:v>
                </c:pt>
                <c:pt idx="14">
                  <c:v>569447.90999999992</c:v>
                </c:pt>
                <c:pt idx="15">
                  <c:v>1107511</c:v>
                </c:pt>
                <c:pt idx="16">
                  <c:v>1189545</c:v>
                </c:pt>
                <c:pt idx="17">
                  <c:v>5733417</c:v>
                </c:pt>
                <c:pt idx="18">
                  <c:v>10291514</c:v>
                </c:pt>
                <c:pt idx="19">
                  <c:v>792390</c:v>
                </c:pt>
                <c:pt idx="20">
                  <c:v>282796</c:v>
                </c:pt>
                <c:pt idx="21">
                  <c:v>1156553.9000000001</c:v>
                </c:pt>
                <c:pt idx="22">
                  <c:v>1631644</c:v>
                </c:pt>
                <c:pt idx="23">
                  <c:v>2408882</c:v>
                </c:pt>
                <c:pt idx="24">
                  <c:v>7060200</c:v>
                </c:pt>
                <c:pt idx="25">
                  <c:v>676719</c:v>
                </c:pt>
                <c:pt idx="26">
                  <c:v>5771693</c:v>
                </c:pt>
                <c:pt idx="27">
                  <c:v>840046.22</c:v>
                </c:pt>
                <c:pt idx="28">
                  <c:v>346117</c:v>
                </c:pt>
                <c:pt idx="29">
                  <c:v>101886</c:v>
                </c:pt>
                <c:pt idx="30">
                  <c:v>405770</c:v>
                </c:pt>
                <c:pt idx="31">
                  <c:v>74535.600000000006</c:v>
                </c:pt>
                <c:pt idx="32">
                  <c:v>1516748.02</c:v>
                </c:pt>
                <c:pt idx="33">
                  <c:v>146238</c:v>
                </c:pt>
              </c:numCache>
            </c:numRef>
          </c:val>
          <c:extLst>
            <c:ext xmlns:c16="http://schemas.microsoft.com/office/drawing/2014/chart" uri="{C3380CC4-5D6E-409C-BE32-E72D297353CC}">
              <c16:uniqueId val="{00000000-BAAF-4379-BC10-FA99482A558D}"/>
            </c:ext>
          </c:extLst>
        </c:ser>
        <c:ser>
          <c:idx val="3"/>
          <c:order val="1"/>
          <c:tx>
            <c:strRef>
              <c:f>'1.1 Harmomized CCF'!$G$45</c:f>
              <c:strCache>
                <c:ptCount val="1"/>
                <c:pt idx="0">
                  <c:v>Reporting inconsistency</c:v>
                </c:pt>
              </c:strCache>
            </c:strRef>
          </c:tx>
          <c:spPr>
            <a:solidFill>
              <a:schemeClr val="accent1">
                <a:lumMod val="75000"/>
              </a:schemeClr>
            </a:solidFill>
            <a:ln>
              <a:noFill/>
            </a:ln>
            <a:effectLst/>
          </c:spPr>
          <c:invertIfNegative val="0"/>
          <c:cat>
            <c:strRef>
              <c:f>'1.1 Harmomized CCF'!$AE$43:$BL$43</c:f>
              <c:strCache>
                <c:ptCount val="34"/>
                <c:pt idx="0">
                  <c:v>Samsung Electronics</c:v>
                </c:pt>
                <c:pt idx="1">
                  <c:v>Hon Hai Precision</c:v>
                </c:pt>
                <c:pt idx="2">
                  <c:v>HP</c:v>
                </c:pt>
                <c:pt idx="3">
                  <c:v>Cisco Systems</c:v>
                </c:pt>
                <c:pt idx="4">
                  <c:v>Nokia</c:v>
                </c:pt>
                <c:pt idx="5">
                  <c:v>Ericsson</c:v>
                </c:pt>
                <c:pt idx="6">
                  <c:v>Dell Technologies</c:v>
                </c:pt>
                <c:pt idx="7">
                  <c:v>Apple</c:v>
                </c:pt>
                <c:pt idx="8">
                  <c:v>Lenovo Group</c:v>
                </c:pt>
                <c:pt idx="9">
                  <c:v>TDK</c:v>
                </c:pt>
                <c:pt idx="10">
                  <c:v>Pegatron</c:v>
                </c:pt>
                <c:pt idx="11">
                  <c:v>BOE Technology Group</c:v>
                </c:pt>
                <c:pt idx="12">
                  <c:v>Seagate Technology</c:v>
                </c:pt>
                <c:pt idx="13">
                  <c:v>OMRON</c:v>
                </c:pt>
                <c:pt idx="14">
                  <c:v>Wistron</c:v>
                </c:pt>
                <c:pt idx="15">
                  <c:v>Samsung SDI</c:v>
                </c:pt>
                <c:pt idx="16">
                  <c:v>Flex</c:v>
                </c:pt>
                <c:pt idx="17">
                  <c:v>NEC</c:v>
                </c:pt>
                <c:pt idx="18">
                  <c:v>Hewlett Packard Enterprise</c:v>
                </c:pt>
                <c:pt idx="19">
                  <c:v>Jabil Circuit</c:v>
                </c:pt>
                <c:pt idx="20">
                  <c:v>Compal Electronics</c:v>
                </c:pt>
                <c:pt idx="21">
                  <c:v>Western Digital</c:v>
                </c:pt>
                <c:pt idx="22">
                  <c:v>Murata Manufacturing</c:v>
                </c:pt>
                <c:pt idx="23">
                  <c:v>Corning</c:v>
                </c:pt>
                <c:pt idx="24">
                  <c:v>Fujitsu</c:v>
                </c:pt>
                <c:pt idx="25">
                  <c:v>TE Connectivity</c:v>
                </c:pt>
                <c:pt idx="26">
                  <c:v>Kyocera</c:v>
                </c:pt>
                <c:pt idx="27">
                  <c:v>Delta Electronics</c:v>
                </c:pt>
                <c:pt idx="28">
                  <c:v>Amphenol</c:v>
                </c:pt>
                <c:pt idx="29">
                  <c:v>NetApp</c:v>
                </c:pt>
                <c:pt idx="30">
                  <c:v>Hoya</c:v>
                </c:pt>
                <c:pt idx="31">
                  <c:v>Keysight Technologies</c:v>
                </c:pt>
                <c:pt idx="32">
                  <c:v>Arista Networks</c:v>
                </c:pt>
                <c:pt idx="33">
                  <c:v>Olympus</c:v>
                </c:pt>
              </c:strCache>
            </c:strRef>
          </c:cat>
          <c:val>
            <c:numRef>
              <c:f>'1.1 Harmomized CCF'!$AE$45:$BL$45</c:f>
              <c:numCache>
                <c:formatCode>General</c:formatCode>
                <c:ptCount val="34"/>
                <c:pt idx="0">
                  <c:v>22326000</c:v>
                </c:pt>
                <c:pt idx="1">
                  <c:v>0</c:v>
                </c:pt>
                <c:pt idx="2">
                  <c:v>0</c:v>
                </c:pt>
                <c:pt idx="3">
                  <c:v>39520558</c:v>
                </c:pt>
                <c:pt idx="4">
                  <c:v>0</c:v>
                </c:pt>
                <c:pt idx="5">
                  <c:v>0</c:v>
                </c:pt>
                <c:pt idx="6">
                  <c:v>0</c:v>
                </c:pt>
                <c:pt idx="7">
                  <c:v>0</c:v>
                </c:pt>
                <c:pt idx="8">
                  <c:v>0</c:v>
                </c:pt>
                <c:pt idx="9">
                  <c:v>0</c:v>
                </c:pt>
                <c:pt idx="10">
                  <c:v>0</c:v>
                </c:pt>
                <c:pt idx="11">
                  <c:v>33887</c:v>
                </c:pt>
                <c:pt idx="12">
                  <c:v>0</c:v>
                </c:pt>
                <c:pt idx="13">
                  <c:v>13414044</c:v>
                </c:pt>
                <c:pt idx="14">
                  <c:v>0</c:v>
                </c:pt>
                <c:pt idx="15">
                  <c:v>9876227</c:v>
                </c:pt>
                <c:pt idx="16">
                  <c:v>0</c:v>
                </c:pt>
                <c:pt idx="17">
                  <c:v>0</c:v>
                </c:pt>
                <c:pt idx="18">
                  <c:v>0</c:v>
                </c:pt>
                <c:pt idx="19">
                  <c:v>0</c:v>
                </c:pt>
                <c:pt idx="20">
                  <c:v>9430743.6999999993</c:v>
                </c:pt>
                <c:pt idx="21">
                  <c:v>18131.240000000002</c:v>
                </c:pt>
                <c:pt idx="22">
                  <c:v>4437221</c:v>
                </c:pt>
                <c:pt idx="23">
                  <c:v>0</c:v>
                </c:pt>
                <c:pt idx="24">
                  <c:v>1500</c:v>
                </c:pt>
                <c:pt idx="25">
                  <c:v>0</c:v>
                </c:pt>
                <c:pt idx="26">
                  <c:v>0</c:v>
                </c:pt>
                <c:pt idx="27">
                  <c:v>93765.310000000056</c:v>
                </c:pt>
                <c:pt idx="28">
                  <c:v>0</c:v>
                </c:pt>
                <c:pt idx="29">
                  <c:v>65614</c:v>
                </c:pt>
                <c:pt idx="30">
                  <c:v>0</c:v>
                </c:pt>
                <c:pt idx="31">
                  <c:v>56519.4</c:v>
                </c:pt>
                <c:pt idx="32">
                  <c:v>0</c:v>
                </c:pt>
                <c:pt idx="33">
                  <c:v>440053</c:v>
                </c:pt>
              </c:numCache>
            </c:numRef>
          </c:val>
          <c:extLst>
            <c:ext xmlns:c16="http://schemas.microsoft.com/office/drawing/2014/chart" uri="{C3380CC4-5D6E-409C-BE32-E72D297353CC}">
              <c16:uniqueId val="{00000001-BAAF-4379-BC10-FA99482A558D}"/>
            </c:ext>
          </c:extLst>
        </c:ser>
        <c:ser>
          <c:idx val="6"/>
          <c:order val="2"/>
          <c:tx>
            <c:strRef>
              <c:f>'1.1 Harmomized CCF'!$G$46</c:f>
              <c:strCache>
                <c:ptCount val="1"/>
                <c:pt idx="0">
                  <c:v>Boundary incompleteness</c:v>
                </c:pt>
              </c:strCache>
            </c:strRef>
          </c:tx>
          <c:spPr>
            <a:solidFill>
              <a:schemeClr val="accent1">
                <a:lumMod val="60000"/>
                <a:lumOff val="40000"/>
              </a:schemeClr>
            </a:solidFill>
            <a:ln>
              <a:noFill/>
            </a:ln>
            <a:effectLst/>
          </c:spPr>
          <c:invertIfNegative val="0"/>
          <c:cat>
            <c:strRef>
              <c:f>'1.1 Harmomized CCF'!$AE$43:$BL$43</c:f>
              <c:strCache>
                <c:ptCount val="34"/>
                <c:pt idx="0">
                  <c:v>Samsung Electronics</c:v>
                </c:pt>
                <c:pt idx="1">
                  <c:v>Hon Hai Precision</c:v>
                </c:pt>
                <c:pt idx="2">
                  <c:v>HP</c:v>
                </c:pt>
                <c:pt idx="3">
                  <c:v>Cisco Systems</c:v>
                </c:pt>
                <c:pt idx="4">
                  <c:v>Nokia</c:v>
                </c:pt>
                <c:pt idx="5">
                  <c:v>Ericsson</c:v>
                </c:pt>
                <c:pt idx="6">
                  <c:v>Dell Technologies</c:v>
                </c:pt>
                <c:pt idx="7">
                  <c:v>Apple</c:v>
                </c:pt>
                <c:pt idx="8">
                  <c:v>Lenovo Group</c:v>
                </c:pt>
                <c:pt idx="9">
                  <c:v>TDK</c:v>
                </c:pt>
                <c:pt idx="10">
                  <c:v>Pegatron</c:v>
                </c:pt>
                <c:pt idx="11">
                  <c:v>BOE Technology Group</c:v>
                </c:pt>
                <c:pt idx="12">
                  <c:v>Seagate Technology</c:v>
                </c:pt>
                <c:pt idx="13">
                  <c:v>OMRON</c:v>
                </c:pt>
                <c:pt idx="14">
                  <c:v>Wistron</c:v>
                </c:pt>
                <c:pt idx="15">
                  <c:v>Samsung SDI</c:v>
                </c:pt>
                <c:pt idx="16">
                  <c:v>Flex</c:v>
                </c:pt>
                <c:pt idx="17">
                  <c:v>NEC</c:v>
                </c:pt>
                <c:pt idx="18">
                  <c:v>Hewlett Packard Enterprise</c:v>
                </c:pt>
                <c:pt idx="19">
                  <c:v>Jabil Circuit</c:v>
                </c:pt>
                <c:pt idx="20">
                  <c:v>Compal Electronics</c:v>
                </c:pt>
                <c:pt idx="21">
                  <c:v>Western Digital</c:v>
                </c:pt>
                <c:pt idx="22">
                  <c:v>Murata Manufacturing</c:v>
                </c:pt>
                <c:pt idx="23">
                  <c:v>Corning</c:v>
                </c:pt>
                <c:pt idx="24">
                  <c:v>Fujitsu</c:v>
                </c:pt>
                <c:pt idx="25">
                  <c:v>TE Connectivity</c:v>
                </c:pt>
                <c:pt idx="26">
                  <c:v>Kyocera</c:v>
                </c:pt>
                <c:pt idx="27">
                  <c:v>Delta Electronics</c:v>
                </c:pt>
                <c:pt idx="28">
                  <c:v>Amphenol</c:v>
                </c:pt>
                <c:pt idx="29">
                  <c:v>NetApp</c:v>
                </c:pt>
                <c:pt idx="30">
                  <c:v>Hoya</c:v>
                </c:pt>
                <c:pt idx="31">
                  <c:v>Keysight Technologies</c:v>
                </c:pt>
                <c:pt idx="32">
                  <c:v>Arista Networks</c:v>
                </c:pt>
                <c:pt idx="33">
                  <c:v>Olympus</c:v>
                </c:pt>
              </c:strCache>
            </c:strRef>
          </c:cat>
          <c:val>
            <c:numRef>
              <c:f>'1.1 Harmomized CCF'!$AE$46:$BL$46</c:f>
              <c:numCache>
                <c:formatCode>General</c:formatCode>
                <c:ptCount val="34"/>
                <c:pt idx="0">
                  <c:v>32538859.999580264</c:v>
                </c:pt>
                <c:pt idx="1">
                  <c:v>0</c:v>
                </c:pt>
                <c:pt idx="2">
                  <c:v>54299.486801221967</c:v>
                </c:pt>
                <c:pt idx="3">
                  <c:v>6169770.2838051394</c:v>
                </c:pt>
                <c:pt idx="4">
                  <c:v>81938.035236671567</c:v>
                </c:pt>
                <c:pt idx="5">
                  <c:v>0</c:v>
                </c:pt>
                <c:pt idx="6">
                  <c:v>14644626.935893115</c:v>
                </c:pt>
                <c:pt idx="7">
                  <c:v>0</c:v>
                </c:pt>
                <c:pt idx="8">
                  <c:v>8226171.2239848711</c:v>
                </c:pt>
                <c:pt idx="9">
                  <c:v>52475.186046510935</c:v>
                </c:pt>
                <c:pt idx="10">
                  <c:v>0</c:v>
                </c:pt>
                <c:pt idx="11">
                  <c:v>3413604.8255652166</c:v>
                </c:pt>
                <c:pt idx="12">
                  <c:v>5777.1266818940639</c:v>
                </c:pt>
                <c:pt idx="13">
                  <c:v>53568.042488723993</c:v>
                </c:pt>
                <c:pt idx="14">
                  <c:v>73154.933543773834</c:v>
                </c:pt>
                <c:pt idx="15">
                  <c:v>1445111.0440083705</c:v>
                </c:pt>
                <c:pt idx="16">
                  <c:v>0</c:v>
                </c:pt>
                <c:pt idx="17">
                  <c:v>4687610.3734415192</c:v>
                </c:pt>
                <c:pt idx="18">
                  <c:v>0</c:v>
                </c:pt>
                <c:pt idx="19">
                  <c:v>0</c:v>
                </c:pt>
                <c:pt idx="20">
                  <c:v>84447.782184842974</c:v>
                </c:pt>
                <c:pt idx="21">
                  <c:v>26105.44425136974</c:v>
                </c:pt>
                <c:pt idx="22">
                  <c:v>21510.393933898769</c:v>
                </c:pt>
                <c:pt idx="23">
                  <c:v>0</c:v>
                </c:pt>
                <c:pt idx="24">
                  <c:v>209246.75432699639</c:v>
                </c:pt>
                <c:pt idx="25">
                  <c:v>7525.4560870844107</c:v>
                </c:pt>
                <c:pt idx="26">
                  <c:v>27855.969257872552</c:v>
                </c:pt>
                <c:pt idx="27">
                  <c:v>2790253.2907682266</c:v>
                </c:pt>
                <c:pt idx="28">
                  <c:v>0</c:v>
                </c:pt>
                <c:pt idx="29">
                  <c:v>979654.9249361977</c:v>
                </c:pt>
                <c:pt idx="30">
                  <c:v>0</c:v>
                </c:pt>
                <c:pt idx="31">
                  <c:v>0</c:v>
                </c:pt>
                <c:pt idx="32">
                  <c:v>3710.8129836902954</c:v>
                </c:pt>
                <c:pt idx="33">
                  <c:v>0</c:v>
                </c:pt>
              </c:numCache>
            </c:numRef>
          </c:val>
          <c:extLst>
            <c:ext xmlns:c16="http://schemas.microsoft.com/office/drawing/2014/chart" uri="{C3380CC4-5D6E-409C-BE32-E72D297353CC}">
              <c16:uniqueId val="{00000002-BAAF-4379-BC10-FA99482A558D}"/>
            </c:ext>
          </c:extLst>
        </c:ser>
        <c:ser>
          <c:idx val="2"/>
          <c:order val="3"/>
          <c:tx>
            <c:strRef>
              <c:f>'1.1 Harmomized CCF'!$G$47</c:f>
              <c:strCache>
                <c:ptCount val="1"/>
                <c:pt idx="0">
                  <c:v>Activity exclusion</c:v>
                </c:pt>
              </c:strCache>
            </c:strRef>
          </c:tx>
          <c:spPr>
            <a:solidFill>
              <a:schemeClr val="accent1">
                <a:lumMod val="20000"/>
                <a:lumOff val="80000"/>
              </a:schemeClr>
            </a:solidFill>
            <a:ln>
              <a:noFill/>
            </a:ln>
            <a:effectLst/>
          </c:spPr>
          <c:invertIfNegative val="0"/>
          <c:cat>
            <c:strRef>
              <c:f>'1.1 Harmomized CCF'!$AE$43:$BL$43</c:f>
              <c:strCache>
                <c:ptCount val="34"/>
                <c:pt idx="0">
                  <c:v>Samsung Electronics</c:v>
                </c:pt>
                <c:pt idx="1">
                  <c:v>Hon Hai Precision</c:v>
                </c:pt>
                <c:pt idx="2">
                  <c:v>HP</c:v>
                </c:pt>
                <c:pt idx="3">
                  <c:v>Cisco Systems</c:v>
                </c:pt>
                <c:pt idx="4">
                  <c:v>Nokia</c:v>
                </c:pt>
                <c:pt idx="5">
                  <c:v>Ericsson</c:v>
                </c:pt>
                <c:pt idx="6">
                  <c:v>Dell Technologies</c:v>
                </c:pt>
                <c:pt idx="7">
                  <c:v>Apple</c:v>
                </c:pt>
                <c:pt idx="8">
                  <c:v>Lenovo Group</c:v>
                </c:pt>
                <c:pt idx="9">
                  <c:v>TDK</c:v>
                </c:pt>
                <c:pt idx="10">
                  <c:v>Pegatron</c:v>
                </c:pt>
                <c:pt idx="11">
                  <c:v>BOE Technology Group</c:v>
                </c:pt>
                <c:pt idx="12">
                  <c:v>Seagate Technology</c:v>
                </c:pt>
                <c:pt idx="13">
                  <c:v>OMRON</c:v>
                </c:pt>
                <c:pt idx="14">
                  <c:v>Wistron</c:v>
                </c:pt>
                <c:pt idx="15">
                  <c:v>Samsung SDI</c:v>
                </c:pt>
                <c:pt idx="16">
                  <c:v>Flex</c:v>
                </c:pt>
                <c:pt idx="17">
                  <c:v>NEC</c:v>
                </c:pt>
                <c:pt idx="18">
                  <c:v>Hewlett Packard Enterprise</c:v>
                </c:pt>
                <c:pt idx="19">
                  <c:v>Jabil Circuit</c:v>
                </c:pt>
                <c:pt idx="20">
                  <c:v>Compal Electronics</c:v>
                </c:pt>
                <c:pt idx="21">
                  <c:v>Western Digital</c:v>
                </c:pt>
                <c:pt idx="22">
                  <c:v>Murata Manufacturing</c:v>
                </c:pt>
                <c:pt idx="23">
                  <c:v>Corning</c:v>
                </c:pt>
                <c:pt idx="24">
                  <c:v>Fujitsu</c:v>
                </c:pt>
                <c:pt idx="25">
                  <c:v>TE Connectivity</c:v>
                </c:pt>
                <c:pt idx="26">
                  <c:v>Kyocera</c:v>
                </c:pt>
                <c:pt idx="27">
                  <c:v>Delta Electronics</c:v>
                </c:pt>
                <c:pt idx="28">
                  <c:v>Amphenol</c:v>
                </c:pt>
                <c:pt idx="29">
                  <c:v>NetApp</c:v>
                </c:pt>
                <c:pt idx="30">
                  <c:v>Hoya</c:v>
                </c:pt>
                <c:pt idx="31">
                  <c:v>Keysight Technologies</c:v>
                </c:pt>
                <c:pt idx="32">
                  <c:v>Arista Networks</c:v>
                </c:pt>
                <c:pt idx="33">
                  <c:v>Olympus</c:v>
                </c:pt>
              </c:strCache>
            </c:strRef>
          </c:cat>
          <c:val>
            <c:numRef>
              <c:f>'1.1 Harmomized CCF'!$AE$47:$BL$47</c:f>
              <c:numCache>
                <c:formatCode>General</c:formatCode>
                <c:ptCount val="34"/>
                <c:pt idx="0">
                  <c:v>0</c:v>
                </c:pt>
                <c:pt idx="1">
                  <c:v>77281534.451003268</c:v>
                </c:pt>
                <c:pt idx="2">
                  <c:v>42156.222118064761</c:v>
                </c:pt>
                <c:pt idx="3">
                  <c:v>0</c:v>
                </c:pt>
                <c:pt idx="4">
                  <c:v>236067.50098221749</c:v>
                </c:pt>
                <c:pt idx="5">
                  <c:v>5224501.8898120597</c:v>
                </c:pt>
                <c:pt idx="6">
                  <c:v>1577007.2885804661</c:v>
                </c:pt>
                <c:pt idx="7">
                  <c:v>4120984.7006774172</c:v>
                </c:pt>
                <c:pt idx="8">
                  <c:v>87433.723007306457</c:v>
                </c:pt>
                <c:pt idx="9">
                  <c:v>37994.489156872034</c:v>
                </c:pt>
                <c:pt idx="10">
                  <c:v>19503584.888243262</c:v>
                </c:pt>
                <c:pt idx="11">
                  <c:v>3494121.5234818668</c:v>
                </c:pt>
                <c:pt idx="12">
                  <c:v>0</c:v>
                </c:pt>
                <c:pt idx="13">
                  <c:v>32290.082188744098</c:v>
                </c:pt>
                <c:pt idx="14">
                  <c:v>12466869.144853368</c:v>
                </c:pt>
                <c:pt idx="15">
                  <c:v>522490.56290808134</c:v>
                </c:pt>
                <c:pt idx="16">
                  <c:v>11327395.853862483</c:v>
                </c:pt>
                <c:pt idx="17">
                  <c:v>0</c:v>
                </c:pt>
                <c:pt idx="18">
                  <c:v>5878.9484074190259</c:v>
                </c:pt>
                <c:pt idx="19">
                  <c:v>9102163.3912062794</c:v>
                </c:pt>
                <c:pt idx="20">
                  <c:v>82421.830852357671</c:v>
                </c:pt>
                <c:pt idx="21">
                  <c:v>8444380.0580800958</c:v>
                </c:pt>
                <c:pt idx="22">
                  <c:v>3076285.8381726434</c:v>
                </c:pt>
                <c:pt idx="23">
                  <c:v>5118940.9207779597</c:v>
                </c:pt>
                <c:pt idx="24">
                  <c:v>0</c:v>
                </c:pt>
                <c:pt idx="25">
                  <c:v>5935160.8582447339</c:v>
                </c:pt>
                <c:pt idx="26">
                  <c:v>8145.7769398475066</c:v>
                </c:pt>
                <c:pt idx="27">
                  <c:v>102383.96545030037</c:v>
                </c:pt>
                <c:pt idx="28">
                  <c:v>3319048.0721152779</c:v>
                </c:pt>
                <c:pt idx="29">
                  <c:v>1467018.5657984731</c:v>
                </c:pt>
                <c:pt idx="30">
                  <c:v>1918002.580934559</c:v>
                </c:pt>
                <c:pt idx="31">
                  <c:v>1607969.4686047297</c:v>
                </c:pt>
                <c:pt idx="32">
                  <c:v>1982.5690922839567</c:v>
                </c:pt>
                <c:pt idx="33">
                  <c:v>15756.119872006064</c:v>
                </c:pt>
              </c:numCache>
            </c:numRef>
          </c:val>
          <c:extLst>
            <c:ext xmlns:c16="http://schemas.microsoft.com/office/drawing/2014/chart" uri="{C3380CC4-5D6E-409C-BE32-E72D297353CC}">
              <c16:uniqueId val="{00000003-BAAF-4379-BC10-FA99482A558D}"/>
            </c:ext>
          </c:extLst>
        </c:ser>
        <c:dLbls>
          <c:showLegendKey val="0"/>
          <c:showVal val="0"/>
          <c:showCatName val="0"/>
          <c:showSerName val="0"/>
          <c:showPercent val="0"/>
          <c:showBubbleSize val="0"/>
        </c:dLbls>
        <c:gapWidth val="150"/>
        <c:overlap val="100"/>
        <c:axId val="560188879"/>
        <c:axId val="569444271"/>
        <c:extLst>
          <c:ext xmlns:c15="http://schemas.microsoft.com/office/drawing/2012/chart" uri="{02D57815-91ED-43cb-92C2-25804820EDAC}">
            <c15:filteredBarSeries>
              <c15:ser>
                <c:idx val="1"/>
                <c:order val="4"/>
                <c:tx>
                  <c:strRef>
                    <c:extLst>
                      <c:ext uri="{02D57815-91ED-43cb-92C2-25804820EDAC}">
                        <c15:formulaRef>
                          <c15:sqref>'1.1 Harmomized CCF'!$G$49</c15:sqref>
                        </c15:formulaRef>
                      </c:ext>
                    </c:extLst>
                    <c:strCache>
                      <c:ptCount val="1"/>
                      <c:pt idx="0">
                        <c:v>Initial carbon intensity</c:v>
                      </c:pt>
                    </c:strCache>
                  </c:strRef>
                </c:tx>
                <c:spPr>
                  <a:solidFill>
                    <a:schemeClr val="accent2"/>
                  </a:solidFill>
                  <a:ln>
                    <a:noFill/>
                  </a:ln>
                  <a:effectLst/>
                </c:spPr>
                <c:invertIfNegative val="0"/>
                <c:cat>
                  <c:strRef>
                    <c:extLst>
                      <c:ext uri="{02D57815-91ED-43cb-92C2-25804820EDAC}">
                        <c15:formulaRef>
                          <c15:sqref>'1.1 Harmomized CCF'!$AE$43:$BL$43</c15:sqref>
                        </c15:formulaRef>
                      </c:ext>
                    </c:extLst>
                    <c:strCache>
                      <c:ptCount val="34"/>
                      <c:pt idx="0">
                        <c:v>Samsung Electronics</c:v>
                      </c:pt>
                      <c:pt idx="1">
                        <c:v>Hon Hai Precision</c:v>
                      </c:pt>
                      <c:pt idx="2">
                        <c:v>HP</c:v>
                      </c:pt>
                      <c:pt idx="3">
                        <c:v>Cisco Systems</c:v>
                      </c:pt>
                      <c:pt idx="4">
                        <c:v>Nokia</c:v>
                      </c:pt>
                      <c:pt idx="5">
                        <c:v>Ericsson</c:v>
                      </c:pt>
                      <c:pt idx="6">
                        <c:v>Dell Technologies</c:v>
                      </c:pt>
                      <c:pt idx="7">
                        <c:v>Apple</c:v>
                      </c:pt>
                      <c:pt idx="8">
                        <c:v>Lenovo Group</c:v>
                      </c:pt>
                      <c:pt idx="9">
                        <c:v>TDK</c:v>
                      </c:pt>
                      <c:pt idx="10">
                        <c:v>Pegatron</c:v>
                      </c:pt>
                      <c:pt idx="11">
                        <c:v>BOE Technology Group</c:v>
                      </c:pt>
                      <c:pt idx="12">
                        <c:v>Seagate Technology</c:v>
                      </c:pt>
                      <c:pt idx="13">
                        <c:v>OMRON</c:v>
                      </c:pt>
                      <c:pt idx="14">
                        <c:v>Wistron</c:v>
                      </c:pt>
                      <c:pt idx="15">
                        <c:v>Samsung SDI</c:v>
                      </c:pt>
                      <c:pt idx="16">
                        <c:v>Flex</c:v>
                      </c:pt>
                      <c:pt idx="17">
                        <c:v>NEC</c:v>
                      </c:pt>
                      <c:pt idx="18">
                        <c:v>Hewlett Packard Enterprise</c:v>
                      </c:pt>
                      <c:pt idx="19">
                        <c:v>Jabil Circuit</c:v>
                      </c:pt>
                      <c:pt idx="20">
                        <c:v>Compal Electronics</c:v>
                      </c:pt>
                      <c:pt idx="21">
                        <c:v>Western Digital</c:v>
                      </c:pt>
                      <c:pt idx="22">
                        <c:v>Murata Manufacturing</c:v>
                      </c:pt>
                      <c:pt idx="23">
                        <c:v>Corning</c:v>
                      </c:pt>
                      <c:pt idx="24">
                        <c:v>Fujitsu</c:v>
                      </c:pt>
                      <c:pt idx="25">
                        <c:v>TE Connectivity</c:v>
                      </c:pt>
                      <c:pt idx="26">
                        <c:v>Kyocera</c:v>
                      </c:pt>
                      <c:pt idx="27">
                        <c:v>Delta Electronics</c:v>
                      </c:pt>
                      <c:pt idx="28">
                        <c:v>Amphenol</c:v>
                      </c:pt>
                      <c:pt idx="29">
                        <c:v>NetApp</c:v>
                      </c:pt>
                      <c:pt idx="30">
                        <c:v>Hoya</c:v>
                      </c:pt>
                      <c:pt idx="31">
                        <c:v>Keysight Technologies</c:v>
                      </c:pt>
                      <c:pt idx="32">
                        <c:v>Arista Networks</c:v>
                      </c:pt>
                      <c:pt idx="33">
                        <c:v>Olympus</c:v>
                      </c:pt>
                    </c:strCache>
                  </c:strRef>
                </c:cat>
                <c:val>
                  <c:numRef>
                    <c:extLst>
                      <c:ext uri="{02D57815-91ED-43cb-92C2-25804820EDAC}">
                        <c15:formulaRef>
                          <c15:sqref>'1.1 Harmomized CCF'!$AE$49:$BL$49</c15:sqref>
                        </c15:formulaRef>
                      </c:ext>
                    </c:extLst>
                    <c:numCache>
                      <c:formatCode>General</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4-BAAF-4379-BC10-FA99482A558D}"/>
                  </c:ext>
                </c:extLst>
              </c15:ser>
            </c15:filteredBarSeries>
            <c15:filteredBarSeries>
              <c15:ser>
                <c:idx val="4"/>
                <c:order val="5"/>
                <c:tx>
                  <c:strRef>
                    <c:extLst xmlns:c15="http://schemas.microsoft.com/office/drawing/2012/chart">
                      <c:ext xmlns:c15="http://schemas.microsoft.com/office/drawing/2012/chart" uri="{02D57815-91ED-43cb-92C2-25804820EDAC}">
                        <c15:formulaRef>
                          <c15:sqref>'1.1 Harmomized CCF'!$G$48</c15:sqref>
                        </c15:formulaRef>
                      </c:ext>
                    </c:extLst>
                    <c:strCache>
                      <c:ptCount val="1"/>
                      <c:pt idx="0">
                        <c:v>Harmonized carbon intesity</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'1.1 Harmomized CCF'!$AE$43:$BL$43</c15:sqref>
                        </c15:formulaRef>
                      </c:ext>
                    </c:extLst>
                    <c:strCache>
                      <c:ptCount val="34"/>
                      <c:pt idx="0">
                        <c:v>Samsung Electronics</c:v>
                      </c:pt>
                      <c:pt idx="1">
                        <c:v>Hon Hai Precision</c:v>
                      </c:pt>
                      <c:pt idx="2">
                        <c:v>HP</c:v>
                      </c:pt>
                      <c:pt idx="3">
                        <c:v>Cisco Systems</c:v>
                      </c:pt>
                      <c:pt idx="4">
                        <c:v>Nokia</c:v>
                      </c:pt>
                      <c:pt idx="5">
                        <c:v>Ericsson</c:v>
                      </c:pt>
                      <c:pt idx="6">
                        <c:v>Dell Technologies</c:v>
                      </c:pt>
                      <c:pt idx="7">
                        <c:v>Apple</c:v>
                      </c:pt>
                      <c:pt idx="8">
                        <c:v>Lenovo Group</c:v>
                      </c:pt>
                      <c:pt idx="9">
                        <c:v>TDK</c:v>
                      </c:pt>
                      <c:pt idx="10">
                        <c:v>Pegatron</c:v>
                      </c:pt>
                      <c:pt idx="11">
                        <c:v>BOE Technology Group</c:v>
                      </c:pt>
                      <c:pt idx="12">
                        <c:v>Seagate Technology</c:v>
                      </c:pt>
                      <c:pt idx="13">
                        <c:v>OMRON</c:v>
                      </c:pt>
                      <c:pt idx="14">
                        <c:v>Wistron</c:v>
                      </c:pt>
                      <c:pt idx="15">
                        <c:v>Samsung SDI</c:v>
                      </c:pt>
                      <c:pt idx="16">
                        <c:v>Flex</c:v>
                      </c:pt>
                      <c:pt idx="17">
                        <c:v>NEC</c:v>
                      </c:pt>
                      <c:pt idx="18">
                        <c:v>Hewlett Packard Enterprise</c:v>
                      </c:pt>
                      <c:pt idx="19">
                        <c:v>Jabil Circuit</c:v>
                      </c:pt>
                      <c:pt idx="20">
                        <c:v>Compal Electronics</c:v>
                      </c:pt>
                      <c:pt idx="21">
                        <c:v>Western Digital</c:v>
                      </c:pt>
                      <c:pt idx="22">
                        <c:v>Murata Manufacturing</c:v>
                      </c:pt>
                      <c:pt idx="23">
                        <c:v>Corning</c:v>
                      </c:pt>
                      <c:pt idx="24">
                        <c:v>Fujitsu</c:v>
                      </c:pt>
                      <c:pt idx="25">
                        <c:v>TE Connectivity</c:v>
                      </c:pt>
                      <c:pt idx="26">
                        <c:v>Kyocera</c:v>
                      </c:pt>
                      <c:pt idx="27">
                        <c:v>Delta Electronics</c:v>
                      </c:pt>
                      <c:pt idx="28">
                        <c:v>Amphenol</c:v>
                      </c:pt>
                      <c:pt idx="29">
                        <c:v>NetApp</c:v>
                      </c:pt>
                      <c:pt idx="30">
                        <c:v>Hoya</c:v>
                      </c:pt>
                      <c:pt idx="31">
                        <c:v>Keysight Technologies</c:v>
                      </c:pt>
                      <c:pt idx="32">
                        <c:v>Arista Networks</c:v>
                      </c:pt>
                      <c:pt idx="33">
                        <c:v>Olympus</c:v>
                      </c:pt>
                    </c:strCache>
                  </c:strRef>
                </c:cat>
                <c:val>
                  <c:numRef>
                    <c:extLst xmlns:c15="http://schemas.microsoft.com/office/drawing/2012/chart">
                      <c:ext xmlns:c15="http://schemas.microsoft.com/office/drawing/2012/chart" uri="{02D57815-91ED-43cb-92C2-25804820EDAC}">
                        <c15:formulaRef>
                          <c15:sqref>'1.1 Harmomized CCF'!$AE$48:$BL$48</c15:sqref>
                        </c15:formulaRef>
                      </c:ext>
                    </c:extLst>
                    <c:numCache>
                      <c:formatCode>General</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xmlns:c15="http://schemas.microsoft.com/office/drawing/2012/chart">
                  <c:ext xmlns:c16="http://schemas.microsoft.com/office/drawing/2014/chart" uri="{C3380CC4-5D6E-409C-BE32-E72D297353CC}">
                    <c16:uniqueId val="{00000005-BAAF-4379-BC10-FA99482A558D}"/>
                  </c:ext>
                </c:extLst>
              </c15:ser>
            </c15:filteredBarSeries>
          </c:ext>
        </c:extLst>
      </c:barChart>
      <c:catAx>
        <c:axId val="56018887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crossAx val="569444271"/>
        <c:crosses val="autoZero"/>
        <c:auto val="1"/>
        <c:lblAlgn val="ctr"/>
        <c:lblOffset val="100"/>
        <c:noMultiLvlLbl val="0"/>
      </c:catAx>
      <c:valAx>
        <c:axId val="569444271"/>
        <c:scaling>
          <c:orientation val="minMax"/>
          <c:max val="100000000"/>
          <c:min val="0"/>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high"/>
        <c:spPr>
          <a:noFill/>
          <a:ln>
            <a:noFill/>
          </a:ln>
          <a:effectLst/>
        </c:spPr>
        <c:txPr>
          <a:bodyPr rot="0" spcFirstLastPara="1" vertOverflow="ellipsis" wrap="square" anchor="ctr" anchorCtr="0"/>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crossAx val="560188879"/>
        <c:crosses val="autoZero"/>
        <c:crossBetween val="between"/>
        <c:dispUnits>
          <c:builtInUnit val="millions"/>
          <c:dispUnitsLbl>
            <c:layout>
              <c:manualLayout>
                <c:xMode val="edge"/>
                <c:yMode val="edge"/>
                <c:x val="0.66357736822005753"/>
                <c:y val="0.92242292597437858"/>
              </c:manualLayout>
            </c:layout>
            <c:tx>
              <c:rich>
                <a:bodyPr rot="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de-DE"/>
                    <a:t>Total annual carbon emissions [Mt CO</a:t>
                  </a:r>
                  <a:r>
                    <a:rPr lang="de-DE" baseline="-25000"/>
                    <a:t>2</a:t>
                  </a:r>
                  <a:r>
                    <a:rPr lang="de-DE"/>
                    <a:t>e]</a:t>
                  </a:r>
                </a:p>
              </c:rich>
            </c:tx>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dispUnitsLbl>
        </c:dispUnits>
      </c:valAx>
      <c:spPr>
        <a:noFill/>
        <a:ln>
          <a:noFill/>
        </a:ln>
        <a:effectLst/>
      </c:spPr>
    </c:plotArea>
    <c:legend>
      <c:legendPos val="t"/>
      <c:layout>
        <c:manualLayout>
          <c:xMode val="edge"/>
          <c:yMode val="edge"/>
          <c:x val="0.36007505369650494"/>
          <c:y val="0.94594854326594757"/>
          <c:w val="0.52662388605965893"/>
          <c:h val="2.515933157258164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sz="1100" baseline="0">
          <a:solidFill>
            <a:schemeClr val="tx1"/>
          </a:solidFill>
          <a:latin typeface="Times New Roman" panose="02020603050405020304" pitchFamily="18" charset="0"/>
          <a:cs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solidFill>
                <a:latin typeface="Times New Roman" panose="02020603050405020304" pitchFamily="18" charset="0"/>
                <a:ea typeface="+mn-ea"/>
                <a:cs typeface="Times New Roman" panose="02020603050405020304" pitchFamily="18" charset="0"/>
              </a:defRPr>
            </a:pPr>
            <a:r>
              <a:rPr lang="de-DE"/>
              <a:t>Total harmonized carbon emissions</a:t>
            </a:r>
          </a:p>
        </c:rich>
      </c:tx>
      <c:layout>
        <c:manualLayout>
          <c:xMode val="edge"/>
          <c:yMode val="edge"/>
          <c:x val="0.35585343018823745"/>
          <c:y val="5.974141675564291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solidFill>
              <a:latin typeface="Times New Roman" panose="02020603050405020304" pitchFamily="18" charset="0"/>
              <a:ea typeface="+mn-ea"/>
              <a:cs typeface="Times New Roman" panose="02020603050405020304" pitchFamily="18" charset="0"/>
            </a:defRPr>
          </a:pPr>
          <a:endParaRPr lang="de-DE"/>
        </a:p>
      </c:txPr>
    </c:title>
    <c:autoTitleDeleted val="0"/>
    <c:plotArea>
      <c:layout>
        <c:manualLayout>
          <c:layoutTarget val="inner"/>
          <c:xMode val="edge"/>
          <c:yMode val="edge"/>
          <c:x val="0.24149067596585316"/>
          <c:y val="0.15717821713580046"/>
          <c:w val="0.54490034703208312"/>
          <c:h val="0.5809380623291347"/>
        </c:manualLayout>
      </c:layout>
      <c:barChart>
        <c:barDir val="col"/>
        <c:grouping val="stacked"/>
        <c:varyColors val="0"/>
        <c:ser>
          <c:idx val="0"/>
          <c:order val="0"/>
          <c:tx>
            <c:strRef>
              <c:f>'1.1 Harmomized CCF'!$C$11</c:f>
              <c:strCache>
                <c:ptCount val="1"/>
                <c:pt idx="0">
                  <c:v>Initial carbon footprint </c:v>
                </c:pt>
              </c:strCache>
            </c:strRef>
          </c:tx>
          <c:spPr>
            <a:solidFill>
              <a:schemeClr val="bg1">
                <a:lumMod val="65000"/>
              </a:schemeClr>
            </a:solidFill>
            <a:ln>
              <a:noFill/>
            </a:ln>
            <a:effectLst/>
          </c:spPr>
          <c:invertIfNegative val="0"/>
          <c:cat>
            <c:strRef>
              <c:f>('1.1 Harmomized CCF'!$F$6,'1.1 Harmomized CCF'!$G$6)</c:f>
              <c:strCache>
                <c:ptCount val="2"/>
                <c:pt idx="0">
                  <c:v>IT software &amp; services (ITSS)</c:v>
                </c:pt>
                <c:pt idx="1">
                  <c:v>Technology Hardware &amp; Equipment (THE)</c:v>
                </c:pt>
              </c:strCache>
            </c:strRef>
          </c:cat>
          <c:val>
            <c:numRef>
              <c:f>('1.1 Harmomized CCF'!$F$11,'1.1 Harmomized CCF'!$G$11)</c:f>
              <c:numCache>
                <c:formatCode>_-* #,##0_-;\-* #,##0_-;_-* "-"??_-;_-@_-</c:formatCode>
                <c:ptCount val="2"/>
                <c:pt idx="0">
                  <c:v>40010600.950000003</c:v>
                </c:pt>
                <c:pt idx="1">
                  <c:v>319963012.56999999</c:v>
                </c:pt>
              </c:numCache>
            </c:numRef>
          </c:val>
          <c:extLst>
            <c:ext xmlns:c16="http://schemas.microsoft.com/office/drawing/2014/chart" uri="{C3380CC4-5D6E-409C-BE32-E72D297353CC}">
              <c16:uniqueId val="{00000000-D474-4707-9079-F21DB3C0C592}"/>
            </c:ext>
          </c:extLst>
        </c:ser>
        <c:ser>
          <c:idx val="6"/>
          <c:order val="2"/>
          <c:tx>
            <c:strRef>
              <c:f>'1.1 Harmomized CCF'!$C$13</c:f>
              <c:strCache>
                <c:ptCount val="1"/>
                <c:pt idx="0">
                  <c:v>Reporting inconsistency</c:v>
                </c:pt>
              </c:strCache>
            </c:strRef>
          </c:tx>
          <c:spPr>
            <a:solidFill>
              <a:schemeClr val="accent1">
                <a:lumMod val="75000"/>
              </a:schemeClr>
            </a:solidFill>
            <a:ln>
              <a:noFill/>
            </a:ln>
            <a:effectLst/>
          </c:spPr>
          <c:invertIfNegative val="0"/>
          <c:cat>
            <c:strRef>
              <c:f>('1.1 Harmomized CCF'!$F$6,'1.1 Harmomized CCF'!$G$6)</c:f>
              <c:strCache>
                <c:ptCount val="2"/>
                <c:pt idx="0">
                  <c:v>IT software &amp; services (ITSS)</c:v>
                </c:pt>
                <c:pt idx="1">
                  <c:v>Technology Hardware &amp; Equipment (THE)</c:v>
                </c:pt>
              </c:strCache>
            </c:strRef>
          </c:cat>
          <c:val>
            <c:numRef>
              <c:f>('1.1 Harmomized CCF'!$F$13,'1.1 Harmomized CCF'!$G$13)</c:f>
              <c:numCache>
                <c:formatCode>_-* #,##0_-;\-* #,##0_-;_-* "-"??_-;_-@_-</c:formatCode>
                <c:ptCount val="2"/>
                <c:pt idx="0">
                  <c:v>23972375.760000002</c:v>
                </c:pt>
                <c:pt idx="1">
                  <c:v>99714263.650000021</c:v>
                </c:pt>
              </c:numCache>
            </c:numRef>
          </c:val>
          <c:extLst>
            <c:ext xmlns:c16="http://schemas.microsoft.com/office/drawing/2014/chart" uri="{C3380CC4-5D6E-409C-BE32-E72D297353CC}">
              <c16:uniqueId val="{00000001-D474-4707-9079-F21DB3C0C592}"/>
            </c:ext>
          </c:extLst>
        </c:ser>
        <c:ser>
          <c:idx val="1"/>
          <c:order val="4"/>
          <c:tx>
            <c:strRef>
              <c:f>'1.1 Harmomized CCF'!$C$14</c:f>
              <c:strCache>
                <c:ptCount val="1"/>
                <c:pt idx="0">
                  <c:v>Boundary incompleteness</c:v>
                </c:pt>
              </c:strCache>
            </c:strRef>
          </c:tx>
          <c:spPr>
            <a:solidFill>
              <a:schemeClr val="accent1">
                <a:lumMod val="60000"/>
                <a:lumOff val="40000"/>
              </a:schemeClr>
            </a:solidFill>
            <a:ln>
              <a:noFill/>
            </a:ln>
            <a:effectLst/>
          </c:spPr>
          <c:invertIfNegative val="0"/>
          <c:cat>
            <c:strRef>
              <c:f>('1.1 Harmomized CCF'!$F$6,'1.1 Harmomized CCF'!$G$6)</c:f>
              <c:strCache>
                <c:ptCount val="2"/>
                <c:pt idx="0">
                  <c:v>IT software &amp; services (ITSS)</c:v>
                </c:pt>
                <c:pt idx="1">
                  <c:v>Technology Hardware &amp; Equipment (THE)</c:v>
                </c:pt>
              </c:strCache>
            </c:strRef>
          </c:cat>
          <c:val>
            <c:numRef>
              <c:f>('1.1 Harmomized CCF'!$F$14,'1.1 Harmomized CCF'!$G$14)</c:f>
              <c:numCache>
                <c:formatCode>_-* #,##0_-;\-* #,##0_-;_-* "-"??_-;_-@_-</c:formatCode>
                <c:ptCount val="2"/>
                <c:pt idx="0">
                  <c:v>7792771.9540078864</c:v>
                </c:pt>
                <c:pt idx="1">
                  <c:v>75597278.325807467</c:v>
                </c:pt>
              </c:numCache>
            </c:numRef>
          </c:val>
          <c:extLst>
            <c:ext xmlns:c16="http://schemas.microsoft.com/office/drawing/2014/chart" uri="{C3380CC4-5D6E-409C-BE32-E72D297353CC}">
              <c16:uniqueId val="{00000002-D474-4707-9079-F21DB3C0C592}"/>
            </c:ext>
          </c:extLst>
        </c:ser>
        <c:ser>
          <c:idx val="4"/>
          <c:order val="5"/>
          <c:tx>
            <c:strRef>
              <c:f>'1.1 Harmomized CCF'!$C$15</c:f>
              <c:strCache>
                <c:ptCount val="1"/>
                <c:pt idx="0">
                  <c:v>Activity exclusion</c:v>
                </c:pt>
              </c:strCache>
            </c:strRef>
          </c:tx>
          <c:spPr>
            <a:solidFill>
              <a:schemeClr val="accent1">
                <a:lumMod val="20000"/>
                <a:lumOff val="80000"/>
              </a:schemeClr>
            </a:solidFill>
            <a:ln>
              <a:noFill/>
            </a:ln>
            <a:effectLst/>
          </c:spPr>
          <c:invertIfNegative val="0"/>
          <c:cat>
            <c:strRef>
              <c:f>('1.1 Harmomized CCF'!$F$6,'1.1 Harmomized CCF'!$G$6)</c:f>
              <c:strCache>
                <c:ptCount val="2"/>
                <c:pt idx="0">
                  <c:v>IT software &amp; services (ITSS)</c:v>
                </c:pt>
                <c:pt idx="1">
                  <c:v>Technology Hardware &amp; Equipment (THE)</c:v>
                </c:pt>
              </c:strCache>
            </c:strRef>
          </c:cat>
          <c:val>
            <c:numRef>
              <c:f>('1.1 Harmomized CCF'!$F$15,'1.1 Harmomized CCF'!$G$15)</c:f>
              <c:numCache>
                <c:formatCode>_-* #,##0_-;\-* #,##0_-;_-* "-"??_-;_-@_-</c:formatCode>
                <c:ptCount val="2"/>
                <c:pt idx="0">
                  <c:v>7859427.0697058905</c:v>
                </c:pt>
                <c:pt idx="1">
                  <c:v>176159971.28542444</c:v>
                </c:pt>
              </c:numCache>
            </c:numRef>
          </c:val>
          <c:extLst>
            <c:ext xmlns:c16="http://schemas.microsoft.com/office/drawing/2014/chart" uri="{C3380CC4-5D6E-409C-BE32-E72D297353CC}">
              <c16:uniqueId val="{00000003-D474-4707-9079-F21DB3C0C592}"/>
            </c:ext>
          </c:extLst>
        </c:ser>
        <c:dLbls>
          <c:showLegendKey val="0"/>
          <c:showVal val="0"/>
          <c:showCatName val="0"/>
          <c:showSerName val="0"/>
          <c:showPercent val="0"/>
          <c:showBubbleSize val="0"/>
        </c:dLbls>
        <c:gapWidth val="150"/>
        <c:overlap val="100"/>
        <c:axId val="560188879"/>
        <c:axId val="569444271"/>
      </c:barChart>
      <c:lineChart>
        <c:grouping val="standard"/>
        <c:varyColors val="0"/>
        <c:ser>
          <c:idx val="3"/>
          <c:order val="1"/>
          <c:tx>
            <c:strRef>
              <c:f>'1.1 Harmomized CCF'!$C$39</c:f>
              <c:strCache>
                <c:ptCount val="1"/>
                <c:pt idx="0">
                  <c:v>Initial carbon intensity</c:v>
                </c:pt>
              </c:strCache>
            </c:strRef>
          </c:tx>
          <c:spPr>
            <a:ln w="28575" cap="rnd">
              <a:noFill/>
              <a:round/>
            </a:ln>
            <a:effectLst/>
          </c:spPr>
          <c:marker>
            <c:symbol val="diamond"/>
            <c:size val="11"/>
            <c:spPr>
              <a:solidFill>
                <a:schemeClr val="accent4"/>
              </a:solidFill>
              <a:ln w="9525">
                <a:noFill/>
              </a:ln>
              <a:effectLst/>
            </c:spPr>
          </c:marker>
          <c:cat>
            <c:multiLvlStrRef>
              <c:f>#REF!</c:f>
            </c:multiLvlStrRef>
          </c:cat>
          <c:val>
            <c:numRef>
              <c:f>('1.1 Harmomized CCF'!$F$25,'1.1 Harmomized CCF'!$G$25)</c:f>
              <c:numCache>
                <c:formatCode>_-* #,##0_-;\-* #,##0_-;_-* "-"??_-;_-@_-</c:formatCode>
                <c:ptCount val="2"/>
                <c:pt idx="0">
                  <c:v>68.897756292424447</c:v>
                </c:pt>
                <c:pt idx="1">
                  <c:v>232.59085783795052</c:v>
                </c:pt>
              </c:numCache>
            </c:numRef>
          </c:val>
          <c:smooth val="0"/>
          <c:extLst>
            <c:ext xmlns:c16="http://schemas.microsoft.com/office/drawing/2014/chart" uri="{C3380CC4-5D6E-409C-BE32-E72D297353CC}">
              <c16:uniqueId val="{00000004-D474-4707-9079-F21DB3C0C592}"/>
            </c:ext>
          </c:extLst>
        </c:ser>
        <c:ser>
          <c:idx val="2"/>
          <c:order val="3"/>
          <c:tx>
            <c:strRef>
              <c:f>'1.1 Harmomized CCF'!$C$37</c:f>
              <c:strCache>
                <c:ptCount val="1"/>
                <c:pt idx="0">
                  <c:v>Harmonized carbon intensity</c:v>
                </c:pt>
              </c:strCache>
            </c:strRef>
          </c:tx>
          <c:spPr>
            <a:ln w="28575" cap="rnd">
              <a:noFill/>
              <a:round/>
            </a:ln>
            <a:effectLst/>
          </c:spPr>
          <c:marker>
            <c:symbol val="diamond"/>
            <c:size val="11"/>
            <c:spPr>
              <a:solidFill>
                <a:srgbClr val="00B050"/>
              </a:solidFill>
              <a:ln w="9525">
                <a:noFill/>
              </a:ln>
              <a:effectLst/>
            </c:spPr>
          </c:marker>
          <c:cat>
            <c:multiLvlStrRef>
              <c:f>#REF!</c:f>
            </c:multiLvlStrRef>
          </c:cat>
          <c:val>
            <c:numRef>
              <c:f>('1.1 Harmomized CCF'!$F$24,'1.1 Harmomized CCF'!$G$24)</c:f>
              <c:numCache>
                <c:formatCode>_-* #,##0_-;\-* #,##0_-;_-* "-"??_-;_-@_-</c:formatCode>
                <c:ptCount val="2"/>
                <c:pt idx="0">
                  <c:v>137.13078033649992</c:v>
                </c:pt>
                <c:pt idx="1">
                  <c:v>488.08620437319371</c:v>
                </c:pt>
              </c:numCache>
            </c:numRef>
          </c:val>
          <c:smooth val="0"/>
          <c:extLst>
            <c:ext xmlns:c16="http://schemas.microsoft.com/office/drawing/2014/chart" uri="{C3380CC4-5D6E-409C-BE32-E72D297353CC}">
              <c16:uniqueId val="{00000005-D474-4707-9079-F21DB3C0C592}"/>
            </c:ext>
          </c:extLst>
        </c:ser>
        <c:dLbls>
          <c:showLegendKey val="0"/>
          <c:showVal val="0"/>
          <c:showCatName val="0"/>
          <c:showSerName val="0"/>
          <c:showPercent val="0"/>
          <c:showBubbleSize val="0"/>
        </c:dLbls>
        <c:marker val="1"/>
        <c:smooth val="0"/>
        <c:axId val="1984119616"/>
        <c:axId val="1889873600"/>
      </c:lineChart>
      <c:catAx>
        <c:axId val="5601888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crossAx val="569444271"/>
        <c:crosses val="autoZero"/>
        <c:auto val="1"/>
        <c:lblAlgn val="ctr"/>
        <c:lblOffset val="100"/>
        <c:noMultiLvlLbl val="0"/>
      </c:catAx>
      <c:valAx>
        <c:axId val="569444271"/>
        <c:scaling>
          <c:orientation val="minMax"/>
          <c:max val="700000000"/>
          <c:min val="0"/>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crossAx val="560188879"/>
        <c:crosses val="autoZero"/>
        <c:crossBetween val="between"/>
        <c:dispUnits>
          <c:builtInUnit val="millions"/>
          <c:dispUnitsLbl>
            <c:layout>
              <c:manualLayout>
                <c:xMode val="edge"/>
                <c:yMode val="edge"/>
                <c:x val="0.16146792621226055"/>
                <c:y val="0.21234096746175926"/>
              </c:manualLayout>
            </c:layout>
            <c:tx>
              <c:rich>
                <a:bodyPr rot="-540000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de-DE"/>
                    <a:t>Total annual carbon emissions [Mt CO</a:t>
                  </a:r>
                  <a:r>
                    <a:rPr lang="de-DE" baseline="-25000"/>
                    <a:t>2</a:t>
                  </a:r>
                  <a:r>
                    <a:rPr lang="de-DE"/>
                    <a:t>e]</a:t>
                  </a:r>
                </a:p>
              </c:rich>
            </c:tx>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dispUnitsLbl>
        </c:dispUnits>
      </c:valAx>
      <c:valAx>
        <c:axId val="1889873600"/>
        <c:scaling>
          <c:orientation val="minMax"/>
          <c:max val="600"/>
        </c:scaling>
        <c:delete val="0"/>
        <c:axPos val="r"/>
        <c:title>
          <c:tx>
            <c:rich>
              <a:bodyPr rot="-540000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de-DE"/>
                  <a:t>Carbon intensity [g CO</a:t>
                </a:r>
                <a:r>
                  <a:rPr lang="de-DE" baseline="-25000"/>
                  <a:t>2</a:t>
                </a:r>
                <a:r>
                  <a:rPr lang="de-DE"/>
                  <a:t>e / USD]</a:t>
                </a:r>
              </a:p>
            </c:rich>
          </c:tx>
          <c:layout>
            <c:manualLayout>
              <c:xMode val="edge"/>
              <c:yMode val="edge"/>
              <c:x val="0.8402892187818799"/>
              <c:y val="0.24820004386148858"/>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title>
        <c:numFmt formatCode="_-* #,##0_-;\-* #,##0_-;_-* &quot;-&quot;??_-;_-@_-" sourceLinked="1"/>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crossAx val="1984119616"/>
        <c:crosses val="max"/>
        <c:crossBetween val="between"/>
      </c:valAx>
      <c:catAx>
        <c:axId val="1984119616"/>
        <c:scaling>
          <c:orientation val="minMax"/>
        </c:scaling>
        <c:delete val="1"/>
        <c:axPos val="b"/>
        <c:numFmt formatCode="General" sourceLinked="1"/>
        <c:majorTickMark val="out"/>
        <c:minorTickMark val="none"/>
        <c:tickLblPos val="nextTo"/>
        <c:crossAx val="1889873600"/>
        <c:crosses val="autoZero"/>
        <c:auto val="1"/>
        <c:lblAlgn val="ctr"/>
        <c:lblOffset val="100"/>
        <c:noMultiLvlLbl val="0"/>
      </c:catAx>
      <c:spPr>
        <a:noFill/>
        <a:ln>
          <a:noFill/>
        </a:ln>
        <a:effectLst/>
      </c:spPr>
    </c:plotArea>
    <c:legend>
      <c:legendPos val="t"/>
      <c:layout>
        <c:manualLayout>
          <c:xMode val="edge"/>
          <c:yMode val="edge"/>
          <c:x val="0.1668785538342569"/>
          <c:y val="0.82937234785685388"/>
          <c:w val="0.70625495981049102"/>
          <c:h val="8.686496222720288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sz="1100" baseline="0">
          <a:solidFill>
            <a:schemeClr val="tx1"/>
          </a:solidFill>
          <a:latin typeface="Times New Roman" panose="02020603050405020304" pitchFamily="18" charset="0"/>
          <a:cs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0" i="0" u="none" strike="noStrike" kern="1200" spc="0" baseline="0">
                <a:solidFill>
                  <a:schemeClr val="tx1"/>
                </a:solidFill>
                <a:latin typeface="Times New Roman" panose="02020603050405020304" pitchFamily="18" charset="0"/>
                <a:ea typeface="+mn-ea"/>
                <a:cs typeface="Times New Roman" panose="02020603050405020304" pitchFamily="18" charset="0"/>
              </a:defRPr>
            </a:pPr>
            <a:r>
              <a:rPr lang="de-DE"/>
              <a:t>Distribution of omitted emissions</a:t>
            </a:r>
          </a:p>
        </c:rich>
      </c:tx>
      <c:layout>
        <c:manualLayout>
          <c:xMode val="edge"/>
          <c:yMode val="edge"/>
          <c:x val="0.25132679924685936"/>
          <c:y val="6.2818405345240955E-2"/>
        </c:manualLayout>
      </c:layout>
      <c:overlay val="0"/>
      <c:spPr>
        <a:noFill/>
        <a:ln>
          <a:noFill/>
        </a:ln>
        <a:effectLst/>
      </c:spPr>
      <c:txPr>
        <a:bodyPr rot="0" spcFirstLastPara="1" vertOverflow="ellipsis" vert="horz" wrap="square" anchor="ctr" anchorCtr="1"/>
        <a:lstStyle/>
        <a:p>
          <a:pPr>
            <a:defRPr sz="1260" b="0" i="0" u="none" strike="noStrike" kern="1200" spc="0" baseline="0">
              <a:solidFill>
                <a:schemeClr val="tx1"/>
              </a:solidFill>
              <a:latin typeface="Times New Roman" panose="02020603050405020304" pitchFamily="18" charset="0"/>
              <a:ea typeface="+mn-ea"/>
              <a:cs typeface="Times New Roman" panose="02020603050405020304" pitchFamily="18" charset="0"/>
            </a:defRPr>
          </a:pPr>
          <a:endParaRPr lang="de-DE"/>
        </a:p>
      </c:txPr>
    </c:title>
    <c:autoTitleDeleted val="0"/>
    <c:plotArea>
      <c:layout>
        <c:manualLayout>
          <c:layoutTarget val="inner"/>
          <c:xMode val="edge"/>
          <c:yMode val="edge"/>
          <c:x val="6.2675852171117097E-2"/>
          <c:y val="0.15480744521761619"/>
          <c:w val="0.44504350590123681"/>
          <c:h val="0.77902854527694854"/>
        </c:manualLayout>
      </c:layout>
      <c:barChart>
        <c:barDir val="col"/>
        <c:grouping val="percentStacked"/>
        <c:varyColors val="0"/>
        <c:ser>
          <c:idx val="15"/>
          <c:order val="0"/>
          <c:tx>
            <c:strRef>
              <c:f>'2.1 Activity exclusion'!$BR$17</c:f>
              <c:strCache>
                <c:ptCount val="1"/>
                <c:pt idx="0">
                  <c:v>Purchased goods and services</c:v>
                </c:pt>
              </c:strCache>
            </c:strRef>
          </c:tx>
          <c:spPr>
            <a:solidFill>
              <a:schemeClr val="bg2">
                <a:lumMod val="10000"/>
              </a:schemeClr>
            </a:solidFill>
            <a:ln>
              <a:noFill/>
            </a:ln>
            <a:effectLst/>
          </c:spPr>
          <c:invertIfNegative val="0"/>
          <c:val>
            <c:numRef>
              <c:f>'2.1 Activity exclusion'!$BS$17:$BT$17</c:f>
              <c:numCache>
                <c:formatCode>_-* #,##0_-;\-* #,##0_-;_-* "-"??_-;_-@_-</c:formatCode>
                <c:ptCount val="2"/>
                <c:pt idx="0">
                  <c:v>10690949.290420242</c:v>
                </c:pt>
                <c:pt idx="1">
                  <c:v>153791264.47864294</c:v>
                </c:pt>
              </c:numCache>
            </c:numRef>
          </c:val>
          <c:extLst>
            <c:ext xmlns:c15="http://schemas.microsoft.com/office/drawing/2012/chart" uri="{02D57815-91ED-43cb-92C2-25804820EDAC}">
              <c15:filteredCategoryTitle>
                <c15:cat>
                  <c:multiLvlStrRef>
                    <c:extLst>
                      <c:ext uri="{02D57815-91ED-43cb-92C2-25804820EDAC}">
                        <c15:formulaRef>
                          <c15:sqref>'2.1 Activity exclusion'!#REF!</c15:sqref>
                        </c15:formulaRef>
                      </c:ext>
                    </c:extLst>
                  </c:multiLvlStrRef>
                </c15:cat>
              </c15:filteredCategoryTitle>
            </c:ext>
            <c:ext xmlns:c16="http://schemas.microsoft.com/office/drawing/2014/chart" uri="{C3380CC4-5D6E-409C-BE32-E72D297353CC}">
              <c16:uniqueId val="{00000000-87BA-47F6-BB93-07AD8761FC0F}"/>
            </c:ext>
          </c:extLst>
        </c:ser>
        <c:ser>
          <c:idx val="0"/>
          <c:order val="1"/>
          <c:tx>
            <c:strRef>
              <c:f>'2.1 Activity exclusion'!$BR$18</c:f>
              <c:strCache>
                <c:ptCount val="1"/>
                <c:pt idx="0">
                  <c:v>Capital goods</c:v>
                </c:pt>
              </c:strCache>
            </c:strRef>
          </c:tx>
          <c:spPr>
            <a:solidFill>
              <a:schemeClr val="bg2">
                <a:lumMod val="25000"/>
              </a:schemeClr>
            </a:solidFill>
            <a:ln>
              <a:noFill/>
            </a:ln>
            <a:effectLst/>
          </c:spPr>
          <c:invertIfNegative val="0"/>
          <c:val>
            <c:numRef>
              <c:f>'2.1 Activity exclusion'!$BS$18:$BT$18</c:f>
              <c:numCache>
                <c:formatCode>_-* #,##0_-;\-* #,##0_-;_-* "-"??_-;_-@_-</c:formatCode>
                <c:ptCount val="2"/>
                <c:pt idx="0">
                  <c:v>3896389.304796028</c:v>
                </c:pt>
                <c:pt idx="1">
                  <c:v>14669343.716405954</c:v>
                </c:pt>
              </c:numCache>
            </c:numRef>
          </c:val>
          <c:extLst>
            <c:ext xmlns:c15="http://schemas.microsoft.com/office/drawing/2012/chart" uri="{02D57815-91ED-43cb-92C2-25804820EDAC}">
              <c15:filteredCategoryTitle>
                <c15:cat>
                  <c:multiLvlStrRef>
                    <c:extLst>
                      <c:ext uri="{02D57815-91ED-43cb-92C2-25804820EDAC}">
                        <c15:formulaRef>
                          <c15:sqref>'2.1 Activity exclusion'!#REF!</c15:sqref>
                        </c15:formulaRef>
                      </c:ext>
                    </c:extLst>
                  </c:multiLvlStrRef>
                </c15:cat>
              </c15:filteredCategoryTitle>
            </c:ext>
            <c:ext xmlns:c16="http://schemas.microsoft.com/office/drawing/2014/chart" uri="{C3380CC4-5D6E-409C-BE32-E72D297353CC}">
              <c16:uniqueId val="{00000001-87BA-47F6-BB93-07AD8761FC0F}"/>
            </c:ext>
          </c:extLst>
        </c:ser>
        <c:ser>
          <c:idx val="1"/>
          <c:order val="2"/>
          <c:tx>
            <c:strRef>
              <c:f>'2.1 Activity exclusion'!$BR$19</c:f>
              <c:strCache>
                <c:ptCount val="1"/>
                <c:pt idx="0">
                  <c:v>Business travel</c:v>
                </c:pt>
              </c:strCache>
            </c:strRef>
          </c:tx>
          <c:spPr>
            <a:solidFill>
              <a:schemeClr val="tx1">
                <a:lumMod val="65000"/>
                <a:lumOff val="35000"/>
              </a:schemeClr>
            </a:solidFill>
            <a:ln>
              <a:noFill/>
            </a:ln>
            <a:effectLst/>
          </c:spPr>
          <c:invertIfNegative val="0"/>
          <c:val>
            <c:numRef>
              <c:f>'2.1 Activity exclusion'!$BS$19:$BT$19</c:f>
              <c:numCache>
                <c:formatCode>_-* #,##0_-;\-* #,##0_-;_-* "-"??_-;_-@_-</c:formatCode>
                <c:ptCount val="2"/>
                <c:pt idx="0">
                  <c:v>1552813.408819366</c:v>
                </c:pt>
                <c:pt idx="1">
                  <c:v>1428064.4899497072</c:v>
                </c:pt>
              </c:numCache>
            </c:numRef>
          </c:val>
          <c:extLst>
            <c:ext xmlns:c15="http://schemas.microsoft.com/office/drawing/2012/chart" uri="{02D57815-91ED-43cb-92C2-25804820EDAC}">
              <c15:filteredCategoryTitle>
                <c15:cat>
                  <c:multiLvlStrRef>
                    <c:extLst>
                      <c:ext uri="{02D57815-91ED-43cb-92C2-25804820EDAC}">
                        <c15:formulaRef>
                          <c15:sqref>'2.1 Activity exclusion'!#REF!</c15:sqref>
                        </c15:formulaRef>
                      </c:ext>
                    </c:extLst>
                  </c:multiLvlStrRef>
                </c15:cat>
              </c15:filteredCategoryTitle>
            </c:ext>
            <c:ext xmlns:c16="http://schemas.microsoft.com/office/drawing/2014/chart" uri="{C3380CC4-5D6E-409C-BE32-E72D297353CC}">
              <c16:uniqueId val="{00000002-87BA-47F6-BB93-07AD8761FC0F}"/>
            </c:ext>
          </c:extLst>
        </c:ser>
        <c:ser>
          <c:idx val="2"/>
          <c:order val="3"/>
          <c:tx>
            <c:strRef>
              <c:f>'2.1 Activity exclusion'!$BR$20</c:f>
              <c:strCache>
                <c:ptCount val="1"/>
                <c:pt idx="0">
                  <c:v>Fuel- and energy-related activities</c:v>
                </c:pt>
              </c:strCache>
            </c:strRef>
          </c:tx>
          <c:spPr>
            <a:solidFill>
              <a:schemeClr val="bg1">
                <a:lumMod val="50000"/>
              </a:schemeClr>
            </a:solidFill>
            <a:ln>
              <a:noFill/>
            </a:ln>
            <a:effectLst/>
          </c:spPr>
          <c:invertIfNegative val="0"/>
          <c:val>
            <c:numRef>
              <c:f>'2.1 Activity exclusion'!$BS$20:$BT$20</c:f>
              <c:numCache>
                <c:formatCode>_-* #,##0_-;\-* #,##0_-;_-* "-"??_-;_-@_-</c:formatCode>
                <c:ptCount val="2"/>
                <c:pt idx="0">
                  <c:v>1318775.7517387748</c:v>
                </c:pt>
                <c:pt idx="1">
                  <c:v>5777012.2909594718</c:v>
                </c:pt>
              </c:numCache>
            </c:numRef>
          </c:val>
          <c:extLst>
            <c:ext xmlns:c15="http://schemas.microsoft.com/office/drawing/2012/chart" uri="{02D57815-91ED-43cb-92C2-25804820EDAC}">
              <c15:filteredCategoryTitle>
                <c15:cat>
                  <c:multiLvlStrRef>
                    <c:extLst>
                      <c:ext uri="{02D57815-91ED-43cb-92C2-25804820EDAC}">
                        <c15:formulaRef>
                          <c15:sqref>'2.1 Activity exclusion'!#REF!</c15:sqref>
                        </c15:formulaRef>
                      </c:ext>
                    </c:extLst>
                  </c:multiLvlStrRef>
                </c15:cat>
              </c15:filteredCategoryTitle>
            </c:ext>
            <c:ext xmlns:c16="http://schemas.microsoft.com/office/drawing/2014/chart" uri="{C3380CC4-5D6E-409C-BE32-E72D297353CC}">
              <c16:uniqueId val="{00000003-87BA-47F6-BB93-07AD8761FC0F}"/>
            </c:ext>
          </c:extLst>
        </c:ser>
        <c:ser>
          <c:idx val="3"/>
          <c:order val="4"/>
          <c:tx>
            <c:strRef>
              <c:f>'2.1 Activity exclusion'!$BR$21</c:f>
              <c:strCache>
                <c:ptCount val="1"/>
                <c:pt idx="0">
                  <c:v>Employee commuting</c:v>
                </c:pt>
              </c:strCache>
            </c:strRef>
          </c:tx>
          <c:spPr>
            <a:solidFill>
              <a:schemeClr val="bg1">
                <a:lumMod val="65000"/>
              </a:schemeClr>
            </a:solidFill>
            <a:ln>
              <a:noFill/>
            </a:ln>
            <a:effectLst/>
          </c:spPr>
          <c:invertIfNegative val="0"/>
          <c:val>
            <c:numRef>
              <c:f>'2.1 Activity exclusion'!$BS$21:$BT$21</c:f>
              <c:numCache>
                <c:formatCode>_-* #,##0_-;\-* #,##0_-;_-* "-"??_-;_-@_-</c:formatCode>
                <c:ptCount val="2"/>
                <c:pt idx="0">
                  <c:v>1236351.0505951354</c:v>
                </c:pt>
                <c:pt idx="1">
                  <c:v>1628525.0465116282</c:v>
                </c:pt>
              </c:numCache>
            </c:numRef>
          </c:val>
          <c:extLst>
            <c:ext xmlns:c15="http://schemas.microsoft.com/office/drawing/2012/chart" uri="{02D57815-91ED-43cb-92C2-25804820EDAC}">
              <c15:filteredCategoryTitle>
                <c15:cat>
                  <c:multiLvlStrRef>
                    <c:extLst>
                      <c:ext uri="{02D57815-91ED-43cb-92C2-25804820EDAC}">
                        <c15:formulaRef>
                          <c15:sqref>'2.1 Activity exclusion'!#REF!</c15:sqref>
                        </c15:formulaRef>
                      </c:ext>
                    </c:extLst>
                  </c:multiLvlStrRef>
                </c15:cat>
              </c15:filteredCategoryTitle>
            </c:ext>
            <c:ext xmlns:c16="http://schemas.microsoft.com/office/drawing/2014/chart" uri="{C3380CC4-5D6E-409C-BE32-E72D297353CC}">
              <c16:uniqueId val="{00000004-87BA-47F6-BB93-07AD8761FC0F}"/>
            </c:ext>
          </c:extLst>
        </c:ser>
        <c:ser>
          <c:idx val="4"/>
          <c:order val="5"/>
          <c:tx>
            <c:strRef>
              <c:f>'2.1 Activity exclusion'!$BR$22</c:f>
              <c:strCache>
                <c:ptCount val="1"/>
                <c:pt idx="0">
                  <c:v>Upstream leased assets</c:v>
                </c:pt>
              </c:strCache>
            </c:strRef>
          </c:tx>
          <c:spPr>
            <a:solidFill>
              <a:schemeClr val="bg1">
                <a:lumMod val="75000"/>
              </a:schemeClr>
            </a:solidFill>
            <a:ln>
              <a:noFill/>
            </a:ln>
            <a:effectLst/>
          </c:spPr>
          <c:invertIfNegative val="0"/>
          <c:val>
            <c:numRef>
              <c:f>'2.1 Activity exclusion'!$BS$22:$BT$22</c:f>
              <c:numCache>
                <c:formatCode>_-* #,##0_-;\-* #,##0_-;_-* "-"??_-;_-@_-</c:formatCode>
                <c:ptCount val="2"/>
                <c:pt idx="0">
                  <c:v>140593.14407108785</c:v>
                </c:pt>
                <c:pt idx="1">
                  <c:v>796623.56074754475</c:v>
                </c:pt>
              </c:numCache>
            </c:numRef>
          </c:val>
          <c:extLst>
            <c:ext xmlns:c15="http://schemas.microsoft.com/office/drawing/2012/chart" uri="{02D57815-91ED-43cb-92C2-25804820EDAC}">
              <c15:filteredCategoryTitle>
                <c15:cat>
                  <c:multiLvlStrRef>
                    <c:extLst>
                      <c:ext uri="{02D57815-91ED-43cb-92C2-25804820EDAC}">
                        <c15:formulaRef>
                          <c15:sqref>'2.1 Activity exclusion'!#REF!</c15:sqref>
                        </c15:formulaRef>
                      </c:ext>
                    </c:extLst>
                  </c:multiLvlStrRef>
                </c15:cat>
              </c15:filteredCategoryTitle>
            </c:ext>
            <c:ext xmlns:c16="http://schemas.microsoft.com/office/drawing/2014/chart" uri="{C3380CC4-5D6E-409C-BE32-E72D297353CC}">
              <c16:uniqueId val="{00000005-87BA-47F6-BB93-07AD8761FC0F}"/>
            </c:ext>
          </c:extLst>
        </c:ser>
        <c:ser>
          <c:idx val="5"/>
          <c:order val="6"/>
          <c:tx>
            <c:strRef>
              <c:f>'2.1 Activity exclusion'!$BR$23</c:f>
              <c:strCache>
                <c:ptCount val="1"/>
                <c:pt idx="0">
                  <c:v>Upstream transportation and distribution</c:v>
                </c:pt>
              </c:strCache>
            </c:strRef>
          </c:tx>
          <c:spPr>
            <a:solidFill>
              <a:schemeClr val="bg1">
                <a:lumMod val="85000"/>
              </a:schemeClr>
            </a:solidFill>
            <a:ln>
              <a:noFill/>
            </a:ln>
            <a:effectLst/>
          </c:spPr>
          <c:invertIfNegative val="0"/>
          <c:val>
            <c:numRef>
              <c:f>'2.1 Activity exclusion'!$BS$23:$BT$23</c:f>
              <c:numCache>
                <c:formatCode>_-* #,##0_-;\-* #,##0_-;_-* "-"??_-;_-@_-</c:formatCode>
                <c:ptCount val="2"/>
                <c:pt idx="0">
                  <c:v>78963.544473743765</c:v>
                </c:pt>
                <c:pt idx="1">
                  <c:v>4134565.4532042961</c:v>
                </c:pt>
              </c:numCache>
            </c:numRef>
          </c:val>
          <c:extLst>
            <c:ext xmlns:c15="http://schemas.microsoft.com/office/drawing/2012/chart" uri="{02D57815-91ED-43cb-92C2-25804820EDAC}">
              <c15:filteredCategoryTitle>
                <c15:cat>
                  <c:multiLvlStrRef>
                    <c:extLst>
                      <c:ext uri="{02D57815-91ED-43cb-92C2-25804820EDAC}">
                        <c15:formulaRef>
                          <c15:sqref>'2.1 Activity exclusion'!#REF!</c15:sqref>
                        </c15:formulaRef>
                      </c:ext>
                    </c:extLst>
                  </c:multiLvlStrRef>
                </c15:cat>
              </c15:filteredCategoryTitle>
            </c:ext>
            <c:ext xmlns:c16="http://schemas.microsoft.com/office/drawing/2014/chart" uri="{C3380CC4-5D6E-409C-BE32-E72D297353CC}">
              <c16:uniqueId val="{00000006-87BA-47F6-BB93-07AD8761FC0F}"/>
            </c:ext>
          </c:extLst>
        </c:ser>
        <c:ser>
          <c:idx val="6"/>
          <c:order val="7"/>
          <c:tx>
            <c:strRef>
              <c:f>'2.1 Activity exclusion'!$BR$24</c:f>
              <c:strCache>
                <c:ptCount val="1"/>
                <c:pt idx="0">
                  <c:v>Other (upstream)</c:v>
                </c:pt>
              </c:strCache>
            </c:strRef>
          </c:tx>
          <c:spPr>
            <a:solidFill>
              <a:schemeClr val="bg1">
                <a:lumMod val="95000"/>
              </a:schemeClr>
            </a:solidFill>
            <a:ln>
              <a:noFill/>
            </a:ln>
            <a:effectLst/>
          </c:spPr>
          <c:invertIfNegative val="0"/>
          <c:val>
            <c:numRef>
              <c:f>'2.1 Activity exclusion'!$BS$24:$BT$24</c:f>
              <c:numCache>
                <c:formatCode>_-* #,##0_-;\-* #,##0_-;_-* "-"??_-;_-@_-</c:formatCode>
                <c:ptCount val="2"/>
                <c:pt idx="0">
                  <c:v>56368</c:v>
                </c:pt>
                <c:pt idx="1">
                  <c:v>0</c:v>
                </c:pt>
              </c:numCache>
            </c:numRef>
          </c:val>
          <c:extLst>
            <c:ext xmlns:c15="http://schemas.microsoft.com/office/drawing/2012/chart" uri="{02D57815-91ED-43cb-92C2-25804820EDAC}">
              <c15:filteredCategoryTitle>
                <c15:cat>
                  <c:multiLvlStrRef>
                    <c:extLst>
                      <c:ext uri="{02D57815-91ED-43cb-92C2-25804820EDAC}">
                        <c15:formulaRef>
                          <c15:sqref>'2.1 Activity exclusion'!#REF!</c15:sqref>
                        </c15:formulaRef>
                      </c:ext>
                    </c:extLst>
                  </c:multiLvlStrRef>
                </c15:cat>
              </c15:filteredCategoryTitle>
            </c:ext>
            <c:ext xmlns:c16="http://schemas.microsoft.com/office/drawing/2014/chart" uri="{C3380CC4-5D6E-409C-BE32-E72D297353CC}">
              <c16:uniqueId val="{00000007-87BA-47F6-BB93-07AD8761FC0F}"/>
            </c:ext>
          </c:extLst>
        </c:ser>
        <c:ser>
          <c:idx val="7"/>
          <c:order val="8"/>
          <c:tx>
            <c:strRef>
              <c:f>'2.1 Activity exclusion'!$BR$25</c:f>
              <c:strCache>
                <c:ptCount val="1"/>
                <c:pt idx="0">
                  <c:v>Waste generated in operations</c:v>
                </c:pt>
              </c:strCache>
            </c:strRef>
          </c:tx>
          <c:spPr>
            <a:solidFill>
              <a:schemeClr val="bg1"/>
            </a:solidFill>
            <a:ln>
              <a:solidFill>
                <a:schemeClr val="bg1">
                  <a:lumMod val="85000"/>
                </a:schemeClr>
              </a:solidFill>
            </a:ln>
            <a:effectLst/>
          </c:spPr>
          <c:invertIfNegative val="0"/>
          <c:val>
            <c:numRef>
              <c:f>'2.1 Activity exclusion'!$BS$25:$BT$25</c:f>
              <c:numCache>
                <c:formatCode>_-* #,##0_-;\-* #,##0_-;_-* "-"??_-;_-@_-</c:formatCode>
                <c:ptCount val="2"/>
                <c:pt idx="0">
                  <c:v>18528.792716607582</c:v>
                </c:pt>
                <c:pt idx="1">
                  <c:v>1001527.2231295446</c:v>
                </c:pt>
              </c:numCache>
            </c:numRef>
          </c:val>
          <c:extLst>
            <c:ext xmlns:c15="http://schemas.microsoft.com/office/drawing/2012/chart" uri="{02D57815-91ED-43cb-92C2-25804820EDAC}">
              <c15:filteredCategoryTitle>
                <c15:cat>
                  <c:multiLvlStrRef>
                    <c:extLst>
                      <c:ext uri="{02D57815-91ED-43cb-92C2-25804820EDAC}">
                        <c15:formulaRef>
                          <c15:sqref>'2.1 Activity exclusion'!#REF!</c15:sqref>
                        </c15:formulaRef>
                      </c:ext>
                    </c:extLst>
                  </c:multiLvlStrRef>
                </c15:cat>
              </c15:filteredCategoryTitle>
            </c:ext>
            <c:ext xmlns:c16="http://schemas.microsoft.com/office/drawing/2014/chart" uri="{C3380CC4-5D6E-409C-BE32-E72D297353CC}">
              <c16:uniqueId val="{00000008-87BA-47F6-BB93-07AD8761FC0F}"/>
            </c:ext>
          </c:extLst>
        </c:ser>
        <c:ser>
          <c:idx val="8"/>
          <c:order val="9"/>
          <c:tx>
            <c:strRef>
              <c:f>'2.1 Activity exclusion'!$BR$26</c:f>
              <c:strCache>
                <c:ptCount val="1"/>
                <c:pt idx="0">
                  <c:v>Use of sold products</c:v>
                </c:pt>
              </c:strCache>
            </c:strRef>
          </c:tx>
          <c:spPr>
            <a:solidFill>
              <a:schemeClr val="tx2"/>
            </a:solidFill>
            <a:ln>
              <a:noFill/>
            </a:ln>
            <a:effectLst/>
          </c:spPr>
          <c:invertIfNegative val="0"/>
          <c:val>
            <c:numRef>
              <c:f>'2.1 Activity exclusion'!$BS$26:$BT$26</c:f>
              <c:numCache>
                <c:formatCode>_-* #,##0_-;\-* #,##0_-;_-* "-"??_-;_-@_-</c:formatCode>
                <c:ptCount val="2"/>
                <c:pt idx="0">
                  <c:v>20440637.836277496</c:v>
                </c:pt>
                <c:pt idx="1">
                  <c:v>153298782.25053045</c:v>
                </c:pt>
              </c:numCache>
            </c:numRef>
          </c:val>
          <c:extLst>
            <c:ext xmlns:c15="http://schemas.microsoft.com/office/drawing/2012/chart" uri="{02D57815-91ED-43cb-92C2-25804820EDAC}">
              <c15:filteredCategoryTitle>
                <c15:cat>
                  <c:multiLvlStrRef>
                    <c:extLst>
                      <c:ext uri="{02D57815-91ED-43cb-92C2-25804820EDAC}">
                        <c15:formulaRef>
                          <c15:sqref>'2.1 Activity exclusion'!#REF!</c15:sqref>
                        </c15:formulaRef>
                      </c:ext>
                    </c:extLst>
                  </c:multiLvlStrRef>
                </c15:cat>
              </c15:filteredCategoryTitle>
            </c:ext>
            <c:ext xmlns:c16="http://schemas.microsoft.com/office/drawing/2014/chart" uri="{C3380CC4-5D6E-409C-BE32-E72D297353CC}">
              <c16:uniqueId val="{00000009-87BA-47F6-BB93-07AD8761FC0F}"/>
            </c:ext>
          </c:extLst>
        </c:ser>
        <c:ser>
          <c:idx val="9"/>
          <c:order val="10"/>
          <c:tx>
            <c:strRef>
              <c:f>'2.1 Activity exclusion'!$BR$27</c:f>
              <c:strCache>
                <c:ptCount val="1"/>
                <c:pt idx="0">
                  <c:v>Downstream transportation and distribution</c:v>
                </c:pt>
              </c:strCache>
            </c:strRef>
          </c:tx>
          <c:spPr>
            <a:solidFill>
              <a:schemeClr val="accent1">
                <a:lumMod val="75000"/>
              </a:schemeClr>
            </a:solidFill>
            <a:ln>
              <a:noFill/>
            </a:ln>
            <a:effectLst/>
          </c:spPr>
          <c:invertIfNegative val="0"/>
          <c:val>
            <c:numRef>
              <c:f>'2.1 Activity exclusion'!$BS$27:$BT$27</c:f>
              <c:numCache>
                <c:formatCode>_-* #,##0_-;\-* #,##0_-;_-* "-"??_-;_-@_-</c:formatCode>
                <c:ptCount val="2"/>
                <c:pt idx="0">
                  <c:v>100383.83940229239</c:v>
                </c:pt>
                <c:pt idx="1">
                  <c:v>1062950.4058412593</c:v>
                </c:pt>
              </c:numCache>
            </c:numRef>
          </c:val>
          <c:extLst>
            <c:ext xmlns:c15="http://schemas.microsoft.com/office/drawing/2012/chart" uri="{02D57815-91ED-43cb-92C2-25804820EDAC}">
              <c15:filteredCategoryTitle>
                <c15:cat>
                  <c:multiLvlStrRef>
                    <c:extLst>
                      <c:ext uri="{02D57815-91ED-43cb-92C2-25804820EDAC}">
                        <c15:formulaRef>
                          <c15:sqref>'2.1 Activity exclusion'!#REF!</c15:sqref>
                        </c15:formulaRef>
                      </c:ext>
                    </c:extLst>
                  </c:multiLvlStrRef>
                </c15:cat>
              </c15:filteredCategoryTitle>
            </c:ext>
            <c:ext xmlns:c16="http://schemas.microsoft.com/office/drawing/2014/chart" uri="{C3380CC4-5D6E-409C-BE32-E72D297353CC}">
              <c16:uniqueId val="{0000000A-87BA-47F6-BB93-07AD8761FC0F}"/>
            </c:ext>
          </c:extLst>
        </c:ser>
        <c:ser>
          <c:idx val="10"/>
          <c:order val="11"/>
          <c:tx>
            <c:strRef>
              <c:f>'2.1 Activity exclusion'!$BR$28</c:f>
              <c:strCache>
                <c:ptCount val="1"/>
                <c:pt idx="0">
                  <c:v>Investments</c:v>
                </c:pt>
              </c:strCache>
            </c:strRef>
          </c:tx>
          <c:spPr>
            <a:solidFill>
              <a:schemeClr val="tx2">
                <a:lumMod val="60000"/>
                <a:lumOff val="40000"/>
              </a:schemeClr>
            </a:solidFill>
            <a:ln>
              <a:noFill/>
            </a:ln>
            <a:effectLst/>
          </c:spPr>
          <c:invertIfNegative val="0"/>
          <c:val>
            <c:numRef>
              <c:f>'2.1 Activity exclusion'!$BS$28:$BT$28</c:f>
              <c:numCache>
                <c:formatCode>_-* #,##0_-;\-* #,##0_-;_-* "-"??_-;_-@_-</c:formatCode>
                <c:ptCount val="2"/>
                <c:pt idx="0">
                  <c:v>50699.715816315787</c:v>
                </c:pt>
                <c:pt idx="1">
                  <c:v>152977.70971121549</c:v>
                </c:pt>
              </c:numCache>
            </c:numRef>
          </c:val>
          <c:extLst>
            <c:ext xmlns:c15="http://schemas.microsoft.com/office/drawing/2012/chart" uri="{02D57815-91ED-43cb-92C2-25804820EDAC}">
              <c15:filteredCategoryTitle>
                <c15:cat>
                  <c:multiLvlStrRef>
                    <c:extLst>
                      <c:ext uri="{02D57815-91ED-43cb-92C2-25804820EDAC}">
                        <c15:formulaRef>
                          <c15:sqref>'2.1 Activity exclusion'!#REF!</c15:sqref>
                        </c15:formulaRef>
                      </c:ext>
                    </c:extLst>
                  </c:multiLvlStrRef>
                </c15:cat>
              </c15:filteredCategoryTitle>
            </c:ext>
            <c:ext xmlns:c16="http://schemas.microsoft.com/office/drawing/2014/chart" uri="{C3380CC4-5D6E-409C-BE32-E72D297353CC}">
              <c16:uniqueId val="{0000000B-87BA-47F6-BB93-07AD8761FC0F}"/>
            </c:ext>
          </c:extLst>
        </c:ser>
        <c:ser>
          <c:idx val="11"/>
          <c:order val="12"/>
          <c:tx>
            <c:strRef>
              <c:f>'2.1 Activity exclusion'!$BR$29</c:f>
              <c:strCache>
                <c:ptCount val="1"/>
                <c:pt idx="0">
                  <c:v>End-of-life treatment of sold products</c:v>
                </c:pt>
              </c:strCache>
            </c:strRef>
          </c:tx>
          <c:spPr>
            <a:solidFill>
              <a:schemeClr val="accent1">
                <a:lumMod val="60000"/>
                <a:lumOff val="40000"/>
              </a:schemeClr>
            </a:solidFill>
            <a:ln>
              <a:noFill/>
            </a:ln>
            <a:effectLst/>
          </c:spPr>
          <c:invertIfNegative val="0"/>
          <c:val>
            <c:numRef>
              <c:f>'2.1 Activity exclusion'!$BS$29:$BT$29</c:f>
              <c:numCache>
                <c:formatCode>_-* #,##0_-;\-* #,##0_-;_-* "-"??_-;_-@_-</c:formatCode>
                <c:ptCount val="2"/>
                <c:pt idx="0">
                  <c:v>27892.875355450902</c:v>
                </c:pt>
                <c:pt idx="1">
                  <c:v>9865024.619103007</c:v>
                </c:pt>
              </c:numCache>
            </c:numRef>
          </c:val>
          <c:extLst>
            <c:ext xmlns:c15="http://schemas.microsoft.com/office/drawing/2012/chart" uri="{02D57815-91ED-43cb-92C2-25804820EDAC}">
              <c15:filteredCategoryTitle>
                <c15:cat>
                  <c:multiLvlStrRef>
                    <c:extLst>
                      <c:ext uri="{02D57815-91ED-43cb-92C2-25804820EDAC}">
                        <c15:formulaRef>
                          <c15:sqref>'2.1 Activity exclusion'!#REF!</c15:sqref>
                        </c15:formulaRef>
                      </c:ext>
                    </c:extLst>
                  </c:multiLvlStrRef>
                </c15:cat>
              </c15:filteredCategoryTitle>
            </c:ext>
            <c:ext xmlns:c16="http://schemas.microsoft.com/office/drawing/2014/chart" uri="{C3380CC4-5D6E-409C-BE32-E72D297353CC}">
              <c16:uniqueId val="{0000000C-87BA-47F6-BB93-07AD8761FC0F}"/>
            </c:ext>
          </c:extLst>
        </c:ser>
        <c:ser>
          <c:idx val="12"/>
          <c:order val="13"/>
          <c:tx>
            <c:strRef>
              <c:f>'2.1 Activity exclusion'!$BR$30</c:f>
              <c:strCache>
                <c:ptCount val="1"/>
                <c:pt idx="0">
                  <c:v>Downstream leased assets</c:v>
                </c:pt>
              </c:strCache>
            </c:strRef>
          </c:tx>
          <c:spPr>
            <a:solidFill>
              <a:schemeClr val="tx2">
                <a:lumMod val="20000"/>
                <a:lumOff val="80000"/>
              </a:schemeClr>
            </a:solidFill>
            <a:ln>
              <a:noFill/>
            </a:ln>
            <a:effectLst/>
          </c:spPr>
          <c:invertIfNegative val="0"/>
          <c:val>
            <c:numRef>
              <c:f>'2.1 Activity exclusion'!$BS$30:$BT$30</c:f>
              <c:numCache>
                <c:formatCode>_-* #,##0_-;\-* #,##0_-;_-* "-"??_-;_-@_-</c:formatCode>
                <c:ptCount val="2"/>
                <c:pt idx="0">
                  <c:v>15228.229231236797</c:v>
                </c:pt>
                <c:pt idx="1">
                  <c:v>70169.910373549457</c:v>
                </c:pt>
              </c:numCache>
            </c:numRef>
          </c:val>
          <c:extLst>
            <c:ext xmlns:c15="http://schemas.microsoft.com/office/drawing/2012/chart" uri="{02D57815-91ED-43cb-92C2-25804820EDAC}">
              <c15:filteredCategoryTitle>
                <c15:cat>
                  <c:multiLvlStrRef>
                    <c:extLst>
                      <c:ext uri="{02D57815-91ED-43cb-92C2-25804820EDAC}">
                        <c15:formulaRef>
                          <c15:sqref>'2.1 Activity exclusion'!#REF!</c15:sqref>
                        </c15:formulaRef>
                      </c:ext>
                    </c:extLst>
                  </c:multiLvlStrRef>
                </c15:cat>
              </c15:filteredCategoryTitle>
            </c:ext>
            <c:ext xmlns:c16="http://schemas.microsoft.com/office/drawing/2014/chart" uri="{C3380CC4-5D6E-409C-BE32-E72D297353CC}">
              <c16:uniqueId val="{0000000D-87BA-47F6-BB93-07AD8761FC0F}"/>
            </c:ext>
          </c:extLst>
        </c:ser>
        <c:ser>
          <c:idx val="13"/>
          <c:order val="14"/>
          <c:tx>
            <c:strRef>
              <c:f>'2.1 Activity exclusion'!$BR$31</c:f>
              <c:strCache>
                <c:ptCount val="1"/>
                <c:pt idx="0">
                  <c:v>Processing of sold products</c:v>
                </c:pt>
              </c:strCache>
            </c:strRef>
          </c:tx>
          <c:spPr>
            <a:solidFill>
              <a:schemeClr val="accent1">
                <a:lumMod val="20000"/>
                <a:lumOff val="80000"/>
              </a:schemeClr>
            </a:solidFill>
            <a:ln>
              <a:noFill/>
            </a:ln>
            <a:effectLst/>
          </c:spPr>
          <c:invertIfNegative val="0"/>
          <c:val>
            <c:numRef>
              <c:f>'2.1 Activity exclusion'!$BS$31:$BT$31</c:f>
              <c:numCache>
                <c:formatCode>_-* #,##0_-;\-* #,##0_-;_-* "-"??_-;_-@_-</c:formatCode>
                <c:ptCount val="2"/>
                <c:pt idx="0">
                  <c:v>0</c:v>
                </c:pt>
                <c:pt idx="1">
                  <c:v>3794682.1061213561</c:v>
                </c:pt>
              </c:numCache>
            </c:numRef>
          </c:val>
          <c:extLst>
            <c:ext xmlns:c15="http://schemas.microsoft.com/office/drawing/2012/chart" uri="{02D57815-91ED-43cb-92C2-25804820EDAC}">
              <c15:filteredCategoryTitle>
                <c15:cat>
                  <c:multiLvlStrRef>
                    <c:extLst>
                      <c:ext uri="{02D57815-91ED-43cb-92C2-25804820EDAC}">
                        <c15:formulaRef>
                          <c15:sqref>'2.1 Activity exclusion'!#REF!</c15:sqref>
                        </c15:formulaRef>
                      </c:ext>
                    </c:extLst>
                  </c:multiLvlStrRef>
                </c15:cat>
              </c15:filteredCategoryTitle>
            </c:ext>
            <c:ext xmlns:c16="http://schemas.microsoft.com/office/drawing/2014/chart" uri="{C3380CC4-5D6E-409C-BE32-E72D297353CC}">
              <c16:uniqueId val="{0000000E-87BA-47F6-BB93-07AD8761FC0F}"/>
            </c:ext>
          </c:extLst>
        </c:ser>
        <c:ser>
          <c:idx val="14"/>
          <c:order val="15"/>
          <c:tx>
            <c:strRef>
              <c:f>'2.1 Activity exclusion'!$BR$32</c:f>
              <c:strCache>
                <c:ptCount val="1"/>
                <c:pt idx="0">
                  <c:v>Franchise</c:v>
                </c:pt>
              </c:strCache>
            </c:strRef>
          </c:tx>
          <c:spPr>
            <a:solidFill>
              <a:schemeClr val="accent5">
                <a:lumMod val="20000"/>
                <a:lumOff val="80000"/>
              </a:schemeClr>
            </a:solidFill>
            <a:ln>
              <a:noFill/>
            </a:ln>
            <a:effectLst/>
          </c:spPr>
          <c:invertIfNegative val="0"/>
          <c:val>
            <c:numRef>
              <c:f>'2.1 Activity exclusion'!$BS$32:$BT$32</c:f>
              <c:numCache>
                <c:formatCode>_-* #,##0_-;\-* #,##0_-;_-* "-"??_-;_-@_-</c:formatCode>
                <c:ptCount val="2"/>
                <c:pt idx="0">
                  <c:v>0</c:v>
                </c:pt>
                <c:pt idx="1">
                  <c:v>0</c:v>
                </c:pt>
              </c:numCache>
            </c:numRef>
          </c:val>
          <c:extLst>
            <c:ext xmlns:c15="http://schemas.microsoft.com/office/drawing/2012/chart" uri="{02D57815-91ED-43cb-92C2-25804820EDAC}">
              <c15:filteredCategoryTitle>
                <c15:cat>
                  <c:multiLvlStrRef>
                    <c:extLst>
                      <c:ext uri="{02D57815-91ED-43cb-92C2-25804820EDAC}">
                        <c15:formulaRef>
                          <c15:sqref>'2.1 Activity exclusion'!#REF!</c15:sqref>
                        </c15:formulaRef>
                      </c:ext>
                    </c:extLst>
                  </c:multiLvlStrRef>
                </c15:cat>
              </c15:filteredCategoryTitle>
            </c:ext>
            <c:ext xmlns:c16="http://schemas.microsoft.com/office/drawing/2014/chart" uri="{C3380CC4-5D6E-409C-BE32-E72D297353CC}">
              <c16:uniqueId val="{0000000F-87BA-47F6-BB93-07AD8761FC0F}"/>
            </c:ext>
          </c:extLst>
        </c:ser>
        <c:dLbls>
          <c:showLegendKey val="0"/>
          <c:showVal val="0"/>
          <c:showCatName val="0"/>
          <c:showSerName val="0"/>
          <c:showPercent val="0"/>
          <c:showBubbleSize val="0"/>
        </c:dLbls>
        <c:gapWidth val="150"/>
        <c:overlap val="100"/>
        <c:axId val="1717803055"/>
        <c:axId val="1783611999"/>
      </c:barChart>
      <c:catAx>
        <c:axId val="1717803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crossAx val="1783611999"/>
        <c:crosses val="autoZero"/>
        <c:auto val="1"/>
        <c:lblAlgn val="ctr"/>
        <c:lblOffset val="100"/>
        <c:noMultiLvlLbl val="0"/>
      </c:catAx>
      <c:valAx>
        <c:axId val="17836119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crossAx val="1717803055"/>
        <c:crosses val="autoZero"/>
        <c:crossBetween val="between"/>
      </c:valAx>
      <c:spPr>
        <a:solidFill>
          <a:schemeClr val="bg1"/>
        </a:solidFill>
        <a:ln>
          <a:noFill/>
        </a:ln>
        <a:effectLst/>
      </c:spPr>
    </c:plotArea>
    <c:legend>
      <c:legendPos val="r"/>
      <c:layout>
        <c:manualLayout>
          <c:xMode val="edge"/>
          <c:yMode val="edge"/>
          <c:x val="0.52456889400325435"/>
          <c:y val="0.14571443982446647"/>
          <c:w val="0.25804037288644593"/>
          <c:h val="0.80644417441140426"/>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solidFill>
            <a:schemeClr val="tx1"/>
          </a:solidFill>
          <a:latin typeface="Times New Roman" panose="02020603050405020304" pitchFamily="18" charset="0"/>
          <a:cs typeface="Times New Roman" panose="02020603050405020304" pitchFamily="18" charset="0"/>
        </a:defRPr>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26410422195142"/>
          <c:y val="0.11739012427219384"/>
          <c:w val="0.89673589577804869"/>
          <c:h val="0.76521975145561238"/>
        </c:manualLayout>
      </c:layout>
      <c:lineChart>
        <c:grouping val="standard"/>
        <c:varyColors val="0"/>
        <c:ser>
          <c:idx val="0"/>
          <c:order val="0"/>
          <c:spPr>
            <a:ln w="28575" cap="rnd">
              <a:solidFill>
                <a:schemeClr val="bg1">
                  <a:lumMod val="65000"/>
                </a:schemeClr>
              </a:solidFill>
              <a:round/>
            </a:ln>
            <a:effectLst/>
          </c:spPr>
          <c:marker>
            <c:symbol val="none"/>
          </c:marker>
          <c:dLbls>
            <c:delete val="1"/>
          </c:dLbls>
          <c:cat>
            <c:strRef>
              <c:extLst>
                <c:ext xmlns:c15="http://schemas.microsoft.com/office/drawing/2012/chart" uri="{02D57815-91ED-43cb-92C2-25804820EDAC}">
                  <c15:fullRef>
                    <c15:sqref>'2.2 Boundary incompleteness'!$AA$7:$BE$7</c15:sqref>
                  </c15:fullRef>
                </c:ext>
              </c:extLst>
              <c:f>('2.2 Boundary incompleteness'!$AC$7,'2.2 Boundary incompleteness'!$AE$7,'2.2 Boundary incompleteness'!$AG$7:$BE$7)</c:f>
              <c:strCache>
                <c:ptCount val="27"/>
                <c:pt idx="0">
                  <c:v>Cisco Systems</c:v>
                </c:pt>
                <c:pt idx="1">
                  <c:v>HP</c:v>
                </c:pt>
                <c:pt idx="2">
                  <c:v>Hewlett Packard Enterprise</c:v>
                </c:pt>
                <c:pt idx="3">
                  <c:v>TE Connectivity</c:v>
                </c:pt>
                <c:pt idx="4">
                  <c:v>Fujitsu</c:v>
                </c:pt>
                <c:pt idx="5">
                  <c:v>Murata Manufacturing</c:v>
                </c:pt>
                <c:pt idx="6">
                  <c:v>Corning</c:v>
                </c:pt>
                <c:pt idx="7">
                  <c:v>Western Digital</c:v>
                </c:pt>
                <c:pt idx="8">
                  <c:v>BOE Technology Group</c:v>
                </c:pt>
                <c:pt idx="9">
                  <c:v>Nokia</c:v>
                </c:pt>
                <c:pt idx="10">
                  <c:v>Kyocera</c:v>
                </c:pt>
                <c:pt idx="11">
                  <c:v>Lenovo Group</c:v>
                </c:pt>
                <c:pt idx="12">
                  <c:v>Ericsson</c:v>
                </c:pt>
                <c:pt idx="13">
                  <c:v>Amphenol</c:v>
                </c:pt>
                <c:pt idx="14">
                  <c:v>Seagate Technology</c:v>
                </c:pt>
                <c:pt idx="15">
                  <c:v>TDK</c:v>
                </c:pt>
                <c:pt idx="16">
                  <c:v>Samsung SDI</c:v>
                </c:pt>
                <c:pt idx="17">
                  <c:v>NEC</c:v>
                </c:pt>
                <c:pt idx="18">
                  <c:v>NetApp</c:v>
                </c:pt>
                <c:pt idx="19">
                  <c:v>Hoya</c:v>
                </c:pt>
                <c:pt idx="20">
                  <c:v>Pegatron</c:v>
                </c:pt>
                <c:pt idx="21">
                  <c:v>Delta Electronics</c:v>
                </c:pt>
                <c:pt idx="22">
                  <c:v>OMRON</c:v>
                </c:pt>
                <c:pt idx="23">
                  <c:v>Flex</c:v>
                </c:pt>
                <c:pt idx="24">
                  <c:v>Compal Electronics</c:v>
                </c:pt>
                <c:pt idx="25">
                  <c:v>Jabil Circuit</c:v>
                </c:pt>
                <c:pt idx="26">
                  <c:v>Wistron</c:v>
                </c:pt>
              </c:strCache>
            </c:strRef>
          </c:cat>
          <c:val>
            <c:numRef>
              <c:extLst>
                <c:ext xmlns:c15="http://schemas.microsoft.com/office/drawing/2012/chart" uri="{02D57815-91ED-43cb-92C2-25804820EDAC}">
                  <c15:fullRef>
                    <c15:sqref>'2.2 Boundary incompleteness'!$AA$33:$BE$33</c15:sqref>
                  </c15:fullRef>
                </c:ext>
              </c:extLst>
              <c:f>('2.2 Boundary incompleteness'!$AC$33,'2.2 Boundary incompleteness'!$AE$33,'2.2 Boundary incompleteness'!$AG$33:$BE$33)</c:f>
              <c:numCache>
                <c:formatCode>_-* #,##0_-;\-* #,##0_-;_-* "-"??_-;_-@_-</c:formatCode>
                <c:ptCount val="27"/>
                <c:pt idx="0">
                  <c:v>45936640.283805139</c:v>
                </c:pt>
                <c:pt idx="1">
                  <c:v>47833899.486801222</c:v>
                </c:pt>
                <c:pt idx="2">
                  <c:v>10291514</c:v>
                </c:pt>
                <c:pt idx="3">
                  <c:v>684244.45608708437</c:v>
                </c:pt>
                <c:pt idx="4">
                  <c:v>7270946.7543269964</c:v>
                </c:pt>
                <c:pt idx="5">
                  <c:v>6090375.3939338988</c:v>
                </c:pt>
                <c:pt idx="6">
                  <c:v>2408882</c:v>
                </c:pt>
                <c:pt idx="7">
                  <c:v>1200790.5842513698</c:v>
                </c:pt>
                <c:pt idx="8">
                  <c:v>14475007.825565217</c:v>
                </c:pt>
                <c:pt idx="9">
                  <c:v>45258265.00523667</c:v>
                </c:pt>
                <c:pt idx="10">
                  <c:v>5799548.9692578726</c:v>
                </c:pt>
                <c:pt idx="11">
                  <c:v>24238643.223984871</c:v>
                </c:pt>
                <c:pt idx="12">
                  <c:v>32358910</c:v>
                </c:pt>
                <c:pt idx="13">
                  <c:v>346117</c:v>
                </c:pt>
                <c:pt idx="14">
                  <c:v>17945494.126681894</c:v>
                </c:pt>
                <c:pt idx="15">
                  <c:v>23884516.186046511</c:v>
                </c:pt>
                <c:pt idx="16">
                  <c:v>12428849.04400837</c:v>
                </c:pt>
                <c:pt idx="17">
                  <c:v>10421027.373441519</c:v>
                </c:pt>
                <c:pt idx="18">
                  <c:v>1147154.9249361977</c:v>
                </c:pt>
                <c:pt idx="19">
                  <c:v>405770</c:v>
                </c:pt>
                <c:pt idx="20">
                  <c:v>677411.14</c:v>
                </c:pt>
                <c:pt idx="21">
                  <c:v>3724064.8207682269</c:v>
                </c:pt>
                <c:pt idx="22">
                  <c:v>13645442.042488724</c:v>
                </c:pt>
                <c:pt idx="23">
                  <c:v>1189545</c:v>
                </c:pt>
                <c:pt idx="24">
                  <c:v>9797987.4821848422</c:v>
                </c:pt>
                <c:pt idx="25">
                  <c:v>792390</c:v>
                </c:pt>
                <c:pt idx="26">
                  <c:v>642602.84354377387</c:v>
                </c:pt>
              </c:numCache>
            </c:numRef>
          </c:val>
          <c:smooth val="0"/>
          <c:extLst xmlns:c15="http://schemas.microsoft.com/office/drawing/2012/chart">
            <c:ext xmlns:c15="http://schemas.microsoft.com/office/drawing/2012/chart" uri="{02D57815-91ED-43cb-92C2-25804820EDAC}">
              <c15:filteredSeriesTitle>
                <c15:tx>
                  <c:strRef>
                    <c:extLst>
                      <c:ext uri="{02D57815-91ED-43cb-92C2-25804820EDAC}">
                        <c15:formulaRef>
                          <c15:sqref>'Disclosure Incompleteness'!#REF!</c15:sqref>
                        </c15:formulaRef>
                      </c:ext>
                    </c:extLst>
                    <c:strCache>
                      <c:ptCount val="1"/>
                      <c:pt idx="0">
                        <c:v>#REF!</c:v>
                      </c:pt>
                    </c:strCache>
                  </c:strRef>
                </c15:tx>
              </c15:filteredSeriesTitle>
            </c:ext>
            <c:ext xmlns:c16="http://schemas.microsoft.com/office/drawing/2014/chart" uri="{C3380CC4-5D6E-409C-BE32-E72D297353CC}">
              <c16:uniqueId val="{00000000-C116-43B3-89BF-FD79DD2D6AC2}"/>
            </c:ext>
          </c:extLst>
        </c:ser>
        <c:dLbls>
          <c:dLblPos val="t"/>
          <c:showLegendKey val="0"/>
          <c:showVal val="1"/>
          <c:showCatName val="0"/>
          <c:showSerName val="0"/>
          <c:showPercent val="0"/>
          <c:showBubbleSize val="0"/>
        </c:dLbls>
        <c:smooth val="0"/>
        <c:axId val="1337457967"/>
        <c:axId val="1548439823"/>
        <c:extLst/>
      </c:lineChart>
      <c:catAx>
        <c:axId val="13374579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e-DE"/>
          </a:p>
        </c:txPr>
        <c:crossAx val="1548439823"/>
        <c:crosses val="autoZero"/>
        <c:auto val="1"/>
        <c:lblAlgn val="ctr"/>
        <c:lblOffset val="100"/>
        <c:noMultiLvlLbl val="0"/>
      </c:catAx>
      <c:valAx>
        <c:axId val="1548439823"/>
        <c:scaling>
          <c:orientation val="minMax"/>
          <c:max val="250"/>
          <c:min val="0"/>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g CO2e/USD</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e-DE"/>
            </a:p>
          </c:txPr>
        </c:title>
        <c:numFmt formatCode="_-* #,##0_-;\-* #,##0_-;_-* &quot;-&quot;??_-;_-@_-"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e-DE"/>
          </a:p>
        </c:txPr>
        <c:crossAx val="1337457967"/>
        <c:crosses val="autoZero"/>
        <c:crossBetween val="between"/>
      </c:valAx>
      <c:spPr>
        <a:noFill/>
        <a:ln>
          <a:solidFill>
            <a:schemeClr val="bg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aseline="0"/>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26410422195142"/>
          <c:y val="0.11739012427219384"/>
          <c:w val="0.89673589577804869"/>
          <c:h val="0.76521975145561238"/>
        </c:manualLayout>
      </c:layout>
      <c:lineChart>
        <c:grouping val="standard"/>
        <c:varyColors val="0"/>
        <c:ser>
          <c:idx val="0"/>
          <c:order val="0"/>
          <c:spPr>
            <a:ln w="28575" cap="rnd">
              <a:solidFill>
                <a:schemeClr val="accent1"/>
              </a:solidFill>
              <a:round/>
            </a:ln>
            <a:effectLst/>
          </c:spPr>
          <c:marker>
            <c:symbol val="none"/>
          </c:marker>
          <c:dLbls>
            <c:delete val="1"/>
          </c:dLbls>
          <c:cat>
            <c:strRef>
              <c:extLst>
                <c:ext xmlns:c15="http://schemas.microsoft.com/office/drawing/2012/chart" uri="{02D57815-91ED-43cb-92C2-25804820EDAC}">
                  <c15:fullRef>
                    <c15:sqref>'2.2 Boundary incompleteness'!$AA$7:$BE$7</c15:sqref>
                  </c15:fullRef>
                </c:ext>
              </c:extLst>
              <c:f>('2.2 Boundary incompleteness'!$AC$7,'2.2 Boundary incompleteness'!$AE$7,'2.2 Boundary incompleteness'!$AG$7:$BE$7)</c:f>
              <c:strCache>
                <c:ptCount val="27"/>
                <c:pt idx="0">
                  <c:v>Cisco Systems</c:v>
                </c:pt>
                <c:pt idx="1">
                  <c:v>HP</c:v>
                </c:pt>
                <c:pt idx="2">
                  <c:v>Hewlett Packard Enterprise</c:v>
                </c:pt>
                <c:pt idx="3">
                  <c:v>TE Connectivity</c:v>
                </c:pt>
                <c:pt idx="4">
                  <c:v>Fujitsu</c:v>
                </c:pt>
                <c:pt idx="5">
                  <c:v>Murata Manufacturing</c:v>
                </c:pt>
                <c:pt idx="6">
                  <c:v>Corning</c:v>
                </c:pt>
                <c:pt idx="7">
                  <c:v>Western Digital</c:v>
                </c:pt>
                <c:pt idx="8">
                  <c:v>BOE Technology Group</c:v>
                </c:pt>
                <c:pt idx="9">
                  <c:v>Nokia</c:v>
                </c:pt>
                <c:pt idx="10">
                  <c:v>Kyocera</c:v>
                </c:pt>
                <c:pt idx="11">
                  <c:v>Lenovo Group</c:v>
                </c:pt>
                <c:pt idx="12">
                  <c:v>Ericsson</c:v>
                </c:pt>
                <c:pt idx="13">
                  <c:v>Amphenol</c:v>
                </c:pt>
                <c:pt idx="14">
                  <c:v>Seagate Technology</c:v>
                </c:pt>
                <c:pt idx="15">
                  <c:v>TDK</c:v>
                </c:pt>
                <c:pt idx="16">
                  <c:v>Samsung SDI</c:v>
                </c:pt>
                <c:pt idx="17">
                  <c:v>NEC</c:v>
                </c:pt>
                <c:pt idx="18">
                  <c:v>NetApp</c:v>
                </c:pt>
                <c:pt idx="19">
                  <c:v>Hoya</c:v>
                </c:pt>
                <c:pt idx="20">
                  <c:v>Pegatron</c:v>
                </c:pt>
                <c:pt idx="21">
                  <c:v>Delta Electronics</c:v>
                </c:pt>
                <c:pt idx="22">
                  <c:v>OMRON</c:v>
                </c:pt>
                <c:pt idx="23">
                  <c:v>Flex</c:v>
                </c:pt>
                <c:pt idx="24">
                  <c:v>Compal Electronics</c:v>
                </c:pt>
                <c:pt idx="25">
                  <c:v>Jabil Circuit</c:v>
                </c:pt>
                <c:pt idx="26">
                  <c:v>Wistron</c:v>
                </c:pt>
              </c:strCache>
            </c:strRef>
          </c:cat>
          <c:val>
            <c:numRef>
              <c:extLst>
                <c:ext xmlns:c15="http://schemas.microsoft.com/office/drawing/2012/chart" uri="{02D57815-91ED-43cb-92C2-25804820EDAC}">
                  <c15:fullRef>
                    <c15:sqref>'2.2 Boundary incompleteness'!$AA$16:$BE$16</c15:sqref>
                  </c15:fullRef>
                </c:ext>
              </c:extLst>
              <c:f>('2.2 Boundary incompleteness'!$AC$16,'2.2 Boundary incompleteness'!$AE$16,'2.2 Boundary incompleteness'!$AG$16:$BE$16)</c:f>
              <c:numCache>
                <c:formatCode>_-* #,##0_-;\-* #,##0_-;_-* "-"??_-;_-@_-</c:formatCode>
                <c:ptCount val="27"/>
                <c:pt idx="0">
                  <c:v>45690328.283805139</c:v>
                </c:pt>
                <c:pt idx="1">
                  <c:v>47604299.486801222</c:v>
                </c:pt>
                <c:pt idx="2">
                  <c:v>10019299</c:v>
                </c:pt>
                <c:pt idx="3">
                  <c:v>31045.456087084411</c:v>
                </c:pt>
                <c:pt idx="4">
                  <c:v>6315946.7543269964</c:v>
                </c:pt>
                <c:pt idx="5">
                  <c:v>4458731.3939338988</c:v>
                </c:pt>
                <c:pt idx="6">
                  <c:v>0</c:v>
                </c:pt>
                <c:pt idx="7">
                  <c:v>44236.684251369741</c:v>
                </c:pt>
                <c:pt idx="8">
                  <c:v>3447491.8255652166</c:v>
                </c:pt>
                <c:pt idx="9">
                  <c:v>44758338.035236672</c:v>
                </c:pt>
                <c:pt idx="10">
                  <c:v>4766246.9692578726</c:v>
                </c:pt>
                <c:pt idx="11">
                  <c:v>24031291.223984871</c:v>
                </c:pt>
                <c:pt idx="12">
                  <c:v>32171000</c:v>
                </c:pt>
                <c:pt idx="13">
                  <c:v>0</c:v>
                </c:pt>
                <c:pt idx="14">
                  <c:v>16796177.126681894</c:v>
                </c:pt>
                <c:pt idx="15">
                  <c:v>22214783.186046511</c:v>
                </c:pt>
                <c:pt idx="16">
                  <c:v>11326285.04400837</c:v>
                </c:pt>
                <c:pt idx="17">
                  <c:v>9982610.3734415192</c:v>
                </c:pt>
                <c:pt idx="18">
                  <c:v>1045268.9249361977</c:v>
                </c:pt>
                <c:pt idx="19">
                  <c:v>0</c:v>
                </c:pt>
                <c:pt idx="20">
                  <c:v>0</c:v>
                </c:pt>
                <c:pt idx="21">
                  <c:v>3400235.8207682269</c:v>
                </c:pt>
                <c:pt idx="22">
                  <c:v>13467612.042488724</c:v>
                </c:pt>
                <c:pt idx="23">
                  <c:v>284363</c:v>
                </c:pt>
                <c:pt idx="24">
                  <c:v>9515191.4821848422</c:v>
                </c:pt>
                <c:pt idx="25">
                  <c:v>60968</c:v>
                </c:pt>
                <c:pt idx="26">
                  <c:v>212311.49354377383</c:v>
                </c:pt>
              </c:numCache>
            </c:numRef>
          </c:val>
          <c:smooth val="0"/>
          <c:extLst xmlns:c15="http://schemas.microsoft.com/office/drawing/2012/chart">
            <c:ext xmlns:c15="http://schemas.microsoft.com/office/drawing/2012/chart" uri="{02D57815-91ED-43cb-92C2-25804820EDAC}">
              <c15:filteredSeriesTitle>
                <c15:tx>
                  <c:strRef>
                    <c:extLst>
                      <c:ext uri="{02D57815-91ED-43cb-92C2-25804820EDAC}">
                        <c15:formulaRef>
                          <c15:sqref>'Disclosure Incompleteness'!#REF!</c15:sqref>
                        </c15:formulaRef>
                      </c:ext>
                    </c:extLst>
                    <c:strCache>
                      <c:ptCount val="1"/>
                      <c:pt idx="0">
                        <c:v>#REF!</c:v>
                      </c:pt>
                    </c:strCache>
                  </c:strRef>
                </c15:tx>
              </c15:filteredSeriesTitle>
            </c:ext>
            <c:ext xmlns:c16="http://schemas.microsoft.com/office/drawing/2014/chart" uri="{C3380CC4-5D6E-409C-BE32-E72D297353CC}">
              <c16:uniqueId val="{00000000-EA2A-431A-B14E-EFFD1424BF3A}"/>
            </c:ext>
          </c:extLst>
        </c:ser>
        <c:dLbls>
          <c:dLblPos val="t"/>
          <c:showLegendKey val="0"/>
          <c:showVal val="1"/>
          <c:showCatName val="0"/>
          <c:showSerName val="0"/>
          <c:showPercent val="0"/>
          <c:showBubbleSize val="0"/>
        </c:dLbls>
        <c:smooth val="0"/>
        <c:axId val="1337457967"/>
        <c:axId val="1548439823"/>
        <c:extLst/>
      </c:lineChart>
      <c:catAx>
        <c:axId val="13374579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e-DE"/>
          </a:p>
        </c:txPr>
        <c:crossAx val="1548439823"/>
        <c:crosses val="autoZero"/>
        <c:auto val="1"/>
        <c:lblAlgn val="ctr"/>
        <c:lblOffset val="100"/>
        <c:noMultiLvlLbl val="0"/>
      </c:catAx>
      <c:valAx>
        <c:axId val="1548439823"/>
        <c:scaling>
          <c:orientation val="minMax"/>
          <c:max val="250"/>
          <c:min val="0"/>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g CO2e/USD</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e-DE"/>
            </a:p>
          </c:txPr>
        </c:title>
        <c:numFmt formatCode="_-* #,##0_-;\-* #,##0_-;_-* &quot;-&quot;??_-;_-@_-"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e-DE"/>
          </a:p>
        </c:txPr>
        <c:crossAx val="1337457967"/>
        <c:crosses val="autoZero"/>
        <c:crossBetween val="between"/>
      </c:valAx>
      <c:spPr>
        <a:noFill/>
        <a:ln>
          <a:solidFill>
            <a:schemeClr val="bg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aseline="0"/>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4381983351276799"/>
          <c:y val="6.8901004076130742E-2"/>
          <c:w val="0.39573955936473088"/>
          <c:h val="0.77968933055835044"/>
        </c:manualLayout>
      </c:layout>
      <c:barChart>
        <c:barDir val="bar"/>
        <c:grouping val="clustered"/>
        <c:varyColors val="0"/>
        <c:ser>
          <c:idx val="1"/>
          <c:order val="0"/>
          <c:tx>
            <c:strRef>
              <c:f>'2.3 Reporting inconsistency'!$C$8</c:f>
              <c:strCache>
                <c:ptCount val="1"/>
                <c:pt idx="0">
                  <c:v>Scope 3 emissions in CR</c:v>
                </c:pt>
              </c:strCache>
            </c:strRef>
          </c:tx>
          <c:spPr>
            <a:solidFill>
              <a:schemeClr val="bg1">
                <a:lumMod val="65000"/>
              </a:schemeClr>
            </a:solidFill>
            <a:ln>
              <a:noFill/>
            </a:ln>
            <a:effectLst/>
          </c:spPr>
          <c:invertIfNegative val="0"/>
          <c:cat>
            <c:strRef>
              <c:f>'2.3 Reporting inconsistency'!$AA$17:$BH$17</c:f>
              <c:strCache>
                <c:ptCount val="34"/>
                <c:pt idx="0">
                  <c:v>Nokia</c:v>
                </c:pt>
                <c:pt idx="1">
                  <c:v>Cisco Systems</c:v>
                </c:pt>
                <c:pt idx="2">
                  <c:v>Samsung Electronics</c:v>
                </c:pt>
                <c:pt idx="3">
                  <c:v>Ericsson</c:v>
                </c:pt>
                <c:pt idx="4">
                  <c:v>Apple</c:v>
                </c:pt>
                <c:pt idx="5">
                  <c:v>TDK</c:v>
                </c:pt>
                <c:pt idx="6">
                  <c:v>Dell Technologies</c:v>
                </c:pt>
                <c:pt idx="7">
                  <c:v>Seagate Technology</c:v>
                </c:pt>
                <c:pt idx="8">
                  <c:v>Lenovo Group</c:v>
                </c:pt>
                <c:pt idx="9">
                  <c:v>OMRON</c:v>
                </c:pt>
                <c:pt idx="10">
                  <c:v>Hewlett Packard Enterprise</c:v>
                </c:pt>
                <c:pt idx="11">
                  <c:v>Samsung SDI</c:v>
                </c:pt>
                <c:pt idx="12">
                  <c:v>Compal Electronics</c:v>
                </c:pt>
                <c:pt idx="13">
                  <c:v>Fujitsu</c:v>
                </c:pt>
                <c:pt idx="14">
                  <c:v>NEC</c:v>
                </c:pt>
                <c:pt idx="15">
                  <c:v>Kyocera</c:v>
                </c:pt>
                <c:pt idx="16">
                  <c:v>Murata Manufacturing</c:v>
                </c:pt>
                <c:pt idx="17">
                  <c:v>Arista Networks</c:v>
                </c:pt>
                <c:pt idx="18">
                  <c:v>Delta Electronics</c:v>
                </c:pt>
                <c:pt idx="19">
                  <c:v>Olympus</c:v>
                </c:pt>
                <c:pt idx="20">
                  <c:v>Flex</c:v>
                </c:pt>
                <c:pt idx="21">
                  <c:v>Wistron</c:v>
                </c:pt>
                <c:pt idx="22">
                  <c:v>NetApp</c:v>
                </c:pt>
                <c:pt idx="23">
                  <c:v>Jabil Circuit</c:v>
                </c:pt>
                <c:pt idx="24">
                  <c:v>Keysight Technologies</c:v>
                </c:pt>
                <c:pt idx="25">
                  <c:v>BOE Technology Group</c:v>
                </c:pt>
                <c:pt idx="26">
                  <c:v>TE Connectivity</c:v>
                </c:pt>
                <c:pt idx="27">
                  <c:v>Western Digital</c:v>
                </c:pt>
                <c:pt idx="28">
                  <c:v>Hon Hai Precision</c:v>
                </c:pt>
                <c:pt idx="29">
                  <c:v>Hon Hai Precision</c:v>
                </c:pt>
                <c:pt idx="30">
                  <c:v>Corning</c:v>
                </c:pt>
                <c:pt idx="31">
                  <c:v>Amphenol</c:v>
                </c:pt>
                <c:pt idx="32">
                  <c:v>Hoya</c:v>
                </c:pt>
                <c:pt idx="33">
                  <c:v>Pegatron</c:v>
                </c:pt>
              </c:strCache>
            </c:strRef>
          </c:cat>
          <c:val>
            <c:numRef>
              <c:f>'2.3 Reporting inconsistency'!$AA$18:$BH$18</c:f>
              <c:numCache>
                <c:formatCode>General</c:formatCode>
                <c:ptCount val="34"/>
                <c:pt idx="0">
                  <c:v>44676400</c:v>
                </c:pt>
                <c:pt idx="1">
                  <c:v>0</c:v>
                </c:pt>
                <c:pt idx="2">
                  <c:v>15908000</c:v>
                </c:pt>
                <c:pt idx="3">
                  <c:v>32171000</c:v>
                </c:pt>
                <c:pt idx="4">
                  <c:v>25070500</c:v>
                </c:pt>
                <c:pt idx="5">
                  <c:v>22162308</c:v>
                </c:pt>
                <c:pt idx="6">
                  <c:v>17642626</c:v>
                </c:pt>
                <c:pt idx="7">
                  <c:v>16790400</c:v>
                </c:pt>
                <c:pt idx="8">
                  <c:v>15805120</c:v>
                </c:pt>
                <c:pt idx="9">
                  <c:v>0</c:v>
                </c:pt>
                <c:pt idx="10">
                  <c:v>10019299</c:v>
                </c:pt>
                <c:pt idx="11">
                  <c:v>4947</c:v>
                </c:pt>
                <c:pt idx="12">
                  <c:v>0</c:v>
                </c:pt>
                <c:pt idx="13">
                  <c:v>6105200</c:v>
                </c:pt>
                <c:pt idx="14">
                  <c:v>5295000</c:v>
                </c:pt>
                <c:pt idx="15">
                  <c:v>4738391</c:v>
                </c:pt>
                <c:pt idx="16">
                  <c:v>0</c:v>
                </c:pt>
                <c:pt idx="17">
                  <c:v>1510074</c:v>
                </c:pt>
                <c:pt idx="18">
                  <c:v>516217.22</c:v>
                </c:pt>
                <c:pt idx="19">
                  <c:v>52486</c:v>
                </c:pt>
                <c:pt idx="20">
                  <c:v>284363</c:v>
                </c:pt>
                <c:pt idx="21">
                  <c:v>139156.56</c:v>
                </c:pt>
                <c:pt idx="22">
                  <c:v>0</c:v>
                </c:pt>
                <c:pt idx="23">
                  <c:v>60968</c:v>
                </c:pt>
                <c:pt idx="24">
                  <c:v>0</c:v>
                </c:pt>
                <c:pt idx="25">
                  <c:v>0</c:v>
                </c:pt>
                <c:pt idx="26">
                  <c:v>23520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0-93B5-41BC-80C6-C55B03DFDD3C}"/>
            </c:ext>
          </c:extLst>
        </c:ser>
        <c:ser>
          <c:idx val="0"/>
          <c:order val="1"/>
          <c:tx>
            <c:strRef>
              <c:f>'2.3 Reporting inconsistency'!$C$9</c:f>
              <c:strCache>
                <c:ptCount val="1"/>
                <c:pt idx="0">
                  <c:v>Scope 3 emissions in CDP</c:v>
                </c:pt>
              </c:strCache>
            </c:strRef>
          </c:tx>
          <c:spPr>
            <a:solidFill>
              <a:schemeClr val="bg2">
                <a:lumMod val="90000"/>
              </a:schemeClr>
            </a:solidFill>
            <a:ln>
              <a:noFill/>
            </a:ln>
            <a:effectLst/>
          </c:spPr>
          <c:invertIfNegative val="0"/>
          <c:cat>
            <c:strRef>
              <c:f>'2.3 Reporting inconsistency'!$AA$17:$BH$17</c:f>
              <c:strCache>
                <c:ptCount val="34"/>
                <c:pt idx="0">
                  <c:v>Nokia</c:v>
                </c:pt>
                <c:pt idx="1">
                  <c:v>Cisco Systems</c:v>
                </c:pt>
                <c:pt idx="2">
                  <c:v>Samsung Electronics</c:v>
                </c:pt>
                <c:pt idx="3">
                  <c:v>Ericsson</c:v>
                </c:pt>
                <c:pt idx="4">
                  <c:v>Apple</c:v>
                </c:pt>
                <c:pt idx="5">
                  <c:v>TDK</c:v>
                </c:pt>
                <c:pt idx="6">
                  <c:v>Dell Technologies</c:v>
                </c:pt>
                <c:pt idx="7">
                  <c:v>Seagate Technology</c:v>
                </c:pt>
                <c:pt idx="8">
                  <c:v>Lenovo Group</c:v>
                </c:pt>
                <c:pt idx="9">
                  <c:v>OMRON</c:v>
                </c:pt>
                <c:pt idx="10">
                  <c:v>Hewlett Packard Enterprise</c:v>
                </c:pt>
                <c:pt idx="11">
                  <c:v>Samsung SDI</c:v>
                </c:pt>
                <c:pt idx="12">
                  <c:v>Compal Electronics</c:v>
                </c:pt>
                <c:pt idx="13">
                  <c:v>Fujitsu</c:v>
                </c:pt>
                <c:pt idx="14">
                  <c:v>NEC</c:v>
                </c:pt>
                <c:pt idx="15">
                  <c:v>Kyocera</c:v>
                </c:pt>
                <c:pt idx="16">
                  <c:v>Murata Manufacturing</c:v>
                </c:pt>
                <c:pt idx="17">
                  <c:v>Arista Networks</c:v>
                </c:pt>
                <c:pt idx="18">
                  <c:v>Delta Electronics</c:v>
                </c:pt>
                <c:pt idx="19">
                  <c:v>Olympus</c:v>
                </c:pt>
                <c:pt idx="20">
                  <c:v>Flex</c:v>
                </c:pt>
                <c:pt idx="21">
                  <c:v>Wistron</c:v>
                </c:pt>
                <c:pt idx="22">
                  <c:v>NetApp</c:v>
                </c:pt>
                <c:pt idx="23">
                  <c:v>Jabil Circuit</c:v>
                </c:pt>
                <c:pt idx="24">
                  <c:v>Keysight Technologies</c:v>
                </c:pt>
                <c:pt idx="25">
                  <c:v>BOE Technology Group</c:v>
                </c:pt>
                <c:pt idx="26">
                  <c:v>TE Connectivity</c:v>
                </c:pt>
                <c:pt idx="27">
                  <c:v>Western Digital</c:v>
                </c:pt>
                <c:pt idx="28">
                  <c:v>Hon Hai Precision</c:v>
                </c:pt>
                <c:pt idx="29">
                  <c:v>Hon Hai Precision</c:v>
                </c:pt>
                <c:pt idx="30">
                  <c:v>Corning</c:v>
                </c:pt>
                <c:pt idx="31">
                  <c:v>Amphenol</c:v>
                </c:pt>
                <c:pt idx="32">
                  <c:v>Hoya</c:v>
                </c:pt>
                <c:pt idx="33">
                  <c:v>Pegatron</c:v>
                </c:pt>
              </c:strCache>
            </c:strRef>
          </c:cat>
          <c:val>
            <c:numRef>
              <c:f>'2.3 Reporting inconsistency'!$AA$19:$BH$19</c:f>
              <c:numCache>
                <c:formatCode>General</c:formatCode>
                <c:ptCount val="34"/>
                <c:pt idx="0">
                  <c:v>44676400</c:v>
                </c:pt>
                <c:pt idx="1">
                  <c:v>39520558</c:v>
                </c:pt>
                <c:pt idx="2">
                  <c:v>38234000</c:v>
                </c:pt>
                <c:pt idx="3">
                  <c:v>32171000</c:v>
                </c:pt>
                <c:pt idx="4">
                  <c:v>25070500</c:v>
                </c:pt>
                <c:pt idx="5">
                  <c:v>22162308</c:v>
                </c:pt>
                <c:pt idx="6">
                  <c:v>17642626</c:v>
                </c:pt>
                <c:pt idx="7">
                  <c:v>16790400</c:v>
                </c:pt>
                <c:pt idx="8">
                  <c:v>15805120</c:v>
                </c:pt>
                <c:pt idx="9">
                  <c:v>13414044</c:v>
                </c:pt>
                <c:pt idx="10">
                  <c:v>10019299</c:v>
                </c:pt>
                <c:pt idx="11">
                  <c:v>9881174</c:v>
                </c:pt>
                <c:pt idx="12">
                  <c:v>9430743.6999999993</c:v>
                </c:pt>
                <c:pt idx="13">
                  <c:v>6106700</c:v>
                </c:pt>
                <c:pt idx="14">
                  <c:v>5295000</c:v>
                </c:pt>
                <c:pt idx="15">
                  <c:v>4738391</c:v>
                </c:pt>
                <c:pt idx="16">
                  <c:v>4437221</c:v>
                </c:pt>
                <c:pt idx="17">
                  <c:v>1510074</c:v>
                </c:pt>
                <c:pt idx="18">
                  <c:v>609982.53</c:v>
                </c:pt>
                <c:pt idx="19">
                  <c:v>492539</c:v>
                </c:pt>
                <c:pt idx="20">
                  <c:v>284363</c:v>
                </c:pt>
                <c:pt idx="21">
                  <c:v>139156.56</c:v>
                </c:pt>
                <c:pt idx="22">
                  <c:v>65614</c:v>
                </c:pt>
                <c:pt idx="23">
                  <c:v>60968</c:v>
                </c:pt>
                <c:pt idx="24">
                  <c:v>56519.4</c:v>
                </c:pt>
                <c:pt idx="25">
                  <c:v>33887</c:v>
                </c:pt>
                <c:pt idx="26">
                  <c:v>23520</c:v>
                </c:pt>
                <c:pt idx="27">
                  <c:v>18131.240000000002</c:v>
                </c:pt>
                <c:pt idx="28">
                  <c:v>0</c:v>
                </c:pt>
                <c:pt idx="29">
                  <c:v>0</c:v>
                </c:pt>
                <c:pt idx="30">
                  <c:v>0</c:v>
                </c:pt>
                <c:pt idx="31">
                  <c:v>0</c:v>
                </c:pt>
                <c:pt idx="32">
                  <c:v>0</c:v>
                </c:pt>
                <c:pt idx="33">
                  <c:v>0</c:v>
                </c:pt>
              </c:numCache>
            </c:numRef>
          </c:val>
          <c:extLst>
            <c:ext xmlns:c16="http://schemas.microsoft.com/office/drawing/2014/chart" uri="{C3380CC4-5D6E-409C-BE32-E72D297353CC}">
              <c16:uniqueId val="{00000001-93B5-41BC-80C6-C55B03DFDD3C}"/>
            </c:ext>
          </c:extLst>
        </c:ser>
        <c:ser>
          <c:idx val="2"/>
          <c:order val="2"/>
          <c:tx>
            <c:strRef>
              <c:f>'2.3 Reporting inconsistency'!$C$10</c:f>
              <c:strCache>
                <c:ptCount val="1"/>
                <c:pt idx="0">
                  <c:v>Deviation due to reporting inconsistency</c:v>
                </c:pt>
              </c:strCache>
            </c:strRef>
          </c:tx>
          <c:spPr>
            <a:solidFill>
              <a:schemeClr val="accent1">
                <a:lumMod val="75000"/>
              </a:schemeClr>
            </a:solidFill>
            <a:ln>
              <a:noFill/>
            </a:ln>
            <a:effectLst/>
          </c:spPr>
          <c:invertIfNegative val="0"/>
          <c:cat>
            <c:strRef>
              <c:f>'2.3 Reporting inconsistency'!$AA$17:$BH$17</c:f>
              <c:strCache>
                <c:ptCount val="34"/>
                <c:pt idx="0">
                  <c:v>Nokia</c:v>
                </c:pt>
                <c:pt idx="1">
                  <c:v>Cisco Systems</c:v>
                </c:pt>
                <c:pt idx="2">
                  <c:v>Samsung Electronics</c:v>
                </c:pt>
                <c:pt idx="3">
                  <c:v>Ericsson</c:v>
                </c:pt>
                <c:pt idx="4">
                  <c:v>Apple</c:v>
                </c:pt>
                <c:pt idx="5">
                  <c:v>TDK</c:v>
                </c:pt>
                <c:pt idx="6">
                  <c:v>Dell Technologies</c:v>
                </c:pt>
                <c:pt idx="7">
                  <c:v>Seagate Technology</c:v>
                </c:pt>
                <c:pt idx="8">
                  <c:v>Lenovo Group</c:v>
                </c:pt>
                <c:pt idx="9">
                  <c:v>OMRON</c:v>
                </c:pt>
                <c:pt idx="10">
                  <c:v>Hewlett Packard Enterprise</c:v>
                </c:pt>
                <c:pt idx="11">
                  <c:v>Samsung SDI</c:v>
                </c:pt>
                <c:pt idx="12">
                  <c:v>Compal Electronics</c:v>
                </c:pt>
                <c:pt idx="13">
                  <c:v>Fujitsu</c:v>
                </c:pt>
                <c:pt idx="14">
                  <c:v>NEC</c:v>
                </c:pt>
                <c:pt idx="15">
                  <c:v>Kyocera</c:v>
                </c:pt>
                <c:pt idx="16">
                  <c:v>Murata Manufacturing</c:v>
                </c:pt>
                <c:pt idx="17">
                  <c:v>Arista Networks</c:v>
                </c:pt>
                <c:pt idx="18">
                  <c:v>Delta Electronics</c:v>
                </c:pt>
                <c:pt idx="19">
                  <c:v>Olympus</c:v>
                </c:pt>
                <c:pt idx="20">
                  <c:v>Flex</c:v>
                </c:pt>
                <c:pt idx="21">
                  <c:v>Wistron</c:v>
                </c:pt>
                <c:pt idx="22">
                  <c:v>NetApp</c:v>
                </c:pt>
                <c:pt idx="23">
                  <c:v>Jabil Circuit</c:v>
                </c:pt>
                <c:pt idx="24">
                  <c:v>Keysight Technologies</c:v>
                </c:pt>
                <c:pt idx="25">
                  <c:v>BOE Technology Group</c:v>
                </c:pt>
                <c:pt idx="26">
                  <c:v>TE Connectivity</c:v>
                </c:pt>
                <c:pt idx="27">
                  <c:v>Western Digital</c:v>
                </c:pt>
                <c:pt idx="28">
                  <c:v>Hon Hai Precision</c:v>
                </c:pt>
                <c:pt idx="29">
                  <c:v>Hon Hai Precision</c:v>
                </c:pt>
                <c:pt idx="30">
                  <c:v>Corning</c:v>
                </c:pt>
                <c:pt idx="31">
                  <c:v>Amphenol</c:v>
                </c:pt>
                <c:pt idx="32">
                  <c:v>Hoya</c:v>
                </c:pt>
                <c:pt idx="33">
                  <c:v>Pegatron</c:v>
                </c:pt>
              </c:strCache>
            </c:strRef>
          </c:cat>
          <c:val>
            <c:numRef>
              <c:f>'2.3 Reporting inconsistency'!$AA$20:$BH$20</c:f>
              <c:numCache>
                <c:formatCode>General</c:formatCode>
                <c:ptCount val="34"/>
                <c:pt idx="0">
                  <c:v>0</c:v>
                </c:pt>
                <c:pt idx="1">
                  <c:v>39520558</c:v>
                </c:pt>
                <c:pt idx="2">
                  <c:v>22326000</c:v>
                </c:pt>
                <c:pt idx="3">
                  <c:v>0</c:v>
                </c:pt>
                <c:pt idx="4">
                  <c:v>0</c:v>
                </c:pt>
                <c:pt idx="5">
                  <c:v>0</c:v>
                </c:pt>
                <c:pt idx="6">
                  <c:v>0</c:v>
                </c:pt>
                <c:pt idx="7">
                  <c:v>0</c:v>
                </c:pt>
                <c:pt idx="8">
                  <c:v>0</c:v>
                </c:pt>
                <c:pt idx="9">
                  <c:v>13414044</c:v>
                </c:pt>
                <c:pt idx="10">
                  <c:v>0</c:v>
                </c:pt>
                <c:pt idx="11">
                  <c:v>9876227</c:v>
                </c:pt>
                <c:pt idx="12">
                  <c:v>9430743.6999999993</c:v>
                </c:pt>
                <c:pt idx="13">
                  <c:v>1500</c:v>
                </c:pt>
                <c:pt idx="14">
                  <c:v>0</c:v>
                </c:pt>
                <c:pt idx="15">
                  <c:v>0</c:v>
                </c:pt>
                <c:pt idx="16">
                  <c:v>4437221</c:v>
                </c:pt>
                <c:pt idx="17">
                  <c:v>0</c:v>
                </c:pt>
                <c:pt idx="18">
                  <c:v>93765.310000000056</c:v>
                </c:pt>
                <c:pt idx="19">
                  <c:v>440053</c:v>
                </c:pt>
                <c:pt idx="20">
                  <c:v>0</c:v>
                </c:pt>
                <c:pt idx="21">
                  <c:v>0</c:v>
                </c:pt>
                <c:pt idx="22">
                  <c:v>65614</c:v>
                </c:pt>
                <c:pt idx="23">
                  <c:v>0</c:v>
                </c:pt>
                <c:pt idx="24">
                  <c:v>56519.4</c:v>
                </c:pt>
                <c:pt idx="25">
                  <c:v>33887</c:v>
                </c:pt>
                <c:pt idx="26">
                  <c:v>0</c:v>
                </c:pt>
                <c:pt idx="27">
                  <c:v>18131.240000000002</c:v>
                </c:pt>
                <c:pt idx="28">
                  <c:v>0</c:v>
                </c:pt>
                <c:pt idx="29">
                  <c:v>0</c:v>
                </c:pt>
                <c:pt idx="30">
                  <c:v>0</c:v>
                </c:pt>
                <c:pt idx="31">
                  <c:v>0</c:v>
                </c:pt>
                <c:pt idx="32">
                  <c:v>0</c:v>
                </c:pt>
                <c:pt idx="33">
                  <c:v>0</c:v>
                </c:pt>
              </c:numCache>
            </c:numRef>
          </c:val>
          <c:extLst>
            <c:ext xmlns:c16="http://schemas.microsoft.com/office/drawing/2014/chart" uri="{C3380CC4-5D6E-409C-BE32-E72D297353CC}">
              <c16:uniqueId val="{00000002-93B5-41BC-80C6-C55B03DFDD3C}"/>
            </c:ext>
          </c:extLst>
        </c:ser>
        <c:dLbls>
          <c:showLegendKey val="0"/>
          <c:showVal val="0"/>
          <c:showCatName val="0"/>
          <c:showSerName val="0"/>
          <c:showPercent val="0"/>
          <c:showBubbleSize val="0"/>
        </c:dLbls>
        <c:gapWidth val="182"/>
        <c:axId val="1334257791"/>
        <c:axId val="1333151471"/>
      </c:barChart>
      <c:catAx>
        <c:axId val="1334257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crossAx val="1333151471"/>
        <c:crosses val="autoZero"/>
        <c:auto val="1"/>
        <c:lblAlgn val="ctr"/>
        <c:lblOffset val="100"/>
        <c:noMultiLvlLbl val="0"/>
      </c:catAx>
      <c:valAx>
        <c:axId val="1333151471"/>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high"/>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crossAx val="1334257791"/>
        <c:crosses val="autoZero"/>
        <c:crossBetween val="between"/>
        <c:dispUnits>
          <c:builtInUnit val="millions"/>
          <c:dispUnitsLbl>
            <c:tx>
              <c:rich>
                <a:bodyPr rot="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US"/>
                    <a:t>Mt CO2e</a:t>
                  </a:r>
                </a:p>
              </c:rich>
            </c:tx>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dispUnitsLbl>
        </c:dispUnits>
      </c:valAx>
      <c:spPr>
        <a:noFill/>
        <a:ln>
          <a:noFill/>
        </a:ln>
        <a:effectLst/>
      </c:spPr>
    </c:plotArea>
    <c:legend>
      <c:legendPos val="r"/>
      <c:layout>
        <c:manualLayout>
          <c:xMode val="edge"/>
          <c:yMode val="edge"/>
          <c:x val="0.24634865409265702"/>
          <c:y val="1.3315971485253963E-2"/>
          <c:w val="0.70098554904474153"/>
          <c:h val="2.697755275609947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aseline="0">
          <a:solidFill>
            <a:schemeClr val="tx1"/>
          </a:solidFill>
          <a:latin typeface="Times New Roman" panose="02020603050405020304" pitchFamily="18" charset="0"/>
          <a:cs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503879897638336"/>
          <c:y val="6.8901004076130742E-2"/>
          <c:w val="0.59734780034330159"/>
          <c:h val="0.4807272329467544"/>
        </c:manualLayout>
      </c:layout>
      <c:barChart>
        <c:barDir val="bar"/>
        <c:grouping val="clustered"/>
        <c:varyColors val="0"/>
        <c:ser>
          <c:idx val="1"/>
          <c:order val="0"/>
          <c:tx>
            <c:strRef>
              <c:f>'2.3 Reporting inconsistency'!$C$8</c:f>
              <c:strCache>
                <c:ptCount val="1"/>
                <c:pt idx="0">
                  <c:v>Scope 3 emissions in CR</c:v>
                </c:pt>
              </c:strCache>
            </c:strRef>
          </c:tx>
          <c:spPr>
            <a:solidFill>
              <a:schemeClr val="bg1">
                <a:lumMod val="65000"/>
              </a:schemeClr>
            </a:solidFill>
            <a:ln>
              <a:noFill/>
            </a:ln>
            <a:effectLst/>
          </c:spPr>
          <c:invertIfNegative val="0"/>
          <c:cat>
            <c:strRef>
              <c:f>'2.3 Reporting inconsistency'!$E$17:$Z$17</c:f>
              <c:strCache>
                <c:ptCount val="22"/>
                <c:pt idx="0">
                  <c:v>Microsoft</c:v>
                </c:pt>
                <c:pt idx="1">
                  <c:v>Alphabet</c:v>
                </c:pt>
                <c:pt idx="2">
                  <c:v>SAP</c:v>
                </c:pt>
                <c:pt idx="3">
                  <c:v>ATOS</c:v>
                </c:pt>
                <c:pt idx="4">
                  <c:v>Oracle</c:v>
                </c:pt>
                <c:pt idx="5">
                  <c:v>IBM</c:v>
                </c:pt>
                <c:pt idx="6">
                  <c:v>Accenture</c:v>
                </c:pt>
                <c:pt idx="7">
                  <c:v>Salesforce.com</c:v>
                </c:pt>
                <c:pt idx="8">
                  <c:v>Capgemini</c:v>
                </c:pt>
                <c:pt idx="9">
                  <c:v>Tata Consultancy Services</c:v>
                </c:pt>
                <c:pt idx="10">
                  <c:v>Adobe</c:v>
                </c:pt>
                <c:pt idx="11">
                  <c:v>Wipro</c:v>
                </c:pt>
                <c:pt idx="12">
                  <c:v>VMware</c:v>
                </c:pt>
                <c:pt idx="13">
                  <c:v>Infosys</c:v>
                </c:pt>
                <c:pt idx="14">
                  <c:v>Autodesk</c:v>
                </c:pt>
                <c:pt idx="15">
                  <c:v>Nomura Research Institute</c:v>
                </c:pt>
                <c:pt idx="16">
                  <c:v>HCL Technologies</c:v>
                </c:pt>
                <c:pt idx="17">
                  <c:v>Synopsys</c:v>
                </c:pt>
                <c:pt idx="18">
                  <c:v>Tech Mahindra</c:v>
                </c:pt>
                <c:pt idx="19">
                  <c:v>Intuit</c:v>
                </c:pt>
                <c:pt idx="20">
                  <c:v>ServiceNow</c:v>
                </c:pt>
                <c:pt idx="21">
                  <c:v>Shopify</c:v>
                </c:pt>
              </c:strCache>
            </c:strRef>
          </c:cat>
          <c:val>
            <c:numRef>
              <c:f>'2.3 Reporting inconsistency'!$E$18:$Z$18</c:f>
              <c:numCache>
                <c:formatCode>General</c:formatCode>
                <c:ptCount val="22"/>
                <c:pt idx="0">
                  <c:v>17334520</c:v>
                </c:pt>
                <c:pt idx="1">
                  <c:v>14279467</c:v>
                </c:pt>
                <c:pt idx="2">
                  <c:v>432751</c:v>
                </c:pt>
                <c:pt idx="3">
                  <c:v>0</c:v>
                </c:pt>
                <c:pt idx="4">
                  <c:v>0</c:v>
                </c:pt>
                <c:pt idx="5">
                  <c:v>329409</c:v>
                </c:pt>
                <c:pt idx="6">
                  <c:v>948756</c:v>
                </c:pt>
                <c:pt idx="7">
                  <c:v>155000</c:v>
                </c:pt>
                <c:pt idx="8">
                  <c:v>338201.15</c:v>
                </c:pt>
                <c:pt idx="9">
                  <c:v>0</c:v>
                </c:pt>
                <c:pt idx="10">
                  <c:v>51101</c:v>
                </c:pt>
                <c:pt idx="11">
                  <c:v>380946</c:v>
                </c:pt>
                <c:pt idx="12">
                  <c:v>378122.72</c:v>
                </c:pt>
                <c:pt idx="13">
                  <c:v>343028</c:v>
                </c:pt>
                <c:pt idx="14">
                  <c:v>175045</c:v>
                </c:pt>
                <c:pt idx="15">
                  <c:v>120710.65999999999</c:v>
                </c:pt>
                <c:pt idx="16">
                  <c:v>0</c:v>
                </c:pt>
                <c:pt idx="17">
                  <c:v>42724.2</c:v>
                </c:pt>
                <c:pt idx="18">
                  <c:v>39188.270000000004</c:v>
                </c:pt>
                <c:pt idx="19">
                  <c:v>0</c:v>
                </c:pt>
                <c:pt idx="20">
                  <c:v>0</c:v>
                </c:pt>
                <c:pt idx="21">
                  <c:v>0</c:v>
                </c:pt>
              </c:numCache>
            </c:numRef>
          </c:val>
          <c:extLst>
            <c:ext xmlns:c16="http://schemas.microsoft.com/office/drawing/2014/chart" uri="{C3380CC4-5D6E-409C-BE32-E72D297353CC}">
              <c16:uniqueId val="{00000000-B347-41BD-B96B-7E06695E61EA}"/>
            </c:ext>
          </c:extLst>
        </c:ser>
        <c:ser>
          <c:idx val="0"/>
          <c:order val="1"/>
          <c:tx>
            <c:strRef>
              <c:f>'2.3 Reporting inconsistency'!$C$9</c:f>
              <c:strCache>
                <c:ptCount val="1"/>
                <c:pt idx="0">
                  <c:v>Scope 3 emissions in CDP</c:v>
                </c:pt>
              </c:strCache>
            </c:strRef>
          </c:tx>
          <c:spPr>
            <a:solidFill>
              <a:schemeClr val="bg2">
                <a:lumMod val="90000"/>
              </a:schemeClr>
            </a:solidFill>
            <a:ln>
              <a:noFill/>
            </a:ln>
            <a:effectLst/>
          </c:spPr>
          <c:invertIfNegative val="0"/>
          <c:cat>
            <c:strRef>
              <c:f>'2.3 Reporting inconsistency'!$E$17:$Z$17</c:f>
              <c:strCache>
                <c:ptCount val="22"/>
                <c:pt idx="0">
                  <c:v>Microsoft</c:v>
                </c:pt>
                <c:pt idx="1">
                  <c:v>Alphabet</c:v>
                </c:pt>
                <c:pt idx="2">
                  <c:v>SAP</c:v>
                </c:pt>
                <c:pt idx="3">
                  <c:v>ATOS</c:v>
                </c:pt>
                <c:pt idx="4">
                  <c:v>Oracle</c:v>
                </c:pt>
                <c:pt idx="5">
                  <c:v>IBM</c:v>
                </c:pt>
                <c:pt idx="6">
                  <c:v>Accenture</c:v>
                </c:pt>
                <c:pt idx="7">
                  <c:v>Salesforce.com</c:v>
                </c:pt>
                <c:pt idx="8">
                  <c:v>Capgemini</c:v>
                </c:pt>
                <c:pt idx="9">
                  <c:v>Tata Consultancy Services</c:v>
                </c:pt>
                <c:pt idx="10">
                  <c:v>Adobe</c:v>
                </c:pt>
                <c:pt idx="11">
                  <c:v>Wipro</c:v>
                </c:pt>
                <c:pt idx="12">
                  <c:v>VMware</c:v>
                </c:pt>
                <c:pt idx="13">
                  <c:v>Infosys</c:v>
                </c:pt>
                <c:pt idx="14">
                  <c:v>Autodesk</c:v>
                </c:pt>
                <c:pt idx="15">
                  <c:v>Nomura Research Institute</c:v>
                </c:pt>
                <c:pt idx="16">
                  <c:v>HCL Technologies</c:v>
                </c:pt>
                <c:pt idx="17">
                  <c:v>Synopsys</c:v>
                </c:pt>
                <c:pt idx="18">
                  <c:v>Tech Mahindra</c:v>
                </c:pt>
                <c:pt idx="19">
                  <c:v>Intuit</c:v>
                </c:pt>
                <c:pt idx="20">
                  <c:v>ServiceNow</c:v>
                </c:pt>
                <c:pt idx="21">
                  <c:v>Shopify</c:v>
                </c:pt>
              </c:strCache>
            </c:strRef>
          </c:cat>
          <c:val>
            <c:numRef>
              <c:f>'2.3 Reporting inconsistency'!$E$19:$Z$19</c:f>
              <c:numCache>
                <c:formatCode>General</c:formatCode>
                <c:ptCount val="22"/>
                <c:pt idx="0">
                  <c:v>17834520</c:v>
                </c:pt>
                <c:pt idx="1">
                  <c:v>14279467</c:v>
                </c:pt>
                <c:pt idx="2">
                  <c:v>13352258</c:v>
                </c:pt>
                <c:pt idx="3">
                  <c:v>5228379</c:v>
                </c:pt>
                <c:pt idx="4">
                  <c:v>1766048</c:v>
                </c:pt>
                <c:pt idx="5">
                  <c:v>1346702</c:v>
                </c:pt>
                <c:pt idx="6">
                  <c:v>948756</c:v>
                </c:pt>
                <c:pt idx="7">
                  <c:v>926306</c:v>
                </c:pt>
                <c:pt idx="8">
                  <c:v>743553.15</c:v>
                </c:pt>
                <c:pt idx="9">
                  <c:v>708758</c:v>
                </c:pt>
                <c:pt idx="10">
                  <c:v>514043.76</c:v>
                </c:pt>
                <c:pt idx="11">
                  <c:v>380946</c:v>
                </c:pt>
                <c:pt idx="12">
                  <c:v>378122.72</c:v>
                </c:pt>
                <c:pt idx="13">
                  <c:v>347160.18</c:v>
                </c:pt>
                <c:pt idx="14">
                  <c:v>246382</c:v>
                </c:pt>
                <c:pt idx="15">
                  <c:v>120710.65999999999</c:v>
                </c:pt>
                <c:pt idx="16">
                  <c:v>56677.96</c:v>
                </c:pt>
                <c:pt idx="17">
                  <c:v>42724.2</c:v>
                </c:pt>
                <c:pt idx="18">
                  <c:v>39188.270000000004</c:v>
                </c:pt>
                <c:pt idx="19">
                  <c:v>28459</c:v>
                </c:pt>
                <c:pt idx="20">
                  <c:v>26222</c:v>
                </c:pt>
                <c:pt idx="21">
                  <c:v>5961.86</c:v>
                </c:pt>
              </c:numCache>
            </c:numRef>
          </c:val>
          <c:extLst>
            <c:ext xmlns:c16="http://schemas.microsoft.com/office/drawing/2014/chart" uri="{C3380CC4-5D6E-409C-BE32-E72D297353CC}">
              <c16:uniqueId val="{00000001-B347-41BD-B96B-7E06695E61EA}"/>
            </c:ext>
          </c:extLst>
        </c:ser>
        <c:ser>
          <c:idx val="2"/>
          <c:order val="2"/>
          <c:tx>
            <c:strRef>
              <c:f>'2.3 Reporting inconsistency'!$C$10</c:f>
              <c:strCache>
                <c:ptCount val="1"/>
                <c:pt idx="0">
                  <c:v>Deviation due to reporting inconsistency</c:v>
                </c:pt>
              </c:strCache>
            </c:strRef>
          </c:tx>
          <c:spPr>
            <a:solidFill>
              <a:schemeClr val="accent1">
                <a:lumMod val="75000"/>
              </a:schemeClr>
            </a:solidFill>
            <a:ln>
              <a:noFill/>
            </a:ln>
            <a:effectLst/>
          </c:spPr>
          <c:invertIfNegative val="0"/>
          <c:cat>
            <c:strRef>
              <c:f>'2.3 Reporting inconsistency'!$E$17:$Z$17</c:f>
              <c:strCache>
                <c:ptCount val="22"/>
                <c:pt idx="0">
                  <c:v>Microsoft</c:v>
                </c:pt>
                <c:pt idx="1">
                  <c:v>Alphabet</c:v>
                </c:pt>
                <c:pt idx="2">
                  <c:v>SAP</c:v>
                </c:pt>
                <c:pt idx="3">
                  <c:v>ATOS</c:v>
                </c:pt>
                <c:pt idx="4">
                  <c:v>Oracle</c:v>
                </c:pt>
                <c:pt idx="5">
                  <c:v>IBM</c:v>
                </c:pt>
                <c:pt idx="6">
                  <c:v>Accenture</c:v>
                </c:pt>
                <c:pt idx="7">
                  <c:v>Salesforce.com</c:v>
                </c:pt>
                <c:pt idx="8">
                  <c:v>Capgemini</c:v>
                </c:pt>
                <c:pt idx="9">
                  <c:v>Tata Consultancy Services</c:v>
                </c:pt>
                <c:pt idx="10">
                  <c:v>Adobe</c:v>
                </c:pt>
                <c:pt idx="11">
                  <c:v>Wipro</c:v>
                </c:pt>
                <c:pt idx="12">
                  <c:v>VMware</c:v>
                </c:pt>
                <c:pt idx="13">
                  <c:v>Infosys</c:v>
                </c:pt>
                <c:pt idx="14">
                  <c:v>Autodesk</c:v>
                </c:pt>
                <c:pt idx="15">
                  <c:v>Nomura Research Institute</c:v>
                </c:pt>
                <c:pt idx="16">
                  <c:v>HCL Technologies</c:v>
                </c:pt>
                <c:pt idx="17">
                  <c:v>Synopsys</c:v>
                </c:pt>
                <c:pt idx="18">
                  <c:v>Tech Mahindra</c:v>
                </c:pt>
                <c:pt idx="19">
                  <c:v>Intuit</c:v>
                </c:pt>
                <c:pt idx="20">
                  <c:v>ServiceNow</c:v>
                </c:pt>
                <c:pt idx="21">
                  <c:v>Shopify</c:v>
                </c:pt>
              </c:strCache>
            </c:strRef>
          </c:cat>
          <c:val>
            <c:numRef>
              <c:f>'2.3 Reporting inconsistency'!$E$20:$Z$20</c:f>
              <c:numCache>
                <c:formatCode>General</c:formatCode>
                <c:ptCount val="22"/>
                <c:pt idx="0">
                  <c:v>500000</c:v>
                </c:pt>
                <c:pt idx="1">
                  <c:v>0</c:v>
                </c:pt>
                <c:pt idx="2">
                  <c:v>12919507</c:v>
                </c:pt>
                <c:pt idx="3">
                  <c:v>5228379</c:v>
                </c:pt>
                <c:pt idx="4">
                  <c:v>1766048</c:v>
                </c:pt>
                <c:pt idx="5">
                  <c:v>1017293</c:v>
                </c:pt>
                <c:pt idx="6">
                  <c:v>0</c:v>
                </c:pt>
                <c:pt idx="7">
                  <c:v>771306</c:v>
                </c:pt>
                <c:pt idx="8">
                  <c:v>405352</c:v>
                </c:pt>
                <c:pt idx="9">
                  <c:v>708758</c:v>
                </c:pt>
                <c:pt idx="10">
                  <c:v>462942.76</c:v>
                </c:pt>
                <c:pt idx="11">
                  <c:v>0</c:v>
                </c:pt>
                <c:pt idx="12">
                  <c:v>0</c:v>
                </c:pt>
                <c:pt idx="13">
                  <c:v>4132.179999999993</c:v>
                </c:pt>
                <c:pt idx="14">
                  <c:v>71337</c:v>
                </c:pt>
                <c:pt idx="15">
                  <c:v>0</c:v>
                </c:pt>
                <c:pt idx="16">
                  <c:v>56677.96</c:v>
                </c:pt>
                <c:pt idx="17">
                  <c:v>0</c:v>
                </c:pt>
                <c:pt idx="18">
                  <c:v>0</c:v>
                </c:pt>
                <c:pt idx="19">
                  <c:v>28459</c:v>
                </c:pt>
                <c:pt idx="20">
                  <c:v>26222</c:v>
                </c:pt>
                <c:pt idx="21">
                  <c:v>5961.86</c:v>
                </c:pt>
              </c:numCache>
            </c:numRef>
          </c:val>
          <c:extLst>
            <c:ext xmlns:c16="http://schemas.microsoft.com/office/drawing/2014/chart" uri="{C3380CC4-5D6E-409C-BE32-E72D297353CC}">
              <c16:uniqueId val="{00000002-B347-41BD-B96B-7E06695E61EA}"/>
            </c:ext>
          </c:extLst>
        </c:ser>
        <c:dLbls>
          <c:showLegendKey val="0"/>
          <c:showVal val="0"/>
          <c:showCatName val="0"/>
          <c:showSerName val="0"/>
          <c:showPercent val="0"/>
          <c:showBubbleSize val="0"/>
        </c:dLbls>
        <c:gapWidth val="182"/>
        <c:axId val="1334257791"/>
        <c:axId val="1333151471"/>
      </c:barChart>
      <c:catAx>
        <c:axId val="13342577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crossAx val="1333151471"/>
        <c:crosses val="autoZero"/>
        <c:auto val="1"/>
        <c:lblAlgn val="ctr"/>
        <c:lblOffset val="100"/>
        <c:noMultiLvlLbl val="0"/>
      </c:catAx>
      <c:valAx>
        <c:axId val="1333151471"/>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high"/>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crossAx val="1334257791"/>
        <c:crosses val="autoZero"/>
        <c:crossBetween val="between"/>
        <c:dispUnits>
          <c:builtInUnit val="millions"/>
          <c:dispUnitsLbl>
            <c:tx>
              <c:rich>
                <a:bodyPr rot="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US"/>
                    <a:t>Mt CO2e</a:t>
                  </a:r>
                </a:p>
              </c:rich>
            </c:tx>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dispUnitsLbl>
        </c:dispUnits>
      </c:valAx>
      <c:spPr>
        <a:noFill/>
        <a:ln>
          <a:noFill/>
        </a:ln>
        <a:effectLst/>
      </c:spPr>
    </c:plotArea>
    <c:legend>
      <c:legendPos val="r"/>
      <c:layout>
        <c:manualLayout>
          <c:xMode val="edge"/>
          <c:yMode val="edge"/>
          <c:x val="0.27726859902280893"/>
          <c:y val="1.4364818575820754E-2"/>
          <c:w val="0.68998931622395387"/>
          <c:h val="2.9163782494173264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aseline="0">
          <a:solidFill>
            <a:schemeClr val="tx1"/>
          </a:solidFill>
          <a:latin typeface="Times New Roman" panose="02020603050405020304" pitchFamily="18" charset="0"/>
          <a:cs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090302689248784"/>
          <c:y val="5.078281901380164E-2"/>
          <c:w val="0.47868942899791578"/>
          <c:h val="0.83376192292742801"/>
        </c:manualLayout>
      </c:layout>
      <c:barChart>
        <c:barDir val="col"/>
        <c:grouping val="clustered"/>
        <c:varyColors val="0"/>
        <c:ser>
          <c:idx val="0"/>
          <c:order val="0"/>
          <c:tx>
            <c:strRef>
              <c:f>'2.3 Reporting inconsistency'!$BJ$9</c:f>
              <c:strCache>
                <c:ptCount val="1"/>
                <c:pt idx="0">
                  <c:v>Total sample</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 Reporting inconsistency'!$BK$8:$BL$8</c:f>
              <c:strCache>
                <c:ptCount val="2"/>
                <c:pt idx="0">
                  <c:v>ITSS</c:v>
                </c:pt>
                <c:pt idx="1">
                  <c:v>THE</c:v>
                </c:pt>
              </c:strCache>
            </c:strRef>
          </c:cat>
          <c:val>
            <c:numRef>
              <c:f>'2.3 Reporting inconsistency'!$BK$9:$BL$9</c:f>
              <c:numCache>
                <c:formatCode>General</c:formatCode>
                <c:ptCount val="2"/>
                <c:pt idx="0">
                  <c:v>22</c:v>
                </c:pt>
                <c:pt idx="1">
                  <c:v>34</c:v>
                </c:pt>
              </c:numCache>
            </c:numRef>
          </c:val>
          <c:extLst>
            <c:ext xmlns:c16="http://schemas.microsoft.com/office/drawing/2014/chart" uri="{C3380CC4-5D6E-409C-BE32-E72D297353CC}">
              <c16:uniqueId val="{00000000-5157-4331-9019-8D1A6E424F89}"/>
            </c:ext>
          </c:extLst>
        </c:ser>
        <c:ser>
          <c:idx val="1"/>
          <c:order val="1"/>
          <c:tx>
            <c:strRef>
              <c:f>'2.3 Reporting inconsistency'!$BJ$10</c:f>
              <c:strCache>
                <c:ptCount val="1"/>
                <c:pt idx="0">
                  <c:v>Reporting inconsistency</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 Reporting inconsistency'!$BK$8:$BL$8</c:f>
              <c:strCache>
                <c:ptCount val="2"/>
                <c:pt idx="0">
                  <c:v>ITSS</c:v>
                </c:pt>
                <c:pt idx="1">
                  <c:v>THE</c:v>
                </c:pt>
              </c:strCache>
            </c:strRef>
          </c:cat>
          <c:val>
            <c:numRef>
              <c:f>'2.3 Reporting inconsistency'!$BK$10:$BL$10</c:f>
              <c:numCache>
                <c:formatCode>General</c:formatCode>
                <c:ptCount val="2"/>
                <c:pt idx="0">
                  <c:v>15</c:v>
                </c:pt>
                <c:pt idx="1">
                  <c:v>13</c:v>
                </c:pt>
              </c:numCache>
            </c:numRef>
          </c:val>
          <c:extLst>
            <c:ext xmlns:c16="http://schemas.microsoft.com/office/drawing/2014/chart" uri="{C3380CC4-5D6E-409C-BE32-E72D297353CC}">
              <c16:uniqueId val="{00000002-5157-4331-9019-8D1A6E424F89}"/>
            </c:ext>
          </c:extLst>
        </c:ser>
        <c:ser>
          <c:idx val="3"/>
          <c:order val="2"/>
          <c:tx>
            <c:strRef>
              <c:f>'2.3 Reporting inconsistency'!$BJ$11</c:f>
              <c:strCache>
                <c:ptCount val="1"/>
                <c:pt idx="0">
                  <c:v>thereof selected emissions in CR</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 Reporting inconsistency'!$BK$8:$BL$8</c:f>
              <c:strCache>
                <c:ptCount val="2"/>
                <c:pt idx="0">
                  <c:v>ITSS</c:v>
                </c:pt>
                <c:pt idx="1">
                  <c:v>THE</c:v>
                </c:pt>
              </c:strCache>
            </c:strRef>
          </c:cat>
          <c:val>
            <c:numRef>
              <c:f>'2.3 Reporting inconsistency'!$BK$11:$BL$11</c:f>
              <c:numCache>
                <c:formatCode>General</c:formatCode>
                <c:ptCount val="2"/>
                <c:pt idx="0">
                  <c:v>8</c:v>
                </c:pt>
                <c:pt idx="1">
                  <c:v>5</c:v>
                </c:pt>
              </c:numCache>
            </c:numRef>
          </c:val>
          <c:extLst>
            <c:ext xmlns:c16="http://schemas.microsoft.com/office/drawing/2014/chart" uri="{C3380CC4-5D6E-409C-BE32-E72D297353CC}">
              <c16:uniqueId val="{00000005-5157-4331-9019-8D1A6E424F89}"/>
            </c:ext>
          </c:extLst>
        </c:ser>
        <c:ser>
          <c:idx val="2"/>
          <c:order val="3"/>
          <c:tx>
            <c:strRef>
              <c:f>'2.3 Reporting inconsistency'!$BJ$12</c:f>
              <c:strCache>
                <c:ptCount val="1"/>
                <c:pt idx="0">
                  <c:v>thereof no emissions in CR</c:v>
                </c:pt>
              </c:strCache>
            </c:strRef>
          </c:tx>
          <c:spPr>
            <a:solidFill>
              <a:schemeClr val="tx2">
                <a:lumMod val="20000"/>
                <a:lumOff val="8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 Reporting inconsistency'!$BK$8:$BL$8</c:f>
              <c:strCache>
                <c:ptCount val="2"/>
                <c:pt idx="0">
                  <c:v>ITSS</c:v>
                </c:pt>
                <c:pt idx="1">
                  <c:v>THE</c:v>
                </c:pt>
              </c:strCache>
            </c:strRef>
          </c:cat>
          <c:val>
            <c:numRef>
              <c:f>'2.3 Reporting inconsistency'!$BK$12:$BL$12</c:f>
              <c:numCache>
                <c:formatCode>General</c:formatCode>
                <c:ptCount val="2"/>
                <c:pt idx="0">
                  <c:v>7</c:v>
                </c:pt>
                <c:pt idx="1">
                  <c:v>8</c:v>
                </c:pt>
              </c:numCache>
            </c:numRef>
          </c:val>
          <c:extLst>
            <c:ext xmlns:c16="http://schemas.microsoft.com/office/drawing/2014/chart" uri="{C3380CC4-5D6E-409C-BE32-E72D297353CC}">
              <c16:uniqueId val="{00000004-5157-4331-9019-8D1A6E424F89}"/>
            </c:ext>
          </c:extLst>
        </c:ser>
        <c:dLbls>
          <c:dLblPos val="outEnd"/>
          <c:showLegendKey val="0"/>
          <c:showVal val="1"/>
          <c:showCatName val="0"/>
          <c:showSerName val="0"/>
          <c:showPercent val="0"/>
          <c:showBubbleSize val="0"/>
        </c:dLbls>
        <c:gapWidth val="219"/>
        <c:overlap val="-27"/>
        <c:axId val="1601508319"/>
        <c:axId val="1460419759"/>
      </c:barChart>
      <c:catAx>
        <c:axId val="1601508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crossAx val="1460419759"/>
        <c:crosses val="autoZero"/>
        <c:auto val="1"/>
        <c:lblAlgn val="ctr"/>
        <c:lblOffset val="100"/>
        <c:noMultiLvlLbl val="0"/>
      </c:catAx>
      <c:valAx>
        <c:axId val="146041975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de-DE"/>
                  <a:t># companies</a:t>
                </a:r>
              </a:p>
            </c:rich>
          </c:tx>
          <c:layout>
            <c:manualLayout>
              <c:xMode val="edge"/>
              <c:yMode val="edge"/>
              <c:x val="3.0789434323597983E-2"/>
              <c:y val="0.3273582275240547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crossAx val="1601508319"/>
        <c:crosses val="autoZero"/>
        <c:crossBetween val="between"/>
      </c:valAx>
      <c:spPr>
        <a:noFill/>
        <a:ln>
          <a:noFill/>
        </a:ln>
        <a:effectLst/>
      </c:spPr>
    </c:plotArea>
    <c:legend>
      <c:legendPos val="r"/>
      <c:layout>
        <c:manualLayout>
          <c:xMode val="edge"/>
          <c:yMode val="edge"/>
          <c:x val="0.63388291108035788"/>
          <c:y val="0.22418637085090778"/>
          <c:w val="0.3499234521263393"/>
          <c:h val="0.5516272582981843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chemeClr val="tx1"/>
          </a:solidFill>
          <a:latin typeface="Times New Roman" panose="02020603050405020304" pitchFamily="18" charset="0"/>
          <a:cs typeface="Times New Roman" panose="02020603050405020304" pitchFamily="18" charset="0"/>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hyperlink" Target="javascript:" TargetMode="External"/></Relationships>
</file>

<file path=xl/drawings/_rels/drawing11.xml.rels><?xml version="1.0" encoding="UTF-8" standalone="yes"?>
<Relationships xmlns="http://schemas.openxmlformats.org/package/2006/relationships"><Relationship Id="rId1" Type="http://schemas.openxmlformats.org/officeDocument/2006/relationships/hyperlink" Target="javascript:" TargetMode="External"/></Relationships>
</file>

<file path=xl/drawings/_rels/drawing12.xml.rels><?xml version="1.0" encoding="UTF-8" standalone="yes"?>
<Relationships xmlns="http://schemas.openxmlformats.org/package/2006/relationships"><Relationship Id="rId1" Type="http://schemas.openxmlformats.org/officeDocument/2006/relationships/hyperlink" Target="javascript:" TargetMode="External"/></Relationships>
</file>

<file path=xl/drawings/_rels/drawing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15.xml"/><Relationship Id="rId1"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13</xdr:col>
      <xdr:colOff>745773</xdr:colOff>
      <xdr:row>54</xdr:row>
      <xdr:rowOff>8566</xdr:rowOff>
    </xdr:from>
    <xdr:to>
      <xdr:col>23</xdr:col>
      <xdr:colOff>407811</xdr:colOff>
      <xdr:row>89</xdr:row>
      <xdr:rowOff>56444</xdr:rowOff>
    </xdr:to>
    <xdr:graphicFrame macro="">
      <xdr:nvGraphicFramePr>
        <xdr:cNvPr id="2" name="Diagramm 1">
          <a:extLst>
            <a:ext uri="{FF2B5EF4-FFF2-40B4-BE49-F238E27FC236}">
              <a16:creationId xmlns:a16="http://schemas.microsoft.com/office/drawing/2014/main" id="{25AB97A4-6474-4CD8-B298-C52940F2DF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1041400</xdr:colOff>
      <xdr:row>49</xdr:row>
      <xdr:rowOff>50800</xdr:rowOff>
    </xdr:from>
    <xdr:to>
      <xdr:col>33</xdr:col>
      <xdr:colOff>317500</xdr:colOff>
      <xdr:row>99</xdr:row>
      <xdr:rowOff>38100</xdr:rowOff>
    </xdr:to>
    <xdr:graphicFrame macro="">
      <xdr:nvGraphicFramePr>
        <xdr:cNvPr id="3" name="Diagramm 2">
          <a:extLst>
            <a:ext uri="{FF2B5EF4-FFF2-40B4-BE49-F238E27FC236}">
              <a16:creationId xmlns:a16="http://schemas.microsoft.com/office/drawing/2014/main" id="{127DE965-4D04-4A94-8FB4-D1E4650D7D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1117600</xdr:colOff>
      <xdr:row>56</xdr:row>
      <xdr:rowOff>29634</xdr:rowOff>
    </xdr:from>
    <xdr:to>
      <xdr:col>12</xdr:col>
      <xdr:colOff>24342</xdr:colOff>
      <xdr:row>85</xdr:row>
      <xdr:rowOff>122238</xdr:rowOff>
    </xdr:to>
    <xdr:graphicFrame macro="">
      <xdr:nvGraphicFramePr>
        <xdr:cNvPr id="4" name="Diagramm 3">
          <a:extLst>
            <a:ext uri="{FF2B5EF4-FFF2-40B4-BE49-F238E27FC236}">
              <a16:creationId xmlns:a16="http://schemas.microsoft.com/office/drawing/2014/main" id="{79EFE579-29E1-431E-B02B-8E978934BF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150</xdr:col>
      <xdr:colOff>0</xdr:colOff>
      <xdr:row>313</xdr:row>
      <xdr:rowOff>0</xdr:rowOff>
    </xdr:from>
    <xdr:to>
      <xdr:col>150</xdr:col>
      <xdr:colOff>304800</xdr:colOff>
      <xdr:row>313</xdr:row>
      <xdr:rowOff>304800</xdr:rowOff>
    </xdr:to>
    <xdr:sp macro="" textlink="">
      <xdr:nvSpPr>
        <xdr:cNvPr id="46081" name="AutoShape 1" descr="data:image/svg+xml;base64,PD94bWwgdmVyc2lvbj0iMS4wIiBlbmNvZGluZz0idXRmLTgiPz48IURPQ1RZUEUgc3ZnIFBVQkxJQyAiLS8vVzNDLy9EVEQgU1ZHIDEuMS8vRU4iICJodHRwOi8vd3d3LnczLm9yZy9HcmFwaGljcy9TVkcvMS4xL0RURC9zdmcxMS5kdGQiPjxzdmcgdmVyc2lvbj0iMS4xIiBpZD0iRWJlbmVfMSIgeG1sbnM9Imh0dHA6Ly93d3cudzMub3JnLzIwMDAvc3ZnIiB4bWxuczp4bGluaz0iaHR0cDovL3d3dy53My5vcmcvMTk5OS94bGluayIgeD0iMHB4IiB5PSIwcHgiIHdpZHRoPSIxNnB4IiBoZWlnaHQ9IjE2cHgiIHZpZXdCb3g9IjAgMCAxNiAxNiIgZW5hYmxlLWJhY2tncm91bmQ9Im5ldyAwIDAgMTYgMTYiIHhtbDpzcGFjZT0icHJlc2VydmUiPjxnPjxnPjxwYXRoIGZpbGw9IiNGRkZGRkYiIGQ9Ik04LjAwMSwxNS41QzMuODY0LDE1LjUsMC41LDEyLjEzNiwwLjUsOGMwLTQuMTM1LDMuMzY1LTcuNSw3LjUwMS03LjVTMTUuNSwzLjg2NCwxNS41LDhTMTIuMTM3LDE1LjUsOC4wMDEsMTUuNXoiLz48cGF0aCBmaWxsPSIjRDUyQjFFIiBkPSJNOC4wMDEsMUMxMS44NiwxLDE1LDQuMTQxLDE1LDhzLTMuMTM5LDctNi45OTksN0M0LjE0LDE1LDEsMTEuODU5LDEsOFM0LjE0LDEsOC4wMDEsMSBNOC4wMDEsMEMzLjU4MiwwLDAsMy41ODIsMCw4czMuNTgyLDgsOC4wMDEsOEMxMi40MTgsMTYsMTYsMTIuNDE4LDE2LDhTMTIuNDE4LDAsOC4wMDEsMEw4LjAwMSwweiIvPjwvZz48cGF0aCBmaWxsPSIjRDUyQjFFIiBkPSJNNi43NDUsMTIuNTg5Yy0wLjIyNywwLjEyMi0wLjQ5NywwLjI0Ny0wLjY4NCwwLjI0N2MtMC4zMTgsMC0wLjUwMS0wLjE2NC0wLjUwMS0wLjQ1MmMwLTAuMjA3LDAuMTQtMC4zNzUsMC41OTUtMC42MjJjMS41NDktMC45MDQsMi41OTQtMi4yNzIsMi41OTQtMy43MjFjMC0wLjgyNS0wLjIyNy0xLjExOS0wLjY4MS0xLjExOWMtMC4xMzUsMC0wLjMyLDAuMjE5LTAuNjM2LDAuMjE5SDcuMTU3QzYuMTAyLDcuMTQzLDUuMzMzLDYuMjY0LDUuMzMzLDUuMjNjMC0xLjE1MiwwLjk1OC0yLjAwNiwyLjI4LTIuMDA2YzEuNzc3LDAsMy4wNTMsMS4zNzMsMy4wNTMsMy40M0MxMC42NjYsOS4yMTUsOS4yMDMsMTEuMjcsNi43NDUsMTIuNTg5Ii8+PC9nPjwvc3ZnPg">
          <a:hlinkClick xmlns:r="http://schemas.openxmlformats.org/officeDocument/2006/relationships" r:id="rId1"/>
          <a:extLst>
            <a:ext uri="{FF2B5EF4-FFF2-40B4-BE49-F238E27FC236}">
              <a16:creationId xmlns:a16="http://schemas.microsoft.com/office/drawing/2014/main" id="{5C2D52AB-CFC2-49FE-B788-2F5938A581B6}"/>
            </a:ext>
          </a:extLst>
        </xdr:cNvPr>
        <xdr:cNvSpPr>
          <a:spLocks noChangeAspect="1" noChangeArrowheads="1"/>
        </xdr:cNvSpPr>
      </xdr:nvSpPr>
      <xdr:spPr bwMode="auto">
        <a:xfrm>
          <a:off x="22860000" y="447186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150</xdr:col>
      <xdr:colOff>0</xdr:colOff>
      <xdr:row>416</xdr:row>
      <xdr:rowOff>0</xdr:rowOff>
    </xdr:from>
    <xdr:to>
      <xdr:col>150</xdr:col>
      <xdr:colOff>304800</xdr:colOff>
      <xdr:row>417</xdr:row>
      <xdr:rowOff>95250</xdr:rowOff>
    </xdr:to>
    <xdr:sp macro="" textlink="">
      <xdr:nvSpPr>
        <xdr:cNvPr id="46082" name="AutoShape 2" descr="data:image/svg+xml;base64,PD94bWwgdmVyc2lvbj0iMS4wIiBlbmNvZGluZz0idXRmLTgiPz48IURPQ1RZUEUgc3ZnIFBVQkxJQyAiLS8vVzNDLy9EVEQgU1ZHIDEuMS8vRU4iICJodHRwOi8vd3d3LnczLm9yZy9HcmFwaGljcy9TVkcvMS4xL0RURC9zdmcxMS5kdGQiPjxzdmcgdmVyc2lvbj0iMS4xIiBpZD0iRWJlbmVfMSIgeG1sbnM9Imh0dHA6Ly93d3cudzMub3JnLzIwMDAvc3ZnIiB4bWxuczp4bGluaz0iaHR0cDovL3d3dy53My5vcmcvMTk5OS94bGluayIgeD0iMHB4IiB5PSIwcHgiIHdpZHRoPSIxNnB4IiBoZWlnaHQ9IjE2cHgiIHZpZXdCb3g9IjAgMCAxNiAxNiIgZW5hYmxlLWJhY2tncm91bmQ9Im5ldyAwIDAgMTYgMTYiIHhtbDpzcGFjZT0icHJlc2VydmUiPjxnPjxnPjxwYXRoIGZpbGw9IiNGRkZGRkYiIGQ9Ik04LjAwMSwxNS41QzMuODY0LDE1LjUsMC41LDEyLjEzNiwwLjUsOGMwLTQuMTM1LDMuMzY1LTcuNSw3LjUwMS03LjVTMTUuNSwzLjg2NCwxNS41LDhTMTIuMTM3LDE1LjUsOC4wMDEsMTUuNXoiLz48cGF0aCBmaWxsPSIjRDUyQjFFIiBkPSJNOC4wMDEsMUMxMS44NiwxLDE1LDQuMTQxLDE1LDhzLTMuMTM5LDctNi45OTksN0M0LjE0LDE1LDEsMTEuODU5LDEsOFM0LjE0LDEsOC4wMDEsMSBNOC4wMDEsMEMzLjU4MiwwLDAsMy41ODIsMCw4czMuNTgyLDgsOC4wMDEsOEMxMi40MTgsMTYsMTYsMTIuNDE4LDE2LDhTMTIuNDE4LDAsOC4wMDEsMEw4LjAwMSwweiIvPjwvZz48cGF0aCBmaWxsPSIjRDUyQjFFIiBkPSJNNi43NDUsMTIuNTg5Yy0wLjIyNywwLjEyMi0wLjQ5NywwLjI0Ny0wLjY4NCwwLjI0N2MtMC4zMTgsMC0wLjUwMS0wLjE2NC0wLjUwMS0wLjQ1MmMwLTAuMjA3LDAuMTQtMC4zNzUsMC41OTUtMC42MjJjMS41NDktMC45MDQsMi41OTQtMi4yNzIsMi41OTQtMy43MjFjMC0wLjgyNS0wLjIyNy0xLjExOS0wLjY4MS0xLjExOWMtMC4xMzUsMC0wLjMyLDAuMjE5LTAuNjM2LDAuMjE5SDcuMTU3QzYuMTAyLDcuMTQzLDUuMzMzLDYuMjY0LDUuMzMzLDUuMjNjMC0xLjE1MiwwLjk1OC0yLjAwNiwyLjI4LTIuMDA2YzEuNzc3LDAsMy4wNTMsMS4zNzMsMy4wNTMsMy40M0MxMC42NjYsOS4yMTUsOS4yMDMsMTEuMjcsNi43NDUsMTIuNTg5Ii8+PC9nPjwvc3ZnPg">
          <a:hlinkClick xmlns:r="http://schemas.openxmlformats.org/officeDocument/2006/relationships" r:id="rId1"/>
          <a:extLst>
            <a:ext uri="{FF2B5EF4-FFF2-40B4-BE49-F238E27FC236}">
              <a16:creationId xmlns:a16="http://schemas.microsoft.com/office/drawing/2014/main" id="{80973EAA-641B-4565-ABE8-EF203BFF9B3C}"/>
            </a:ext>
          </a:extLst>
        </xdr:cNvPr>
        <xdr:cNvSpPr>
          <a:spLocks noChangeAspect="1" noChangeArrowheads="1"/>
        </xdr:cNvSpPr>
      </xdr:nvSpPr>
      <xdr:spPr bwMode="auto">
        <a:xfrm>
          <a:off x="99060000" y="725081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150</xdr:col>
      <xdr:colOff>0</xdr:colOff>
      <xdr:row>584</xdr:row>
      <xdr:rowOff>0</xdr:rowOff>
    </xdr:from>
    <xdr:to>
      <xdr:col>150</xdr:col>
      <xdr:colOff>304800</xdr:colOff>
      <xdr:row>584</xdr:row>
      <xdr:rowOff>304800</xdr:rowOff>
    </xdr:to>
    <xdr:sp macro="" textlink="">
      <xdr:nvSpPr>
        <xdr:cNvPr id="46083" name="AutoShape 3" descr="data:image/svg+xml;base64,PD94bWwgdmVyc2lvbj0iMS4wIiBlbmNvZGluZz0idXRmLTgiPz48IURPQ1RZUEUgc3ZnIFBVQkxJQyAiLS8vVzNDLy9EVEQgU1ZHIDEuMS8vRU4iICJodHRwOi8vd3d3LnczLm9yZy9HcmFwaGljcy9TVkcvMS4xL0RURC9zdmcxMS5kdGQiPjxzdmcgdmVyc2lvbj0iMS4xIiBpZD0iRWJlbmVfMSIgeG1sbnM9Imh0dHA6Ly93d3cudzMub3JnLzIwMDAvc3ZnIiB4bWxuczp4bGluaz0iaHR0cDovL3d3dy53My5vcmcvMTk5OS94bGluayIgeD0iMHB4IiB5PSIwcHgiIHdpZHRoPSIxNnB4IiBoZWlnaHQ9IjE2cHgiIHZpZXdCb3g9IjAgMCAxNiAxNiIgZW5hYmxlLWJhY2tncm91bmQ9Im5ldyAwIDAgMTYgMTYiIHhtbDpzcGFjZT0icHJlc2VydmUiPjxnPjxnPjxwYXRoIGZpbGw9IiNGRkZGRkYiIGQ9Ik04LjAwMSwxNS41QzMuODY0LDE1LjUsMC41LDEyLjEzNiwwLjUsOGMwLTQuMTM1LDMuMzY1LTcuNSw3LjUwMS03LjVTMTUuNSwzLjg2NCwxNS41LDhTMTIuMTM3LDE1LjUsOC4wMDEsMTUuNXoiLz48cGF0aCBmaWxsPSIjRDUyQjFFIiBkPSJNOC4wMDEsMUMxMS44NiwxLDE1LDQuMTQxLDE1LDhzLTMuMTM5LDctNi45OTksN0M0LjE0LDE1LDEsMTEuODU5LDEsOFM0LjE0LDEsOC4wMDEsMSBNOC4wMDEsMEMzLjU4MiwwLDAsMy41ODIsMCw4czMuNTgyLDgsOC4wMDEsOEMxMi40MTgsMTYsMTYsMTIuNDE4LDE2LDhTMTIuNDE4LDAsOC4wMDEsMEw4LjAwMSwweiIvPjwvZz48cGF0aCBmaWxsPSIjRDUyQjFFIiBkPSJNNi43NDUsMTIuNTg5Yy0wLjIyNywwLjEyMi0wLjQ5NywwLjI0Ny0wLjY4NCwwLjI0N2MtMC4zMTgsMC0wLjUwMS0wLjE2NC0wLjUwMS0wLjQ1MmMwLTAuMjA3LDAuMTQtMC4zNzUsMC41OTUtMC42MjJjMS41NDktMC45MDQsMi41OTQtMi4yNzIsMi41OTQtMy43MjFjMC0wLjgyNS0wLjIyNy0xLjExOS0wLjY4MS0xLjExOWMtMC4xMzUsMC0wLjMyLDAuMjE5LTAuNjM2LDAuMjE5SDcuMTU3QzYuMTAyLDcuMTQzLDUuMzMzLDYuMjY0LDUuMzMzLDUuMjNjMC0xLjE1MiwwLjk1OC0yLjAwNiwyLjI4LTIuMDA2YzEuNzc3LDAsMy4wNTMsMS4zNzMsMy4wNTMsMy40M0MxMC42NjYsOS4yMTUsOS4yMDMsMTEuMjcsNi43NDUsMTIuNTg5Ii8+PC9nPjwvc3ZnPg">
          <a:hlinkClick xmlns:r="http://schemas.openxmlformats.org/officeDocument/2006/relationships" r:id="rId1"/>
          <a:extLst>
            <a:ext uri="{FF2B5EF4-FFF2-40B4-BE49-F238E27FC236}">
              <a16:creationId xmlns:a16="http://schemas.microsoft.com/office/drawing/2014/main" id="{1B4BB39D-2AD8-4970-83BF-C7559B0846B4}"/>
            </a:ext>
          </a:extLst>
        </xdr:cNvPr>
        <xdr:cNvSpPr>
          <a:spLocks noChangeAspect="1" noChangeArrowheads="1"/>
        </xdr:cNvSpPr>
      </xdr:nvSpPr>
      <xdr:spPr bwMode="auto">
        <a:xfrm>
          <a:off x="99060000" y="847718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25</xdr:col>
      <xdr:colOff>0</xdr:colOff>
      <xdr:row>468</xdr:row>
      <xdr:rowOff>0</xdr:rowOff>
    </xdr:from>
    <xdr:to>
      <xdr:col>25</xdr:col>
      <xdr:colOff>304800</xdr:colOff>
      <xdr:row>468</xdr:row>
      <xdr:rowOff>304800</xdr:rowOff>
    </xdr:to>
    <xdr:sp macro="" textlink="">
      <xdr:nvSpPr>
        <xdr:cNvPr id="46084" name="AutoShape 4" descr="data:image/svg+xml;base64,PD94bWwgdmVyc2lvbj0iMS4wIiBlbmNvZGluZz0idXRmLTgiPz48IURPQ1RZUEUgc3ZnIFBVQkxJQyAiLS8vVzNDLy9EVEQgU1ZHIDEuMS8vRU4iICJodHRwOi8vd3d3LnczLm9yZy9HcmFwaGljcy9TVkcvMS4xL0RURC9zdmcxMS5kdGQiPjxzdmcgdmVyc2lvbj0iMS4xIiBpZD0iRWJlbmVfMSIgeG1sbnM9Imh0dHA6Ly93d3cudzMub3JnLzIwMDAvc3ZnIiB4bWxuczp4bGluaz0iaHR0cDovL3d3dy53My5vcmcvMTk5OS94bGluayIgeD0iMHB4IiB5PSIwcHgiIHdpZHRoPSIxNnB4IiBoZWlnaHQ9IjE2cHgiIHZpZXdCb3g9IjAgMCAxNiAxNiIgZW5hYmxlLWJhY2tncm91bmQ9Im5ldyAwIDAgMTYgMTYiIHhtbDpzcGFjZT0icHJlc2VydmUiPjxnPjxnPjxwYXRoIGZpbGw9IiNGRkZGRkYiIGQ9Ik04LjAwMSwxNS41QzMuODY0LDE1LjUsMC41LDEyLjEzNiwwLjUsOGMwLTQuMTM1LDMuMzY1LTcuNSw3LjUwMS03LjVTMTUuNSwzLjg2NCwxNS41LDhTMTIuMTM3LDE1LjUsOC4wMDEsMTUuNXoiLz48cGF0aCBmaWxsPSIjRDUyQjFFIiBkPSJNOC4wMDEsMUMxMS44NiwxLDE1LDQuMTQxLDE1LDhzLTMuMTM5LDctNi45OTksN0M0LjE0LDE1LDEsMTEuODU5LDEsOFM0LjE0LDEsOC4wMDEsMSBNOC4wMDEsMEMzLjU4MiwwLDAsMy41ODIsMCw4czMuNTgyLDgsOC4wMDEsOEMxMi40MTgsMTYsMTYsMTIuNDE4LDE2LDhTMTIuNDE4LDAsOC4wMDEsMEw4LjAwMSwweiIvPjwvZz48cGF0aCBmaWxsPSIjRDUyQjFFIiBkPSJNNi43NDUsMTIuNTg5Yy0wLjIyNywwLjEyMi0wLjQ5NywwLjI0Ny0wLjY4NCwwLjI0N2MtMC4zMTgsMC0wLjUwMS0wLjE2NC0wLjUwMS0wLjQ1MmMwLTAuMjA3LDAuMTQtMC4zNzUsMC41OTUtMC42MjJjMS41NDktMC45MDQsMi41OTQtMi4yNzIsMi41OTQtMy43MjFjMC0wLjgyNS0wLjIyNy0xLjExOS0wLjY4MS0xLjExOWMtMC4xMzUsMC0wLjMyLDAuMjE5LTAuNjM2LDAuMjE5SDcuMTU3QzYuMTAyLDcuMTQzLDUuMzMzLDYuMjY0LDUuMzMzLDUuMjNjMC0xLjE1MiwwLjk1OC0yLjAwNiwyLjI4LTIuMDA2YzEuNzc3LDAsMy4wNTMsMS4zNzMsMy4wNTMsMy40M0MxMC42NjYsOS4yMTUsOS4yMDMsMTEuMjcsNi43NDUsMTIuNTg5Ii8+PC9nPjwvc3ZnPg">
          <a:hlinkClick xmlns:r="http://schemas.openxmlformats.org/officeDocument/2006/relationships" r:id="rId1"/>
          <a:extLst>
            <a:ext uri="{FF2B5EF4-FFF2-40B4-BE49-F238E27FC236}">
              <a16:creationId xmlns:a16="http://schemas.microsoft.com/office/drawing/2014/main" id="{9581137C-0CD0-4640-BA03-D14D93B2AE81}"/>
            </a:ext>
          </a:extLst>
        </xdr:cNvPr>
        <xdr:cNvSpPr>
          <a:spLocks noChangeAspect="1" noChangeArrowheads="1"/>
        </xdr:cNvSpPr>
      </xdr:nvSpPr>
      <xdr:spPr bwMode="auto">
        <a:xfrm>
          <a:off x="60960000" y="85117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265</xdr:col>
      <xdr:colOff>0</xdr:colOff>
      <xdr:row>533</xdr:row>
      <xdr:rowOff>0</xdr:rowOff>
    </xdr:from>
    <xdr:to>
      <xdr:col>265</xdr:col>
      <xdr:colOff>304800</xdr:colOff>
      <xdr:row>533</xdr:row>
      <xdr:rowOff>304800</xdr:rowOff>
    </xdr:to>
    <xdr:sp macro="" textlink="">
      <xdr:nvSpPr>
        <xdr:cNvPr id="43009" name="AutoShape 1" descr="data:image/svg+xml;base64,PD94bWwgdmVyc2lvbj0iMS4wIiBlbmNvZGluZz0idXRmLTgiPz48IURPQ1RZUEUgc3ZnIFBVQkxJQyAiLS8vVzNDLy9EVEQgU1ZHIDEuMS8vRU4iICJodHRwOi8vd3d3LnczLm9yZy9HcmFwaGljcy9TVkcvMS4xL0RURC9zdmcxMS5kdGQiPjxzdmcgdmVyc2lvbj0iMS4xIiBpZD0iRWJlbmVfMSIgeG1sbnM9Imh0dHA6Ly93d3cudzMub3JnLzIwMDAvc3ZnIiB4bWxuczp4bGluaz0iaHR0cDovL3d3dy53My5vcmcvMTk5OS94bGluayIgeD0iMHB4IiB5PSIwcHgiIHdpZHRoPSIxNnB4IiBoZWlnaHQ9IjE2cHgiIHZpZXdCb3g9IjAgMCAxNiAxNiIgZW5hYmxlLWJhY2tncm91bmQ9Im5ldyAwIDAgMTYgMTYiIHhtbDpzcGFjZT0icHJlc2VydmUiPjxnPjxnPjxwYXRoIGZpbGw9IiNGRkZGRkYiIGQ9Ik04LjAwMSwxNS41QzMuODY0LDE1LjUsMC41LDEyLjEzNiwwLjUsOGMwLTQuMTM1LDMuMzY1LTcuNSw3LjUwMS03LjVTMTUuNSwzLjg2NCwxNS41LDhTMTIuMTM3LDE1LjUsOC4wMDEsMTUuNXoiLz48cGF0aCBmaWxsPSIjRDUyQjFFIiBkPSJNOC4wMDEsMUMxMS44NiwxLDE1LDQuMTQxLDE1LDhzLTMuMTM5LDctNi45OTksN0M0LjE0LDE1LDEsMTEuODU5LDEsOFM0LjE0LDEsOC4wMDEsMSBNOC4wMDEsMEMzLjU4MiwwLDAsMy41ODIsMCw4czMuNTgyLDgsOC4wMDEsOEMxMi40MTgsMTYsMTYsMTIuNDE4LDE2LDhTMTIuNDE4LDAsOC4wMDEsMEw4LjAwMSwweiIvPjwvZz48cGF0aCBmaWxsPSIjRDUyQjFFIiBkPSJNNi43NDUsMTIuNTg5Yy0wLjIyNywwLjEyMi0wLjQ5NywwLjI0Ny0wLjY4NCwwLjI0N2MtMC4zMTgsMC0wLjUwMS0wLjE2NC0wLjUwMS0wLjQ1MmMwLTAuMjA3LDAuMTQtMC4zNzUsMC41OTUtMC42MjJjMS41NDktMC45MDQsMi41OTQtMi4yNzIsMi41OTQtMy43MjFjMC0wLjgyNS0wLjIyNy0xLjExOS0wLjY4MS0xLjExOWMtMC4xMzUsMC0wLjMyLDAuMjE5LTAuNjM2LDAuMjE5SDcuMTU3QzYuMTAyLDcuMTQzLDUuMzMzLDYuMjY0LDUuMzMzLDUuMjNjMC0xLjE1MiwwLjk1OC0yLjAwNiwyLjI4LTIuMDA2YzEuNzc3LDAsMy4wNTMsMS4zNzMsMy4wNTMsMy40M0MxMC42NjYsOS4yMTUsOS4yMDMsMTEuMjcsNi43NDUsMTIuNTg5Ii8+PC9nPjwvc3ZnPg">
          <a:hlinkClick xmlns:r="http://schemas.openxmlformats.org/officeDocument/2006/relationships" r:id="rId1"/>
          <a:extLst>
            <a:ext uri="{FF2B5EF4-FFF2-40B4-BE49-F238E27FC236}">
              <a16:creationId xmlns:a16="http://schemas.microsoft.com/office/drawing/2014/main" id="{94742015-AEC9-45F2-8955-C97699287CC1}"/>
            </a:ext>
          </a:extLst>
        </xdr:cNvPr>
        <xdr:cNvSpPr>
          <a:spLocks noChangeAspect="1" noChangeArrowheads="1"/>
        </xdr:cNvSpPr>
      </xdr:nvSpPr>
      <xdr:spPr bwMode="auto">
        <a:xfrm>
          <a:off x="87630000" y="983119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47</xdr:col>
      <xdr:colOff>0</xdr:colOff>
      <xdr:row>463</xdr:row>
      <xdr:rowOff>0</xdr:rowOff>
    </xdr:from>
    <xdr:to>
      <xdr:col>47</xdr:col>
      <xdr:colOff>304800</xdr:colOff>
      <xdr:row>464</xdr:row>
      <xdr:rowOff>120650</xdr:rowOff>
    </xdr:to>
    <xdr:sp macro="" textlink="">
      <xdr:nvSpPr>
        <xdr:cNvPr id="63489" name="AutoShape 1" descr="data:image/svg+xml;base64,PD94bWwgdmVyc2lvbj0iMS4wIiBlbmNvZGluZz0idXRmLTgiPz48IURPQ1RZUEUgc3ZnIFBVQkxJQyAiLS8vVzNDLy9EVEQgU1ZHIDEuMS8vRU4iICJodHRwOi8vd3d3LnczLm9yZy9HcmFwaGljcy9TVkcvMS4xL0RURC9zdmcxMS5kdGQiPjxzdmcgdmVyc2lvbj0iMS4xIiBpZD0iRWJlbmVfMSIgeG1sbnM9Imh0dHA6Ly93d3cudzMub3JnLzIwMDAvc3ZnIiB4bWxuczp4bGluaz0iaHR0cDovL3d3dy53My5vcmcvMTk5OS94bGluayIgeD0iMHB4IiB5PSIwcHgiIHdpZHRoPSIxNnB4IiBoZWlnaHQ9IjE2cHgiIHZpZXdCb3g9IjAgMCAxNiAxNiIgZW5hYmxlLWJhY2tncm91bmQ9Im5ldyAwIDAgMTYgMTYiIHhtbDpzcGFjZT0icHJlc2VydmUiPjxnPjxnPjxwYXRoIGZpbGw9IiNGRkZGRkYiIGQ9Ik04LjAwMSwxNS41QzMuODY0LDE1LjUsMC41LDEyLjEzNiwwLjUsOGMwLTQuMTM1LDMuMzY1LTcuNSw3LjUwMS03LjVTMTUuNSwzLjg2NCwxNS41LDhTMTIuMTM3LDE1LjUsOC4wMDEsMTUuNXoiLz48cGF0aCBmaWxsPSIjRDUyQjFFIiBkPSJNOC4wMDEsMUMxMS44NiwxLDE1LDQuMTQxLDE1LDhzLTMuMTM5LDctNi45OTksN0M0LjE0LDE1LDEsMTEuODU5LDEsOFM0LjE0LDEsOC4wMDEsMSBNOC4wMDEsMEMzLjU4MiwwLDAsMy41ODIsMCw4czMuNTgyLDgsOC4wMDEsOEMxMi40MTgsMTYsMTYsMTIuNDE4LDE2LDhTMTIuNDE4LDAsOC4wMDEsMEw4LjAwMSwweiIvPjwvZz48cGF0aCBmaWxsPSIjRDUyQjFFIiBkPSJNNi43NDUsMTIuNTg5Yy0wLjIyNywwLjEyMi0wLjQ5NywwLjI0Ny0wLjY4NCwwLjI0N2MtMC4zMTgsMC0wLjUwMS0wLjE2NC0wLjUwMS0wLjQ1MmMwLTAuMjA3LDAuMTQtMC4zNzUsMC41OTUtMC42MjJjMS41NDktMC45MDQsMi41OTQtMi4yNzIsMi41OTQtMy43MjFjMC0wLjgyNS0wLjIyNy0xLjExOS0wLjY4MS0xLjExOWMtMC4xMzUsMC0wLjMyLDAuMjE5LTAuNjM2LDAuMjE5SDcuMTU3QzYuMTAyLDcuMTQzLDUuMzMzLDYuMjY0LDUuMzMzLDUuMjNjMC0xLjE1MiwwLjk1OC0yLjAwNiwyLjI4LTIuMDA2YzEuNzc3LDAsMy4wNTMsMS4zNzMsMy4wNTMsMy40M0MxMC42NjYsOS4yMTUsOS4yMDMsMTEuMjcsNi43NDUsMTIuNTg5Ii8+PC9nPjwvc3ZnPg">
          <a:hlinkClick xmlns:r="http://schemas.openxmlformats.org/officeDocument/2006/relationships" r:id="rId1"/>
          <a:extLst>
            <a:ext uri="{FF2B5EF4-FFF2-40B4-BE49-F238E27FC236}">
              <a16:creationId xmlns:a16="http://schemas.microsoft.com/office/drawing/2014/main" id="{A8E3F11C-9AA3-4128-B742-EAD1B39E1D9F}"/>
            </a:ext>
          </a:extLst>
        </xdr:cNvPr>
        <xdr:cNvSpPr>
          <a:spLocks noChangeAspect="1" noChangeArrowheads="1"/>
        </xdr:cNvSpPr>
      </xdr:nvSpPr>
      <xdr:spPr bwMode="auto">
        <a:xfrm>
          <a:off x="37649150" y="8393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393</xdr:row>
      <xdr:rowOff>0</xdr:rowOff>
    </xdr:from>
    <xdr:to>
      <xdr:col>0</xdr:col>
      <xdr:colOff>304800</xdr:colOff>
      <xdr:row>393</xdr:row>
      <xdr:rowOff>304800</xdr:rowOff>
    </xdr:to>
    <xdr:sp macro="" textlink="">
      <xdr:nvSpPr>
        <xdr:cNvPr id="47105" name="AutoShape 1" descr="data:image/svg+xml;base64,PD94bWwgdmVyc2lvbj0iMS4wIiBlbmNvZGluZz0idXRmLTgiPz48IURPQ1RZUEUgc3ZnIFBVQkxJQyAiLS8vVzNDLy9EVEQgU1ZHIDEuMS8vRU4iICJodHRwOi8vd3d3LnczLm9yZy9HcmFwaGljcy9TVkcvMS4xL0RURC9zdmcxMS5kdGQiPjxzdmcgdmVyc2lvbj0iMS4xIiBpZD0iRWJlbmVfMSIgeG1sbnM9Imh0dHA6Ly93d3cudzMub3JnLzIwMDAvc3ZnIiB4bWxuczp4bGluaz0iaHR0cDovL3d3dy53My5vcmcvMTk5OS94bGluayIgeD0iMHB4IiB5PSIwcHgiIHdpZHRoPSIxNnB4IiBoZWlnaHQ9IjE2cHgiIHZpZXdCb3g9IjAgMCAxNiAxNiIgZW5hYmxlLWJhY2tncm91bmQ9Im5ldyAwIDAgMTYgMTYiIHhtbDpzcGFjZT0icHJlc2VydmUiPjxnPjxnPjxwYXRoIGZpbGw9IiNGRkZGRkYiIGQ9Ik04LjAwMSwxNS41QzMuODY0LDE1LjUsMC41LDEyLjEzNiwwLjUsOGMwLTQuMTM1LDMuMzY1LTcuNSw3LjUwMS03LjVTMTUuNSwzLjg2NCwxNS41LDhTMTIuMTM3LDE1LjUsOC4wMDEsMTUuNXoiLz48cGF0aCBmaWxsPSIjRDUyQjFFIiBkPSJNOC4wMDEsMUMxMS44NiwxLDE1LDQuMTQxLDE1LDhzLTMuMTM5LDctNi45OTksN0M0LjE0LDE1LDEsMTEuODU5LDEsOFM0LjE0LDEsOC4wMDEsMSBNOC4wMDEsMEMzLjU4MiwwLDAsMy41ODIsMCw4czMuNTgyLDgsOC4wMDEsOEMxMi40MTgsMTYsMTYsMTIuNDE4LDE2LDhTMTIuNDE4LDAsOC4wMDEsMEw4LjAwMSwweiIvPjwvZz48cGF0aCBmaWxsPSIjRDUyQjFFIiBkPSJNNi43NDUsMTIuNTg5Yy0wLjIyNywwLjEyMi0wLjQ5NywwLjI0Ny0wLjY4NCwwLjI0N2MtMC4zMTgsMC0wLjUwMS0wLjE2NC0wLjUwMS0wLjQ1MmMwLTAuMjA3LDAuMTQtMC4zNzUsMC41OTUtMC42MjJjMS41NDktMC45MDQsMi41OTQtMi4yNzIsMi41OTQtMy43MjFjMC0wLjgyNS0wLjIyNy0xLjExOS0wLjY4MS0xLjExOWMtMC4xMzUsMC0wLjMyLDAuMjE5LTAuNjM2LDAuMjE5SDcuMTU3QzYuMTAyLDcuMTQzLDUuMzMzLDYuMjY0LDUuMzMzLDUuMjNjMC0xLjE1MiwwLjk1OC0yLjAwNiwyLjI4LTIuMDA2YzEuNzc3LDAsMy4wNTMsMS4zNzMsMy4wNTMsMy40M0MxMC42NjYsOS4yMTUsOS4yMDMsMTEuMjcsNi43NDUsMTIuNTg5Ii8+PC9nPjwvc3ZnPg">
          <a:hlinkClick xmlns:r="http://schemas.openxmlformats.org/officeDocument/2006/relationships" r:id="rId1"/>
          <a:extLst>
            <a:ext uri="{FF2B5EF4-FFF2-40B4-BE49-F238E27FC236}">
              <a16:creationId xmlns:a16="http://schemas.microsoft.com/office/drawing/2014/main" id="{0D375794-075C-4057-9E39-CA503D0C0DF6}"/>
            </a:ext>
          </a:extLst>
        </xdr:cNvPr>
        <xdr:cNvSpPr>
          <a:spLocks noChangeAspect="1" noChangeArrowheads="1"/>
        </xdr:cNvSpPr>
      </xdr:nvSpPr>
      <xdr:spPr bwMode="auto">
        <a:xfrm>
          <a:off x="15240000" y="165277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407</xdr:row>
      <xdr:rowOff>0</xdr:rowOff>
    </xdr:from>
    <xdr:to>
      <xdr:col>0</xdr:col>
      <xdr:colOff>304800</xdr:colOff>
      <xdr:row>407</xdr:row>
      <xdr:rowOff>304800</xdr:rowOff>
    </xdr:to>
    <xdr:sp macro="" textlink="">
      <xdr:nvSpPr>
        <xdr:cNvPr id="47106" name="AutoShape 2" descr="data:image/svg+xml;base64,PD94bWwgdmVyc2lvbj0iMS4wIiBlbmNvZGluZz0idXRmLTgiPz48IURPQ1RZUEUgc3ZnIFBVQkxJQyAiLS8vVzNDLy9EVEQgU1ZHIDEuMS8vRU4iICJodHRwOi8vd3d3LnczLm9yZy9HcmFwaGljcy9TVkcvMS4xL0RURC9zdmcxMS5kdGQiPjxzdmcgdmVyc2lvbj0iMS4xIiBpZD0iRWJlbmVfMSIgeG1sbnM9Imh0dHA6Ly93d3cudzMub3JnLzIwMDAvc3ZnIiB4bWxuczp4bGluaz0iaHR0cDovL3d3dy53My5vcmcvMTk5OS94bGluayIgeD0iMHB4IiB5PSIwcHgiIHdpZHRoPSIxNnB4IiBoZWlnaHQ9IjE2cHgiIHZpZXdCb3g9IjAgMCAxNiAxNiIgZW5hYmxlLWJhY2tncm91bmQ9Im5ldyAwIDAgMTYgMTYiIHhtbDpzcGFjZT0icHJlc2VydmUiPjxnPjxnPjxwYXRoIGZpbGw9IiNGRkZGRkYiIGQ9Ik04LjAwMSwxNS41QzMuODY0LDE1LjUsMC41LDEyLjEzNiwwLjUsOGMwLTQuMTM1LDMuMzY1LTcuNSw3LjUwMS03LjVTMTUuNSwzLjg2NCwxNS41LDhTMTIuMTM3LDE1LjUsOC4wMDEsMTUuNXoiLz48cGF0aCBmaWxsPSIjRDUyQjFFIiBkPSJNOC4wMDEsMUMxMS44NiwxLDE1LDQuMTQxLDE1LDhzLTMuMTM5LDctNi45OTksN0M0LjE0LDE1LDEsMTEuODU5LDEsOFM0LjE0LDEsOC4wMDEsMSBNOC4wMDEsMEMzLjU4MiwwLDAsMy41ODIsMCw4czMuNTgyLDgsOC4wMDEsOEMxMi40MTgsMTYsMTYsMTIuNDE4LDE2LDhTMTIuNDE4LDAsOC4wMDEsMEw4LjAwMSwweiIvPjwvZz48cGF0aCBmaWxsPSIjRDUyQjFFIiBkPSJNNi43NDUsMTIuNTg5Yy0wLjIyNywwLjEyMi0wLjQ5NywwLjI0Ny0wLjY4NCwwLjI0N2MtMC4zMTgsMC0wLjUwMS0wLjE2NC0wLjUwMS0wLjQ1MmMwLTAuMjA3LDAuMTQtMC4zNzUsMC41OTUtMC42MjJjMS41NDktMC45MDQsMi41OTQtMi4yNzIsMi41OTQtMy43MjFjMC0wLjgyNS0wLjIyNy0xLjExOS0wLjY4MS0xLjExOWMtMC4xMzUsMC0wLjMyLDAuMjE5LTAuNjM2LDAuMjE5SDcuMTU3QzYuMTAyLDcuMTQzLDUuMzMzLDYuMjY0LDUuMzMzLDUuMjNjMC0xLjE1MiwwLjk1OC0yLjAwNiwyLjI4LTIuMDA2YzEuNzc3LDAsMy4wNTMsMS4zNzMsMy4wNTMsMy40M0MxMC42NjYsOS4yMTUsOS4yMDMsMTEuMjcsNi43NDUsMTIuNTg5Ii8+PC9nPjwvc3ZnPg">
          <a:hlinkClick xmlns:r="http://schemas.openxmlformats.org/officeDocument/2006/relationships" r:id="rId1"/>
          <a:extLst>
            <a:ext uri="{FF2B5EF4-FFF2-40B4-BE49-F238E27FC236}">
              <a16:creationId xmlns:a16="http://schemas.microsoft.com/office/drawing/2014/main" id="{ED8280A8-7CDC-4E94-8EE6-D1A0B0BD4404}"/>
            </a:ext>
          </a:extLst>
        </xdr:cNvPr>
        <xdr:cNvSpPr>
          <a:spLocks noChangeAspect="1" noChangeArrowheads="1"/>
        </xdr:cNvSpPr>
      </xdr:nvSpPr>
      <xdr:spPr bwMode="auto">
        <a:xfrm>
          <a:off x="15240000" y="17020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421</xdr:row>
      <xdr:rowOff>0</xdr:rowOff>
    </xdr:from>
    <xdr:to>
      <xdr:col>0</xdr:col>
      <xdr:colOff>304800</xdr:colOff>
      <xdr:row>421</xdr:row>
      <xdr:rowOff>304800</xdr:rowOff>
    </xdr:to>
    <xdr:sp macro="" textlink="">
      <xdr:nvSpPr>
        <xdr:cNvPr id="47107" name="AutoShape 3" descr="data:image/svg+xml;base64,PD94bWwgdmVyc2lvbj0iMS4wIiBlbmNvZGluZz0idXRmLTgiPz48IURPQ1RZUEUgc3ZnIFBVQkxJQyAiLS8vVzNDLy9EVEQgU1ZHIDEuMS8vRU4iICJodHRwOi8vd3d3LnczLm9yZy9HcmFwaGljcy9TVkcvMS4xL0RURC9zdmcxMS5kdGQiPjxzdmcgdmVyc2lvbj0iMS4xIiBpZD0iRWJlbmVfMSIgeG1sbnM9Imh0dHA6Ly93d3cudzMub3JnLzIwMDAvc3ZnIiB4bWxuczp4bGluaz0iaHR0cDovL3d3dy53My5vcmcvMTk5OS94bGluayIgeD0iMHB4IiB5PSIwcHgiIHdpZHRoPSIxNnB4IiBoZWlnaHQ9IjE2cHgiIHZpZXdCb3g9IjAgMCAxNiAxNiIgZW5hYmxlLWJhY2tncm91bmQ9Im5ldyAwIDAgMTYgMTYiIHhtbDpzcGFjZT0icHJlc2VydmUiPjxnPjxnPjxwYXRoIGZpbGw9IiNGRkZGRkYiIGQ9Ik04LjAwMSwxNS41QzMuODY0LDE1LjUsMC41LDEyLjEzNiwwLjUsOGMwLTQuMTM1LDMuMzY1LTcuNSw3LjUwMS03LjVTMTUuNSwzLjg2NCwxNS41LDhTMTIuMTM3LDE1LjUsOC4wMDEsMTUuNXoiLz48cGF0aCBmaWxsPSIjRDUyQjFFIiBkPSJNOC4wMDEsMUMxMS44NiwxLDE1LDQuMTQxLDE1LDhzLTMuMTM5LDctNi45OTksN0M0LjE0LDE1LDEsMTEuODU5LDEsOFM0LjE0LDEsOC4wMDEsMSBNOC4wMDEsMEMzLjU4MiwwLDAsMy41ODIsMCw4czMuNTgyLDgsOC4wMDEsOEMxMi40MTgsMTYsMTYsMTIuNDE4LDE2LDhTMTIuNDE4LDAsOC4wMDEsMEw4LjAwMSwweiIvPjwvZz48cGF0aCBmaWxsPSIjRDUyQjFFIiBkPSJNNi43NDUsMTIuNTg5Yy0wLjIyNywwLjEyMi0wLjQ5NywwLjI0Ny0wLjY4NCwwLjI0N2MtMC4zMTgsMC0wLjUwMS0wLjE2NC0wLjUwMS0wLjQ1MmMwLTAuMjA3LDAuMTQtMC4zNzUsMC41OTUtMC42MjJjMS41NDktMC45MDQsMi41OTQtMi4yNzIsMi41OTQtMy43MjFjMC0wLjgyNS0wLjIyNy0xLjExOS0wLjY4MS0xLjExOWMtMC4xMzUsMC0wLjMyLDAuMjE5LTAuNjM2LDAuMjE5SDcuMTU3QzYuMTAyLDcuMTQzLDUuMzMzLDYuMjY0LDUuMzMzLDUuMjNjMC0xLjE1MiwwLjk1OC0yLjAwNiwyLjI4LTIuMDA2YzEuNzc3LDAsMy4wNTMsMS4zNzMsMy4wNTMsMy40M0MxMC42NjYsOS4yMTUsOS4yMDMsMTEuMjcsNi43NDUsMTIuNTg5Ii8+PC9nPjwvc3ZnPg">
          <a:hlinkClick xmlns:r="http://schemas.openxmlformats.org/officeDocument/2006/relationships" r:id="rId1"/>
          <a:extLst>
            <a:ext uri="{FF2B5EF4-FFF2-40B4-BE49-F238E27FC236}">
              <a16:creationId xmlns:a16="http://schemas.microsoft.com/office/drawing/2014/main" id="{C5EA269D-25F2-48D6-85A0-C80374D67A31}"/>
            </a:ext>
          </a:extLst>
        </xdr:cNvPr>
        <xdr:cNvSpPr>
          <a:spLocks noChangeAspect="1" noChangeArrowheads="1"/>
        </xdr:cNvSpPr>
      </xdr:nvSpPr>
      <xdr:spPr bwMode="auto">
        <a:xfrm>
          <a:off x="15240000" y="1742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435</xdr:row>
      <xdr:rowOff>0</xdr:rowOff>
    </xdr:from>
    <xdr:to>
      <xdr:col>0</xdr:col>
      <xdr:colOff>304800</xdr:colOff>
      <xdr:row>436</xdr:row>
      <xdr:rowOff>88900</xdr:rowOff>
    </xdr:to>
    <xdr:sp macro="" textlink="">
      <xdr:nvSpPr>
        <xdr:cNvPr id="47108" name="AutoShape 4" descr="data:image/svg+xml;base64,PD94bWwgdmVyc2lvbj0iMS4wIiBlbmNvZGluZz0idXRmLTgiPz48IURPQ1RZUEUgc3ZnIFBVQkxJQyAiLS8vVzNDLy9EVEQgU1ZHIDEuMS8vRU4iICJodHRwOi8vd3d3LnczLm9yZy9HcmFwaGljcy9TVkcvMS4xL0RURC9zdmcxMS5kdGQiPjxzdmcgdmVyc2lvbj0iMS4xIiBpZD0iRWJlbmVfMSIgeG1sbnM9Imh0dHA6Ly93d3cudzMub3JnLzIwMDAvc3ZnIiB4bWxuczp4bGluaz0iaHR0cDovL3d3dy53My5vcmcvMTk5OS94bGluayIgeD0iMHB4IiB5PSIwcHgiIHdpZHRoPSIxNnB4IiBoZWlnaHQ9IjE2cHgiIHZpZXdCb3g9IjAgMCAxNiAxNiIgZW5hYmxlLWJhY2tncm91bmQ9Im5ldyAwIDAgMTYgMTYiIHhtbDpzcGFjZT0icHJlc2VydmUiPjxnPjxnPjxwYXRoIGZpbGw9IiNGRkZGRkYiIGQ9Ik04LjAwMSwxNS41QzMuODY0LDE1LjUsMC41LDEyLjEzNiwwLjUsOGMwLTQuMTM1LDMuMzY1LTcuNSw3LjUwMS03LjVTMTUuNSwzLjg2NCwxNS41LDhTMTIuMTM3LDE1LjUsOC4wMDEsMTUuNXoiLz48cGF0aCBmaWxsPSIjRDUyQjFFIiBkPSJNOC4wMDEsMUMxMS44NiwxLDE1LDQuMTQxLDE1LDhzLTMuMTM5LDctNi45OTksN0M0LjE0LDE1LDEsMTEuODU5LDEsOFM0LjE0LDEsOC4wMDEsMSBNOC4wMDEsMEMzLjU4MiwwLDAsMy41ODIsMCw4czMuNTgyLDgsOC4wMDEsOEMxMi40MTgsMTYsMTYsMTIuNDE4LDE2LDhTMTIuNDE4LDAsOC4wMDEsMEw4LjAwMSwweiIvPjwvZz48cGF0aCBmaWxsPSIjRDUyQjFFIiBkPSJNNi43NDUsMTIuNTg5Yy0wLjIyNywwLjEyMi0wLjQ5NywwLjI0Ny0wLjY4NCwwLjI0N2MtMC4zMTgsMC0wLjUwMS0wLjE2NC0wLjUwMS0wLjQ1MmMwLTAuMjA3LDAuMTQtMC4zNzUsMC41OTUtMC42MjJjMS41NDktMC45MDQsMi41OTQtMi4yNzIsMi41OTQtMy43MjFjMC0wLjgyNS0wLjIyNy0xLjExOS0wLjY4MS0xLjExOWMtMC4xMzUsMC0wLjMyLDAuMjE5LTAuNjM2LDAuMjE5SDcuMTU3QzYuMTAyLDcuMTQzLDUuMzMzLDYuMjY0LDUuMzMzLDUuMjNjMC0xLjE1MiwwLjk1OC0yLjAwNiwyLjI4LTIuMDA2YzEuNzc3LDAsMy4wNTMsMS4zNzMsMy4wNTMsMy40M0MxMC42NjYsOS4yMTUsOS4yMDMsMTEuMjcsNi43NDUsMTIuNTg5Ii8+PC9nPjwvc3ZnPg">
          <a:hlinkClick xmlns:r="http://schemas.openxmlformats.org/officeDocument/2006/relationships" r:id="rId1"/>
          <a:extLst>
            <a:ext uri="{FF2B5EF4-FFF2-40B4-BE49-F238E27FC236}">
              <a16:creationId xmlns:a16="http://schemas.microsoft.com/office/drawing/2014/main" id="{8FFBE64B-FE38-4578-94EE-5E8AA8A21AB7}"/>
            </a:ext>
          </a:extLst>
        </xdr:cNvPr>
        <xdr:cNvSpPr>
          <a:spLocks noChangeAspect="1" noChangeArrowheads="1"/>
        </xdr:cNvSpPr>
      </xdr:nvSpPr>
      <xdr:spPr bwMode="auto">
        <a:xfrm>
          <a:off x="15240000" y="176828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449</xdr:row>
      <xdr:rowOff>0</xdr:rowOff>
    </xdr:from>
    <xdr:to>
      <xdr:col>0</xdr:col>
      <xdr:colOff>304800</xdr:colOff>
      <xdr:row>449</xdr:row>
      <xdr:rowOff>304800</xdr:rowOff>
    </xdr:to>
    <xdr:sp macro="" textlink="">
      <xdr:nvSpPr>
        <xdr:cNvPr id="47109" name="AutoShape 5" descr="data:image/svg+xml;base64,PD94bWwgdmVyc2lvbj0iMS4wIiBlbmNvZGluZz0idXRmLTgiPz48IURPQ1RZUEUgc3ZnIFBVQkxJQyAiLS8vVzNDLy9EVEQgU1ZHIDEuMS8vRU4iICJodHRwOi8vd3d3LnczLm9yZy9HcmFwaGljcy9TVkcvMS4xL0RURC9zdmcxMS5kdGQiPjxzdmcgdmVyc2lvbj0iMS4xIiBpZD0iRWJlbmVfMSIgeG1sbnM9Imh0dHA6Ly93d3cudzMub3JnLzIwMDAvc3ZnIiB4bWxuczp4bGluaz0iaHR0cDovL3d3dy53My5vcmcvMTk5OS94bGluayIgeD0iMHB4IiB5PSIwcHgiIHdpZHRoPSIxNnB4IiBoZWlnaHQ9IjE2cHgiIHZpZXdCb3g9IjAgMCAxNiAxNiIgZW5hYmxlLWJhY2tncm91bmQ9Im5ldyAwIDAgMTYgMTYiIHhtbDpzcGFjZT0icHJlc2VydmUiPjxnPjxnPjxwYXRoIGZpbGw9IiNGRkZGRkYiIGQ9Ik04LjAwMSwxNS41QzMuODY0LDE1LjUsMC41LDEyLjEzNiwwLjUsOGMwLTQuMTM1LDMuMzY1LTcuNSw3LjUwMS03LjVTMTUuNSwzLjg2NCwxNS41LDhTMTIuMTM3LDE1LjUsOC4wMDEsMTUuNXoiLz48cGF0aCBmaWxsPSIjRDUyQjFFIiBkPSJNOC4wMDEsMUMxMS44NiwxLDE1LDQuMTQxLDE1LDhzLTMuMTM5LDctNi45OTksN0M0LjE0LDE1LDEsMTEuODU5LDEsOFM0LjE0LDEsOC4wMDEsMSBNOC4wMDEsMEMzLjU4MiwwLDAsMy41ODIsMCw4czMuNTgyLDgsOC4wMDEsOEMxMi40MTgsMTYsMTYsMTIuNDE4LDE2LDhTMTIuNDE4LDAsOC4wMDEsMEw4LjAwMSwweiIvPjwvZz48cGF0aCBmaWxsPSIjRDUyQjFFIiBkPSJNNi43NDUsMTIuNTg5Yy0wLjIyNywwLjEyMi0wLjQ5NywwLjI0Ny0wLjY4NCwwLjI0N2MtMC4zMTgsMC0wLjUwMS0wLjE2NC0wLjUwMS0wLjQ1MmMwLTAuMjA3LDAuMTQtMC4zNzUsMC41OTUtMC42MjJjMS41NDktMC45MDQsMi41OTQtMi4yNzIsMi41OTQtMy43MjFjMC0wLjgyNS0wLjIyNy0xLjExOS0wLjY4MS0xLjExOWMtMC4xMzUsMC0wLjMyLDAuMjE5LTAuNjM2LDAuMjE5SDcuMTU3QzYuMTAyLDcuMTQzLDUuMzMzLDYuMjY0LDUuMzMzLDUuMjNjMC0xLjE1MiwwLjk1OC0yLjAwNiwyLjI4LTIuMDA2YzEuNzc3LDAsMy4wNTMsMS4zNzMsMy4wNTMsMy40M0MxMC42NjYsOS4yMTUsOS4yMDMsMTEuMjcsNi43NDUsMTIuNTg5Ii8+PC9nPjwvc3ZnPg">
          <a:hlinkClick xmlns:r="http://schemas.openxmlformats.org/officeDocument/2006/relationships" r:id="rId1"/>
          <a:extLst>
            <a:ext uri="{FF2B5EF4-FFF2-40B4-BE49-F238E27FC236}">
              <a16:creationId xmlns:a16="http://schemas.microsoft.com/office/drawing/2014/main" id="{31508CF2-88E9-43E5-BB10-C2196318C9B0}"/>
            </a:ext>
          </a:extLst>
        </xdr:cNvPr>
        <xdr:cNvSpPr>
          <a:spLocks noChangeAspect="1" noChangeArrowheads="1"/>
        </xdr:cNvSpPr>
      </xdr:nvSpPr>
      <xdr:spPr bwMode="auto">
        <a:xfrm>
          <a:off x="15240000" y="180651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463</xdr:row>
      <xdr:rowOff>0</xdr:rowOff>
    </xdr:from>
    <xdr:to>
      <xdr:col>0</xdr:col>
      <xdr:colOff>304800</xdr:colOff>
      <xdr:row>463</xdr:row>
      <xdr:rowOff>304800</xdr:rowOff>
    </xdr:to>
    <xdr:sp macro="" textlink="">
      <xdr:nvSpPr>
        <xdr:cNvPr id="47110" name="AutoShape 6" descr="data:image/svg+xml;base64,PD94bWwgdmVyc2lvbj0iMS4wIiBlbmNvZGluZz0idXRmLTgiPz48IURPQ1RZUEUgc3ZnIFBVQkxJQyAiLS8vVzNDLy9EVEQgU1ZHIDEuMS8vRU4iICJodHRwOi8vd3d3LnczLm9yZy9HcmFwaGljcy9TVkcvMS4xL0RURC9zdmcxMS5kdGQiPjxzdmcgdmVyc2lvbj0iMS4xIiBpZD0iRWJlbmVfMSIgeG1sbnM9Imh0dHA6Ly93d3cudzMub3JnLzIwMDAvc3ZnIiB4bWxuczp4bGluaz0iaHR0cDovL3d3dy53My5vcmcvMTk5OS94bGluayIgeD0iMHB4IiB5PSIwcHgiIHdpZHRoPSIxNnB4IiBoZWlnaHQ9IjE2cHgiIHZpZXdCb3g9IjAgMCAxNiAxNiIgZW5hYmxlLWJhY2tncm91bmQ9Im5ldyAwIDAgMTYgMTYiIHhtbDpzcGFjZT0icHJlc2VydmUiPjxnPjxnPjxwYXRoIGZpbGw9IiNGRkZGRkYiIGQ9Ik04LjAwMSwxNS41QzMuODY0LDE1LjUsMC41LDEyLjEzNiwwLjUsOGMwLTQuMTM1LDMuMzY1LTcuNSw3LjUwMS03LjVTMTUuNSwzLjg2NCwxNS41LDhTMTIuMTM3LDE1LjUsOC4wMDEsMTUuNXoiLz48cGF0aCBmaWxsPSIjRDUyQjFFIiBkPSJNOC4wMDEsMUMxMS44NiwxLDE1LDQuMTQxLDE1LDhzLTMuMTM5LDctNi45OTksN0M0LjE0LDE1LDEsMTEuODU5LDEsOFM0LjE0LDEsOC4wMDEsMSBNOC4wMDEsMEMzLjU4MiwwLDAsMy41ODIsMCw4czMuNTgyLDgsOC4wMDEsOEMxMi40MTgsMTYsMTYsMTIuNDE4LDE2LDhTMTIuNDE4LDAsOC4wMDEsMEw4LjAwMSwweiIvPjwvZz48cGF0aCBmaWxsPSIjRDUyQjFFIiBkPSJNNi43NDUsMTIuNTg5Yy0wLjIyNywwLjEyMi0wLjQ5NywwLjI0Ny0wLjY4NCwwLjI0N2MtMC4zMTgsMC0wLjUwMS0wLjE2NC0wLjUwMS0wLjQ1MmMwLTAuMjA3LDAuMTQtMC4zNzUsMC41OTUtMC42MjJjMS41NDktMC45MDQsMi41OTQtMi4yNzIsMi41OTQtMy43MjFjMC0wLjgyNS0wLjIyNy0xLjExOS0wLjY4MS0xLjExOWMtMC4xMzUsMC0wLjMyLDAuMjE5LTAuNjM2LDAuMjE5SDcuMTU3QzYuMTAyLDcuMTQzLDUuMzMzLDYuMjY0LDUuMzMzLDUuMjNjMC0xLjE1MiwwLjk1OC0yLjAwNiwyLjI4LTIuMDA2YzEuNzc3LDAsMy4wNTMsMS4zNzMsMy4wNTMsMy40M0MxMC42NjYsOS4yMTUsOS4yMDMsMTEuMjcsNi43NDUsMTIuNTg5Ii8+PC9nPjwvc3ZnPg">
          <a:hlinkClick xmlns:r="http://schemas.openxmlformats.org/officeDocument/2006/relationships" r:id="rId1"/>
          <a:extLst>
            <a:ext uri="{FF2B5EF4-FFF2-40B4-BE49-F238E27FC236}">
              <a16:creationId xmlns:a16="http://schemas.microsoft.com/office/drawing/2014/main" id="{6F5A533A-4AD4-4B90-BBD3-2CC5118F7BFA}"/>
            </a:ext>
          </a:extLst>
        </xdr:cNvPr>
        <xdr:cNvSpPr>
          <a:spLocks noChangeAspect="1" noChangeArrowheads="1"/>
        </xdr:cNvSpPr>
      </xdr:nvSpPr>
      <xdr:spPr bwMode="auto">
        <a:xfrm>
          <a:off x="15240000" y="18364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477</xdr:row>
      <xdr:rowOff>0</xdr:rowOff>
    </xdr:from>
    <xdr:to>
      <xdr:col>0</xdr:col>
      <xdr:colOff>304800</xdr:colOff>
      <xdr:row>477</xdr:row>
      <xdr:rowOff>304800</xdr:rowOff>
    </xdr:to>
    <xdr:sp macro="" textlink="">
      <xdr:nvSpPr>
        <xdr:cNvPr id="47111" name="AutoShape 7" descr="data:image/svg+xml;base64,PD94bWwgdmVyc2lvbj0iMS4wIiBlbmNvZGluZz0idXRmLTgiPz48IURPQ1RZUEUgc3ZnIFBVQkxJQyAiLS8vVzNDLy9EVEQgU1ZHIDEuMS8vRU4iICJodHRwOi8vd3d3LnczLm9yZy9HcmFwaGljcy9TVkcvMS4xL0RURC9zdmcxMS5kdGQiPjxzdmcgdmVyc2lvbj0iMS4xIiBpZD0iRWJlbmVfMSIgeG1sbnM9Imh0dHA6Ly93d3cudzMub3JnLzIwMDAvc3ZnIiB4bWxuczp4bGluaz0iaHR0cDovL3d3dy53My5vcmcvMTk5OS94bGluayIgeD0iMHB4IiB5PSIwcHgiIHdpZHRoPSIxNnB4IiBoZWlnaHQ9IjE2cHgiIHZpZXdCb3g9IjAgMCAxNiAxNiIgZW5hYmxlLWJhY2tncm91bmQ9Im5ldyAwIDAgMTYgMTYiIHhtbDpzcGFjZT0icHJlc2VydmUiPjxnPjxnPjxwYXRoIGZpbGw9IiNGRkZGRkYiIGQ9Ik04LjAwMSwxNS41QzMuODY0LDE1LjUsMC41LDEyLjEzNiwwLjUsOGMwLTQuMTM1LDMuMzY1LTcuNSw3LjUwMS03LjVTMTUuNSwzLjg2NCwxNS41LDhTMTIuMTM3LDE1LjUsOC4wMDEsMTUuNXoiLz48cGF0aCBmaWxsPSIjRDUyQjFFIiBkPSJNOC4wMDEsMUMxMS44NiwxLDE1LDQuMTQxLDE1LDhzLTMuMTM5LDctNi45OTksN0M0LjE0LDE1LDEsMTEuODU5LDEsOFM0LjE0LDEsOC4wMDEsMSBNOC4wMDEsMEMzLjU4MiwwLDAsMy41ODIsMCw4czMuNTgyLDgsOC4wMDEsOEMxMi40MTgsMTYsMTYsMTIuNDE4LDE2LDhTMTIuNDE4LDAsOC4wMDEsMEw4LjAwMSwweiIvPjwvZz48cGF0aCBmaWxsPSIjRDUyQjFFIiBkPSJNNi43NDUsMTIuNTg5Yy0wLjIyNywwLjEyMi0wLjQ5NywwLjI0Ny0wLjY4NCwwLjI0N2MtMC4zMTgsMC0wLjUwMS0wLjE2NC0wLjUwMS0wLjQ1MmMwLTAuMjA3LDAuMTQtMC4zNzUsMC41OTUtMC42MjJjMS41NDktMC45MDQsMi41OTQtMi4yNzIsMi41OTQtMy43MjFjMC0wLjgyNS0wLjIyNy0xLjExOS0wLjY4MS0xLjExOWMtMC4xMzUsMC0wLjMyLDAuMjE5LTAuNjM2LDAuMjE5SDcuMTU3QzYuMTAyLDcuMTQzLDUuMzMzLDYuMjY0LDUuMzMzLDUuMjNjMC0xLjE1MiwwLjk1OC0yLjAwNiwyLjI4LTIuMDA2YzEuNzc3LDAsMy4wNTMsMS4zNzMsMy4wNTMsMy40M0MxMC42NjYsOS4yMTUsOS4yMDMsMTEuMjcsNi43NDUsMTIuNTg5Ii8+PC9nPjwvc3ZnPg">
          <a:hlinkClick xmlns:r="http://schemas.openxmlformats.org/officeDocument/2006/relationships" r:id="rId1"/>
          <a:extLst>
            <a:ext uri="{FF2B5EF4-FFF2-40B4-BE49-F238E27FC236}">
              <a16:creationId xmlns:a16="http://schemas.microsoft.com/office/drawing/2014/main" id="{16360C39-E676-4C72-BD1C-423B05E5373A}"/>
            </a:ext>
          </a:extLst>
        </xdr:cNvPr>
        <xdr:cNvSpPr>
          <a:spLocks noChangeAspect="1" noChangeArrowheads="1"/>
        </xdr:cNvSpPr>
      </xdr:nvSpPr>
      <xdr:spPr bwMode="auto">
        <a:xfrm>
          <a:off x="15240000" y="1887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67</xdr:col>
      <xdr:colOff>766744</xdr:colOff>
      <xdr:row>34</xdr:row>
      <xdr:rowOff>11544</xdr:rowOff>
    </xdr:from>
    <xdr:to>
      <xdr:col>76</xdr:col>
      <xdr:colOff>625759</xdr:colOff>
      <xdr:row>57</xdr:row>
      <xdr:rowOff>142</xdr:rowOff>
    </xdr:to>
    <xdr:grpSp>
      <xdr:nvGrpSpPr>
        <xdr:cNvPr id="27" name="Gruppieren 26">
          <a:extLst>
            <a:ext uri="{FF2B5EF4-FFF2-40B4-BE49-F238E27FC236}">
              <a16:creationId xmlns:a16="http://schemas.microsoft.com/office/drawing/2014/main" id="{AA552E45-0E92-446C-81D3-4444173651CC}"/>
            </a:ext>
          </a:extLst>
        </xdr:cNvPr>
        <xdr:cNvGrpSpPr/>
      </xdr:nvGrpSpPr>
      <xdr:grpSpPr>
        <a:xfrm>
          <a:off x="92714744" y="6369482"/>
          <a:ext cx="11090578" cy="4211348"/>
          <a:chOff x="83155313" y="7192302"/>
          <a:chExt cx="9843049" cy="3755405"/>
        </a:xfrm>
      </xdr:grpSpPr>
      <xdr:graphicFrame macro="">
        <xdr:nvGraphicFramePr>
          <xdr:cNvPr id="15" name="Diagramm 14">
            <a:extLst>
              <a:ext uri="{FF2B5EF4-FFF2-40B4-BE49-F238E27FC236}">
                <a16:creationId xmlns:a16="http://schemas.microsoft.com/office/drawing/2014/main" id="{D487D096-B4B6-48C5-9197-2DD7F8FC9CBE}"/>
              </a:ext>
            </a:extLst>
          </xdr:cNvPr>
          <xdr:cNvGraphicFramePr>
            <a:graphicFrameLocks/>
          </xdr:cNvGraphicFramePr>
        </xdr:nvGraphicFramePr>
        <xdr:xfrm>
          <a:off x="83155313" y="7192302"/>
          <a:ext cx="9843049" cy="375540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7" name="Textfeld 16">
            <a:extLst>
              <a:ext uri="{FF2B5EF4-FFF2-40B4-BE49-F238E27FC236}">
                <a16:creationId xmlns:a16="http://schemas.microsoft.com/office/drawing/2014/main" id="{4C323002-6602-4003-A2BC-80FF9817E4B3}"/>
              </a:ext>
            </a:extLst>
          </xdr:cNvPr>
          <xdr:cNvSpPr txBox="1"/>
        </xdr:nvSpPr>
        <xdr:spPr>
          <a:xfrm rot="16200000">
            <a:off x="90704612" y="9632780"/>
            <a:ext cx="762000" cy="305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50">
                <a:latin typeface="Times New Roman" panose="02020603050405020304" pitchFamily="18" charset="0"/>
                <a:cs typeface="Times New Roman" panose="02020603050405020304" pitchFamily="18" charset="0"/>
              </a:rPr>
              <a:t>Upstream</a:t>
            </a:r>
            <a:endParaRPr lang="de-DE" sz="1100">
              <a:latin typeface="Times New Roman" panose="02020603050405020304" pitchFamily="18" charset="0"/>
              <a:cs typeface="Times New Roman" panose="02020603050405020304" pitchFamily="18" charset="0"/>
            </a:endParaRPr>
          </a:p>
        </xdr:txBody>
      </xdr:sp>
      <xdr:sp macro="" textlink="">
        <xdr:nvSpPr>
          <xdr:cNvPr id="18" name="Textfeld 17">
            <a:extLst>
              <a:ext uri="{FF2B5EF4-FFF2-40B4-BE49-F238E27FC236}">
                <a16:creationId xmlns:a16="http://schemas.microsoft.com/office/drawing/2014/main" id="{2A3885EB-D768-48F8-BA8D-4651C4BB89D8}"/>
              </a:ext>
            </a:extLst>
          </xdr:cNvPr>
          <xdr:cNvSpPr txBox="1"/>
        </xdr:nvSpPr>
        <xdr:spPr>
          <a:xfrm rot="16200000">
            <a:off x="90645968" y="8184745"/>
            <a:ext cx="865332" cy="305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50">
                <a:latin typeface="Times New Roman" panose="02020603050405020304" pitchFamily="18" charset="0"/>
                <a:cs typeface="Times New Roman" panose="02020603050405020304" pitchFamily="18" charset="0"/>
              </a:rPr>
              <a:t>Downstream</a:t>
            </a:r>
            <a:endParaRPr lang="de-DE" sz="1100">
              <a:latin typeface="Times New Roman" panose="02020603050405020304" pitchFamily="18" charset="0"/>
              <a:cs typeface="Times New Roman" panose="02020603050405020304" pitchFamily="18" charset="0"/>
            </a:endParaRPr>
          </a:p>
        </xdr:txBody>
      </xdr:sp>
      <xdr:cxnSp macro="">
        <xdr:nvCxnSpPr>
          <xdr:cNvPr id="20" name="Gerader Verbinder 19">
            <a:extLst>
              <a:ext uri="{FF2B5EF4-FFF2-40B4-BE49-F238E27FC236}">
                <a16:creationId xmlns:a16="http://schemas.microsoft.com/office/drawing/2014/main" id="{B330356C-EE87-4940-A6EE-DF320391A5D6}"/>
              </a:ext>
            </a:extLst>
          </xdr:cNvPr>
          <xdr:cNvCxnSpPr/>
        </xdr:nvCxnSpPr>
        <xdr:spPr>
          <a:xfrm>
            <a:off x="88353652" y="9070816"/>
            <a:ext cx="2470315" cy="825"/>
          </a:xfrm>
          <a:prstGeom prst="line">
            <a:avLst/>
          </a:prstGeom>
          <a:ln>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23" name="Gerader Verbinder 22">
            <a:extLst>
              <a:ext uri="{FF2B5EF4-FFF2-40B4-BE49-F238E27FC236}">
                <a16:creationId xmlns:a16="http://schemas.microsoft.com/office/drawing/2014/main" id="{E277C66F-C4B5-446C-A1FA-128C9408328A}"/>
              </a:ext>
            </a:extLst>
          </xdr:cNvPr>
          <xdr:cNvCxnSpPr/>
        </xdr:nvCxnSpPr>
        <xdr:spPr>
          <a:xfrm>
            <a:off x="86485917" y="9164339"/>
            <a:ext cx="1161401" cy="0"/>
          </a:xfrm>
          <a:prstGeom prst="line">
            <a:avLst/>
          </a:prstGeom>
          <a:ln>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26" name="Gerader Verbinder 25">
            <a:extLst>
              <a:ext uri="{FF2B5EF4-FFF2-40B4-BE49-F238E27FC236}">
                <a16:creationId xmlns:a16="http://schemas.microsoft.com/office/drawing/2014/main" id="{92B854CE-06D4-4265-AFF7-FE8231BC28E3}"/>
              </a:ext>
            </a:extLst>
          </xdr:cNvPr>
          <xdr:cNvCxnSpPr/>
        </xdr:nvCxnSpPr>
        <xdr:spPr>
          <a:xfrm>
            <a:off x="84307580" y="9281305"/>
            <a:ext cx="1161401" cy="0"/>
          </a:xfrm>
          <a:prstGeom prst="line">
            <a:avLst/>
          </a:prstGeom>
          <a:ln>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c:userShapes xmlns:c="http://schemas.openxmlformats.org/drawingml/2006/chart">
  <cdr:relSizeAnchor xmlns:cdr="http://schemas.openxmlformats.org/drawingml/2006/chartDrawing">
    <cdr:from>
      <cdr:x>0.78139</cdr:x>
      <cdr:y>0.14277</cdr:y>
    </cdr:from>
    <cdr:to>
      <cdr:x>0.79359</cdr:x>
      <cdr:y>0.49629</cdr:y>
    </cdr:to>
    <cdr:sp macro="" textlink="">
      <cdr:nvSpPr>
        <cdr:cNvPr id="2" name="Geschweifte Klammer rechts 1">
          <a:extLst xmlns:a="http://schemas.openxmlformats.org/drawingml/2006/main">
            <a:ext uri="{FF2B5EF4-FFF2-40B4-BE49-F238E27FC236}">
              <a16:creationId xmlns:a16="http://schemas.microsoft.com/office/drawing/2014/main" id="{9E49A47C-DB36-40A3-9BEB-A8D7963429F1}"/>
            </a:ext>
          </a:extLst>
        </cdr:cNvPr>
        <cdr:cNvSpPr/>
      </cdr:nvSpPr>
      <cdr:spPr>
        <a:xfrm xmlns:a="http://schemas.openxmlformats.org/drawingml/2006/main">
          <a:off x="7691222" y="606136"/>
          <a:ext cx="120101" cy="1500908"/>
        </a:xfrm>
        <a:prstGeom xmlns:a="http://schemas.openxmlformats.org/drawingml/2006/main" prst="rightBrac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de-DE"/>
        </a:p>
      </cdr:txBody>
    </cdr:sp>
  </cdr:relSizeAnchor>
  <cdr:relSizeAnchor xmlns:cdr="http://schemas.openxmlformats.org/drawingml/2006/chartDrawing">
    <cdr:from>
      <cdr:x>0.78186</cdr:x>
      <cdr:y>0.50173</cdr:y>
    </cdr:from>
    <cdr:to>
      <cdr:x>0.79359</cdr:x>
      <cdr:y>0.94089</cdr:y>
    </cdr:to>
    <cdr:sp macro="" textlink="">
      <cdr:nvSpPr>
        <cdr:cNvPr id="3" name="Geschweifte Klammer rechts 2">
          <a:extLst xmlns:a="http://schemas.openxmlformats.org/drawingml/2006/main">
            <a:ext uri="{FF2B5EF4-FFF2-40B4-BE49-F238E27FC236}">
              <a16:creationId xmlns:a16="http://schemas.microsoft.com/office/drawing/2014/main" id="{4955F8A2-B24E-42E0-9EC0-29220CB96DDB}"/>
            </a:ext>
          </a:extLst>
        </cdr:cNvPr>
        <cdr:cNvSpPr/>
      </cdr:nvSpPr>
      <cdr:spPr>
        <a:xfrm xmlns:a="http://schemas.openxmlformats.org/drawingml/2006/main">
          <a:off x="7695869" y="2130136"/>
          <a:ext cx="115454" cy="1864482"/>
        </a:xfrm>
        <a:prstGeom xmlns:a="http://schemas.openxmlformats.org/drawingml/2006/main" prst="rightBrac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de-DE"/>
        </a:p>
      </cdr:txBody>
    </cdr:sp>
  </cdr:relSizeAnchor>
</c:userShapes>
</file>

<file path=xl/drawings/drawing4.xml><?xml version="1.0" encoding="utf-8"?>
<xdr:wsDr xmlns:xdr="http://schemas.openxmlformats.org/drawingml/2006/spreadsheetDrawing" xmlns:a="http://schemas.openxmlformats.org/drawingml/2006/main">
  <xdr:twoCellAnchor>
    <xdr:from>
      <xdr:col>27</xdr:col>
      <xdr:colOff>0</xdr:colOff>
      <xdr:row>104</xdr:row>
      <xdr:rowOff>158750</xdr:rowOff>
    </xdr:from>
    <xdr:to>
      <xdr:col>30</xdr:col>
      <xdr:colOff>0</xdr:colOff>
      <xdr:row>111</xdr:row>
      <xdr:rowOff>68216</xdr:rowOff>
    </xdr:to>
    <xdr:graphicFrame macro="">
      <xdr:nvGraphicFramePr>
        <xdr:cNvPr id="11" name="Diagramm 10">
          <a:extLst>
            <a:ext uri="{FF2B5EF4-FFF2-40B4-BE49-F238E27FC236}">
              <a16:creationId xmlns:a16="http://schemas.microsoft.com/office/drawing/2014/main" id="{83A5A0A3-464C-4D2F-8B35-F41B63595C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0</xdr:colOff>
      <xdr:row>123</xdr:row>
      <xdr:rowOff>169334</xdr:rowOff>
    </xdr:from>
    <xdr:to>
      <xdr:col>30</xdr:col>
      <xdr:colOff>0</xdr:colOff>
      <xdr:row>130</xdr:row>
      <xdr:rowOff>78801</xdr:rowOff>
    </xdr:to>
    <xdr:graphicFrame macro="">
      <xdr:nvGraphicFramePr>
        <xdr:cNvPr id="13" name="Diagramm 12">
          <a:extLst>
            <a:ext uri="{FF2B5EF4-FFF2-40B4-BE49-F238E27FC236}">
              <a16:creationId xmlns:a16="http://schemas.microsoft.com/office/drawing/2014/main" id="{D6A64BFE-43CA-4C77-B2CE-DF10057AB0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11</xdr:col>
      <xdr:colOff>158750</xdr:colOff>
      <xdr:row>23</xdr:row>
      <xdr:rowOff>89807</xdr:rowOff>
    </xdr:from>
    <xdr:to>
      <xdr:col>22</xdr:col>
      <xdr:colOff>625474</xdr:colOff>
      <xdr:row>87</xdr:row>
      <xdr:rowOff>14287</xdr:rowOff>
    </xdr:to>
    <xdr:graphicFrame macro="">
      <xdr:nvGraphicFramePr>
        <xdr:cNvPr id="3" name="Diagramm 2">
          <a:extLst>
            <a:ext uri="{FF2B5EF4-FFF2-40B4-BE49-F238E27FC236}">
              <a16:creationId xmlns:a16="http://schemas.microsoft.com/office/drawing/2014/main" id="{C69D4C73-34B4-4D36-B698-88FB94B887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1158875</xdr:colOff>
      <xdr:row>22</xdr:row>
      <xdr:rowOff>133274</xdr:rowOff>
    </xdr:from>
    <xdr:to>
      <xdr:col>11</xdr:col>
      <xdr:colOff>507999</xdr:colOff>
      <xdr:row>83</xdr:row>
      <xdr:rowOff>130780</xdr:rowOff>
    </xdr:to>
    <xdr:graphicFrame macro="">
      <xdr:nvGraphicFramePr>
        <xdr:cNvPr id="4" name="Diagramm 3">
          <a:extLst>
            <a:ext uri="{FF2B5EF4-FFF2-40B4-BE49-F238E27FC236}">
              <a16:creationId xmlns:a16="http://schemas.microsoft.com/office/drawing/2014/main" id="{9D140FF5-4E39-4ABA-8996-4899132AC2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60</xdr:col>
      <xdr:colOff>958547</xdr:colOff>
      <xdr:row>16</xdr:row>
      <xdr:rowOff>66221</xdr:rowOff>
    </xdr:from>
    <xdr:to>
      <xdr:col>67</xdr:col>
      <xdr:colOff>739320</xdr:colOff>
      <xdr:row>28</xdr:row>
      <xdr:rowOff>74083</xdr:rowOff>
    </xdr:to>
    <xdr:graphicFrame macro="">
      <xdr:nvGraphicFramePr>
        <xdr:cNvPr id="8" name="Diagramm 7">
          <a:extLst>
            <a:ext uri="{FF2B5EF4-FFF2-40B4-BE49-F238E27FC236}">
              <a16:creationId xmlns:a16="http://schemas.microsoft.com/office/drawing/2014/main" id="{D84C2BDA-EF8E-4F51-8BB0-2B700FA259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18</xdr:col>
      <xdr:colOff>690790</xdr:colOff>
      <xdr:row>5</xdr:row>
      <xdr:rowOff>98425</xdr:rowOff>
    </xdr:from>
    <xdr:to>
      <xdr:col>26</xdr:col>
      <xdr:colOff>608543</xdr:colOff>
      <xdr:row>46</xdr:row>
      <xdr:rowOff>132217</xdr:rowOff>
    </xdr:to>
    <xdr:grpSp>
      <xdr:nvGrpSpPr>
        <xdr:cNvPr id="6" name="Gruppieren 5">
          <a:extLst>
            <a:ext uri="{FF2B5EF4-FFF2-40B4-BE49-F238E27FC236}">
              <a16:creationId xmlns:a16="http://schemas.microsoft.com/office/drawing/2014/main" id="{0E3C0125-85D5-4B83-B05D-99FE5D7385AE}"/>
            </a:ext>
          </a:extLst>
        </xdr:cNvPr>
        <xdr:cNvGrpSpPr/>
      </xdr:nvGrpSpPr>
      <xdr:grpSpPr>
        <a:xfrm>
          <a:off x="20725040" y="1035050"/>
          <a:ext cx="7386941" cy="7542667"/>
          <a:chOff x="15820049" y="5765800"/>
          <a:chExt cx="7197643" cy="7590983"/>
        </a:xfrm>
      </xdr:grpSpPr>
      <xdr:graphicFrame macro="">
        <xdr:nvGraphicFramePr>
          <xdr:cNvPr id="4" name="Diagramm 3">
            <a:extLst>
              <a:ext uri="{FF2B5EF4-FFF2-40B4-BE49-F238E27FC236}">
                <a16:creationId xmlns:a16="http://schemas.microsoft.com/office/drawing/2014/main" id="{1B4E7EEA-AB79-4FA0-82A1-5178950A5B35}"/>
              </a:ext>
            </a:extLst>
          </xdr:cNvPr>
          <xdr:cNvGraphicFramePr>
            <a:graphicFrameLocks/>
          </xdr:cNvGraphicFramePr>
        </xdr:nvGraphicFramePr>
        <xdr:xfrm>
          <a:off x="15894050" y="5765800"/>
          <a:ext cx="7123642" cy="4443942"/>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3" name="Diagramm 2">
            <a:extLst>
              <a:ext uri="{FF2B5EF4-FFF2-40B4-BE49-F238E27FC236}">
                <a16:creationId xmlns:a16="http://schemas.microsoft.com/office/drawing/2014/main" id="{986B00E6-F5CF-4D88-A0B8-BE400B5BD6C6}"/>
              </a:ext>
            </a:extLst>
          </xdr:cNvPr>
          <xdr:cNvGraphicFramePr>
            <a:graphicFrameLocks/>
          </xdr:cNvGraphicFramePr>
        </xdr:nvGraphicFramePr>
        <xdr:xfrm>
          <a:off x="15820049" y="8149783"/>
          <a:ext cx="7121526" cy="520700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7.xml><?xml version="1.0" encoding="utf-8"?>
<xdr:wsDr xmlns:xdr="http://schemas.openxmlformats.org/drawingml/2006/spreadsheetDrawing" xmlns:a="http://schemas.openxmlformats.org/drawingml/2006/main">
  <xdr:twoCellAnchor>
    <xdr:from>
      <xdr:col>61</xdr:col>
      <xdr:colOff>1198559</xdr:colOff>
      <xdr:row>60</xdr:row>
      <xdr:rowOff>133349</xdr:rowOff>
    </xdr:from>
    <xdr:to>
      <xdr:col>67</xdr:col>
      <xdr:colOff>412220</xdr:colOff>
      <xdr:row>96</xdr:row>
      <xdr:rowOff>107721</xdr:rowOff>
    </xdr:to>
    <xdr:grpSp>
      <xdr:nvGrpSpPr>
        <xdr:cNvPr id="12" name="Gruppieren 11">
          <a:extLst>
            <a:ext uri="{FF2B5EF4-FFF2-40B4-BE49-F238E27FC236}">
              <a16:creationId xmlns:a16="http://schemas.microsoft.com/office/drawing/2014/main" id="{0FEEBFBE-80C5-4068-BB8D-296D7D79AA12}"/>
            </a:ext>
          </a:extLst>
        </xdr:cNvPr>
        <xdr:cNvGrpSpPr/>
      </xdr:nvGrpSpPr>
      <xdr:grpSpPr>
        <a:xfrm>
          <a:off x="86931497" y="11531599"/>
          <a:ext cx="8024286" cy="6554560"/>
          <a:chOff x="87654693" y="11116910"/>
          <a:chExt cx="7334251" cy="10162647"/>
        </a:xfrm>
      </xdr:grpSpPr>
      <xdr:graphicFrame macro="">
        <xdr:nvGraphicFramePr>
          <xdr:cNvPr id="4" name="Diagramm 3">
            <a:extLst>
              <a:ext uri="{FF2B5EF4-FFF2-40B4-BE49-F238E27FC236}">
                <a16:creationId xmlns:a16="http://schemas.microsoft.com/office/drawing/2014/main" id="{A3503E16-3311-4371-9C35-3754773F8780}"/>
              </a:ext>
            </a:extLst>
          </xdr:cNvPr>
          <xdr:cNvGraphicFramePr/>
        </xdr:nvGraphicFramePr>
        <xdr:xfrm>
          <a:off x="87940443" y="11116910"/>
          <a:ext cx="7048501" cy="542043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 name="Diagramm 7">
            <a:extLst>
              <a:ext uri="{FF2B5EF4-FFF2-40B4-BE49-F238E27FC236}">
                <a16:creationId xmlns:a16="http://schemas.microsoft.com/office/drawing/2014/main" id="{96207274-3D7F-463E-A598-0D10E0D1B03E}"/>
              </a:ext>
            </a:extLst>
          </xdr:cNvPr>
          <xdr:cNvGraphicFramePr>
            <a:graphicFrameLocks/>
          </xdr:cNvGraphicFramePr>
        </xdr:nvGraphicFramePr>
        <xdr:xfrm>
          <a:off x="87654693" y="14299139"/>
          <a:ext cx="6619875" cy="6980418"/>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896142</xdr:colOff>
      <xdr:row>40</xdr:row>
      <xdr:rowOff>11111</xdr:rowOff>
    </xdr:from>
    <xdr:to>
      <xdr:col>15</xdr:col>
      <xdr:colOff>761999</xdr:colOff>
      <xdr:row>66</xdr:row>
      <xdr:rowOff>23811</xdr:rowOff>
    </xdr:to>
    <xdr:sp macro="" textlink="">
      <xdr:nvSpPr>
        <xdr:cNvPr id="2" name="Textfeld 1">
          <a:extLst>
            <a:ext uri="{FF2B5EF4-FFF2-40B4-BE49-F238E27FC236}">
              <a16:creationId xmlns:a16="http://schemas.microsoft.com/office/drawing/2014/main" id="{CF7C17C4-8EBC-4CDD-BAAF-E0B5E5EA9B92}"/>
            </a:ext>
          </a:extLst>
        </xdr:cNvPr>
        <xdr:cNvSpPr txBox="1"/>
      </xdr:nvSpPr>
      <xdr:spPr>
        <a:xfrm>
          <a:off x="11445080" y="7345361"/>
          <a:ext cx="8676482" cy="629126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Operational expenses (excl. fuel- and energy-related expenses):</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Operational expenses (excl. fuel and energy-related expenses) serve as the emission predictor for all upstream categories whose costs they bear. All other upstream categories are reflected by a different item on the financial statement or the emissions are more directly driven by a non-financial key indicator. Using expenses as emission predictor for upstream emissions helps to overcome the problem of different profit margins between companies. We calculate operational expenses with the aid of the income statements of CRs. We deduct fuel and energy-related expenses from the resulting total, since reporting companies specify them as percentage of operational expenses in their CDP response. Thus, they can be clearly separated which enhances allocability.</a:t>
          </a:r>
          <a:endParaRPr lang="de-DE"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de-DE" sz="1100" b="1">
              <a:solidFill>
                <a:schemeClr val="dk1"/>
              </a:solidFill>
              <a:effectLst/>
              <a:latin typeface="+mn-lt"/>
              <a:ea typeface="+mn-ea"/>
              <a:cs typeface="+mn-cs"/>
            </a:rPr>
            <a:t>Capital expenditures:</a:t>
          </a:r>
          <a:endParaRPr lang="de-DE" sz="1100">
            <a:solidFill>
              <a:schemeClr val="dk1"/>
            </a:solidFill>
            <a:effectLst/>
            <a:latin typeface="+mn-lt"/>
            <a:ea typeface="+mn-ea"/>
            <a:cs typeface="+mn-cs"/>
          </a:endParaRPr>
        </a:p>
        <a:p>
          <a:r>
            <a:rPr lang="en-US" sz="1100">
              <a:solidFill>
                <a:schemeClr val="dk1"/>
              </a:solidFill>
              <a:effectLst/>
              <a:latin typeface="+mn-lt"/>
              <a:ea typeface="+mn-ea"/>
              <a:cs typeface="+mn-cs"/>
            </a:rPr>
            <a:t>Capital expenditures reflect investments in </a:t>
          </a:r>
          <a:r>
            <a:rPr lang="en-US" sz="1100" i="1">
              <a:solidFill>
                <a:schemeClr val="dk1"/>
              </a:solidFill>
              <a:effectLst/>
              <a:latin typeface="+mn-lt"/>
              <a:ea typeface="+mn-ea"/>
              <a:cs typeface="+mn-cs"/>
            </a:rPr>
            <a:t>capital goods (category 2)</a:t>
          </a:r>
          <a:r>
            <a:rPr lang="en-US" sz="1100">
              <a:solidFill>
                <a:schemeClr val="dk1"/>
              </a:solidFill>
              <a:effectLst/>
              <a:latin typeface="+mn-lt"/>
              <a:ea typeface="+mn-ea"/>
              <a:cs typeface="+mn-cs"/>
            </a:rPr>
            <a:t> and are therefore well-suited to estimate related emissions. We extract Capital expenditures from CRs. In case they are not explicitly stated, we derive them from the balance sheet and the cash flow statement by taking the difference of the plant, property, and equipment figure of the current and the previous period and adding depreciation expenses.</a:t>
          </a:r>
          <a:endParaRPr lang="de-DE"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Total consumption of non-renewable fuel and energy:</a:t>
          </a:r>
          <a:endParaRPr lang="de-DE" sz="1100">
            <a:solidFill>
              <a:schemeClr val="dk1"/>
            </a:solidFill>
            <a:effectLst/>
            <a:latin typeface="+mn-lt"/>
            <a:ea typeface="+mn-ea"/>
            <a:cs typeface="+mn-cs"/>
          </a:endParaRPr>
        </a:p>
        <a:p>
          <a:r>
            <a:rPr lang="en-US" sz="1100">
              <a:solidFill>
                <a:schemeClr val="dk1"/>
              </a:solidFill>
              <a:effectLst/>
              <a:latin typeface="+mn-lt"/>
              <a:ea typeface="+mn-ea"/>
              <a:cs typeface="+mn-cs"/>
            </a:rPr>
            <a:t>Total consumption of non-renewable fuel and energy serves as the</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emission predictor for emission from </a:t>
          </a:r>
          <a:r>
            <a:rPr lang="en-US" sz="1100" i="1">
              <a:solidFill>
                <a:schemeClr val="dk1"/>
              </a:solidFill>
              <a:effectLst/>
              <a:latin typeface="+mn-lt"/>
              <a:ea typeface="+mn-ea"/>
              <a:cs typeface="+mn-cs"/>
            </a:rPr>
            <a:t>fuel and energy-related activities</a:t>
          </a:r>
          <a:r>
            <a:rPr lang="en-US" sz="1100">
              <a:solidFill>
                <a:schemeClr val="dk1"/>
              </a:solidFill>
              <a:effectLst/>
              <a:latin typeface="+mn-lt"/>
              <a:ea typeface="+mn-ea"/>
              <a:cs typeface="+mn-cs"/>
            </a:rPr>
            <a:t> </a:t>
          </a:r>
          <a:r>
            <a:rPr lang="en-US" sz="1100" i="1">
              <a:solidFill>
                <a:schemeClr val="dk1"/>
              </a:solidFill>
              <a:effectLst/>
              <a:latin typeface="+mn-lt"/>
              <a:ea typeface="+mn-ea"/>
              <a:cs typeface="+mn-cs"/>
            </a:rPr>
            <a:t>(category 3)</a:t>
          </a:r>
          <a:r>
            <a:rPr lang="en-US" sz="1100">
              <a:solidFill>
                <a:schemeClr val="dk1"/>
              </a:solidFill>
              <a:effectLst/>
              <a:latin typeface="+mn-lt"/>
              <a:ea typeface="+mn-ea"/>
              <a:cs typeface="+mn-cs"/>
            </a:rPr>
            <a:t>. We exclude renewables since their life-cycle emissions are negligible compared to non-renewables (difference by a factor of over 10).</a:t>
          </a:r>
          <a:r>
            <a:rPr lang="en-US" sz="1100" baseline="30000">
              <a:solidFill>
                <a:schemeClr val="dk1"/>
              </a:solidFill>
              <a:effectLst/>
              <a:latin typeface="+mn-lt"/>
              <a:ea typeface="+mn-ea"/>
              <a:cs typeface="+mn-cs"/>
            </a:rPr>
            <a:t>1</a:t>
          </a:r>
          <a:r>
            <a:rPr lang="en-US" sz="1100">
              <a:solidFill>
                <a:schemeClr val="dk1"/>
              </a:solidFill>
              <a:effectLst/>
              <a:latin typeface="+mn-lt"/>
              <a:ea typeface="+mn-ea"/>
              <a:cs typeface="+mn-cs"/>
            </a:rPr>
            <a:t> Thus, total consumption as a proxy would distort emission estimates in case of a high share of renewable sources. Energy and fuel consumptions and their distribution on renewable and non-renewable sources are specified in the CDP responses.</a:t>
          </a:r>
          <a:endParaRPr lang="de-DE"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Number of employees:</a:t>
          </a:r>
          <a:endParaRPr lang="de-DE" sz="1100">
            <a:solidFill>
              <a:schemeClr val="dk1"/>
            </a:solidFill>
            <a:effectLst/>
            <a:latin typeface="+mn-lt"/>
            <a:ea typeface="+mn-ea"/>
            <a:cs typeface="+mn-cs"/>
          </a:endParaRPr>
        </a:p>
        <a:p>
          <a:r>
            <a:rPr lang="en-US" sz="1100">
              <a:solidFill>
                <a:schemeClr val="dk1"/>
              </a:solidFill>
              <a:effectLst/>
              <a:latin typeface="+mn-lt"/>
              <a:ea typeface="+mn-ea"/>
              <a:cs typeface="+mn-cs"/>
            </a:rPr>
            <a:t>Usually, companies do not pay for regular employee commuting from home to work.</a:t>
          </a:r>
          <a:r>
            <a:rPr lang="en-US" sz="1100" baseline="30000">
              <a:solidFill>
                <a:schemeClr val="dk1"/>
              </a:solidFill>
              <a:effectLst/>
              <a:latin typeface="+mn-lt"/>
              <a:ea typeface="+mn-ea"/>
              <a:cs typeface="+mn-cs"/>
            </a:rPr>
            <a:t>2</a:t>
          </a:r>
          <a:r>
            <a:rPr lang="en-US" sz="1100">
              <a:solidFill>
                <a:schemeClr val="dk1"/>
              </a:solidFill>
              <a:effectLst/>
              <a:latin typeface="+mn-lt"/>
              <a:ea typeface="+mn-ea"/>
              <a:cs typeface="+mn-cs"/>
            </a:rPr>
            <a:t> Thus, the number of employees presents a better proxy than any expense item. The number of employees is taken from CRs and CDP responses.</a:t>
          </a:r>
          <a:endParaRPr lang="de-DE"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Revenues:</a:t>
          </a:r>
          <a:endParaRPr lang="de-DE" sz="1100">
            <a:solidFill>
              <a:schemeClr val="dk1"/>
            </a:solidFill>
            <a:effectLst/>
            <a:latin typeface="+mn-lt"/>
            <a:ea typeface="+mn-ea"/>
            <a:cs typeface="+mn-cs"/>
          </a:endParaRPr>
        </a:p>
        <a:p>
          <a:r>
            <a:rPr lang="en-US" sz="1100">
              <a:solidFill>
                <a:schemeClr val="dk1"/>
              </a:solidFill>
              <a:effectLst/>
              <a:latin typeface="+mn-lt"/>
              <a:ea typeface="+mn-ea"/>
              <a:cs typeface="+mn-cs"/>
            </a:rPr>
            <a:t>Revenues serve as the emission predictor for all downstream categories. Downstream activities are rather reflected by income than costs since they occur after the product and services are sold and do not generate direct expenses for companies. Revenues are a universal but well-established reflector for emissions. They are frequently used in scientific literature to calculate carbon intensities in order to enable comparisons.</a:t>
          </a:r>
          <a:r>
            <a:rPr lang="en-US" sz="1100" baseline="30000">
              <a:solidFill>
                <a:schemeClr val="dk1"/>
              </a:solidFill>
              <a:effectLst/>
              <a:latin typeface="+mn-lt"/>
              <a:ea typeface="+mn-ea"/>
              <a:cs typeface="+mn-cs"/>
            </a:rPr>
            <a:t>3, 4</a:t>
          </a:r>
          <a:r>
            <a:rPr lang="en-US" sz="1100">
              <a:solidFill>
                <a:schemeClr val="dk1"/>
              </a:solidFill>
              <a:effectLst/>
              <a:latin typeface="+mn-lt"/>
              <a:ea typeface="+mn-ea"/>
              <a:cs typeface="+mn-cs"/>
            </a:rPr>
            <a:t> Revenues have been found to be a suitable predictor for scope 1 and 2 emissions, as they reflect firm size.</a:t>
          </a:r>
          <a:r>
            <a:rPr lang="en-US" sz="1100" baseline="30000">
              <a:solidFill>
                <a:schemeClr val="dk1"/>
              </a:solidFill>
              <a:effectLst/>
              <a:latin typeface="+mn-lt"/>
              <a:ea typeface="+mn-ea"/>
              <a:cs typeface="+mn-cs"/>
            </a:rPr>
            <a:t>5</a:t>
          </a:r>
          <a:r>
            <a:rPr lang="en-US" sz="1100">
              <a:solidFill>
                <a:schemeClr val="dk1"/>
              </a:solidFill>
              <a:effectLst/>
              <a:latin typeface="+mn-lt"/>
              <a:ea typeface="+mn-ea"/>
              <a:cs typeface="+mn-cs"/>
            </a:rPr>
            <a:t> Nevertheless, revenues neglect some factors, such as differing levels of profit margins. We opt for revenues in this context in the absence of more specific and broadly accessible data reflecting downstream emissions (e.g., life-time electricity consumption of sold products, contained material quantities and types).</a:t>
          </a: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Sources:</a:t>
          </a:r>
        </a:p>
        <a:p>
          <a:r>
            <a:rPr lang="en-US" sz="1100" b="1">
              <a:solidFill>
                <a:schemeClr val="dk1"/>
              </a:solidFill>
              <a:effectLst/>
              <a:latin typeface="+mn-lt"/>
              <a:ea typeface="+mn-ea"/>
              <a:cs typeface="+mn-cs"/>
            </a:rPr>
            <a:t>1 </a:t>
          </a:r>
          <a:r>
            <a:rPr lang="de-DE" sz="1100">
              <a:solidFill>
                <a:schemeClr val="dk1"/>
              </a:solidFill>
              <a:effectLst/>
              <a:latin typeface="+mn-lt"/>
              <a:ea typeface="+mn-ea"/>
              <a:cs typeface="+mn-cs"/>
            </a:rPr>
            <a:t>Weisser (2007): </a:t>
          </a:r>
          <a:r>
            <a:rPr lang="en-US" sz="1100">
              <a:solidFill>
                <a:schemeClr val="dk1"/>
              </a:solidFill>
              <a:effectLst/>
              <a:latin typeface="+mn-lt"/>
              <a:ea typeface="+mn-ea"/>
              <a:cs typeface="+mn-cs"/>
            </a:rPr>
            <a:t>A guide to life-cycle greenhouse gas (GHG) emissions from electric supply technologies, in: Energy. Vol. 32. No. 9, pp. 1543-1559.</a:t>
          </a:r>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2 </a:t>
          </a:r>
          <a:r>
            <a:rPr lang="de-DE" sz="1100">
              <a:solidFill>
                <a:schemeClr val="dk1"/>
              </a:solidFill>
              <a:effectLst/>
              <a:latin typeface="+mn-lt"/>
              <a:ea typeface="+mn-ea"/>
              <a:cs typeface="+mn-cs"/>
            </a:rPr>
            <a:t>U.S. Department of Labor (2020): T</a:t>
          </a:r>
          <a:r>
            <a:rPr lang="en-US" sz="1100">
              <a:solidFill>
                <a:schemeClr val="dk1"/>
              </a:solidFill>
              <a:effectLst/>
              <a:latin typeface="+mn-lt"/>
              <a:ea typeface="+mn-ea"/>
              <a:cs typeface="+mn-cs"/>
            </a:rPr>
            <a:t>ravel Time, URL: https://www.dol.gov/general/topic/workhours/traveltime</a:t>
          </a:r>
          <a:r>
            <a:rPr lang="de-DE" sz="1100">
              <a:solidFill>
                <a:schemeClr val="dk1"/>
              </a:solidFill>
              <a:effectLst/>
              <a:latin typeface="+mn-lt"/>
              <a:ea typeface="+mn-ea"/>
              <a:cs typeface="+mn-cs"/>
            </a:rPr>
            <a:t>.</a:t>
          </a:r>
          <a:endParaRPr lang="en-US" sz="11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3</a:t>
          </a:r>
          <a:r>
            <a:rPr lang="en-US" sz="1100">
              <a:solidFill>
                <a:schemeClr val="dk1"/>
              </a:solidFill>
              <a:effectLst/>
              <a:latin typeface="+mn-lt"/>
              <a:ea typeface="+mn-ea"/>
              <a:cs typeface="+mn-cs"/>
            </a:rPr>
            <a:t> Patten (2002): The relation between environmental performance and environmental disclosure: a research note, in: Accounting, Organizations and Society. Vol. 27. No. 8, pp. 763-773.</a:t>
          </a: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4</a:t>
          </a:r>
          <a:r>
            <a:rPr lang="en-US" sz="1100">
              <a:solidFill>
                <a:schemeClr val="dk1"/>
              </a:solidFill>
              <a:effectLst/>
              <a:latin typeface="+mn-lt"/>
              <a:ea typeface="+mn-ea"/>
              <a:cs typeface="+mn-cs"/>
            </a:rPr>
            <a:t> Gallego-Álvarez / García-Sánchez / da Silva Vieira (2014): Climate Change and Financial Performance in Times of Crisis, in: Business Strategy and the Environment. Vol. 23. No. 6, pp. 361-374.</a:t>
          </a: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5</a:t>
          </a:r>
          <a:r>
            <a:rPr lang="en-US" sz="1100">
              <a:solidFill>
                <a:schemeClr val="dk1"/>
              </a:solidFill>
              <a:effectLst/>
              <a:latin typeface="+mn-lt"/>
              <a:ea typeface="+mn-ea"/>
              <a:cs typeface="+mn-cs"/>
            </a:rPr>
            <a:t> </a:t>
          </a:r>
          <a:r>
            <a:rPr lang="de-DE" sz="1100">
              <a:solidFill>
                <a:schemeClr val="dk1"/>
              </a:solidFill>
              <a:effectLst/>
              <a:latin typeface="+mn-lt"/>
              <a:ea typeface="+mn-ea"/>
              <a:cs typeface="+mn-cs"/>
            </a:rPr>
            <a:t>Goldhammer / Busse / Busch (2017): Estimating Corporate Carbon Footprints with Externally Available Data, in: Journal of Industrial Ecology. Vol. 21. No. 5, pp. 1165-1179 .</a:t>
          </a:r>
          <a:endParaRPr lang="en-US"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de-DE" sz="1100">
            <a:solidFill>
              <a:schemeClr val="dk1"/>
            </a:solidFill>
            <a:effectLst/>
            <a:latin typeface="+mn-lt"/>
            <a:ea typeface="+mn-ea"/>
            <a:cs typeface="+mn-cs"/>
          </a:endParaRPr>
        </a:p>
        <a:p>
          <a:endParaRPr lang="de-DE"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13</xdr:col>
      <xdr:colOff>0</xdr:colOff>
      <xdr:row>32</xdr:row>
      <xdr:rowOff>167824</xdr:rowOff>
    </xdr:from>
    <xdr:to>
      <xdr:col>23</xdr:col>
      <xdr:colOff>120189</xdr:colOff>
      <xdr:row>47</xdr:row>
      <xdr:rowOff>163512</xdr:rowOff>
    </xdr:to>
    <xdr:grpSp>
      <xdr:nvGrpSpPr>
        <xdr:cNvPr id="2" name="Gruppieren 1">
          <a:extLst>
            <a:ext uri="{FF2B5EF4-FFF2-40B4-BE49-F238E27FC236}">
              <a16:creationId xmlns:a16="http://schemas.microsoft.com/office/drawing/2014/main" id="{68675B08-32D6-4415-88A7-43A82466E44C}"/>
            </a:ext>
          </a:extLst>
        </xdr:cNvPr>
        <xdr:cNvGrpSpPr/>
      </xdr:nvGrpSpPr>
      <xdr:grpSpPr>
        <a:xfrm>
          <a:off x="13366750" y="6755949"/>
          <a:ext cx="7740189" cy="2734126"/>
          <a:chOff x="12048221" y="7261680"/>
          <a:chExt cx="7927057" cy="2717118"/>
        </a:xfrm>
      </xdr:grpSpPr>
      <xdr:graphicFrame macro="">
        <xdr:nvGraphicFramePr>
          <xdr:cNvPr id="4" name="Diagramm 3">
            <a:extLst>
              <a:ext uri="{FF2B5EF4-FFF2-40B4-BE49-F238E27FC236}">
                <a16:creationId xmlns:a16="http://schemas.microsoft.com/office/drawing/2014/main" id="{0C5772CC-AA1F-42D6-84AA-1837C0CBC7E8}"/>
              </a:ext>
            </a:extLst>
          </xdr:cNvPr>
          <xdr:cNvGraphicFramePr/>
        </xdr:nvGraphicFramePr>
        <xdr:xfrm>
          <a:off x="12048221" y="7261680"/>
          <a:ext cx="4572000" cy="2702379"/>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5" name="Diagramm 4">
            <a:extLst>
              <a:ext uri="{FF2B5EF4-FFF2-40B4-BE49-F238E27FC236}">
                <a16:creationId xmlns:a16="http://schemas.microsoft.com/office/drawing/2014/main" id="{536214D6-AD4A-4F61-A586-777B34029782}"/>
              </a:ext>
            </a:extLst>
          </xdr:cNvPr>
          <xdr:cNvGraphicFramePr>
            <a:graphicFrameLocks/>
          </xdr:cNvGraphicFramePr>
        </xdr:nvGraphicFramePr>
        <xdr:xfrm>
          <a:off x="15403278" y="7275286"/>
          <a:ext cx="4572000" cy="2703512"/>
        </xdr:xfrm>
        <a:graphic>
          <a:graphicData uri="http://schemas.openxmlformats.org/drawingml/2006/chart">
            <c:chart xmlns:c="http://schemas.openxmlformats.org/drawingml/2006/chart" xmlns:r="http://schemas.openxmlformats.org/officeDocument/2006/relationships" r:id="rId2"/>
          </a:graphicData>
        </a:graphic>
      </xdr:graphicFrame>
      <xdr:pic>
        <xdr:nvPicPr>
          <xdr:cNvPr id="7" name="Grafik 6">
            <a:extLst>
              <a:ext uri="{FF2B5EF4-FFF2-40B4-BE49-F238E27FC236}">
                <a16:creationId xmlns:a16="http://schemas.microsoft.com/office/drawing/2014/main" id="{7029031F-2FCC-497D-AB38-DCAC2D2455A9}"/>
              </a:ext>
            </a:extLst>
          </xdr:cNvPr>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85311" b="8504"/>
          <a:stretch/>
        </xdr:blipFill>
        <xdr:spPr bwMode="auto">
          <a:xfrm>
            <a:off x="13616216" y="9760857"/>
            <a:ext cx="4561205" cy="168275"/>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13</xdr:col>
      <xdr:colOff>0</xdr:colOff>
      <xdr:row>120</xdr:row>
      <xdr:rowOff>111125</xdr:rowOff>
    </xdr:from>
    <xdr:to>
      <xdr:col>17</xdr:col>
      <xdr:colOff>738188</xdr:colOff>
      <xdr:row>125</xdr:row>
      <xdr:rowOff>158750</xdr:rowOff>
    </xdr:to>
    <xdr:sp macro="" textlink="">
      <xdr:nvSpPr>
        <xdr:cNvPr id="3" name="Rechteck 2">
          <a:extLst>
            <a:ext uri="{FF2B5EF4-FFF2-40B4-BE49-F238E27FC236}">
              <a16:creationId xmlns:a16="http://schemas.microsoft.com/office/drawing/2014/main" id="{30C6FF77-A677-4784-92CF-374DE37295A2}"/>
            </a:ext>
          </a:extLst>
        </xdr:cNvPr>
        <xdr:cNvSpPr/>
      </xdr:nvSpPr>
      <xdr:spPr>
        <a:xfrm>
          <a:off x="13779500" y="22764750"/>
          <a:ext cx="4056063" cy="960438"/>
        </a:xfrm>
        <a:prstGeom prst="rect">
          <a:avLst/>
        </a:prstGeom>
        <a:solidFill>
          <a:srgbClr val="FFFFFF"/>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400" b="1">
              <a:solidFill>
                <a:schemeClr val="tx1"/>
              </a:solidFill>
            </a:rPr>
            <a:t>Semiconductor</a:t>
          </a:r>
          <a:r>
            <a:rPr lang="de-DE" sz="1400" b="1" baseline="0">
              <a:solidFill>
                <a:schemeClr val="tx1"/>
              </a:solidFill>
            </a:rPr>
            <a:t> companies are not analyzed in this study </a:t>
          </a:r>
          <a:endParaRPr lang="de-DE" sz="1400" b="1">
            <a:solidFill>
              <a:schemeClr val="tx1"/>
            </a:solidFill>
          </a:endParaRPr>
        </a:p>
      </xdr:txBody>
    </xdr:sp>
    <xdr:clientData/>
  </xdr:twoCellAnchor>
  <xdr:twoCellAnchor>
    <xdr:from>
      <xdr:col>11</xdr:col>
      <xdr:colOff>619125</xdr:colOff>
      <xdr:row>124</xdr:row>
      <xdr:rowOff>55563</xdr:rowOff>
    </xdr:from>
    <xdr:to>
      <xdr:col>13</xdr:col>
      <xdr:colOff>0</xdr:colOff>
      <xdr:row>124</xdr:row>
      <xdr:rowOff>95250</xdr:rowOff>
    </xdr:to>
    <xdr:cxnSp macro="">
      <xdr:nvCxnSpPr>
        <xdr:cNvPr id="8" name="Gerade Verbindung mit Pfeil 7">
          <a:extLst>
            <a:ext uri="{FF2B5EF4-FFF2-40B4-BE49-F238E27FC236}">
              <a16:creationId xmlns:a16="http://schemas.microsoft.com/office/drawing/2014/main" id="{056A022F-5A92-42F0-9124-63B02D74CF5F}"/>
            </a:ext>
          </a:extLst>
        </xdr:cNvPr>
        <xdr:cNvCxnSpPr/>
      </xdr:nvCxnSpPr>
      <xdr:spPr>
        <a:xfrm flipH="1">
          <a:off x="11453813" y="23439438"/>
          <a:ext cx="2540000" cy="39687"/>
        </a:xfrm>
        <a:prstGeom prst="straightConnector1">
          <a:avLst/>
        </a:prstGeom>
        <a:ln w="19050">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198438</xdr:colOff>
      <xdr:row>5</xdr:row>
      <xdr:rowOff>7936</xdr:rowOff>
    </xdr:from>
    <xdr:to>
      <xdr:col>29</xdr:col>
      <xdr:colOff>484188</xdr:colOff>
      <xdr:row>15</xdr:row>
      <xdr:rowOff>158749</xdr:rowOff>
    </xdr:to>
    <xdr:sp macro="" textlink="">
      <xdr:nvSpPr>
        <xdr:cNvPr id="9" name="Rechteck 8">
          <a:extLst>
            <a:ext uri="{FF2B5EF4-FFF2-40B4-BE49-F238E27FC236}">
              <a16:creationId xmlns:a16="http://schemas.microsoft.com/office/drawing/2014/main" id="{C0712D70-40A9-472F-B84B-3510CEFF5E7D}"/>
            </a:ext>
          </a:extLst>
        </xdr:cNvPr>
        <xdr:cNvSpPr/>
      </xdr:nvSpPr>
      <xdr:spPr>
        <a:xfrm>
          <a:off x="21105813" y="920749"/>
          <a:ext cx="5619750" cy="2722563"/>
        </a:xfrm>
        <a:prstGeom prst="rect">
          <a:avLst/>
        </a:prstGeom>
        <a:solidFill>
          <a:schemeClr val="bg1"/>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b="1">
              <a:solidFill>
                <a:schemeClr val="tx1"/>
              </a:solidFill>
            </a:rPr>
            <a:t>Score explanation from CDP:</a:t>
          </a:r>
          <a:br>
            <a:rPr lang="de-DE" sz="1100">
              <a:solidFill>
                <a:schemeClr val="tx1"/>
              </a:solidFill>
            </a:rPr>
          </a:br>
          <a:r>
            <a:rPr lang="de-DE" sz="1100">
              <a:solidFill>
                <a:schemeClr val="tx1"/>
              </a:solidFill>
            </a:rPr>
            <a:t>https://www.cdp.net/en/companies/companies-scores?mod=article_inline</a:t>
          </a:r>
        </a:p>
        <a:p>
          <a:pPr algn="l"/>
          <a:endParaRPr lang="de-DE" sz="1100">
            <a:solidFill>
              <a:schemeClr val="tx1"/>
            </a:solidFill>
          </a:endParaRPr>
        </a:p>
        <a:p>
          <a:pPr algn="l"/>
          <a:r>
            <a:rPr lang="de-DE" sz="1100">
              <a:solidFill>
                <a:schemeClr val="tx1"/>
              </a:solidFill>
            </a:rPr>
            <a:t>A and A- | Leadership level</a:t>
          </a:r>
        </a:p>
        <a:p>
          <a:pPr algn="l"/>
          <a:r>
            <a:rPr lang="de-DE" sz="1100">
              <a:solidFill>
                <a:schemeClr val="tx1"/>
              </a:solidFill>
            </a:rPr>
            <a:t>B and B- | Management level</a:t>
          </a:r>
        </a:p>
        <a:p>
          <a:pPr algn="l"/>
          <a:r>
            <a:rPr lang="de-DE" sz="1100">
              <a:solidFill>
                <a:schemeClr val="tx1"/>
              </a:solidFill>
            </a:rPr>
            <a:t>C and C- |Awareness level</a:t>
          </a:r>
        </a:p>
        <a:p>
          <a:pPr algn="l"/>
          <a:r>
            <a:rPr lang="de-DE" sz="1100">
              <a:solidFill>
                <a:schemeClr val="tx1"/>
              </a:solidFill>
            </a:rPr>
            <a:t>D and D- | Disclosure level</a:t>
          </a:r>
        </a:p>
        <a:p>
          <a:pPr algn="l"/>
          <a:r>
            <a:rPr lang="de-DE" sz="1100">
              <a:solidFill>
                <a:schemeClr val="tx1"/>
              </a:solidFill>
            </a:rPr>
            <a:t>F | Failure to provide sufficient information to be evaluated</a:t>
          </a:r>
        </a:p>
        <a:p>
          <a:pPr algn="l"/>
          <a:r>
            <a:rPr lang="de-DE" sz="1100">
              <a:solidFill>
                <a:schemeClr val="tx1"/>
              </a:solidFill>
            </a:rPr>
            <a:t>Not requested | The company was not requested to disclose by investors or its customers </a:t>
          </a:r>
        </a:p>
        <a:p>
          <a:pPr algn="l"/>
          <a:r>
            <a:rPr lang="de-DE" sz="1100">
              <a:solidFill>
                <a:schemeClr val="tx1"/>
              </a:solidFill>
            </a:rPr>
            <a:t>See Another | The company's data has been covered by its parent company's response</a:t>
          </a:r>
        </a:p>
        <a:p>
          <a:pPr algn="l"/>
          <a:r>
            <a:rPr lang="de-DE" sz="1100">
              <a:solidFill>
                <a:schemeClr val="tx1"/>
              </a:solidFill>
            </a:rPr>
            <a:t>Not scored | The response was not eligible to receive a score (late responders)</a:t>
          </a:r>
        </a:p>
        <a:p>
          <a:pPr algn="l"/>
          <a:r>
            <a:rPr lang="de-DE" sz="1100">
              <a:solidFill>
                <a:schemeClr val="tx1"/>
              </a:solidFill>
            </a:rPr>
            <a:t>Not available | The score is private to the company and any requesting customers the response has been submitted to</a:t>
          </a:r>
        </a:p>
        <a:p>
          <a:pPr algn="l"/>
          <a:r>
            <a:rPr lang="de-DE" sz="1100">
              <a:solidFill>
                <a:schemeClr val="tx1"/>
              </a:solidFill>
            </a:rPr>
            <a:t>Forthcoming | The score has not yet been released</a:t>
          </a:r>
        </a:p>
      </xdr:txBody>
    </xdr:sp>
    <xdr:clientData/>
  </xdr:twoCellAnchor>
</xdr:wsDr>
</file>

<file path=xl/persons/person.xml><?xml version="1.0" encoding="utf-8"?>
<personList xmlns="http://schemas.microsoft.com/office/spreadsheetml/2018/threadedcomments" xmlns:x="http://schemas.openxmlformats.org/spreadsheetml/2006/main">
  <person displayName="Lena Klaaßen" id="{53B31CF2-8CD7-4999-AA2C-7B807A78E0F0}" userId="5a3648f51fcebc69" providerId="Windows Live"/>
</personList>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H6" dT="2020-03-25T14:58:55.75" personId="{53B31CF2-8CD7-4999-AA2C-7B807A78E0F0}" id="{E5AE093D-DB8C-40A8-9491-48C680409ADA}">
    <text>This report covers the period from January 1 to December 31, 2018 and SER initiatives by the as Hon Hai Precision Industry Co., Ltd (also known as Foxconn Technology Group) and its majority-owned subsidiary companies, controlled entities, and affiliates, hereinafter referred to as "Foxconn".</text>
  </threadedComment>
</ThreadedComments>
</file>

<file path=xl/threadedComments/threadedComment2.xml><?xml version="1.0" encoding="utf-8"?>
<ThreadedComments xmlns="http://schemas.microsoft.com/office/spreadsheetml/2018/threadedcomments" xmlns:x="http://schemas.openxmlformats.org/spreadsheetml/2006/main">
  <threadedComment ref="AM18" dT="2020-10-27T16:31:16.58" personId="{53B31CF2-8CD7-4999-AA2C-7B807A78E0F0}" id="{452B7320-5BB3-4440-B45B-30CEA32A44CE}">
    <text>Special case: absence of emission predictor for "capital goods" for BOE Technology Group --&gt; calculation according to the harmonized distribution of scope 3 emissions of THE companies</text>
  </threadedComment>
  <threadedComment ref="Y19" dT="2020-10-27T16:29:41.80" personId="{53B31CF2-8CD7-4999-AA2C-7B807A78E0F0}" id="{D665709E-597E-4287-BE14-48F22AB6F8F6}">
    <text>Special case: absence of emission predictor for "fuel- and energy-related activities" for Shopify --&gt; calculation according to the harmonized distribution of scope 3 emissions of ITSS companies</text>
  </threadedComment>
  <threadedComment ref="AD19" dT="2020-10-27T16:30:34.24" personId="{53B31CF2-8CD7-4999-AA2C-7B807A78E0F0}" id="{BF5538C6-3AE4-46F0-9794-73D3C8834B04}">
    <text>Special case: absence of emission predictor for "fuel- and energy-related activities" for Hon Hai Precision --&gt; calculation according to the harmonized distribution of scope 3 emissions of THE companies</text>
  </threadedComment>
  <threadedComment ref="AX19" dT="2020-10-27T16:31:42.00" personId="{53B31CF2-8CD7-4999-AA2C-7B807A78E0F0}" id="{8B910403-B8B4-4BED-8D3F-5028B5F4E74B}">
    <text>Special case: absence of emission predictor for "fuel- and energy-related activities" for Hoya --&gt; calculation according to the harmonized distribution of scope 3 emissions of THE companies</text>
  </threadedComment>
</ThreadedComments>
</file>

<file path=xl/threadedComments/threadedComment3.xml><?xml version="1.0" encoding="utf-8"?>
<ThreadedComments xmlns="http://schemas.microsoft.com/office/spreadsheetml/2018/threadedcomments" xmlns:x="http://schemas.openxmlformats.org/spreadsheetml/2006/main">
  <threadedComment ref="AD7" dT="2020-03-25T14:58:55.75" personId="{53B31CF2-8CD7-4999-AA2C-7B807A78E0F0}" id="{CEB0E9A1-221A-46E1-B733-F5E7F6C523DA}">
    <text>This report covers the period from January 1 to December 31, 2018 and SER initiatives by the as Hon Hai Precision Industry Co., Ltd (also known as Foxconn Technology Group) and its majority-owned subsidiary companies, controlled entities, and affiliates, hereinafter referred to as "Foxconn".</text>
  </threadedComment>
</ThreadedComments>
</file>

<file path=xl/threadedComments/threadedComment4.xml><?xml version="1.0" encoding="utf-8"?>
<ThreadedComments xmlns="http://schemas.microsoft.com/office/spreadsheetml/2018/threadedcomments" xmlns:x="http://schemas.openxmlformats.org/spreadsheetml/2006/main">
  <threadedComment ref="AD7" dT="2020-03-25T14:58:55.75" personId="{53B31CF2-8CD7-4999-AA2C-7B807A78E0F0}" id="{5B9D3AC7-E403-45DF-B3CD-EBB963E6D223}">
    <text>This report covers the period from January 1 to December 31, 2018 and SER initiatives by the as Hon Hai Precision Industry Co., Ltd (also known as Foxconn Technology Group) and its majority-owned subsidiary companies, controlled entities, and affiliates, hereinafter referred to as "Foxconn".</text>
  </threadedComment>
  <threadedComment ref="AA14" dT="2020-03-26T16:59:03.82" personId="{53B31CF2-8CD7-4999-AA2C-7B807A78E0F0}" id="{9DF54667-E391-4350-AB0E-CA6371D33DE7}">
    <text>location-based figure only displayed in Asurance Statement (not in CDP or CR)</text>
  </threadedComment>
  <threadedComment ref="AB17" dT="2020-10-28T13:40:06.53" personId="{53B31CF2-8CD7-4999-AA2C-7B807A78E0F0}" id="{7DD57A19-3D40-45F4-B59C-15219F28F173}">
    <text>Sustainability report indicates emissions from suppliers (7,952 kt), emissions from logistics (7,846 kt), and emissions from business trips (110 kt) --&gt; total deviation of 98 kt that is not compatible with CDP data</text>
  </threadedComment>
  <threadedComment ref="AQ17" dT="2020-10-28T13:47:17.70" personId="{53B31CF2-8CD7-4999-AA2C-7B807A78E0F0}" id="{60BEDE19-7066-4D36-8DB9-F7DFCA058D75}">
    <text>Emissions in CR higher: Additional scope 3 emission from Product transportation (215kt)</text>
  </threadedComment>
  <threadedComment ref="BD17" dT="2020-10-28T13:41:53.40" personId="{53B31CF2-8CD7-4999-AA2C-7B807A78E0F0}" id="{693DF40E-2DCE-49EE-84BA-F7BFDB8FAF35}">
    <text>Higher scope 3 emission in CSR because of sponsored buses for employee commuting (23,691)</text>
  </threadedComment>
  <threadedComment ref="F18" dT="2020-07-10T17:38:05.99" personId="{53B31CF2-8CD7-4999-AA2C-7B807A78E0F0}" id="{A590C7CA-98E5-4939-9B8A-C9AEF46D0BED}">
    <text>10919000 t CO2e other emissions. Spread according to the distribution of Mircosoft.</text>
  </threadedComment>
  <threadedComment ref="M18" dT="2020-07-11T08:19:28.82" personId="{53B31CF2-8CD7-4999-AA2C-7B807A78E0F0}" id="{EA518951-F301-4A2D-84C4-290939FEA2CF}">
    <text>448051 t CO2e "purchased goods and services". Spread according to the distribution of WMware.</text>
  </threadedComment>
  <threadedComment ref="Q18" dT="2020-07-11T08:23:31.02" personId="{53B31CF2-8CD7-4999-AA2C-7B807A78E0F0}" id="{1665F11E-14E3-458B-9760-B74A733F2C42}">
    <text>4070624 t CO2e "purchased goods and services". Spread according to the distribution of WMware.</text>
  </threadedComment>
  <threadedComment ref="S18" dT="2020-07-11T08:27:04.26" personId="{53B31CF2-8CD7-4999-AA2C-7B807A78E0F0}" id="{49E6934F-FACF-4E11-A43F-A1692CD07BB1}">
    <text>82246 t CO2e "purchased goods and services". Spread according to the distribution of WMware.</text>
  </threadedComment>
  <threadedComment ref="M19" dT="2020-07-11T08:17:58.56" personId="{53B31CF2-8CD7-4999-AA2C-7B807A78E0F0}" id="{8A8A8B88-DD72-4293-8F46-6D92853D9BC2}">
    <text>448051 t CO2e "purchased goods and services" include "capital goods". Spread according to the distribution of WMware.</text>
  </threadedComment>
  <threadedComment ref="Q19" dT="2020-07-11T08:22:34.11" personId="{53B31CF2-8CD7-4999-AA2C-7B807A78E0F0}" id="{C4271226-4F86-4163-B215-5BAB1EE4FC0B}">
    <text>4070624 t CO2e "purchased goods and services" include "capital goods". Spread according to the distribution of WMware.</text>
  </threadedComment>
  <threadedComment ref="S19" dT="2020-07-11T08:24:28.66" personId="{53B31CF2-8CD7-4999-AA2C-7B807A78E0F0}" id="{09016A6C-1AB6-4226-8362-050FDD0684E5}">
    <text>82246 t CO2e "purchased goods and services" include "capital goods". Spread according to the distribution of WMware.</text>
  </threadedComment>
  <threadedComment ref="F21" dT="2020-07-10T17:29:36.46" personId="{53B31CF2-8CD7-4999-AA2C-7B807A78E0F0}" id="{F45ED5F7-7C06-4E93-9760-D27F692946AC}">
    <text>475000 t CO2e for "upstream and downstream transportation". Spread equally on both categories.</text>
  </threadedComment>
  <threadedComment ref="AE21" dT="2020-10-27T15:43:20.98" personId="{53B31CF2-8CD7-4999-AA2C-7B807A78E0F0}" id="{9F40D0AE-2958-42DB-BBA6-A0906DD49BD0}">
    <text>1800000 tCO2 of "upstream transportation and distribution" include "downstream transportation and distribution". Split equally on both categories.</text>
  </threadedComment>
  <threadedComment ref="M25" dT="2020-06-18T11:08:22.00" personId="{53B31CF2-8CD7-4999-AA2C-7B807A78E0F0}" id="{7D767079-3694-4A75-AC45-2B682A966C56}">
    <text>448051 t CO2e "purchased goods and services" include "upstream leased assets". Spread according to the distribution of WMware.</text>
  </threadedComment>
  <threadedComment ref="F27" dT="2020-10-27T14:51:15.48" personId="{53B31CF2-8CD7-4999-AA2C-7B807A78E0F0}" id="{93745160-2135-4497-B29F-71D43DC84252}">
    <text>475000 t CO2e for "upstream and downstream transportation". Spread equally on both categories.</text>
  </threadedComment>
  <threadedComment ref="AE27" dT="2020-04-17T10:02:19.13" personId="{53B31CF2-8CD7-4999-AA2C-7B807A78E0F0}" id="{4E8B071A-FD72-4209-8CA6-F35C8EF7170F}">
    <text>1800000 tCO2 of "upstream transportation and distribution" include "downstream transportation and distribution". Split equally on both categories.</text>
  </threadedComment>
  <threadedComment ref="AE28" dT="2020-04-17T10:03:41.27" personId="{53B31CF2-8CD7-4999-AA2C-7B807A78E0F0}" id="{DABA6531-F774-4642-8B13-24F5040A8D41}">
    <text>23300000 t CO2e "use of sold products" include "processing of sold products". Spread according to the distribution of Samsung Electronics.</text>
  </threadedComment>
  <threadedComment ref="F29" dT="2020-06-18T07:58:26.52" personId="{53B31CF2-8CD7-4999-AA2C-7B807A78E0F0}" id="{3100C252-E5BE-4D62-BCBE-320B18773D08}">
    <text>10919000 t CO2e other emissions. Spread according to the distribution of Mircosoft.</text>
  </threadedComment>
  <threadedComment ref="AE29" dT="2020-10-27T15:45:35.56" personId="{53B31CF2-8CD7-4999-AA2C-7B807A78E0F0}" id="{61779EEE-8920-4ADC-B63C-96E02CEC0538}">
    <text>23300000 t CO2e "use of sold products" include "processing of sold products". Spread according to the distribution of Samsung Electronics.</text>
  </threadedComment>
  <threadedComment ref="BF29" dT="2020-10-27T15:51:32.04" personId="{53B31CF2-8CD7-4999-AA2C-7B807A78E0F0}" id="{B57CC88B-C821-44BB-9F92-FA53DECCDCF6}">
    <text>93400 t CO2e "use of sold products" include Downstream leased assets". Spread according to the distribution of NEC.</text>
  </threadedComment>
  <threadedComment ref="F30" dT="2020-06-18T08:00:12.26" personId="{53B31CF2-8CD7-4999-AA2C-7B807A78E0F0}" id="{177760C9-574B-47FD-8096-17FFD88129F9}">
    <text>10919000 t CO2e other emissions. Spread according to the distribution of Mircosoft.</text>
  </threadedComment>
  <threadedComment ref="AV31" dT="2020-10-27T15:52:47.90" personId="{53B31CF2-8CD7-4999-AA2C-7B807A78E0F0}" id="{E5E7E145-BF5A-481F-9A0E-D911256C0884}">
    <text>10,000 tCO2 of "investments" include "downstream leased assets". Split equally on both categories.</text>
  </threadedComment>
  <threadedComment ref="BF31" dT="2020-06-15T18:04:02.79" personId="{53B31CF2-8CD7-4999-AA2C-7B807A78E0F0}" id="{102B6032-E5DA-4D38-B536-BB4AE00D198A}">
    <text>93400 t CO2e "use of sold products" include Downstream leased assets". Spread according to the distribution of NEC.</text>
  </threadedComment>
  <threadedComment ref="AQ33" dT="2020-03-25T13:46:55.37" personId="{53B31CF2-8CD7-4999-AA2C-7B807A78E0F0}" id="{CBDDCC43-B027-41A5-94B7-2AF3B94B0F3D}">
    <text>Investment and acquisitions are integrated as part of other categories, as soon as the investments and acquisitions are operational and financially integrated in Ericsson business. For more information please see: Ericsson Annual Report 2018 (Page 183)</text>
  </threadedComment>
  <threadedComment ref="AV33" dT="2020-10-27T15:52:55.24" personId="{53B31CF2-8CD7-4999-AA2C-7B807A78E0F0}" id="{0BF1B46C-606D-4828-8E2E-639CED5E6204}">
    <text>10,000 tCO2 of "investments" include "downstream leased assets". Split equally on both categories.</text>
  </threadedComment>
</ThreadedComments>
</file>

<file path=xl/threadedComments/threadedComment5.xml><?xml version="1.0" encoding="utf-8"?>
<ThreadedComments xmlns="http://schemas.microsoft.com/office/spreadsheetml/2018/threadedcomments" xmlns:x="http://schemas.openxmlformats.org/spreadsheetml/2006/main">
  <threadedComment ref="AD5" dT="2020-03-25T14:58:55.75" personId="{53B31CF2-8CD7-4999-AA2C-7B807A78E0F0}" id="{E57A5454-D1BD-462E-9234-43768696E123}">
    <text>This report covers the period from January 1 to December 31, 2018 and SER initiatives by the as Hon Hai Precision Industry Co., Ltd (also known as Foxconn Technology Group) and its majority-owned subsidiary companies, controlled entities, and affiliates, hereinafter referred to as "Foxconn".</text>
  </threadedComment>
  <threadedComment ref="R12" dT="2020-06-08T13:01:29.02" personId="{53B31CF2-8CD7-4999-AA2C-7B807A78E0F0}" id="{160FD880-B877-4B9D-B383-4B02E3415777}">
    <text>corrected according to From 10-K</text>
  </threadedComment>
  <threadedComment ref="H18" dT="2020-04-24T09:12:06.47" personId="{53B31CF2-8CD7-4999-AA2C-7B807A78E0F0}" id="{BE301501-5FBB-43FB-87C7-39B55DC001B6}">
    <text>3782M$: Cloud services and license support
2851M$: Services</text>
  </threadedComment>
  <threadedComment ref="AP24" dT="2020-04-24T11:28:06.62" personId="{53B31CF2-8CD7-4999-AA2C-7B807A78E0F0}" id="{B1C31F29-E05B-4304-AE53-6E9490BC3D73}">
    <text>2658 M$: selling and distribution
2209 M$: administrative expenses
59 M$: other operating expenses</text>
  </threadedComment>
</ThreadedComments>
</file>

<file path=xl/threadedComments/threadedComment6.xml><?xml version="1.0" encoding="utf-8"?>
<ThreadedComments xmlns="http://schemas.microsoft.com/office/spreadsheetml/2018/threadedcomments" xmlns:x="http://schemas.openxmlformats.org/spreadsheetml/2006/main">
  <threadedComment ref="Y149" dT="2020-06-14T18:38:31.60" personId="{53B31CF2-8CD7-4999-AA2C-7B807A78E0F0}" id="{B820EBFD-F607-4966-84D8-90DB9BC1DE79}">
    <text>This category includes subcontracting costs, mainly in system development, for the NRI Group . Of the NRI Group's operating expenses, subcontracting costs and equipment and machinery costs (maintenance and repair) are included in the NRI Group's operating expenses. (excluding software usage fees, etc.), multiplied by the unit emission rate. About 40% of the partners are resident in the NRI Group's offices and factories. As this is included in Scope 1 and 2, we are working with a resident partner to develop the system as an external The equivalent of commissioning costs are excluded from the Scope 3 Category 1 calculation. Emission factors are "emission intensity for the calculation of an organization's greenhouse gas emissions through the supply chain This report uses the emissions intensity based on the inter-industry relations table from the "Database" (Ministry of the Environment).</text>
  </threadedComment>
  <threadedComment ref="AN149" dT="2020-06-15T14:31:22.57" personId="{53B31CF2-8CD7-4999-AA2C-7B807A78E0F0}" id="{EECD2B67-3BFB-4944-99B1-5358F9CF5973}">
    <text>It is calculated by multiplying the value data of the products and services purchased or acquired by the unit of measure in the inter-industry relation table.</text>
  </threadedComment>
  <threadedComment ref="AS149" dT="2020-06-15T16:09:46.84" personId="{53B31CF2-8CD7-4999-AA2C-7B807A78E0F0}" id="{976E88D1-A231-4831-AADE-B5CAE856432A}">
    <text>Calculated by multiplying the emissions intensity by the purchase price of each product and service purchased in fiscal 2018 Formula: [Purchase price of each product and service purchased] x [Emission intensity] Formula: [Amount of purchased goods and services] x [Specific emission unit] - The specific emission unit is Environmental load intensity based on the inter-industry table published by the Center for Global Environmental Research, National Institute for Environmental Studies Data Book (3EID).</text>
  </threadedComment>
  <threadedComment ref="Y166" dT="2020-06-14T18:41:36.11" personId="{53B31CF2-8CD7-4999-AA2C-7B807A78E0F0}" id="{F5338F34-0CD9-4463-B2E3-269EEEC3B16D}">
    <text>In the case of the NRI Group, this category covers capital investment in the period covered by the calculation. Capital expenditures in the NRI Group that relate to property, plant and equipment such as buildings, machinery and equipment For capital investment in data centers and other facilities (construction in progress) that are expected to be built over a long period of time, the amount is multiplied by the unit of emission. For capital investments (construction in progress) in data centers and other facilities that will be built over a long period of time, the amount of the investment is multiplied by the amount of money that will be emitted when the project is completed. Emissions are calculated from total capital investment. In addition, the NRI Group's intangible assets, including software, are themselves greenhouse gas emissions. emissions are excluded from the calculation because they do not occur. emission factors are the "specific emissions unit for calculating an organization's greenhouse gas emissions throughout the supply chain". Database" (Ministry of the Environment), which is based on the "Emissions per unit price of capital goods".</text>
  </threadedComment>
  <threadedComment ref="AN166" dT="2020-06-15T14:31:55.62" personId="{53B31CF2-8CD7-4999-AA2C-7B807A78E0F0}" id="{33C63203-20AF-4792-917D-4C4F4670E45B}">
    <text>It is calculated by multiplying the amount of capital goods raised by the amount of capital goods procured by the unit of measure presented in the Input-Output table.</text>
  </threadedComment>
  <threadedComment ref="AS166" dT="2020-06-22T14:34:04.03" personId="{53B31CF2-8CD7-4999-AA2C-7B807A78E0F0}" id="{5DAAC300-1F85-4D8B-BD45-36B6CE1F1E3F}">
    <text>Calculated by multiplying the amount of capital goods such as equipment acquired in FY2018 by the emission intensity per investment amount. Formula: [Amount of capital goods acquired] x [Emission intensity] - Emission intensity is based on an independent administrative agency Data Book of Environmental Impact intensity based on the inter-industry relation table published by the Center for Global Environmental Research, National Institute for Environmental Studies (3) EID).</text>
  </threadedComment>
  <threadedComment ref="AN183" dT="2020-06-15T14:32:48.98" personId="{53B31CF2-8CD7-4999-AA2C-7B807A78E0F0}" id="{91E97B8B-FE83-4566-97EC-870E0858A5CE}">
    <text>The amount of fuel and energy used is calculated by multiplying the amount of fuel and energy used by the Carbon Footprint Communication Program's intensity.</text>
  </threadedComment>
  <threadedComment ref="AS183" dT="2020-06-22T14:35:38.97" personId="{53B31CF2-8CD7-4999-AA2C-7B807A78E0F0}" id="{B88214D8-1BB6-4EF9-9AA6-FA3001A04841}">
    <text>Purchased fuels and the extraction, production, and transportation of fuels used to generate purchased electricity Calculated by multiplying the amount of fuel and electricity purchased in fiscal 2018 by the unit of emission. Calculated by multiplying the amount of fuel and electricity purchased in FY2018 by the emission intensity Formula: [ Amount of fuel and electricity purchased ] x [ Specific emissions intensity] - The specific emissions are calculated by an independent administrative agency Data Book of Environmental Impact intensity based on the inter-industry relation table published by the Center for Global Environmental Research, National Institute for Environmental Studies (3) EID).</text>
  </threadedComment>
  <threadedComment ref="AN200" dT="2020-06-15T14:33:22.54" personId="{53B31CF2-8CD7-4999-AA2C-7B807A78E0F0}" id="{FB274975-846A-4E76-8B5A-25C2760C9260}">
    <text>Calculated in accordance with the Joint Guidelines for Calculating CO2 Emissions in the Logistics Field (Ministry of Economy, Trade and Industry and Ministry of Land, Infrastructure, Transport and Tourism) (FY2017 values).</text>
  </threadedComment>
  <threadedComment ref="AS200" dT="2020-06-22T14:36:52.39" personId="{53B31CF2-8CD7-4999-AA2C-7B807A78E0F0}" id="{110EBAA5-CA51-42C3-A0D8-38D81AD22014}">
    <text>Emissions from the procurement of purchased products and services, and emissions from the transportation of manufactured products Calculation. For purchased products, the same items as in category 1 are multiplied by the emissions intensity for procurement. Calculation. Formula: [Value of purchased products and services] x [Specific emissions intensity] -Emission intensity is calculated by an independent administrative unit. Data Book of environmental impact intensity based on the inter-industry relation table published by the Center for Global Environmental Research, National Institute for Environmental Studies (3EID).</text>
  </threadedComment>
  <threadedComment ref="Y206" dT="2020-06-14T18:43:34.00" personId="{53B31CF2-8CD7-4999-AA2C-7B807A78E0F0}" id="{749FE68A-BB47-4867-8E35-CD883B93D246}">
    <text>For the NRI Group, this category includes the procurement of purchased goods. The majority of the NRI Group's purchased products are sent directly to customers from hardware vendors or wholesalers. As a result, it is considered to be included in Scope 3 for hardware vendors and others. Therefore, emissions from logistics of purchased goods are not considered to be material to the NRI Group and are not included in the scope of calculation. and.</text>
  </threadedComment>
  <threadedComment ref="AN217" dT="2020-06-15T14:34:15.24" personId="{53B31CF2-8CD7-4999-AA2C-7B807A78E0F0}" id="{EDE39BBD-A8DB-440F-BED9-957ABC284236}">
    <text>Calculated based on the basic unit of waste treatment by waste type and the amount of waste generated by waste transportation (FY2017 value).</text>
  </threadedComment>
  <threadedComment ref="AS217" dT="2020-06-22T14:38:36.94" personId="{53B31CF2-8CD7-4999-AA2C-7B807A78E0F0}" id="{C8B37431-22C6-459A-80EF-EC2DB7BD2DA4}">
    <text>The amount of waste to be disposed of, excluding valuables, is multiplied by the amount of waste per unit of production. Formula: [Amount of money spent on disposal] x [Emission intensity] - Unit of emission is calculated by the National Institute for Environmental Studies. Formula: [Disposal cost] x [Emission intensity] - The emission intensity is calculated by the National Institute for Environmental Studies Using the environmental impact intensity data book (3EID) based on the inter-industry relation table published by the Global Environment Research Center.</text>
  </threadedComment>
  <threadedComment ref="Y223" dT="2020-06-14T18:44:54.16" personId="{53B31CF2-8CD7-4999-AA2C-7B807A78E0F0}" id="{2CCC3266-E36B-4FD7-9933-A6C993E4352E}">
    <text>In this category, the NRI Group has a wide range of waste generated from offices and data centers. Applicable. The estimated emissions in this category are less than 0.1% of the total Scope 3 emissions, and therefore the significance of The Company has determined that there is no such thing and it is excluded from the calculation.</text>
  </threadedComment>
  <threadedComment ref="Y234" dT="2020-06-14T18:46:34.12" personId="{53B31CF2-8CD7-4999-AA2C-7B807A78E0F0}" id="{40810AE6-4999-407A-87D3-BCE5B8454FDD}">
    <text>This category applies to emissions related to employee business travel for the NRI Group. For NRIs, by means of transportation purchased through designated travel agents (domestic and international flights) (e.g., railroads, etc.) Based on the cost of business travel, it is calculated by multiplying the emission factor by one of the NRIs. emissions per unit of production and multiplied by the number of employees. The emission factor is the emission intensity for calculating an organization's greenhouse gas emissions throughout the supply chain. The database is based on the "Emissions Per Unit Cost of Transportation" from the "Database" (Ministry of the Environment).</text>
  </threadedComment>
  <threadedComment ref="AN234" dT="2020-06-15T14:35:13.00" personId="{53B31CF2-8CD7-4999-AA2C-7B807A78E0F0}" id="{B3E9BB83-86D9-4C8F-8672-6D4E668515E5}">
    <text>It is calculated by multiplying the number of people by the intensity and the number of people presented in the inter-industry relation table.</text>
  </threadedComment>
  <threadedComment ref="AS234" dT="2020-06-22T14:39:17.23" personId="{53B31CF2-8CD7-4999-AA2C-7B807A78E0F0}" id="{A89D9006-3D98-4355-96C9-291BB1A7AEF0}">
    <text>The amount of emission is calculated by multiplying the amount of money spent on transportation of employees on business trip by the emission intensity. Formula: [Travel expense for business trip] x [Emission intensity] ・Emission intensity is calculated by the National Institute for Environmental Studies Using the environmental impact intensity data book (3EID) based on the inter-industry relation table published by the Global Environment Research Center.</text>
  </threadedComment>
  <threadedComment ref="Y251" dT="2020-06-14T18:48:27.16" personId="{53B31CF2-8CD7-4999-AA2C-7B807A78E0F0}" id="{0B8CA1F1-22C4-465B-8BC0-D61E5ACE32A9}">
    <text>For the NRI Group, this category covers emissions related to employee commuting. For NRIs, the category is calculated by multiplying the emission factor based on employee commuting costs by means of transportation (rail, bus, etc.) In the case of Group companies, the number of employees is multiplied by the number of employees based on NRI's per capita emissions. emission factors are used to calculate the organization's greenhouse gas emissions through its supply chain. The emission factor is the emission intensity for calculating an organization's greenhouse gas emissions throughout the supply chain. The database is based on the "Emissions Per Unit Cost of Transportation" from the "Database" (Ministry of the Environment).</text>
  </threadedComment>
  <threadedComment ref="AN251" dT="2020-06-15T14:36:27.93" personId="{53B31CF2-8CD7-4999-AA2C-7B807A78E0F0}" id="{52B9A12F-FD56-4546-90B8-5BB2488944BC}">
    <text>It is calculated by multiplying the number of people by the intensity of city classification presented in the inter-industry relations table.</text>
  </threadedComment>
  <threadedComment ref="AS251" dT="2020-06-22T14:40:10.64" personId="{53B31CF2-8CD7-4999-AA2C-7B807A78E0F0}" id="{264C2094-DB06-4067-97D9-B64B58B7E4FE}">
    <text>The amount of emission is calculated by multiplying the amount of money spent on employee's transportation to work by the emission intensity. Formula: [Commuting expenses] x [Emission intensity] - The emission intensity is calculated by the National Institute for Environmental Studies Using the environmental impact intensity data book (3EID) based on the inter-industry relation table published by the Global Environment Research Center.</text>
  </threadedComment>
  <threadedComment ref="AN268" dT="2020-06-15T14:37:20.70" personId="{53B31CF2-8CD7-4999-AA2C-7B807A78E0F0}" id="{48A78658-09B4-4449-B2BE-EA5040F481D5}">
    <text>The calculation is based on the fuel consumption of leased vehicles used primarily for commercial purposes.</text>
  </threadedComment>
  <threadedComment ref="AS274" dT="2020-06-15T16:11:11.68" personId="{53B31CF2-8CD7-4999-AA2C-7B807A78E0F0}" id="{6F8EC301-0EB1-4CC7-8733-E6FFA7911B3D}">
    <text>Regarding the use of leased equipment, emissions are reported in Scope 1 and 2</text>
  </threadedComment>
  <threadedComment ref="AN285" dT="2020-06-15T14:38:26.24" personId="{53B31CF2-8CD7-4999-AA2C-7B807A78E0F0}" id="{EAB86593-17E9-4C0C-A04A-730881DF3643}">
    <text>It is calculated using the transport tonne-kilometre method using a scenario setting.</text>
  </threadedComment>
  <threadedComment ref="Y291" dT="2020-06-14T18:50:04.11" personId="{53B31CF2-8CD7-4999-AA2C-7B807A78E0F0}" id="{D575D822-4277-473A-88C4-A7F36683E273}">
    <text>The NRI Group has concluded that no emissions exist for this category as there are no sales logistics</text>
  </threadedComment>
  <threadedComment ref="AS291" dT="2020-06-15T16:16:28.72" personId="{53B31CF2-8CD7-4999-AA2C-7B807A78E0F0}" id="{34CC1F5E-0FF8-48C6-AF88-6ED8C477F2FC}">
    <text>TDK is a midstream company that manufactures electronic components, so it is not applicable.</text>
  </threadedComment>
  <threadedComment ref="AN308" dT="2020-06-15T14:39:28.42" personId="{53B31CF2-8CD7-4999-AA2C-7B807A78E0F0}" id="{43663C0F-DFD3-45F9-BC42-5E7CA488F9D7}">
    <text>Since sold intermediate products are processed into a wide variety of final products, it is difficult to ascertain the amount of emissions, and it is not possible to make a reasonable calculation.</text>
  </threadedComment>
  <threadedComment ref="AS308" dT="2020-06-22T14:42:00.34" personId="{53B31CF2-8CD7-4999-AA2C-7B807A78E0F0}" id="{30C5CE46-1EC1-4C69-BB04-75BCEFC3CC4D}">
    <text>Emissions from the processing of our products by our customers are small and therefore not applicable.</text>
  </threadedComment>
  <threadedComment ref="Y319" dT="2020-06-14T18:55:37.59" personId="{53B31CF2-8CD7-4999-AA2C-7B807A78E0F0}" id="{9D5B6A1F-01F6-4511-A4AF-068F801A72A6}">
    <text>For the NRI Group, this category covers emissions associated with the use of hardware for product sales. We will The breakdown of product sales and the number of units sold in the reporting year is multiplied by the standard scenario established by NRI. This is calculated as follows. Maintenance and software are excluded from the product sales breakdown, as they are defined as having no emissions. The standard scenario assumes eight hours of operation per day for PCs, etc., and 24 hours per day, 365 days per year for servers, etc. Operation of the plant is assumed. emission factors are based on the standard usage scenario, assumed service life, and power consumption by sales breakdown in the NRI Group. Based on the "Greenhouse Gas Emissions Calculation, Reporting and Publication System" (Ministry of the Environment), the "Greenhouse Gas Emissions Calculation, Reporting and Publication System" (Ministry of the Environment) is based on the following emissions coefficients of the Tokyo Electric Power Company are used.</text>
  </threadedComment>
  <threadedComment ref="AN319" dT="2020-06-15T14:40:12.92" personId="{53B31CF2-8CD7-4999-AA2C-7B807A78E0F0}" id="{FB096D98-C3B2-41C2-BECB-4832575D3FFB}">
    <text>Calculated based on the power consumption, product life cycle and number of units sold of consumer products.</text>
  </threadedComment>
  <threadedComment ref="AS319" dT="2020-06-15T16:19:11.93" personId="{53B31CF2-8CD7-4999-AA2C-7B807A78E0F0}" id="{E0EFCFA0-9E34-43CD-8E72-234F0DCDC273}">
    <text>The power consumption of TDK's products (electronic components) plus lifetime operating hours and CO2 emissions of the products in which the electronic components are mounted. 2 conversion factor, and the sales volume of TDK products (electronic components). Formula: [Power consumption of components] x [Lifetime operating hours of the product] x [CO2 conversion factor] x [Product Sales volume] - Internal guidance is prepared based on IEC/IC111 TR62726, and Calculations are carried out based on that.</text>
  </threadedComment>
  <threadedComment ref="Y336" dT="2020-06-14T18:56:29.02" personId="{53B31CF2-8CD7-4999-AA2C-7B807A78E0F0}" id="{51295422-4AD8-4266-AC26-900BBAD1C17E}">
    <text>For the NRI Group, this category covers emissions from the disposal of hardware related to product sales. We will The breakdown of product sales and the number of units sold in the reporting year are calculated based on the standard scenario set up by NRI. We calculate the weight of the products that we buy and multiply it by an emission factor. The emission factor is the "emission intensity for calculating an organization's greenhouse gas emissions throughout the supply chain. This report adopts the "Unit Requirement for Waste Production by Type" from the "Database" (Ministry of the Environment).</text>
  </threadedComment>
  <threadedComment ref="AN336" dT="2020-06-15T14:43:42.11" personId="{53B31CF2-8CD7-4999-AA2C-7B807A78E0F0}" id="{0B9AACAB-117D-494D-A42E-80F478FDFB3B}">
    <text>Calculated based on the basic unit of waste treatment by product type and the amount of waste generated in transportation.</text>
  </threadedComment>
  <threadedComment ref="AS342" dT="2020-06-15T16:20:40.95" personId="{53B31CF2-8CD7-4999-AA2C-7B807A78E0F0}" id="{89C33645-6855-4CB1-BDE5-FA2CB70F1E9B}">
    <text>TDK is a midstream company that manufactures electronic components, so it is not applicable.</text>
  </threadedComment>
  <threadedComment ref="Y359" dT="2020-06-14T18:57:50.71" personId="{53B31CF2-8CD7-4999-AA2C-7B807A78E0F0}" id="{2E61E134-F777-44D8-B500-43C298F2A44B}">
    <text>The NRI Group subleases a portion of its leased assets to others, but the amounts are not material and are not included in the calculation.</text>
  </threadedComment>
  <threadedComment ref="AN359" dT="2020-06-15T14:44:15.72" personId="{53B31CF2-8CD7-4999-AA2C-7B807A78E0F0}" id="{197CECF6-A92D-4DF1-975E-2E5EA652A2A1}">
    <text>GHG emissions from tenants leased to affiliates are accounted for in Scope 1 and 2.</text>
  </threadedComment>
  <threadedComment ref="AS359" dT="2020-06-15T16:22:04.74" personId="{53B31CF2-8CD7-4999-AA2C-7B807A78E0F0}" id="{0AC3522F-F06C-4449-8045-2CD0CB6F7F94}">
    <text>Not applicable as there are no relevant business activities</text>
  </threadedComment>
  <threadedComment ref="Y376" dT="2020-06-14T18:58:21.74" personId="{53B31CF2-8CD7-4999-AA2C-7B807A78E0F0}" id="{E86116C7-50D2-466B-BD08-26DA85C1CFD7}">
    <text>The NRI Group has come to the conclusion that no discharge exists for this category as there is no franchise in place.</text>
  </threadedComment>
  <threadedComment ref="AN376" dT="2020-06-15T14:45:35.06" personId="{53B31CF2-8CD7-4999-AA2C-7B807A78E0F0}" id="{85DCF76A-BD89-47BA-9367-B355936FBD36}">
    <text>We do not have any franchised stores, so we do not include them.</text>
  </threadedComment>
  <threadedComment ref="AS376" dT="2020-06-15T16:22:36.85" personId="{53B31CF2-8CD7-4999-AA2C-7B807A78E0F0}" id="{31D146F6-7219-47AC-94C4-587A055E666B}">
    <text>Not applicable as there are no franchise stores</text>
  </threadedComment>
  <threadedComment ref="Y393" dT="2020-06-14T18:59:03.97" personId="{53B31CF2-8CD7-4999-AA2C-7B807A78E0F0}" id="{C5789457-CDCB-44B9-94BA-DA4EC27D2623}">
    <text>Since the NRI Group is not in the investment business, we have concluded that no emissions exist for this category.</text>
  </threadedComment>
  <threadedComment ref="AN393" dT="2020-06-15T14:46:09.63" personId="{53B31CF2-8CD7-4999-AA2C-7B807A78E0F0}" id="{DB38087E-7A56-4482-A316-19B97641C05F}">
    <text>The Company is not in the investment business or financial services business.</text>
  </threadedComment>
  <threadedComment ref="AS393" dT="2020-06-15T16:23:00.84" personId="{53B31CF2-8CD7-4999-AA2C-7B807A78E0F0}" id="{34D0767C-D4B6-451C-8281-902BE3848526}">
    <text>Not applicable, as there are no relevant investments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cdp.net/en/responses?utf8=%E2%9C%93&amp;queries%5Bname%5D=" TargetMode="External"/><Relationship Id="rId1" Type="http://schemas.openxmlformats.org/officeDocument/2006/relationships/hyperlink" Target="https://www.forbes.com/global2000/list/" TargetMode="Externa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26" Type="http://schemas.openxmlformats.org/officeDocument/2006/relationships/hyperlink" Target="https://s23.q4cdn.com/935127502/files/doc_financials/quarterly/2018/q4/Intuit-Q4Y18-Form-10K.pdf" TargetMode="External"/><Relationship Id="rId21" Type="http://schemas.openxmlformats.org/officeDocument/2006/relationships/hyperlink" Target="https://www.vmware.com/content/dam/digitalmarketing/vmware/en/pdf/company/vmw-global-impact-report-2018.pdf" TargetMode="External"/><Relationship Id="rId42" Type="http://schemas.openxmlformats.org/officeDocument/2006/relationships/hyperlink" Target="https://www.nri.com/en/sustainability/environment/data" TargetMode="External"/><Relationship Id="rId47" Type="http://schemas.openxmlformats.org/officeDocument/2006/relationships/hyperlink" Target="https://www.globalreporting.org/standards/gri-standards-download-center/?g=e67d6fe1-1d2c-45aa-bb3f-4f268d67bf5c" TargetMode="External"/><Relationship Id="rId63" Type="http://schemas.openxmlformats.org/officeDocument/2006/relationships/hyperlink" Target="https://corporate.murata.com/-/media/corporate/about/company/report/2019/murata-value-report-2019.ashx?la=en" TargetMode="External"/><Relationship Id="rId68" Type="http://schemas.openxmlformats.org/officeDocument/2006/relationships/hyperlink" Target="https://www.nokia.com/system/files/2019-05/ec1042891_nokia_20f18.pdf" TargetMode="External"/><Relationship Id="rId84" Type="http://schemas.openxmlformats.org/officeDocument/2006/relationships/hyperlink" Target="https://www.tdk.com/csr/report/pdf/sustainability_report_2019_02.pdf" TargetMode="External"/><Relationship Id="rId89" Type="http://schemas.openxmlformats.org/officeDocument/2006/relationships/hyperlink" Target="http://www.hoya.co.jp/english/ar2019/files/online_report2019_en.pdf" TargetMode="External"/><Relationship Id="rId16" Type="http://schemas.openxmlformats.org/officeDocument/2006/relationships/hyperlink" Target="https://www.tcs.com/content/dam/tcs/pdf/discover-tcs/investor-relations/corporate-sustainability/GRI-Sustainability-Report-2018-2019.pdf" TargetMode="External"/><Relationship Id="rId107" Type="http://schemas.openxmlformats.org/officeDocument/2006/relationships/hyperlink" Target="https://www.keysight.com/us/en/assets/7018-06482/brochures/5992-3626.pdf" TargetMode="External"/><Relationship Id="rId11" Type="http://schemas.openxmlformats.org/officeDocument/2006/relationships/hyperlink" Target="https://www.accenture.com/_acnmedia/Accenture/Redesign-Assets/DotCom/Documents/Global/1/Accenture-Corporate-Citizenship-Report-2018.pdf?c=acn_glb_corporatecitizeaccenturemediar_10924676&amp;n=mrl_0419" TargetMode="External"/><Relationship Id="rId32" Type="http://schemas.openxmlformats.org/officeDocument/2006/relationships/hyperlink" Target="https://www.annualreports.com/HostedData/AnnualReports/PDF/NYSE_WIT_2018.pdf" TargetMode="External"/><Relationship Id="rId37" Type="http://schemas.openxmlformats.org/officeDocument/2006/relationships/hyperlink" Target="https://cdn.shopify.com/static/sustainability-report/2018%20Shopify%20Sustainability%20Report.pdf" TargetMode="External"/><Relationship Id="rId53" Type="http://schemas.openxmlformats.org/officeDocument/2006/relationships/hyperlink" Target="https://d18rn0p25nwr6d.cloudfront.net/CIK-0000047217/e31dddb7-0e0e-4617-8426-8e1889889288.pdf" TargetMode="External"/><Relationship Id="rId58" Type="http://schemas.openxmlformats.org/officeDocument/2006/relationships/hyperlink" Target="https://s1.q4cdn.com/769663331/files/doc_financials/Annual/2018/TE-Connectivity-2018-Annual-Report-bookmarked.pdf" TargetMode="External"/><Relationship Id="rId74" Type="http://schemas.openxmlformats.org/officeDocument/2006/relationships/hyperlink" Target="https://www.lenovo.com/us/en/social_responsibility/2018-19_Sustainability_Report.pdf" TargetMode="External"/><Relationship Id="rId79" Type="http://schemas.openxmlformats.org/officeDocument/2006/relationships/hyperlink" Target="https://d18rn0p25nwr6d.cloudfront.net/CIK-0001137789/2adeb3a8-2d5f-4690-8b0c-75d09f6c9b72.pdf" TargetMode="External"/><Relationship Id="rId102" Type="http://schemas.openxmlformats.org/officeDocument/2006/relationships/hyperlink" Target="https://www.jabil.com/dam/jcr:13e2fd90-9fa0-4103-9061-85efa1b725ba/jabil-ser-report-2019.pdf" TargetMode="External"/><Relationship Id="rId5" Type="http://schemas.openxmlformats.org/officeDocument/2006/relationships/hyperlink" Target="https://www.ibm.com/ibm/environment/annual/IBMEnvReport_2018.pdf" TargetMode="External"/><Relationship Id="rId90" Type="http://schemas.openxmlformats.org/officeDocument/2006/relationships/hyperlink" Target="http://pegatroncorp.com/files/backend/csr_file/2018_CSR_Annual_Report.pdf" TargetMode="External"/><Relationship Id="rId95" Type="http://schemas.openxmlformats.org/officeDocument/2006/relationships/hyperlink" Target="https://s21.q4cdn.com/490720384/files/doc_financials/annual_reports/2019/2019-Form10K-Flex.pdf" TargetMode="External"/><Relationship Id="rId22" Type="http://schemas.openxmlformats.org/officeDocument/2006/relationships/hyperlink" Target="https://ir.vmware.com/download/companies/vmware/Annual%20Reports/VMware_2019_10-K.pdf" TargetMode="External"/><Relationship Id="rId27" Type="http://schemas.openxmlformats.org/officeDocument/2006/relationships/hyperlink" Target="https://atos.net/wp-content/uploads/2019/02/atos-2018-fy-financial-report.pdf" TargetMode="External"/><Relationship Id="rId43" Type="http://schemas.openxmlformats.org/officeDocument/2006/relationships/hyperlink" Target="https://ir.nri.com/en/ir/library/report/main/08/teaserItems1/0/linkList/0/link/AR2019_e_A4.pdf" TargetMode="External"/><Relationship Id="rId48" Type="http://schemas.openxmlformats.org/officeDocument/2006/relationships/hyperlink" Target="https://www.cisco.com/c/dam/assets/csr/pdf/CSR-Report-2018.pdf" TargetMode="External"/><Relationship Id="rId64" Type="http://schemas.openxmlformats.org/officeDocument/2006/relationships/hyperlink" Target="https://s22.q4cdn.com/662497847/files/doc_financials/annual/2017/2017_Corning_Annual_Report.pdf" TargetMode="External"/><Relationship Id="rId69" Type="http://schemas.openxmlformats.org/officeDocument/2006/relationships/hyperlink" Target="https://global.kyocera.com/ecology/catalog.html" TargetMode="External"/><Relationship Id="rId80" Type="http://schemas.openxmlformats.org/officeDocument/2006/relationships/hyperlink" Target="https://www.seagate.com/files/www-content/global-citizenship/en-us/docs/fy-2019-gc-annual-report.pdf" TargetMode="External"/><Relationship Id="rId85" Type="http://schemas.openxmlformats.org/officeDocument/2006/relationships/hyperlink" Target="http://investors.netapp.com/static-files/3b3d7c05-b089-4324-a0a9-5cbfe4c8ddde" TargetMode="External"/><Relationship Id="rId12" Type="http://schemas.openxmlformats.org/officeDocument/2006/relationships/hyperlink" Target="https://otp.tools.investis.com/clients/us/accenture2/SEC/sec-show.aspx?FilingId=13021047&amp;Cik=0001467373&amp;Type=PDF&amp;hasPdf=1" TargetMode="External"/><Relationship Id="rId17" Type="http://schemas.openxmlformats.org/officeDocument/2006/relationships/hyperlink" Target="https://www.adobe.com/content/dam/cc/en/corporate-responsibility/pdfs/Adobe-CSR-Report-FY2018.pdf" TargetMode="External"/><Relationship Id="rId33" Type="http://schemas.openxmlformats.org/officeDocument/2006/relationships/hyperlink" Target="https://www.synopsys.com/content/dam/synopsys/company/company-pdfs/Synopsys-2019-CSR-Report.pdf" TargetMode="External"/><Relationship Id="rId38" Type="http://schemas.openxmlformats.org/officeDocument/2006/relationships/hyperlink" Target="https://d18rn0p25nwr6d.cloudfront.net/CIK-0001594805/bc6201b1-86cf-44d3-885b-d1f06ca597ce.pdf" TargetMode="External"/><Relationship Id="rId59" Type="http://schemas.openxmlformats.org/officeDocument/2006/relationships/hyperlink" Target="https://s1.q4cdn.com/769663331/files/doc_financials/Annual/2018/TE-Connectivity-2018-Annual-Report-bookmarked.pdf" TargetMode="External"/><Relationship Id="rId103" Type="http://schemas.openxmlformats.org/officeDocument/2006/relationships/hyperlink" Target="https://www.olympus-global.com/ir/data/integratedreport/pdf/integrated_report_2019e_A3.pdf" TargetMode="External"/><Relationship Id="rId108" Type="http://schemas.openxmlformats.org/officeDocument/2006/relationships/hyperlink" Target="https://s22.q4cdn.com/444849635/files/doc_financials/annual/2018-annual-report-PDF-bookproof.pdf" TargetMode="External"/><Relationship Id="rId54" Type="http://schemas.openxmlformats.org/officeDocument/2006/relationships/hyperlink" Target="https://h20195.www2.hpe.com/v2/Getdocument.aspx?docname=a00071279enw" TargetMode="External"/><Relationship Id="rId70" Type="http://schemas.openxmlformats.org/officeDocument/2006/relationships/hyperlink" Target="https://global.kyocera.com/ecology/catalog.html" TargetMode="External"/><Relationship Id="rId75" Type="http://schemas.openxmlformats.org/officeDocument/2006/relationships/hyperlink" Target="https://www.ericsson.com/495fdd/assets/local/investors/documents/financial-reports-and-filings/20-f-reports/ericsson-form-20-f-2018.pdf" TargetMode="External"/><Relationship Id="rId91" Type="http://schemas.openxmlformats.org/officeDocument/2006/relationships/hyperlink" Target="http://pegatroncorp.com/files/backend/csr_file/2018_CSR_Annual_Report.pdf;" TargetMode="External"/><Relationship Id="rId96" Type="http://schemas.openxmlformats.org/officeDocument/2006/relationships/hyperlink" Target="https://flex.com/-/media/Project/Flex/BrandSite/resource-gallery/PDFs/2019_Sustainability_Report.pdf" TargetMode="External"/><Relationship Id="rId1" Type="http://schemas.openxmlformats.org/officeDocument/2006/relationships/hyperlink" Target="https://www.sec.gov/Archives/edgar/data/789019/000156459018019062/msft-10k_20180630.htm" TargetMode="External"/><Relationship Id="rId6" Type="http://schemas.openxmlformats.org/officeDocument/2006/relationships/hyperlink" Target="https://www.ibm.com/annualreport/assets/downloads/IBM_Annual_Report_2019.pdf" TargetMode="External"/><Relationship Id="rId15" Type="http://schemas.openxmlformats.org/officeDocument/2006/relationships/hyperlink" Target="https://www.tcs.com/content/dam/tcs/investor-relations/financial-statements/2018-19/ar/annual-report-2018-2019.pdf" TargetMode="External"/><Relationship Id="rId23" Type="http://schemas.openxmlformats.org/officeDocument/2006/relationships/hyperlink" Target="https://investors.capgemini.com/en/all-publications/?fiscal-year=2018" TargetMode="External"/><Relationship Id="rId28" Type="http://schemas.openxmlformats.org/officeDocument/2006/relationships/hyperlink" Target="https://atos.net/content/investors-documents/ir-2018/atos-integrated-report-2018-en.pdf" TargetMode="External"/><Relationship Id="rId36" Type="http://schemas.openxmlformats.org/officeDocument/2006/relationships/hyperlink" Target="https://damassets.autodesk.net/content/dam/autodesk/www/sustainability/docs/pdf/autodesk-fy2019-sustainability-report.pdf" TargetMode="External"/><Relationship Id="rId49" Type="http://schemas.openxmlformats.org/officeDocument/2006/relationships/hyperlink" Target="https://d18rn0p25nwr6d.cloudfront.net/CIK-0000858877/7857d55f-3b4b-4111-93c2-abc40f75abbe.pdf" TargetMode="External"/><Relationship Id="rId57" Type="http://schemas.openxmlformats.org/officeDocument/2006/relationships/hyperlink" Target="https://corporate.delltechnologies.com/en-us/social-impact/reporting/fy19-csr-report.htm" TargetMode="External"/><Relationship Id="rId106" Type="http://schemas.openxmlformats.org/officeDocument/2006/relationships/hyperlink" Target="https://www.arista.com/assets/data/pdf/CSR-Report-FINAL.pdf" TargetMode="External"/><Relationship Id="rId10" Type="http://schemas.openxmlformats.org/officeDocument/2006/relationships/hyperlink" Target="https://www.sap.com/docs/download/investors/2018/sap-2018-integrated-report.pdf" TargetMode="External"/><Relationship Id="rId31" Type="http://schemas.openxmlformats.org/officeDocument/2006/relationships/hyperlink" Target="https://www.annualreports.com/HostedData/AnnualReports/PDF/NYSE_WIT_2018.pdf" TargetMode="External"/><Relationship Id="rId44" Type="http://schemas.openxmlformats.org/officeDocument/2006/relationships/hyperlink" Target="https://www.sec.gov/Archives/edgar/data/320193/000032019318000145/a10-k20189292018.htm" TargetMode="External"/><Relationship Id="rId52" Type="http://schemas.openxmlformats.org/officeDocument/2006/relationships/hyperlink" Target="https://www8.hp.com/h20195/v2/GetPDF.aspx/c06293935.pdf" TargetMode="External"/><Relationship Id="rId60" Type="http://schemas.openxmlformats.org/officeDocument/2006/relationships/hyperlink" Target="https://www.fujitsu.com/global/documents/about/ir/library/integratedrep/financialsection2019-all.pdf" TargetMode="External"/><Relationship Id="rId65" Type="http://schemas.openxmlformats.org/officeDocument/2006/relationships/hyperlink" Target="https://documents.westerndigital.com/content/dam/doc-library/en_us/assets/public/western-digital/collateral/company/western-digital-2018-sustainability-report.pdf" TargetMode="External"/><Relationship Id="rId73" Type="http://schemas.openxmlformats.org/officeDocument/2006/relationships/hyperlink" Target="https://doc.irasia.com/listco/hk/lenovo/annual/2019/ar2019.pdf" TargetMode="External"/><Relationship Id="rId78" Type="http://schemas.openxmlformats.org/officeDocument/2006/relationships/hyperlink" Target="https://d18rn0p25nwr6d.cloudfront.net/CIK-0000820313/af5f5f16-d468-4f4f-8ca7-33823f2bb57d.pdf" TargetMode="External"/><Relationship Id="rId81" Type="http://schemas.openxmlformats.org/officeDocument/2006/relationships/hyperlink" Target="https://www.samsungsdi.com/upload/download/sustainable-management/2018_Samsung_SDI_Sustainability_Report_English.pdf" TargetMode="External"/><Relationship Id="rId86" Type="http://schemas.openxmlformats.org/officeDocument/2006/relationships/hyperlink" Target="https://www.nec.com/en/global/csr/pdf/2019_report.pdf" TargetMode="External"/><Relationship Id="rId94" Type="http://schemas.openxmlformats.org/officeDocument/2006/relationships/hyperlink" Target="https://www.omron.com/global/en/assets/file/ir/irlib/ar19e/OMRON_Integrated_Report_2019_en_A4.pdf" TargetMode="External"/><Relationship Id="rId99" Type="http://schemas.openxmlformats.org/officeDocument/2006/relationships/hyperlink" Target="https://www.wistron.com/CMS/SocialResponsibility?pageId=234" TargetMode="External"/><Relationship Id="rId101" Type="http://schemas.openxmlformats.org/officeDocument/2006/relationships/hyperlink" Target="https://investors.jabil.com/static-files/12603755-e47f-4546-a269-8e6beee039f8" TargetMode="External"/><Relationship Id="rId4" Type="http://schemas.openxmlformats.org/officeDocument/2006/relationships/hyperlink" Target="https://services.google.com/fh/files/misc/google_2019-environmental-report.pdf" TargetMode="External"/><Relationship Id="rId9" Type="http://schemas.openxmlformats.org/officeDocument/2006/relationships/hyperlink" Target="https://www.sap.com/docs/download/investors/2018/sap-2018-integrated-report.pdf" TargetMode="External"/><Relationship Id="rId13" Type="http://schemas.openxmlformats.org/officeDocument/2006/relationships/hyperlink" Target="https://d18rn0p25nwr6d.cloudfront.net/CIK-0001108524/b47c311d-cd40-4542-83ee-8a30df2b752e.pdf" TargetMode="External"/><Relationship Id="rId18" Type="http://schemas.openxmlformats.org/officeDocument/2006/relationships/hyperlink" Target="https://www.adobe.com/content/dam/cc/en/investor-relations/pdfs/ADBE-10K-FY18-FINAL-CERTIFIED.pdf" TargetMode="External"/><Relationship Id="rId39" Type="http://schemas.openxmlformats.org/officeDocument/2006/relationships/hyperlink" Target="https://cache.techmahindra.com/static/img/pdf/Integrated-Report-19.pdf" TargetMode="External"/><Relationship Id="rId109" Type="http://schemas.openxmlformats.org/officeDocument/2006/relationships/printerSettings" Target="../printerSettings/printerSettings11.bin"/><Relationship Id="rId34" Type="http://schemas.openxmlformats.org/officeDocument/2006/relationships/hyperlink" Target="https://www.synopsys.com/content/dam/synopsys/company/investor-relations/10k/form10k-2018.pdf" TargetMode="External"/><Relationship Id="rId50" Type="http://schemas.openxmlformats.org/officeDocument/2006/relationships/hyperlink" Target="https://www.foxconn.com/Files/Q_report(e)/2018Q4_consolidated_report(e).pdf" TargetMode="External"/><Relationship Id="rId55" Type="http://schemas.openxmlformats.org/officeDocument/2006/relationships/hyperlink" Target="https://www.sec.gov/Archives/edgar/data/1645590/000162828018015054/hpe-10312018x10k.htm" TargetMode="External"/><Relationship Id="rId76" Type="http://schemas.openxmlformats.org/officeDocument/2006/relationships/hyperlink" Target="https://www.ericsson.com/495ba6/assets/local/about-ericsson/sustainability-and-corporate-responsibility" TargetMode="External"/><Relationship Id="rId97" Type="http://schemas.openxmlformats.org/officeDocument/2006/relationships/hyperlink" Target="https://www.compal.com/CSR/Upload/ReportImages/2019081516454293.pdf" TargetMode="External"/><Relationship Id="rId104" Type="http://schemas.openxmlformats.org/officeDocument/2006/relationships/hyperlink" Target="https://www.olympus-global.com/ir/data/integratedreport/pdf/integrated_report_2019e_A3.pdf" TargetMode="External"/><Relationship Id="rId7" Type="http://schemas.openxmlformats.org/officeDocument/2006/relationships/hyperlink" Target="https://d18rn0p25nwr6d.cloudfront.net/CIK-0001341439/f5c983e2-f348-41e2-a1ba-c4a439767c16.pdf" TargetMode="External"/><Relationship Id="rId71" Type="http://schemas.openxmlformats.org/officeDocument/2006/relationships/hyperlink" Target="https://www.boe.com/en/about/shzr/" TargetMode="External"/><Relationship Id="rId92" Type="http://schemas.openxmlformats.org/officeDocument/2006/relationships/hyperlink" Target="https://filecenter.deltaww.com/about/download/2018_Delta_CSR%20Report_EN.pdf" TargetMode="External"/><Relationship Id="rId2" Type="http://schemas.openxmlformats.org/officeDocument/2006/relationships/hyperlink" Target="https://www.microsoft.com/en-us/corporate-responsibility/reports-hub" TargetMode="External"/><Relationship Id="rId29" Type="http://schemas.openxmlformats.org/officeDocument/2006/relationships/hyperlink" Target="https://www.hcltech.com/investors/results-reports?year=2017-18" TargetMode="External"/><Relationship Id="rId24" Type="http://schemas.openxmlformats.org/officeDocument/2006/relationships/hyperlink" Target="https://www.capgemini.com/wp-content/uploads/2019/06/Capgemini-Environment-Report-18-19.pdf" TargetMode="External"/><Relationship Id="rId40" Type="http://schemas.openxmlformats.org/officeDocument/2006/relationships/hyperlink" Target="https://cache.techmahindra.com/cache/investors/Annual-Report-fy18-19.pdf" TargetMode="External"/><Relationship Id="rId45" Type="http://schemas.openxmlformats.org/officeDocument/2006/relationships/hyperlink" Target="https://www.apple.com/environment/pdf/Apple_Environmental_Responsibility_Report_2019.pdf" TargetMode="External"/><Relationship Id="rId66" Type="http://schemas.openxmlformats.org/officeDocument/2006/relationships/hyperlink" Target="http://investor.wdc.com/static-files/b5fe76c8-cf13-4e00-86a2-e266ba897ecd" TargetMode="External"/><Relationship Id="rId87" Type="http://schemas.openxmlformats.org/officeDocument/2006/relationships/hyperlink" Target="https://www.nec.com/en/global/ir/library/annual/2019/pdf/finance-section.pdf" TargetMode="External"/><Relationship Id="rId61" Type="http://schemas.openxmlformats.org/officeDocument/2006/relationships/hyperlink" Target="https://www.fujitsu.com/global/documents/about/resources/reports/sustainabilityreport/2019-report/fujitsudatabook201901-e.pdf" TargetMode="External"/><Relationship Id="rId82" Type="http://schemas.openxmlformats.org/officeDocument/2006/relationships/hyperlink" Target="https://www.samsungsdi.com/upload/download/sustainable-management/2018_Samsung_SDI_Sustainability_Report_English.pdf" TargetMode="External"/><Relationship Id="rId19" Type="http://schemas.openxmlformats.org/officeDocument/2006/relationships/hyperlink" Target="https://www.infosys.com/investors/reports-filings/annual-report/form20f/documents/form20f-2019.pdf" TargetMode="External"/><Relationship Id="rId14" Type="http://schemas.openxmlformats.org/officeDocument/2006/relationships/hyperlink" Target="https://www.salesforce.com/content/dam/web/en_us/www/documents/white-papers/sustainability-FY19-stakeholder-impact-report.pdf" TargetMode="External"/><Relationship Id="rId30" Type="http://schemas.openxmlformats.org/officeDocument/2006/relationships/hyperlink" Target="https://www.hcltech.com/investors/results-reports?year=2017-18" TargetMode="External"/><Relationship Id="rId35" Type="http://schemas.openxmlformats.org/officeDocument/2006/relationships/hyperlink" Target="https://investors.autodesk.com/static-files/3c72634a-df47-43e0-a0e0-bc4d3f7d1138" TargetMode="External"/><Relationship Id="rId56" Type="http://schemas.openxmlformats.org/officeDocument/2006/relationships/hyperlink" Target="https://investors.delltechnologies.com/static-files/a625b64b-8633-4a91-b5c2-d05f17ab75b9" TargetMode="External"/><Relationship Id="rId77" Type="http://schemas.openxmlformats.org/officeDocument/2006/relationships/hyperlink" Target="https://www.amphenol.com/pdfs/Sustainability_2018.pdf" TargetMode="External"/><Relationship Id="rId100" Type="http://schemas.openxmlformats.org/officeDocument/2006/relationships/hyperlink" Target="https://www.wistron.com/CMS/SocialResponsibility?pageId=234;" TargetMode="External"/><Relationship Id="rId105" Type="http://schemas.openxmlformats.org/officeDocument/2006/relationships/hyperlink" Target="http://www.annualreports.com/HostedData/AnnualReportArchive/a/NYSE_ANET_2018.pdf" TargetMode="External"/><Relationship Id="rId8" Type="http://schemas.openxmlformats.org/officeDocument/2006/relationships/hyperlink" Target="https://www.oracle.com/a/ocom/docs/corporate/citizenship/ccr2019-report.pdf" TargetMode="External"/><Relationship Id="rId51" Type="http://schemas.openxmlformats.org/officeDocument/2006/relationships/hyperlink" Target="https://www.foxconn.com/en/SER.html" TargetMode="External"/><Relationship Id="rId72" Type="http://schemas.openxmlformats.org/officeDocument/2006/relationships/hyperlink" Target="https://sscobj.boe.com/online-head-service/website/d41f31c820694034ac383a9c00ef652b.pdf" TargetMode="External"/><Relationship Id="rId93" Type="http://schemas.openxmlformats.org/officeDocument/2006/relationships/hyperlink" Target="https://www.omron.com/global/en/assets/file/ir/irlib/ar19e/OMRON_Integrated_Report_2019_en_A4.pdf" TargetMode="External"/><Relationship Id="rId98" Type="http://schemas.openxmlformats.org/officeDocument/2006/relationships/hyperlink" Target="https://www.compal.com/CSR/Upload/ReportImages/2019081516454293.pdf;" TargetMode="External"/><Relationship Id="rId3" Type="http://schemas.openxmlformats.org/officeDocument/2006/relationships/hyperlink" Target="https://www.sec.gov/Archives/edgar/data/1652044/000165204419000004/goog10-kq42018.htm" TargetMode="External"/><Relationship Id="rId25" Type="http://schemas.openxmlformats.org/officeDocument/2006/relationships/hyperlink" Target="https://www.intuit.com/content/dam/intuit/intuitcom/documents/company/intuit-csr-report-2018.pdf" TargetMode="External"/><Relationship Id="rId46" Type="http://schemas.openxmlformats.org/officeDocument/2006/relationships/hyperlink" Target="https://images.samsung.com/is/content/samsung/p5/global/ir/docs/2018_con_quarter04_all.pdf" TargetMode="External"/><Relationship Id="rId67" Type="http://schemas.openxmlformats.org/officeDocument/2006/relationships/hyperlink" Target="https://www.nokia.com/sites/default/files/2019-05/Nokia_People_and_Planet_Report_2018.pdf" TargetMode="External"/><Relationship Id="rId20" Type="http://schemas.openxmlformats.org/officeDocument/2006/relationships/hyperlink" Target="https://www.infosys.com/sustainability/documents/infosys-sustainability-report-2018-19.pdf" TargetMode="External"/><Relationship Id="rId41" Type="http://schemas.openxmlformats.org/officeDocument/2006/relationships/hyperlink" Target="https://servicenow.gcs-web.com/static-files/dd3c1a5e-3f05-4319-8e7f-89b33a2dbb60" TargetMode="External"/><Relationship Id="rId62" Type="http://schemas.openxmlformats.org/officeDocument/2006/relationships/hyperlink" Target="https://corporate.murata.com/-/media/corporate/about/company/report/2019/murata-value-report-2019.ashx?la=en" TargetMode="External"/><Relationship Id="rId83" Type="http://schemas.openxmlformats.org/officeDocument/2006/relationships/hyperlink" Target="https://www.tdk.com/ir/ir_library/annual/pdf/2019_all.pdf" TargetMode="External"/><Relationship Id="rId88" Type="http://schemas.openxmlformats.org/officeDocument/2006/relationships/hyperlink" Target="http://www.hoya.co.jp/english/ar2019/files/online_report2019_en.pdf" TargetMode="External"/></Relationships>
</file>

<file path=xl/worksheets/_rels/sheet13.xml.rels><?xml version="1.0" encoding="UTF-8" standalone="yes"?>
<Relationships xmlns="http://schemas.openxmlformats.org/package/2006/relationships"><Relationship Id="rId13" Type="http://schemas.openxmlformats.org/officeDocument/2006/relationships/hyperlink" Target="https://www.wipro.com/content/dam/nexus/en/investor/annual-reports/2018-2019/annual-report-for-fy-2018-19.pdf" TargetMode="External"/><Relationship Id="rId18" Type="http://schemas.openxmlformats.org/officeDocument/2006/relationships/hyperlink" Target="http://www.techmahindra.com/pages/default.aspx" TargetMode="External"/><Relationship Id="rId26" Type="http://schemas.openxmlformats.org/officeDocument/2006/relationships/hyperlink" Target="https://acrobatusers.com/resource-saver-calculator/" TargetMode="External"/><Relationship Id="rId21" Type="http://schemas.openxmlformats.org/officeDocument/2006/relationships/hyperlink" Target="https://www.techmahindra.com/sites/resourceCenter/Financial%20Reports/Annual-Report-fy18-19.pdf" TargetMode="External"/><Relationship Id="rId34" Type="http://schemas.openxmlformats.org/officeDocument/2006/relationships/hyperlink" Target="http://www.responsiblebusiness.org/code-of-conduct/" TargetMode="External"/><Relationship Id="rId7" Type="http://schemas.openxmlformats.org/officeDocument/2006/relationships/hyperlink" Target="javascript:" TargetMode="External"/><Relationship Id="rId12" Type="http://schemas.openxmlformats.org/officeDocument/2006/relationships/hyperlink" Target="https://www.capgemini.com/resources/group-environmental-sustainability-report-2018-19/" TargetMode="External"/><Relationship Id="rId17" Type="http://schemas.openxmlformats.org/officeDocument/2006/relationships/hyperlink" Target="https://ind01.safelinks.protection.outlook.com/?url=https%3A%2F%2Fstepupdeclaration.org%2Ftech-mahindra&amp;data=02%7C01%7CSK00347264%40TechMahindra.com%7C6f4d26c8f9b64394cf6d08d72550e369%7Cedf442f5b9944c86a131b42b03a16c95%7C0%7C0%7C637018901649635613&amp;sdata=g%2FeKwkec8Bz%2FLk2vGPPtvS52Us%2BUcSAa9EJLNwg7bmw%3D&amp;reserved=0" TargetMode="External"/><Relationship Id="rId25" Type="http://schemas.openxmlformats.org/officeDocument/2006/relationships/hyperlink" Target="http://www.netapp.com/" TargetMode="External"/><Relationship Id="rId33" Type="http://schemas.openxmlformats.org/officeDocument/2006/relationships/hyperlink" Target="https://about.keysight.com/en/companyinfo/csr/KeysightTechnologiesRBACommitmentStatement_2018July.pdf" TargetMode="External"/><Relationship Id="rId2" Type="http://schemas.openxmlformats.org/officeDocument/2006/relationships/hyperlink" Target="javascript:" TargetMode="External"/><Relationship Id="rId16" Type="http://schemas.openxmlformats.org/officeDocument/2006/relationships/hyperlink" Target="https://www.techmahindra.com/en-US/wwa/Company/Documents/Tech-Mahindra-Sustainability-Report-2017-18.pdf" TargetMode="External"/><Relationship Id="rId20" Type="http://schemas.openxmlformats.org/officeDocument/2006/relationships/hyperlink" Target="http://www.techmahindra.com/investors/annual_reports.aspx" TargetMode="External"/><Relationship Id="rId29" Type="http://schemas.openxmlformats.org/officeDocument/2006/relationships/hyperlink" Target="https://about.keysight.com/en/companyinfo/Keysight_FactSheet.pdf" TargetMode="External"/><Relationship Id="rId1" Type="http://schemas.openxmlformats.org/officeDocument/2006/relationships/hyperlink" Target="https://static.googleusercontent.com/media/www.google.com/en/green/pdf/google-apps.pdf" TargetMode="External"/><Relationship Id="rId6" Type="http://schemas.openxmlformats.org/officeDocument/2006/relationships/hyperlink" Target="javascript:" TargetMode="External"/><Relationship Id="rId11" Type="http://schemas.openxmlformats.org/officeDocument/2006/relationships/hyperlink" Target="http://www.capgemini.com/" TargetMode="External"/><Relationship Id="rId24" Type="http://schemas.openxmlformats.org/officeDocument/2006/relationships/hyperlink" Target="https://www.ericsson.com/492985/assets/local/investors/documents/financial-reports-and-filings/annual-reports/ericsson-annual-report-2018-en.pdf" TargetMode="External"/><Relationship Id="rId32" Type="http://schemas.openxmlformats.org/officeDocument/2006/relationships/hyperlink" Target="https://literature.cdn.keysight.com/litweb/pdf/5992-3926EN.pdf" TargetMode="External"/><Relationship Id="rId37" Type="http://schemas.openxmlformats.org/officeDocument/2006/relationships/drawing" Target="../drawings/drawing10.xml"/><Relationship Id="rId5" Type="http://schemas.openxmlformats.org/officeDocument/2006/relationships/hyperlink" Target="javascript:" TargetMode="External"/><Relationship Id="rId15" Type="http://schemas.openxmlformats.org/officeDocument/2006/relationships/hyperlink" Target="https://www.wipro.com/content/dam/nexus/en/investor/annual-reports/2018-2019/annual-report-for-fy-2018-19.pdf" TargetMode="External"/><Relationship Id="rId23" Type="http://schemas.openxmlformats.org/officeDocument/2006/relationships/hyperlink" Target="https://www.techmahindra.com/sites/resourceCenter/Financial%20Reports/Annual-Report-fy18-19.pdf" TargetMode="External"/><Relationship Id="rId28" Type="http://schemas.openxmlformats.org/officeDocument/2006/relationships/hyperlink" Target="https://www.keysight.com/sg/en/about.html" TargetMode="External"/><Relationship Id="rId36" Type="http://schemas.openxmlformats.org/officeDocument/2006/relationships/printerSettings" Target="../printerSettings/printerSettings12.bin"/><Relationship Id="rId10" Type="http://schemas.openxmlformats.org/officeDocument/2006/relationships/hyperlink" Target="http://www.salesforce.com/" TargetMode="External"/><Relationship Id="rId19" Type="http://schemas.openxmlformats.org/officeDocument/2006/relationships/hyperlink" Target="http://www.techmahindra.com/en-US/Media/Pages/boiler_plate.aspx" TargetMode="External"/><Relationship Id="rId31" Type="http://schemas.openxmlformats.org/officeDocument/2006/relationships/hyperlink" Target="http://literature.cdn.keysight.com/litweb/pdf/5992-0334EN.pdf" TargetMode="External"/><Relationship Id="rId4" Type="http://schemas.openxmlformats.org/officeDocument/2006/relationships/hyperlink" Target="javascript:" TargetMode="External"/><Relationship Id="rId9" Type="http://schemas.openxmlformats.org/officeDocument/2006/relationships/hyperlink" Target="http://www.tcs.com/" TargetMode="External"/><Relationship Id="rId14" Type="http://schemas.openxmlformats.org/officeDocument/2006/relationships/hyperlink" Target="https://www.wipro.com/about-us/" TargetMode="External"/><Relationship Id="rId22" Type="http://schemas.openxmlformats.org/officeDocument/2006/relationships/hyperlink" Target="https://www.techmahindra.com/en-US/wwa/Company/Documents/Tech-Mahindra-integrated-Report-2018-19.pdf" TargetMode="External"/><Relationship Id="rId27" Type="http://schemas.openxmlformats.org/officeDocument/2006/relationships/hyperlink" Target="https://www.keysight.com/sg/en/about/corporate-social-responsibility.html" TargetMode="External"/><Relationship Id="rId30" Type="http://schemas.openxmlformats.org/officeDocument/2006/relationships/hyperlink" Target="https://www.keysight.com/us/en/about/keysight-technologies-history.html" TargetMode="External"/><Relationship Id="rId35" Type="http://schemas.openxmlformats.org/officeDocument/2006/relationships/hyperlink" Target="https://about.keysight.com/en/supplier/SupplierCodeofConduct.pdf" TargetMode="External"/><Relationship Id="rId8" Type="http://schemas.openxmlformats.org/officeDocument/2006/relationships/hyperlink" Target="http://www.nokia.com/" TargetMode="External"/><Relationship Id="rId3" Type="http://schemas.openxmlformats.org/officeDocument/2006/relationships/hyperlink" Target="javascript:"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3.bin"/><Relationship Id="rId7" Type="http://schemas.microsoft.com/office/2017/10/relationships/threadedComment" Target="../threadedComments/threadedComment6.xml"/><Relationship Id="rId2" Type="http://schemas.openxmlformats.org/officeDocument/2006/relationships/hyperlink" Target="javascript:" TargetMode="External"/><Relationship Id="rId1" Type="http://schemas.openxmlformats.org/officeDocument/2006/relationships/hyperlink" Target="javascript:" TargetMode="External"/><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17" Type="http://schemas.openxmlformats.org/officeDocument/2006/relationships/hyperlink" Target="https://www.cdp.net/en/formatted_responses/files?file_path=k9me76vz7u2sozvqoi2gbw-cdp-credit360-com/xqdoyHbsAUaPd-GTfZqkSA/2018GHGVerificationStatementPEGATRON.pdf" TargetMode="External"/><Relationship Id="rId299" Type="http://schemas.openxmlformats.org/officeDocument/2006/relationships/hyperlink" Target="https://www.cdp.net/en/formatted_responses/files?file_path=k9me76vz7u2sozvqoi2gbw-cdp-credit360-com/5OT8uCK25UacS5HWLQzAlA/Autodesk2019GHGVerificationStatement.pdf" TargetMode="External"/><Relationship Id="rId21" Type="http://schemas.openxmlformats.org/officeDocument/2006/relationships/hyperlink" Target="https://www.cdp.net/en/formatted_responses/files?file_path=k9me76vz7u2sozvqoi2gbw-cdp-credit360-com/oOXZalyFg0C7f2K8tWgGoQ/%E4%B8%89%E8%B5%A2%E7%A7%91%E6%8A%80%E6%B7%B1%E5%9C%B3%E6%9C%89%E9%99%90%E5%85%AC%E5%8F%B8%E7%A2%B3%E6%A0%B8%E6%9F%A5%E6%8A%A5%E5%91%8A.pdf" TargetMode="External"/><Relationship Id="rId63" Type="http://schemas.openxmlformats.org/officeDocument/2006/relationships/hyperlink" Target="https://www.cdp.net/en/formatted_responses/files?file_path=k9me76vz7u2sozvqoi2gbw-cdp-credit360-com/l1bu95ZtX0CYqkcVRLY3hg/FY18MicrosoftontheIssuesblogextracts.pdf" TargetMode="External"/><Relationship Id="rId159" Type="http://schemas.openxmlformats.org/officeDocument/2006/relationships/hyperlink" Target="https://www.cdp.net/en/formatted_responses/files?file_path=k9me76vz7u2sozvqoi2gbw-cdp-credit360-com/pbTuVnUISkiXxC-yBcWXYQ/KPMGAssuranceReport.pdf" TargetMode="External"/><Relationship Id="rId324" Type="http://schemas.openxmlformats.org/officeDocument/2006/relationships/hyperlink" Target="https://www.cdp.net/en/formatted_responses/files?file_path=k9me76vz7u2sozvqoi2gbw-cdp-credit360-com/NVfH-e-Z-kW9q-AdPAxGdQ/Securitiesreport2018.pdf" TargetMode="External"/><Relationship Id="rId366" Type="http://schemas.openxmlformats.org/officeDocument/2006/relationships/hyperlink" Target="https://www.cdp.net/en/formatted_responses/files?file_path=k9me76vz7u2sozvqoi2gbw-cdp-credit360-com/iiYXBujAt0qF6K8hz-kvbw/%E6%A4%9C%E8%A8%BC%E6%84%8F%E8%A6%8B%E6%9B%B8%E5%92%8C%E6%96%87.pdf" TargetMode="External"/><Relationship Id="rId170" Type="http://schemas.openxmlformats.org/officeDocument/2006/relationships/hyperlink" Target="https://www.cdp.net/en/formatted_responses/files?file_path=k9me76vz7u2sozvqoi2gbw-cdp-credit360-com/pwIfd2gPwkmfSGh3s-jyBw/NokiaPeopleandPlanetReport2018.pdf" TargetMode="External"/><Relationship Id="rId226" Type="http://schemas.openxmlformats.org/officeDocument/2006/relationships/hyperlink" Target="https://www.cdp.net/en/formatted_responses/files?file_path=k9me76vz7u2sozvqoi2gbw-cdp-credit360-com/BhrBgsnzpUSfmbsZxV0_Sg/GroupEnvironmentSustainabilityReport201819.pdf" TargetMode="External"/><Relationship Id="rId433" Type="http://schemas.openxmlformats.org/officeDocument/2006/relationships/hyperlink" Target="https://www.cdp.net/en/formatted_responses/files?file_path=k9me76vz7u2sozvqoi2gbw-cdp-credit360-com/XplwWbd6dE24jB5lBfO5bg/ASUSCSR2018EN.pdf" TargetMode="External"/><Relationship Id="rId268" Type="http://schemas.openxmlformats.org/officeDocument/2006/relationships/hyperlink" Target="https://www.cdp.net/en/formatted_responses/files?file_path=k9me76vz7u2sozvqoi2gbw-cdp-credit360-com/LxDTjBCnvkapTe7BO2UMPA/TechMahindraintegratedReport201718.pdf" TargetMode="External"/><Relationship Id="rId32" Type="http://schemas.openxmlformats.org/officeDocument/2006/relationships/hyperlink" Target="https://www.google.com/get/sunroof" TargetMode="External"/><Relationship Id="rId74" Type="http://schemas.openxmlformats.org/officeDocument/2006/relationships/hyperlink" Target="https://www.cdp.net/en/formatted_responses/files?file_path=k9me76vz7u2sozvqoi2gbw-cdp-credit360-com/93Vyp7gBBkaSdyLKm3yioA/2020onepager.pdf" TargetMode="External"/><Relationship Id="rId128" Type="http://schemas.openxmlformats.org/officeDocument/2006/relationships/hyperlink" Target="https://www.cdp.net/en/formatted_responses/files?file_path=k9me76vz7u2sozvqoi2gbw-cdp-credit360-com/35EsUAqa2keC0vNr45TwsQ/Oracle2018GHGInventoryAssuranceReviewLetterFINAL.pdf" TargetMode="External"/><Relationship Id="rId335" Type="http://schemas.openxmlformats.org/officeDocument/2006/relationships/hyperlink" Target="https://www.cdp.net/en/formatted_responses/files?file_path=k9me76vz7u2sozvqoi2gbw-cdp-credit360-com/4piLggDNZkuyl5wFzSjvRw/S02GHG%E6%B8%85%E5%8D%952018.xls" TargetMode="External"/><Relationship Id="rId377" Type="http://schemas.openxmlformats.org/officeDocument/2006/relationships/hyperlink" Target="https://www.cdp.net/en/formatted_responses/files?file_path=k9me76vz7u2sozvqoi2gbw-cdp-credit360-com/6HDOSOcQIkOJ8NIQWTkaiQ/ericssonannualreport2018en.pdf" TargetMode="External"/><Relationship Id="rId5" Type="http://schemas.openxmlformats.org/officeDocument/2006/relationships/hyperlink" Target="https://www.cdp.net/en/formatted_responses/files?file_path=k9me76vz7u2sozvqoi2gbw-cdp-credit360-com/gv-smzpdR0Oq_qgQE_gXeQ/AppleFY2018BVAssuranceStatement.pdf" TargetMode="External"/><Relationship Id="rId181" Type="http://schemas.openxmlformats.org/officeDocument/2006/relationships/hyperlink" Target="https://www.cdp.net/en/formatted_responses/files?file_path=k9me76vz7u2sozvqoi2gbw-cdp-credit360-com/spsH-HG7EkuZFFM5nAuLlA/IndependentVerificatione2018data.pdf" TargetMode="External"/><Relationship Id="rId237" Type="http://schemas.openxmlformats.org/officeDocument/2006/relationships/hyperlink" Target="https://atos.net/content/mini-sites/journey-2022/" TargetMode="External"/><Relationship Id="rId402" Type="http://schemas.openxmlformats.org/officeDocument/2006/relationships/hyperlink" Target="https://www.cdp.net/en/formatted_responses/files?file_path=k9me76vz7u2sozvqoi2gbw-cdp-credit360-com/isIWJLH_DUC9BpEPTv9sJw/ISO140641Eltek.pdf" TargetMode="External"/><Relationship Id="rId279" Type="http://schemas.openxmlformats.org/officeDocument/2006/relationships/hyperlink" Target="https://www.techmahindra.com/en-US/wwa/Company/Documents/Tech-Mahindra-integrated-Report-2018-19.pdf" TargetMode="External"/><Relationship Id="rId444" Type="http://schemas.openxmlformats.org/officeDocument/2006/relationships/hyperlink" Target="https://www.cdp.net/en/formatted_responses/files?file_path=k9me76vz7u2sozvqoi2gbw-cdp-credit360-com/oDTzNJv7LkitI3ibE4Vr6g/2019AdobeGHGAssuranceReviewLetter2018.pdf" TargetMode="External"/><Relationship Id="rId43" Type="http://schemas.openxmlformats.org/officeDocument/2006/relationships/hyperlink" Target="javascript:" TargetMode="External"/><Relationship Id="rId139" Type="http://schemas.openxmlformats.org/officeDocument/2006/relationships/hyperlink" Target="https://www.cdp.net/en/formatted_responses/files?file_path=k9me76vz7u2sozvqoi2gbw-cdp-credit360-com/PDjjIdJZDk-T_WhWfpm5tA/OracleSustainabilityTwitter.png" TargetMode="External"/><Relationship Id="rId290" Type="http://schemas.openxmlformats.org/officeDocument/2006/relationships/hyperlink" Target="https://www.cdp.net/en/formatted_responses/files?file_path=k9me76vz7u2sozvqoi2gbw-cdp-credit360-com/c-J-dCi-YUWIPdGmr9F3pw/EmployeeAwarenessProgram2019.pdf" TargetMode="External"/><Relationship Id="rId304" Type="http://schemas.openxmlformats.org/officeDocument/2006/relationships/hyperlink" Target="https://www.ceres.org/news-center/press-releases/business-leaders-share-their-vision-new-hampshires-clean-energy-future" TargetMode="External"/><Relationship Id="rId346" Type="http://schemas.openxmlformats.org/officeDocument/2006/relationships/hyperlink" Target="https://www.cdp.net/en/formatted_responses/files?file_path=k9me76vz7u2sozvqoi2gbw-cdp-credit360-com/4piLggDNZkuyl5wFzSjvRw/S02GHG%E6%B8%85%E5%8D%952018.xls" TargetMode="External"/><Relationship Id="rId388" Type="http://schemas.openxmlformats.org/officeDocument/2006/relationships/hyperlink" Target="https://www.cdp.net/en/formatted_responses/files?file_path=k9me76vz7u2sozvqoi2gbw-cdp-credit360-com/2y-taatS7E2ZR8rI1nVWjg/Seagate2018CDPAssuranceStatementFinal.pdf" TargetMode="External"/><Relationship Id="rId85" Type="http://schemas.openxmlformats.org/officeDocument/2006/relationships/hyperlink" Target="https://www.cdp.net/en/formatted_responses/files?file_path=k9me76vz7u2sozvqoi2gbw-cdp-credit360-com/pK1-TP6zSkqS8n128oi18w/HPEFY18ReviewReport.pdf" TargetMode="External"/><Relationship Id="rId150" Type="http://schemas.openxmlformats.org/officeDocument/2006/relationships/hyperlink" Target="https://www.cdp.net/en/formatted_responses/files?file_path=k9me76vz7u2sozvqoi2gbw-cdp-credit360-com/cAnjzFzqZEy9oHSeI3qn8g/CSR%E5%B9%B4%E6%8A%A513GHG%E7%AE%A1%E7%90%8620190502EN.docx" TargetMode="External"/><Relationship Id="rId192" Type="http://schemas.openxmlformats.org/officeDocument/2006/relationships/hyperlink" Target="https://www.cdp.net/en/formatted_responses/files?file_path=k9me76vz7u2sozvqoi2gbw-cdp-credit360-com/xgFZosrs_UeLkQk8Cc4NmA/TCSCDPAssuranceStatement201819Final.pdf" TargetMode="External"/><Relationship Id="rId206" Type="http://schemas.openxmlformats.org/officeDocument/2006/relationships/hyperlink" Target="https://www.cdp.net/en/formatted_responses/files?file_path=k9me76vz7u2sozvqoi2gbw-cdp-credit360-com/t5fVF86S6UuGBHsAmyITGg/sustainabilityFY19stakeholderimpactreport.pdf" TargetMode="External"/><Relationship Id="rId413" Type="http://schemas.openxmlformats.org/officeDocument/2006/relationships/hyperlink" Target="https://www.cdp.net/en/formatted_responses/files?file_path=k9me76vz7u2sozvqoi2gbw-cdp-credit360-com/4xG15IZP7kyD5Z50KrZhIg/2018annual.pdf" TargetMode="External"/><Relationship Id="rId248" Type="http://schemas.openxmlformats.org/officeDocument/2006/relationships/hyperlink" Target="https://www.cdp.net/en/formatted_responses/files?file_path=k9me76vz7u2sozvqoi2gbw-cdp-credit360-com/ox0bzMKNbECxgyGujRPORw/TechMahindraIntegratedReport2019.pdf" TargetMode="External"/><Relationship Id="rId455" Type="http://schemas.openxmlformats.org/officeDocument/2006/relationships/hyperlink" Target="https://www.cdp.net/en/formatted_responses/files?file_path=k9me76vz7u2sozvqoi2gbw-cdp-credit360-com/c2KwRwEAG02pMVB8D17ybQ/KeysightSupportUNSDGs.pdf" TargetMode="External"/><Relationship Id="rId12" Type="http://schemas.openxmlformats.org/officeDocument/2006/relationships/hyperlink" Target="https://www.cdp.net/en/formatted_responses/files?file_path=k9me76vz7u2sozvqoi2gbw-cdp-credit360-com/Wh3VvoW8lkOyrI1648HVwQ/AppleEnvironmentalResponsibilityReport2019.pdf" TargetMode="External"/><Relationship Id="rId108" Type="http://schemas.openxmlformats.org/officeDocument/2006/relationships/hyperlink" Target="https://www.cdp.net/en/formatted_responses/files?file_path=k9me76vz7u2sozvqoi2gbw-cdp-credit360-com/F0QOcx8lGkujpxwV_u6iMw/GHGEnergyLenovo20182019CDPGHGVerificationStatementResonableLimited.pdf" TargetMode="External"/><Relationship Id="rId315" Type="http://schemas.openxmlformats.org/officeDocument/2006/relationships/hyperlink" Target="https://www.cdp.net/en/formatted_responses/files?file_path=k9me76vz7u2sozvqoi2gbw-cdp-credit360-com/de7mq1KUzkKIwhwDoP5tyg/3%E3%82%B5%E3%82%B9%E3%83%86%E3%83%8A%E3%83%93%E3%83%AA%E3%83%86%E3%82%A3%E3%83%96%E3%83%83%E3%82%AF2019.pdf" TargetMode="External"/><Relationship Id="rId357" Type="http://schemas.openxmlformats.org/officeDocument/2006/relationships/hyperlink" Target="https://www.cdp.net/en/formatted_responses/files?file_path=k9me76vz7u2sozvqoi2gbw-cdp-credit360-com/iiYXBujAt0qF6K8hz-kvbw/%E6%A4%9C%E8%A8%BC%E6%84%8F%E8%A6%8B%E6%9B%B8%E5%92%8C%E6%96%87.pdf" TargetMode="External"/><Relationship Id="rId54" Type="http://schemas.openxmlformats.org/officeDocument/2006/relationships/hyperlink" Target="javascript:" TargetMode="External"/><Relationship Id="rId96" Type="http://schemas.openxmlformats.org/officeDocument/2006/relationships/hyperlink" Target="https://www.cdp.net/en/formatted_responses/files?file_path=k9me76vz7u2sozvqoi2gbw-cdp-credit360-com/EIvyVBcRqUeTugW4uMK79w/HP2018SustainableImpactReport.pdf" TargetMode="External"/><Relationship Id="rId161" Type="http://schemas.openxmlformats.org/officeDocument/2006/relationships/hyperlink" Target="https://www.cdp.net/en/formatted_responses/files?file_path=k9me76vz7u2sozvqoi2gbw-cdp-credit360-com/pbTuVnUISkiXxC-yBcWXYQ/KPMGAssuranceReport.pdf" TargetMode="External"/><Relationship Id="rId217" Type="http://schemas.openxmlformats.org/officeDocument/2006/relationships/hyperlink" Target="https://www.cdp.net/en/formatted_responses/files?file_path=k9me76vz7u2sozvqoi2gbw-cdp-credit360-com/TSlx7p_z9E21clXUUsudPg/infosyssustainabilityreport201819.pdf" TargetMode="External"/><Relationship Id="rId399" Type="http://schemas.openxmlformats.org/officeDocument/2006/relationships/hyperlink" Target="https://www.cdp.net/en/formatted_responses/files?file_path=k9me76vz7u2sozvqoi2gbw-cdp-credit360-com/TWYsGvX9Gk62-W3ktE0xpQ/011SAMSUNGSDISREpageL.pdf" TargetMode="External"/><Relationship Id="rId259" Type="http://schemas.openxmlformats.org/officeDocument/2006/relationships/hyperlink" Target="https://www.cdp.net/en/formatted_responses/files?file_path=k9me76vz7u2sozvqoi2gbw-cdp-credit360-com/ox0bzMKNbECxgyGujRPORw/TechMahindraIntegratedReport2019.pdf" TargetMode="External"/><Relationship Id="rId424" Type="http://schemas.openxmlformats.org/officeDocument/2006/relationships/hyperlink" Target="https://www.cdp.net/en/formatted_responses/files?file_path=k9me76vz7u2sozvqoi2gbw-cdp-credit360-com/mj89qd0JBEyZga09Md2odA/OMRON82ndYukashokenHoukokushoSecuritiesReport.pdf" TargetMode="External"/><Relationship Id="rId23" Type="http://schemas.openxmlformats.org/officeDocument/2006/relationships/hyperlink" Target="https://www.cdp.net/en/formatted_responses/files?file_path=k9me76vz7u2sozvqoi2gbw-cdp-credit360-com/0KBZKtvZ5k6sIXrYHmhKWA/2018FoxconnCSERAnnualReport.pdf" TargetMode="External"/><Relationship Id="rId119" Type="http://schemas.openxmlformats.org/officeDocument/2006/relationships/hyperlink" Target="https://www.cdp.net/en/formatted_responses/files?file_path=k9me76vz7u2sozvqoi2gbw-cdp-credit360-com/scwa-lFU9E6cTbF_gP_5Hg/2018CSRReportPEGATRON.pdf" TargetMode="External"/><Relationship Id="rId270" Type="http://schemas.openxmlformats.org/officeDocument/2006/relationships/hyperlink" Target="https://www.cdp.net/en/formatted_responses/files?file_path=k9me76vz7u2sozvqoi2gbw-cdp-credit360-com/ox0bzMKNbECxgyGujRPORw/TechMahindraIntegratedReport2019.pdf" TargetMode="External"/><Relationship Id="rId326" Type="http://schemas.openxmlformats.org/officeDocument/2006/relationships/hyperlink" Target="https://www.cdp.net/en/formatted_responses/files?file_path=k9me76vz7u2sozvqoi2gbw-cdp-credit360-com/kLBv0wOCDkSGrMHOF9FbSw/DataAssuranceStatementsustainability.doc" TargetMode="External"/><Relationship Id="rId65" Type="http://schemas.openxmlformats.org/officeDocument/2006/relationships/hyperlink" Target="https://www.cdp.net/en/formatted_responses/files?file_path=k9me76vz7u2sozvqoi2gbw-cdp-credit360-com/UEorBHiNW0SLofzIntCbAw/ReflectionsonGoGreenatLinkedIn.pdf" TargetMode="External"/><Relationship Id="rId130" Type="http://schemas.openxmlformats.org/officeDocument/2006/relationships/hyperlink" Target="https://www.cdp.net/en/formatted_responses/files?file_path=k9me76vz7u2sozvqoi2gbw-cdp-credit360-com/35EsUAqa2keC0vNr45TwsQ/Oracle2018GHGInventoryAssuranceReviewLetterFINAL.pdf" TargetMode="External"/><Relationship Id="rId368" Type="http://schemas.openxmlformats.org/officeDocument/2006/relationships/hyperlink" Target="https://www.cdp.net/en/formatted_responses/files?file_path=k9me76vz7u2sozvqoi2gbw-cdp-credit360-com/VwDopSyaf0qgHe0QSF3RCw/CSR%E5%A0%B1%E5%91%8A%E6%9B%B8.pdf" TargetMode="External"/><Relationship Id="rId172" Type="http://schemas.openxmlformats.org/officeDocument/2006/relationships/hyperlink" Target="https://www.cdp.net/en/formatted_responses/files?file_path=k9me76vz7u2sozvqoi2gbw-cdp-credit360-com/pwIfd2gPwkmfSGh3s-jyBw/NokiaPeopleandPlanetReport2018.pdf" TargetMode="External"/><Relationship Id="rId228" Type="http://schemas.openxmlformats.org/officeDocument/2006/relationships/hyperlink" Target="https://www.cdp.net/en/formatted_responses/files?file_path=k9me76vz7u2sozvqoi2gbw-cdp-credit360-com/g5AP6eXZh06tY2SfPzv2Dw/CapgeminiEnvironmentReport1819.pdf" TargetMode="External"/><Relationship Id="rId435" Type="http://schemas.openxmlformats.org/officeDocument/2006/relationships/hyperlink" Target="https://www.cdp.net/en/formatted_responses/files?file_path=k9me76vz7u2sozvqoi2gbw-cdp-credit360-com/knB0Kpig-0eAUvs0B3amaw/FlexEnvironmentalandCommunityDataVerificationStatementJuly2019.pdf" TargetMode="External"/><Relationship Id="rId281" Type="http://schemas.openxmlformats.org/officeDocument/2006/relationships/hyperlink" Target="https://www.techmahindra.com/media/press_releases/TechMahindra-Bets-Big-on-Sustainability-to-Drive-Business-Profitability.aspx" TargetMode="External"/><Relationship Id="rId337" Type="http://schemas.openxmlformats.org/officeDocument/2006/relationships/hyperlink" Target="https://www.cdp.net/en/formatted_responses/files?file_path=k9me76vz7u2sozvqoi2gbw-cdp-credit360-com/sLlw7Kx0OkqqvAlfusnshQ/B6GHG%E6%B8%85%E5%8D%952018.xls" TargetMode="External"/><Relationship Id="rId34" Type="http://schemas.openxmlformats.org/officeDocument/2006/relationships/hyperlink" Target="https://www.cdp.net/en/formatted_responses/files?file_path=k9me76vz7u2sozvqoi2gbw-cdp-credit360-com/N44fkNWh-UeV61JTVQ09Pg/20180204alphabet10KCDP.pdf" TargetMode="External"/><Relationship Id="rId76" Type="http://schemas.openxmlformats.org/officeDocument/2006/relationships/hyperlink" Target="https://www.cdp.net/en/formatted_responses/files?file_path=k9me76vz7u2sozvqoi2gbw-cdp-credit360-com/vGBoPJi6fUSLE2GUIf10wQ/IBMVerificationStatementfor2018GHGEmissions.pdf" TargetMode="External"/><Relationship Id="rId141" Type="http://schemas.openxmlformats.org/officeDocument/2006/relationships/hyperlink" Target="https://www.cdp.net/en/formatted_responses/files?file_path=k9me76vz7u2sozvqoi2gbw-cdp-credit360-com/SLI5s79y50a05twQKpy7CQ/2018%E6%BA%AB%E5%AE%A4%E6%B0%A3%E9%AB%94%E6%9F%A5%E8%AD%89%E8%AA%AA%E6%98%8E%E6%9B%B8.pdf" TargetMode="External"/><Relationship Id="rId379" Type="http://schemas.openxmlformats.org/officeDocument/2006/relationships/hyperlink" Target="https://www.cdp.net/en/formatted_responses/files?file_path=k9me76vz7u2sozvqoi2gbw-cdp-credit360-com/6HDOSOcQIkOJ8NIQWTkaiQ/ericssonannualreport2018en.pdf" TargetMode="External"/><Relationship Id="rId7" Type="http://schemas.openxmlformats.org/officeDocument/2006/relationships/hyperlink" Target="https://www.cdp.net/en/formatted_responses/files?file_path=k9me76vz7u2sozvqoi2gbw-cdp-credit360-com/gv-smzpdR0Oq_qgQE_gXeQ/AppleFY2018BVAssuranceStatement.pdf" TargetMode="External"/><Relationship Id="rId183" Type="http://schemas.openxmlformats.org/officeDocument/2006/relationships/hyperlink" Target="https://www.cdp.net/en/formatted_responses/files?file_path=k9me76vz7u2sozvqoi2gbw-cdp-credit360-com/ZVH9JRvFjUGa_Qx5hNPSzg/YuHo018.pdf" TargetMode="External"/><Relationship Id="rId239" Type="http://schemas.openxmlformats.org/officeDocument/2006/relationships/hyperlink" Target="https://www.cdp.net/en/formatted_responses/files?file_path=k9me76vz7u2sozvqoi2gbw-cdp-credit360-com/u3BUUr-EfkWhza6_zfaOxg/FinalCY19VerificationReportforIntuit.pdf" TargetMode="External"/><Relationship Id="rId390" Type="http://schemas.openxmlformats.org/officeDocument/2006/relationships/hyperlink" Target="https://www.cdp.net/en/formatted_responses/files?file_path=k9me76vz7u2sozvqoi2gbw-cdp-credit360-com/tD6DvXSjNkWg-Vn-_LOwWg/NASDAQSTX2017.pdf" TargetMode="External"/><Relationship Id="rId404" Type="http://schemas.openxmlformats.org/officeDocument/2006/relationships/hyperlink" Target="https://www.cdp.net/en/formatted_responses/files?file_path=k9me76vz7u2sozvqoi2gbw-cdp-credit360-com/2BIs4_kB20KBckQawJhS0g/ISO140641Cyntek.pdf" TargetMode="External"/><Relationship Id="rId446" Type="http://schemas.openxmlformats.org/officeDocument/2006/relationships/hyperlink" Target="https://www.cdp.net/en/formatted_responses/files?file_path=k9me76vz7u2sozvqoi2gbw-cdp-credit360-com/93yJsa9n-U-GWhABxuvXjg/ADBE10KFY18FINALCERTIFIED.pdf" TargetMode="External"/><Relationship Id="rId250" Type="http://schemas.openxmlformats.org/officeDocument/2006/relationships/hyperlink" Target="https://www.cdp.net/en/formatted_responses/files?file_path=k9me76vz7u2sozvqoi2gbw-cdp-credit360-com/ox0bzMKNbECxgyGujRPORw/TechMahindraIntegratedReport2019.pdf" TargetMode="External"/><Relationship Id="rId292" Type="http://schemas.openxmlformats.org/officeDocument/2006/relationships/hyperlink" Target="https://www.cdp.net/en/formatted_responses/files?file_path=k9me76vz7u2sozvqoi2gbw-cdp-credit360-com/_fvNbbkTWE2TXp0BF09eHQ/EnergySavings2019.pdf" TargetMode="External"/><Relationship Id="rId306" Type="http://schemas.openxmlformats.org/officeDocument/2006/relationships/hyperlink" Target="https://www.cdp.net/en/formatted_responses/files?file_path=k9me76vz7u2sozvqoi2gbw-cdp-credit360-com/WfxDN-hTU0Sm_lfo4LIvnw/Autodesk10K.pdf" TargetMode="External"/><Relationship Id="rId45" Type="http://schemas.openxmlformats.org/officeDocument/2006/relationships/hyperlink" Target="javascript:" TargetMode="External"/><Relationship Id="rId87" Type="http://schemas.openxmlformats.org/officeDocument/2006/relationships/hyperlink" Target="https://www.cdp.net/en/formatted_responses/files?file_path=k9me76vz7u2sozvqoi2gbw-cdp-credit360-com/pK1-TP6zSkqS8n128oi18w/HPEFY18ReviewReport.pdf" TargetMode="External"/><Relationship Id="rId110" Type="http://schemas.openxmlformats.org/officeDocument/2006/relationships/hyperlink" Target="https://www.cdp.net/en/formatted_responses/files?file_path=k9me76vz7u2sozvqoi2gbw-cdp-credit360-com/5KZMW4XhIUq7NoxS0W6_YA/LenovoVCSVERRetirementCertificate5.30.2019.pdf" TargetMode="External"/><Relationship Id="rId348" Type="http://schemas.openxmlformats.org/officeDocument/2006/relationships/hyperlink" Target="https://www.cdp.net/en/formatted_responses/files?file_path=k9me76vz7u2sozvqoi2gbw-cdp-credit360-com/sLlw7Kx0OkqqvAlfusnshQ/B6GHG%E6%B8%85%E5%8D%952018.xls" TargetMode="External"/><Relationship Id="rId152" Type="http://schemas.openxmlformats.org/officeDocument/2006/relationships/hyperlink" Target="https://www.cdp.net/en/formatted_responses/files?file_path=k9me76vz7u2sozvqoi2gbw-cdp-credit360-com/p6P4ccvaDUWUtkCzNBBtHA/VO603886ALL.pdf" TargetMode="External"/><Relationship Id="rId194" Type="http://schemas.openxmlformats.org/officeDocument/2006/relationships/hyperlink" Target="https://www.cdp.net/en/formatted_responses/files?file_path=k9me76vz7u2sozvqoi2gbw-cdp-credit360-com/xgFZosrs_UeLkQk8Cc4NmA/TCSCDPAssuranceStatement201819Final.pdf" TargetMode="External"/><Relationship Id="rId208" Type="http://schemas.openxmlformats.org/officeDocument/2006/relationships/hyperlink" Target="https://www.cdp.net/en/formatted_responses/files?file_path=k9me76vz7u2sozvqoi2gbw-cdp-credit360-com/IvsfvJMdQUeB-PhPry2dHQ/VMWare2018CDPVerificationStatement.pdf" TargetMode="External"/><Relationship Id="rId415" Type="http://schemas.openxmlformats.org/officeDocument/2006/relationships/hyperlink" Target="https://www.cdp.net/en/formatted_responses/files?file_path=k9me76vz7u2sozvqoi2gbw-cdp-credit360-com/gR08voBlUkSycuYNur6YdQ/IndependentAssuranceStatementOmron2019AEng190626finalrev1.pdf" TargetMode="External"/><Relationship Id="rId457" Type="http://schemas.openxmlformats.org/officeDocument/2006/relationships/hyperlink" Target="https://www.cdp.net/en/formatted_responses/files?file_path=k9me76vz7u2sozvqoi2gbw-cdp-credit360-com/DT8j-NWqcESNLrdOmAR7tw/ResponsetoClimateChange.pdf" TargetMode="External"/><Relationship Id="rId261" Type="http://schemas.openxmlformats.org/officeDocument/2006/relationships/hyperlink" Target="https://www.cdp.net/en/formatted_responses/files?file_path=k9me76vz7u2sozvqoi2gbw-cdp-credit360-com/w6ox14TqyU6tMeW-N2rzKg/TechMFinalassurancestatement.pdf" TargetMode="External"/><Relationship Id="rId14" Type="http://schemas.openxmlformats.org/officeDocument/2006/relationships/hyperlink" Target="https://www.cdp.net/en/formatted_responses/files?file_path=k9me76vz7u2sozvqoi2gbw-cdp-credit360-com/POq4UZ2-cE6lew-DAd_9vg/13inchMacBookAirwRetinaPERoct20185.pdf" TargetMode="External"/><Relationship Id="rId56" Type="http://schemas.openxmlformats.org/officeDocument/2006/relationships/hyperlink" Target="https://www.cdp.net/en/formatted_responses/files?file_path=k9me76vz7u2sozvqoi2gbw-cdp-credit360-com/WnKyJH_uZEKqEd9YDCraAw/Microsoft2018CDPGHGOffsetsVerificationStatement.pdf" TargetMode="External"/><Relationship Id="rId317" Type="http://schemas.openxmlformats.org/officeDocument/2006/relationships/hyperlink" Target="https://www.cdp.net/en/formatted_responses/files?file_path=k9me76vz7u2sozvqoi2gbw-cdp-credit360-com/G48x1fLXuUaU4esDAfSJXg/TE2018SustainabilityIndependentAccountantReviewReport.pdf" TargetMode="External"/><Relationship Id="rId359" Type="http://schemas.openxmlformats.org/officeDocument/2006/relationships/hyperlink" Target="https://www.cdp.net/en/formatted_responses/files?file_path=k9me76vz7u2sozvqoi2gbw-cdp-credit360-com/iiYXBujAt0qF6K8hz-kvbw/%E6%A4%9C%E8%A8%BC%E6%84%8F%E8%A6%8B%E6%9B%B8%E5%92%8C%E6%96%87.pdf" TargetMode="External"/><Relationship Id="rId98" Type="http://schemas.openxmlformats.org/officeDocument/2006/relationships/hyperlink" Target="https://www.cdp.net/en/formatted_responses/files?file_path=k9me76vz7u2sozvqoi2gbw-cdp-credit360-com/F0QOcx8lGkujpxwV_u6iMw/GHGEnergyLenovo20182019CDPGHGVerificationStatementResonableLimited.pdf" TargetMode="External"/><Relationship Id="rId121" Type="http://schemas.openxmlformats.org/officeDocument/2006/relationships/hyperlink" Target="https://www.cdp.net/en/formatted_responses/files?file_path=k9me76vz7u2sozvqoi2gbw-cdp-credit360-com/bTBWI7YtKkGZV7V4OjnL4Q/AccentureFY18AssuranceStatement.pdf" TargetMode="External"/><Relationship Id="rId163" Type="http://schemas.openxmlformats.org/officeDocument/2006/relationships/hyperlink" Target="https://www.cdp.net/en/formatted_responses/files?file_path=k9me76vz7u2sozvqoi2gbw-cdp-credit360-com/pbTuVnUISkiXxC-yBcWXYQ/KPMGAssuranceReport.pdf" TargetMode="External"/><Relationship Id="rId219" Type="http://schemas.openxmlformats.org/officeDocument/2006/relationships/hyperlink" Target="https://www.cdp.net/en/formatted_responses/files?file_path=k9me76vz7u2sozvqoi2gbw-cdp-credit360-com/TSlx7p_z9E21clXUUsudPg/infosyssustainabilityreport201819.pdf" TargetMode="External"/><Relationship Id="rId370" Type="http://schemas.openxmlformats.org/officeDocument/2006/relationships/hyperlink" Target="https://www.cdp.net/en/formatted_responses/files?file_path=k9me76vz7u2sozvqoi2gbw-cdp-credit360-com/6HDOSOcQIkOJ8NIQWTkaiQ/ericssonannualreport2018en.pdf" TargetMode="External"/><Relationship Id="rId426" Type="http://schemas.openxmlformats.org/officeDocument/2006/relationships/hyperlink" Target="https://www.cdp.net/en/formatted_responses/files?file_path=k9me76vz7u2sozvqoi2gbw-cdp-credit360-com/PaWoah6-3kmknbcUNTOZdA/20190131JabilGHGEVSoVFINALsigned.pdf" TargetMode="External"/><Relationship Id="rId230" Type="http://schemas.openxmlformats.org/officeDocument/2006/relationships/hyperlink" Target="https://www.cdp.net/en/formatted_responses/files?file_path=k9me76vz7u2sozvqoi2gbw-cdp-credit360-com/dh92AVeO9Eufb17uLiE4tw/ArchitectsofPositiveFuturesCRSAnnualReport201819.pdf" TargetMode="External"/><Relationship Id="rId25" Type="http://schemas.openxmlformats.org/officeDocument/2006/relationships/hyperlink" Target="https://www.cdp.net/en/formatted_responses/files?file_path=k9me76vz7u2sozvqoi2gbw-cdp-credit360-com/-rVxcHQD4kaqiVTmcXMXXg/googlefy2018ghginventoryverificationletterCDP.pdf" TargetMode="External"/><Relationship Id="rId67" Type="http://schemas.openxmlformats.org/officeDocument/2006/relationships/hyperlink" Target="https://www.cdp.net/en/formatted_responses/files?file_path=k9me76vz7u2sozvqoi2gbw-cdp-credit360-com/uIoEqeKwy0eBhFd3tepbrA/DellTechnologies2019AssuranceStatementFNL.pdf" TargetMode="External"/><Relationship Id="rId272" Type="http://schemas.openxmlformats.org/officeDocument/2006/relationships/hyperlink" Target="https://www.cdp.net/en/formatted_responses/files?file_path=k9me76vz7u2sozvqoi2gbw-cdp-credit360-com/w6ox14TqyU6tMeW-N2rzKg/TechMFinalassurancestatement.pdf" TargetMode="External"/><Relationship Id="rId328" Type="http://schemas.openxmlformats.org/officeDocument/2006/relationships/hyperlink" Target="https://www.cdp.net/en/formatted_responses/files?file_path=k9me76vz7u2sozvqoi2gbw-cdp-credit360-com/dT4TWAA2lU-f4Ee_Z_5qFA/GHG.doc" TargetMode="External"/><Relationship Id="rId132" Type="http://schemas.openxmlformats.org/officeDocument/2006/relationships/hyperlink" Target="https://www.cdp.net/en/formatted_responses/files?file_path=k9me76vz7u2sozvqoi2gbw-cdp-credit360-com/Q-CuMrWo-U-b2Axg2xplsA/CleanCloudsectionOracleCorporateCitizenshipReport2018.png" TargetMode="External"/><Relationship Id="rId174" Type="http://schemas.openxmlformats.org/officeDocument/2006/relationships/hyperlink" Target="https://www.cdp.net/en/formatted_responses/files?file_path=k9me76vz7u2sozvqoi2gbw-cdp-credit360-com/pwIfd2gPwkmfSGh3s-jyBw/NokiaPeopleandPlanetReport2018.pdf" TargetMode="External"/><Relationship Id="rId381" Type="http://schemas.openxmlformats.org/officeDocument/2006/relationships/hyperlink" Target="https://www.cdp.net/en/formatted_responses/files?file_path=k9me76vz7u2sozvqoi2gbw-cdp-credit360-com/6HDOSOcQIkOJ8NIQWTkaiQ/ericssonannualreport2018en.pdf" TargetMode="External"/><Relationship Id="rId241" Type="http://schemas.openxmlformats.org/officeDocument/2006/relationships/hyperlink" Target="https://www.cdp.net/en/formatted_responses/files?file_path=k9me76vz7u2sozvqoi2gbw-cdp-credit360-com/ivWc35WoPUScsVj6xVWxRg/WiproAnnualReportFY201819.pdf" TargetMode="External"/><Relationship Id="rId437" Type="http://schemas.openxmlformats.org/officeDocument/2006/relationships/hyperlink" Target="https://www.cdp.net/en/formatted_responses/files?file_path=k9me76vz7u2sozvqoi2gbw-cdp-credit360-com/knB0Kpig-0eAUvs0B3amaw/FlexEnvironmentalandCommunityDataVerificationStatementJuly2019.pdf" TargetMode="External"/><Relationship Id="rId36" Type="http://schemas.openxmlformats.org/officeDocument/2006/relationships/hyperlink" Target="https://www.cdp.net/en/formatted_responses/files?file_path=k9me76vz7u2sozvqoi2gbw-cdp-credit360-com/RpvVO244pEqSaAIP0thsYw/Google2018RSCReportCDP.pdf" TargetMode="External"/><Relationship Id="rId283" Type="http://schemas.openxmlformats.org/officeDocument/2006/relationships/hyperlink" Target="https://www.cdp.net/en/formatted_responses/files?file_path=k9me76vz7u2sozvqoi2gbw-cdp-credit360-com/ox0bzMKNbECxgyGujRPORw/TechMahindraIntegratedReport2019.pdf" TargetMode="External"/><Relationship Id="rId339" Type="http://schemas.openxmlformats.org/officeDocument/2006/relationships/hyperlink" Target="https://www.cdp.net/en/formatted_responses/files?file_path=k9me76vz7u2sozvqoi2gbw-cdp-credit360-com/8Ow2Z7dWcEetNs7xT3GCDQ/S01GHG%E6%B8%85%E5%8D%952018.xls" TargetMode="External"/><Relationship Id="rId78" Type="http://schemas.openxmlformats.org/officeDocument/2006/relationships/hyperlink" Target="https://www.cdp.net/en/formatted_responses/files?file_path=k9me76vz7u2sozvqoi2gbw-cdp-credit360-com/vGBoPJi6fUSLE2GUIf10wQ/IBMVerificationStatementfor2018GHGEmissions.pdf" TargetMode="External"/><Relationship Id="rId101" Type="http://schemas.openxmlformats.org/officeDocument/2006/relationships/hyperlink" Target="https://www.cdp.net/en/formatted_responses/files?file_path=k9me76vz7u2sozvqoi2gbw-cdp-credit360-com/F0QOcx8lGkujpxwV_u6iMw/GHGEnergyLenovo20182019CDPGHGVerificationStatementResonableLimited.pdf" TargetMode="External"/><Relationship Id="rId143" Type="http://schemas.openxmlformats.org/officeDocument/2006/relationships/hyperlink" Target="https://www.cdp.net/en/formatted_responses/files?file_path=k9me76vz7u2sozvqoi2gbw-cdp-credit360-com/DZKGzXGyh0m-MCvaSNFx8w/QSMC%E6%B8%A9%E5%AE%A4%E6%B0%94%E4%BD%93%E7%9B%98%E6%9F%A5%E6%8A%A5%E5%91%8A2018.pdf" TargetMode="External"/><Relationship Id="rId185" Type="http://schemas.openxmlformats.org/officeDocument/2006/relationships/hyperlink" Target="https://www.cdp.net/en/formatted_responses/files?file_path=k9me76vz7u2sozvqoi2gbw-cdp-credit360-com/vHO-wwLbXkmn02RHgZK-Pw/Sustainabilityreport20181.pdf" TargetMode="External"/><Relationship Id="rId350" Type="http://schemas.openxmlformats.org/officeDocument/2006/relationships/hyperlink" Target="https://www.cdp.net/en/formatted_responses/files?file_path=k9me76vz7u2sozvqoi2gbw-cdp-credit360-com/8Ow2Z7dWcEetNs7xT3GCDQ/S01GHG%E6%B8%85%E5%8D%952018.xls" TargetMode="External"/><Relationship Id="rId406" Type="http://schemas.openxmlformats.org/officeDocument/2006/relationships/hyperlink" Target="https://www.cdp.net/en/formatted_responses/files?file_path=k9me76vz7u2sozvqoi2gbw-cdp-credit360-com/isIWJLH_DUC9BpEPTv9sJw/ISO140641Eltek.pdf" TargetMode="External"/><Relationship Id="rId9" Type="http://schemas.openxmlformats.org/officeDocument/2006/relationships/hyperlink" Target="https://www.cdp.net/en/formatted_responses/files?file_path=k9me76vz7u2sozvqoi2gbw-cdp-credit360-com/4kqLB_5M7ESDoxZXsvhx5A/DefinitiveProxyStatement2019.pdf" TargetMode="External"/><Relationship Id="rId210" Type="http://schemas.openxmlformats.org/officeDocument/2006/relationships/hyperlink" Target="https://www.cdp.net/en/formatted_responses/files?file_path=k9me76vz7u2sozvqoi2gbw-cdp-credit360-com/IvsfvJMdQUeB-PhPry2dHQ/VMWare2018CDPVerificationStatement.pdf" TargetMode="External"/><Relationship Id="rId392" Type="http://schemas.openxmlformats.org/officeDocument/2006/relationships/hyperlink" Target="https://www.cdp.net/en/formatted_responses/files?file_path=k9me76vz7u2sozvqoi2gbw-cdp-credit360-com/OUenv-aqKEG8XmUzzzZcLA/lib40220.pdf" TargetMode="External"/><Relationship Id="rId448" Type="http://schemas.openxmlformats.org/officeDocument/2006/relationships/hyperlink" Target="https://www.cdp.net/en/formatted_responses/files?file_path=k9me76vz7u2sozvqoi2gbw-cdp-credit360-com/dFmonl1rTU-Zs5IYfwGX3g/04202018AdobeBlogWhyBusinessesNeedtoCollaborateforaSustainableFuture.pdf" TargetMode="External"/><Relationship Id="rId252" Type="http://schemas.openxmlformats.org/officeDocument/2006/relationships/hyperlink" Target="https://www.cdp.net/en/formatted_responses/files?file_path=k9me76vz7u2sozvqoi2gbw-cdp-credit360-com/ox0bzMKNbECxgyGujRPORw/TechMahindraIntegratedReport2019.pdf" TargetMode="External"/><Relationship Id="rId294" Type="http://schemas.openxmlformats.org/officeDocument/2006/relationships/hyperlink" Target="https://www.cdp.net/en/formatted_responses/files?file_path=k9me76vz7u2sozvqoi2gbw-cdp-credit360-com/w6ox14TqyU6tMeW-N2rzKg/TechMFinalassurancestatement.pdf" TargetMode="External"/><Relationship Id="rId308" Type="http://schemas.openxmlformats.org/officeDocument/2006/relationships/hyperlink" Target="https://www.cdp.net/en/formatted_responses/files?file_path=k9me76vz7u2sozvqoi2gbw-cdp-credit360-com/PDy9f-9omkO9lAbr2mtuBA/2ESG%E3%83%87%E3%83%BC%E3%82%BF%E3%83%96%E3%83%83%E3%82%AF2019.pdf" TargetMode="External"/><Relationship Id="rId47" Type="http://schemas.openxmlformats.org/officeDocument/2006/relationships/hyperlink" Target="javascript:" TargetMode="External"/><Relationship Id="rId89" Type="http://schemas.openxmlformats.org/officeDocument/2006/relationships/hyperlink" Target="https://www.cdp.net/en/formatted_responses/files?file_path=k9me76vz7u2sozvqoi2gbw-cdp-credit360-com/AU-iEo4Gy0aOQShKtIMcRQ/2018LivingProgressDataSummary.pdf" TargetMode="External"/><Relationship Id="rId112" Type="http://schemas.openxmlformats.org/officeDocument/2006/relationships/hyperlink" Target="https://www.cdp.net/en/formatted_responses/files?file_path=k9me76vz7u2sozvqoi2gbw-cdp-credit360-com/atGDCdDbhE2rRNJOQlpZzQ/2018CiscoGHGWasteWaterAssuranceReviewLetter20190521.pdf" TargetMode="External"/><Relationship Id="rId154" Type="http://schemas.openxmlformats.org/officeDocument/2006/relationships/hyperlink" Target="https://www.cdp.net/en/formatted_responses/files?file_path=k9me76vz7u2sozvqoi2gbw-cdp-credit360-com/CFXXolqo2E2MnqLbst3pzA/2018GHGMAWistronStatement.pdf" TargetMode="External"/><Relationship Id="rId361" Type="http://schemas.openxmlformats.org/officeDocument/2006/relationships/hyperlink" Target="https://www.cdp.net/en/formatted_responses/files?file_path=k9me76vz7u2sozvqoi2gbw-cdp-credit360-com/iiYXBujAt0qF6K8hz-kvbw/%E6%A4%9C%E8%A8%BC%E6%84%8F%E8%A6%8B%E6%9B%B8%E5%92%8C%E6%96%87.pdf" TargetMode="External"/><Relationship Id="rId196" Type="http://schemas.openxmlformats.org/officeDocument/2006/relationships/hyperlink" Target="https://www.cdp.net/en/formatted_responses/files?file_path=k9me76vz7u2sozvqoi2gbw-cdp-credit360-com/W_e0x9S1CUO_PHpZHEpf_w/GRISustainabilityReport20172018.pdf" TargetMode="External"/><Relationship Id="rId417" Type="http://schemas.openxmlformats.org/officeDocument/2006/relationships/hyperlink" Target="https://www.cdp.net/en/formatted_responses/files?file_path=k9me76vz7u2sozvqoi2gbw-cdp-credit360-com/gR08voBlUkSycuYNur6YdQ/IndependentAssuranceStatementOmron2019AEng190626finalrev1.pdf" TargetMode="External"/><Relationship Id="rId459" Type="http://schemas.openxmlformats.org/officeDocument/2006/relationships/hyperlink" Target="https://www.cdp.net/en/formatted_responses/files?file_path=k9me76vz7u2sozvqoi2gbw-cdp-credit360-com/RzKWESyl0EetxiNlHG_6fg/KeysightClimateChange.pdf" TargetMode="External"/><Relationship Id="rId16" Type="http://schemas.openxmlformats.org/officeDocument/2006/relationships/hyperlink" Target="https://www.cdp.net/en/formatted_responses/files?file_path=k9me76vz7u2sozvqoi2gbw-cdp-credit360-com/6ff2NSrnTEiVxhRxPpsfLQ/GHGthirdpartyverification2018SamsungElectronics.pdf" TargetMode="External"/><Relationship Id="rId221" Type="http://schemas.openxmlformats.org/officeDocument/2006/relationships/hyperlink" Target="https://www.cdp.net/en/formatted_responses/files?file_path=k9me76vz7u2sozvqoi2gbw-cdp-credit360-com/BhrBgsnzpUSfmbsZxV0_Sg/GroupEnvironmentSustainabilityReport201819.pdf" TargetMode="External"/><Relationship Id="rId263" Type="http://schemas.openxmlformats.org/officeDocument/2006/relationships/hyperlink" Target="https://www.cdp.net/en/formatted_responses/files?file_path=k9me76vz7u2sozvqoi2gbw-cdp-credit360-com/w6ox14TqyU6tMeW-N2rzKg/TechMFinalassurancestatement.pdf" TargetMode="External"/><Relationship Id="rId319" Type="http://schemas.openxmlformats.org/officeDocument/2006/relationships/hyperlink" Target="https://www.cdp.net/en/formatted_responses/files?file_path=k9me76vz7u2sozvqoi2gbw-cdp-credit360-com/ga8zmwyA1kWGvVuuF5qI-Q/TEConnectivityCorporateResponsibilityReport2018.pdf" TargetMode="External"/><Relationship Id="rId58" Type="http://schemas.openxmlformats.org/officeDocument/2006/relationships/hyperlink" Target="https://www.cdp.net/en/formatted_responses/files?file_path=k9me76vz7u2sozvqoi2gbw-cdp-credit360-com/WnKyJH_uZEKqEd9YDCraAw/Microsoft2018CDPGHGOffsetsVerificationStatement.pdf" TargetMode="External"/><Relationship Id="rId123" Type="http://schemas.openxmlformats.org/officeDocument/2006/relationships/hyperlink" Target="https://www.cdp.net/en/formatted_responses/files?file_path=k9me76vz7u2sozvqoi2gbw-cdp-credit360-com/bTBWI7YtKkGZV7V4OjnL4Q/AccentureFY18AssuranceStatement.pdf" TargetMode="External"/><Relationship Id="rId330" Type="http://schemas.openxmlformats.org/officeDocument/2006/relationships/hyperlink" Target="https://www.cdp.net/en/formatted_responses/files?file_path=k9me76vz7u2sozvqoi2gbw-cdp-credit360-com/J28U3i9ICkWJUTUBxiF9XQ/CameronColeVerificationReportWesternDigitalCY2018.pdf" TargetMode="External"/><Relationship Id="rId165" Type="http://schemas.openxmlformats.org/officeDocument/2006/relationships/hyperlink" Target="https://www.cdp.net/en/formatted_responses/files?file_path=k9me76vz7u2sozvqoi2gbw-cdp-credit360-com/pbTuVnUISkiXxC-yBcWXYQ/KPMGAssuranceReport.pdf" TargetMode="External"/><Relationship Id="rId372" Type="http://schemas.openxmlformats.org/officeDocument/2006/relationships/hyperlink" Target="https://www.cdp.net/en/formatted_responses/files?file_path=k9me76vz7u2sozvqoi2gbw-cdp-credit360-com/6HDOSOcQIkOJ8NIQWTkaiQ/ericssonannualreport2018en.pdf" TargetMode="External"/><Relationship Id="rId428" Type="http://schemas.openxmlformats.org/officeDocument/2006/relationships/hyperlink" Target="https://www.cdp.net/en/formatted_responses/files?file_path=k9me76vz7u2sozvqoi2gbw-cdp-credit360-com/r1Wwna9K3kqbJh8D3qEpaA/LRIndependentAssuranceStatement.pdf" TargetMode="External"/><Relationship Id="rId232" Type="http://schemas.openxmlformats.org/officeDocument/2006/relationships/hyperlink" Target="https://www.cdp.net/en/formatted_responses/files?file_path=k9me76vz7u2sozvqoi2gbw-cdp-credit360-com/b_RGIbb5iUSYhiBlhVrJtg/2018RegistrationDocument.pdf" TargetMode="External"/><Relationship Id="rId274" Type="http://schemas.openxmlformats.org/officeDocument/2006/relationships/hyperlink" Target="https://www.cdp.net/en/formatted_responses/files?file_path=k9me76vz7u2sozvqoi2gbw-cdp-credit360-com/ox0bzMKNbECxgyGujRPORw/TechMahindraIntegratedReport2019.pdf" TargetMode="External"/><Relationship Id="rId27" Type="http://schemas.openxmlformats.org/officeDocument/2006/relationships/hyperlink" Target="https://www.cdp.net/en/formatted_responses/files?file_path=k9me76vz7u2sozvqoi2gbw-cdp-credit360-com/-rVxcHQD4kaqiVTmcXMXXg/googlefy2018ghginventoryverificationletterCDP.pdf" TargetMode="External"/><Relationship Id="rId69" Type="http://schemas.openxmlformats.org/officeDocument/2006/relationships/hyperlink" Target="https://www.cdp.net/en/formatted_responses/files?file_path=k9me76vz7u2sozvqoi2gbw-cdp-credit360-com/uIoEqeKwy0eBhFd3tepbrA/DellTechnologies2019AssuranceStatementFNL.pdf" TargetMode="External"/><Relationship Id="rId134" Type="http://schemas.openxmlformats.org/officeDocument/2006/relationships/hyperlink" Target="https://www.cdp.net/en/formatted_responses/files?file_path=k9me76vz7u2sozvqoi2gbw-cdp-credit360-com/8AiAh_8tF0qW4ii6V43HoA/OperationssectionOracleCorporateCitizenshipReport2018.png" TargetMode="External"/><Relationship Id="rId80" Type="http://schemas.openxmlformats.org/officeDocument/2006/relationships/hyperlink" Target="https://www.cdp.net/en/formatted_responses/files?file_path=k9me76vz7u2sozvqoi2gbw-cdp-credit360-com/wiNq2YlauUm-bEo8kr1_yA/IBMEnvReport2018.pdf" TargetMode="External"/><Relationship Id="rId176" Type="http://schemas.openxmlformats.org/officeDocument/2006/relationships/hyperlink" Target="https://www.cdp.net/en/formatted_responses/files?file_path=k9me76vz7u2sozvqoi2gbw-cdp-credit360-com/pwIfd2gPwkmfSGh3s-jyBw/NokiaPeopleandPlanetReport2018.pdf" TargetMode="External"/><Relationship Id="rId341" Type="http://schemas.openxmlformats.org/officeDocument/2006/relationships/hyperlink" Target="https://www.cdp.net/en/formatted_responses/files?file_path=k9me76vz7u2sozvqoi2gbw-cdp-credit360-com/djR0_WWvhka9UWmCJsZxrw/B10GHG%E6%B8%85%E5%8D%952018.xls" TargetMode="External"/><Relationship Id="rId383" Type="http://schemas.openxmlformats.org/officeDocument/2006/relationships/hyperlink" Target="https://www.cdp.net/en/formatted_responses/files?file_path=k9me76vz7u2sozvqoi2gbw-cdp-credit360-com/sN0gltyscECI1WqJuz7BDw/2018APHAnnualReport.pdf" TargetMode="External"/><Relationship Id="rId439" Type="http://schemas.openxmlformats.org/officeDocument/2006/relationships/hyperlink" Target="https://www.cdp.net/en/formatted_responses/files?file_path=k9me76vz7u2sozvqoi2gbw-cdp-credit360-com/e9kxcUZ3F06MSAU3NYwRXw/2018SustainabilityExecutiveReport.pdf" TargetMode="External"/><Relationship Id="rId201" Type="http://schemas.openxmlformats.org/officeDocument/2006/relationships/hyperlink" Target="https://www.cdp.net/en/formatted_responses/files?file_path=k9me76vz7u2sozvqoi2gbw-cdp-credit360-com/asTuE0SmLkGuGQ2Vs_6sqg/SalesforceFY19EYS123StatementMarch62019.pdf.pdf" TargetMode="External"/><Relationship Id="rId243" Type="http://schemas.openxmlformats.org/officeDocument/2006/relationships/hyperlink" Target="https://www.cdp.net/en/formatted_responses/files?file_path=k9me76vz7u2sozvqoi2gbw-cdp-credit360-com/ivWc35WoPUScsVj6xVWxRg/WiproAnnualReportFY201819.pdf" TargetMode="External"/><Relationship Id="rId285" Type="http://schemas.openxmlformats.org/officeDocument/2006/relationships/hyperlink" Target="https://www.cdp.net/en/formatted_responses/files?file_path=k9me76vz7u2sozvqoi2gbw-cdp-credit360-com/c7Ih9eSkM0K9TcsxLbxSCA/AnnualReportFY1819.pdf" TargetMode="External"/><Relationship Id="rId450" Type="http://schemas.openxmlformats.org/officeDocument/2006/relationships/hyperlink" Target="https://www.cdp.net/en/formatted_responses/files?file_path=k9me76vz7u2sozvqoi2gbw-cdp-credit360-com/nfw7_opFJUawEWW_xZ9Ypw/SynopsysAchievesCarbonNeutralityin2019Jun262019.pdf" TargetMode="External"/><Relationship Id="rId38" Type="http://schemas.openxmlformats.org/officeDocument/2006/relationships/hyperlink" Target="https://www.cdp.net/en/formatted_responses/files?file_path=k9me76vz7u2sozvqoi2gbw-cdp-credit360-com/KMPuoWwhQ0aCKYDD7BExow/2018EcologyBookCDP.pdf" TargetMode="External"/><Relationship Id="rId103" Type="http://schemas.openxmlformats.org/officeDocument/2006/relationships/hyperlink" Target="https://www.cdp.net/en/formatted_responses/files?file_path=k9me76vz7u2sozvqoi2gbw-cdp-credit360-com/j0EMUEJcjUWg66kFTdqXjg/WasteLenovo20182019WasteVerificationStatementReasonable.pdf" TargetMode="External"/><Relationship Id="rId310" Type="http://schemas.openxmlformats.org/officeDocument/2006/relationships/hyperlink" Target="https://www.cdp.net/en/formatted_responses/files?file_path=k9me76vz7u2sozvqoi2gbw-cdp-credit360-com/PDy9f-9omkO9lAbr2mtuBA/2ESG%E3%83%87%E3%83%BC%E3%82%BF%E3%83%96%E3%83%83%E3%82%AF2019.pdf" TargetMode="External"/><Relationship Id="rId91" Type="http://schemas.openxmlformats.org/officeDocument/2006/relationships/hyperlink" Target="https://www.cdp.net/en/formatted_responses/files?file_path=k9me76vz7u2sozvqoi2gbw-cdp-credit360-com/EIvyVBcRqUeTugW4uMK79w/HP2018SustainableImpactReport.pdf" TargetMode="External"/><Relationship Id="rId145" Type="http://schemas.openxmlformats.org/officeDocument/2006/relationships/hyperlink" Target="https://www.cdp.net/en/formatted_responses/files?file_path=k9me76vz7u2sozvqoi2gbw-cdp-credit360-com/oPYYQfFWbE2RyHg2jYQn0Q/CSMC%E6%B8%A9%E5%AE%A4%E6%B0%94%E4%BD%93%E7%9B%98%E6%9F%A5%E6%8A%A5%E5%91%8A2018.pdf" TargetMode="External"/><Relationship Id="rId187" Type="http://schemas.openxmlformats.org/officeDocument/2006/relationships/hyperlink" Target="https://www.cdp.net/en/formatted_responses/files?file_path=k9me76vz7u2sozvqoi2gbw-cdp-credit360-com/FXS7imRiVUKm1sbLebea2A/3593VerificationReportforNECS1S2c..pdf" TargetMode="External"/><Relationship Id="rId352" Type="http://schemas.openxmlformats.org/officeDocument/2006/relationships/hyperlink" Target="https://www.cdp.net/en/formatted_responses/files?file_path=k9me76vz7u2sozvqoi2gbw-cdp-credit360-com/djR0_WWvhka9UWmCJsZxrw/B10GHG%E6%B8%85%E5%8D%952018.xls" TargetMode="External"/><Relationship Id="rId394" Type="http://schemas.openxmlformats.org/officeDocument/2006/relationships/hyperlink" Target="https://www.cdp.net/en/formatted_responses/files?file_path=k9me76vz7u2sozvqoi2gbw-cdp-credit360-com/4gavw1jhqE6u9UOzpwiahg/2018allv2.pdf" TargetMode="External"/><Relationship Id="rId408" Type="http://schemas.openxmlformats.org/officeDocument/2006/relationships/hyperlink" Target="https://www.cdp.net/en/formatted_responses/files?file_path=k9me76vz7u2sozvqoi2gbw-cdp-credit360-com/2BIs4_kB20KBckQawJhS0g/ISO140641Cyntek.pdf" TargetMode="External"/><Relationship Id="rId212" Type="http://schemas.openxmlformats.org/officeDocument/2006/relationships/hyperlink" Target="https://www.cdp.net/en/formatted_responses/files?file_path=k9me76vz7u2sozvqoi2gbw-cdp-credit360-com/IvsfvJMdQUeB-PhPry2dHQ/VMWare2018CDPVerificationStatement.pdf" TargetMode="External"/><Relationship Id="rId254" Type="http://schemas.openxmlformats.org/officeDocument/2006/relationships/hyperlink" Target="https://www.cdp.net/en/formatted_responses/files?file_path=k9me76vz7u2sozvqoi2gbw-cdp-credit360-com/ox0bzMKNbECxgyGujRPORw/TechMahindraIntegratedReport2019.pdf" TargetMode="External"/><Relationship Id="rId49" Type="http://schemas.openxmlformats.org/officeDocument/2006/relationships/hyperlink" Target="javascript:" TargetMode="External"/><Relationship Id="rId114" Type="http://schemas.openxmlformats.org/officeDocument/2006/relationships/hyperlink" Target="https://www.cdp.net/en/formatted_responses/files?file_path=k9me76vz7u2sozvqoi2gbw-cdp-credit360-com/atGDCdDbhE2rRNJOQlpZzQ/2018CiscoGHGWasteWaterAssuranceReviewLetter20190521.pdf" TargetMode="External"/><Relationship Id="rId296" Type="http://schemas.openxmlformats.org/officeDocument/2006/relationships/hyperlink" Target="https://www.cdp.net/en/formatted_responses/files?file_path=k9me76vz7u2sozvqoi2gbw-cdp-credit360-com/Kx3aJWewAECmOru5nMrNRw/OHSAS180012007.pdf" TargetMode="External"/><Relationship Id="rId461" Type="http://schemas.openxmlformats.org/officeDocument/2006/relationships/hyperlink" Target="https://www.cdp.net/en/formatted_responses/files?file_path=k9me76vz7u2sozvqoi2gbw-cdp-credit360-com/Q4RzwT7mw0G05T6El3dN8Q/KeysightEHSPolicy.pdf" TargetMode="External"/><Relationship Id="rId60" Type="http://schemas.openxmlformats.org/officeDocument/2006/relationships/hyperlink" Target="https://www.cdp.net/en/formatted_responses/files?file_path=k9me76vz7u2sozvqoi2gbw-cdp-credit360-com/RHpfofMGQECzMdYyim4w_w/Microsoft2018CSRAnnualReport.pdf" TargetMode="External"/><Relationship Id="rId156" Type="http://schemas.openxmlformats.org/officeDocument/2006/relationships/hyperlink" Target="https://www.cdp.net/en/formatted_responses/files?file_path=k9me76vz7u2sozvqoi2gbw-cdp-credit360-com/CFXXolqo2E2MnqLbst3pzA/2018GHGMAWistronStatement.pdf" TargetMode="External"/><Relationship Id="rId198" Type="http://schemas.openxmlformats.org/officeDocument/2006/relationships/hyperlink" Target="https://www.cdp.net/en/formatted_responses/files?file_path=k9me76vz7u2sozvqoi2gbw-cdp-credit360-com/8lVbSnWgAkOtb8rvDRm4yw/annualreport20182019.pdf" TargetMode="External"/><Relationship Id="rId321" Type="http://schemas.openxmlformats.org/officeDocument/2006/relationships/hyperlink" Target="https://www.cdp.net/en/formatted_responses/files?file_path=k9me76vz7u2sozvqoi2gbw-cdp-credit360-com/IaJLJpizLkucC79Z5m37FA/FY2018IndependentAssuranceStatement.pdf" TargetMode="External"/><Relationship Id="rId363" Type="http://schemas.openxmlformats.org/officeDocument/2006/relationships/hyperlink" Target="https://www.cdp.net/en/formatted_responses/files?file_path=k9me76vz7u2sozvqoi2gbw-cdp-credit360-com/iiYXBujAt0qF6K8hz-kvbw/%E6%A4%9C%E8%A8%BC%E6%84%8F%E8%A6%8B%E6%9B%B8%E5%92%8C%E6%96%87.pdf" TargetMode="External"/><Relationship Id="rId419" Type="http://schemas.openxmlformats.org/officeDocument/2006/relationships/hyperlink" Target="https://www.cdp.net/en/formatted_responses/files?file_path=k9me76vz7u2sozvqoi2gbw-cdp-credit360-com/gR08voBlUkSycuYNur6YdQ/IndependentAssuranceStatementOmron2019AEng190626finalrev1.pdf" TargetMode="External"/><Relationship Id="rId223" Type="http://schemas.openxmlformats.org/officeDocument/2006/relationships/hyperlink" Target="https://www.cdp.net/en/formatted_responses/files?file_path=k9me76vz7u2sozvqoi2gbw-cdp-credit360-com/BhrBgsnzpUSfmbsZxV0_Sg/GroupEnvironmentSustainabilityReport201819.pdf" TargetMode="External"/><Relationship Id="rId430" Type="http://schemas.openxmlformats.org/officeDocument/2006/relationships/hyperlink" Target="https://www.cdp.net/en/formatted_responses/files?file_path=k9me76vz7u2sozvqoi2gbw-cdp-credit360-com/r1Wwna9K3kqbJh8D3qEpaA/LRIndependentAssuranceStatement.pdf" TargetMode="External"/><Relationship Id="rId18" Type="http://schemas.openxmlformats.org/officeDocument/2006/relationships/hyperlink" Target="https://www.cdp.net/en/formatted_responses/files?file_path=k9me76vz7u2sozvqoi2gbw-cdp-credit360-com/of6fROaW4USZro7NHzyVQg/%EC%82%BC%EC%84%B1%EC%A0%84%EC%9E%90CDPClimateChange2019%EA%B2%80%EC%A6%9D%EB%B3%B4%EA%B3%A0%EC%84%9CAssuranceReportEN.pdf" TargetMode="External"/><Relationship Id="rId265" Type="http://schemas.openxmlformats.org/officeDocument/2006/relationships/hyperlink" Target="https://www.cdp.net/en/formatted_responses/files?file_path=k9me76vz7u2sozvqoi2gbw-cdp-credit360-com/LxDTjBCnvkapTe7BO2UMPA/TechMahindraintegratedReport201718.pdf" TargetMode="External"/><Relationship Id="rId125" Type="http://schemas.openxmlformats.org/officeDocument/2006/relationships/hyperlink" Target="https://www.cdp.net/en/formatted_responses/files?file_path=k9me76vz7u2sozvqoi2gbw-cdp-credit360-com/x9BXk6IPK0yG9eZXi6mjgA/AccentureFiscal2018AnnualReport.pdf" TargetMode="External"/><Relationship Id="rId167" Type="http://schemas.openxmlformats.org/officeDocument/2006/relationships/hyperlink" Target="https://www.cdp.net/en/formatted_responses/files?file_path=k9me76vz7u2sozvqoi2gbw-cdp-credit360-com/pbTuVnUISkiXxC-yBcWXYQ/KPMGAssuranceReport.pdf" TargetMode="External"/><Relationship Id="rId332" Type="http://schemas.openxmlformats.org/officeDocument/2006/relationships/hyperlink" Target="https://www.cdp.net/en/formatted_responses/files?file_path=k9me76vz7u2sozvqoi2gbw-cdp-credit360-com/97MOWrSE0kCYdsizwLYTLw/WDCGHGReportCY2017Digital.pdf" TargetMode="External"/><Relationship Id="rId374" Type="http://schemas.openxmlformats.org/officeDocument/2006/relationships/hyperlink" Target="https://www.cdp.net/en/formatted_responses/files?file_path=k9me76vz7u2sozvqoi2gbw-cdp-credit360-com/6HDOSOcQIkOJ8NIQWTkaiQ/ericssonannualreport2018en.pdf" TargetMode="External"/><Relationship Id="rId71" Type="http://schemas.openxmlformats.org/officeDocument/2006/relationships/hyperlink" Target="https://www.cdp.net/en/formatted_responses/files?file_path=k9me76vz7u2sozvqoi2gbw-cdp-credit360-com/RhTVd66lKEaquIhRPmDWwA/dellfy19csrreport.pdf" TargetMode="External"/><Relationship Id="rId234" Type="http://schemas.openxmlformats.org/officeDocument/2006/relationships/hyperlink" Target="https://www.cdp.net/en/formatted_responses/files?file_path=k9me76vz7u2sozvqoi2gbw-cdp-credit360-com/b_RGIbb5iUSYhiBlhVrJtg/2018RegistrationDocument.pdf" TargetMode="External"/><Relationship Id="rId2" Type="http://schemas.openxmlformats.org/officeDocument/2006/relationships/hyperlink" Target="https://www.cdp.net/en/formatted_responses/files?file_path=k9me76vz7u2sozvqoi2gbw-cdp-credit360-com/gv-smzpdR0Oq_qgQE_gXeQ/AppleFY2018BVAssuranceStatement.pdf" TargetMode="External"/><Relationship Id="rId29" Type="http://schemas.openxmlformats.org/officeDocument/2006/relationships/hyperlink" Target="http://googleforwork.blogspot.com/2016/04/Environmental-Defense-Fund-finds-methane-leaks-and-helps-slow-climate-change-using-Google-Maps-APIs.html" TargetMode="External"/><Relationship Id="rId276" Type="http://schemas.openxmlformats.org/officeDocument/2006/relationships/hyperlink" Target="https://www.cdp.net/en/formatted_responses/files?file_path=k9me76vz7u2sozvqoi2gbw-cdp-credit360-com/c7Ih9eSkM0K9TcsxLbxSCA/AnnualReportFY1819.pdf" TargetMode="External"/><Relationship Id="rId441" Type="http://schemas.openxmlformats.org/officeDocument/2006/relationships/hyperlink" Target="https://www.cdp.net/en/formatted_responses/files?file_path=k9me76vz7u2sozvqoi2gbw-cdp-credit360-com/80IJYU-xCkyeEGVHKyKOGw/2018ARFlex.pdf" TargetMode="External"/><Relationship Id="rId40" Type="http://schemas.openxmlformats.org/officeDocument/2006/relationships/hyperlink" Target="https://www.cdp.net/en/formatted_responses/files?file_path=k9me76vz7u2sozvqoi2gbw-cdp-credit360-com/n1BYiyEas0WxSYBh5pO0Vg/achieving100renewableenergypurchasinggoalCDP.pdf" TargetMode="External"/><Relationship Id="rId115" Type="http://schemas.openxmlformats.org/officeDocument/2006/relationships/hyperlink" Target="https://www.cdp.net/en/formatted_responses/files?file_path=k9me76vz7u2sozvqoi2gbw-cdp-credit360-com/bRFqlAoz3E-V2yjeyALy6A/2018annualreportfull.pdf" TargetMode="External"/><Relationship Id="rId136" Type="http://schemas.openxmlformats.org/officeDocument/2006/relationships/hyperlink" Target="https://www.cdp.net/en/formatted_responses/files?file_path=k9me76vz7u2sozvqoi2gbw-cdp-credit360-com/bgOI7xSiy0arTZTCd_rZLg/CSOMessageOracleCorporateCitizenshipReport2018.png" TargetMode="External"/><Relationship Id="rId157" Type="http://schemas.openxmlformats.org/officeDocument/2006/relationships/hyperlink" Target="https://www.cdp.net/en/formatted_responses/files?file_path=k9me76vz7u2sozvqoi2gbw-cdp-credit360-com/OYoXj6dMbUeXp5RG2faWOA/5.CSRreport2018Env30704.pdf" TargetMode="External"/><Relationship Id="rId178" Type="http://schemas.openxmlformats.org/officeDocument/2006/relationships/hyperlink" Target="https://www.cdp.net/en/formatted_responses/files?file_path=k9me76vz7u2sozvqoi2gbw-cdp-credit360-com/MiYCZpLjZk6tY1mhh3i6rw/nokiaar18en.pdf" TargetMode="External"/><Relationship Id="rId301" Type="http://schemas.openxmlformats.org/officeDocument/2006/relationships/hyperlink" Target="https://www.cdp.net/en/formatted_responses/files?file_path=k9me76vz7u2sozvqoi2gbw-cdp-credit360-com/5OT8uCK25UacS5HWLQzAlA/Autodesk2019GHGVerificationStatement.pdf" TargetMode="External"/><Relationship Id="rId322" Type="http://schemas.openxmlformats.org/officeDocument/2006/relationships/hyperlink" Target="https://www.cdp.net/en/formatted_responses/files?file_path=k9me76vz7u2sozvqoi2gbw-cdp-credit360-com/IaJLJpizLkucC79Z5m37FA/FY2018IndependentAssuranceStatement.pdf" TargetMode="External"/><Relationship Id="rId343" Type="http://schemas.openxmlformats.org/officeDocument/2006/relationships/hyperlink" Target="https://www.cdp.net/en/formatted_responses/files?file_path=k9me76vz7u2sozvqoi2gbw-cdp-credit360-com/y2T6q51iXE-G5_DxMhGurQ/%E4%BA%AC%E4%B8%9C%E6%96%B9GHG%E7%A8%8B%E5%BA%8F.docx" TargetMode="External"/><Relationship Id="rId364" Type="http://schemas.openxmlformats.org/officeDocument/2006/relationships/hyperlink" Target="https://www.cdp.net/en/formatted_responses/files?file_path=k9me76vz7u2sozvqoi2gbw-cdp-credit360-com/iiYXBujAt0qF6K8hz-kvbw/%E6%A4%9C%E8%A8%BC%E6%84%8F%E8%A6%8B%E6%9B%B8%E5%92%8C%E6%96%87.pdf" TargetMode="External"/><Relationship Id="rId61" Type="http://schemas.openxmlformats.org/officeDocument/2006/relationships/hyperlink" Target="https://www.cdp.net/en/formatted_responses/files?file_path=k9me76vz7u2sozvqoi2gbw-cdp-credit360-com/esdZtdZ_l02oPDJY7DS7aQ/FY18Factsheet6719.pdf" TargetMode="External"/><Relationship Id="rId82" Type="http://schemas.openxmlformats.org/officeDocument/2006/relationships/hyperlink" Target="https://www.cdp.net/en/formatted_responses/files?file_path=k9me76vz7u2sozvqoi2gbw-cdp-credit360-com/3Jn1A633J0SWeydItq_aIw/GRI2017Report.pdf" TargetMode="External"/><Relationship Id="rId199" Type="http://schemas.openxmlformats.org/officeDocument/2006/relationships/hyperlink" Target="https://www.cdp.net/en/formatted_responses/files?file_path=k9me76vz7u2sozvqoi2gbw-cdp-credit360-com/W_e0x9S1CUO_PHpZHEpf_w/GRISustainabilityReport20172018.pdf" TargetMode="External"/><Relationship Id="rId203" Type="http://schemas.openxmlformats.org/officeDocument/2006/relationships/hyperlink" Target="https://www.cdp.net/en/formatted_responses/files?file_path=k9me76vz7u2sozvqoi2gbw-cdp-credit360-com/asTuE0SmLkGuGQ2Vs_6sqg/SalesforceFY19EYS123StatementMarch62019.pdf.pdf" TargetMode="External"/><Relationship Id="rId385" Type="http://schemas.openxmlformats.org/officeDocument/2006/relationships/hyperlink" Target="https://www.cdp.net/en/formatted_responses/files?file_path=k9me76vz7u2sozvqoi2gbw-cdp-credit360-com/2y-taatS7E2ZR8rI1nVWjg/Seagate2018CDPAssuranceStatementFinal.pdf" TargetMode="External"/><Relationship Id="rId19" Type="http://schemas.openxmlformats.org/officeDocument/2006/relationships/hyperlink" Target="https://www.cdp.net/en/formatted_responses/files?file_path=k9me76vz7u2sozvqoi2gbw-cdp-credit360-com/RnQfRF_3Q0mTv5nHMy0ZCg/2019SamsungElectronicsBusinessReport.pdf" TargetMode="External"/><Relationship Id="rId224" Type="http://schemas.openxmlformats.org/officeDocument/2006/relationships/hyperlink" Target="https://www.cdp.net/en/formatted_responses/files?file_path=k9me76vz7u2sozvqoi2gbw-cdp-credit360-com/BhrBgsnzpUSfmbsZxV0_Sg/GroupEnvironmentSustainabilityReport201819.pdf" TargetMode="External"/><Relationship Id="rId245" Type="http://schemas.openxmlformats.org/officeDocument/2006/relationships/hyperlink" Target="https://www.cdp.net/en/formatted_responses/files?file_path=k9me76vz7u2sozvqoi2gbw-cdp-credit360-com/o6sppWYfDEOfmQTlqwq7dg/HCLAR201718ReferBRR.pdf" TargetMode="External"/><Relationship Id="rId266" Type="http://schemas.openxmlformats.org/officeDocument/2006/relationships/hyperlink" Target="https://www.cdp.net/en/formatted_responses/files?file_path=k9me76vz7u2sozvqoi2gbw-cdp-credit360-com/w6ox14TqyU6tMeW-N2rzKg/TechMFinalassurancestatement.pdf" TargetMode="External"/><Relationship Id="rId287" Type="http://schemas.openxmlformats.org/officeDocument/2006/relationships/hyperlink" Target="https://www.cdp.net/en/formatted_responses/files?file_path=k9me76vz7u2sozvqoi2gbw-cdp-credit360-com/qiO8nwcoxUqLh1ZaHlA4kg/CAPEBrochure.pdf" TargetMode="External"/><Relationship Id="rId410" Type="http://schemas.openxmlformats.org/officeDocument/2006/relationships/hyperlink" Target="https://www.cdp.net/en/formatted_responses/files?file_path=k9me76vz7u2sozvqoi2gbw-cdp-credit360-com/isIWJLH_DUC9BpEPTv9sJw/ISO140641Eltek.pdf" TargetMode="External"/><Relationship Id="rId431" Type="http://schemas.openxmlformats.org/officeDocument/2006/relationships/hyperlink" Target="https://www.cdp.net/en/formatted_responses/files?file_path=k9me76vz7u2sozvqoi2gbw-cdp-credit360-com/Ap3jNZGuU0eo8G_-G0WiQA/integratedreport2018eA4.pdf" TargetMode="External"/><Relationship Id="rId452" Type="http://schemas.openxmlformats.org/officeDocument/2006/relationships/hyperlink" Target="https://literature.cdn.keysight.com/litweb/pdf/5992-3928EN.pdf" TargetMode="External"/><Relationship Id="rId30" Type="http://schemas.openxmlformats.org/officeDocument/2006/relationships/hyperlink" Target="https://www.blog.google/products/earth/more-you-know-turning-environmental-insights-action/" TargetMode="External"/><Relationship Id="rId105" Type="http://schemas.openxmlformats.org/officeDocument/2006/relationships/hyperlink" Target="https://www.cdp.net/en/formatted_responses/files?file_path=k9me76vz7u2sozvqoi2gbw-cdp-credit360-com/nUqt-UO2_UuBvf8DHdv_mg/AnnualReport20182019.pdf" TargetMode="External"/><Relationship Id="rId126" Type="http://schemas.openxmlformats.org/officeDocument/2006/relationships/hyperlink" Target="https://www.cdp.net/en/formatted_responses/files?file_path=k9me76vz7u2sozvqoi2gbw-cdp-credit360-com/iZRpMWBuZ0OiC2tEfMsKmA/AccentureCorporateCitizenshipReport2018.pdf" TargetMode="External"/><Relationship Id="rId147" Type="http://schemas.openxmlformats.org/officeDocument/2006/relationships/hyperlink" Target="https://www.cdp.net/en/formatted_responses/files?file_path=k9me76vz7u2sozvqoi2gbw-cdp-credit360-com/W311EFXzZ0ufmjcCTdlnHQ/QCMC%E5%90%AB%E8%BE%BE%E4%B8%B0%E8%BE%BE%E5%8A%9F%E5%8E%82%E5%A3%B0%E6%98%8E%E8%AF%81%E4%B9%A62018.pdf" TargetMode="External"/><Relationship Id="rId168" Type="http://schemas.openxmlformats.org/officeDocument/2006/relationships/hyperlink" Target="https://www.cdp.net/en/formatted_responses/files?file_path=k9me76vz7u2sozvqoi2gbw-cdp-credit360-com/EGaynzBUMUW0ANCC6COyQQ/sap2018integratedreport.pdf" TargetMode="External"/><Relationship Id="rId312" Type="http://schemas.openxmlformats.org/officeDocument/2006/relationships/hyperlink" Target="https://www.cdp.net/en/formatted_responses/files?file_path=k9me76vz7u2sozvqoi2gbw-cdp-credit360-com/PDy9f-9omkO9lAbr2mtuBA/2ESG%E3%83%87%E3%83%BC%E3%82%BF%E3%83%96%E3%83%83%E3%82%AF2019.pdf" TargetMode="External"/><Relationship Id="rId333" Type="http://schemas.openxmlformats.org/officeDocument/2006/relationships/hyperlink" Target="https://www.cdp.net/en/formatted_responses/files?file_path=k9me76vz7u2sozvqoi2gbw-cdp-credit360-com/u1kEwXNY6EWRwy-XEw8Ncw/B5GHG%E6%B8%85%E5%8D%952018.xls" TargetMode="External"/><Relationship Id="rId354" Type="http://schemas.openxmlformats.org/officeDocument/2006/relationships/hyperlink" Target="https://www.cdp.net/en/formatted_responses/files?file_path=k9me76vz7u2sozvqoi2gbw-cdp-credit360-com/y2T6q51iXE-G5_DxMhGurQ/%E4%BA%AC%E4%B8%9C%E6%96%B9GHG%E7%A8%8B%E5%BA%8F.docx" TargetMode="External"/><Relationship Id="rId51" Type="http://schemas.openxmlformats.org/officeDocument/2006/relationships/hyperlink" Target="javascript:" TargetMode="External"/><Relationship Id="rId72" Type="http://schemas.openxmlformats.org/officeDocument/2006/relationships/hyperlink" Target="https://www.cdp.net/en/formatted_responses/files?file_path=k9me76vz7u2sozvqoi2gbw-cdp-credit360-com/TmmwlvaIkEKXf2-O27qdeA/DellClimatePolicyPrinciples.pdf" TargetMode="External"/><Relationship Id="rId93" Type="http://schemas.openxmlformats.org/officeDocument/2006/relationships/hyperlink" Target="https://www.cdp.net/en/formatted_responses/files?file_path=k9me76vz7u2sozvqoi2gbw-cdp-credit360-com/EIvyVBcRqUeTugW4uMK79w/HP2018SustainableImpactReport.pdf" TargetMode="External"/><Relationship Id="rId189" Type="http://schemas.openxmlformats.org/officeDocument/2006/relationships/hyperlink" Target="https://www.cdp.net/en/formatted_responses/files?file_path=k9me76vz7u2sozvqoi2gbw-cdp-credit360-com/t7lIzVTnqE2phmAsykWy3g/mainstreamreport201906.pdf" TargetMode="External"/><Relationship Id="rId375" Type="http://schemas.openxmlformats.org/officeDocument/2006/relationships/hyperlink" Target="https://www.cdp.net/en/formatted_responses/files?file_path=k9me76vz7u2sozvqoi2gbw-cdp-credit360-com/6HDOSOcQIkOJ8NIQWTkaiQ/ericssonannualreport2018en.pdf" TargetMode="External"/><Relationship Id="rId396" Type="http://schemas.openxmlformats.org/officeDocument/2006/relationships/hyperlink" Target="https://www.cdp.net/en/formatted_responses/files?file_path=k9me76vz7u2sozvqoi2gbw-cdp-credit360-com/TWYsGvX9Gk62-W3ktE0xpQ/011SAMSUNGSDISREpageL.pdf" TargetMode="External"/><Relationship Id="rId3" Type="http://schemas.openxmlformats.org/officeDocument/2006/relationships/hyperlink" Target="https://www.cdp.net/en/formatted_responses/files?file_path=k9me76vz7u2sozvqoi2gbw-cdp-credit360-com/gv-smzpdR0Oq_qgQE_gXeQ/AppleFY2018BVAssuranceStatement.pdf" TargetMode="External"/><Relationship Id="rId214" Type="http://schemas.openxmlformats.org/officeDocument/2006/relationships/hyperlink" Target="https://www.cdp.net/en/formatted_responses/files?file_path=k9me76vz7u2sozvqoi2gbw-cdp-credit360-com/TSlx7p_z9E21clXUUsudPg/infosyssustainabilityreport201819.pdf" TargetMode="External"/><Relationship Id="rId235" Type="http://schemas.openxmlformats.org/officeDocument/2006/relationships/hyperlink" Target="https://www.cdp.net/en/formatted_responses/files?file_path=k9me76vz7u2sozvqoi2gbw-cdp-credit360-com/b_RGIbb5iUSYhiBlhVrJtg/2018RegistrationDocument.pdf" TargetMode="External"/><Relationship Id="rId256" Type="http://schemas.openxmlformats.org/officeDocument/2006/relationships/hyperlink" Target="https://www.cdp.net/en/formatted_responses/files?file_path=k9me76vz7u2sozvqoi2gbw-cdp-credit360-com/ox0bzMKNbECxgyGujRPORw/TechMahindraIntegratedReport2019.pdf" TargetMode="External"/><Relationship Id="rId277" Type="http://schemas.openxmlformats.org/officeDocument/2006/relationships/hyperlink" Target="https://ind01.safelinks.protection.outlook.com/?url=https%3A%2F%2Fstepupdeclaration.org%2Ftech-mahindra&amp;data=02%7C01%7CSK00347264%40TechMahindra.com%7C6f4d26c8f9b64394cf6d08d72550e369%7Cedf442f5b9944c86a131b42b03a16c95%7C0%7C0%7C637018901649635613&amp;sdata=g%2FeKwkec8Bz%2FLk2vGPPtvS52Us%2BUcSAa9EJLNwg7bmw%3D&amp;reserved=0" TargetMode="External"/><Relationship Id="rId298" Type="http://schemas.openxmlformats.org/officeDocument/2006/relationships/hyperlink" Target="https://www.cdp.net/en/formatted_responses/files?file_path=k9me76vz7u2sozvqoi2gbw-cdp-credit360-com/wa-Hlx-dY0eV42WRRIVyUA/AutoDesk2018GHGVerificationStatement.pdf" TargetMode="External"/><Relationship Id="rId400" Type="http://schemas.openxmlformats.org/officeDocument/2006/relationships/hyperlink" Target="https://www.cdp.net/en/formatted_responses/files?file_path=k9me76vz7u2sozvqoi2gbw-cdp-credit360-com/2BIs4_kB20KBckQawJhS0g/ISO140641Cyntek.pdf" TargetMode="External"/><Relationship Id="rId421" Type="http://schemas.openxmlformats.org/officeDocument/2006/relationships/hyperlink" Target="https://www.cdp.net/en/formatted_responses/files?file_path=k9me76vz7u2sozvqoi2gbw-cdp-credit360-com/gR08voBlUkSycuYNur6YdQ/IndependentAssuranceStatementOmron2019AEng190626finalrev1.pdf" TargetMode="External"/><Relationship Id="rId442" Type="http://schemas.openxmlformats.org/officeDocument/2006/relationships/hyperlink" Target="https://www.cdp.net/en/formatted_responses/files?file_path=k9me76vz7u2sozvqoi2gbw-cdp-credit360-com/oDTzNJv7LkitI3ibE4Vr6g/2019AdobeGHGAssuranceReviewLetter2018.pdf" TargetMode="External"/><Relationship Id="rId463" Type="http://schemas.openxmlformats.org/officeDocument/2006/relationships/drawing" Target="../drawings/drawing12.xml"/><Relationship Id="rId116" Type="http://schemas.openxmlformats.org/officeDocument/2006/relationships/hyperlink" Target="https://www.cdp.net/en/formatted_responses/files?file_path=k9me76vz7u2sozvqoi2gbw-cdp-credit360-com/ssQZ70wP6U-J0t-WGWfr9w/CSRReport2018.pdf" TargetMode="External"/><Relationship Id="rId137" Type="http://schemas.openxmlformats.org/officeDocument/2006/relationships/hyperlink" Target="https://www.cdp.net/en/formatted_responses/files?file_path=k9me76vz7u2sozvqoi2gbw-cdp-credit360-com/yTRUWU0160eU3QuoOlt47w/EmployeessectionOracleCorporateCitizenshipReport2018.png" TargetMode="External"/><Relationship Id="rId158" Type="http://schemas.openxmlformats.org/officeDocument/2006/relationships/hyperlink" Target="https://www.cdp.net/en/formatted_responses/files?file_path=k9me76vz7u2sozvqoi2gbw-cdp-credit360-com/pbTuVnUISkiXxC-yBcWXYQ/KPMGAssuranceReport.pdf" TargetMode="External"/><Relationship Id="rId302" Type="http://schemas.openxmlformats.org/officeDocument/2006/relationships/hyperlink" Target="https://www.cdp.net/en/formatted_responses/files?file_path=k9me76vz7u2sozvqoi2gbw-cdp-credit360-com/wa-Hlx-dY0eV42WRRIVyUA/AutoDesk2018GHGVerificationStatement.pdf" TargetMode="External"/><Relationship Id="rId323" Type="http://schemas.openxmlformats.org/officeDocument/2006/relationships/hyperlink" Target="https://www.cdp.net/en/formatted_responses/files?file_path=k9me76vz7u2sozvqoi2gbw-cdp-credit360-com/xxUXDLyKlEynBh2lQBwTvg/muratavaluereport2018.pdf" TargetMode="External"/><Relationship Id="rId344" Type="http://schemas.openxmlformats.org/officeDocument/2006/relationships/hyperlink" Target="https://www.cdp.net/en/formatted_responses/files?file_path=k9me76vz7u2sozvqoi2gbw-cdp-credit360-com/u1kEwXNY6EWRwy-XEw8Ncw/B5GHG%E6%B8%85%E5%8D%952018.xls" TargetMode="External"/><Relationship Id="rId20" Type="http://schemas.openxmlformats.org/officeDocument/2006/relationships/hyperlink" Target="https://www.cdp.net/en/formatted_responses/files?file_path=k9me76vz7u2sozvqoi2gbw-cdp-credit360-com/OMQu31O-OECfdyWxvj7EXA/sustainabilityreport2019en2.pdf" TargetMode="External"/><Relationship Id="rId41" Type="http://schemas.openxmlformats.org/officeDocument/2006/relationships/hyperlink" Target="javascript:" TargetMode="External"/><Relationship Id="rId62" Type="http://schemas.openxmlformats.org/officeDocument/2006/relationships/hyperlink" Target="https://www.cdp.net/en/formatted_responses/files?file_path=k9me76vz7u2sozvqoi2gbw-cdp-credit360-com/78o6_5Dd0kqWCWPBIE2ptw/FY18MicrosoftGreenblogextracts.pdf" TargetMode="External"/><Relationship Id="rId83" Type="http://schemas.openxmlformats.org/officeDocument/2006/relationships/hyperlink" Target="https://www.cdp.net/en/formatted_responses/files?file_path=k9me76vz7u2sozvqoi2gbw-cdp-credit360-com/pK1-TP6zSkqS8n128oi18w/HPEFY18ReviewReport.pdf" TargetMode="External"/><Relationship Id="rId179" Type="http://schemas.openxmlformats.org/officeDocument/2006/relationships/hyperlink" Target="https://www.cdp.net/en/formatted_responses/files?file_path=k9me76vz7u2sozvqoi2gbw-cdp-credit360-com/spsH-HG7EkuZFFM5nAuLlA/IndependentVerificatione2018data.pdf" TargetMode="External"/><Relationship Id="rId365" Type="http://schemas.openxmlformats.org/officeDocument/2006/relationships/hyperlink" Target="https://www.cdp.net/en/formatted_responses/files?file_path=k9me76vz7u2sozvqoi2gbw-cdp-credit360-com/XL0ULT-hdkSRzhjFX5HUPw/%E3%82%A8%E3%82%B3%E3%83%AA%E3%83%BC%E3%83%95.pdf" TargetMode="External"/><Relationship Id="rId386" Type="http://schemas.openxmlformats.org/officeDocument/2006/relationships/hyperlink" Target="https://www.cdp.net/en/formatted_responses/files?file_path=k9me76vz7u2sozvqoi2gbw-cdp-credit360-com/2y-taatS7E2ZR8rI1nVWjg/Seagate2018CDPAssuranceStatementFinal.pdf" TargetMode="External"/><Relationship Id="rId190" Type="http://schemas.openxmlformats.org/officeDocument/2006/relationships/hyperlink" Target="https://www.cdp.net/en/formatted_responses/files?file_path=k9me76vz7u2sozvqoi2gbw-cdp-credit360-com/ixo5nPoUjU2d24t1cLMbzQ/IntegratedReport2019j.pdf" TargetMode="External"/><Relationship Id="rId204" Type="http://schemas.openxmlformats.org/officeDocument/2006/relationships/hyperlink" Target="https://www.cdp.net/en/formatted_responses/files?file_path=k9me76vz7u2sozvqoi2gbw-cdp-credit360-com/asTuE0SmLkGuGQ2Vs_6sqg/SalesforceFY19EYS123StatementMarch62019.pdf.pdf" TargetMode="External"/><Relationship Id="rId225" Type="http://schemas.openxmlformats.org/officeDocument/2006/relationships/hyperlink" Target="https://www.cdp.net/en/formatted_responses/files?file_path=k9me76vz7u2sozvqoi2gbw-cdp-credit360-com/BhrBgsnzpUSfmbsZxV0_Sg/GroupEnvironmentSustainabilityReport201819.pdf" TargetMode="External"/><Relationship Id="rId246" Type="http://schemas.openxmlformats.org/officeDocument/2006/relationships/hyperlink" Target="https://www.cdp.net/en/formatted_responses/files?file_path=k9me76vz7u2sozvqoi2gbw-cdp-credit360-com/ox0bzMKNbECxgyGujRPORw/TechMahindraIntegratedReport2019.pdf" TargetMode="External"/><Relationship Id="rId267" Type="http://schemas.openxmlformats.org/officeDocument/2006/relationships/hyperlink" Target="https://www.cdp.net/en/formatted_responses/files?file_path=k9me76vz7u2sozvqoi2gbw-cdp-credit360-com/ox0bzMKNbECxgyGujRPORw/TechMahindraIntegratedReport2019.pdf" TargetMode="External"/><Relationship Id="rId288" Type="http://schemas.openxmlformats.org/officeDocument/2006/relationships/hyperlink" Target="https://www.cdp.net/en/formatted_responses/files?file_path=k9me76vz7u2sozvqoi2gbw-cdp-credit360-com/xvFNDxONKU2CiEiGIzwRGg/LEEDChennai.jpg" TargetMode="External"/><Relationship Id="rId411" Type="http://schemas.openxmlformats.org/officeDocument/2006/relationships/hyperlink" Target="https://www.cdp.net/en/formatted_responses/files?file_path=k9me76vz7u2sozvqoi2gbw-cdp-credit360-com/6hXiatyLRUGep1Xssg4nJg/ISO140641DeltaElectronicsThailand.pdf" TargetMode="External"/><Relationship Id="rId432" Type="http://schemas.openxmlformats.org/officeDocument/2006/relationships/hyperlink" Target="https://www.cdp.net/en/formatted_responses/files?file_path=k9me76vz7u2sozvqoi2gbw-cdp-credit360-com/-cEywLxa8UG-YnmC7U_wbA/csrdb2018e.pdf" TargetMode="External"/><Relationship Id="rId453" Type="http://schemas.openxmlformats.org/officeDocument/2006/relationships/hyperlink" Target="https://www.keysight.com/us/en/about/corporate-social-responsibility.html" TargetMode="External"/><Relationship Id="rId106" Type="http://schemas.openxmlformats.org/officeDocument/2006/relationships/hyperlink" Target="https://www.cdp.net/en/formatted_responses/files?file_path=k9me76vz7u2sozvqoi2gbw-cdp-credit360-com/XWufzgn3BUW8FJFxAdrnFw/LenovoClimateChangeWebsite.docx" TargetMode="External"/><Relationship Id="rId127" Type="http://schemas.openxmlformats.org/officeDocument/2006/relationships/hyperlink" Target="https://www.cdp.net/en/formatted_responses/files?file_path=k9me76vz7u2sozvqoi2gbw-cdp-credit360-com/35EsUAqa2keC0vNr45TwsQ/Oracle2018GHGInventoryAssuranceReviewLetterFINAL.pdf" TargetMode="External"/><Relationship Id="rId313" Type="http://schemas.openxmlformats.org/officeDocument/2006/relationships/hyperlink" Target="https://www.cdp.net/en/formatted_responses/files?file_path=k9me76vz7u2sozvqoi2gbw-cdp-credit360-com/1uluGoj5i0OMerP2WVPWVQ/1%E7%B5%B1%E5%90%88%E3%83%AC%E3%83%9B%E3%83%BC%E3%83%882019.pdf" TargetMode="External"/><Relationship Id="rId10" Type="http://schemas.openxmlformats.org/officeDocument/2006/relationships/hyperlink" Target="https://www.cdp.net/en/formatted_responses/files?file_path=k9me76vz7u2sozvqoi2gbw-cdp-credit360-com/yMinFy5prEqMqBybCtgoVA/AppleForm10k2018.pdf" TargetMode="External"/><Relationship Id="rId31" Type="http://schemas.openxmlformats.org/officeDocument/2006/relationships/hyperlink" Target="https://ai.google/research/outreach" TargetMode="External"/><Relationship Id="rId52" Type="http://schemas.openxmlformats.org/officeDocument/2006/relationships/hyperlink" Target="javascript:" TargetMode="External"/><Relationship Id="rId73" Type="http://schemas.openxmlformats.org/officeDocument/2006/relationships/hyperlink" Target="https://www.cdp.net/en/formatted_responses/files?file_path=k9me76vz7u2sozvqoi2gbw-cdp-credit360-com/-AjOOg6J_kyq4mWytuU18g/delltechnologiesprogressmadereal2030.pdf" TargetMode="External"/><Relationship Id="rId94" Type="http://schemas.openxmlformats.org/officeDocument/2006/relationships/hyperlink" Target="https://www.cdp.net/en/formatted_responses/files?file_path=k9me76vz7u2sozvqoi2gbw-cdp-credit360-com/EIvyVBcRqUeTugW4uMK79w/HP2018SustainableImpactReport.pdf" TargetMode="External"/><Relationship Id="rId148" Type="http://schemas.openxmlformats.org/officeDocument/2006/relationships/hyperlink" Target="https://www.cdp.net/en/formatted_responses/files?file_path=k9me76vz7u2sozvqoi2gbw-cdp-credit360-com/W311EFXzZ0ufmjcCTdlnHQ/QCMC%E5%90%AB%E8%BE%BE%E4%B8%B0%E8%BE%BE%E5%8A%9F%E5%8E%82%E5%A3%B0%E6%98%8E%E8%AF%81%E4%B9%A62018.pdf" TargetMode="External"/><Relationship Id="rId169" Type="http://schemas.openxmlformats.org/officeDocument/2006/relationships/hyperlink" Target="https://www.cdp.net/en/formatted_responses/files?file_path=k9me76vz7u2sozvqoi2gbw-cdp-credit360-com/84B-FAcoYk6AzugfUv6Dtg/sap2018annualreportform20f.pdf" TargetMode="External"/><Relationship Id="rId334" Type="http://schemas.openxmlformats.org/officeDocument/2006/relationships/hyperlink" Target="https://www.cdp.net/en/formatted_responses/files?file_path=k9me76vz7u2sozvqoi2gbw-cdp-credit360-com/-XVLEGre6EO2qDYNVKB6Yw/B8GHG%E6%B8%85%E5%8D%952018.xls" TargetMode="External"/><Relationship Id="rId355" Type="http://schemas.openxmlformats.org/officeDocument/2006/relationships/hyperlink" Target="https://www.cdp.net/en/formatted_responses/files?file_path=k9me76vz7u2sozvqoi2gbw-cdp-credit360-com/iiYXBujAt0qF6K8hz-kvbw/%E6%A4%9C%E8%A8%BC%E6%84%8F%E8%A6%8B%E6%9B%B8%E5%92%8C%E6%96%87.pdf" TargetMode="External"/><Relationship Id="rId376" Type="http://schemas.openxmlformats.org/officeDocument/2006/relationships/hyperlink" Target="https://www.cdp.net/en/formatted_responses/files?file_path=k9me76vz7u2sozvqoi2gbw-cdp-credit360-com/6HDOSOcQIkOJ8NIQWTkaiQ/ericssonannualreport2018en.pdf" TargetMode="External"/><Relationship Id="rId397" Type="http://schemas.openxmlformats.org/officeDocument/2006/relationships/hyperlink" Target="https://www.cdp.net/en/formatted_responses/files?file_path=k9me76vz7u2sozvqoi2gbw-cdp-credit360-com/TWYsGvX9Gk62-W3ktE0xpQ/011SAMSUNGSDISREpageL.pdf" TargetMode="External"/><Relationship Id="rId4" Type="http://schemas.openxmlformats.org/officeDocument/2006/relationships/hyperlink" Target="https://www.cdp.net/en/formatted_responses/files?file_path=k9me76vz7u2sozvqoi2gbw-cdp-credit360-com/puUdgRFmn0ewAJ3sY2h2qA/AppleCCFReviewStatementFY18.pdf" TargetMode="External"/><Relationship Id="rId180" Type="http://schemas.openxmlformats.org/officeDocument/2006/relationships/hyperlink" Target="https://www.cdp.net/en/formatted_responses/files?file_path=k9me76vz7u2sozvqoi2gbw-cdp-credit360-com/spsH-HG7EkuZFFM5nAuLlA/IndependentVerificatione2018data.pdf" TargetMode="External"/><Relationship Id="rId215" Type="http://schemas.openxmlformats.org/officeDocument/2006/relationships/hyperlink" Target="https://www.cdp.net/en/formatted_responses/files?file_path=k9me76vz7u2sozvqoi2gbw-cdp-credit360-com/TSlx7p_z9E21clXUUsudPg/infosyssustainabilityreport201819.pdf" TargetMode="External"/><Relationship Id="rId236" Type="http://schemas.openxmlformats.org/officeDocument/2006/relationships/hyperlink" Target="https://www.carbontax.org/where-carbon-is-taxed/" TargetMode="External"/><Relationship Id="rId257" Type="http://schemas.openxmlformats.org/officeDocument/2006/relationships/hyperlink" Target="https://www.cdp.net/en/formatted_responses/files?file_path=k9me76vz7u2sozvqoi2gbw-cdp-credit360-com/LxDTjBCnvkapTe7BO2UMPA/TechMahindraintegratedReport201718.pdf" TargetMode="External"/><Relationship Id="rId278" Type="http://schemas.openxmlformats.org/officeDocument/2006/relationships/hyperlink" Target="https://www.techmahindra.com/company/Sustainability.aspx" TargetMode="External"/><Relationship Id="rId401" Type="http://schemas.openxmlformats.org/officeDocument/2006/relationships/hyperlink" Target="https://www.cdp.net/en/formatted_responses/files?file_path=k9me76vz7u2sozvqoi2gbw-cdp-credit360-com/Q8DhW6_no0qSTX0RDyTj7g/ISO140641DeltaElectronicsInc.pdf" TargetMode="External"/><Relationship Id="rId422" Type="http://schemas.openxmlformats.org/officeDocument/2006/relationships/hyperlink" Target="https://www.cdp.net/en/formatted_responses/files?file_path=k9me76vz7u2sozvqoi2gbw-cdp-credit360-com/gR08voBlUkSycuYNur6YdQ/IndependentAssuranceStatementOmron2019AEng190626finalrev1.pdf" TargetMode="External"/><Relationship Id="rId443" Type="http://schemas.openxmlformats.org/officeDocument/2006/relationships/hyperlink" Target="https://www.cdp.net/en/formatted_responses/files?file_path=k9me76vz7u2sozvqoi2gbw-cdp-credit360-com/oDTzNJv7LkitI3ibE4Vr6g/2019AdobeGHGAssuranceReviewLetter2018.pdf" TargetMode="External"/><Relationship Id="rId303" Type="http://schemas.openxmlformats.org/officeDocument/2006/relationships/hyperlink" Target="https://www.cdp.net/en/formatted_responses/files?file_path=k9me76vz7u2sozvqoi2gbw-cdp-credit360-com/5OT8uCK25UacS5HWLQzAlA/Autodesk2019GHGVerificationStatement.pdf" TargetMode="External"/><Relationship Id="rId42" Type="http://schemas.openxmlformats.org/officeDocument/2006/relationships/hyperlink" Target="javascript:" TargetMode="External"/><Relationship Id="rId84" Type="http://schemas.openxmlformats.org/officeDocument/2006/relationships/hyperlink" Target="https://www.cdp.net/en/formatted_responses/files?file_path=k9me76vz7u2sozvqoi2gbw-cdp-credit360-com/pK1-TP6zSkqS8n128oi18w/HPEFY18ReviewReport.pdf" TargetMode="External"/><Relationship Id="rId138" Type="http://schemas.openxmlformats.org/officeDocument/2006/relationships/hyperlink" Target="https://www.cdp.net/en/formatted_responses/files?file_path=k9me76vz7u2sozvqoi2gbw-cdp-credit360-com/ednI-FDfy0SQ9lq-l7sRpw/OracleSustainabilityMattersblog.png" TargetMode="External"/><Relationship Id="rId345" Type="http://schemas.openxmlformats.org/officeDocument/2006/relationships/hyperlink" Target="https://www.cdp.net/en/formatted_responses/files?file_path=k9me76vz7u2sozvqoi2gbw-cdp-credit360-com/-XVLEGre6EO2qDYNVKB6Yw/B8GHG%E6%B8%85%E5%8D%952018.xls" TargetMode="External"/><Relationship Id="rId387" Type="http://schemas.openxmlformats.org/officeDocument/2006/relationships/hyperlink" Target="https://www.cdp.net/en/formatted_responses/files?file_path=k9me76vz7u2sozvqoi2gbw-cdp-credit360-com/2y-taatS7E2ZR8rI1nVWjg/Seagate2018CDPAssuranceStatementFinal.pdf" TargetMode="External"/><Relationship Id="rId191" Type="http://schemas.openxmlformats.org/officeDocument/2006/relationships/hyperlink" Target="https://www.cdp.net/en/formatted_responses/files?file_path=k9me76vz7u2sozvqoi2gbw-cdp-credit360-com/r126EjfssEG8u-8IMK7TgA/SustainabilityReport2019j.pdf" TargetMode="External"/><Relationship Id="rId205" Type="http://schemas.openxmlformats.org/officeDocument/2006/relationships/hyperlink" Target="https://www.cdp.net/en/formatted_responses/files?file_path=k9me76vz7u2sozvqoi2gbw-cdp-credit360-com/y27bCo0GWkW1BK3ay3rUtw/SalesforceFY2019AnnualReport.pdf" TargetMode="External"/><Relationship Id="rId247" Type="http://schemas.openxmlformats.org/officeDocument/2006/relationships/hyperlink" Target="https://www.cdp.net/en/formatted_responses/files?file_path=k9me76vz7u2sozvqoi2gbw-cdp-credit360-com/w6ox14TqyU6tMeW-N2rzKg/TechMFinalassurancestatement.pdf" TargetMode="External"/><Relationship Id="rId412" Type="http://schemas.openxmlformats.org/officeDocument/2006/relationships/hyperlink" Target="https://www.cdp.net/en/formatted_responses/files?file_path=k9me76vz7u2sozvqoi2gbw-cdp-credit360-com/LleC_tzEZUGnNDQY7N3B-g/ISO140641Scope3VerificationStatement.PDF" TargetMode="External"/><Relationship Id="rId107" Type="http://schemas.openxmlformats.org/officeDocument/2006/relationships/hyperlink" Target="https://www.cdp.net/en/formatted_responses/files?file_path=k9me76vz7u2sozvqoi2gbw-cdp-credit360-com/Fy5Z0g3TjkCodWbleW2W4Q/SustainabilityReport2017.2018.pdf" TargetMode="External"/><Relationship Id="rId289" Type="http://schemas.openxmlformats.org/officeDocument/2006/relationships/hyperlink" Target="https://www.cdp.net/en/formatted_responses/files?file_path=k9me76vz7u2sozvqoi2gbw-cdp-credit360-com/Z7tyTIxfNkeE3Y2cobt04w/LEEDChennaiSDB123.jpg" TargetMode="External"/><Relationship Id="rId454" Type="http://schemas.openxmlformats.org/officeDocument/2006/relationships/hyperlink" Target="https://www.cdp.net/en/formatted_responses/files?file_path=k9me76vz7u2sozvqoi2gbw-cdp-credit360-com/JwK5h6NaYU-jZHnzbNoRhw/2018CSRReport.pdf" TargetMode="External"/><Relationship Id="rId11" Type="http://schemas.openxmlformats.org/officeDocument/2006/relationships/hyperlink" Target="https://www.cdp.net/en/formatted_responses/files?file_path=k9me76vz7u2sozvqoi2gbw-cdp-credit360-com/RbR-Y17r_kS81WvYk29GOQ/AppleGreenBondReport2018021219FINAL.pdf" TargetMode="External"/><Relationship Id="rId53" Type="http://schemas.openxmlformats.org/officeDocument/2006/relationships/hyperlink" Target="javascript:" TargetMode="External"/><Relationship Id="rId149" Type="http://schemas.openxmlformats.org/officeDocument/2006/relationships/hyperlink" Target="https://www.cdp.net/en/formatted_responses/files?file_path=k9me76vz7u2sozvqoi2gbw-cdp-credit360-com/KOu6PB8xgUq2EAmaLQ3YPw/CSR%E5%B9%B4%E6%8A%A512%E6%94%BE%E6%B5%81%E5%92%8C%E5%BB%A2%E6%A3%84%E7%89%A9201900502EN.docx" TargetMode="External"/><Relationship Id="rId314" Type="http://schemas.openxmlformats.org/officeDocument/2006/relationships/hyperlink" Target="https://www.cdp.net/en/formatted_responses/files?file_path=k9me76vz7u2sozvqoi2gbw-cdp-credit360-com/PDy9f-9omkO9lAbr2mtuBA/2ESG%E3%83%87%E3%83%BC%E3%82%BF%E3%83%96%E3%83%83%E3%82%AF2019.pdf" TargetMode="External"/><Relationship Id="rId356" Type="http://schemas.openxmlformats.org/officeDocument/2006/relationships/hyperlink" Target="https://www.cdp.net/en/formatted_responses/files?file_path=k9me76vz7u2sozvqoi2gbw-cdp-credit360-com/iiYXBujAt0qF6K8hz-kvbw/%E6%A4%9C%E8%A8%BC%E6%84%8F%E8%A6%8B%E6%9B%B8%E5%92%8C%E6%96%87.pdf" TargetMode="External"/><Relationship Id="rId398" Type="http://schemas.openxmlformats.org/officeDocument/2006/relationships/hyperlink" Target="https://www.cdp.net/en/formatted_responses/files?file_path=k9me76vz7u2sozvqoi2gbw-cdp-credit360-com/TWYsGvX9Gk62-W3ktE0xpQ/011SAMSUNGSDISREpageL.pdf" TargetMode="External"/><Relationship Id="rId95" Type="http://schemas.openxmlformats.org/officeDocument/2006/relationships/hyperlink" Target="https://www.cdp.net/en/formatted_responses/files?file_path=k9me76vz7u2sozvqoi2gbw-cdp-credit360-com/EIvyVBcRqUeTugW4uMK79w/HP2018SustainableImpactReport.pdf" TargetMode="External"/><Relationship Id="rId160" Type="http://schemas.openxmlformats.org/officeDocument/2006/relationships/hyperlink" Target="https://www.cdp.net/en/formatted_responses/files?file_path=k9me76vz7u2sozvqoi2gbw-cdp-credit360-com/pbTuVnUISkiXxC-yBcWXYQ/KPMGAssuranceReport.pdf" TargetMode="External"/><Relationship Id="rId216" Type="http://schemas.openxmlformats.org/officeDocument/2006/relationships/hyperlink" Target="https://www.cdp.net/en/formatted_responses/files?file_path=k9me76vz7u2sozvqoi2gbw-cdp-credit360-com/TSlx7p_z9E21clXUUsudPg/infosyssustainabilityreport201819.pdf" TargetMode="External"/><Relationship Id="rId423" Type="http://schemas.openxmlformats.org/officeDocument/2006/relationships/hyperlink" Target="https://www.cdp.net/en/formatted_responses/files?file_path=k9me76vz7u2sozvqoi2gbw-cdp-credit360-com/PKfdV4hfOEOc4-_vXOVrjQ/OMRONIntegratedReport2018.pdf" TargetMode="External"/><Relationship Id="rId258" Type="http://schemas.openxmlformats.org/officeDocument/2006/relationships/hyperlink" Target="https://www.cdp.net/en/formatted_responses/files?file_path=k9me76vz7u2sozvqoi2gbw-cdp-credit360-com/w6ox14TqyU6tMeW-N2rzKg/TechMFinalassurancestatement.pdf" TargetMode="External"/><Relationship Id="rId22" Type="http://schemas.openxmlformats.org/officeDocument/2006/relationships/hyperlink" Target="https://www.cdp.net/en/formatted_responses/files?file_path=k9me76vz7u2sozvqoi2gbw-cdp-credit360-com/oOXZalyFg0C7f2K8tWgGoQ/%E4%B8%89%E8%B5%A2%E7%A7%91%E6%8A%80%E6%B7%B1%E5%9C%B3%E6%9C%89%E9%99%90%E5%85%AC%E5%8F%B8%E7%A2%B3%E6%A0%B8%E6%9F%A5%E6%8A%A5%E5%91%8A.pdf" TargetMode="External"/><Relationship Id="rId64" Type="http://schemas.openxmlformats.org/officeDocument/2006/relationships/hyperlink" Target="https://www.cdp.net/en/formatted_responses/files?file_path=k9me76vz7u2sozvqoi2gbw-cdp-credit360-com/yJKRyP2w-U6bhwvUSzQW0A/MicrosoftCloudCarbonStudy2018.pdf" TargetMode="External"/><Relationship Id="rId118" Type="http://schemas.openxmlformats.org/officeDocument/2006/relationships/hyperlink" Target="https://www.cdp.net/en/formatted_responses/files?file_path=k9me76vz7u2sozvqoi2gbw-cdp-credit360-com/xqdoyHbsAUaPd-GTfZqkSA/2018GHGVerificationStatementPEGATRON.pdf" TargetMode="External"/><Relationship Id="rId325" Type="http://schemas.openxmlformats.org/officeDocument/2006/relationships/hyperlink" Target="https://www.cdp.net/en/formatted_responses/files?file_path=k9me76vz7u2sozvqoi2gbw-cdp-credit360-com/RsRsjqsr8kuaajuSpSDEwg/CY2017VerificationStatementCorningGlobalLRQASigned.doc" TargetMode="External"/><Relationship Id="rId367" Type="http://schemas.openxmlformats.org/officeDocument/2006/relationships/hyperlink" Target="https://www.cdp.net/en/formatted_responses/files?file_path=k9me76vz7u2sozvqoi2gbw-cdp-credit360-com/ckxaQ0m7zUqqWZGOMyh3MA/%E6%9C%89%E4%BE%A1%E8%A8%BC%E5%88%B8%E5%A0%B1%E5%91%8A%E6%9B%B8.pdf" TargetMode="External"/><Relationship Id="rId171" Type="http://schemas.openxmlformats.org/officeDocument/2006/relationships/hyperlink" Target="https://www.cdp.net/en/formatted_responses/files?file_path=k9me76vz7u2sozvqoi2gbw-cdp-credit360-com/pwIfd2gPwkmfSGh3s-jyBw/NokiaPeopleandPlanetReport2018.pdf" TargetMode="External"/><Relationship Id="rId227" Type="http://schemas.openxmlformats.org/officeDocument/2006/relationships/hyperlink" Target="https://www.cdp.net/en/formatted_responses/files?file_path=k9me76vz7u2sozvqoi2gbw-cdp-credit360-com/BhrBgsnzpUSfmbsZxV0_Sg/GroupEnvironmentSustainabilityReport201819.pdf" TargetMode="External"/><Relationship Id="rId269" Type="http://schemas.openxmlformats.org/officeDocument/2006/relationships/hyperlink" Target="https://www.cdp.net/en/formatted_responses/files?file_path=k9me76vz7u2sozvqoi2gbw-cdp-credit360-com/w6ox14TqyU6tMeW-N2rzKg/TechMFinalassurancestatement.pdf" TargetMode="External"/><Relationship Id="rId434" Type="http://schemas.openxmlformats.org/officeDocument/2006/relationships/hyperlink" Target="https://www.cdp.net/en/formatted_responses/files?file_path=k9me76vz7u2sozvqoi2gbw-cdp-credit360-com/knB0Kpig-0eAUvs0B3amaw/FlexEnvironmentalandCommunityDataVerificationStatementJuly2019.pdf" TargetMode="External"/><Relationship Id="rId33" Type="http://schemas.openxmlformats.org/officeDocument/2006/relationships/hyperlink" Target="http://www.sciencemag.org/content/342/6160/850" TargetMode="External"/><Relationship Id="rId129" Type="http://schemas.openxmlformats.org/officeDocument/2006/relationships/hyperlink" Target="https://www.cdp.net/en/formatted_responses/files?file_path=k9me76vz7u2sozvqoi2gbw-cdp-credit360-com/35EsUAqa2keC0vNr45TwsQ/Oracle2018GHGInventoryAssuranceReviewLetterFINAL.pdf" TargetMode="External"/><Relationship Id="rId280" Type="http://schemas.openxmlformats.org/officeDocument/2006/relationships/hyperlink" Target="https://www.techmahindra.com/en-US/wwa/Company/Documents/Tech-Mahindra-integrated-Report-2018-19.pdf" TargetMode="External"/><Relationship Id="rId336" Type="http://schemas.openxmlformats.org/officeDocument/2006/relationships/hyperlink" Target="https://www.cdp.net/en/formatted_responses/files?file_path=k9me76vz7u2sozvqoi2gbw-cdp-credit360-com/5-lS-y-YWUeDXi3nzuqEUA/B1GHG%E6%B8%85%E5%8D%952018.xls" TargetMode="External"/><Relationship Id="rId75" Type="http://schemas.openxmlformats.org/officeDocument/2006/relationships/hyperlink" Target="https://www.cdp.net/en/formatted_responses/files?file_path=k9me76vz7u2sozvqoi2gbw-cdp-credit360-com/vGBoPJi6fUSLE2GUIf10wQ/IBMVerificationStatementfor2018GHGEmissions.pdf" TargetMode="External"/><Relationship Id="rId140" Type="http://schemas.openxmlformats.org/officeDocument/2006/relationships/hyperlink" Target="https://www.cdp.net/en/formatted_responses/files?file_path=k9me76vz7u2sozvqoi2gbw-cdp-credit360-com/SLI5s79y50a05twQKpy7CQ/2018%E6%BA%AB%E5%AE%A4%E6%B0%A3%E9%AB%94%E6%9F%A5%E8%AD%89%E8%AA%AA%E6%98%8E%E6%9B%B8.pdf" TargetMode="External"/><Relationship Id="rId182" Type="http://schemas.openxmlformats.org/officeDocument/2006/relationships/hyperlink" Target="https://www.cdp.net/en/formatted_responses/files?file_path=k9me76vz7u2sozvqoi2gbw-cdp-credit360-com/spsH-HG7EkuZFFM5nAuLlA/IndependentVerificatione2018data.pdf" TargetMode="External"/><Relationship Id="rId378" Type="http://schemas.openxmlformats.org/officeDocument/2006/relationships/hyperlink" Target="https://www.cdp.net/en/formatted_responses/files?file_path=k9me76vz7u2sozvqoi2gbw-cdp-credit360-com/6HDOSOcQIkOJ8NIQWTkaiQ/ericssonannualreport2018en.pdf" TargetMode="External"/><Relationship Id="rId403" Type="http://schemas.openxmlformats.org/officeDocument/2006/relationships/hyperlink" Target="https://www.cdp.net/en/formatted_responses/files?file_path=k9me76vz7u2sozvqoi2gbw-cdp-credit360-com/6hXiatyLRUGep1Xssg4nJg/ISO140641DeltaElectronicsThailand.pdf" TargetMode="External"/><Relationship Id="rId6" Type="http://schemas.openxmlformats.org/officeDocument/2006/relationships/hyperlink" Target="https://www.cdp.net/en/formatted_responses/files?file_path=k9me76vz7u2sozvqoi2gbw-cdp-credit360-com/gv-smzpdR0Oq_qgQE_gXeQ/AppleFY2018BVAssuranceStatement.pdf" TargetMode="External"/><Relationship Id="rId238" Type="http://schemas.openxmlformats.org/officeDocument/2006/relationships/hyperlink" Target="https://www.cdp.net/en/formatted_responses/files?file_path=k9me76vz7u2sozvqoi2gbw-cdp-credit360-com/cww_ujsS_E-Nuf1J2wMPwQ/AtosIntegratedReport2018.pdf" TargetMode="External"/><Relationship Id="rId445" Type="http://schemas.openxmlformats.org/officeDocument/2006/relationships/hyperlink" Target="https://www.cdp.net/en/formatted_responses/files?file_path=k9me76vz7u2sozvqoi2gbw-cdp-credit360-com/oDTzNJv7LkitI3ibE4Vr6g/2019AdobeGHGAssuranceReviewLetter2018.pdf" TargetMode="External"/><Relationship Id="rId291" Type="http://schemas.openxmlformats.org/officeDocument/2006/relationships/hyperlink" Target="https://www.cdp.net/en/formatted_responses/files?file_path=k9me76vz7u2sozvqoi2gbw-cdp-credit360-com/GBM8U7-5AEmzcrXDLfTohQ/LEEDBangalore.jpg" TargetMode="External"/><Relationship Id="rId305" Type="http://schemas.openxmlformats.org/officeDocument/2006/relationships/hyperlink" Target="https://focus.senate.ca.gov/sb100" TargetMode="External"/><Relationship Id="rId347" Type="http://schemas.openxmlformats.org/officeDocument/2006/relationships/hyperlink" Target="https://www.cdp.net/en/formatted_responses/files?file_path=k9me76vz7u2sozvqoi2gbw-cdp-credit360-com/5-lS-y-YWUeDXi3nzuqEUA/B1GHG%E6%B8%85%E5%8D%952018.xls" TargetMode="External"/><Relationship Id="rId44" Type="http://schemas.openxmlformats.org/officeDocument/2006/relationships/hyperlink" Target="javascript:" TargetMode="External"/><Relationship Id="rId86" Type="http://schemas.openxmlformats.org/officeDocument/2006/relationships/hyperlink" Target="https://www.cdp.net/en/formatted_responses/files?file_path=k9me76vz7u2sozvqoi2gbw-cdp-credit360-com/pK1-TP6zSkqS8n128oi18w/HPEFY18ReviewReport.pdf" TargetMode="External"/><Relationship Id="rId151" Type="http://schemas.openxmlformats.org/officeDocument/2006/relationships/hyperlink" Target="https://www.cdp.net/en/formatted_responses/files?file_path=k9me76vz7u2sozvqoi2gbw-cdp-credit360-com/p6P4ccvaDUWUtkCzNBBtHA/VO603886ALL.pdf" TargetMode="External"/><Relationship Id="rId389" Type="http://schemas.openxmlformats.org/officeDocument/2006/relationships/hyperlink" Target="https://www.cdp.net/en/formatted_responses/files?file_path=k9me76vz7u2sozvqoi2gbw-cdp-credit360-com/DENZbHeB60qgF4eKl_BDiQ/2018gcarApril2019.pdf" TargetMode="External"/><Relationship Id="rId193" Type="http://schemas.openxmlformats.org/officeDocument/2006/relationships/hyperlink" Target="https://www.cdp.net/en/formatted_responses/files?file_path=k9me76vz7u2sozvqoi2gbw-cdp-credit360-com/xgFZosrs_UeLkQk8Cc4NmA/TCSCDPAssuranceStatement201819Final.pdf" TargetMode="External"/><Relationship Id="rId207" Type="http://schemas.openxmlformats.org/officeDocument/2006/relationships/hyperlink" Target="https://www.cdp.net/en/formatted_responses/files?file_path=k9me76vz7u2sozvqoi2gbw-cdp-credit360-com/XZ72oKEwhkmdE1vmUEXd4g/ForgingthePathto100RenewableEnergyTogetherSalesforceBlog.pdf" TargetMode="External"/><Relationship Id="rId249" Type="http://schemas.openxmlformats.org/officeDocument/2006/relationships/hyperlink" Target="https://www.cdp.net/en/formatted_responses/files?file_path=k9me76vz7u2sozvqoi2gbw-cdp-credit360-com/w6ox14TqyU6tMeW-N2rzKg/TechMFinalassurancestatement.pdf" TargetMode="External"/><Relationship Id="rId414" Type="http://schemas.openxmlformats.org/officeDocument/2006/relationships/hyperlink" Target="https://www.cdp.net/en/formatted_responses/files?file_path=k9me76vz7u2sozvqoi2gbw-cdp-credit360-com/M_nFbFSHKkeBGxiaN-f-4g/2018DeltaElectronicsCSRReport.pdf" TargetMode="External"/><Relationship Id="rId456" Type="http://schemas.openxmlformats.org/officeDocument/2006/relationships/hyperlink" Target="https://www.cdp.net/en/formatted_responses/files?file_path=k9me76vz7u2sozvqoi2gbw-cdp-credit360-com/23zHDoYvUkyCUjNlJh-3zg/KeysightISO14001Certificate.pdf" TargetMode="External"/><Relationship Id="rId13" Type="http://schemas.openxmlformats.org/officeDocument/2006/relationships/hyperlink" Target="https://www.cdp.net/en/formatted_responses/files?file_path=k9me76vz7u2sozvqoi2gbw-cdp-credit360-com/Q16BQPLO806XZWsh6_Gr3w/AppleSR2019ProgressReport2.pdf" TargetMode="External"/><Relationship Id="rId109" Type="http://schemas.openxmlformats.org/officeDocument/2006/relationships/hyperlink" Target="https://www.cdp.net/en/formatted_responses/files?file_path=k9me76vz7u2sozvqoi2gbw-cdp-credit360-com/Q2qVXBfitUW53i3YK1vSiQ/LenovoVCSVERRetirementCertificate6.28.2019.pdf" TargetMode="External"/><Relationship Id="rId260" Type="http://schemas.openxmlformats.org/officeDocument/2006/relationships/hyperlink" Target="https://www.cdp.net/en/formatted_responses/files?file_path=k9me76vz7u2sozvqoi2gbw-cdp-credit360-com/LxDTjBCnvkapTe7BO2UMPA/TechMahindraintegratedReport201718.pdf" TargetMode="External"/><Relationship Id="rId316" Type="http://schemas.openxmlformats.org/officeDocument/2006/relationships/hyperlink" Target="https://www.cdp.net/en/formatted_responses/files?file_path=k9me76vz7u2sozvqoi2gbw-cdp-credit360-com/G48x1fLXuUaU4esDAfSJXg/TE2018SustainabilityIndependentAccountantReviewReport.pdf" TargetMode="External"/><Relationship Id="rId55" Type="http://schemas.openxmlformats.org/officeDocument/2006/relationships/hyperlink" Target="https://www.cdp.net/en/formatted_responses/files?file_path=k9me76vz7u2sozvqoi2gbw-cdp-credit360-com/WnKyJH_uZEKqEd9YDCraAw/Microsoft2018CDPGHGOffsetsVerificationStatement.pdf" TargetMode="External"/><Relationship Id="rId97" Type="http://schemas.openxmlformats.org/officeDocument/2006/relationships/hyperlink" Target="https://www.cdp.net/en/formatted_responses/files?file_path=k9me76vz7u2sozvqoi2gbw-cdp-credit360-com/QHJL8HFimEuPN3mIbM-adw/HPInc.FY18Form10K.pdf" TargetMode="External"/><Relationship Id="rId120" Type="http://schemas.openxmlformats.org/officeDocument/2006/relationships/hyperlink" Target="https://www.cdp.net/en/formatted_responses/files?file_path=k9me76vz7u2sozvqoi2gbw-cdp-credit360-com/bTBWI7YtKkGZV7V4OjnL4Q/AccentureFY18AssuranceStatement.pdf" TargetMode="External"/><Relationship Id="rId358" Type="http://schemas.openxmlformats.org/officeDocument/2006/relationships/hyperlink" Target="https://www.cdp.net/en/formatted_responses/files?file_path=k9me76vz7u2sozvqoi2gbw-cdp-credit360-com/iiYXBujAt0qF6K8hz-kvbw/%E6%A4%9C%E8%A8%BC%E6%84%8F%E8%A6%8B%E6%9B%B8%E5%92%8C%E6%96%87.pdf" TargetMode="External"/><Relationship Id="rId162" Type="http://schemas.openxmlformats.org/officeDocument/2006/relationships/hyperlink" Target="https://www.cdp.net/en/formatted_responses/files?file_path=k9me76vz7u2sozvqoi2gbw-cdp-credit360-com/pbTuVnUISkiXxC-yBcWXYQ/KPMGAssuranceReport.pdf" TargetMode="External"/><Relationship Id="rId218" Type="http://schemas.openxmlformats.org/officeDocument/2006/relationships/hyperlink" Target="https://www.cdp.net/en/formatted_responses/files?file_path=k9me76vz7u2sozvqoi2gbw-cdp-credit360-com/BXLS_YsQf0m9pvWNzsT4xA/InfosysAnnualreport2019.pdf" TargetMode="External"/><Relationship Id="rId425" Type="http://schemas.openxmlformats.org/officeDocument/2006/relationships/hyperlink" Target="https://www.cdp.net/en/formatted_responses/files?file_path=k9me76vz7u2sozvqoi2gbw-cdp-credit360-com/mjg2VaQP2U6K-oe5Ug8yoA/OMRON20190625governancereporte.pdf" TargetMode="External"/><Relationship Id="rId271" Type="http://schemas.openxmlformats.org/officeDocument/2006/relationships/hyperlink" Target="https://www.cdp.net/en/formatted_responses/files?file_path=k9me76vz7u2sozvqoi2gbw-cdp-credit360-com/LxDTjBCnvkapTe7BO2UMPA/TechMahindraintegratedReport201718.pdf" TargetMode="External"/><Relationship Id="rId24" Type="http://schemas.openxmlformats.org/officeDocument/2006/relationships/hyperlink" Target="https://www.cdp.net/en/formatted_responses/files?file_path=k9me76vz7u2sozvqoi2gbw-cdp-credit360-com/-rVxcHQD4kaqiVTmcXMXXg/googlefy2018ghginventoryverificationletterCDP.pdf" TargetMode="External"/><Relationship Id="rId66" Type="http://schemas.openxmlformats.org/officeDocument/2006/relationships/hyperlink" Target="https://www.cdp.net/en/formatted_responses/files?file_path=k9me76vz7u2sozvqoi2gbw-cdp-credit360-com/F640AnsftUO5NXG5PJToKA/DevicesSustainabilityatMicrosoftFiscalYear2018.pdf" TargetMode="External"/><Relationship Id="rId131" Type="http://schemas.openxmlformats.org/officeDocument/2006/relationships/hyperlink" Target="https://www.cdp.net/en/formatted_responses/files?file_path=k9me76vz7u2sozvqoi2gbw-cdp-credit360-com/iSDzzgbc6kynIp3Q8FCHUA/OracleCorporateForm10KFY2018.pdf" TargetMode="External"/><Relationship Id="rId327" Type="http://schemas.openxmlformats.org/officeDocument/2006/relationships/hyperlink" Target="https://www.cdp.net/en/formatted_responses/files?file_path=k9me76vz7u2sozvqoi2gbw-cdp-credit360-com/t_a9FeNv2UClwCUXmQ7QLQ/TCRReport.docx" TargetMode="External"/><Relationship Id="rId369" Type="http://schemas.openxmlformats.org/officeDocument/2006/relationships/hyperlink" Target="https://www.cdp.net/en/formatted_responses/files?file_path=k9me76vz7u2sozvqoi2gbw-cdp-credit360-com/olsEHJOd8Uy09o74Y4yxSw/SBT%E3%83%8B%E3%83%A5%E3%83%BC%E3%82%B9%E3%83%AA%E3%83%AA%E3%83%BC%E3%82%B9.pdf" TargetMode="External"/><Relationship Id="rId173" Type="http://schemas.openxmlformats.org/officeDocument/2006/relationships/hyperlink" Target="https://www.cdp.net/en/formatted_responses/files?file_path=k9me76vz7u2sozvqoi2gbw-cdp-credit360-com/pwIfd2gPwkmfSGh3s-jyBw/NokiaPeopleandPlanetReport2018.pdf" TargetMode="External"/><Relationship Id="rId229" Type="http://schemas.openxmlformats.org/officeDocument/2006/relationships/hyperlink" Target="https://www.cdp.net/en/formatted_responses/files?file_path=k9me76vz7u2sozvqoi2gbw-cdp-credit360-com/pb1qd7SiPUiW_mfjeUgkJQ/CapgeminiGroupRegistrationDocument2018.pdf" TargetMode="External"/><Relationship Id="rId380" Type="http://schemas.openxmlformats.org/officeDocument/2006/relationships/hyperlink" Target="https://www.cdp.net/en/formatted_responses/files?file_path=k9me76vz7u2sozvqoi2gbw-cdp-credit360-com/6HDOSOcQIkOJ8NIQWTkaiQ/ericssonannualreport2018en.pdf" TargetMode="External"/><Relationship Id="rId436" Type="http://schemas.openxmlformats.org/officeDocument/2006/relationships/hyperlink" Target="https://www.cdp.net/en/formatted_responses/files?file_path=k9me76vz7u2sozvqoi2gbw-cdp-credit360-com/knB0Kpig-0eAUvs0B3amaw/FlexEnvironmentalandCommunityDataVerificationStatementJuly2019.pdf" TargetMode="External"/><Relationship Id="rId240" Type="http://schemas.openxmlformats.org/officeDocument/2006/relationships/hyperlink" Target="https://www.cdp.net/en/formatted_responses/files?file_path=k9me76vz7u2sozvqoi2gbw-cdp-credit360-com/Hx2WOTig-k6-eELlqovDzQ/intuitcsrreport2018.pdf" TargetMode="External"/><Relationship Id="rId35" Type="http://schemas.openxmlformats.org/officeDocument/2006/relationships/hyperlink" Target="https://www.cdp.net/en/formatted_responses/files?file_path=k9me76vz7u2sozvqoi2gbw-cdp-credit360-com/w4IA0erYzU26WPLYN-djfg/Google2018EnvironmentalReportCDP.pdf" TargetMode="External"/><Relationship Id="rId77" Type="http://schemas.openxmlformats.org/officeDocument/2006/relationships/hyperlink" Target="https://www.cdp.net/en/formatted_responses/files?file_path=k9me76vz7u2sozvqoi2gbw-cdp-credit360-com/vGBoPJi6fUSLE2GUIf10wQ/IBMVerificationStatementfor2018GHGEmissions.pdf" TargetMode="External"/><Relationship Id="rId100" Type="http://schemas.openxmlformats.org/officeDocument/2006/relationships/hyperlink" Target="https://www.cdp.net/en/formatted_responses/files?file_path=k9me76vz7u2sozvqoi2gbw-cdp-credit360-com/F0QOcx8lGkujpxwV_u6iMw/GHGEnergyLenovo20182019CDPGHGVerificationStatementResonableLimited.pdf" TargetMode="External"/><Relationship Id="rId282" Type="http://schemas.openxmlformats.org/officeDocument/2006/relationships/hyperlink" Target="http://bwcio.businessworld.in/article/Tech-Mahindra-bets-big-on-sustainability-to-drive-business-profitability-/05-06-2019-171462/" TargetMode="External"/><Relationship Id="rId338" Type="http://schemas.openxmlformats.org/officeDocument/2006/relationships/hyperlink" Target="https://www.cdp.net/en/formatted_responses/files?file_path=k9me76vz7u2sozvqoi2gbw-cdp-credit360-com/yAaYGLT4fU2JF7KJ4Cm1Jw/B3GHG%E6%B8%85%E5%8D%952018.xls" TargetMode="External"/><Relationship Id="rId8" Type="http://schemas.openxmlformats.org/officeDocument/2006/relationships/hyperlink" Target="https://www.cdp.net/en/formatted_responses/files?file_path=k9me76vz7u2sozvqoi2gbw-cdp-credit360-com/mLv4A3CzKUK6yiO1c6OHXQ/AppleCEPFY2018AssuranceStatement.pdf" TargetMode="External"/><Relationship Id="rId142" Type="http://schemas.openxmlformats.org/officeDocument/2006/relationships/hyperlink" Target="https://www.cdp.net/en/formatted_responses/files?file_path=k9me76vz7u2sozvqoi2gbw-cdp-credit360-com/DZKGzXGyh0m-MCvaSNFx8w/QSMC%E6%B8%A9%E5%AE%A4%E6%B0%94%E4%BD%93%E7%9B%98%E6%9F%A5%E6%8A%A5%E5%91%8A2018.pdf" TargetMode="External"/><Relationship Id="rId184" Type="http://schemas.openxmlformats.org/officeDocument/2006/relationships/hyperlink" Target="https://www.cdp.net/en/formatted_responses/files?file_path=k9me76vz7u2sozvqoi2gbw-cdp-credit360-com/DhrALIluTEKw7s-FU_5kBg/Sustainabilityreport20182.pdf" TargetMode="External"/><Relationship Id="rId391" Type="http://schemas.openxmlformats.org/officeDocument/2006/relationships/hyperlink" Target="https://www.cdp.net/en/formatted_responses/files?file_path=k9me76vz7u2sozvqoi2gbw-cdp-credit360-com/rtvJdZfq4E6aat6xc9R9qQ/%E6%A4%9C%E8%A8%BC%E6%84%8F%E8%A6%8B%E6%9B%B8%E5%92%8C%E6%96%87.pdf" TargetMode="External"/><Relationship Id="rId405" Type="http://schemas.openxmlformats.org/officeDocument/2006/relationships/hyperlink" Target="https://www.cdp.net/en/formatted_responses/files?file_path=k9me76vz7u2sozvqoi2gbw-cdp-credit360-com/Q8DhW6_no0qSTX0RDyTj7g/ISO140641DeltaElectronicsInc.pdf" TargetMode="External"/><Relationship Id="rId447" Type="http://schemas.openxmlformats.org/officeDocument/2006/relationships/hyperlink" Target="https://www.cdp.net/en/formatted_responses/files?file_path=k9me76vz7u2sozvqoi2gbw-cdp-credit360-com/D1K4fBmujkiN-gHbWoSDDQ/AdobeCSRReportFY2018.pdf" TargetMode="External"/><Relationship Id="rId251" Type="http://schemas.openxmlformats.org/officeDocument/2006/relationships/hyperlink" Target="https://www.cdp.net/en/formatted_responses/files?file_path=k9me76vz7u2sozvqoi2gbw-cdp-credit360-com/w6ox14TqyU6tMeW-N2rzKg/TechMFinalassurancestatement.pdf" TargetMode="External"/><Relationship Id="rId46" Type="http://schemas.openxmlformats.org/officeDocument/2006/relationships/hyperlink" Target="javascript:" TargetMode="External"/><Relationship Id="rId293" Type="http://schemas.openxmlformats.org/officeDocument/2006/relationships/hyperlink" Target="https://www.cdp.net/en/formatted_responses/files?file_path=k9me76vz7u2sozvqoi2gbw-cdp-credit360-com/1Svs3q-xX0q3XXCOpd_HMA/IEVCSbrochure.pdf" TargetMode="External"/><Relationship Id="rId307" Type="http://schemas.openxmlformats.org/officeDocument/2006/relationships/hyperlink" Target="https://www.cdp.net/en/formatted_responses/files?file_path=k9me76vz7u2sozvqoi2gbw-cdp-credit360-com/PDy9f-9omkO9lAbr2mtuBA/2ESG%E3%83%87%E3%83%BC%E3%82%BF%E3%83%96%E3%83%83%E3%82%AF2019.pdf" TargetMode="External"/><Relationship Id="rId349" Type="http://schemas.openxmlformats.org/officeDocument/2006/relationships/hyperlink" Target="https://www.cdp.net/en/formatted_responses/files?file_path=k9me76vz7u2sozvqoi2gbw-cdp-credit360-com/yAaYGLT4fU2JF7KJ4Cm1Jw/B3GHG%E6%B8%85%E5%8D%952018.xls" TargetMode="External"/><Relationship Id="rId88" Type="http://schemas.openxmlformats.org/officeDocument/2006/relationships/hyperlink" Target="https://www.cdp.net/en/formatted_responses/files?file_path=k9me76vz7u2sozvqoi2gbw-cdp-credit360-com/byQeVR-J6kKWf5IwGnq3ZA/FY2018HPE10K.pdf" TargetMode="External"/><Relationship Id="rId111" Type="http://schemas.openxmlformats.org/officeDocument/2006/relationships/hyperlink" Target="https://www.cdp.net/en/formatted_responses/files?file_path=k9me76vz7u2sozvqoi2gbw-cdp-credit360-com/atGDCdDbhE2rRNJOQlpZzQ/2018CiscoGHGWasteWaterAssuranceReviewLetter20190521.pdf" TargetMode="External"/><Relationship Id="rId153" Type="http://schemas.openxmlformats.org/officeDocument/2006/relationships/hyperlink" Target="https://www.cdp.net/en/formatted_responses/files?file_path=k9me76vz7u2sozvqoi2gbw-cdp-credit360-com/081E6BBKOESLnCAPp4FowA/2019070115152025.pdf" TargetMode="External"/><Relationship Id="rId195" Type="http://schemas.openxmlformats.org/officeDocument/2006/relationships/hyperlink" Target="https://www.cdp.net/en/formatted_responses/files?file_path=k9me76vz7u2sozvqoi2gbw-cdp-credit360-com/xgFZosrs_UeLkQk8Cc4NmA/TCSCDPAssuranceStatement201819Final.pdf" TargetMode="External"/><Relationship Id="rId209" Type="http://schemas.openxmlformats.org/officeDocument/2006/relationships/hyperlink" Target="https://www.cdp.net/en/formatted_responses/files?file_path=k9me76vz7u2sozvqoi2gbw-cdp-credit360-com/IvsfvJMdQUeB-PhPry2dHQ/VMWare2018CDPVerificationStatement.pdf" TargetMode="External"/><Relationship Id="rId360" Type="http://schemas.openxmlformats.org/officeDocument/2006/relationships/hyperlink" Target="https://www.cdp.net/en/formatted_responses/files?file_path=k9me76vz7u2sozvqoi2gbw-cdp-credit360-com/XL0ULT-hdkSRzhjFX5HUPw/%E3%82%A8%E3%82%B3%E3%83%AA%E3%83%BC%E3%83%95.pdf" TargetMode="External"/><Relationship Id="rId416" Type="http://schemas.openxmlformats.org/officeDocument/2006/relationships/hyperlink" Target="https://www.cdp.net/en/formatted_responses/files?file_path=k9me76vz7u2sozvqoi2gbw-cdp-credit360-com/gR08voBlUkSycuYNur6YdQ/IndependentAssuranceStatementOmron2019AEng190626finalrev1.pdf" TargetMode="External"/><Relationship Id="rId220" Type="http://schemas.openxmlformats.org/officeDocument/2006/relationships/hyperlink" Target="https://www.cdp.net/en/formatted_responses/files?file_path=k9me76vz7u2sozvqoi2gbw-cdp-credit360-com/gf6nHnahQ0iJTw-HKWmrWQ/Scope1.xlsx" TargetMode="External"/><Relationship Id="rId458" Type="http://schemas.openxmlformats.org/officeDocument/2006/relationships/hyperlink" Target="https://www.cdp.net/en/formatted_responses/files?file_path=k9me76vz7u2sozvqoi2gbw-cdp-credit360-com/Q4RzwT7mw0G05T6El3dN8Q/KeysightEHSPolicy.pdf" TargetMode="External"/><Relationship Id="rId15" Type="http://schemas.openxmlformats.org/officeDocument/2006/relationships/hyperlink" Target="https://www.cdp.net/en/formatted_responses/files?file_path=k9me76vz7u2sozvqoi2gbw-cdp-credit360-com/6ff2NSrnTEiVxhRxPpsfLQ/GHGthirdpartyverification2018SamsungElectronics.pdf" TargetMode="External"/><Relationship Id="rId57" Type="http://schemas.openxmlformats.org/officeDocument/2006/relationships/hyperlink" Target="https://www.cdp.net/en/formatted_responses/files?file_path=k9me76vz7u2sozvqoi2gbw-cdp-credit360-com/WnKyJH_uZEKqEd9YDCraAw/Microsoft2018CDPGHGOffsetsVerificationStatement.pdf" TargetMode="External"/><Relationship Id="rId262" Type="http://schemas.openxmlformats.org/officeDocument/2006/relationships/hyperlink" Target="https://www.cdp.net/en/formatted_responses/files?file_path=k9me76vz7u2sozvqoi2gbw-cdp-credit360-com/LxDTjBCnvkapTe7BO2UMPA/TechMahindraintegratedReport201718.pdf" TargetMode="External"/><Relationship Id="rId318" Type="http://schemas.openxmlformats.org/officeDocument/2006/relationships/hyperlink" Target="https://www.cdp.net/en/formatted_responses/files?file_path=k9me76vz7u2sozvqoi2gbw-cdp-credit360-com/hIdQGL4-V026kemOXousXA/SAMCSA2019TEConnectivityLtd.pdf" TargetMode="External"/><Relationship Id="rId99" Type="http://schemas.openxmlformats.org/officeDocument/2006/relationships/hyperlink" Target="https://www.cdp.net/en/formatted_responses/files?file_path=k9me76vz7u2sozvqoi2gbw-cdp-credit360-com/F0QOcx8lGkujpxwV_u6iMw/GHGEnergyLenovo20182019CDPGHGVerificationStatementResonableLimited.pdf" TargetMode="External"/><Relationship Id="rId122" Type="http://schemas.openxmlformats.org/officeDocument/2006/relationships/hyperlink" Target="https://www.cdp.net/en/formatted_responses/files?file_path=k9me76vz7u2sozvqoi2gbw-cdp-credit360-com/bTBWI7YtKkGZV7V4OjnL4Q/AccentureFY18AssuranceStatement.pdf" TargetMode="External"/><Relationship Id="rId164" Type="http://schemas.openxmlformats.org/officeDocument/2006/relationships/hyperlink" Target="https://www.cdp.net/en/formatted_responses/files?file_path=k9me76vz7u2sozvqoi2gbw-cdp-credit360-com/pbTuVnUISkiXxC-yBcWXYQ/KPMGAssuranceReport.pdf" TargetMode="External"/><Relationship Id="rId371" Type="http://schemas.openxmlformats.org/officeDocument/2006/relationships/hyperlink" Target="https://www.cdp.net/en/formatted_responses/files?file_path=k9me76vz7u2sozvqoi2gbw-cdp-credit360-com/6HDOSOcQIkOJ8NIQWTkaiQ/ericssonannualreport2018en.pdf" TargetMode="External"/><Relationship Id="rId427" Type="http://schemas.openxmlformats.org/officeDocument/2006/relationships/hyperlink" Target="https://www.cdp.net/en/formatted_responses/files?file_path=k9me76vz7u2sozvqoi2gbw-cdp-credit360-com/a9F-huXgKUWokcJE6suQ1w/JABIL2017CSERREPORT.pdf" TargetMode="External"/><Relationship Id="rId26" Type="http://schemas.openxmlformats.org/officeDocument/2006/relationships/hyperlink" Target="https://www.cdp.net/en/formatted_responses/files?file_path=k9me76vz7u2sozvqoi2gbw-cdp-credit360-com/-rVxcHQD4kaqiVTmcXMXXg/googlefy2018ghginventoryverificationletterCDP.pdf" TargetMode="External"/><Relationship Id="rId231" Type="http://schemas.openxmlformats.org/officeDocument/2006/relationships/hyperlink" Target="https://www.cdp.net/en/formatted_responses/files?file_path=k9me76vz7u2sozvqoi2gbw-cdp-credit360-com/IFNc7n1U80aW3UwK84G5Ig/Capgemini201905232018IntegratedReport.pdf" TargetMode="External"/><Relationship Id="rId273" Type="http://schemas.openxmlformats.org/officeDocument/2006/relationships/hyperlink" Target="https://ind01.safelinks.protection.outlook.com/?url=https%3A%2F%2Fstepupdeclaration.org%2Ftech-mahindra&amp;data=02%7C01%7CSK00347264%40TechMahindra.com%7Cc3a9a424bd12401be9a208d729fe904b%7Cedf442f5b9944c86a131b42b03a16c95%7C0%7C0%7C637024045622914803&amp;sdata=UBarkLAYwuj2zeUgNuSkSJ5JlxlcsStRiD8QH3oPn%2B8%3D&amp;reserved=0" TargetMode="External"/><Relationship Id="rId329" Type="http://schemas.openxmlformats.org/officeDocument/2006/relationships/hyperlink" Target="https://www.cdp.net/en/formatted_responses/files?file_path=k9me76vz7u2sozvqoi2gbw-cdp-credit360-com/J28U3i9ICkWJUTUBxiF9XQ/CameronColeVerificationReportWesternDigitalCY2018.pdf" TargetMode="External"/><Relationship Id="rId68" Type="http://schemas.openxmlformats.org/officeDocument/2006/relationships/hyperlink" Target="https://www.cdp.net/en/formatted_responses/files?file_path=k9me76vz7u2sozvqoi2gbw-cdp-credit360-com/uIoEqeKwy0eBhFd3tepbrA/DellTechnologies2019AssuranceStatementFNL.pdf" TargetMode="External"/><Relationship Id="rId133" Type="http://schemas.openxmlformats.org/officeDocument/2006/relationships/hyperlink" Target="https://www.cdp.net/en/formatted_responses/files?file_path=k9me76vz7u2sozvqoi2gbw-cdp-credit360-com/zm9dSKR46EKPDQuhFKJmzQ/CustomerssectionOracleCorporateCitizenshipReport2018.png" TargetMode="External"/><Relationship Id="rId175" Type="http://schemas.openxmlformats.org/officeDocument/2006/relationships/hyperlink" Target="https://www.cdp.net/en/formatted_responses/files?file_path=k9me76vz7u2sozvqoi2gbw-cdp-credit360-com/pwIfd2gPwkmfSGh3s-jyBw/NokiaPeopleandPlanetReport2018.pdf" TargetMode="External"/><Relationship Id="rId340" Type="http://schemas.openxmlformats.org/officeDocument/2006/relationships/hyperlink" Target="https://www.cdp.net/en/formatted_responses/files?file_path=k9me76vz7u2sozvqoi2gbw-cdp-credit360-com/Cl7UfNwhrkSfxdNIb8HyCg/B4GHG%E6%B8%85%E5%8D%952018.xls" TargetMode="External"/><Relationship Id="rId200" Type="http://schemas.openxmlformats.org/officeDocument/2006/relationships/hyperlink" Target="https://www.cdp.net/en/formatted_responses/files?file_path=k9me76vz7u2sozvqoi2gbw-cdp-credit360-com/asTuE0SmLkGuGQ2Vs_6sqg/SalesforceFY19EYS123StatementMarch62019.pdf.pdf" TargetMode="External"/><Relationship Id="rId382" Type="http://schemas.openxmlformats.org/officeDocument/2006/relationships/hyperlink" Target="https://www.cdp.net/en/formatted_responses/files?file_path=k9me76vz7u2sozvqoi2gbw-cdp-credit360-com/AD8obH4FxUmhHNQHs2MlZQ/ExponentialClimateActionRoadmapSeptember2018.pdf" TargetMode="External"/><Relationship Id="rId438" Type="http://schemas.openxmlformats.org/officeDocument/2006/relationships/hyperlink" Target="https://www.cdp.net/en/formatted_responses/files?file_path=k9me76vz7u2sozvqoi2gbw-cdp-credit360-com/knB0Kpig-0eAUvs0B3amaw/FlexEnvironmentalandCommunityDataVerificationStatementJuly2019.pdf" TargetMode="External"/><Relationship Id="rId242" Type="http://schemas.openxmlformats.org/officeDocument/2006/relationships/hyperlink" Target="https://www.cdp.net/en/formatted_responses/files?file_path=k9me76vz7u2sozvqoi2gbw-cdp-credit360-com/ivWc35WoPUScsVj6xVWxRg/WiproAnnualReportFY201819.pdf" TargetMode="External"/><Relationship Id="rId284" Type="http://schemas.openxmlformats.org/officeDocument/2006/relationships/hyperlink" Target="https://www.cdp.net/en/formatted_responses/files?file_path=k9me76vz7u2sozvqoi2gbw-cdp-credit360-com/LxDTjBCnvkapTe7BO2UMPA/TechMahindraintegratedReport201718.pdf" TargetMode="External"/><Relationship Id="rId37" Type="http://schemas.openxmlformats.org/officeDocument/2006/relationships/hyperlink" Target="https://www.cdp.net/en/formatted_responses/files?file_path=k9me76vz7u2sozvqoi2gbw-cdp-credit360-com/0Rc-jOyPe06Snlu3JPCcZg/24x7carbonfreeenergydatacentersCDP.pdf" TargetMode="External"/><Relationship Id="rId79" Type="http://schemas.openxmlformats.org/officeDocument/2006/relationships/hyperlink" Target="https://www.cdp.net/en/formatted_responses/files?file_path=k9me76vz7u2sozvqoi2gbw-cdp-credit360-com/vGBoPJi6fUSLE2GUIf10wQ/IBMVerificationStatementfor2018GHGEmissions.pdf" TargetMode="External"/><Relationship Id="rId102" Type="http://schemas.openxmlformats.org/officeDocument/2006/relationships/hyperlink" Target="https://www.cdp.net/en/formatted_responses/files?file_path=k9me76vz7u2sozvqoi2gbw-cdp-credit360-com/F0QOcx8lGkujpxwV_u6iMw/GHGEnergyLenovo20182019CDPGHGVerificationStatementResonableLimited.pdf" TargetMode="External"/><Relationship Id="rId144" Type="http://schemas.openxmlformats.org/officeDocument/2006/relationships/hyperlink" Target="https://www.cdp.net/en/formatted_responses/files?file_path=k9me76vz7u2sozvqoi2gbw-cdp-credit360-com/oPYYQfFWbE2RyHg2jYQn0Q/CSMC%E6%B8%A9%E5%AE%A4%E6%B0%94%E4%BD%93%E7%9B%98%E6%9F%A5%E6%8A%A5%E5%91%8A2018.pdf" TargetMode="External"/><Relationship Id="rId90" Type="http://schemas.openxmlformats.org/officeDocument/2006/relationships/hyperlink" Target="https://www.cdp.net/en/formatted_responses/files?file_path=k9me76vz7u2sozvqoi2gbw-cdp-credit360-com/02h-CEKfAkGZzbTzFWJBRA/FINALLPR.pdf" TargetMode="External"/><Relationship Id="rId186" Type="http://schemas.openxmlformats.org/officeDocument/2006/relationships/hyperlink" Target="https://www.cdp.net/en/formatted_responses/files?file_path=k9me76vz7u2sozvqoi2gbw-cdp-credit360-com/FXS7imRiVUKm1sbLebea2A/3593VerificationReportforNECS1S2c..pdf" TargetMode="External"/><Relationship Id="rId351" Type="http://schemas.openxmlformats.org/officeDocument/2006/relationships/hyperlink" Target="https://www.cdp.net/en/formatted_responses/files?file_path=k9me76vz7u2sozvqoi2gbw-cdp-credit360-com/Cl7UfNwhrkSfxdNIb8HyCg/B4GHG%E6%B8%85%E5%8D%952018.xls" TargetMode="External"/><Relationship Id="rId393" Type="http://schemas.openxmlformats.org/officeDocument/2006/relationships/hyperlink" Target="https://www.cdp.net/en/formatted_responses/files?file_path=k9me76vz7u2sozvqoi2gbw-cdp-credit360-com/YWDDBPo-l0uLL3pOXEOyTg/rep18000.pdf" TargetMode="External"/><Relationship Id="rId407" Type="http://schemas.openxmlformats.org/officeDocument/2006/relationships/hyperlink" Target="https://www.cdp.net/en/formatted_responses/files?file_path=k9me76vz7u2sozvqoi2gbw-cdp-credit360-com/6hXiatyLRUGep1Xssg4nJg/ISO140641DeltaElectronicsThailand.pdf" TargetMode="External"/><Relationship Id="rId449" Type="http://schemas.openxmlformats.org/officeDocument/2006/relationships/hyperlink" Target="https://www.cdp.net/en/formatted_responses/files?file_path=k9me76vz7u2sozvqoi2gbw-cdp-credit360-com/bFF4mMI0YE2_l9XP93HmWg/2019AdobeRE100ReportingSpreadsheetFINAL.xlsx" TargetMode="External"/><Relationship Id="rId211" Type="http://schemas.openxmlformats.org/officeDocument/2006/relationships/hyperlink" Target="https://www.cdp.net/en/formatted_responses/files?file_path=k9me76vz7u2sozvqoi2gbw-cdp-credit360-com/IvsfvJMdQUeB-PhPry2dHQ/VMWare2018CDPVerificationStatement.pdf" TargetMode="External"/><Relationship Id="rId253" Type="http://schemas.openxmlformats.org/officeDocument/2006/relationships/hyperlink" Target="https://www.cdp.net/en/formatted_responses/files?file_path=k9me76vz7u2sozvqoi2gbw-cdp-credit360-com/w6ox14TqyU6tMeW-N2rzKg/TechMFinalassurancestatement.pdf" TargetMode="External"/><Relationship Id="rId295" Type="http://schemas.openxmlformats.org/officeDocument/2006/relationships/hyperlink" Target="https://www.cdp.net/en/formatted_responses/files?file_path=k9me76vz7u2sozvqoi2gbw-cdp-credit360-com/onSwgg5HRk-ma8ksDPE2DQ/EMSISO140012015.pdf" TargetMode="External"/><Relationship Id="rId309" Type="http://schemas.openxmlformats.org/officeDocument/2006/relationships/hyperlink" Target="https://www.cdp.net/en/formatted_responses/files?file_path=k9me76vz7u2sozvqoi2gbw-cdp-credit360-com/PDy9f-9omkO9lAbr2mtuBA/2ESG%E3%83%87%E3%83%BC%E3%82%BF%E3%83%96%E3%83%83%E3%82%AF2019.pdf" TargetMode="External"/><Relationship Id="rId460" Type="http://schemas.openxmlformats.org/officeDocument/2006/relationships/hyperlink" Target="https://www.cdp.net/en/formatted_responses/files?file_path=k9me76vz7u2sozvqoi2gbw-cdp-credit360-com/qzkSprZpVU68y2izqfJhhg/KeysightSDG.pdf" TargetMode="External"/><Relationship Id="rId48" Type="http://schemas.openxmlformats.org/officeDocument/2006/relationships/hyperlink" Target="javascript:" TargetMode="External"/><Relationship Id="rId113" Type="http://schemas.openxmlformats.org/officeDocument/2006/relationships/hyperlink" Target="https://www.cdp.net/en/formatted_responses/files?file_path=k9me76vz7u2sozvqoi2gbw-cdp-credit360-com/atGDCdDbhE2rRNJOQlpZzQ/2018CiscoGHGWasteWaterAssuranceReviewLetter20190521.pdf" TargetMode="External"/><Relationship Id="rId320" Type="http://schemas.openxmlformats.org/officeDocument/2006/relationships/hyperlink" Target="https://www.cdp.net/en/formatted_responses/files?file_path=k9me76vz7u2sozvqoi2gbw-cdp-credit360-com/IaJLJpizLkucC79Z5m37FA/FY2018IndependentAssuranceStatement.pdf" TargetMode="External"/><Relationship Id="rId155" Type="http://schemas.openxmlformats.org/officeDocument/2006/relationships/hyperlink" Target="https://www.cdp.net/en/formatted_responses/files?file_path=k9me76vz7u2sozvqoi2gbw-cdp-credit360-com/CFXXolqo2E2MnqLbst3pzA/2018GHGMAWistronStatement.pdf" TargetMode="External"/><Relationship Id="rId197" Type="http://schemas.openxmlformats.org/officeDocument/2006/relationships/hyperlink" Target="https://www.cdp.net/en/formatted_responses/files?file_path=k9me76vz7u2sozvqoi2gbw-cdp-credit360-com/W_e0x9S1CUO_PHpZHEpf_w/GRISustainabilityReport20172018.pdf" TargetMode="External"/><Relationship Id="rId362" Type="http://schemas.openxmlformats.org/officeDocument/2006/relationships/hyperlink" Target="https://www.cdp.net/en/formatted_responses/files?file_path=k9me76vz7u2sozvqoi2gbw-cdp-credit360-com/iiYXBujAt0qF6K8hz-kvbw/%E6%A4%9C%E8%A8%BC%E6%84%8F%E8%A6%8B%E6%9B%B8%E5%92%8C%E6%96%87.pdf" TargetMode="External"/><Relationship Id="rId418" Type="http://schemas.openxmlformats.org/officeDocument/2006/relationships/hyperlink" Target="https://www.cdp.net/en/formatted_responses/files?file_path=k9me76vz7u2sozvqoi2gbw-cdp-credit360-com/gR08voBlUkSycuYNur6YdQ/IndependentAssuranceStatementOmron2019AEng190626finalrev1.pdf" TargetMode="External"/><Relationship Id="rId222" Type="http://schemas.openxmlformats.org/officeDocument/2006/relationships/hyperlink" Target="https://www.cdp.net/en/formatted_responses/files?file_path=k9me76vz7u2sozvqoi2gbw-cdp-credit360-com/BhrBgsnzpUSfmbsZxV0_Sg/GroupEnvironmentSustainabilityReport201819.pdf" TargetMode="External"/><Relationship Id="rId264" Type="http://schemas.openxmlformats.org/officeDocument/2006/relationships/hyperlink" Target="https://www.cdp.net/en/formatted_responses/files?file_path=k9me76vz7u2sozvqoi2gbw-cdp-credit360-com/ox0bzMKNbECxgyGujRPORw/TechMahindraIntegratedReport2019.pdf" TargetMode="External"/><Relationship Id="rId17" Type="http://schemas.openxmlformats.org/officeDocument/2006/relationships/hyperlink" Target="https://www.cdp.net/en/formatted_responses/files?file_path=k9me76vz7u2sozvqoi2gbw-cdp-credit360-com/of6fROaW4USZro7NHzyVQg/%EC%82%BC%EC%84%B1%EC%A0%84%EC%9E%90CDPClimateChange2019%EA%B2%80%EC%A6%9D%EB%B3%B4%EA%B3%A0%EC%84%9CAssuranceReportEN.pdf" TargetMode="External"/><Relationship Id="rId59" Type="http://schemas.openxmlformats.org/officeDocument/2006/relationships/hyperlink" Target="https://www.cdp.net/en/formatted_responses/files?file_path=k9me76vz7u2sozvqoi2gbw-cdp-credit360-com/r9piidFqCUOc_OL6816O_g/MSFTFY18Q410K.docx" TargetMode="External"/><Relationship Id="rId124" Type="http://schemas.openxmlformats.org/officeDocument/2006/relationships/hyperlink" Target="https://www.cdp.net/en/formatted_responses/files?file_path=k9me76vz7u2sozvqoi2gbw-cdp-credit360-com/RDvbSyH2cECNIpT1iYeZ0Q/AccentureProxy2018.pdf" TargetMode="External"/><Relationship Id="rId70" Type="http://schemas.openxmlformats.org/officeDocument/2006/relationships/hyperlink" Target="https://www.cdp.net/en/formatted_responses/files?file_path=k9me76vz7u2sozvqoi2gbw-cdp-credit360-com/uIoEqeKwy0eBhFd3tepbrA/DellTechnologies2019AssuranceStatementFNL.pdf" TargetMode="External"/><Relationship Id="rId166" Type="http://schemas.openxmlformats.org/officeDocument/2006/relationships/hyperlink" Target="https://www.cdp.net/en/formatted_responses/files?file_path=k9me76vz7u2sozvqoi2gbw-cdp-credit360-com/pbTuVnUISkiXxC-yBcWXYQ/KPMGAssuranceReport.pdf" TargetMode="External"/><Relationship Id="rId331" Type="http://schemas.openxmlformats.org/officeDocument/2006/relationships/hyperlink" Target="https://www.cdp.net/en/formatted_responses/files?file_path=k9me76vz7u2sozvqoi2gbw-cdp-credit360-com/J28U3i9ICkWJUTUBxiF9XQ/CameronColeVerificationReportWesternDigitalCY2018.pdf" TargetMode="External"/><Relationship Id="rId373" Type="http://schemas.openxmlformats.org/officeDocument/2006/relationships/hyperlink" Target="https://www.cdp.net/en/formatted_responses/files?file_path=k9me76vz7u2sozvqoi2gbw-cdp-credit360-com/6HDOSOcQIkOJ8NIQWTkaiQ/ericssonannualreport2018en.pdf" TargetMode="External"/><Relationship Id="rId429" Type="http://schemas.openxmlformats.org/officeDocument/2006/relationships/hyperlink" Target="https://www.cdp.net/en/formatted_responses/files?file_path=k9me76vz7u2sozvqoi2gbw-cdp-credit360-com/r1Wwna9K3kqbJh8D3qEpaA/LRIndependentAssuranceStatement.pdf" TargetMode="External"/><Relationship Id="rId1" Type="http://schemas.openxmlformats.org/officeDocument/2006/relationships/hyperlink" Target="https://www.cdp.net/en/formatted_responses/files?file_path=k9me76vz7u2sozvqoi2gbw-cdp-credit360-com/gv-smzpdR0Oq_qgQE_gXeQ/AppleFY2018BVAssuranceStatement.pdf" TargetMode="External"/><Relationship Id="rId233" Type="http://schemas.openxmlformats.org/officeDocument/2006/relationships/hyperlink" Target="https://www.cdp.net/en/formatted_responses/files?file_path=k9me76vz7u2sozvqoi2gbw-cdp-credit360-com/b_RGIbb5iUSYhiBlhVrJtg/2018RegistrationDocument.pdf" TargetMode="External"/><Relationship Id="rId440" Type="http://schemas.openxmlformats.org/officeDocument/2006/relationships/hyperlink" Target="https://www.cdp.net/en/formatted_responses/files?file_path=k9me76vz7u2sozvqoi2gbw-cdp-credit360-com/6tzRMMVe106qOX97viKuyA/SustainabilityVisionFlex.pdf" TargetMode="External"/><Relationship Id="rId28" Type="http://schemas.openxmlformats.org/officeDocument/2006/relationships/hyperlink" Target="https://www.edf.org/methanemaps" TargetMode="External"/><Relationship Id="rId275" Type="http://schemas.openxmlformats.org/officeDocument/2006/relationships/hyperlink" Target="https://www.cdp.net/en/formatted_responses/files?file_path=k9me76vz7u2sozvqoi2gbw-cdp-credit360-com/LxDTjBCnvkapTe7BO2UMPA/TechMahindraintegratedReport201718.pdf" TargetMode="External"/><Relationship Id="rId300" Type="http://schemas.openxmlformats.org/officeDocument/2006/relationships/hyperlink" Target="https://www.cdp.net/en/formatted_responses/files?file_path=k9me76vz7u2sozvqoi2gbw-cdp-credit360-com/wa-Hlx-dY0eV42WRRIVyUA/AutoDesk2018GHGVerificationStatement.pdf" TargetMode="External"/><Relationship Id="rId81" Type="http://schemas.openxmlformats.org/officeDocument/2006/relationships/hyperlink" Target="https://www.cdp.net/en/formatted_responses/files?file_path=k9me76vz7u2sozvqoi2gbw-cdp-credit360-com/0ZUgBWh6LkiSKONuVj2zdg/2018IBM2018CRR.pdf" TargetMode="External"/><Relationship Id="rId135" Type="http://schemas.openxmlformats.org/officeDocument/2006/relationships/hyperlink" Target="https://www.cdp.net/en/formatted_responses/files?file_path=k9me76vz7u2sozvqoi2gbw-cdp-credit360-com/kW9sRzKEYEyzOB0K1qCKsw/Operationssection2OracleCorporateCitizenshipReport2018.png" TargetMode="External"/><Relationship Id="rId177" Type="http://schemas.openxmlformats.org/officeDocument/2006/relationships/hyperlink" Target="https://www.cdp.net/en/formatted_responses/files?file_path=k9me76vz7u2sozvqoi2gbw-cdp-credit360-com/pwIfd2gPwkmfSGh3s-jyBw/NokiaPeopleandPlanetReport2018.pdf" TargetMode="External"/><Relationship Id="rId342" Type="http://schemas.openxmlformats.org/officeDocument/2006/relationships/hyperlink" Target="https://www.cdp.net/en/formatted_responses/files?file_path=k9me76vz7u2sozvqoi2gbw-cdp-credit360-com/XYFOloQxBkynYTGoaYjOdA/B9GHG%E6%B8%85%E5%8D%952018.xls" TargetMode="External"/><Relationship Id="rId384" Type="http://schemas.openxmlformats.org/officeDocument/2006/relationships/hyperlink" Target="https://www.cdp.net/en/formatted_responses/files?file_path=k9me76vz7u2sozvqoi2gbw-cdp-credit360-com/2y-taatS7E2ZR8rI1nVWjg/Seagate2018CDPAssuranceStatementFinal.pdf" TargetMode="External"/><Relationship Id="rId202" Type="http://schemas.openxmlformats.org/officeDocument/2006/relationships/hyperlink" Target="https://www.cdp.net/en/formatted_responses/files?file_path=k9me76vz7u2sozvqoi2gbw-cdp-credit360-com/asTuE0SmLkGuGQ2Vs_6sqg/SalesforceFY19EYS123StatementMarch62019.pdf.pdf" TargetMode="External"/><Relationship Id="rId244" Type="http://schemas.openxmlformats.org/officeDocument/2006/relationships/hyperlink" Target="https://www.cdp.net/en/formatted_responses/files?file_path=k9me76vz7u2sozvqoi2gbw-cdp-credit360-com/ivWc35WoPUScsVj6xVWxRg/WiproAnnualReportFY201819.pdf" TargetMode="External"/><Relationship Id="rId39" Type="http://schemas.openxmlformats.org/officeDocument/2006/relationships/hyperlink" Target="https://www.cdp.net/en/formatted_responses/files?file_path=k9me76vz7u2sozvqoi2gbw-cdp-credit360-com/35SVXEZDbUq8gQVMJwlHkg/10yearscarbonneutralityCDP.pdf" TargetMode="External"/><Relationship Id="rId286" Type="http://schemas.openxmlformats.org/officeDocument/2006/relationships/hyperlink" Target="https://www.cdp.net/en/formatted_responses/files?file_path=k9me76vz7u2sozvqoi2gbw-cdp-credit360-com/yAcfMjdTT0S2JY284pq8aw/TechMahindraSBTDecisionLetter.pdf" TargetMode="External"/><Relationship Id="rId451" Type="http://schemas.openxmlformats.org/officeDocument/2006/relationships/hyperlink" Target="https://literature.cdn.keysight.com/litweb/pdf/5992-3928EN.pdf" TargetMode="External"/><Relationship Id="rId50" Type="http://schemas.openxmlformats.org/officeDocument/2006/relationships/hyperlink" Target="javascript:" TargetMode="External"/><Relationship Id="rId104" Type="http://schemas.openxmlformats.org/officeDocument/2006/relationships/hyperlink" Target="https://www.cdp.net/en/formatted_responses/files?file_path=k9me76vz7u2sozvqoi2gbw-cdp-credit360-com/Is2ZNZfrEkifxviDgX0JRg/WaterLenovo20182019CDPWaterVerificationStatementReasonable.pdf" TargetMode="External"/><Relationship Id="rId146" Type="http://schemas.openxmlformats.org/officeDocument/2006/relationships/hyperlink" Target="https://www.cdp.net/en/formatted_responses/files?file_path=k9me76vz7u2sozvqoi2gbw-cdp-credit360-com/W311EFXzZ0ufmjcCTdlnHQ/QCMC%E5%90%AB%E8%BE%BE%E4%B8%B0%E8%BE%BE%E5%8A%9F%E5%8E%82%E5%A3%B0%E6%98%8E%E8%AF%81%E4%B9%A62018.pdf" TargetMode="External"/><Relationship Id="rId188" Type="http://schemas.openxmlformats.org/officeDocument/2006/relationships/hyperlink" Target="https://www.cdp.net/en/formatted_responses/files?file_path=k9me76vz7u2sozvqoi2gbw-cdp-credit360-com/YhQ48gLLSUOmHC7-sA7yYQ/3615VerificationReportforNECS3.pdf" TargetMode="External"/><Relationship Id="rId311" Type="http://schemas.openxmlformats.org/officeDocument/2006/relationships/hyperlink" Target="https://www.cdp.net/en/formatted_responses/files?file_path=k9me76vz7u2sozvqoi2gbw-cdp-credit360-com/PDy9f-9omkO9lAbr2mtuBA/2ESG%E3%83%87%E3%83%BC%E3%82%BF%E3%83%96%E3%83%83%E3%82%AF2019.pdf" TargetMode="External"/><Relationship Id="rId353" Type="http://schemas.openxmlformats.org/officeDocument/2006/relationships/hyperlink" Target="https://www.cdp.net/en/formatted_responses/files?file_path=k9me76vz7u2sozvqoi2gbw-cdp-credit360-com/XYFOloQxBkynYTGoaYjOdA/B9GHG%E6%B8%85%E5%8D%952018.xls" TargetMode="External"/><Relationship Id="rId395" Type="http://schemas.openxmlformats.org/officeDocument/2006/relationships/hyperlink" Target="https://www.cdp.net/en/formatted_responses/files?file_path=k9me76vz7u2sozvqoi2gbw-cdp-credit360-com/TWYsGvX9Gk62-W3ktE0xpQ/011SAMSUNGSDISREpageL.pdf" TargetMode="External"/><Relationship Id="rId409" Type="http://schemas.openxmlformats.org/officeDocument/2006/relationships/hyperlink" Target="https://www.cdp.net/en/formatted_responses/files?file_path=k9me76vz7u2sozvqoi2gbw-cdp-credit360-com/Q8DhW6_no0qSTX0RDyTj7g/ISO140641DeltaElectronicsInc.pdf" TargetMode="External"/><Relationship Id="rId92" Type="http://schemas.openxmlformats.org/officeDocument/2006/relationships/hyperlink" Target="https://www.cdp.net/en/formatted_responses/files?file_path=k9me76vz7u2sozvqoi2gbw-cdp-credit360-com/EIvyVBcRqUeTugW4uMK79w/HP2018SustainableImpactReport.pdf" TargetMode="External"/><Relationship Id="rId213" Type="http://schemas.openxmlformats.org/officeDocument/2006/relationships/hyperlink" Target="https://www.cdp.net/en/formatted_responses/files?file_path=k9me76vz7u2sozvqoi2gbw-cdp-credit360-com/zhVcB91xAkWKFZZXfx93XA/VMwareGlobalImpactReport2017.pdf" TargetMode="External"/><Relationship Id="rId420" Type="http://schemas.openxmlformats.org/officeDocument/2006/relationships/hyperlink" Target="https://www.cdp.net/en/formatted_responses/files?file_path=k9me76vz7u2sozvqoi2gbw-cdp-credit360-com/gR08voBlUkSycuYNur6YdQ/IndependentAssuranceStatementOmron2019AEng190626finalrev1.pdf" TargetMode="External"/><Relationship Id="rId255" Type="http://schemas.openxmlformats.org/officeDocument/2006/relationships/hyperlink" Target="https://www.cdp.net/en/formatted_responses/files?file_path=k9me76vz7u2sozvqoi2gbw-cdp-credit360-com/w6ox14TqyU6tMeW-N2rzKg/TechMFinalassurancestatement.pdf" TargetMode="External"/><Relationship Id="rId297" Type="http://schemas.openxmlformats.org/officeDocument/2006/relationships/hyperlink" Target="https://www.cdp.net/en/formatted_responses/files?file_path=k9me76vz7u2sozvqoi2gbw-cdp-credit360-com/5OT8uCK25UacS5HWLQzAlA/Autodesk2019GHGVerificationStatement.pdf" TargetMode="External"/><Relationship Id="rId462"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microsoft.com/office/2017/10/relationships/threadedComment" Target="../threadedComments/threadedComment5.xml"/><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8374A-E7FA-4BA1-818C-6C2D6F14949A}">
  <dimension ref="A1:A21"/>
  <sheetViews>
    <sheetView showGridLines="0" tabSelected="1" zoomScale="80" zoomScaleNormal="80" workbookViewId="0">
      <selection activeCell="A5" sqref="A5"/>
    </sheetView>
  </sheetViews>
  <sheetFormatPr baseColWidth="10" defaultRowHeight="14.5"/>
  <cols>
    <col min="1" max="1" width="61.7265625" bestFit="1" customWidth="1"/>
  </cols>
  <sheetData>
    <row r="1" spans="1:1" ht="21">
      <c r="A1" s="452" t="s">
        <v>13054</v>
      </c>
    </row>
    <row r="2" spans="1:1">
      <c r="A2" s="451"/>
    </row>
    <row r="3" spans="1:1">
      <c r="A3" s="450" t="s">
        <v>12993</v>
      </c>
    </row>
    <row r="4" spans="1:1">
      <c r="A4" s="449" t="s">
        <v>13056</v>
      </c>
    </row>
    <row r="5" spans="1:1">
      <c r="A5" s="450" t="s">
        <v>12994</v>
      </c>
    </row>
    <row r="6" spans="1:1">
      <c r="A6" s="449" t="s">
        <v>12995</v>
      </c>
    </row>
    <row r="7" spans="1:1">
      <c r="A7" s="449" t="s">
        <v>12996</v>
      </c>
    </row>
    <row r="8" spans="1:1">
      <c r="A8" s="449" t="s">
        <v>12997</v>
      </c>
    </row>
    <row r="9" spans="1:1">
      <c r="A9" s="449" t="s">
        <v>12998</v>
      </c>
    </row>
    <row r="10" spans="1:1">
      <c r="A10" s="450" t="s">
        <v>12999</v>
      </c>
    </row>
    <row r="11" spans="1:1">
      <c r="A11" s="449" t="s">
        <v>13002</v>
      </c>
    </row>
    <row r="12" spans="1:1">
      <c r="A12" s="449" t="s">
        <v>13003</v>
      </c>
    </row>
    <row r="13" spans="1:1">
      <c r="A13" s="449" t="s">
        <v>13004</v>
      </c>
    </row>
    <row r="14" spans="1:1">
      <c r="A14" s="449" t="s">
        <v>13005</v>
      </c>
    </row>
    <row r="15" spans="1:1">
      <c r="A15" s="450" t="s">
        <v>13006</v>
      </c>
    </row>
    <row r="16" spans="1:1">
      <c r="A16" s="449" t="s">
        <v>13007</v>
      </c>
    </row>
    <row r="17" spans="1:1">
      <c r="A17" s="449" t="s">
        <v>13008</v>
      </c>
    </row>
    <row r="18" spans="1:1">
      <c r="A18" s="457" t="s">
        <v>13009</v>
      </c>
    </row>
    <row r="19" spans="1:1">
      <c r="A19" s="453" t="s">
        <v>13013</v>
      </c>
    </row>
    <row r="20" spans="1:1">
      <c r="A20" s="451"/>
    </row>
    <row r="21" spans="1:1">
      <c r="A21" s="454"/>
    </row>
  </sheetData>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C95D5-02F6-4838-AB3E-490FEE439899}">
  <dimension ref="A1:H25"/>
  <sheetViews>
    <sheetView showGridLines="0" zoomScale="80" zoomScaleNormal="80" workbookViewId="0">
      <selection activeCell="D7" sqref="D7"/>
    </sheetView>
  </sheetViews>
  <sheetFormatPr baseColWidth="10" defaultRowHeight="14.5"/>
  <cols>
    <col min="1" max="1" width="3" style="356" customWidth="1"/>
    <col min="3" max="3" width="23.453125" customWidth="1"/>
    <col min="4" max="4" width="10.90625" customWidth="1"/>
    <col min="5" max="5" width="44.1796875" customWidth="1"/>
    <col min="6" max="6" width="57.90625" customWidth="1"/>
    <col min="7" max="7" width="73.26953125" customWidth="1"/>
  </cols>
  <sheetData>
    <row r="1" spans="1:8" s="356" customFormat="1"/>
    <row r="3" spans="1:8" ht="15.5">
      <c r="B3" s="356"/>
      <c r="C3" s="361" t="s">
        <v>12913</v>
      </c>
    </row>
    <row r="4" spans="1:8" s="287" customFormat="1" ht="15.5">
      <c r="A4" s="356"/>
      <c r="B4" s="53"/>
      <c r="C4" s="440"/>
    </row>
    <row r="5" spans="1:8" s="287" customFormat="1" ht="15.5">
      <c r="A5" s="356"/>
      <c r="B5" s="53"/>
      <c r="C5" s="440"/>
    </row>
    <row r="6" spans="1:8" s="287" customFormat="1" ht="15.5">
      <c r="A6" s="356"/>
      <c r="B6" s="53"/>
      <c r="C6" s="440"/>
      <c r="D6" s="42" t="s">
        <v>12986</v>
      </c>
      <c r="E6" s="287" t="s">
        <v>12987</v>
      </c>
    </row>
    <row r="7" spans="1:8" s="287" customFormat="1" ht="15.5">
      <c r="A7" s="356"/>
      <c r="B7" s="53"/>
      <c r="C7" s="440"/>
    </row>
    <row r="8" spans="1:8">
      <c r="E8" s="383"/>
      <c r="F8" s="383"/>
      <c r="G8" s="383"/>
    </row>
    <row r="9" spans="1:8" ht="15" thickBot="1">
      <c r="D9" s="407"/>
      <c r="E9" s="415" t="s">
        <v>12915</v>
      </c>
      <c r="F9" s="415" t="s">
        <v>12916</v>
      </c>
      <c r="G9" s="415" t="s">
        <v>12917</v>
      </c>
    </row>
    <row r="10" spans="1:8" ht="52" customHeight="1">
      <c r="C10" s="866" t="s">
        <v>20</v>
      </c>
      <c r="D10" s="405">
        <v>1</v>
      </c>
      <c r="E10" s="404" t="s">
        <v>4</v>
      </c>
      <c r="F10" s="406" t="s">
        <v>12946</v>
      </c>
      <c r="G10" s="411" t="s">
        <v>12947</v>
      </c>
      <c r="H10" s="45"/>
    </row>
    <row r="11" spans="1:8" ht="49" customHeight="1">
      <c r="C11" s="866"/>
      <c r="D11" s="401">
        <v>2</v>
      </c>
      <c r="E11" s="402" t="s">
        <v>5</v>
      </c>
      <c r="F11" s="6" t="s">
        <v>12945</v>
      </c>
      <c r="G11" s="412" t="s">
        <v>12948</v>
      </c>
      <c r="H11" s="45"/>
    </row>
    <row r="12" spans="1:8" s="200" customFormat="1" ht="234" customHeight="1">
      <c r="A12" s="391"/>
      <c r="C12" s="866"/>
      <c r="D12" s="401">
        <v>3</v>
      </c>
      <c r="E12" s="403" t="s">
        <v>12918</v>
      </c>
      <c r="F12" s="6" t="s">
        <v>12944</v>
      </c>
      <c r="G12" s="412" t="s">
        <v>12919</v>
      </c>
      <c r="H12" s="414"/>
    </row>
    <row r="13" spans="1:8" ht="132.5" customHeight="1">
      <c r="C13" s="866"/>
      <c r="D13" s="401">
        <v>4</v>
      </c>
      <c r="E13" s="402" t="s">
        <v>6</v>
      </c>
      <c r="F13" s="6" t="s">
        <v>12920</v>
      </c>
      <c r="G13" s="412" t="s">
        <v>12921</v>
      </c>
      <c r="H13" s="45"/>
    </row>
    <row r="14" spans="1:8" ht="55" customHeight="1">
      <c r="C14" s="866"/>
      <c r="D14" s="401">
        <v>5</v>
      </c>
      <c r="E14" s="402" t="s">
        <v>7</v>
      </c>
      <c r="F14" s="6" t="s">
        <v>12922</v>
      </c>
      <c r="G14" s="412" t="s">
        <v>12923</v>
      </c>
      <c r="H14" s="45"/>
    </row>
    <row r="15" spans="1:8" ht="60.5" customHeight="1">
      <c r="C15" s="866"/>
      <c r="D15" s="401">
        <v>6</v>
      </c>
      <c r="E15" s="402" t="s">
        <v>8</v>
      </c>
      <c r="F15" s="6" t="s">
        <v>12924</v>
      </c>
      <c r="G15" s="412" t="s">
        <v>12925</v>
      </c>
      <c r="H15" s="45"/>
    </row>
    <row r="16" spans="1:8" ht="52.5" customHeight="1">
      <c r="C16" s="866"/>
      <c r="D16" s="401">
        <v>7</v>
      </c>
      <c r="E16" s="402" t="s">
        <v>9</v>
      </c>
      <c r="F16" s="6" t="s">
        <v>12926</v>
      </c>
      <c r="G16" s="412" t="s">
        <v>12927</v>
      </c>
      <c r="H16" s="45"/>
    </row>
    <row r="17" spans="3:8" ht="71" customHeight="1">
      <c r="C17" s="866"/>
      <c r="D17" s="401">
        <v>8</v>
      </c>
      <c r="E17" s="433" t="s">
        <v>10</v>
      </c>
      <c r="F17" s="434" t="s">
        <v>12928</v>
      </c>
      <c r="G17" s="435" t="s">
        <v>12929</v>
      </c>
      <c r="H17" s="45"/>
    </row>
    <row r="18" spans="3:8" ht="104" customHeight="1">
      <c r="C18" s="866" t="s">
        <v>21</v>
      </c>
      <c r="D18" s="436">
        <v>9</v>
      </c>
      <c r="E18" s="437" t="s">
        <v>11</v>
      </c>
      <c r="F18" s="438" t="s">
        <v>12930</v>
      </c>
      <c r="G18" s="439" t="s">
        <v>12931</v>
      </c>
      <c r="H18" s="45"/>
    </row>
    <row r="19" spans="3:8" ht="44" customHeight="1">
      <c r="C19" s="866"/>
      <c r="D19" s="401">
        <v>10</v>
      </c>
      <c r="E19" s="402" t="s">
        <v>12</v>
      </c>
      <c r="F19" s="6" t="s">
        <v>12932</v>
      </c>
      <c r="G19" s="412" t="s">
        <v>12933</v>
      </c>
      <c r="H19" s="45"/>
    </row>
    <row r="20" spans="3:8" ht="108" customHeight="1">
      <c r="C20" s="866"/>
      <c r="D20" s="401">
        <v>11</v>
      </c>
      <c r="E20" s="402" t="s">
        <v>13</v>
      </c>
      <c r="F20" s="6" t="s">
        <v>12934</v>
      </c>
      <c r="G20" s="412" t="s">
        <v>12935</v>
      </c>
      <c r="H20" s="45"/>
    </row>
    <row r="21" spans="3:8" ht="44" customHeight="1">
      <c r="C21" s="866"/>
      <c r="D21" s="401">
        <v>12</v>
      </c>
      <c r="E21" s="402" t="s">
        <v>14</v>
      </c>
      <c r="F21" s="6" t="s">
        <v>12936</v>
      </c>
      <c r="G21" s="412" t="s">
        <v>12937</v>
      </c>
      <c r="H21" s="45"/>
    </row>
    <row r="22" spans="3:8" ht="65" customHeight="1">
      <c r="C22" s="866"/>
      <c r="D22" s="401">
        <v>13</v>
      </c>
      <c r="E22" s="402" t="s">
        <v>15</v>
      </c>
      <c r="F22" s="6" t="s">
        <v>12938</v>
      </c>
      <c r="G22" s="412" t="s">
        <v>12939</v>
      </c>
      <c r="H22" s="45"/>
    </row>
    <row r="23" spans="3:8" ht="61.5" customHeight="1">
      <c r="C23" s="866"/>
      <c r="D23" s="401">
        <v>14</v>
      </c>
      <c r="E23" s="402" t="s">
        <v>16</v>
      </c>
      <c r="F23" s="6" t="s">
        <v>12940</v>
      </c>
      <c r="G23" s="412" t="s">
        <v>12941</v>
      </c>
      <c r="H23" s="45"/>
    </row>
    <row r="24" spans="3:8" ht="45" customHeight="1" thickBot="1">
      <c r="C24" s="866"/>
      <c r="D24" s="408">
        <v>15</v>
      </c>
      <c r="E24" s="409" t="s">
        <v>17</v>
      </c>
      <c r="F24" s="410" t="s">
        <v>12942</v>
      </c>
      <c r="G24" s="413" t="s">
        <v>12943</v>
      </c>
      <c r="H24" s="45"/>
    </row>
    <row r="25" spans="3:8">
      <c r="C25" s="400"/>
    </row>
  </sheetData>
  <mergeCells count="2">
    <mergeCell ref="C18:C24"/>
    <mergeCell ref="C10:C17"/>
  </mergeCell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EE26B-9BC2-4C50-99FD-EA0089162CF8}">
  <dimension ref="A1:AB149"/>
  <sheetViews>
    <sheetView showGridLines="0" zoomScale="80" zoomScaleNormal="80" workbookViewId="0">
      <selection activeCell="W21" sqref="W21"/>
    </sheetView>
  </sheetViews>
  <sheetFormatPr baseColWidth="10" defaultRowHeight="14.5"/>
  <cols>
    <col min="1" max="1" width="3.6328125" style="356" customWidth="1"/>
    <col min="2" max="2" width="10.90625" style="286"/>
    <col min="3" max="3" width="10.90625" customWidth="1"/>
    <col min="4" max="4" width="32.26953125" bestFit="1" customWidth="1"/>
    <col min="5" max="5" width="28.08984375" bestFit="1" customWidth="1"/>
    <col min="8" max="8" width="12" customWidth="1"/>
    <col min="11" max="11" width="14.81640625" customWidth="1"/>
    <col min="12" max="12" width="24.1796875" style="1" customWidth="1"/>
  </cols>
  <sheetData>
    <row r="1" spans="1:28" s="356" customFormat="1">
      <c r="L1" s="392"/>
    </row>
    <row r="2" spans="1:28" s="286" customFormat="1">
      <c r="A2" s="356"/>
      <c r="L2" s="1"/>
    </row>
    <row r="3" spans="1:28" s="286" customFormat="1">
      <c r="A3" s="356"/>
      <c r="B3" s="356"/>
      <c r="C3" s="369" t="s">
        <v>13017</v>
      </c>
      <c r="D3" s="356"/>
      <c r="L3" s="1"/>
    </row>
    <row r="4" spans="1:28" s="286" customFormat="1">
      <c r="A4" s="356"/>
      <c r="L4" s="1"/>
    </row>
    <row r="5" spans="1:28">
      <c r="C5" s="894" t="s">
        <v>12982</v>
      </c>
      <c r="D5" s="895"/>
      <c r="E5" s="895"/>
      <c r="F5" s="896"/>
      <c r="G5" s="275" t="s">
        <v>5832</v>
      </c>
      <c r="H5" s="276"/>
      <c r="I5" s="277"/>
      <c r="J5" s="277"/>
      <c r="K5" s="876" t="s">
        <v>39</v>
      </c>
      <c r="L5" s="877"/>
    </row>
    <row r="6" spans="1:28" ht="73" thickBot="1">
      <c r="C6" s="278" t="s">
        <v>5833</v>
      </c>
      <c r="D6" s="279" t="s">
        <v>5834</v>
      </c>
      <c r="E6" s="279" t="s">
        <v>70</v>
      </c>
      <c r="F6" s="279" t="s">
        <v>69</v>
      </c>
      <c r="G6" s="280" t="s">
        <v>5835</v>
      </c>
      <c r="H6" s="281" t="s">
        <v>5836</v>
      </c>
      <c r="I6" s="281" t="s">
        <v>5837</v>
      </c>
      <c r="J6" s="282" t="s">
        <v>5838</v>
      </c>
      <c r="K6" s="283" t="s">
        <v>5824</v>
      </c>
      <c r="L6" s="393" t="s">
        <v>1558</v>
      </c>
    </row>
    <row r="7" spans="1:28">
      <c r="C7" s="384">
        <v>16</v>
      </c>
      <c r="D7" s="385" t="s">
        <v>0</v>
      </c>
      <c r="E7" s="386" t="s">
        <v>5841</v>
      </c>
      <c r="F7" s="387" t="s">
        <v>5840</v>
      </c>
      <c r="G7" s="388">
        <v>118200</v>
      </c>
      <c r="H7" s="513">
        <v>33500</v>
      </c>
      <c r="I7" s="389">
        <v>258900</v>
      </c>
      <c r="J7" s="390">
        <v>946500</v>
      </c>
      <c r="K7" s="67" t="s">
        <v>62</v>
      </c>
      <c r="L7" s="395"/>
      <c r="P7" s="42" t="s">
        <v>12983</v>
      </c>
      <c r="Q7" s="286"/>
      <c r="R7" s="286"/>
      <c r="S7" s="286"/>
      <c r="T7" s="286"/>
      <c r="U7" s="286"/>
      <c r="V7" s="286"/>
      <c r="W7" s="286"/>
      <c r="X7" s="286"/>
      <c r="Y7" s="286"/>
      <c r="Z7" s="286"/>
    </row>
    <row r="8" spans="1:28">
      <c r="C8" s="384">
        <v>17</v>
      </c>
      <c r="D8" s="385" t="s">
        <v>41</v>
      </c>
      <c r="E8" s="386" t="s">
        <v>5841</v>
      </c>
      <c r="F8" s="387" t="s">
        <v>5840</v>
      </c>
      <c r="G8" s="388">
        <v>137000</v>
      </c>
      <c r="H8" s="513">
        <v>30700</v>
      </c>
      <c r="I8" s="389">
        <v>232800</v>
      </c>
      <c r="J8" s="390">
        <v>863200</v>
      </c>
      <c r="K8" s="67" t="s">
        <v>62</v>
      </c>
      <c r="L8" s="395"/>
      <c r="P8" s="431" t="s">
        <v>12984</v>
      </c>
      <c r="Q8" s="286"/>
      <c r="R8" s="286"/>
      <c r="S8" s="286"/>
      <c r="T8" s="286"/>
      <c r="U8" s="286"/>
      <c r="V8" s="286"/>
      <c r="W8" s="286"/>
      <c r="X8" s="286"/>
      <c r="Y8" s="286"/>
      <c r="Z8" s="286"/>
      <c r="AA8" s="286"/>
      <c r="AB8" s="286"/>
    </row>
    <row r="9" spans="1:28">
      <c r="C9" s="384">
        <v>60</v>
      </c>
      <c r="D9" s="385" t="s">
        <v>34</v>
      </c>
      <c r="E9" s="386" t="s">
        <v>5841</v>
      </c>
      <c r="F9" s="387" t="s">
        <v>5840</v>
      </c>
      <c r="G9" s="388">
        <v>78700</v>
      </c>
      <c r="H9" s="513">
        <v>8600</v>
      </c>
      <c r="I9" s="389">
        <v>130900</v>
      </c>
      <c r="J9" s="390">
        <v>124900</v>
      </c>
      <c r="K9" s="67" t="s">
        <v>64</v>
      </c>
      <c r="L9" s="395"/>
      <c r="P9" s="431" t="s">
        <v>12985</v>
      </c>
    </row>
    <row r="10" spans="1:28">
      <c r="C10" s="384">
        <v>63</v>
      </c>
      <c r="D10" s="385" t="s">
        <v>2</v>
      </c>
      <c r="E10" s="386" t="s">
        <v>5841</v>
      </c>
      <c r="F10" s="387" t="s">
        <v>5840</v>
      </c>
      <c r="G10" s="388">
        <v>55800</v>
      </c>
      <c r="H10" s="513">
        <v>22100</v>
      </c>
      <c r="I10" s="389">
        <v>97300</v>
      </c>
      <c r="J10" s="390">
        <v>512000</v>
      </c>
      <c r="K10" s="67" t="s">
        <v>65</v>
      </c>
      <c r="L10" s="395"/>
    </row>
    <row r="11" spans="1:28">
      <c r="C11" s="384">
        <v>75</v>
      </c>
      <c r="D11" s="385" t="s">
        <v>5831</v>
      </c>
      <c r="E11" s="386" t="s">
        <v>5841</v>
      </c>
      <c r="F11" s="387" t="s">
        <v>76</v>
      </c>
      <c r="G11" s="388">
        <v>47200</v>
      </c>
      <c r="H11" s="513">
        <v>11900</v>
      </c>
      <c r="I11" s="389">
        <v>105400</v>
      </c>
      <c r="J11" s="390">
        <v>472100</v>
      </c>
      <c r="K11" s="67" t="s">
        <v>65</v>
      </c>
      <c r="L11" s="395"/>
      <c r="P11" s="42" t="s">
        <v>12906</v>
      </c>
    </row>
    <row r="12" spans="1:28">
      <c r="C12" s="384">
        <v>92</v>
      </c>
      <c r="D12" s="385" t="s">
        <v>55</v>
      </c>
      <c r="E12" s="386" t="s">
        <v>5841</v>
      </c>
      <c r="F12" s="387" t="s">
        <v>5840</v>
      </c>
      <c r="G12" s="388">
        <v>39600</v>
      </c>
      <c r="H12" s="513">
        <v>10800</v>
      </c>
      <c r="I12" s="389">
        <v>109400</v>
      </c>
      <c r="J12" s="390">
        <v>186300</v>
      </c>
      <c r="K12" s="67" t="s">
        <v>66</v>
      </c>
      <c r="L12" s="395"/>
      <c r="P12" s="67" t="s">
        <v>13018</v>
      </c>
    </row>
    <row r="13" spans="1:28">
      <c r="C13" s="384">
        <v>176</v>
      </c>
      <c r="D13" s="385" t="s">
        <v>33</v>
      </c>
      <c r="E13" s="386" t="s">
        <v>5841</v>
      </c>
      <c r="F13" s="387" t="s">
        <v>79</v>
      </c>
      <c r="G13" s="388">
        <v>29100</v>
      </c>
      <c r="H13" s="513">
        <v>4800</v>
      </c>
      <c r="I13" s="389">
        <v>58900</v>
      </c>
      <c r="J13" s="390">
        <v>134900</v>
      </c>
      <c r="K13" s="67" t="s">
        <v>64</v>
      </c>
      <c r="L13" s="395"/>
    </row>
    <row r="14" spans="1:28">
      <c r="C14" s="384">
        <v>248</v>
      </c>
      <c r="D14" s="385" t="s">
        <v>48</v>
      </c>
      <c r="E14" s="386" t="s">
        <v>5841</v>
      </c>
      <c r="F14" s="387" t="s">
        <v>78</v>
      </c>
      <c r="G14" s="388">
        <v>42500</v>
      </c>
      <c r="H14" s="513">
        <v>4500</v>
      </c>
      <c r="I14" s="389">
        <v>27400</v>
      </c>
      <c r="J14" s="390">
        <v>113900</v>
      </c>
      <c r="K14" s="67" t="s">
        <v>62</v>
      </c>
      <c r="L14" s="395"/>
    </row>
    <row r="15" spans="1:28">
      <c r="C15" s="384">
        <v>297</v>
      </c>
      <c r="D15" s="385" t="s">
        <v>5842</v>
      </c>
      <c r="E15" s="386" t="s">
        <v>5841</v>
      </c>
      <c r="F15" s="387" t="s">
        <v>76</v>
      </c>
      <c r="G15" s="388">
        <v>15400</v>
      </c>
      <c r="H15" s="513">
        <v>4200</v>
      </c>
      <c r="I15" s="389">
        <v>43300</v>
      </c>
      <c r="J15" s="390">
        <v>59700</v>
      </c>
      <c r="K15" s="67" t="s">
        <v>65</v>
      </c>
      <c r="L15" s="395"/>
    </row>
    <row r="16" spans="1:28">
      <c r="C16" s="384">
        <v>374</v>
      </c>
      <c r="D16" s="385" t="s">
        <v>5843</v>
      </c>
      <c r="E16" s="386" t="s">
        <v>5841</v>
      </c>
      <c r="F16" s="387" t="s">
        <v>1405</v>
      </c>
      <c r="G16" s="388">
        <v>20900</v>
      </c>
      <c r="H16" s="513">
        <v>4500</v>
      </c>
      <c r="I16" s="389">
        <v>16600</v>
      </c>
      <c r="J16" s="390">
        <v>116100</v>
      </c>
      <c r="K16" s="67" t="s">
        <v>66</v>
      </c>
      <c r="L16" s="395"/>
    </row>
    <row r="17" spans="1:28">
      <c r="C17" s="384">
        <v>446</v>
      </c>
      <c r="D17" s="385" t="s">
        <v>5844</v>
      </c>
      <c r="E17" s="386" t="s">
        <v>5841</v>
      </c>
      <c r="F17" s="387" t="s">
        <v>5840</v>
      </c>
      <c r="G17" s="388">
        <v>13300</v>
      </c>
      <c r="H17" s="513">
        <v>1100</v>
      </c>
      <c r="I17" s="389">
        <v>30700</v>
      </c>
      <c r="J17" s="390">
        <v>120900</v>
      </c>
      <c r="K17" s="67" t="s">
        <v>62</v>
      </c>
      <c r="L17" s="395"/>
    </row>
    <row r="18" spans="1:28">
      <c r="C18" s="384">
        <v>505</v>
      </c>
      <c r="D18" s="385" t="s">
        <v>11801</v>
      </c>
      <c r="E18" s="386" t="s">
        <v>5841</v>
      </c>
      <c r="F18" s="387" t="s">
        <v>5840</v>
      </c>
      <c r="G18" s="388">
        <v>9500</v>
      </c>
      <c r="H18" s="513">
        <v>2700</v>
      </c>
      <c r="I18" s="389">
        <v>19500</v>
      </c>
      <c r="J18" s="390">
        <v>132000</v>
      </c>
      <c r="K18" s="67" t="s">
        <v>62</v>
      </c>
      <c r="L18" s="395"/>
    </row>
    <row r="19" spans="1:28">
      <c r="C19" s="384">
        <v>524</v>
      </c>
      <c r="D19" s="385" t="s">
        <v>5846</v>
      </c>
      <c r="E19" s="386" t="s">
        <v>5841</v>
      </c>
      <c r="F19" s="387" t="s">
        <v>5840</v>
      </c>
      <c r="G19" s="388">
        <v>16100</v>
      </c>
      <c r="H19" s="513">
        <v>2100</v>
      </c>
      <c r="I19" s="389">
        <v>15900</v>
      </c>
      <c r="J19" s="390">
        <v>41000</v>
      </c>
      <c r="K19" s="67" t="s">
        <v>65</v>
      </c>
      <c r="L19" s="395"/>
    </row>
    <row r="20" spans="1:28">
      <c r="C20" s="384">
        <v>598</v>
      </c>
      <c r="D20" s="385" t="s">
        <v>5849</v>
      </c>
      <c r="E20" s="386" t="s">
        <v>5841</v>
      </c>
      <c r="F20" s="387" t="s">
        <v>5840</v>
      </c>
      <c r="G20" s="388">
        <v>9000</v>
      </c>
      <c r="H20" s="513">
        <v>2400</v>
      </c>
      <c r="I20" s="389">
        <v>14700</v>
      </c>
      <c r="J20" s="390">
        <v>77200</v>
      </c>
      <c r="K20" s="67" t="s">
        <v>64</v>
      </c>
      <c r="L20" s="395"/>
    </row>
    <row r="21" spans="1:28">
      <c r="C21" s="384">
        <v>643</v>
      </c>
      <c r="D21" s="385" t="s">
        <v>5852</v>
      </c>
      <c r="E21" s="386" t="s">
        <v>5841</v>
      </c>
      <c r="F21" s="387" t="s">
        <v>1405</v>
      </c>
      <c r="G21" s="388">
        <v>11600</v>
      </c>
      <c r="H21" s="513">
        <v>2200</v>
      </c>
      <c r="I21" s="389">
        <v>11900</v>
      </c>
      <c r="J21" s="390">
        <v>45100</v>
      </c>
      <c r="K21" s="67" t="s">
        <v>66</v>
      </c>
      <c r="L21" s="395"/>
      <c r="Q21" s="897" t="s">
        <v>12914</v>
      </c>
      <c r="R21" s="898"/>
      <c r="S21" s="899"/>
    </row>
    <row r="22" spans="1:28">
      <c r="C22" s="384">
        <v>670</v>
      </c>
      <c r="D22" s="385" t="s">
        <v>5854</v>
      </c>
      <c r="E22" s="386" t="s">
        <v>5841</v>
      </c>
      <c r="F22" s="387" t="s">
        <v>1847</v>
      </c>
      <c r="G22" s="388">
        <v>15600</v>
      </c>
      <c r="H22" s="513">
        <v>861</v>
      </c>
      <c r="I22" s="389">
        <v>18900</v>
      </c>
      <c r="J22" s="390">
        <v>20900</v>
      </c>
      <c r="K22" s="67" t="s">
        <v>62</v>
      </c>
      <c r="L22" s="395"/>
      <c r="Q22" s="336"/>
      <c r="R22" s="373" t="s">
        <v>12628</v>
      </c>
      <c r="S22" s="378" t="s">
        <v>12629</v>
      </c>
    </row>
    <row r="23" spans="1:28">
      <c r="C23" s="384">
        <v>775</v>
      </c>
      <c r="D23" s="385" t="s">
        <v>5860</v>
      </c>
      <c r="E23" s="386" t="s">
        <v>5841</v>
      </c>
      <c r="F23" s="387" t="s">
        <v>1847</v>
      </c>
      <c r="G23" s="388">
        <v>14500</v>
      </c>
      <c r="H23" s="513">
        <v>743</v>
      </c>
      <c r="I23" s="389">
        <v>24700</v>
      </c>
      <c r="J23" s="390">
        <v>11300</v>
      </c>
      <c r="K23" s="67" t="s">
        <v>62</v>
      </c>
      <c r="L23" s="395"/>
      <c r="Q23" s="397" t="s">
        <v>62</v>
      </c>
      <c r="R23" s="731">
        <f>COUNTIF($K$7:$K$61,Q23)</f>
        <v>8</v>
      </c>
      <c r="S23" s="732">
        <f>COUNTIF($K$62:$K$112,Q23)</f>
        <v>6</v>
      </c>
    </row>
    <row r="24" spans="1:28">
      <c r="C24" s="384">
        <v>787</v>
      </c>
      <c r="D24" s="385" t="s">
        <v>5861</v>
      </c>
      <c r="E24" s="386" t="s">
        <v>5841</v>
      </c>
      <c r="F24" s="387" t="s">
        <v>76</v>
      </c>
      <c r="G24" s="388">
        <v>10100</v>
      </c>
      <c r="H24" s="513">
        <v>928</v>
      </c>
      <c r="I24" s="389">
        <v>12700</v>
      </c>
      <c r="J24" s="390">
        <v>34900</v>
      </c>
      <c r="K24" s="67" t="s">
        <v>65</v>
      </c>
      <c r="L24" s="395"/>
      <c r="M24" s="182"/>
      <c r="N24" s="182"/>
      <c r="O24" s="182"/>
      <c r="P24" s="182"/>
      <c r="Q24" s="398" t="s">
        <v>66</v>
      </c>
      <c r="R24" s="635">
        <f t="shared" ref="R24:R30" si="0">COUNTIF($K$7:$K$61,Q24)</f>
        <v>6</v>
      </c>
      <c r="S24" s="733">
        <f t="shared" ref="S24:S30" si="1">COUNTIF($K$62:$K$112,Q24)</f>
        <v>11</v>
      </c>
      <c r="T24" s="182"/>
      <c r="U24" s="182"/>
      <c r="V24" s="182"/>
      <c r="W24" s="182"/>
      <c r="X24" s="182"/>
      <c r="Y24" s="182"/>
    </row>
    <row r="25" spans="1:28">
      <c r="C25" s="384">
        <v>832</v>
      </c>
      <c r="D25" s="385" t="s">
        <v>5863</v>
      </c>
      <c r="E25" s="386" t="s">
        <v>5841</v>
      </c>
      <c r="F25" s="387" t="s">
        <v>5840</v>
      </c>
      <c r="G25" s="388">
        <v>6400</v>
      </c>
      <c r="H25" s="513">
        <v>1500</v>
      </c>
      <c r="I25" s="389">
        <v>5300</v>
      </c>
      <c r="J25" s="390">
        <v>66800</v>
      </c>
      <c r="K25" s="67" t="s">
        <v>63</v>
      </c>
      <c r="L25" s="395"/>
      <c r="Q25" s="398" t="s">
        <v>64</v>
      </c>
      <c r="R25" s="635">
        <f t="shared" si="0"/>
        <v>3</v>
      </c>
      <c r="S25" s="733">
        <f t="shared" si="1"/>
        <v>2</v>
      </c>
    </row>
    <row r="26" spans="1:28">
      <c r="C26" s="384">
        <v>858</v>
      </c>
      <c r="D26" s="385" t="s">
        <v>5864</v>
      </c>
      <c r="E26" s="386" t="s">
        <v>5841</v>
      </c>
      <c r="F26" s="387" t="s">
        <v>1405</v>
      </c>
      <c r="G26" s="388">
        <v>8400</v>
      </c>
      <c r="H26" s="513">
        <v>1200</v>
      </c>
      <c r="I26" s="389">
        <v>11600</v>
      </c>
      <c r="J26" s="390">
        <v>24800</v>
      </c>
      <c r="K26" s="67" t="s">
        <v>66</v>
      </c>
      <c r="L26" s="395"/>
      <c r="Q26" s="398" t="s">
        <v>67</v>
      </c>
      <c r="R26" s="635">
        <f t="shared" si="0"/>
        <v>1</v>
      </c>
      <c r="S26" s="733">
        <f t="shared" si="1"/>
        <v>2</v>
      </c>
    </row>
    <row r="27" spans="1:28">
      <c r="C27" s="384">
        <v>879</v>
      </c>
      <c r="D27" s="385" t="s">
        <v>5867</v>
      </c>
      <c r="E27" s="386" t="s">
        <v>5841</v>
      </c>
      <c r="F27" s="387" t="s">
        <v>1405</v>
      </c>
      <c r="G27" s="388">
        <v>8400</v>
      </c>
      <c r="H27" s="513">
        <v>1400</v>
      </c>
      <c r="I27" s="389">
        <v>8000</v>
      </c>
      <c r="J27" s="390">
        <v>21500</v>
      </c>
      <c r="K27" s="67" t="s">
        <v>67</v>
      </c>
      <c r="L27" s="395"/>
      <c r="Q27" s="398" t="s">
        <v>63</v>
      </c>
      <c r="R27" s="635">
        <f t="shared" si="0"/>
        <v>2</v>
      </c>
      <c r="S27" s="733">
        <f>COUNTIF($K$62:$K$112,Q27)</f>
        <v>10</v>
      </c>
    </row>
    <row r="28" spans="1:28">
      <c r="C28" s="384">
        <v>954</v>
      </c>
      <c r="D28" s="385" t="s">
        <v>5869</v>
      </c>
      <c r="E28" s="386" t="s">
        <v>5841</v>
      </c>
      <c r="F28" s="387" t="s">
        <v>5840</v>
      </c>
      <c r="G28" s="388">
        <v>16200</v>
      </c>
      <c r="H28" s="513">
        <v>643</v>
      </c>
      <c r="I28" s="389">
        <v>7200</v>
      </c>
      <c r="J28" s="390">
        <v>15400</v>
      </c>
      <c r="K28" s="67" t="s">
        <v>65</v>
      </c>
      <c r="L28" s="395"/>
      <c r="Q28" s="398" t="s">
        <v>12701</v>
      </c>
      <c r="R28" s="635">
        <f t="shared" si="0"/>
        <v>0</v>
      </c>
      <c r="S28" s="733">
        <f>COUNTIF($K$62:$K$112,Q28)</f>
        <v>0</v>
      </c>
    </row>
    <row r="29" spans="1:28">
      <c r="C29" s="384">
        <v>974</v>
      </c>
      <c r="D29" s="385" t="s">
        <v>5870</v>
      </c>
      <c r="E29" s="386" t="s">
        <v>5841</v>
      </c>
      <c r="F29" s="387" t="s">
        <v>1840</v>
      </c>
      <c r="G29" s="388">
        <v>9000</v>
      </c>
      <c r="H29" s="513">
        <v>901</v>
      </c>
      <c r="I29" s="389">
        <v>9400</v>
      </c>
      <c r="J29" s="390">
        <v>19500</v>
      </c>
      <c r="K29" s="67" t="s">
        <v>12890</v>
      </c>
      <c r="L29" s="395"/>
      <c r="Q29" s="398" t="s">
        <v>61</v>
      </c>
      <c r="R29" s="635">
        <f t="shared" si="0"/>
        <v>2</v>
      </c>
      <c r="S29" s="733">
        <f t="shared" si="1"/>
        <v>3</v>
      </c>
    </row>
    <row r="30" spans="1:28" s="182" customFormat="1">
      <c r="A30" s="356"/>
      <c r="B30" s="286"/>
      <c r="C30" s="384">
        <v>989</v>
      </c>
      <c r="D30" s="385" t="s">
        <v>11802</v>
      </c>
      <c r="E30" s="386" t="s">
        <v>5841</v>
      </c>
      <c r="F30" s="387" t="s">
        <v>76</v>
      </c>
      <c r="G30" s="388">
        <v>9800</v>
      </c>
      <c r="H30" s="513">
        <v>-17200</v>
      </c>
      <c r="I30" s="389">
        <v>17600</v>
      </c>
      <c r="J30" s="390">
        <v>40400</v>
      </c>
      <c r="K30" s="67" t="s">
        <v>12688</v>
      </c>
      <c r="L30" s="395" t="s">
        <v>12689</v>
      </c>
      <c r="M30"/>
      <c r="N30"/>
      <c r="O30"/>
      <c r="P30"/>
      <c r="Q30" s="398" t="s">
        <v>12702</v>
      </c>
      <c r="R30" s="635">
        <f t="shared" si="0"/>
        <v>0</v>
      </c>
      <c r="S30" s="733">
        <f t="shared" si="1"/>
        <v>0</v>
      </c>
      <c r="T30"/>
      <c r="U30"/>
      <c r="V30"/>
      <c r="W30"/>
      <c r="X30"/>
      <c r="Y30"/>
      <c r="Z30"/>
      <c r="AA30"/>
      <c r="AB30"/>
    </row>
    <row r="31" spans="1:28">
      <c r="C31" s="384">
        <v>1100</v>
      </c>
      <c r="D31" s="385" t="s">
        <v>5874</v>
      </c>
      <c r="E31" s="386" t="s">
        <v>5841</v>
      </c>
      <c r="F31" s="387" t="s">
        <v>5840</v>
      </c>
      <c r="G31" s="388">
        <v>3000</v>
      </c>
      <c r="H31" s="513">
        <v>1200</v>
      </c>
      <c r="I31" s="389">
        <v>10200</v>
      </c>
      <c r="J31" s="390">
        <v>26400</v>
      </c>
      <c r="K31" s="67" t="s">
        <v>65</v>
      </c>
      <c r="L31" s="395"/>
      <c r="Q31" s="399" t="s">
        <v>12630</v>
      </c>
      <c r="R31" s="642">
        <f>COUNTA(K7:K61)-SUM(R23:R30)</f>
        <v>33</v>
      </c>
      <c r="S31" s="734">
        <f>COUNTA($K$62:$K$112)-SUM(S23:S30)</f>
        <v>17</v>
      </c>
      <c r="AA31" s="182"/>
      <c r="AB31" s="182"/>
    </row>
    <row r="32" spans="1:28">
      <c r="C32" s="384">
        <v>1146</v>
      </c>
      <c r="D32" s="385" t="s">
        <v>5876</v>
      </c>
      <c r="E32" s="386" t="s">
        <v>5841</v>
      </c>
      <c r="F32" s="387" t="s">
        <v>74</v>
      </c>
      <c r="G32" s="388">
        <v>9100</v>
      </c>
      <c r="H32" s="513">
        <v>572</v>
      </c>
      <c r="I32" s="389">
        <v>7200</v>
      </c>
      <c r="J32" s="390">
        <v>15800</v>
      </c>
      <c r="K32" s="67" t="s">
        <v>65</v>
      </c>
      <c r="L32" s="395"/>
      <c r="N32" s="182"/>
      <c r="O32" s="182"/>
      <c r="P32" s="182"/>
      <c r="Z32" s="182"/>
    </row>
    <row r="33" spans="1:28">
      <c r="C33" s="384">
        <v>1208</v>
      </c>
      <c r="D33" s="385" t="s">
        <v>5877</v>
      </c>
      <c r="E33" s="386" t="s">
        <v>5841</v>
      </c>
      <c r="F33" s="387" t="s">
        <v>1847</v>
      </c>
      <c r="G33" s="388">
        <v>4100</v>
      </c>
      <c r="H33" s="513">
        <v>672</v>
      </c>
      <c r="I33" s="389">
        <v>9100</v>
      </c>
      <c r="J33" s="390">
        <v>39200</v>
      </c>
      <c r="K33" s="67" t="s">
        <v>65</v>
      </c>
      <c r="L33" s="395"/>
      <c r="M33" s="182"/>
      <c r="P33" s="193"/>
      <c r="Q33" s="193"/>
      <c r="R33" s="182"/>
      <c r="S33" s="182"/>
      <c r="T33" s="182"/>
      <c r="U33" s="182"/>
      <c r="V33" s="182"/>
      <c r="W33" s="182"/>
      <c r="X33" s="182"/>
      <c r="Y33" s="182"/>
    </row>
    <row r="34" spans="1:28">
      <c r="C34" s="384">
        <v>1302</v>
      </c>
      <c r="D34" s="385" t="s">
        <v>5880</v>
      </c>
      <c r="E34" s="386" t="s">
        <v>5841</v>
      </c>
      <c r="F34" s="387" t="s">
        <v>1850</v>
      </c>
      <c r="G34" s="388">
        <v>1900</v>
      </c>
      <c r="H34" s="513">
        <v>821</v>
      </c>
      <c r="I34" s="389">
        <v>5800</v>
      </c>
      <c r="J34" s="390">
        <v>18700</v>
      </c>
      <c r="K34" s="67" t="s">
        <v>65</v>
      </c>
      <c r="L34" s="395"/>
    </row>
    <row r="35" spans="1:28">
      <c r="C35" s="384">
        <v>1380</v>
      </c>
      <c r="D35" s="385" t="s">
        <v>5881</v>
      </c>
      <c r="E35" s="386" t="s">
        <v>5841</v>
      </c>
      <c r="F35" s="387" t="s">
        <v>76</v>
      </c>
      <c r="G35" s="388">
        <v>1900</v>
      </c>
      <c r="H35" s="513">
        <v>534</v>
      </c>
      <c r="I35" s="389">
        <v>4300</v>
      </c>
      <c r="J35" s="390">
        <v>25400</v>
      </c>
      <c r="K35" s="67" t="s">
        <v>12688</v>
      </c>
      <c r="L35" s="395" t="s">
        <v>5882</v>
      </c>
      <c r="Q35" s="182"/>
    </row>
    <row r="36" spans="1:28">
      <c r="C36" s="384">
        <v>1382</v>
      </c>
      <c r="D36" s="385" t="s">
        <v>5883</v>
      </c>
      <c r="E36" s="386" t="s">
        <v>5841</v>
      </c>
      <c r="F36" s="387" t="s">
        <v>5840</v>
      </c>
      <c r="G36" s="388">
        <v>1200</v>
      </c>
      <c r="H36" s="513">
        <v>582</v>
      </c>
      <c r="I36" s="389">
        <v>1900</v>
      </c>
      <c r="J36" s="390">
        <v>22300</v>
      </c>
      <c r="K36" s="67" t="s">
        <v>65</v>
      </c>
      <c r="L36" s="395"/>
    </row>
    <row r="37" spans="1:28">
      <c r="C37" s="384">
        <v>1389</v>
      </c>
      <c r="D37" s="385" t="s">
        <v>5884</v>
      </c>
      <c r="E37" s="386" t="s">
        <v>5841</v>
      </c>
      <c r="F37" s="387" t="s">
        <v>77</v>
      </c>
      <c r="G37" s="388">
        <v>2300</v>
      </c>
      <c r="H37" s="513">
        <v>975</v>
      </c>
      <c r="I37" s="389">
        <v>5900</v>
      </c>
      <c r="J37" s="390">
        <v>12500</v>
      </c>
      <c r="K37" s="67" t="s">
        <v>65</v>
      </c>
      <c r="L37" s="395"/>
    </row>
    <row r="38" spans="1:28">
      <c r="C38" s="384">
        <v>1443</v>
      </c>
      <c r="D38" s="385" t="s">
        <v>5887</v>
      </c>
      <c r="E38" s="386" t="s">
        <v>5841</v>
      </c>
      <c r="F38" s="387" t="s">
        <v>74</v>
      </c>
      <c r="G38" s="388">
        <v>5100</v>
      </c>
      <c r="H38" s="513">
        <v>590</v>
      </c>
      <c r="I38" s="389">
        <v>8900</v>
      </c>
      <c r="J38" s="390">
        <v>15200</v>
      </c>
      <c r="K38" s="67" t="s">
        <v>12655</v>
      </c>
      <c r="L38" s="395"/>
    </row>
    <row r="39" spans="1:28" s="182" customFormat="1">
      <c r="A39" s="356"/>
      <c r="B39" s="286"/>
      <c r="C39" s="384">
        <v>1456</v>
      </c>
      <c r="D39" s="385" t="s">
        <v>11803</v>
      </c>
      <c r="E39" s="386" t="s">
        <v>5841</v>
      </c>
      <c r="F39" s="387" t="s">
        <v>5840</v>
      </c>
      <c r="G39" s="388">
        <v>3200</v>
      </c>
      <c r="H39" s="513">
        <v>590</v>
      </c>
      <c r="I39" s="389">
        <v>6300</v>
      </c>
      <c r="J39" s="390">
        <v>17400</v>
      </c>
      <c r="K39" s="67" t="s">
        <v>63</v>
      </c>
      <c r="L39" s="395"/>
      <c r="M39"/>
      <c r="N39"/>
      <c r="O39"/>
      <c r="P39"/>
      <c r="Q39"/>
      <c r="R39"/>
      <c r="S39"/>
      <c r="T39"/>
      <c r="U39"/>
      <c r="V39"/>
      <c r="W39"/>
      <c r="X39"/>
      <c r="Y39"/>
      <c r="Z39"/>
      <c r="AA39"/>
      <c r="AB39"/>
    </row>
    <row r="40" spans="1:28">
      <c r="C40" s="384">
        <v>1494</v>
      </c>
      <c r="D40" s="385" t="s">
        <v>5888</v>
      </c>
      <c r="E40" s="386" t="s">
        <v>5841</v>
      </c>
      <c r="F40" s="387" t="s">
        <v>2618</v>
      </c>
      <c r="G40" s="388">
        <v>6200</v>
      </c>
      <c r="H40" s="513">
        <v>-92</v>
      </c>
      <c r="I40" s="389">
        <v>5000</v>
      </c>
      <c r="J40" s="390">
        <v>24800</v>
      </c>
      <c r="K40" s="67" t="s">
        <v>12690</v>
      </c>
      <c r="L40" s="395" t="s">
        <v>5882</v>
      </c>
      <c r="AA40" s="182"/>
      <c r="AB40" s="182"/>
    </row>
    <row r="41" spans="1:28">
      <c r="C41" s="384">
        <v>1543</v>
      </c>
      <c r="D41" s="385" t="s">
        <v>5890</v>
      </c>
      <c r="E41" s="386" t="s">
        <v>5841</v>
      </c>
      <c r="F41" s="387" t="s">
        <v>1405</v>
      </c>
      <c r="G41" s="388">
        <v>5000</v>
      </c>
      <c r="H41" s="513">
        <v>641</v>
      </c>
      <c r="I41" s="389">
        <v>4700</v>
      </c>
      <c r="J41" s="390">
        <v>11300</v>
      </c>
      <c r="K41" s="67" t="s">
        <v>66</v>
      </c>
      <c r="L41" s="395"/>
      <c r="Z41" s="182"/>
    </row>
    <row r="42" spans="1:28">
      <c r="C42" s="384">
        <v>1573</v>
      </c>
      <c r="D42" s="385" t="s">
        <v>5891</v>
      </c>
      <c r="E42" s="386" t="s">
        <v>5841</v>
      </c>
      <c r="F42" s="387" t="s">
        <v>5840</v>
      </c>
      <c r="G42" s="388">
        <v>2600</v>
      </c>
      <c r="H42" s="513">
        <v>-27</v>
      </c>
      <c r="I42" s="389">
        <v>3900</v>
      </c>
      <c r="J42" s="390">
        <v>42900</v>
      </c>
      <c r="K42" s="67" t="s">
        <v>61</v>
      </c>
      <c r="L42" s="395"/>
      <c r="N42" s="182"/>
      <c r="O42" s="182"/>
      <c r="P42" s="182"/>
    </row>
    <row r="43" spans="1:28">
      <c r="C43" s="384">
        <v>1575</v>
      </c>
      <c r="D43" s="385" t="s">
        <v>5892</v>
      </c>
      <c r="E43" s="386" t="s">
        <v>5841</v>
      </c>
      <c r="F43" s="387" t="s">
        <v>5840</v>
      </c>
      <c r="G43" s="388">
        <v>2800</v>
      </c>
      <c r="H43" s="513">
        <v>-418</v>
      </c>
      <c r="I43" s="389">
        <v>5500</v>
      </c>
      <c r="J43" s="390">
        <v>41700</v>
      </c>
      <c r="K43" s="67" t="s">
        <v>65</v>
      </c>
      <c r="L43" s="395"/>
      <c r="M43" s="182"/>
      <c r="N43" s="182"/>
      <c r="O43" s="182"/>
      <c r="P43" s="182"/>
      <c r="R43" s="182"/>
      <c r="S43" s="182"/>
      <c r="T43" s="182"/>
      <c r="U43" s="182"/>
      <c r="V43" s="182"/>
      <c r="W43" s="182"/>
      <c r="X43" s="182"/>
      <c r="Y43" s="182"/>
    </row>
    <row r="44" spans="1:28">
      <c r="C44" s="384">
        <v>1580</v>
      </c>
      <c r="D44" s="385" t="s">
        <v>11804</v>
      </c>
      <c r="E44" s="386" t="s">
        <v>5841</v>
      </c>
      <c r="F44" s="387" t="s">
        <v>5840</v>
      </c>
      <c r="G44" s="388">
        <v>3000</v>
      </c>
      <c r="H44" s="513">
        <v>576</v>
      </c>
      <c r="I44" s="389">
        <v>5100</v>
      </c>
      <c r="J44" s="390">
        <v>13200</v>
      </c>
      <c r="K44" s="67" t="s">
        <v>65</v>
      </c>
      <c r="L44" s="395"/>
      <c r="M44" s="182"/>
      <c r="N44" s="182"/>
      <c r="O44" s="182"/>
      <c r="P44" s="182"/>
      <c r="R44" s="182"/>
      <c r="S44" s="182"/>
      <c r="T44" s="182"/>
      <c r="U44" s="182"/>
      <c r="V44" s="182"/>
      <c r="W44" s="182"/>
      <c r="X44" s="182"/>
      <c r="Y44" s="182"/>
    </row>
    <row r="45" spans="1:28">
      <c r="C45" s="384">
        <v>1603</v>
      </c>
      <c r="D45" s="385" t="s">
        <v>5894</v>
      </c>
      <c r="E45" s="386" t="s">
        <v>5841</v>
      </c>
      <c r="F45" s="387" t="s">
        <v>5840</v>
      </c>
      <c r="G45" s="388">
        <v>1700</v>
      </c>
      <c r="H45" s="513">
        <v>478</v>
      </c>
      <c r="I45" s="389">
        <v>2100</v>
      </c>
      <c r="J45" s="390">
        <v>16500</v>
      </c>
      <c r="K45" s="67" t="s">
        <v>35</v>
      </c>
      <c r="L45" s="395"/>
      <c r="M45" s="182"/>
      <c r="Q45" s="182"/>
      <c r="R45" s="182"/>
      <c r="S45" s="182"/>
      <c r="T45" s="182"/>
      <c r="U45" s="182"/>
      <c r="V45" s="182"/>
      <c r="W45" s="182"/>
      <c r="X45" s="182"/>
      <c r="Y45" s="182"/>
    </row>
    <row r="46" spans="1:28">
      <c r="C46" s="384">
        <v>1604</v>
      </c>
      <c r="D46" s="385" t="s">
        <v>11805</v>
      </c>
      <c r="E46" s="386" t="s">
        <v>5841</v>
      </c>
      <c r="F46" s="387" t="s">
        <v>5840</v>
      </c>
      <c r="G46" s="388">
        <v>3400</v>
      </c>
      <c r="H46" s="513">
        <v>103</v>
      </c>
      <c r="I46" s="389">
        <v>16100</v>
      </c>
      <c r="J46" s="390">
        <v>16200</v>
      </c>
      <c r="K46" s="67" t="s">
        <v>65</v>
      </c>
      <c r="L46" s="395"/>
      <c r="N46" s="182"/>
      <c r="O46" s="182"/>
      <c r="P46" s="182"/>
      <c r="Q46" s="182"/>
    </row>
    <row r="47" spans="1:28">
      <c r="C47" s="384">
        <v>1605</v>
      </c>
      <c r="D47" s="385" t="s">
        <v>5895</v>
      </c>
      <c r="E47" s="386" t="s">
        <v>5841</v>
      </c>
      <c r="F47" s="387" t="s">
        <v>5840</v>
      </c>
      <c r="G47" s="388">
        <v>2600</v>
      </c>
      <c r="H47" s="513">
        <v>-81</v>
      </c>
      <c r="I47" s="389">
        <v>4700</v>
      </c>
      <c r="J47" s="390">
        <v>37100</v>
      </c>
      <c r="K47" s="67" t="s">
        <v>66</v>
      </c>
      <c r="L47" s="395"/>
      <c r="M47" s="182"/>
      <c r="N47" s="182"/>
      <c r="O47" s="182"/>
      <c r="P47" s="182"/>
      <c r="Q47" s="182"/>
      <c r="R47" s="182"/>
      <c r="S47" s="182"/>
      <c r="T47" s="182"/>
      <c r="U47" s="182"/>
      <c r="V47" s="182"/>
      <c r="W47" s="182"/>
      <c r="X47" s="182"/>
      <c r="Y47" s="182"/>
    </row>
    <row r="48" spans="1:28">
      <c r="C48" s="384">
        <v>1673</v>
      </c>
      <c r="D48" s="385" t="s">
        <v>5896</v>
      </c>
      <c r="E48" s="386" t="s">
        <v>5841</v>
      </c>
      <c r="F48" s="387" t="s">
        <v>5840</v>
      </c>
      <c r="G48" s="388">
        <v>3300</v>
      </c>
      <c r="H48" s="513">
        <v>-38</v>
      </c>
      <c r="I48" s="389">
        <v>3300</v>
      </c>
      <c r="J48" s="390">
        <v>29700</v>
      </c>
      <c r="K48" s="67" t="s">
        <v>65</v>
      </c>
      <c r="L48" s="395"/>
      <c r="M48" s="182"/>
      <c r="R48" s="182"/>
      <c r="S48" s="182"/>
      <c r="T48" s="182"/>
      <c r="U48" s="182"/>
      <c r="V48" s="182"/>
      <c r="W48" s="182"/>
      <c r="X48" s="182"/>
      <c r="Y48" s="182"/>
    </row>
    <row r="49" spans="1:28" s="182" customFormat="1">
      <c r="A49" s="356"/>
      <c r="B49" s="286"/>
      <c r="C49" s="384">
        <v>1737</v>
      </c>
      <c r="D49" s="385" t="s">
        <v>11806</v>
      </c>
      <c r="E49" s="386" t="s">
        <v>5841</v>
      </c>
      <c r="F49" s="387" t="s">
        <v>11807</v>
      </c>
      <c r="G49" s="388">
        <v>1100</v>
      </c>
      <c r="H49" s="513">
        <v>-426</v>
      </c>
      <c r="I49" s="389">
        <v>2900</v>
      </c>
      <c r="J49" s="390">
        <v>24400</v>
      </c>
      <c r="K49" s="67" t="s">
        <v>12690</v>
      </c>
      <c r="L49" s="395" t="s">
        <v>5882</v>
      </c>
      <c r="M49"/>
      <c r="N49"/>
      <c r="O49"/>
      <c r="P49"/>
      <c r="R49"/>
      <c r="S49"/>
      <c r="T49"/>
      <c r="U49"/>
      <c r="V49"/>
      <c r="W49"/>
      <c r="X49"/>
      <c r="Y49"/>
      <c r="Z49"/>
      <c r="AA49"/>
      <c r="AB49"/>
    </row>
    <row r="50" spans="1:28" s="182" customFormat="1">
      <c r="A50" s="356"/>
      <c r="B50" s="286"/>
      <c r="C50" s="384">
        <v>1738</v>
      </c>
      <c r="D50" s="385" t="s">
        <v>11808</v>
      </c>
      <c r="E50" s="386" t="s">
        <v>5841</v>
      </c>
      <c r="F50" s="387" t="s">
        <v>1840</v>
      </c>
      <c r="G50" s="388">
        <v>1100</v>
      </c>
      <c r="H50" s="513">
        <v>-65</v>
      </c>
      <c r="I50" s="389">
        <v>2300</v>
      </c>
      <c r="J50" s="390">
        <v>24400</v>
      </c>
      <c r="K50" s="67" t="s">
        <v>61</v>
      </c>
      <c r="L50" s="395"/>
      <c r="M50"/>
      <c r="R50"/>
      <c r="S50"/>
      <c r="T50"/>
      <c r="U50"/>
      <c r="V50"/>
      <c r="W50"/>
      <c r="X50"/>
      <c r="Y50"/>
      <c r="Z50"/>
    </row>
    <row r="51" spans="1:28" s="182" customFormat="1">
      <c r="A51" s="356"/>
      <c r="B51" s="286"/>
      <c r="C51" s="384">
        <v>1749</v>
      </c>
      <c r="D51" s="385" t="s">
        <v>11809</v>
      </c>
      <c r="E51" s="386" t="s">
        <v>5841</v>
      </c>
      <c r="F51" s="387" t="s">
        <v>5840</v>
      </c>
      <c r="G51" s="388">
        <v>1300</v>
      </c>
      <c r="H51" s="513">
        <v>419</v>
      </c>
      <c r="I51" s="389">
        <v>3300</v>
      </c>
      <c r="J51" s="390">
        <v>15700</v>
      </c>
      <c r="K51" s="67" t="s">
        <v>65</v>
      </c>
      <c r="L51" s="395"/>
      <c r="Q51"/>
    </row>
    <row r="52" spans="1:28">
      <c r="C52" s="384">
        <v>1757</v>
      </c>
      <c r="D52" s="385" t="s">
        <v>5898</v>
      </c>
      <c r="E52" s="386" t="s">
        <v>5841</v>
      </c>
      <c r="F52" s="387" t="s">
        <v>1840</v>
      </c>
      <c r="G52" s="388">
        <v>3100</v>
      </c>
      <c r="H52" s="513">
        <v>381</v>
      </c>
      <c r="I52" s="389">
        <v>2900</v>
      </c>
      <c r="J52" s="390">
        <v>18700</v>
      </c>
      <c r="K52" s="67" t="s">
        <v>65</v>
      </c>
      <c r="L52" s="395"/>
      <c r="M52" s="182"/>
      <c r="N52" s="182"/>
      <c r="O52" s="182"/>
      <c r="P52" s="182"/>
      <c r="R52" s="182"/>
      <c r="S52" s="182"/>
      <c r="T52" s="182"/>
      <c r="U52" s="182"/>
      <c r="V52" s="182"/>
      <c r="W52" s="182"/>
      <c r="X52" s="182"/>
      <c r="Y52" s="182"/>
      <c r="Z52" s="182"/>
      <c r="AA52" s="182"/>
      <c r="AB52" s="182"/>
    </row>
    <row r="53" spans="1:28" s="182" customFormat="1">
      <c r="A53" s="356"/>
      <c r="B53" s="286"/>
      <c r="C53" s="384">
        <v>1791</v>
      </c>
      <c r="D53" s="385" t="s">
        <v>11810</v>
      </c>
      <c r="E53" s="386" t="s">
        <v>5841</v>
      </c>
      <c r="F53" s="387" t="s">
        <v>1836</v>
      </c>
      <c r="G53" s="388">
        <v>1400</v>
      </c>
      <c r="H53" s="513">
        <v>-37</v>
      </c>
      <c r="I53" s="389">
        <v>2200</v>
      </c>
      <c r="J53" s="390">
        <v>22200</v>
      </c>
      <c r="K53" s="67" t="s">
        <v>65</v>
      </c>
      <c r="L53" s="395"/>
      <c r="N53"/>
      <c r="O53"/>
      <c r="P53"/>
      <c r="AA53"/>
      <c r="AB53"/>
    </row>
    <row r="54" spans="1:28" s="182" customFormat="1">
      <c r="A54" s="356"/>
      <c r="B54" s="286"/>
      <c r="C54" s="384">
        <v>1792</v>
      </c>
      <c r="D54" s="385" t="s">
        <v>11811</v>
      </c>
      <c r="E54" s="386" t="s">
        <v>5841</v>
      </c>
      <c r="F54" s="387" t="s">
        <v>1854</v>
      </c>
      <c r="G54" s="388">
        <v>2000</v>
      </c>
      <c r="H54" s="513">
        <v>155</v>
      </c>
      <c r="I54" s="389">
        <v>2100</v>
      </c>
      <c r="J54" s="390">
        <v>22200</v>
      </c>
      <c r="K54" s="67" t="s">
        <v>65</v>
      </c>
      <c r="L54" s="395"/>
      <c r="M54"/>
      <c r="R54"/>
      <c r="S54"/>
      <c r="T54"/>
      <c r="U54"/>
      <c r="V54"/>
      <c r="W54"/>
      <c r="X54"/>
      <c r="Y54"/>
      <c r="Z54"/>
    </row>
    <row r="55" spans="1:28">
      <c r="C55" s="384">
        <v>1866</v>
      </c>
      <c r="D55" s="385" t="s">
        <v>5901</v>
      </c>
      <c r="E55" s="386" t="s">
        <v>5841</v>
      </c>
      <c r="F55" s="387" t="s">
        <v>76</v>
      </c>
      <c r="G55" s="388">
        <v>14400</v>
      </c>
      <c r="H55" s="513">
        <v>17</v>
      </c>
      <c r="I55" s="389">
        <v>1600</v>
      </c>
      <c r="J55" s="390">
        <v>1800</v>
      </c>
      <c r="K55" s="67" t="s">
        <v>35</v>
      </c>
      <c r="L55" s="395"/>
      <c r="M55" s="182"/>
      <c r="Q55" s="182"/>
      <c r="R55" s="182"/>
      <c r="S55" s="182"/>
      <c r="T55" s="182"/>
      <c r="U55" s="182"/>
      <c r="V55" s="182"/>
      <c r="W55" s="182"/>
      <c r="X55" s="182"/>
      <c r="Y55" s="182"/>
      <c r="Z55" s="182"/>
      <c r="AA55" s="182"/>
      <c r="AB55" s="182"/>
    </row>
    <row r="56" spans="1:28">
      <c r="C56" s="384">
        <v>1870</v>
      </c>
      <c r="D56" s="385" t="s">
        <v>5902</v>
      </c>
      <c r="E56" s="386" t="s">
        <v>5841</v>
      </c>
      <c r="F56" s="387" t="s">
        <v>5840</v>
      </c>
      <c r="G56" s="388">
        <v>1800</v>
      </c>
      <c r="H56" s="513">
        <v>-276</v>
      </c>
      <c r="I56" s="389">
        <v>4500</v>
      </c>
      <c r="J56" s="390">
        <v>19200</v>
      </c>
      <c r="K56" s="67" t="s">
        <v>65</v>
      </c>
      <c r="L56" s="395"/>
      <c r="Z56" s="182"/>
    </row>
    <row r="57" spans="1:28" s="182" customFormat="1">
      <c r="A57" s="356"/>
      <c r="B57" s="286"/>
      <c r="C57" s="384">
        <v>1883</v>
      </c>
      <c r="D57" s="385" t="s">
        <v>11813</v>
      </c>
      <c r="E57" s="386" t="s">
        <v>5841</v>
      </c>
      <c r="F57" s="387" t="s">
        <v>5840</v>
      </c>
      <c r="G57" s="388">
        <v>862</v>
      </c>
      <c r="H57" s="513">
        <v>230</v>
      </c>
      <c r="I57" s="389">
        <v>1700</v>
      </c>
      <c r="J57" s="390">
        <v>18700</v>
      </c>
      <c r="K57" s="67" t="s">
        <v>65</v>
      </c>
      <c r="L57" s="395"/>
      <c r="M57"/>
      <c r="R57"/>
      <c r="S57"/>
      <c r="T57"/>
      <c r="U57"/>
      <c r="V57"/>
      <c r="W57"/>
      <c r="X57"/>
      <c r="Y57"/>
      <c r="Z57"/>
      <c r="AA57"/>
      <c r="AB57"/>
    </row>
    <row r="58" spans="1:28" s="182" customFormat="1">
      <c r="A58" s="356"/>
      <c r="B58" s="286"/>
      <c r="C58" s="384">
        <v>1892</v>
      </c>
      <c r="D58" s="385" t="s">
        <v>11814</v>
      </c>
      <c r="E58" s="386" t="s">
        <v>5841</v>
      </c>
      <c r="F58" s="387" t="s">
        <v>5840</v>
      </c>
      <c r="G58" s="388">
        <v>2100</v>
      </c>
      <c r="H58" s="513">
        <v>346</v>
      </c>
      <c r="I58" s="389">
        <v>2500</v>
      </c>
      <c r="J58" s="390">
        <v>17800</v>
      </c>
      <c r="K58" s="67" t="s">
        <v>12655</v>
      </c>
      <c r="L58" s="395"/>
      <c r="N58"/>
      <c r="O58"/>
      <c r="P58"/>
      <c r="Q58"/>
      <c r="Z58"/>
    </row>
    <row r="59" spans="1:28" s="182" customFormat="1">
      <c r="A59" s="356"/>
      <c r="B59" s="286"/>
      <c r="C59" s="384">
        <v>1911</v>
      </c>
      <c r="D59" s="385" t="s">
        <v>11815</v>
      </c>
      <c r="E59" s="386" t="s">
        <v>5841</v>
      </c>
      <c r="F59" s="387" t="s">
        <v>5840</v>
      </c>
      <c r="G59" s="388">
        <v>1200</v>
      </c>
      <c r="H59" s="513">
        <v>238</v>
      </c>
      <c r="I59" s="389">
        <v>3300</v>
      </c>
      <c r="J59" s="390">
        <v>17600</v>
      </c>
      <c r="K59" s="67" t="s">
        <v>65</v>
      </c>
      <c r="L59" s="395"/>
      <c r="M59"/>
      <c r="N59"/>
      <c r="O59"/>
      <c r="P59"/>
      <c r="Q59"/>
      <c r="R59"/>
      <c r="S59"/>
      <c r="T59"/>
      <c r="U59"/>
      <c r="V59"/>
      <c r="W59"/>
      <c r="X59"/>
      <c r="Y59"/>
    </row>
    <row r="60" spans="1:28">
      <c r="C60" s="384">
        <v>1927</v>
      </c>
      <c r="D60" s="385" t="s">
        <v>5904</v>
      </c>
      <c r="E60" s="386" t="s">
        <v>5841</v>
      </c>
      <c r="F60" s="387" t="s">
        <v>77</v>
      </c>
      <c r="G60" s="388">
        <v>4500</v>
      </c>
      <c r="H60" s="513">
        <v>450</v>
      </c>
      <c r="I60" s="389">
        <v>5300</v>
      </c>
      <c r="J60" s="390">
        <v>10900</v>
      </c>
      <c r="K60" s="67" t="s">
        <v>62</v>
      </c>
      <c r="L60" s="395"/>
      <c r="Q60" s="182"/>
      <c r="Z60" s="182"/>
      <c r="AA60" s="182"/>
      <c r="AB60" s="182"/>
    </row>
    <row r="61" spans="1:28" s="182" customFormat="1" ht="15" thickBot="1">
      <c r="A61" s="356"/>
      <c r="B61" s="286"/>
      <c r="C61" s="384">
        <v>1992</v>
      </c>
      <c r="D61" s="385" t="s">
        <v>11812</v>
      </c>
      <c r="E61" s="386" t="s">
        <v>5841</v>
      </c>
      <c r="F61" s="387" t="s">
        <v>5840</v>
      </c>
      <c r="G61" s="388">
        <v>1200</v>
      </c>
      <c r="H61" s="513">
        <v>-1300</v>
      </c>
      <c r="I61" s="389">
        <v>2700</v>
      </c>
      <c r="J61" s="390">
        <v>15900</v>
      </c>
      <c r="K61" s="67" t="s">
        <v>12690</v>
      </c>
      <c r="L61" s="395" t="s">
        <v>5882</v>
      </c>
      <c r="M61"/>
      <c r="N61"/>
      <c r="O61"/>
      <c r="P61"/>
      <c r="Q61"/>
      <c r="R61"/>
      <c r="S61"/>
      <c r="T61"/>
      <c r="U61"/>
      <c r="V61"/>
      <c r="W61"/>
      <c r="X61"/>
      <c r="Y61"/>
      <c r="AA61"/>
      <c r="AB61"/>
    </row>
    <row r="62" spans="1:28">
      <c r="C62" s="540">
        <v>6</v>
      </c>
      <c r="D62" s="516" t="s">
        <v>1</v>
      </c>
      <c r="E62" s="541" t="s">
        <v>5839</v>
      </c>
      <c r="F62" s="542" t="s">
        <v>5840</v>
      </c>
      <c r="G62" s="543">
        <v>261700</v>
      </c>
      <c r="H62" s="514">
        <v>59400</v>
      </c>
      <c r="I62" s="544">
        <v>373700</v>
      </c>
      <c r="J62" s="545">
        <v>961300</v>
      </c>
      <c r="K62" s="221" t="s">
        <v>62</v>
      </c>
      <c r="L62" s="546"/>
      <c r="AA62" s="182"/>
      <c r="AB62" s="182"/>
    </row>
    <row r="63" spans="1:28">
      <c r="C63" s="384">
        <v>13</v>
      </c>
      <c r="D63" s="385" t="s">
        <v>38</v>
      </c>
      <c r="E63" s="386" t="s">
        <v>5839</v>
      </c>
      <c r="F63" s="387" t="s">
        <v>74</v>
      </c>
      <c r="G63" s="388">
        <v>221500</v>
      </c>
      <c r="H63" s="513">
        <v>39900</v>
      </c>
      <c r="I63" s="389">
        <v>304100</v>
      </c>
      <c r="J63" s="390">
        <v>272400</v>
      </c>
      <c r="K63" s="67" t="s">
        <v>66</v>
      </c>
      <c r="L63" s="395"/>
      <c r="Z63" s="182"/>
    </row>
    <row r="64" spans="1:28" s="182" customFormat="1">
      <c r="A64" s="356"/>
      <c r="B64" s="286"/>
      <c r="C64" s="384">
        <v>74</v>
      </c>
      <c r="D64" s="385" t="s">
        <v>46</v>
      </c>
      <c r="E64" s="386" t="s">
        <v>5839</v>
      </c>
      <c r="F64" s="387" t="s">
        <v>5840</v>
      </c>
      <c r="G64" s="388">
        <v>50800</v>
      </c>
      <c r="H64" s="513">
        <v>12900</v>
      </c>
      <c r="I64" s="389">
        <v>102500</v>
      </c>
      <c r="J64" s="390">
        <v>248300</v>
      </c>
      <c r="K64" s="67" t="s">
        <v>62</v>
      </c>
      <c r="L64" s="395"/>
      <c r="M64"/>
      <c r="N64"/>
      <c r="O64"/>
      <c r="P64"/>
      <c r="Q64"/>
      <c r="R64"/>
      <c r="S64"/>
      <c r="T64"/>
      <c r="U64"/>
      <c r="V64"/>
      <c r="W64"/>
      <c r="X64"/>
      <c r="Y64"/>
      <c r="Z64"/>
      <c r="AA64"/>
      <c r="AB64"/>
    </row>
    <row r="65" spans="3:28">
      <c r="C65" s="384">
        <v>123</v>
      </c>
      <c r="D65" s="385" t="s">
        <v>5830</v>
      </c>
      <c r="E65" s="386" t="s">
        <v>5839</v>
      </c>
      <c r="F65" s="387" t="s">
        <v>75</v>
      </c>
      <c r="G65" s="388">
        <v>175600</v>
      </c>
      <c r="H65" s="513">
        <v>4300</v>
      </c>
      <c r="I65" s="389">
        <v>110000</v>
      </c>
      <c r="J65" s="390">
        <v>41200</v>
      </c>
      <c r="K65" s="67" t="s">
        <v>61</v>
      </c>
      <c r="L65" s="395"/>
      <c r="AA65" s="182"/>
      <c r="AB65" s="182"/>
    </row>
    <row r="66" spans="3:28">
      <c r="C66" s="384">
        <v>279</v>
      </c>
      <c r="D66" s="385" t="s">
        <v>44</v>
      </c>
      <c r="E66" s="386" t="s">
        <v>5839</v>
      </c>
      <c r="F66" s="387" t="s">
        <v>5840</v>
      </c>
      <c r="G66" s="388">
        <v>58700</v>
      </c>
      <c r="H66" s="513">
        <v>4200</v>
      </c>
      <c r="I66" s="389">
        <v>32500</v>
      </c>
      <c r="J66" s="390">
        <v>31500</v>
      </c>
      <c r="K66" s="67" t="s">
        <v>62</v>
      </c>
      <c r="L66" s="395"/>
      <c r="Z66" s="182"/>
    </row>
    <row r="67" spans="3:28">
      <c r="C67" s="384">
        <v>426</v>
      </c>
      <c r="D67" s="385" t="s">
        <v>52</v>
      </c>
      <c r="E67" s="386" t="s">
        <v>5839</v>
      </c>
      <c r="F67" s="387" t="s">
        <v>76</v>
      </c>
      <c r="G67" s="388">
        <v>26400</v>
      </c>
      <c r="H67" s="513">
        <v>2100</v>
      </c>
      <c r="I67" s="389">
        <v>21200</v>
      </c>
      <c r="J67" s="390">
        <v>35700</v>
      </c>
      <c r="K67" s="67" t="s">
        <v>65</v>
      </c>
      <c r="L67" s="395"/>
    </row>
    <row r="68" spans="3:28">
      <c r="C68" s="384">
        <v>470</v>
      </c>
      <c r="D68" s="385" t="s">
        <v>42</v>
      </c>
      <c r="E68" s="386" t="s">
        <v>5839</v>
      </c>
      <c r="F68" s="387" t="s">
        <v>5840</v>
      </c>
      <c r="G68" s="388">
        <v>90400</v>
      </c>
      <c r="H68" s="513">
        <v>-2300</v>
      </c>
      <c r="I68" s="389">
        <v>111800</v>
      </c>
      <c r="J68" s="390">
        <v>45200</v>
      </c>
      <c r="K68" s="67" t="s">
        <v>64</v>
      </c>
      <c r="L68" s="395"/>
    </row>
    <row r="69" spans="3:28">
      <c r="C69" s="384">
        <v>483</v>
      </c>
      <c r="D69" s="385" t="s">
        <v>60</v>
      </c>
      <c r="E69" s="386" t="s">
        <v>5839</v>
      </c>
      <c r="F69" s="387" t="s">
        <v>5840</v>
      </c>
      <c r="G69" s="388">
        <v>30600</v>
      </c>
      <c r="H69" s="513">
        <v>649</v>
      </c>
      <c r="I69" s="389">
        <v>51800</v>
      </c>
      <c r="J69" s="390">
        <v>22800</v>
      </c>
      <c r="K69" s="67" t="s">
        <v>62</v>
      </c>
      <c r="L69" s="395"/>
    </row>
    <row r="70" spans="3:28">
      <c r="C70" s="384">
        <v>507</v>
      </c>
      <c r="D70" s="385" t="s">
        <v>5845</v>
      </c>
      <c r="E70" s="386" t="s">
        <v>5839</v>
      </c>
      <c r="F70" s="387" t="s">
        <v>1864</v>
      </c>
      <c r="G70" s="388">
        <v>14400</v>
      </c>
      <c r="H70" s="513">
        <v>3000</v>
      </c>
      <c r="I70" s="389">
        <v>19200</v>
      </c>
      <c r="J70" s="390">
        <v>30300</v>
      </c>
      <c r="K70" s="67" t="s">
        <v>63</v>
      </c>
      <c r="L70" s="395"/>
    </row>
    <row r="71" spans="3:28">
      <c r="C71" s="384">
        <v>515</v>
      </c>
      <c r="D71" s="219" t="s">
        <v>545</v>
      </c>
      <c r="E71" s="386" t="s">
        <v>5839</v>
      </c>
      <c r="F71" s="387" t="s">
        <v>77</v>
      </c>
      <c r="G71" s="388">
        <v>36100</v>
      </c>
      <c r="H71" s="513">
        <v>1500</v>
      </c>
      <c r="I71" s="389">
        <v>27300</v>
      </c>
      <c r="J71" s="390">
        <v>14600</v>
      </c>
      <c r="K71" s="67" t="s">
        <v>62</v>
      </c>
      <c r="L71" s="395"/>
    </row>
    <row r="72" spans="3:28">
      <c r="C72" s="384">
        <v>541</v>
      </c>
      <c r="D72" s="385" t="s">
        <v>5847</v>
      </c>
      <c r="E72" s="386" t="s">
        <v>5839</v>
      </c>
      <c r="F72" s="387" t="s">
        <v>77</v>
      </c>
      <c r="G72" s="388">
        <v>14100</v>
      </c>
      <c r="H72" s="513">
        <v>1800</v>
      </c>
      <c r="I72" s="389">
        <v>18700</v>
      </c>
      <c r="J72" s="390">
        <v>33900</v>
      </c>
      <c r="K72" s="67" t="s">
        <v>64</v>
      </c>
      <c r="L72" s="395"/>
    </row>
    <row r="73" spans="3:28">
      <c r="C73" s="384">
        <v>591</v>
      </c>
      <c r="D73" s="385" t="s">
        <v>5848</v>
      </c>
      <c r="E73" s="386" t="s">
        <v>5839</v>
      </c>
      <c r="F73" s="387" t="s">
        <v>5840</v>
      </c>
      <c r="G73" s="388">
        <v>11300</v>
      </c>
      <c r="H73" s="513">
        <v>1100</v>
      </c>
      <c r="I73" s="389">
        <v>27500</v>
      </c>
      <c r="J73" s="390">
        <v>27400</v>
      </c>
      <c r="K73" s="67" t="s">
        <v>63</v>
      </c>
      <c r="L73" s="395"/>
    </row>
    <row r="74" spans="3:28">
      <c r="C74" s="384">
        <v>615</v>
      </c>
      <c r="D74" s="385" t="s">
        <v>5850</v>
      </c>
      <c r="E74" s="386" t="s">
        <v>5839</v>
      </c>
      <c r="F74" s="387" t="s">
        <v>5840</v>
      </c>
      <c r="G74" s="388">
        <v>19400</v>
      </c>
      <c r="H74" s="513">
        <v>841</v>
      </c>
      <c r="I74" s="389">
        <v>27900</v>
      </c>
      <c r="J74" s="390">
        <v>16100</v>
      </c>
      <c r="K74" s="67" t="s">
        <v>63</v>
      </c>
      <c r="L74" s="395"/>
    </row>
    <row r="75" spans="3:28">
      <c r="C75" s="384">
        <v>641</v>
      </c>
      <c r="D75" s="385" t="s">
        <v>5851</v>
      </c>
      <c r="E75" s="386" t="s">
        <v>5839</v>
      </c>
      <c r="F75" s="387" t="s">
        <v>76</v>
      </c>
      <c r="G75" s="388">
        <v>14500</v>
      </c>
      <c r="H75" s="513">
        <v>535</v>
      </c>
      <c r="I75" s="389">
        <v>44300</v>
      </c>
      <c r="J75" s="390">
        <v>20300</v>
      </c>
      <c r="K75" s="67" t="s">
        <v>63</v>
      </c>
      <c r="L75" s="395"/>
    </row>
    <row r="76" spans="3:28">
      <c r="C76" s="384">
        <v>642</v>
      </c>
      <c r="D76" s="385" t="s">
        <v>51</v>
      </c>
      <c r="E76" s="386" t="s">
        <v>5839</v>
      </c>
      <c r="F76" s="387" t="s">
        <v>80</v>
      </c>
      <c r="G76" s="388">
        <v>26600</v>
      </c>
      <c r="H76" s="513">
        <v>-402</v>
      </c>
      <c r="I76" s="389">
        <v>46600</v>
      </c>
      <c r="J76" s="390">
        <v>32300</v>
      </c>
      <c r="K76" s="67" t="s">
        <v>66</v>
      </c>
      <c r="L76" s="395"/>
    </row>
    <row r="77" spans="3:28">
      <c r="C77" s="384">
        <v>655</v>
      </c>
      <c r="D77" s="385" t="s">
        <v>5853</v>
      </c>
      <c r="E77" s="386" t="s">
        <v>5839</v>
      </c>
      <c r="F77" s="387" t="s">
        <v>77</v>
      </c>
      <c r="G77" s="388">
        <v>14900</v>
      </c>
      <c r="H77" s="513">
        <v>642</v>
      </c>
      <c r="I77" s="389">
        <v>27500</v>
      </c>
      <c r="J77" s="390">
        <v>22100</v>
      </c>
      <c r="K77" s="67" t="s">
        <v>66</v>
      </c>
      <c r="L77" s="395"/>
      <c r="N77" s="182"/>
      <c r="O77" s="182"/>
      <c r="P77" s="182"/>
    </row>
    <row r="78" spans="3:28">
      <c r="C78" s="384">
        <v>677</v>
      </c>
      <c r="D78" s="385" t="s">
        <v>5855</v>
      </c>
      <c r="E78" s="386" t="s">
        <v>5839</v>
      </c>
      <c r="F78" s="387" t="s">
        <v>76</v>
      </c>
      <c r="G78" s="388">
        <v>54100</v>
      </c>
      <c r="H78" s="513">
        <v>668</v>
      </c>
      <c r="I78" s="389">
        <v>81300</v>
      </c>
      <c r="J78" s="390">
        <v>6500</v>
      </c>
      <c r="K78" s="67" t="s">
        <v>65</v>
      </c>
      <c r="L78" s="395"/>
      <c r="M78" s="182"/>
      <c r="R78" s="182"/>
      <c r="S78" s="182"/>
      <c r="T78" s="182"/>
      <c r="U78" s="182"/>
      <c r="V78" s="182"/>
      <c r="W78" s="182"/>
      <c r="X78" s="182"/>
      <c r="Y78" s="182"/>
    </row>
    <row r="79" spans="3:28">
      <c r="C79" s="384">
        <v>699</v>
      </c>
      <c r="D79" s="385" t="s">
        <v>45</v>
      </c>
      <c r="E79" s="386" t="s">
        <v>5839</v>
      </c>
      <c r="F79" s="387" t="s">
        <v>5856</v>
      </c>
      <c r="G79" s="388">
        <v>50000</v>
      </c>
      <c r="H79" s="513">
        <v>511</v>
      </c>
      <c r="I79" s="389">
        <v>31300</v>
      </c>
      <c r="J79" s="390">
        <v>11200</v>
      </c>
      <c r="K79" s="67" t="s">
        <v>66</v>
      </c>
      <c r="L79" s="395"/>
    </row>
    <row r="80" spans="3:28">
      <c r="C80" s="384">
        <v>719</v>
      </c>
      <c r="D80" s="385" t="s">
        <v>5857</v>
      </c>
      <c r="E80" s="386" t="s">
        <v>5839</v>
      </c>
      <c r="F80" s="387" t="s">
        <v>1863</v>
      </c>
      <c r="G80" s="388">
        <v>24100</v>
      </c>
      <c r="H80" s="513">
        <v>-368</v>
      </c>
      <c r="I80" s="389">
        <v>30300</v>
      </c>
      <c r="J80" s="390">
        <v>33400</v>
      </c>
      <c r="K80" s="67" t="s">
        <v>63</v>
      </c>
      <c r="L80" s="395"/>
      <c r="Q80" s="182"/>
    </row>
    <row r="81" spans="1:28">
      <c r="C81" s="384">
        <v>743</v>
      </c>
      <c r="D81" s="385" t="s">
        <v>5858</v>
      </c>
      <c r="E81" s="386" t="s">
        <v>5839</v>
      </c>
      <c r="F81" s="387" t="s">
        <v>5840</v>
      </c>
      <c r="G81" s="388">
        <v>7200</v>
      </c>
      <c r="H81" s="513">
        <v>2900</v>
      </c>
      <c r="I81" s="389">
        <v>12900</v>
      </c>
      <c r="J81" s="390">
        <v>29700</v>
      </c>
      <c r="K81" s="67" t="s">
        <v>12656</v>
      </c>
      <c r="L81" s="395"/>
    </row>
    <row r="82" spans="1:28">
      <c r="C82" s="384">
        <v>752</v>
      </c>
      <c r="D82" s="385" t="s">
        <v>5859</v>
      </c>
      <c r="E82" s="386" t="s">
        <v>5839</v>
      </c>
      <c r="F82" s="387" t="s">
        <v>77</v>
      </c>
      <c r="G82" s="388">
        <v>5300</v>
      </c>
      <c r="H82" s="513">
        <v>2100</v>
      </c>
      <c r="I82" s="389">
        <v>14700</v>
      </c>
      <c r="J82" s="390">
        <v>78700</v>
      </c>
      <c r="K82" s="67" t="s">
        <v>65</v>
      </c>
      <c r="L82" s="395"/>
      <c r="T82" s="115"/>
    </row>
    <row r="83" spans="1:28">
      <c r="C83" s="384">
        <v>800</v>
      </c>
      <c r="D83" s="385" t="s">
        <v>5862</v>
      </c>
      <c r="E83" s="386" t="s">
        <v>5839</v>
      </c>
      <c r="F83" s="387" t="s">
        <v>76</v>
      </c>
      <c r="G83" s="388">
        <v>7300</v>
      </c>
      <c r="H83" s="513">
        <v>1600</v>
      </c>
      <c r="I83" s="389">
        <v>8000</v>
      </c>
      <c r="J83" s="390">
        <v>47800</v>
      </c>
      <c r="K83" s="67" t="s">
        <v>65</v>
      </c>
      <c r="L83" s="395"/>
      <c r="T83" s="115"/>
    </row>
    <row r="84" spans="1:28" s="182" customFormat="1">
      <c r="A84" s="356"/>
      <c r="B84" s="286"/>
      <c r="C84" s="384">
        <v>861</v>
      </c>
      <c r="D84" s="385" t="s">
        <v>5865</v>
      </c>
      <c r="E84" s="386" t="s">
        <v>5839</v>
      </c>
      <c r="F84" s="387" t="s">
        <v>5840</v>
      </c>
      <c r="G84" s="388">
        <v>8200</v>
      </c>
      <c r="H84" s="513">
        <v>1200</v>
      </c>
      <c r="I84" s="389">
        <v>10000</v>
      </c>
      <c r="J84" s="390">
        <v>31200</v>
      </c>
      <c r="K84" s="67" t="s">
        <v>63</v>
      </c>
      <c r="L84" s="395"/>
      <c r="M84"/>
      <c r="N84"/>
      <c r="O84"/>
      <c r="P84"/>
      <c r="Q84"/>
      <c r="R84"/>
      <c r="S84"/>
      <c r="T84" s="115"/>
      <c r="U84"/>
      <c r="V84"/>
      <c r="W84"/>
      <c r="X84"/>
      <c r="Y84"/>
      <c r="Z84"/>
      <c r="AA84"/>
      <c r="AB84"/>
    </row>
    <row r="85" spans="1:28">
      <c r="C85" s="384">
        <v>867</v>
      </c>
      <c r="D85" s="385" t="s">
        <v>5866</v>
      </c>
      <c r="E85" s="386" t="s">
        <v>5839</v>
      </c>
      <c r="F85" s="387" t="s">
        <v>78</v>
      </c>
      <c r="G85" s="388">
        <v>11300</v>
      </c>
      <c r="H85" s="513">
        <v>1700</v>
      </c>
      <c r="I85" s="389">
        <v>8800</v>
      </c>
      <c r="J85" s="390">
        <v>14100</v>
      </c>
      <c r="K85" s="67" t="s">
        <v>66</v>
      </c>
      <c r="L85" s="395"/>
      <c r="T85" s="115"/>
      <c r="AA85" s="182"/>
      <c r="AB85" s="182"/>
    </row>
    <row r="86" spans="1:28">
      <c r="C86" s="384">
        <v>900</v>
      </c>
      <c r="D86" s="385" t="s">
        <v>5868</v>
      </c>
      <c r="E86" s="386" t="s">
        <v>5839</v>
      </c>
      <c r="F86" s="387" t="s">
        <v>77</v>
      </c>
      <c r="G86" s="388">
        <v>12500</v>
      </c>
      <c r="H86" s="513">
        <v>676</v>
      </c>
      <c r="I86" s="389">
        <v>18400</v>
      </c>
      <c r="J86" s="390">
        <v>11100</v>
      </c>
      <c r="K86" s="67" t="s">
        <v>66</v>
      </c>
      <c r="L86" s="395"/>
      <c r="T86" s="115"/>
      <c r="Z86" s="182"/>
    </row>
    <row r="87" spans="1:28">
      <c r="C87" s="384">
        <v>937</v>
      </c>
      <c r="D87" s="385" t="s">
        <v>11800</v>
      </c>
      <c r="E87" s="386" t="s">
        <v>5839</v>
      </c>
      <c r="F87" s="387" t="s">
        <v>76</v>
      </c>
      <c r="G87" s="388">
        <v>17000</v>
      </c>
      <c r="H87" s="513">
        <v>524</v>
      </c>
      <c r="I87" s="389">
        <v>28100</v>
      </c>
      <c r="J87" s="390">
        <v>7700</v>
      </c>
      <c r="K87" s="67" t="s">
        <v>12891</v>
      </c>
      <c r="L87" s="395"/>
      <c r="T87" s="115"/>
    </row>
    <row r="88" spans="1:28">
      <c r="C88" s="384">
        <v>939</v>
      </c>
      <c r="D88" s="385" t="s">
        <v>58</v>
      </c>
      <c r="E88" s="386" t="s">
        <v>5839</v>
      </c>
      <c r="F88" s="387" t="s">
        <v>75</v>
      </c>
      <c r="G88" s="388">
        <v>34100</v>
      </c>
      <c r="H88" s="513">
        <v>501</v>
      </c>
      <c r="I88" s="389">
        <v>21500</v>
      </c>
      <c r="J88" s="390">
        <v>7600</v>
      </c>
      <c r="K88" s="67" t="s">
        <v>12655</v>
      </c>
      <c r="L88" s="395"/>
      <c r="T88" s="115"/>
    </row>
    <row r="89" spans="1:28">
      <c r="C89" s="384">
        <v>1000</v>
      </c>
      <c r="D89" s="385" t="s">
        <v>5871</v>
      </c>
      <c r="E89" s="386" t="s">
        <v>5839</v>
      </c>
      <c r="F89" s="387" t="s">
        <v>74</v>
      </c>
      <c r="G89" s="388">
        <v>8300</v>
      </c>
      <c r="H89" s="513">
        <v>637</v>
      </c>
      <c r="I89" s="389">
        <v>17300</v>
      </c>
      <c r="J89" s="390">
        <v>13400</v>
      </c>
      <c r="K89" s="67" t="s">
        <v>66</v>
      </c>
      <c r="L89" s="395"/>
      <c r="N89" s="182"/>
      <c r="O89" s="182"/>
      <c r="P89" s="182"/>
      <c r="T89" s="115"/>
    </row>
    <row r="90" spans="1:28">
      <c r="C90" s="384">
        <v>1001</v>
      </c>
      <c r="D90" s="385" t="s">
        <v>5872</v>
      </c>
      <c r="E90" s="386" t="s">
        <v>5839</v>
      </c>
      <c r="F90" s="387" t="s">
        <v>76</v>
      </c>
      <c r="G90" s="388">
        <v>12800</v>
      </c>
      <c r="H90" s="513">
        <v>-1100</v>
      </c>
      <c r="I90" s="389">
        <v>18800</v>
      </c>
      <c r="J90" s="390">
        <v>20000</v>
      </c>
      <c r="K90" s="67" t="s">
        <v>65</v>
      </c>
      <c r="L90" s="395"/>
      <c r="M90" s="182"/>
      <c r="R90" s="182"/>
      <c r="T90" s="115"/>
      <c r="U90" s="182"/>
      <c r="V90" s="182"/>
      <c r="W90" s="182"/>
      <c r="X90" s="182"/>
      <c r="Y90" s="182"/>
    </row>
    <row r="91" spans="1:28">
      <c r="C91" s="384">
        <v>1023</v>
      </c>
      <c r="D91" s="219" t="s">
        <v>561</v>
      </c>
      <c r="E91" s="386" t="s">
        <v>5839</v>
      </c>
      <c r="F91" s="387" t="s">
        <v>77</v>
      </c>
      <c r="G91" s="388">
        <v>26300</v>
      </c>
      <c r="H91" s="513">
        <v>325</v>
      </c>
      <c r="I91" s="389">
        <v>25200</v>
      </c>
      <c r="J91" s="390">
        <v>8700</v>
      </c>
      <c r="K91" s="67" t="s">
        <v>62</v>
      </c>
      <c r="L91" s="395"/>
      <c r="T91" s="115"/>
    </row>
    <row r="92" spans="1:28">
      <c r="C92" s="384">
        <v>1068</v>
      </c>
      <c r="D92" s="385" t="s">
        <v>5873</v>
      </c>
      <c r="E92" s="386" t="s">
        <v>5839</v>
      </c>
      <c r="F92" s="387" t="s">
        <v>5840</v>
      </c>
      <c r="G92" s="388">
        <v>6200</v>
      </c>
      <c r="H92" s="513">
        <v>1000</v>
      </c>
      <c r="I92" s="389">
        <v>8400</v>
      </c>
      <c r="J92" s="390">
        <v>19200</v>
      </c>
      <c r="K92" s="67" t="s">
        <v>67</v>
      </c>
      <c r="L92" s="395"/>
      <c r="Q92" s="182"/>
      <c r="T92" s="115"/>
    </row>
    <row r="93" spans="1:28">
      <c r="C93" s="384">
        <v>1103</v>
      </c>
      <c r="D93" s="385" t="s">
        <v>5875</v>
      </c>
      <c r="E93" s="386" t="s">
        <v>5839</v>
      </c>
      <c r="F93" s="387" t="s">
        <v>77</v>
      </c>
      <c r="G93" s="388">
        <v>5100</v>
      </c>
      <c r="H93" s="513">
        <v>1000</v>
      </c>
      <c r="I93" s="389">
        <v>6600</v>
      </c>
      <c r="J93" s="390">
        <v>25200</v>
      </c>
      <c r="K93" s="67" t="s">
        <v>61</v>
      </c>
      <c r="L93" s="395"/>
    </row>
    <row r="94" spans="1:28">
      <c r="C94" s="384">
        <v>1201</v>
      </c>
      <c r="D94" s="385" t="s">
        <v>47</v>
      </c>
      <c r="E94" s="386" t="s">
        <v>5839</v>
      </c>
      <c r="F94" s="387" t="s">
        <v>75</v>
      </c>
      <c r="G94" s="388">
        <v>44400</v>
      </c>
      <c r="H94" s="513">
        <v>369</v>
      </c>
      <c r="I94" s="389">
        <v>19000</v>
      </c>
      <c r="J94" s="390">
        <v>5200</v>
      </c>
      <c r="K94" s="67" t="s">
        <v>63</v>
      </c>
      <c r="L94" s="395"/>
      <c r="N94" s="182"/>
      <c r="O94" s="182"/>
      <c r="P94" s="182"/>
    </row>
    <row r="95" spans="1:28">
      <c r="C95" s="384">
        <v>1243</v>
      </c>
      <c r="D95" s="385" t="s">
        <v>5878</v>
      </c>
      <c r="E95" s="386" t="s">
        <v>5839</v>
      </c>
      <c r="F95" s="387" t="s">
        <v>75</v>
      </c>
      <c r="G95" s="388">
        <v>7900</v>
      </c>
      <c r="H95" s="513">
        <v>603</v>
      </c>
      <c r="I95" s="389">
        <v>8500</v>
      </c>
      <c r="J95" s="390">
        <v>13600</v>
      </c>
      <c r="K95" s="67" t="s">
        <v>66</v>
      </c>
      <c r="L95" s="395"/>
      <c r="M95" s="182"/>
      <c r="R95" s="182"/>
      <c r="U95" s="182"/>
      <c r="V95" s="182"/>
      <c r="W95" s="182"/>
      <c r="X95" s="182"/>
      <c r="Y95" s="182"/>
    </row>
    <row r="96" spans="1:28" s="182" customFormat="1">
      <c r="A96" s="356"/>
      <c r="B96" s="286"/>
      <c r="C96" s="384">
        <v>1287</v>
      </c>
      <c r="D96" s="385" t="s">
        <v>5879</v>
      </c>
      <c r="E96" s="386" t="s">
        <v>5839</v>
      </c>
      <c r="F96" s="387" t="s">
        <v>75</v>
      </c>
      <c r="G96" s="388">
        <v>1700</v>
      </c>
      <c r="H96" s="513">
        <v>808</v>
      </c>
      <c r="I96" s="389">
        <v>4300</v>
      </c>
      <c r="J96" s="390">
        <v>20100</v>
      </c>
      <c r="K96" s="67" t="s">
        <v>65</v>
      </c>
      <c r="L96" s="395"/>
      <c r="M96"/>
      <c r="N96"/>
      <c r="O96"/>
      <c r="P96"/>
      <c r="Q96"/>
      <c r="R96"/>
      <c r="S96"/>
      <c r="T96"/>
      <c r="U96"/>
      <c r="V96"/>
      <c r="W96"/>
      <c r="X96"/>
      <c r="Y96"/>
      <c r="Z96"/>
      <c r="AA96"/>
      <c r="AB96"/>
    </row>
    <row r="97" spans="1:28">
      <c r="C97" s="384">
        <v>1395</v>
      </c>
      <c r="D97" s="385" t="s">
        <v>5885</v>
      </c>
      <c r="E97" s="386" t="s">
        <v>5839</v>
      </c>
      <c r="F97" s="387" t="s">
        <v>1864</v>
      </c>
      <c r="G97" s="388">
        <v>3300</v>
      </c>
      <c r="H97" s="513">
        <v>694</v>
      </c>
      <c r="I97" s="389">
        <v>5400</v>
      </c>
      <c r="J97" s="390">
        <v>16400</v>
      </c>
      <c r="K97" s="67" t="s">
        <v>65</v>
      </c>
      <c r="L97" s="395"/>
      <c r="Q97" s="182"/>
      <c r="AA97" s="182"/>
      <c r="AB97" s="182"/>
    </row>
    <row r="98" spans="1:28">
      <c r="C98" s="384">
        <v>1413</v>
      </c>
      <c r="D98" s="385" t="s">
        <v>5886</v>
      </c>
      <c r="E98" s="386" t="s">
        <v>5839</v>
      </c>
      <c r="F98" s="387" t="s">
        <v>77</v>
      </c>
      <c r="G98" s="388">
        <v>7900</v>
      </c>
      <c r="H98" s="513">
        <v>500</v>
      </c>
      <c r="I98" s="389">
        <v>6700</v>
      </c>
      <c r="J98" s="390">
        <v>11000</v>
      </c>
      <c r="K98" s="67" t="s">
        <v>66</v>
      </c>
      <c r="L98" s="395"/>
      <c r="Z98" s="182"/>
    </row>
    <row r="99" spans="1:28">
      <c r="C99" s="384">
        <v>1442</v>
      </c>
      <c r="D99" s="385" t="s">
        <v>54</v>
      </c>
      <c r="E99" s="386" t="s">
        <v>5839</v>
      </c>
      <c r="F99" s="387" t="s">
        <v>81</v>
      </c>
      <c r="G99" s="388">
        <v>26500</v>
      </c>
      <c r="H99" s="513">
        <v>138</v>
      </c>
      <c r="I99" s="389">
        <v>14000</v>
      </c>
      <c r="J99" s="390">
        <v>5800</v>
      </c>
      <c r="K99" s="67" t="s">
        <v>66</v>
      </c>
      <c r="L99" s="395"/>
      <c r="N99" s="182"/>
      <c r="O99" s="182"/>
      <c r="P99" s="182"/>
    </row>
    <row r="100" spans="1:28">
      <c r="C100" s="384">
        <v>1463</v>
      </c>
      <c r="D100" s="385" t="s">
        <v>59</v>
      </c>
      <c r="E100" s="386" t="s">
        <v>5839</v>
      </c>
      <c r="F100" s="387" t="s">
        <v>75</v>
      </c>
      <c r="G100" s="388">
        <v>32100</v>
      </c>
      <c r="H100" s="513">
        <v>296</v>
      </c>
      <c r="I100" s="389">
        <v>13000</v>
      </c>
      <c r="J100" s="390">
        <v>2800</v>
      </c>
      <c r="K100" s="67" t="s">
        <v>67</v>
      </c>
      <c r="L100" s="395"/>
      <c r="M100" s="182"/>
      <c r="N100" s="182"/>
      <c r="O100" s="182"/>
      <c r="P100" s="182"/>
      <c r="R100" s="182"/>
      <c r="U100" s="182"/>
      <c r="V100" s="182"/>
      <c r="W100" s="182"/>
      <c r="X100" s="182"/>
      <c r="Y100" s="182"/>
    </row>
    <row r="101" spans="1:28" s="182" customFormat="1">
      <c r="A101" s="356"/>
      <c r="B101" s="286"/>
      <c r="C101" s="384">
        <v>1541</v>
      </c>
      <c r="D101" s="385" t="s">
        <v>5889</v>
      </c>
      <c r="E101" s="386" t="s">
        <v>5839</v>
      </c>
      <c r="F101" s="387" t="s">
        <v>5840</v>
      </c>
      <c r="G101" s="388">
        <v>23800</v>
      </c>
      <c r="H101" s="513">
        <v>176</v>
      </c>
      <c r="I101" s="389">
        <v>12500</v>
      </c>
      <c r="J101" s="390">
        <v>4800</v>
      </c>
      <c r="K101" s="67" t="s">
        <v>61</v>
      </c>
      <c r="L101" s="395"/>
      <c r="N101"/>
      <c r="O101"/>
      <c r="P101"/>
      <c r="Q101"/>
      <c r="S101"/>
      <c r="T101"/>
      <c r="Z101"/>
      <c r="AA101"/>
      <c r="AB101"/>
    </row>
    <row r="102" spans="1:28">
      <c r="C102" s="384">
        <v>1579</v>
      </c>
      <c r="D102" s="385" t="s">
        <v>50</v>
      </c>
      <c r="E102" s="386" t="s">
        <v>5839</v>
      </c>
      <c r="F102" s="387" t="s">
        <v>75</v>
      </c>
      <c r="G102" s="388">
        <v>29500</v>
      </c>
      <c r="H102" s="513">
        <v>163</v>
      </c>
      <c r="I102" s="389">
        <v>11000</v>
      </c>
      <c r="J102" s="390">
        <v>2300</v>
      </c>
      <c r="K102" s="67" t="s">
        <v>63</v>
      </c>
      <c r="L102" s="395"/>
      <c r="Q102" s="182"/>
      <c r="AA102" s="182"/>
      <c r="AB102" s="182"/>
    </row>
    <row r="103" spans="1:28">
      <c r="C103" s="384">
        <v>1597</v>
      </c>
      <c r="D103" s="385" t="s">
        <v>5893</v>
      </c>
      <c r="E103" s="386" t="s">
        <v>5839</v>
      </c>
      <c r="F103" s="387" t="s">
        <v>77</v>
      </c>
      <c r="G103" s="388">
        <v>7200</v>
      </c>
      <c r="H103" s="513">
        <v>141</v>
      </c>
      <c r="I103" s="389">
        <v>8400</v>
      </c>
      <c r="J103" s="390">
        <v>14200</v>
      </c>
      <c r="K103" s="67" t="s">
        <v>66</v>
      </c>
      <c r="L103" s="395"/>
      <c r="Q103" s="182"/>
      <c r="Z103" s="182"/>
    </row>
    <row r="104" spans="1:28">
      <c r="C104" s="384">
        <v>1614</v>
      </c>
      <c r="D104" s="385" t="s">
        <v>11799</v>
      </c>
      <c r="E104" s="386" t="s">
        <v>5839</v>
      </c>
      <c r="F104" s="387" t="s">
        <v>76</v>
      </c>
      <c r="G104" s="388">
        <v>5400</v>
      </c>
      <c r="H104" s="513">
        <v>411</v>
      </c>
      <c r="I104" s="389">
        <v>5300</v>
      </c>
      <c r="J104" s="390">
        <v>16000</v>
      </c>
      <c r="K104" s="67" t="s">
        <v>65</v>
      </c>
      <c r="L104" s="395"/>
    </row>
    <row r="105" spans="1:28">
      <c r="C105" s="384">
        <v>1733</v>
      </c>
      <c r="D105" s="385" t="s">
        <v>5897</v>
      </c>
      <c r="E105" s="386" t="s">
        <v>5839</v>
      </c>
      <c r="F105" s="387" t="s">
        <v>5840</v>
      </c>
      <c r="G105" s="388">
        <v>2200</v>
      </c>
      <c r="H105" s="513">
        <v>328</v>
      </c>
      <c r="I105" s="389">
        <v>3100</v>
      </c>
      <c r="J105" s="390">
        <v>24500</v>
      </c>
      <c r="K105" s="67" t="s">
        <v>63</v>
      </c>
      <c r="L105" s="395"/>
    </row>
    <row r="106" spans="1:28" s="182" customFormat="1">
      <c r="A106" s="356"/>
      <c r="B106" s="286"/>
      <c r="C106" s="384">
        <v>1774</v>
      </c>
      <c r="D106" s="385" t="s">
        <v>5899</v>
      </c>
      <c r="E106" s="386" t="s">
        <v>5839</v>
      </c>
      <c r="F106" s="387" t="s">
        <v>75</v>
      </c>
      <c r="G106" s="388">
        <v>16800</v>
      </c>
      <c r="H106" s="513">
        <v>216</v>
      </c>
      <c r="I106" s="389">
        <v>6700</v>
      </c>
      <c r="J106" s="390">
        <v>2900</v>
      </c>
      <c r="K106" s="67" t="s">
        <v>65</v>
      </c>
      <c r="L106" s="395"/>
      <c r="M106"/>
      <c r="N106"/>
      <c r="O106"/>
      <c r="P106"/>
      <c r="Q106"/>
      <c r="R106"/>
      <c r="S106"/>
      <c r="T106"/>
      <c r="U106"/>
      <c r="V106"/>
      <c r="W106"/>
      <c r="X106"/>
      <c r="Y106"/>
      <c r="Z106"/>
      <c r="AA106"/>
      <c r="AB106"/>
    </row>
    <row r="107" spans="1:28" s="182" customFormat="1">
      <c r="A107" s="356"/>
      <c r="B107" s="286"/>
      <c r="C107" s="384">
        <v>1784</v>
      </c>
      <c r="D107" s="385" t="s">
        <v>5900</v>
      </c>
      <c r="E107" s="386" t="s">
        <v>5839</v>
      </c>
      <c r="F107" s="387" t="s">
        <v>5840</v>
      </c>
      <c r="G107" s="388">
        <v>2600</v>
      </c>
      <c r="H107" s="513">
        <v>-90</v>
      </c>
      <c r="I107" s="389">
        <v>5700</v>
      </c>
      <c r="J107" s="390">
        <v>22500</v>
      </c>
      <c r="K107" s="67" t="s">
        <v>65</v>
      </c>
      <c r="L107" s="395"/>
      <c r="M107"/>
      <c r="N107"/>
      <c r="O107"/>
      <c r="P107"/>
      <c r="Q107"/>
      <c r="R107"/>
      <c r="S107"/>
      <c r="T107"/>
      <c r="U107"/>
      <c r="V107"/>
      <c r="W107"/>
      <c r="X107"/>
      <c r="Y107"/>
      <c r="Z107"/>
    </row>
    <row r="108" spans="1:28">
      <c r="C108" s="384">
        <v>1882</v>
      </c>
      <c r="D108" s="385" t="s">
        <v>5903</v>
      </c>
      <c r="E108" s="386" t="s">
        <v>5839</v>
      </c>
      <c r="F108" s="387" t="s">
        <v>76</v>
      </c>
      <c r="G108" s="388">
        <v>7300</v>
      </c>
      <c r="H108" s="513">
        <v>257</v>
      </c>
      <c r="I108" s="389">
        <v>7100</v>
      </c>
      <c r="J108" s="390">
        <v>9600</v>
      </c>
      <c r="K108" s="67" t="s">
        <v>65</v>
      </c>
      <c r="L108" s="395"/>
      <c r="Z108" s="182"/>
      <c r="AA108" s="182"/>
      <c r="AB108" s="182"/>
    </row>
    <row r="109" spans="1:28">
      <c r="C109" s="384">
        <v>1898</v>
      </c>
      <c r="D109" s="385" t="s">
        <v>11797</v>
      </c>
      <c r="E109" s="386" t="s">
        <v>5839</v>
      </c>
      <c r="F109" s="387" t="s">
        <v>5840</v>
      </c>
      <c r="G109" s="388">
        <v>4200</v>
      </c>
      <c r="H109" s="513">
        <v>421</v>
      </c>
      <c r="I109" s="389">
        <v>4300</v>
      </c>
      <c r="J109" s="390">
        <v>12600</v>
      </c>
      <c r="K109" s="67" t="s">
        <v>12691</v>
      </c>
      <c r="L109" s="395"/>
      <c r="Z109" s="182"/>
    </row>
    <row r="110" spans="1:28">
      <c r="C110" s="384">
        <v>1937</v>
      </c>
      <c r="D110" s="385" t="s">
        <v>11798</v>
      </c>
      <c r="E110" s="386" t="s">
        <v>5839</v>
      </c>
      <c r="F110" s="387" t="s">
        <v>5840</v>
      </c>
      <c r="G110" s="388">
        <v>4000</v>
      </c>
      <c r="H110" s="513">
        <v>185</v>
      </c>
      <c r="I110" s="389">
        <v>6000</v>
      </c>
      <c r="J110" s="390">
        <v>16900</v>
      </c>
      <c r="K110" s="67" t="s">
        <v>63</v>
      </c>
      <c r="L110" s="395"/>
    </row>
    <row r="111" spans="1:28">
      <c r="C111" s="384">
        <v>1953</v>
      </c>
      <c r="D111" s="385" t="s">
        <v>5905</v>
      </c>
      <c r="E111" s="386" t="s">
        <v>5839</v>
      </c>
      <c r="F111" s="387" t="s">
        <v>76</v>
      </c>
      <c r="G111" s="388">
        <v>3900</v>
      </c>
      <c r="H111" s="513">
        <v>376</v>
      </c>
      <c r="I111" s="389">
        <v>3300</v>
      </c>
      <c r="J111" s="390">
        <v>13900</v>
      </c>
      <c r="K111" s="67" t="s">
        <v>65</v>
      </c>
      <c r="L111" s="395"/>
    </row>
    <row r="112" spans="1:28" ht="15" thickBot="1">
      <c r="C112" s="384">
        <v>1971</v>
      </c>
      <c r="D112" s="385" t="s">
        <v>5906</v>
      </c>
      <c r="E112" s="386" t="s">
        <v>5839</v>
      </c>
      <c r="F112" s="387" t="s">
        <v>75</v>
      </c>
      <c r="G112" s="388">
        <v>11700</v>
      </c>
      <c r="H112" s="513">
        <v>140</v>
      </c>
      <c r="I112" s="389">
        <v>11100</v>
      </c>
      <c r="J112" s="390">
        <v>5700</v>
      </c>
      <c r="K112" s="67" t="s">
        <v>12892</v>
      </c>
      <c r="L112" s="395"/>
    </row>
    <row r="113" spans="3:12">
      <c r="C113" s="515">
        <v>44</v>
      </c>
      <c r="D113" s="516" t="s">
        <v>43</v>
      </c>
      <c r="E113" s="516" t="s">
        <v>12631</v>
      </c>
      <c r="F113" s="517" t="s">
        <v>5840</v>
      </c>
      <c r="G113" s="518">
        <v>70800</v>
      </c>
      <c r="H113" s="519">
        <v>21100</v>
      </c>
      <c r="I113" s="520">
        <v>128000</v>
      </c>
      <c r="J113" s="521">
        <v>263100</v>
      </c>
      <c r="K113" s="522" t="s">
        <v>64</v>
      </c>
      <c r="L113" s="523"/>
    </row>
    <row r="114" spans="3:12">
      <c r="C114" s="524">
        <v>128</v>
      </c>
      <c r="D114" s="525" t="s">
        <v>12632</v>
      </c>
      <c r="E114" s="525" t="s">
        <v>12631</v>
      </c>
      <c r="F114" s="526" t="s">
        <v>75</v>
      </c>
      <c r="G114" s="527">
        <v>34200</v>
      </c>
      <c r="H114" s="528">
        <v>11600</v>
      </c>
      <c r="I114" s="529">
        <v>68000</v>
      </c>
      <c r="J114" s="530">
        <v>222400</v>
      </c>
      <c r="K114" s="220" t="s">
        <v>64</v>
      </c>
      <c r="L114" s="531"/>
    </row>
    <row r="115" spans="3:12">
      <c r="C115" s="524">
        <v>178</v>
      </c>
      <c r="D115" s="525" t="s">
        <v>12633</v>
      </c>
      <c r="E115" s="525" t="s">
        <v>12631</v>
      </c>
      <c r="F115" s="526" t="s">
        <v>5840</v>
      </c>
      <c r="G115" s="527">
        <v>21300</v>
      </c>
      <c r="H115" s="528">
        <v>6500</v>
      </c>
      <c r="I115" s="529">
        <v>72100</v>
      </c>
      <c r="J115" s="530">
        <v>126100</v>
      </c>
      <c r="K115" s="220" t="s">
        <v>65</v>
      </c>
      <c r="L115" s="531"/>
    </row>
    <row r="116" spans="3:12">
      <c r="C116" s="524">
        <v>179</v>
      </c>
      <c r="D116" s="525" t="s">
        <v>56</v>
      </c>
      <c r="E116" s="525" t="s">
        <v>12631</v>
      </c>
      <c r="F116" s="526" t="s">
        <v>74</v>
      </c>
      <c r="G116" s="527">
        <v>36800</v>
      </c>
      <c r="H116" s="528">
        <v>14100</v>
      </c>
      <c r="I116" s="529">
        <v>57100</v>
      </c>
      <c r="J116" s="530">
        <v>47600</v>
      </c>
      <c r="K116" s="220" t="s">
        <v>66</v>
      </c>
      <c r="L116" s="531"/>
    </row>
    <row r="117" spans="3:12">
      <c r="C117" s="524">
        <v>206</v>
      </c>
      <c r="D117" s="525" t="s">
        <v>49</v>
      </c>
      <c r="E117" s="525" t="s">
        <v>12631</v>
      </c>
      <c r="F117" s="526" t="s">
        <v>5840</v>
      </c>
      <c r="G117" s="527">
        <v>30000</v>
      </c>
      <c r="H117" s="528">
        <v>13100</v>
      </c>
      <c r="I117" s="529">
        <v>47500</v>
      </c>
      <c r="J117" s="530">
        <v>48000</v>
      </c>
      <c r="K117" s="220" t="s">
        <v>63</v>
      </c>
      <c r="L117" s="531"/>
    </row>
    <row r="118" spans="3:12">
      <c r="C118" s="524">
        <v>310</v>
      </c>
      <c r="D118" s="525" t="s">
        <v>12634</v>
      </c>
      <c r="E118" s="525" t="s">
        <v>12631</v>
      </c>
      <c r="F118" s="526" t="s">
        <v>5840</v>
      </c>
      <c r="G118" s="527">
        <v>21500</v>
      </c>
      <c r="H118" s="528">
        <v>2200</v>
      </c>
      <c r="I118" s="529">
        <v>34200</v>
      </c>
      <c r="J118" s="530">
        <v>96700</v>
      </c>
      <c r="K118" s="220" t="s">
        <v>64</v>
      </c>
      <c r="L118" s="531"/>
    </row>
    <row r="119" spans="3:12">
      <c r="C119" s="524">
        <v>393</v>
      </c>
      <c r="D119" s="525" t="s">
        <v>12635</v>
      </c>
      <c r="E119" s="525" t="s">
        <v>12631</v>
      </c>
      <c r="F119" s="526" t="s">
        <v>1854</v>
      </c>
      <c r="G119" s="527">
        <v>12900</v>
      </c>
      <c r="H119" s="528">
        <v>3000</v>
      </c>
      <c r="I119" s="529">
        <v>24800</v>
      </c>
      <c r="J119" s="530">
        <v>85600</v>
      </c>
      <c r="K119" s="220" t="s">
        <v>63</v>
      </c>
      <c r="L119" s="531"/>
    </row>
    <row r="120" spans="3:12">
      <c r="C120" s="524">
        <v>402</v>
      </c>
      <c r="D120" s="525" t="s">
        <v>12636</v>
      </c>
      <c r="E120" s="525" t="s">
        <v>12631</v>
      </c>
      <c r="F120" s="526" t="s">
        <v>5840</v>
      </c>
      <c r="G120" s="527">
        <v>15800</v>
      </c>
      <c r="H120" s="528">
        <v>5500</v>
      </c>
      <c r="I120" s="529">
        <v>17100</v>
      </c>
      <c r="J120" s="530">
        <v>108400</v>
      </c>
      <c r="K120" s="220" t="s">
        <v>67</v>
      </c>
      <c r="L120" s="531"/>
    </row>
    <row r="121" spans="3:12">
      <c r="C121" s="524">
        <v>435</v>
      </c>
      <c r="D121" s="525" t="s">
        <v>12637</v>
      </c>
      <c r="E121" s="525" t="s">
        <v>12631</v>
      </c>
      <c r="F121" s="526" t="s">
        <v>5840</v>
      </c>
      <c r="G121" s="527">
        <v>16800</v>
      </c>
      <c r="H121" s="528">
        <v>3900</v>
      </c>
      <c r="I121" s="529">
        <v>18900</v>
      </c>
      <c r="J121" s="530">
        <v>41700</v>
      </c>
      <c r="K121" s="220" t="s">
        <v>61</v>
      </c>
      <c r="L121" s="531"/>
    </row>
    <row r="122" spans="3:12">
      <c r="C122" s="524">
        <v>529</v>
      </c>
      <c r="D122" s="525" t="s">
        <v>12638</v>
      </c>
      <c r="E122" s="525" t="s">
        <v>12631</v>
      </c>
      <c r="F122" s="526" t="s">
        <v>5840</v>
      </c>
      <c r="G122" s="527">
        <v>11700</v>
      </c>
      <c r="H122" s="528">
        <v>4100</v>
      </c>
      <c r="I122" s="529">
        <v>13300</v>
      </c>
      <c r="J122" s="530">
        <v>113400</v>
      </c>
      <c r="K122" s="220" t="s">
        <v>66</v>
      </c>
      <c r="L122" s="531"/>
    </row>
    <row r="123" spans="3:12">
      <c r="C123" s="524">
        <v>577</v>
      </c>
      <c r="D123" s="525" t="s">
        <v>12639</v>
      </c>
      <c r="E123" s="525" t="s">
        <v>12631</v>
      </c>
      <c r="F123" s="526" t="s">
        <v>1854</v>
      </c>
      <c r="G123" s="527">
        <v>9400</v>
      </c>
      <c r="H123" s="528">
        <v>2200</v>
      </c>
      <c r="I123" s="529">
        <v>21500</v>
      </c>
      <c r="J123" s="530">
        <v>33100</v>
      </c>
      <c r="K123" s="220" t="s">
        <v>61</v>
      </c>
      <c r="L123" s="531"/>
    </row>
    <row r="124" spans="3:12">
      <c r="C124" s="524">
        <v>683</v>
      </c>
      <c r="D124" s="525" t="s">
        <v>12640</v>
      </c>
      <c r="E124" s="525" t="s">
        <v>12631</v>
      </c>
      <c r="F124" s="526" t="s">
        <v>5840</v>
      </c>
      <c r="G124" s="527">
        <v>6200</v>
      </c>
      <c r="H124" s="528">
        <v>1600</v>
      </c>
      <c r="I124" s="529">
        <v>21800</v>
      </c>
      <c r="J124" s="530">
        <v>42300</v>
      </c>
      <c r="K124" s="220" t="s">
        <v>64</v>
      </c>
      <c r="L124" s="531"/>
    </row>
    <row r="125" spans="3:12">
      <c r="C125" s="524">
        <v>704</v>
      </c>
      <c r="D125" s="525" t="s">
        <v>12641</v>
      </c>
      <c r="E125" s="525" t="s">
        <v>12631</v>
      </c>
      <c r="F125" s="526" t="s">
        <v>5840</v>
      </c>
      <c r="G125" s="527">
        <v>10900</v>
      </c>
      <c r="H125" s="528">
        <v>2900</v>
      </c>
      <c r="I125" s="529">
        <v>10800</v>
      </c>
      <c r="J125" s="530">
        <v>29700</v>
      </c>
      <c r="K125" s="220" t="s">
        <v>64</v>
      </c>
      <c r="L125" s="531"/>
    </row>
    <row r="126" spans="3:12">
      <c r="C126" s="524">
        <v>721</v>
      </c>
      <c r="D126" s="525" t="s">
        <v>12642</v>
      </c>
      <c r="E126" s="525" t="s">
        <v>12631</v>
      </c>
      <c r="F126" s="526" t="s">
        <v>77</v>
      </c>
      <c r="G126" s="527">
        <v>11900</v>
      </c>
      <c r="H126" s="528">
        <v>2300</v>
      </c>
      <c r="I126" s="529">
        <v>10700</v>
      </c>
      <c r="J126" s="530">
        <v>26000</v>
      </c>
      <c r="K126" s="220" t="s">
        <v>64</v>
      </c>
      <c r="L126" s="531"/>
    </row>
    <row r="127" spans="3:12">
      <c r="C127" s="524">
        <v>780</v>
      </c>
      <c r="D127" s="525" t="s">
        <v>12643</v>
      </c>
      <c r="E127" s="525" t="s">
        <v>12631</v>
      </c>
      <c r="F127" s="526" t="s">
        <v>79</v>
      </c>
      <c r="G127" s="527">
        <v>9200</v>
      </c>
      <c r="H127" s="528">
        <v>1300</v>
      </c>
      <c r="I127" s="529">
        <v>12700</v>
      </c>
      <c r="J127" s="530">
        <v>27300</v>
      </c>
      <c r="K127" s="220" t="s">
        <v>64</v>
      </c>
      <c r="L127" s="531"/>
    </row>
    <row r="128" spans="3:12">
      <c r="C128" s="524">
        <v>898</v>
      </c>
      <c r="D128" s="220" t="s">
        <v>12644</v>
      </c>
      <c r="E128" s="525" t="s">
        <v>12631</v>
      </c>
      <c r="F128" s="526" t="s">
        <v>75</v>
      </c>
      <c r="G128" s="527">
        <v>12300</v>
      </c>
      <c r="H128" s="528">
        <v>838</v>
      </c>
      <c r="I128" s="529">
        <v>17400</v>
      </c>
      <c r="J128" s="530">
        <v>10200</v>
      </c>
      <c r="K128" s="220" t="s">
        <v>62</v>
      </c>
      <c r="L128" s="531"/>
    </row>
    <row r="129" spans="2:12">
      <c r="C129" s="524">
        <v>906</v>
      </c>
      <c r="D129" s="525" t="s">
        <v>12645</v>
      </c>
      <c r="E129" s="525" t="s">
        <v>12631</v>
      </c>
      <c r="F129" s="526" t="s">
        <v>1864</v>
      </c>
      <c r="G129" s="527">
        <v>9700</v>
      </c>
      <c r="H129" s="528">
        <v>1300</v>
      </c>
      <c r="I129" s="529">
        <v>10900</v>
      </c>
      <c r="J129" s="530">
        <v>16800</v>
      </c>
      <c r="K129" s="220" t="s">
        <v>64</v>
      </c>
      <c r="L129" s="531"/>
    </row>
    <row r="130" spans="2:12">
      <c r="C130" s="524">
        <v>1055</v>
      </c>
      <c r="D130" s="525" t="s">
        <v>12646</v>
      </c>
      <c r="E130" s="525" t="s">
        <v>12631</v>
      </c>
      <c r="F130" s="526" t="s">
        <v>75</v>
      </c>
      <c r="G130" s="527">
        <v>7900</v>
      </c>
      <c r="H130" s="528">
        <v>688</v>
      </c>
      <c r="I130" s="529">
        <v>13100</v>
      </c>
      <c r="J130" s="530">
        <v>15000</v>
      </c>
      <c r="K130" s="220" t="s">
        <v>65</v>
      </c>
      <c r="L130" s="531"/>
    </row>
    <row r="131" spans="2:12">
      <c r="C131" s="524">
        <v>1175</v>
      </c>
      <c r="D131" s="525" t="s">
        <v>12647</v>
      </c>
      <c r="E131" s="525" t="s">
        <v>12631</v>
      </c>
      <c r="F131" s="526" t="s">
        <v>5840</v>
      </c>
      <c r="G131" s="527">
        <v>2900</v>
      </c>
      <c r="H131" s="528">
        <v>811</v>
      </c>
      <c r="I131" s="529">
        <v>5400</v>
      </c>
      <c r="J131" s="530">
        <v>34200</v>
      </c>
      <c r="K131" s="220" t="s">
        <v>63</v>
      </c>
      <c r="L131" s="531"/>
    </row>
    <row r="132" spans="2:12">
      <c r="C132" s="524">
        <v>1264</v>
      </c>
      <c r="D132" s="525" t="s">
        <v>12648</v>
      </c>
      <c r="E132" s="525" t="s">
        <v>12631</v>
      </c>
      <c r="F132" s="526" t="s">
        <v>5840</v>
      </c>
      <c r="G132" s="527">
        <v>3800</v>
      </c>
      <c r="H132" s="528">
        <v>1100</v>
      </c>
      <c r="I132" s="529">
        <v>4700</v>
      </c>
      <c r="J132" s="530">
        <v>15600</v>
      </c>
      <c r="K132" s="220" t="s">
        <v>65</v>
      </c>
      <c r="L132" s="531"/>
    </row>
    <row r="133" spans="2:12">
      <c r="C133" s="524">
        <v>1360</v>
      </c>
      <c r="D133" s="525" t="s">
        <v>12649</v>
      </c>
      <c r="E133" s="525" t="s">
        <v>12631</v>
      </c>
      <c r="F133" s="526" t="s">
        <v>5840</v>
      </c>
      <c r="G133" s="527">
        <v>5000</v>
      </c>
      <c r="H133" s="528">
        <v>328</v>
      </c>
      <c r="I133" s="529">
        <v>18200</v>
      </c>
      <c r="J133" s="530">
        <v>23400</v>
      </c>
      <c r="K133" s="220" t="s">
        <v>63</v>
      </c>
      <c r="L133" s="531"/>
    </row>
    <row r="134" spans="2:12">
      <c r="C134" s="524">
        <v>1386</v>
      </c>
      <c r="D134" s="525" t="s">
        <v>12650</v>
      </c>
      <c r="E134" s="525" t="s">
        <v>12631</v>
      </c>
      <c r="F134" s="526" t="s">
        <v>5840</v>
      </c>
      <c r="G134" s="527">
        <v>2500</v>
      </c>
      <c r="H134" s="528">
        <v>717</v>
      </c>
      <c r="I134" s="529">
        <v>3900</v>
      </c>
      <c r="J134" s="530">
        <v>16300</v>
      </c>
      <c r="K134" s="220" t="s">
        <v>63</v>
      </c>
      <c r="L134" s="531"/>
    </row>
    <row r="135" spans="2:12">
      <c r="C135" s="524">
        <v>1417</v>
      </c>
      <c r="D135" s="525" t="s">
        <v>12651</v>
      </c>
      <c r="E135" s="525" t="s">
        <v>12631</v>
      </c>
      <c r="F135" s="526" t="s">
        <v>5840</v>
      </c>
      <c r="G135" s="527">
        <v>6500</v>
      </c>
      <c r="H135" s="528">
        <v>337</v>
      </c>
      <c r="I135" s="529">
        <v>4600</v>
      </c>
      <c r="J135" s="530">
        <v>29900</v>
      </c>
      <c r="K135" s="220" t="s">
        <v>64</v>
      </c>
      <c r="L135" s="531"/>
    </row>
    <row r="136" spans="2:12">
      <c r="C136" s="524">
        <v>1600</v>
      </c>
      <c r="D136" s="525" t="s">
        <v>12652</v>
      </c>
      <c r="E136" s="525" t="s">
        <v>12631</v>
      </c>
      <c r="F136" s="526" t="s">
        <v>77</v>
      </c>
      <c r="G136" s="527">
        <v>6900</v>
      </c>
      <c r="H136" s="528">
        <v>494</v>
      </c>
      <c r="I136" s="529">
        <v>8800</v>
      </c>
      <c r="J136" s="530">
        <v>9200</v>
      </c>
      <c r="K136" s="220" t="s">
        <v>65</v>
      </c>
      <c r="L136" s="531"/>
    </row>
    <row r="137" spans="2:12">
      <c r="C137" s="524">
        <v>1794</v>
      </c>
      <c r="D137" s="525" t="s">
        <v>12653</v>
      </c>
      <c r="E137" s="525" t="s">
        <v>12631</v>
      </c>
      <c r="F137" s="526" t="s">
        <v>76</v>
      </c>
      <c r="G137" s="527">
        <v>3100</v>
      </c>
      <c r="H137" s="528">
        <v>461</v>
      </c>
      <c r="I137" s="529">
        <v>5600</v>
      </c>
      <c r="J137" s="530">
        <v>12500</v>
      </c>
      <c r="K137" s="220" t="s">
        <v>65</v>
      </c>
      <c r="L137" s="531"/>
    </row>
    <row r="138" spans="2:12" ht="15" thickBot="1">
      <c r="C138" s="532">
        <v>1965</v>
      </c>
      <c r="D138" s="533" t="s">
        <v>12654</v>
      </c>
      <c r="E138" s="533" t="s">
        <v>12631</v>
      </c>
      <c r="F138" s="534" t="s">
        <v>10708</v>
      </c>
      <c r="G138" s="535">
        <v>2900</v>
      </c>
      <c r="H138" s="536">
        <v>-179</v>
      </c>
      <c r="I138" s="537">
        <v>10000</v>
      </c>
      <c r="J138" s="538">
        <v>16400</v>
      </c>
      <c r="K138" s="480" t="s">
        <v>63</v>
      </c>
      <c r="L138" s="539"/>
    </row>
    <row r="139" spans="2:12">
      <c r="B139" s="45"/>
      <c r="C139" s="394"/>
      <c r="D139" s="194"/>
      <c r="E139" s="114"/>
      <c r="F139" s="195"/>
      <c r="G139" s="196"/>
      <c r="H139" s="196"/>
      <c r="I139" s="197"/>
      <c r="J139" s="197"/>
      <c r="K139" s="45"/>
    </row>
    <row r="140" spans="2:12">
      <c r="B140" s="45"/>
      <c r="C140" s="394"/>
      <c r="D140" s="194"/>
      <c r="E140" s="114"/>
      <c r="F140" s="195"/>
      <c r="G140" s="196"/>
      <c r="H140" s="196"/>
      <c r="I140" s="197"/>
      <c r="J140" s="197"/>
      <c r="K140" s="45"/>
    </row>
    <row r="141" spans="2:12">
      <c r="B141" s="45"/>
      <c r="C141" s="394"/>
      <c r="D141" s="194"/>
      <c r="E141" s="114"/>
      <c r="F141" s="195"/>
      <c r="G141" s="196"/>
      <c r="H141" s="196"/>
      <c r="I141" s="197"/>
      <c r="J141" s="197"/>
      <c r="K141" s="45"/>
    </row>
    <row r="142" spans="2:12">
      <c r="B142" s="45"/>
      <c r="C142" s="394"/>
      <c r="D142" s="194"/>
      <c r="E142" s="114"/>
      <c r="F142" s="195"/>
      <c r="G142" s="196"/>
      <c r="H142" s="196"/>
      <c r="I142" s="197"/>
      <c r="J142" s="197"/>
      <c r="K142" s="45"/>
    </row>
    <row r="143" spans="2:12">
      <c r="B143" s="45"/>
      <c r="C143" s="394"/>
      <c r="D143" s="194"/>
      <c r="E143" s="114"/>
      <c r="F143" s="195"/>
      <c r="G143" s="196"/>
      <c r="H143" s="196"/>
      <c r="I143" s="197"/>
      <c r="J143" s="197"/>
      <c r="K143" s="45"/>
    </row>
    <row r="144" spans="2:12">
      <c r="B144" s="45"/>
      <c r="C144" s="394"/>
      <c r="D144" s="194"/>
      <c r="E144" s="114"/>
      <c r="F144" s="195"/>
      <c r="G144" s="196"/>
      <c r="H144" s="196"/>
      <c r="I144" s="197"/>
      <c r="J144" s="197"/>
      <c r="K144" s="45"/>
    </row>
    <row r="145" spans="2:11">
      <c r="B145" s="45"/>
      <c r="C145" s="394"/>
      <c r="D145" s="194"/>
      <c r="E145" s="114"/>
      <c r="F145" s="195"/>
      <c r="G145" s="196"/>
      <c r="H145" s="196"/>
      <c r="I145" s="197"/>
      <c r="J145" s="197"/>
      <c r="K145" s="45"/>
    </row>
    <row r="146" spans="2:11">
      <c r="B146" s="45"/>
      <c r="C146" s="394"/>
      <c r="D146" s="194"/>
      <c r="E146" s="114"/>
      <c r="F146" s="195"/>
      <c r="G146" s="196"/>
      <c r="H146" s="196"/>
      <c r="I146" s="197"/>
      <c r="J146" s="197"/>
      <c r="K146" s="45"/>
    </row>
    <row r="147" spans="2:11">
      <c r="B147" s="45"/>
      <c r="C147" s="394"/>
      <c r="D147" s="194"/>
      <c r="E147" s="114"/>
      <c r="F147" s="195"/>
      <c r="G147" s="196"/>
      <c r="H147" s="196"/>
      <c r="I147" s="197"/>
      <c r="J147" s="197"/>
      <c r="K147" s="45"/>
    </row>
    <row r="148" spans="2:11">
      <c r="B148" s="45"/>
      <c r="C148" s="394"/>
      <c r="D148" s="194"/>
      <c r="E148" s="114"/>
      <c r="F148" s="195"/>
      <c r="G148" s="196"/>
      <c r="H148" s="196"/>
      <c r="I148" s="197"/>
      <c r="J148" s="197"/>
      <c r="K148" s="45"/>
    </row>
    <row r="149" spans="2:11">
      <c r="F149" s="45"/>
      <c r="G149" s="45"/>
      <c r="H149" s="45"/>
      <c r="I149" s="45"/>
      <c r="J149" s="45"/>
      <c r="K149" s="45"/>
    </row>
  </sheetData>
  <mergeCells count="3">
    <mergeCell ref="C5:F5"/>
    <mergeCell ref="K5:L5"/>
    <mergeCell ref="Q21:S21"/>
  </mergeCells>
  <hyperlinks>
    <hyperlink ref="P8" r:id="rId1" location="tab:overall" xr:uid="{9A69A9C8-D0A9-44CF-B84C-D69FC6CDA364}"/>
    <hyperlink ref="P9" r:id="rId2" xr:uid="{98CFD090-4A7D-481C-9AEB-1DA36B526FDC}"/>
  </hyperlinks>
  <pageMargins left="0.7" right="0.7" top="0.78740157499999996" bottom="0.78740157499999996" header="0.3" footer="0.3"/>
  <pageSetup paperSize="9" orientation="portrait"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A273E-635D-4E6C-BFE1-A6DBC48B89CF}">
  <dimension ref="A1:F57"/>
  <sheetViews>
    <sheetView showGridLines="0" workbookViewId="0">
      <selection activeCell="I20" sqref="I20"/>
    </sheetView>
  </sheetViews>
  <sheetFormatPr baseColWidth="10" defaultRowHeight="14.5"/>
  <cols>
    <col min="1" max="1" width="10.90625" style="286"/>
    <col min="2" max="2" width="23.453125" bestFit="1" customWidth="1"/>
    <col min="3" max="3" width="50" customWidth="1"/>
    <col min="4" max="4" width="27.6328125" style="251" customWidth="1"/>
    <col min="5" max="5" width="59.6328125" style="208" customWidth="1"/>
    <col min="6" max="6" width="27.54296875" style="251" customWidth="1"/>
  </cols>
  <sheetData>
    <row r="1" spans="1:6" ht="44" thickBot="1">
      <c r="B1" s="255"/>
      <c r="C1" s="209" t="s">
        <v>12880</v>
      </c>
      <c r="D1" s="256" t="s">
        <v>12881</v>
      </c>
      <c r="E1" s="209" t="s">
        <v>12880</v>
      </c>
      <c r="F1" s="254" t="s">
        <v>12879</v>
      </c>
    </row>
    <row r="2" spans="1:6" s="1" customFormat="1">
      <c r="A2" s="900" t="s">
        <v>5841</v>
      </c>
      <c r="B2" s="252" t="s">
        <v>0</v>
      </c>
      <c r="C2" s="253" t="s">
        <v>12709</v>
      </c>
      <c r="D2" s="251">
        <v>1</v>
      </c>
      <c r="E2" s="253" t="s">
        <v>12707</v>
      </c>
      <c r="F2" s="251" t="s">
        <v>12708</v>
      </c>
    </row>
    <row r="3" spans="1:6" s="1" customFormat="1">
      <c r="A3" s="900"/>
      <c r="B3" s="252" t="s">
        <v>41</v>
      </c>
      <c r="C3" s="253" t="s">
        <v>12712</v>
      </c>
      <c r="D3" s="251">
        <v>59</v>
      </c>
      <c r="E3" s="253" t="s">
        <v>12711</v>
      </c>
      <c r="F3" s="251" t="s">
        <v>12710</v>
      </c>
    </row>
    <row r="4" spans="1:6" s="1" customFormat="1">
      <c r="A4" s="900"/>
      <c r="B4" s="252" t="s">
        <v>34</v>
      </c>
      <c r="C4" s="253" t="s">
        <v>12713</v>
      </c>
      <c r="D4" s="251">
        <v>30</v>
      </c>
      <c r="E4" s="253" t="s">
        <v>12715</v>
      </c>
      <c r="F4" s="251" t="s">
        <v>12714</v>
      </c>
    </row>
    <row r="5" spans="1:6" s="1" customFormat="1">
      <c r="A5" s="900"/>
      <c r="B5" s="252" t="s">
        <v>55</v>
      </c>
      <c r="C5" s="253" t="s">
        <v>12718</v>
      </c>
      <c r="D5" s="251">
        <v>105</v>
      </c>
      <c r="E5" s="253" t="s">
        <v>12717</v>
      </c>
      <c r="F5" s="251" t="s">
        <v>12716</v>
      </c>
    </row>
    <row r="6" spans="1:6" s="1" customFormat="1">
      <c r="A6" s="900"/>
      <c r="B6" s="252" t="s">
        <v>33</v>
      </c>
      <c r="C6" s="253" t="s">
        <v>12720</v>
      </c>
      <c r="D6" s="251">
        <v>235</v>
      </c>
      <c r="E6" s="253" t="s">
        <v>12720</v>
      </c>
      <c r="F6" s="251" t="s">
        <v>12719</v>
      </c>
    </row>
    <row r="7" spans="1:6" s="1" customFormat="1">
      <c r="A7" s="900"/>
      <c r="B7" s="252" t="s">
        <v>48</v>
      </c>
      <c r="C7" s="253" t="s">
        <v>12721</v>
      </c>
      <c r="D7" s="251">
        <v>78</v>
      </c>
      <c r="E7" s="253" t="s">
        <v>12723</v>
      </c>
      <c r="F7" s="251" t="s">
        <v>12722</v>
      </c>
    </row>
    <row r="8" spans="1:6" s="1" customFormat="1">
      <c r="A8" s="900"/>
      <c r="B8" s="252" t="s">
        <v>5843</v>
      </c>
      <c r="C8" s="253" t="s">
        <v>12729</v>
      </c>
      <c r="D8" s="251" t="s">
        <v>12730</v>
      </c>
      <c r="E8" s="253" t="s">
        <v>12728</v>
      </c>
      <c r="F8" s="251" t="s">
        <v>12727</v>
      </c>
    </row>
    <row r="9" spans="1:6" s="1" customFormat="1">
      <c r="A9" s="900"/>
      <c r="B9" s="252" t="s">
        <v>5844</v>
      </c>
      <c r="C9" s="253" t="s">
        <v>12726</v>
      </c>
      <c r="D9" s="251">
        <v>54</v>
      </c>
      <c r="E9" s="253" t="s">
        <v>12725</v>
      </c>
      <c r="F9" s="251" t="s">
        <v>12724</v>
      </c>
    </row>
    <row r="10" spans="1:6" s="1" customFormat="1">
      <c r="A10" s="900"/>
      <c r="B10" s="252" t="s">
        <v>11801</v>
      </c>
      <c r="C10" s="253" t="s">
        <v>12731</v>
      </c>
      <c r="D10" s="251">
        <v>10</v>
      </c>
      <c r="E10" s="253" t="s">
        <v>12733</v>
      </c>
      <c r="F10" s="251" t="s">
        <v>12732</v>
      </c>
    </row>
    <row r="11" spans="1:6" s="1" customFormat="1">
      <c r="A11" s="900"/>
      <c r="B11" s="252" t="s">
        <v>5849</v>
      </c>
      <c r="C11" s="253" t="s">
        <v>12737</v>
      </c>
      <c r="D11" s="251">
        <v>23</v>
      </c>
      <c r="E11" s="253" t="s">
        <v>12738</v>
      </c>
      <c r="F11" s="251" t="s">
        <v>12739</v>
      </c>
    </row>
    <row r="12" spans="1:6" s="1" customFormat="1">
      <c r="A12" s="900"/>
      <c r="B12" s="252" t="s">
        <v>5852</v>
      </c>
      <c r="C12" s="253" t="s">
        <v>12736</v>
      </c>
      <c r="D12" s="251">
        <v>69</v>
      </c>
      <c r="E12" s="253" t="s">
        <v>12735</v>
      </c>
      <c r="F12" s="251" t="s">
        <v>12734</v>
      </c>
    </row>
    <row r="13" spans="1:6" s="1" customFormat="1">
      <c r="A13" s="900"/>
      <c r="B13" s="252" t="s">
        <v>5854</v>
      </c>
      <c r="C13" s="253" t="s">
        <v>12742</v>
      </c>
      <c r="D13" s="251">
        <v>26</v>
      </c>
      <c r="E13" s="253" t="s">
        <v>12741</v>
      </c>
      <c r="F13" s="251" t="s">
        <v>12740</v>
      </c>
    </row>
    <row r="14" spans="1:6" s="1" customFormat="1">
      <c r="A14" s="900"/>
      <c r="B14" s="252" t="s">
        <v>5860</v>
      </c>
      <c r="C14" s="253" t="s">
        <v>12748</v>
      </c>
      <c r="D14" s="251">
        <v>41</v>
      </c>
      <c r="E14" s="253" t="s">
        <v>12747</v>
      </c>
      <c r="F14" s="251" t="s">
        <v>12746</v>
      </c>
    </row>
    <row r="15" spans="1:6" s="1" customFormat="1">
      <c r="A15" s="900"/>
      <c r="B15" s="252" t="s">
        <v>5863</v>
      </c>
      <c r="C15" s="253" t="s">
        <v>12743</v>
      </c>
      <c r="D15" s="251">
        <v>36</v>
      </c>
      <c r="E15" s="253" t="s">
        <v>12744</v>
      </c>
      <c r="F15" s="251" t="s">
        <v>12745</v>
      </c>
    </row>
    <row r="16" spans="1:6" s="1" customFormat="1">
      <c r="A16" s="900"/>
      <c r="B16" s="252" t="s">
        <v>5864</v>
      </c>
      <c r="C16" s="253" t="s">
        <v>12754</v>
      </c>
      <c r="D16" s="251" t="s">
        <v>12753</v>
      </c>
      <c r="E16" s="253" t="s">
        <v>12754</v>
      </c>
      <c r="F16" s="251" t="s">
        <v>12752</v>
      </c>
    </row>
    <row r="17" spans="1:6" s="1" customFormat="1">
      <c r="A17" s="900"/>
      <c r="B17" s="252" t="s">
        <v>5867</v>
      </c>
      <c r="C17" s="253" t="s">
        <v>12751</v>
      </c>
      <c r="D17" s="251" t="s">
        <v>12749</v>
      </c>
      <c r="E17" s="253" t="s">
        <v>12751</v>
      </c>
      <c r="F17" s="251" t="s">
        <v>12750</v>
      </c>
    </row>
    <row r="18" spans="1:6" s="1" customFormat="1">
      <c r="A18" s="900"/>
      <c r="B18" s="252" t="s">
        <v>11803</v>
      </c>
      <c r="C18" s="253" t="s">
        <v>12755</v>
      </c>
      <c r="D18" s="251">
        <v>12</v>
      </c>
      <c r="E18" s="253" t="s">
        <v>12756</v>
      </c>
      <c r="F18" s="251" t="s">
        <v>12757</v>
      </c>
    </row>
    <row r="19" spans="1:6" s="1" customFormat="1">
      <c r="A19" s="900"/>
      <c r="B19" s="252" t="s">
        <v>5890</v>
      </c>
      <c r="C19" s="253" t="s">
        <v>12765</v>
      </c>
      <c r="D19" s="251" t="s">
        <v>12764</v>
      </c>
      <c r="E19" s="253" t="s">
        <v>12766</v>
      </c>
      <c r="F19" s="251" t="s">
        <v>12767</v>
      </c>
    </row>
    <row r="20" spans="1:6" s="1" customFormat="1">
      <c r="A20" s="900"/>
      <c r="B20" s="252" t="s">
        <v>5891</v>
      </c>
      <c r="C20" s="1" t="s">
        <v>35</v>
      </c>
      <c r="D20" s="251" t="s">
        <v>35</v>
      </c>
      <c r="E20" s="253" t="s">
        <v>12769</v>
      </c>
      <c r="F20" s="251" t="s">
        <v>12768</v>
      </c>
    </row>
    <row r="21" spans="1:6" s="1" customFormat="1">
      <c r="A21" s="900"/>
      <c r="B21" s="252" t="s">
        <v>5895</v>
      </c>
      <c r="C21" s="253" t="s">
        <v>12760</v>
      </c>
      <c r="D21" s="251">
        <v>8</v>
      </c>
      <c r="E21" s="253" t="s">
        <v>12759</v>
      </c>
      <c r="F21" s="251" t="s">
        <v>12758</v>
      </c>
    </row>
    <row r="22" spans="1:6" s="1" customFormat="1">
      <c r="A22" s="900"/>
      <c r="B22" s="252" t="s">
        <v>11808</v>
      </c>
      <c r="C22" s="253" t="s">
        <v>12762</v>
      </c>
      <c r="D22" s="251" t="s">
        <v>12761</v>
      </c>
      <c r="E22" s="253" t="s">
        <v>12763</v>
      </c>
      <c r="F22" s="251" t="s">
        <v>13032</v>
      </c>
    </row>
    <row r="23" spans="1:6" s="1" customFormat="1">
      <c r="A23" s="900"/>
      <c r="B23" s="428" t="s">
        <v>5904</v>
      </c>
      <c r="C23" s="429" t="s">
        <v>12770</v>
      </c>
      <c r="D23" s="430" t="s">
        <v>35</v>
      </c>
      <c r="E23" s="429" t="s">
        <v>12771</v>
      </c>
      <c r="F23" s="430" t="s">
        <v>12772</v>
      </c>
    </row>
    <row r="24" spans="1:6" s="1" customFormat="1">
      <c r="A24" s="901" t="s">
        <v>5839</v>
      </c>
      <c r="B24" s="252" t="s">
        <v>1</v>
      </c>
      <c r="C24" s="253" t="s">
        <v>12776</v>
      </c>
      <c r="D24" s="251" t="s">
        <v>12775</v>
      </c>
      <c r="E24" s="253" t="s">
        <v>12774</v>
      </c>
      <c r="F24" s="251" t="s">
        <v>12773</v>
      </c>
    </row>
    <row r="25" spans="1:6" s="1" customFormat="1">
      <c r="A25" s="901"/>
      <c r="B25" s="252" t="s">
        <v>38</v>
      </c>
      <c r="C25" s="253" t="s">
        <v>12780</v>
      </c>
      <c r="D25" s="251" t="s">
        <v>12779</v>
      </c>
      <c r="E25" s="253" t="s">
        <v>12778</v>
      </c>
      <c r="F25" s="251" t="s">
        <v>12777</v>
      </c>
    </row>
    <row r="26" spans="1:6" s="1" customFormat="1">
      <c r="A26" s="901"/>
      <c r="B26" s="252" t="s">
        <v>46</v>
      </c>
      <c r="C26" s="253" t="s">
        <v>12782</v>
      </c>
      <c r="D26" s="251" t="s">
        <v>12781</v>
      </c>
      <c r="E26" s="253" t="s">
        <v>12783</v>
      </c>
      <c r="F26" s="251" t="s">
        <v>12784</v>
      </c>
    </row>
    <row r="27" spans="1:6" s="1" customFormat="1">
      <c r="A27" s="901"/>
      <c r="B27" s="252" t="s">
        <v>5830</v>
      </c>
      <c r="C27" s="253" t="s">
        <v>12787</v>
      </c>
      <c r="D27" s="251">
        <v>28</v>
      </c>
      <c r="E27" s="253" t="s">
        <v>12785</v>
      </c>
      <c r="F27" s="251" t="s">
        <v>12786</v>
      </c>
    </row>
    <row r="28" spans="1:6" s="1" customFormat="1">
      <c r="A28" s="901"/>
      <c r="B28" s="252" t="s">
        <v>44</v>
      </c>
      <c r="C28" s="253" t="s">
        <v>12789</v>
      </c>
      <c r="D28" s="251">
        <v>58</v>
      </c>
      <c r="E28" s="253" t="s">
        <v>12790</v>
      </c>
      <c r="F28" s="251" t="s">
        <v>12788</v>
      </c>
    </row>
    <row r="29" spans="1:6" s="1" customFormat="1">
      <c r="A29" s="901"/>
      <c r="B29" s="252" t="s">
        <v>42</v>
      </c>
      <c r="C29" s="253" t="s">
        <v>12796</v>
      </c>
      <c r="D29" s="251">
        <v>50</v>
      </c>
      <c r="E29" s="253" t="s">
        <v>12795</v>
      </c>
      <c r="F29" s="251" t="s">
        <v>12794</v>
      </c>
    </row>
    <row r="30" spans="1:6" s="1" customFormat="1">
      <c r="A30" s="901"/>
      <c r="B30" s="252" t="s">
        <v>60</v>
      </c>
      <c r="C30" s="253" t="s">
        <v>12791</v>
      </c>
      <c r="D30" s="251">
        <v>6</v>
      </c>
      <c r="E30" s="253" t="s">
        <v>12792</v>
      </c>
      <c r="F30" s="251" t="s">
        <v>12793</v>
      </c>
    </row>
    <row r="31" spans="1:6" s="1" customFormat="1">
      <c r="A31" s="901"/>
      <c r="B31" s="252" t="s">
        <v>5845</v>
      </c>
      <c r="C31" s="253" t="s">
        <v>12798</v>
      </c>
      <c r="D31" s="251">
        <v>36</v>
      </c>
      <c r="E31" s="253" t="s">
        <v>12798</v>
      </c>
      <c r="F31" s="251" t="s">
        <v>12797</v>
      </c>
    </row>
    <row r="32" spans="1:6" s="1" customFormat="1">
      <c r="A32" s="901"/>
      <c r="B32" s="252" t="s">
        <v>545</v>
      </c>
      <c r="C32" s="253" t="s">
        <v>12801</v>
      </c>
      <c r="D32" s="251">
        <v>115</v>
      </c>
      <c r="E32" s="253" t="s">
        <v>12800</v>
      </c>
      <c r="F32" s="251" t="s">
        <v>12799</v>
      </c>
    </row>
    <row r="33" spans="1:6" s="1" customFormat="1">
      <c r="A33" s="901"/>
      <c r="B33" s="252" t="s">
        <v>5847</v>
      </c>
      <c r="C33" s="253" t="s">
        <v>12803</v>
      </c>
      <c r="D33" s="251">
        <v>22</v>
      </c>
      <c r="E33" s="253" t="s">
        <v>12803</v>
      </c>
      <c r="F33" s="251" t="s">
        <v>12802</v>
      </c>
    </row>
    <row r="34" spans="1:6" s="1" customFormat="1">
      <c r="A34" s="901"/>
      <c r="B34" s="252" t="s">
        <v>5848</v>
      </c>
      <c r="C34" s="1" t="s">
        <v>35</v>
      </c>
      <c r="D34" s="251" t="s">
        <v>35</v>
      </c>
      <c r="E34" s="253" t="s">
        <v>12804</v>
      </c>
      <c r="F34" s="251" t="s">
        <v>12805</v>
      </c>
    </row>
    <row r="35" spans="1:6" s="1" customFormat="1">
      <c r="A35" s="901"/>
      <c r="B35" s="252" t="s">
        <v>5850</v>
      </c>
      <c r="C35" s="253" t="s">
        <v>12806</v>
      </c>
      <c r="D35" s="251">
        <v>22</v>
      </c>
      <c r="E35" s="253" t="s">
        <v>12808</v>
      </c>
      <c r="F35" s="251" t="s">
        <v>12807</v>
      </c>
    </row>
    <row r="36" spans="1:6" s="1" customFormat="1">
      <c r="A36" s="901"/>
      <c r="B36" s="252" t="s">
        <v>5851</v>
      </c>
      <c r="C36" s="253" t="s">
        <v>12815</v>
      </c>
      <c r="D36" s="251" t="s">
        <v>12814</v>
      </c>
      <c r="E36" s="253" t="s">
        <v>12816</v>
      </c>
      <c r="F36" s="251" t="s">
        <v>12817</v>
      </c>
    </row>
    <row r="37" spans="1:6" s="1" customFormat="1">
      <c r="A37" s="901"/>
      <c r="B37" s="252" t="s">
        <v>51</v>
      </c>
      <c r="C37" s="253" t="s">
        <v>12809</v>
      </c>
      <c r="D37" s="251">
        <v>62</v>
      </c>
      <c r="E37" s="253" t="s">
        <v>12810</v>
      </c>
      <c r="F37" s="251" t="s">
        <v>12811</v>
      </c>
    </row>
    <row r="38" spans="1:6" s="1" customFormat="1">
      <c r="A38" s="901"/>
      <c r="B38" s="252" t="s">
        <v>5853</v>
      </c>
      <c r="C38" s="253" t="s">
        <v>12813</v>
      </c>
      <c r="D38" s="251">
        <v>53</v>
      </c>
      <c r="E38" s="253" t="s">
        <v>12813</v>
      </c>
      <c r="F38" s="251" t="s">
        <v>12812</v>
      </c>
    </row>
    <row r="39" spans="1:6" s="1" customFormat="1">
      <c r="A39" s="901"/>
      <c r="B39" s="252" t="s">
        <v>45</v>
      </c>
      <c r="C39" s="253" t="s">
        <v>12821</v>
      </c>
      <c r="D39" s="251" t="s">
        <v>12820</v>
      </c>
      <c r="E39" s="253" t="s">
        <v>12819</v>
      </c>
      <c r="F39" s="251" t="s">
        <v>12818</v>
      </c>
    </row>
    <row r="40" spans="1:6" s="1" customFormat="1">
      <c r="A40" s="901"/>
      <c r="B40" s="252" t="s">
        <v>5857</v>
      </c>
      <c r="C40" s="253" t="s">
        <v>12825</v>
      </c>
      <c r="D40" s="251" t="s">
        <v>12824</v>
      </c>
      <c r="E40" s="253" t="s">
        <v>12823</v>
      </c>
      <c r="F40" s="251" t="s">
        <v>12822</v>
      </c>
    </row>
    <row r="41" spans="1:6" s="1" customFormat="1">
      <c r="A41" s="901"/>
      <c r="B41" s="252" t="s">
        <v>5865</v>
      </c>
      <c r="C41" s="253" t="s">
        <v>12826</v>
      </c>
      <c r="D41" s="251">
        <v>34</v>
      </c>
      <c r="E41" s="253" t="s">
        <v>12827</v>
      </c>
      <c r="F41" s="251" t="s">
        <v>12828</v>
      </c>
    </row>
    <row r="42" spans="1:6" s="1" customFormat="1">
      <c r="A42" s="901"/>
      <c r="B42" s="252" t="s">
        <v>5866</v>
      </c>
      <c r="C42" s="253" t="s">
        <v>12831</v>
      </c>
      <c r="D42" s="251">
        <v>53</v>
      </c>
      <c r="E42" s="253" t="s">
        <v>12830</v>
      </c>
      <c r="F42" s="251" t="s">
        <v>12829</v>
      </c>
    </row>
    <row r="43" spans="1:6" s="1" customFormat="1">
      <c r="A43" s="901"/>
      <c r="B43" s="252" t="s">
        <v>5868</v>
      </c>
      <c r="C43" s="253" t="s">
        <v>12837</v>
      </c>
      <c r="D43" s="251">
        <v>146</v>
      </c>
      <c r="E43" s="253" t="s">
        <v>12836</v>
      </c>
      <c r="F43" s="251" t="s">
        <v>12835</v>
      </c>
    </row>
    <row r="44" spans="1:6" s="1" customFormat="1">
      <c r="A44" s="901"/>
      <c r="B44" s="252" t="s">
        <v>5871</v>
      </c>
      <c r="C44" s="253" t="s">
        <v>12832</v>
      </c>
      <c r="D44" s="251">
        <v>64</v>
      </c>
      <c r="E44" s="253" t="s">
        <v>12833</v>
      </c>
      <c r="F44" s="251" t="s">
        <v>12834</v>
      </c>
    </row>
    <row r="45" spans="1:6" s="1" customFormat="1">
      <c r="A45" s="901"/>
      <c r="B45" s="252" t="s">
        <v>561</v>
      </c>
      <c r="C45" s="253" t="s">
        <v>12841</v>
      </c>
      <c r="D45" s="251" t="s">
        <v>12840</v>
      </c>
      <c r="E45" s="253" t="s">
        <v>12842</v>
      </c>
      <c r="F45" s="251" t="s">
        <v>12843</v>
      </c>
    </row>
    <row r="46" spans="1:6" s="1" customFormat="1">
      <c r="A46" s="901"/>
      <c r="B46" s="252" t="s">
        <v>5873</v>
      </c>
      <c r="C46" s="1" t="s">
        <v>35</v>
      </c>
      <c r="D46" s="251" t="s">
        <v>35</v>
      </c>
      <c r="E46" s="253" t="s">
        <v>12839</v>
      </c>
      <c r="F46" s="251" t="s">
        <v>12838</v>
      </c>
    </row>
    <row r="47" spans="1:6" s="1" customFormat="1">
      <c r="A47" s="901"/>
      <c r="B47" s="252" t="s">
        <v>5875</v>
      </c>
      <c r="C47" s="253" t="s">
        <v>12844</v>
      </c>
      <c r="D47" s="251">
        <v>35</v>
      </c>
      <c r="E47" s="253" t="s">
        <v>12844</v>
      </c>
      <c r="F47" s="251" t="s">
        <v>12845</v>
      </c>
    </row>
    <row r="48" spans="1:6" s="1" customFormat="1">
      <c r="A48" s="901"/>
      <c r="B48" s="252" t="s">
        <v>47</v>
      </c>
      <c r="C48" s="253" t="s">
        <v>12847</v>
      </c>
      <c r="D48" s="251" t="s">
        <v>12846</v>
      </c>
      <c r="E48" s="253" t="s">
        <v>12878</v>
      </c>
      <c r="F48" s="251" t="s">
        <v>12848</v>
      </c>
    </row>
    <row r="49" spans="1:6" s="1" customFormat="1">
      <c r="A49" s="901"/>
      <c r="B49" s="252" t="s">
        <v>5878</v>
      </c>
      <c r="C49" s="253" t="s">
        <v>12850</v>
      </c>
      <c r="D49" s="251" t="s">
        <v>12849</v>
      </c>
      <c r="E49" s="1" t="s">
        <v>12851</v>
      </c>
      <c r="F49" s="251" t="s">
        <v>12852</v>
      </c>
    </row>
    <row r="50" spans="1:6" s="1" customFormat="1">
      <c r="A50" s="901"/>
      <c r="B50" s="252" t="s">
        <v>5886</v>
      </c>
      <c r="C50" s="253" t="s">
        <v>12853</v>
      </c>
      <c r="D50" s="251">
        <v>29</v>
      </c>
      <c r="E50" s="253" t="s">
        <v>12853</v>
      </c>
      <c r="F50" s="251" t="s">
        <v>12854</v>
      </c>
    </row>
    <row r="51" spans="1:6" s="1" customFormat="1">
      <c r="A51" s="901"/>
      <c r="B51" s="252" t="s">
        <v>54</v>
      </c>
      <c r="C51" s="253" t="s">
        <v>12858</v>
      </c>
      <c r="D51" s="251" t="s">
        <v>12857</v>
      </c>
      <c r="E51" s="253" t="s">
        <v>12855</v>
      </c>
      <c r="F51" s="251" t="s">
        <v>12856</v>
      </c>
    </row>
    <row r="52" spans="1:6" s="1" customFormat="1">
      <c r="A52" s="901"/>
      <c r="B52" s="252" t="s">
        <v>59</v>
      </c>
      <c r="C52" s="253" t="s">
        <v>12859</v>
      </c>
      <c r="D52" s="251">
        <v>77</v>
      </c>
      <c r="E52" s="253" t="s">
        <v>12860</v>
      </c>
      <c r="F52" s="251" t="s">
        <v>12861</v>
      </c>
    </row>
    <row r="53" spans="1:6" s="1" customFormat="1">
      <c r="A53" s="901"/>
      <c r="B53" s="252" t="s">
        <v>5889</v>
      </c>
      <c r="C53" s="253" t="s">
        <v>12868</v>
      </c>
      <c r="D53" s="251">
        <v>37</v>
      </c>
      <c r="E53" s="253" t="s">
        <v>12867</v>
      </c>
      <c r="F53" s="251" t="s">
        <v>12866</v>
      </c>
    </row>
    <row r="54" spans="1:6" s="1" customFormat="1">
      <c r="A54" s="901"/>
      <c r="B54" s="252" t="s">
        <v>50</v>
      </c>
      <c r="C54" s="253" t="s">
        <v>12863</v>
      </c>
      <c r="D54" s="251" t="s">
        <v>12862</v>
      </c>
      <c r="E54" s="253" t="s">
        <v>12865</v>
      </c>
      <c r="F54" s="251" t="s">
        <v>12864</v>
      </c>
    </row>
    <row r="55" spans="1:6" s="1" customFormat="1">
      <c r="A55" s="901"/>
      <c r="B55" s="252" t="s">
        <v>5893</v>
      </c>
      <c r="C55" s="253" t="s">
        <v>12871</v>
      </c>
      <c r="D55" s="251" t="s">
        <v>12869</v>
      </c>
      <c r="E55" s="253" t="s">
        <v>12871</v>
      </c>
      <c r="F55" s="251" t="s">
        <v>12870</v>
      </c>
    </row>
    <row r="56" spans="1:6" s="1" customFormat="1">
      <c r="A56" s="901"/>
      <c r="B56" s="252" t="s">
        <v>5897</v>
      </c>
      <c r="C56" s="253" t="s">
        <v>12874</v>
      </c>
      <c r="D56" s="251">
        <v>12</v>
      </c>
      <c r="E56" s="253" t="s">
        <v>12872</v>
      </c>
      <c r="F56" s="251" t="s">
        <v>12873</v>
      </c>
    </row>
    <row r="57" spans="1:6" s="1" customFormat="1">
      <c r="A57" s="901"/>
      <c r="B57" s="252" t="s">
        <v>11798</v>
      </c>
      <c r="C57" s="253" t="s">
        <v>12875</v>
      </c>
      <c r="D57" s="251">
        <v>25</v>
      </c>
      <c r="E57" s="253" t="s">
        <v>12876</v>
      </c>
      <c r="F57" s="251" t="s">
        <v>12877</v>
      </c>
    </row>
  </sheetData>
  <mergeCells count="2">
    <mergeCell ref="A2:A23"/>
    <mergeCell ref="A24:A57"/>
  </mergeCells>
  <hyperlinks>
    <hyperlink ref="E2" r:id="rId1" xr:uid="{C72A7F0A-AA36-40C9-9A21-38CD14768B9A}"/>
    <hyperlink ref="C2" r:id="rId2" xr:uid="{E321EE23-C499-4168-97AC-7095371AA32C}"/>
    <hyperlink ref="E3" r:id="rId3" xr:uid="{FD2117CE-D774-43F4-8F25-556EB94F57A1}"/>
    <hyperlink ref="C3" r:id="rId4" xr:uid="{B1B1E55C-A947-4834-A5D0-BBDE0EB15E49}"/>
    <hyperlink ref="C4" r:id="rId5" xr:uid="{A7984680-3DC3-4F5A-8371-4CF43191ECAD}"/>
    <hyperlink ref="E4" r:id="rId6" xr:uid="{2461E182-8305-42CF-A74D-4F23CE6ABA41}"/>
    <hyperlink ref="E5" r:id="rId7" xr:uid="{FA0527AF-1EFE-4AA8-A6C7-1927DD98F1B5}"/>
    <hyperlink ref="C5" r:id="rId8" xr:uid="{51ABCBF3-9D18-467E-9897-4A2B7587547A}"/>
    <hyperlink ref="E6" r:id="rId9" xr:uid="{B2D879AC-63B1-447C-BA47-E6D59E300AC2}"/>
    <hyperlink ref="C6" r:id="rId10" xr:uid="{043F4B7F-CD24-4DD9-8FCF-D0EE04442F53}"/>
    <hyperlink ref="C7" r:id="rId11" xr:uid="{9617ECDF-70D9-4FD5-8B0F-66B332E2B9C4}"/>
    <hyperlink ref="E7" r:id="rId12" xr:uid="{F9546C04-D906-4FA8-BF49-0461B744F697}"/>
    <hyperlink ref="E9" r:id="rId13" xr:uid="{2BC99BCD-284A-4FC8-A209-C9A1363FDA58}"/>
    <hyperlink ref="C9" r:id="rId14" xr:uid="{C0DF2875-7942-47E4-BF30-D15B1F4DA3A1}"/>
    <hyperlink ref="E8" r:id="rId15" xr:uid="{8BFEF437-871C-4B3F-AE6E-BDEE954DFC69}"/>
    <hyperlink ref="C8" r:id="rId16" xr:uid="{800F0988-A161-4F3D-B9D5-34E2AD5FA7B0}"/>
    <hyperlink ref="C10" r:id="rId17" xr:uid="{51C24145-DBCE-4817-8DE6-76596EF12B57}"/>
    <hyperlink ref="E10" r:id="rId18" xr:uid="{7F52E324-503D-40AD-97B5-826808F571F1}"/>
    <hyperlink ref="E12" r:id="rId19" xr:uid="{09BC50E2-BB16-4454-AD03-CEBC715EF6F8}"/>
    <hyperlink ref="C12" r:id="rId20" xr:uid="{507DE516-A471-4FC3-B243-D7B75576C31A}"/>
    <hyperlink ref="C11" r:id="rId21" xr:uid="{FF146DCD-9594-443F-8608-06FCA9519EFB}"/>
    <hyperlink ref="E11" r:id="rId22" xr:uid="{D6B6BA2C-BB98-49A2-809D-8625317C6B62}"/>
    <hyperlink ref="E13" r:id="rId23" xr:uid="{39584109-C8FF-40EA-AEF1-998CE1FD4F4F}"/>
    <hyperlink ref="C13" r:id="rId24" xr:uid="{187B92A9-DDF6-4D5F-8C0C-A9B9B5406E1B}"/>
    <hyperlink ref="C15" r:id="rId25" xr:uid="{D11B5458-5627-4B3D-AA24-DA02F4C87FE9}"/>
    <hyperlink ref="E15" r:id="rId26" xr:uid="{2647F7E3-462B-44F6-AEAA-8ECA3AB62E8C}"/>
    <hyperlink ref="E14" r:id="rId27" xr:uid="{F3414604-706C-4FA8-9127-D3CB53DBE50D}"/>
    <hyperlink ref="C14" r:id="rId28" xr:uid="{39F5DEE7-37A7-403C-8503-760D4D760B32}"/>
    <hyperlink ref="C17" r:id="rId29" xr:uid="{A872BE80-BA1C-49D5-8637-9366889B0F7B}"/>
    <hyperlink ref="E17" r:id="rId30" xr:uid="{7E76579E-77FB-43A8-BD54-21B8B257B9A9}"/>
    <hyperlink ref="C16" r:id="rId31" xr:uid="{F35DD83E-9414-4F60-BB4F-D3DC99F0644F}"/>
    <hyperlink ref="E16" r:id="rId32" xr:uid="{FCF7005E-8C48-4C86-9F9E-1AA2C091C273}"/>
    <hyperlink ref="C18" r:id="rId33" xr:uid="{F130C8D5-23FE-41C2-BA9E-927A29763663}"/>
    <hyperlink ref="E18" r:id="rId34" xr:uid="{D52B65BF-9E84-4344-8071-AF24E4C817F1}"/>
    <hyperlink ref="E21" r:id="rId35" xr:uid="{D87BC939-A391-444A-848F-0FDEF433C172}"/>
    <hyperlink ref="C21" r:id="rId36" xr:uid="{E063A1DD-A3D6-4BA5-B702-231CEF1F6AAE}"/>
    <hyperlink ref="C22" r:id="rId37" xr:uid="{EEB12F69-7156-4C5B-8447-5679A5BDF7CE}"/>
    <hyperlink ref="E22" r:id="rId38" xr:uid="{6210E7D2-4E13-445D-B22D-36592A2A1CD5}"/>
    <hyperlink ref="C19" r:id="rId39" xr:uid="{B2B4797D-E8AB-4483-A4DB-6E94829333DE}"/>
    <hyperlink ref="E19" r:id="rId40" xr:uid="{F2C8C6D9-9A8D-44BA-A64E-EE59D55FB633}"/>
    <hyperlink ref="E20" r:id="rId41" xr:uid="{3927AEB4-ABDE-42F8-AFA9-E92B3490354B}"/>
    <hyperlink ref="C23" r:id="rId42" xr:uid="{A1B3ABA1-B2E2-4F91-B2BE-8F697AC74559}"/>
    <hyperlink ref="E23" r:id="rId43" xr:uid="{4AFF38C2-791B-4F54-8FBC-36F07DF2375F}"/>
    <hyperlink ref="E24" r:id="rId44" location="s774D98D6A1E053D995022229C35FD4F6" xr:uid="{A2B7ED15-5CDD-42A7-A645-A7E695D2E682}"/>
    <hyperlink ref="C24" r:id="rId45" xr:uid="{1F46DF4A-7BF2-4E58-B109-F34988DAAD68}"/>
    <hyperlink ref="E25" r:id="rId46" xr:uid="{EF4A30F9-3FE4-40A8-BCC7-372984368D67}"/>
    <hyperlink ref="C25" r:id="rId47" xr:uid="{92535ADB-C201-4604-BFF3-795D90D982CA}"/>
    <hyperlink ref="C26" r:id="rId48" xr:uid="{D1E42511-2E2D-4AEE-8998-37EF2E264FF2}"/>
    <hyperlink ref="E26" r:id="rId49" xr:uid="{D9569346-E304-4B0C-8887-0FD95ADEE46D}"/>
    <hyperlink ref="E27" r:id="rId50" xr:uid="{2B92ACA4-0DB0-404E-A9FE-D6623852EE82}"/>
    <hyperlink ref="C27" r:id="rId51" xr:uid="{8FAA5600-51EA-4323-B491-C31E11B329B4}"/>
    <hyperlink ref="C28" r:id="rId52" xr:uid="{75F458F7-8F46-40A9-9295-53DACBFAE391}"/>
    <hyperlink ref="E28" r:id="rId53" xr:uid="{2F945A8E-E04F-428B-99ED-B75205854614}"/>
    <hyperlink ref="C30" r:id="rId54" xr:uid="{129C3C93-0861-430D-831E-CB12AC6124F9}"/>
    <hyperlink ref="E30" r:id="rId55" location="s5CAD1D7F2B2A048A74E4D488FC95690A" xr:uid="{EF7EFCD8-0172-4A59-9F6F-C9AFC7FC58E7}"/>
    <hyperlink ref="E29" r:id="rId56" xr:uid="{8DAD84E2-8A7C-4B0B-9D8E-E67206DBF85F}"/>
    <hyperlink ref="C29" r:id="rId57" location="scroll=off" xr:uid="{FBEA5FEF-C058-41BB-ABD3-93AB49935332}"/>
    <hyperlink ref="E31" r:id="rId58" xr:uid="{54AE0862-53DF-4507-B098-0F3552B6E89B}"/>
    <hyperlink ref="C31" r:id="rId59" xr:uid="{904F87C2-237E-47CE-B3FE-5EC73EB09304}"/>
    <hyperlink ref="E32" r:id="rId60" xr:uid="{B8EB9595-3DC7-40A0-9487-CE41D2856801}"/>
    <hyperlink ref="C32" r:id="rId61" xr:uid="{F0F8EC4C-C48F-4387-8715-DB0130D4DCE6}"/>
    <hyperlink ref="C33" r:id="rId62" xr:uid="{7C40EF1D-8B49-43D5-B451-96E3CF09F8E0}"/>
    <hyperlink ref="E33" r:id="rId63" xr:uid="{904A4E07-E664-4AEB-A6D9-DF73E7452701}"/>
    <hyperlink ref="E34" r:id="rId64" xr:uid="{3966E525-1725-4839-A7C3-EBE29A3BAD96}"/>
    <hyperlink ref="C35" r:id="rId65" xr:uid="{E2041EBD-82B2-49EF-81D4-DFD6AD3A8A93}"/>
    <hyperlink ref="E35" r:id="rId66" xr:uid="{DBB5BDE8-C02E-4789-98A9-E2BB75571491}"/>
    <hyperlink ref="C37" r:id="rId67" xr:uid="{B23B4B1E-C7AC-4DF2-8923-994D94B48FFE}"/>
    <hyperlink ref="E37" r:id="rId68" xr:uid="{D970CE03-E86B-47B5-B190-EEC8FAD98A84}"/>
    <hyperlink ref="C38" r:id="rId69" xr:uid="{3BF67BDF-B00C-4294-BB3F-45D23AEE6216}"/>
    <hyperlink ref="E38" r:id="rId70" xr:uid="{0BD5EE42-349A-4D34-AB91-07807C98FE94}"/>
    <hyperlink ref="C36" r:id="rId71" xr:uid="{4555A836-B665-49C7-A612-34CA11B8EDEC}"/>
    <hyperlink ref="E36" r:id="rId72" xr:uid="{DFC4411C-1762-4E5B-8D0C-BB512B67ECF7}"/>
    <hyperlink ref="E39" r:id="rId73" xr:uid="{2180B851-6AF2-4DDB-A373-373B04959853}"/>
    <hyperlink ref="C39" r:id="rId74" xr:uid="{903AD439-3792-40E1-9A17-E1E75247CE1B}"/>
    <hyperlink ref="E40" r:id="rId75" xr:uid="{CB6C896E-F0B4-4064-BDD2-7F05E685DE8F}"/>
    <hyperlink ref="C40" r:id="rId76" xr:uid="{05EDD95C-1FF8-4428-86AF-A33AD5D406BB}"/>
    <hyperlink ref="C41" r:id="rId77" xr:uid="{5215980E-09BF-4379-BE4E-2ED7C2ADA294}"/>
    <hyperlink ref="E41" r:id="rId78" xr:uid="{0E620C10-C244-448C-97C1-FFCB4C8C859D}"/>
    <hyperlink ref="E42" r:id="rId79" xr:uid="{5D9F28A2-2674-40C4-BDBB-81E613FCD5F8}"/>
    <hyperlink ref="C42" r:id="rId80" xr:uid="{630A83F1-A843-427B-B356-CB72F184AD12}"/>
    <hyperlink ref="C44" r:id="rId81" xr:uid="{243BDCF7-4418-4054-9689-815BD3913CFA}"/>
    <hyperlink ref="E44" r:id="rId82" display="https://www.samsungsdi.com/upload/download/sustainable-management/2018_Samsung_SDI_Sustainability_Report_English.pdf" xr:uid="{708F60F6-F861-46C4-A77D-F658DAAF4D9A}"/>
    <hyperlink ref="E43" r:id="rId83" xr:uid="{7562F376-DEE5-49B1-9331-1CC151102853}"/>
    <hyperlink ref="C43" r:id="rId84" xr:uid="{FB649809-1FE2-4B60-81CD-A93C9E44AA21}"/>
    <hyperlink ref="E46" r:id="rId85" xr:uid="{93560B69-30B7-4EC6-BF31-BA9C3C53A423}"/>
    <hyperlink ref="C45" r:id="rId86" xr:uid="{831B3B4B-7D67-4137-A81F-38F02A725F1F}"/>
    <hyperlink ref="E45" r:id="rId87" xr:uid="{0A478AC0-8A17-4B48-A538-57668758A17C}"/>
    <hyperlink ref="C47" r:id="rId88" xr:uid="{45223E7A-2AC5-40F3-AA2A-ABA7D467DA53}"/>
    <hyperlink ref="E47" r:id="rId89" xr:uid="{9F479C95-E619-4456-8927-AD40CDB2E3BB}"/>
    <hyperlink ref="C48" r:id="rId90" xr:uid="{933A6E93-D896-4538-8398-FF7CCCA3802B}"/>
    <hyperlink ref="E48" r:id="rId91" display="http://pegatroncorp.com/files/backend/csr_file/2018_CSR_Annual_Report.pdf;_x000a_" xr:uid="{BA7E868F-9B7C-4382-9E0A-573871680D60}"/>
    <hyperlink ref="C49" r:id="rId92" xr:uid="{680A7AF8-ABA0-4577-910A-9749E9770D78}"/>
    <hyperlink ref="C50" r:id="rId93" xr:uid="{C7A1D38D-8115-4138-B434-6C03122E6CA6}"/>
    <hyperlink ref="E50" r:id="rId94" xr:uid="{18FC7D62-ADDD-4B71-8ED4-02E4CC0D6B2C}"/>
    <hyperlink ref="E51" r:id="rId95" xr:uid="{788DC88F-F786-4FF0-8E32-09EE2D9C5931}"/>
    <hyperlink ref="C51" r:id="rId96" xr:uid="{79E78285-374D-48A3-B32D-082D5694817F}"/>
    <hyperlink ref="C52" r:id="rId97" xr:uid="{323CFB3E-3E66-4AA4-8334-C81A8B1EBFE7}"/>
    <hyperlink ref="E52" r:id="rId98" display="https://www.compal.com/CSR/Upload/ReportImages/2019081516454293.pdf;_x000a_" xr:uid="{8F187C51-6416-4947-9530-BCF13717CE46}"/>
    <hyperlink ref="C54" r:id="rId99" xr:uid="{EE05B529-C84D-4431-BEFE-729C9F228CB1}"/>
    <hyperlink ref="E54" r:id="rId100" display="https://www.wistron.com/CMS/SocialResponsibility?pageId=234;_x000a_" xr:uid="{6A9A17A8-EEA4-4C0F-A9F1-5CE19444B836}"/>
    <hyperlink ref="E53" r:id="rId101" xr:uid="{9D021827-BEB3-42FE-980B-F6A0C0667403}"/>
    <hyperlink ref="C53" r:id="rId102" xr:uid="{80077682-06B3-42AC-B03C-974207D97253}"/>
    <hyperlink ref="C55" r:id="rId103" xr:uid="{9F5D15D9-5883-48F3-9E34-2A5E64ACFC99}"/>
    <hyperlink ref="E55" r:id="rId104" xr:uid="{74896197-0284-49CD-BBAD-D41733077FB3}"/>
    <hyperlink ref="E56" r:id="rId105" display="http://www.annualreports.com/HostedData/AnnualReportArchive/a/NYSE_ANET_2018.pdf" xr:uid="{177413DF-3AFF-411E-9868-58CAB3E699F7}"/>
    <hyperlink ref="C56" r:id="rId106" xr:uid="{48FF5E49-2EAE-4E6D-898F-D7A545BF4870}"/>
    <hyperlink ref="C57" r:id="rId107" xr:uid="{21C79BCF-8C5D-454C-AA42-9AE227AFA7AD}"/>
    <hyperlink ref="E57" r:id="rId108" xr:uid="{3594B2CC-ED19-40E6-B1BD-6DF1A992DEF4}"/>
  </hyperlinks>
  <pageMargins left="0.7" right="0.7" top="0.78740157499999996" bottom="0.78740157499999996" header="0.3" footer="0.3"/>
  <pageSetup paperSize="9" orientation="portrait" r:id="rId10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073FF-9F67-4231-870A-ED00F681C78E}">
  <dimension ref="A1:KU8235"/>
  <sheetViews>
    <sheetView workbookViewId="0">
      <selection activeCell="J17" sqref="J17"/>
    </sheetView>
  </sheetViews>
  <sheetFormatPr baseColWidth="10" defaultRowHeight="14.5"/>
  <cols>
    <col min="31" max="35" width="10.90625" style="2"/>
    <col min="81" max="85" width="10.90625" style="53"/>
    <col min="106" max="110" width="10.90625" style="198"/>
    <col min="261" max="265" width="10.90625" style="182"/>
  </cols>
  <sheetData>
    <row r="1" spans="1:307" s="42" customFormat="1">
      <c r="A1" s="42" t="s">
        <v>22</v>
      </c>
      <c r="F1" s="42" t="s">
        <v>71</v>
      </c>
      <c r="K1" s="42" t="s">
        <v>34</v>
      </c>
      <c r="P1" s="107" t="s">
        <v>55</v>
      </c>
      <c r="Q1" s="107"/>
      <c r="R1" s="107"/>
      <c r="S1" s="107"/>
      <c r="T1" s="107"/>
      <c r="U1" s="42" t="s">
        <v>33</v>
      </c>
      <c r="Z1" s="107" t="s">
        <v>48</v>
      </c>
      <c r="AA1" s="107"/>
      <c r="AB1" s="107"/>
      <c r="AC1" s="107"/>
      <c r="AD1" s="107"/>
      <c r="AE1" s="3" t="s">
        <v>5843</v>
      </c>
      <c r="AF1" s="3"/>
      <c r="AG1" s="3"/>
      <c r="AH1" s="3"/>
      <c r="AI1" s="3"/>
      <c r="AJ1" s="3" t="str">
        <f>'4.4 CDP responses 2019 C.7-14'!AJ1</f>
        <v>Salesforce.com</v>
      </c>
      <c r="AK1" s="3"/>
      <c r="AL1" s="3"/>
      <c r="AM1" s="3"/>
      <c r="AN1" s="3"/>
      <c r="AO1" s="42" t="s">
        <v>11801</v>
      </c>
      <c r="AT1" s="3" t="str">
        <f>'4.4 CDP responses 2019 C.7-14'!AT1</f>
        <v>VMware</v>
      </c>
      <c r="AU1" s="3"/>
      <c r="AV1" s="3"/>
      <c r="AW1" s="3"/>
      <c r="AX1" s="3"/>
      <c r="AY1" s="3" t="str">
        <f>'4.4 CDP responses 2019 C.7-14'!AY1</f>
        <v>Infosys</v>
      </c>
      <c r="AZ1" s="3"/>
      <c r="BA1" s="3"/>
      <c r="BB1" s="3"/>
      <c r="BC1" s="3"/>
      <c r="BD1" s="3" t="str">
        <f>'4.4 CDP responses 2019 C.7-14'!BD1</f>
        <v>Capgemini</v>
      </c>
      <c r="BE1" s="3"/>
      <c r="BF1" s="3"/>
      <c r="BG1" s="3"/>
      <c r="BH1" s="3"/>
      <c r="BI1" s="3" t="str">
        <f>'4.4 CDP responses 2019 C.7-14'!BI1</f>
        <v>ATOS</v>
      </c>
      <c r="BJ1" s="3"/>
      <c r="BK1" s="3"/>
      <c r="BL1" s="3"/>
      <c r="BM1" s="3"/>
      <c r="BN1" s="3" t="str">
        <f>'4.4 CDP responses 2019 C.7-14'!BN1</f>
        <v>Intuit</v>
      </c>
      <c r="BO1" s="3"/>
      <c r="BP1" s="3"/>
      <c r="BQ1" s="3"/>
      <c r="BR1" s="3"/>
      <c r="BS1" s="3" t="str">
        <f>'4.4 CDP responses 2019 C.7-14'!BS1</f>
        <v>Wipro</v>
      </c>
      <c r="BT1" s="3"/>
      <c r="BU1" s="3"/>
      <c r="BV1" s="3"/>
      <c r="BW1" s="3"/>
      <c r="BX1" s="3" t="str">
        <f>'4.4 CDP responses 2019 C.7-14'!BX1</f>
        <v>HCL Technologies</v>
      </c>
      <c r="BY1" s="3"/>
      <c r="BZ1" s="3"/>
      <c r="CA1" s="3"/>
      <c r="CB1" s="3"/>
      <c r="CC1" s="3" t="s">
        <v>12658</v>
      </c>
      <c r="CD1" s="3"/>
      <c r="CE1" s="3"/>
      <c r="CF1" s="3"/>
      <c r="CG1" s="3"/>
      <c r="CH1" s="42" t="s">
        <v>11803</v>
      </c>
      <c r="CM1" s="3" t="str">
        <f>'4.4 CDP responses 2019 C.7-14'!CM1</f>
        <v>Tech Mahindra</v>
      </c>
      <c r="CN1" s="3"/>
      <c r="CO1" s="3"/>
      <c r="CP1" s="3"/>
      <c r="CQ1" s="3"/>
      <c r="CR1" s="3" t="str">
        <f>'4.4 CDP responses 2019 C.7-14'!CR1</f>
        <v>ServiceNow</v>
      </c>
      <c r="CS1" s="3"/>
      <c r="CT1" s="3"/>
      <c r="CU1" s="3"/>
      <c r="CV1" s="3"/>
      <c r="CW1" s="3" t="str">
        <f>'4.4 CDP responses 2019 C.7-14'!CW1</f>
        <v>Autodesk</v>
      </c>
      <c r="CX1" s="3"/>
      <c r="CY1" s="3"/>
      <c r="CZ1" s="3"/>
      <c r="DA1" s="3"/>
      <c r="DB1" s="3" t="s">
        <v>5887</v>
      </c>
      <c r="DC1" s="3"/>
      <c r="DD1" s="3"/>
      <c r="DE1" s="3"/>
      <c r="DF1" s="3"/>
      <c r="DG1" s="42" t="s">
        <v>11808</v>
      </c>
      <c r="DL1" s="3" t="str">
        <f>'4.4 CDP responses 2019 C.7-14'!DL1</f>
        <v>Nomura Research Institute</v>
      </c>
      <c r="DM1" s="3"/>
      <c r="DN1" s="3"/>
      <c r="DO1" s="3"/>
      <c r="DP1" s="3"/>
      <c r="DQ1" s="42" t="s">
        <v>1</v>
      </c>
      <c r="DV1" s="42" t="s">
        <v>38</v>
      </c>
      <c r="EA1" s="42" t="s">
        <v>46</v>
      </c>
      <c r="EF1" s="42" t="s">
        <v>40</v>
      </c>
      <c r="EK1" s="42" t="s">
        <v>44</v>
      </c>
      <c r="EP1" s="42" t="s">
        <v>42</v>
      </c>
      <c r="EU1" s="42" t="s">
        <v>60</v>
      </c>
      <c r="EZ1" s="3" t="str">
        <f>'4.4 CDP responses 2019 C.7-14'!EZ1</f>
        <v>TE Connectivity</v>
      </c>
      <c r="FA1" s="3"/>
      <c r="FB1" s="3"/>
      <c r="FC1" s="3"/>
      <c r="FD1" s="3"/>
      <c r="FE1" s="42" t="s">
        <v>57</v>
      </c>
      <c r="FJ1" s="3" t="str">
        <f>'4.4 CDP responses 2019 C.7-14'!FJ1</f>
        <v>Murata Manufacturing</v>
      </c>
      <c r="FK1" s="3"/>
      <c r="FL1" s="3"/>
      <c r="FM1" s="3"/>
      <c r="FN1" s="3"/>
      <c r="FO1" s="3" t="str">
        <f>'4.4 CDP responses 2019 C.7-14'!FO1</f>
        <v>Corning</v>
      </c>
      <c r="FP1" s="3"/>
      <c r="FQ1" s="3"/>
      <c r="FR1" s="3"/>
      <c r="FS1" s="3"/>
      <c r="FT1" s="3" t="str">
        <f>'4.4 CDP responses 2019 C.7-14'!FT1</f>
        <v>Western Digital</v>
      </c>
      <c r="FU1" s="3"/>
      <c r="FV1" s="3"/>
      <c r="FW1" s="3"/>
      <c r="FX1" s="3"/>
      <c r="FY1" s="3" t="str">
        <f>'4.4 CDP responses 2019 C.7-14'!FY1</f>
        <v>BOE Technology Group</v>
      </c>
      <c r="FZ1" s="3"/>
      <c r="GA1" s="3"/>
      <c r="GB1" s="3"/>
      <c r="GC1" s="3"/>
      <c r="GD1" s="42" t="s">
        <v>51</v>
      </c>
      <c r="GI1" s="3" t="str">
        <f>'4.4 CDP responses 2019 C.7-14'!GI1</f>
        <v>Kyocera</v>
      </c>
      <c r="GJ1" s="3"/>
      <c r="GK1" s="3"/>
      <c r="GL1" s="3"/>
      <c r="GM1" s="3"/>
      <c r="GN1" s="42" t="s">
        <v>45</v>
      </c>
      <c r="GS1" s="3" t="str">
        <f>'4.4 CDP responses 2019 C.7-14'!GS1</f>
        <v>Ericsson</v>
      </c>
      <c r="GT1" s="3"/>
      <c r="GU1" s="3"/>
      <c r="GV1" s="3"/>
      <c r="GW1" s="3"/>
      <c r="GX1" s="3" t="str">
        <f>'4.4 CDP responses 2019 C.7-14'!GX1</f>
        <v>Amphenol</v>
      </c>
      <c r="GY1" s="3"/>
      <c r="GZ1" s="3"/>
      <c r="HA1" s="3"/>
      <c r="HB1" s="3"/>
      <c r="HC1" s="3" t="str">
        <f>'4.4 CDP responses 2019 C.7-14'!HC1</f>
        <v>Seagate Technology</v>
      </c>
      <c r="HD1" s="3"/>
      <c r="HE1" s="3"/>
      <c r="HF1" s="3"/>
      <c r="HG1" s="3"/>
      <c r="HH1" s="3" t="str">
        <f>'4.4 CDP responses 2019 C.7-14'!HH1</f>
        <v>TDK</v>
      </c>
      <c r="HI1" s="3"/>
      <c r="HJ1" s="3"/>
      <c r="HK1" s="3"/>
      <c r="HL1" s="3"/>
      <c r="HM1" s="42" t="s">
        <v>58</v>
      </c>
      <c r="HR1" s="3" t="str">
        <f>'4.4 CDP responses 2019 C.7-14'!HR1</f>
        <v>Samsung SDI</v>
      </c>
      <c r="HS1" s="3"/>
      <c r="HT1" s="3"/>
      <c r="HU1" s="3"/>
      <c r="HV1" s="3"/>
      <c r="HW1" s="42" t="s">
        <v>53</v>
      </c>
      <c r="IB1" s="3" t="str">
        <f>'4.4 CDP responses 2019 C.7-14'!IB1</f>
        <v>NetApp</v>
      </c>
      <c r="IC1" s="3"/>
      <c r="ID1" s="3"/>
      <c r="IE1" s="3"/>
      <c r="IF1" s="3"/>
      <c r="IG1" s="3" t="str">
        <f>'4.4 CDP responses 2019 C.7-14'!IG1</f>
        <v>Hoya</v>
      </c>
      <c r="IH1" s="3"/>
      <c r="II1" s="3"/>
      <c r="IJ1" s="3"/>
      <c r="IK1" s="3"/>
      <c r="IL1" s="42" t="s">
        <v>47</v>
      </c>
      <c r="IQ1" s="3" t="str">
        <f>'4.4 CDP responses 2019 C.7-14'!IQ1</f>
        <v>Delta Electronics</v>
      </c>
      <c r="IR1" s="3"/>
      <c r="IS1" s="3"/>
      <c r="IT1" s="3"/>
      <c r="IU1" s="3"/>
      <c r="IV1" s="3" t="str">
        <f>'4.4 CDP responses 2019 C.7-14'!IV1</f>
        <v>OMRON</v>
      </c>
      <c r="IW1" s="3"/>
      <c r="IX1" s="3"/>
      <c r="IY1" s="3"/>
      <c r="IZ1" s="3"/>
      <c r="JA1" s="42" t="s">
        <v>54</v>
      </c>
      <c r="JF1" s="42" t="s">
        <v>59</v>
      </c>
      <c r="JK1" s="3" t="str">
        <f>'4.4 CDP responses 2019 C.7-14'!JK1</f>
        <v>Jabil Circuit</v>
      </c>
      <c r="JL1" s="3"/>
      <c r="JM1" s="3"/>
      <c r="JN1" s="3"/>
      <c r="JO1" s="3"/>
      <c r="JP1" s="42" t="s">
        <v>50</v>
      </c>
      <c r="JU1" s="3" t="str">
        <f>'4.4 CDP responses 2019 C.7-14'!JU1</f>
        <v>Olympus</v>
      </c>
      <c r="JV1" s="3"/>
      <c r="JW1" s="3"/>
      <c r="JX1" s="3"/>
      <c r="JY1" s="3"/>
      <c r="JZ1" s="3" t="str">
        <f>'4.4 CDP responses 2019 C.7-14'!JZ1</f>
        <v>Arista Networks</v>
      </c>
      <c r="KA1" s="3"/>
      <c r="KB1" s="3"/>
      <c r="KC1" s="3"/>
      <c r="KD1" s="3"/>
      <c r="KE1" s="42" t="s">
        <v>11798</v>
      </c>
      <c r="KJ1" s="3" t="str">
        <f>'4.4 CDP responses 2019 C.7-14'!KJ1</f>
        <v>Asustek Computer</v>
      </c>
      <c r="KK1" s="3"/>
      <c r="KL1" s="3"/>
      <c r="KM1" s="3"/>
      <c r="KN1" s="3"/>
      <c r="KT1" s="3"/>
      <c r="KU1" s="3"/>
    </row>
    <row r="2" spans="1:307" ht="16.5">
      <c r="A2" s="50" t="s">
        <v>853</v>
      </c>
      <c r="F2" s="50" t="s">
        <v>853</v>
      </c>
      <c r="K2" s="50" t="s">
        <v>853</v>
      </c>
      <c r="P2" s="50" t="s">
        <v>853</v>
      </c>
      <c r="U2" s="50" t="s">
        <v>853</v>
      </c>
      <c r="Z2" s="50" t="s">
        <v>853</v>
      </c>
      <c r="AE2" s="50" t="s">
        <v>853</v>
      </c>
      <c r="AF2"/>
      <c r="AG2"/>
      <c r="AH2"/>
      <c r="AI2"/>
      <c r="AJ2" s="50" t="s">
        <v>853</v>
      </c>
      <c r="AO2" s="50" t="s">
        <v>853</v>
      </c>
      <c r="AT2" s="50" t="s">
        <v>853</v>
      </c>
      <c r="AY2" s="50" t="s">
        <v>853</v>
      </c>
      <c r="BD2" s="50" t="s">
        <v>853</v>
      </c>
      <c r="BI2" s="50" t="s">
        <v>853</v>
      </c>
      <c r="BN2" s="50" t="s">
        <v>853</v>
      </c>
      <c r="BS2" s="50" t="s">
        <v>853</v>
      </c>
      <c r="BX2" s="50" t="s">
        <v>853</v>
      </c>
      <c r="CC2" s="50" t="s">
        <v>853</v>
      </c>
      <c r="CD2"/>
      <c r="CE2"/>
      <c r="CF2"/>
      <c r="CG2"/>
      <c r="CH2" s="50" t="s">
        <v>853</v>
      </c>
      <c r="CM2" s="50" t="s">
        <v>853</v>
      </c>
      <c r="CR2" s="50" t="s">
        <v>853</v>
      </c>
      <c r="CW2" s="50" t="s">
        <v>853</v>
      </c>
      <c r="DB2" s="50" t="s">
        <v>853</v>
      </c>
      <c r="DC2"/>
      <c r="DD2"/>
      <c r="DE2"/>
      <c r="DF2"/>
      <c r="DG2" s="50" t="s">
        <v>853</v>
      </c>
      <c r="DL2" s="50" t="s">
        <v>853</v>
      </c>
      <c r="DQ2" s="50" t="s">
        <v>853</v>
      </c>
      <c r="DV2" s="50" t="s">
        <v>853</v>
      </c>
      <c r="EA2" s="50" t="s">
        <v>853</v>
      </c>
      <c r="EF2" s="50" t="s">
        <v>853</v>
      </c>
      <c r="EK2" s="50" t="s">
        <v>853</v>
      </c>
      <c r="EP2" s="50" t="s">
        <v>853</v>
      </c>
      <c r="EU2" s="50" t="s">
        <v>853</v>
      </c>
      <c r="EZ2" s="50" t="s">
        <v>853</v>
      </c>
      <c r="FE2" s="50" t="s">
        <v>853</v>
      </c>
      <c r="FJ2" s="50" t="s">
        <v>853</v>
      </c>
      <c r="FO2" s="50" t="s">
        <v>853</v>
      </c>
      <c r="FT2" s="50" t="s">
        <v>853</v>
      </c>
      <c r="FY2" s="50" t="s">
        <v>853</v>
      </c>
      <c r="GD2" s="50" t="s">
        <v>853</v>
      </c>
      <c r="GI2" s="50" t="s">
        <v>853</v>
      </c>
      <c r="GN2" s="50" t="s">
        <v>853</v>
      </c>
      <c r="GS2" s="50" t="s">
        <v>853</v>
      </c>
      <c r="GX2" s="50" t="s">
        <v>853</v>
      </c>
      <c r="HC2" s="50" t="s">
        <v>853</v>
      </c>
      <c r="HH2" s="50" t="s">
        <v>853</v>
      </c>
      <c r="HM2" s="50" t="s">
        <v>853</v>
      </c>
      <c r="HR2" s="50" t="s">
        <v>853</v>
      </c>
      <c r="HW2" s="50" t="s">
        <v>853</v>
      </c>
      <c r="IB2" s="50" t="s">
        <v>853</v>
      </c>
      <c r="IG2" s="50" t="s">
        <v>853</v>
      </c>
      <c r="IL2" s="50" t="s">
        <v>853</v>
      </c>
      <c r="IQ2" s="50" t="s">
        <v>853</v>
      </c>
      <c r="IV2" s="50" t="s">
        <v>853</v>
      </c>
      <c r="JA2" s="50" t="s">
        <v>853</v>
      </c>
      <c r="JF2" s="50" t="s">
        <v>853</v>
      </c>
      <c r="JK2" s="50" t="s">
        <v>853</v>
      </c>
      <c r="JP2" s="50" t="s">
        <v>853</v>
      </c>
      <c r="JU2" s="50" t="s">
        <v>853</v>
      </c>
      <c r="JZ2" s="50" t="s">
        <v>853</v>
      </c>
      <c r="KE2" s="50" t="s">
        <v>853</v>
      </c>
      <c r="KJ2" s="50" t="s">
        <v>853</v>
      </c>
    </row>
    <row r="3" spans="1:307">
      <c r="AE3"/>
      <c r="AF3"/>
      <c r="AG3"/>
      <c r="AH3"/>
      <c r="AI3"/>
      <c r="CC3"/>
      <c r="CD3"/>
      <c r="CE3"/>
      <c r="CF3"/>
      <c r="CG3"/>
      <c r="DB3"/>
      <c r="DC3"/>
      <c r="DD3"/>
      <c r="DE3"/>
      <c r="DF3"/>
    </row>
    <row r="4" spans="1:307">
      <c r="AE4"/>
      <c r="AF4"/>
      <c r="AG4"/>
      <c r="AH4"/>
      <c r="AI4"/>
      <c r="CC4"/>
      <c r="CD4"/>
      <c r="CE4"/>
      <c r="CF4"/>
      <c r="CG4"/>
      <c r="DB4"/>
      <c r="DC4"/>
      <c r="DD4"/>
      <c r="DE4"/>
      <c r="DF4"/>
    </row>
    <row r="5" spans="1:307" ht="16.5">
      <c r="A5" s="50" t="s">
        <v>854</v>
      </c>
      <c r="F5" s="50" t="s">
        <v>854</v>
      </c>
      <c r="K5" s="50" t="s">
        <v>854</v>
      </c>
      <c r="P5" s="50" t="s">
        <v>854</v>
      </c>
      <c r="U5" s="50" t="s">
        <v>854</v>
      </c>
      <c r="Z5" s="50" t="s">
        <v>854</v>
      </c>
      <c r="AE5" s="50" t="s">
        <v>854</v>
      </c>
      <c r="AF5"/>
      <c r="AG5"/>
      <c r="AH5"/>
      <c r="AI5"/>
      <c r="AJ5" s="50" t="s">
        <v>854</v>
      </c>
      <c r="AO5" s="50" t="s">
        <v>854</v>
      </c>
      <c r="AT5" s="50" t="s">
        <v>854</v>
      </c>
      <c r="AY5" s="50" t="s">
        <v>854</v>
      </c>
      <c r="BD5" s="50" t="s">
        <v>854</v>
      </c>
      <c r="BI5" s="50" t="s">
        <v>854</v>
      </c>
      <c r="BN5" s="50" t="s">
        <v>854</v>
      </c>
      <c r="BS5" s="50" t="s">
        <v>854</v>
      </c>
      <c r="BX5" s="50" t="s">
        <v>854</v>
      </c>
      <c r="CC5" s="50" t="s">
        <v>854</v>
      </c>
      <c r="CD5"/>
      <c r="CE5"/>
      <c r="CF5"/>
      <c r="CG5"/>
      <c r="CH5" s="50" t="s">
        <v>854</v>
      </c>
      <c r="CM5" s="50" t="s">
        <v>854</v>
      </c>
      <c r="CR5" s="50" t="s">
        <v>854</v>
      </c>
      <c r="CW5" s="50" t="s">
        <v>854</v>
      </c>
      <c r="DB5" s="50" t="s">
        <v>854</v>
      </c>
      <c r="DC5"/>
      <c r="DD5"/>
      <c r="DE5"/>
      <c r="DF5"/>
      <c r="DG5" s="50" t="s">
        <v>854</v>
      </c>
      <c r="DL5" s="50" t="s">
        <v>854</v>
      </c>
      <c r="DQ5" s="50" t="s">
        <v>854</v>
      </c>
      <c r="DV5" s="50" t="s">
        <v>854</v>
      </c>
      <c r="EA5" s="50" t="s">
        <v>854</v>
      </c>
      <c r="EF5" s="50" t="s">
        <v>854</v>
      </c>
      <c r="EK5" s="50" t="s">
        <v>854</v>
      </c>
      <c r="EP5" s="50" t="s">
        <v>854</v>
      </c>
      <c r="EU5" s="50" t="s">
        <v>854</v>
      </c>
      <c r="EZ5" s="50" t="s">
        <v>854</v>
      </c>
      <c r="FE5" s="50" t="s">
        <v>854</v>
      </c>
      <c r="FJ5" s="50" t="s">
        <v>854</v>
      </c>
      <c r="FO5" s="50" t="s">
        <v>854</v>
      </c>
      <c r="FT5" s="50" t="s">
        <v>854</v>
      </c>
      <c r="FY5" s="50" t="s">
        <v>854</v>
      </c>
      <c r="GD5" s="50" t="s">
        <v>854</v>
      </c>
      <c r="GI5" s="50" t="s">
        <v>854</v>
      </c>
      <c r="GN5" s="50" t="s">
        <v>854</v>
      </c>
      <c r="GS5" s="50" t="s">
        <v>854</v>
      </c>
      <c r="GX5" s="50" t="s">
        <v>854</v>
      </c>
      <c r="HC5" s="50" t="s">
        <v>854</v>
      </c>
      <c r="HH5" s="50" t="s">
        <v>854</v>
      </c>
      <c r="HM5" s="50" t="s">
        <v>854</v>
      </c>
      <c r="HR5" s="50" t="s">
        <v>854</v>
      </c>
      <c r="HW5" s="50" t="s">
        <v>854</v>
      </c>
      <c r="IB5" s="50" t="s">
        <v>854</v>
      </c>
      <c r="IG5" s="50" t="s">
        <v>854</v>
      </c>
      <c r="IL5" s="50" t="s">
        <v>854</v>
      </c>
      <c r="IQ5" s="50" t="s">
        <v>854</v>
      </c>
      <c r="IV5" s="50" t="s">
        <v>854</v>
      </c>
      <c r="JA5" s="50" t="s">
        <v>854</v>
      </c>
      <c r="JF5" s="50" t="s">
        <v>854</v>
      </c>
      <c r="JK5" s="50" t="s">
        <v>854</v>
      </c>
      <c r="JP5" s="50" t="s">
        <v>854</v>
      </c>
      <c r="JU5" s="50" t="s">
        <v>854</v>
      </c>
      <c r="JZ5" s="50" t="s">
        <v>854</v>
      </c>
      <c r="KE5" s="50" t="s">
        <v>854</v>
      </c>
      <c r="KJ5" s="50" t="s">
        <v>854</v>
      </c>
    </row>
    <row r="6" spans="1:307">
      <c r="AE6"/>
      <c r="AF6"/>
      <c r="AG6"/>
      <c r="AH6"/>
      <c r="AI6"/>
      <c r="CC6"/>
      <c r="CD6"/>
      <c r="CE6"/>
      <c r="CF6"/>
      <c r="CG6"/>
      <c r="DB6"/>
      <c r="DC6"/>
      <c r="DD6"/>
      <c r="DE6"/>
      <c r="DF6"/>
    </row>
    <row r="7" spans="1:307">
      <c r="AE7"/>
      <c r="AF7"/>
      <c r="AG7"/>
      <c r="AH7"/>
      <c r="AI7"/>
      <c r="CC7"/>
      <c r="CD7"/>
      <c r="CE7"/>
      <c r="CF7"/>
      <c r="CG7"/>
      <c r="DB7"/>
      <c r="DC7"/>
      <c r="DD7"/>
      <c r="DE7"/>
      <c r="DF7"/>
    </row>
    <row r="8" spans="1:307">
      <c r="A8" s="51" t="s">
        <v>855</v>
      </c>
      <c r="F8" s="51" t="s">
        <v>855</v>
      </c>
      <c r="K8" s="51" t="s">
        <v>855</v>
      </c>
      <c r="P8" s="51" t="s">
        <v>855</v>
      </c>
      <c r="U8" s="51" t="s">
        <v>855</v>
      </c>
      <c r="Z8" s="51" t="s">
        <v>855</v>
      </c>
      <c r="AE8" s="51" t="s">
        <v>855</v>
      </c>
      <c r="AF8"/>
      <c r="AG8"/>
      <c r="AH8"/>
      <c r="AI8"/>
      <c r="AJ8" s="51" t="s">
        <v>855</v>
      </c>
      <c r="AO8" s="51" t="s">
        <v>855</v>
      </c>
      <c r="AT8" s="51" t="s">
        <v>855</v>
      </c>
      <c r="AY8" s="51" t="s">
        <v>855</v>
      </c>
      <c r="BD8" s="51" t="s">
        <v>855</v>
      </c>
      <c r="BI8" s="51" t="s">
        <v>855</v>
      </c>
      <c r="BN8" s="51" t="s">
        <v>855</v>
      </c>
      <c r="BS8" s="51" t="s">
        <v>855</v>
      </c>
      <c r="BX8" s="51" t="s">
        <v>855</v>
      </c>
      <c r="CC8" s="51" t="s">
        <v>855</v>
      </c>
      <c r="CD8"/>
      <c r="CE8"/>
      <c r="CF8"/>
      <c r="CG8"/>
      <c r="CH8" s="51" t="s">
        <v>855</v>
      </c>
      <c r="CM8" s="51" t="s">
        <v>855</v>
      </c>
      <c r="CR8" s="51" t="s">
        <v>855</v>
      </c>
      <c r="CW8" s="51" t="s">
        <v>855</v>
      </c>
      <c r="DB8" s="51" t="s">
        <v>855</v>
      </c>
      <c r="DC8"/>
      <c r="DD8"/>
      <c r="DE8"/>
      <c r="DF8"/>
      <c r="DG8" s="51" t="s">
        <v>855</v>
      </c>
      <c r="DL8" s="51" t="s">
        <v>855</v>
      </c>
      <c r="DQ8" s="51" t="s">
        <v>855</v>
      </c>
      <c r="DV8" s="51" t="s">
        <v>855</v>
      </c>
      <c r="EA8" s="51" t="s">
        <v>855</v>
      </c>
      <c r="EF8" s="51" t="s">
        <v>855</v>
      </c>
      <c r="EK8" s="51" t="s">
        <v>855</v>
      </c>
      <c r="EP8" s="51" t="s">
        <v>855</v>
      </c>
      <c r="EU8" s="51" t="s">
        <v>855</v>
      </c>
      <c r="EZ8" s="51" t="s">
        <v>855</v>
      </c>
      <c r="FE8" s="51" t="s">
        <v>855</v>
      </c>
      <c r="FJ8" s="51" t="s">
        <v>855</v>
      </c>
      <c r="FO8" s="51" t="s">
        <v>855</v>
      </c>
      <c r="FT8" s="51" t="s">
        <v>855</v>
      </c>
      <c r="FY8" s="51" t="s">
        <v>855</v>
      </c>
      <c r="GD8" s="51" t="s">
        <v>855</v>
      </c>
      <c r="GI8" s="51" t="s">
        <v>855</v>
      </c>
      <c r="GN8" s="51" t="s">
        <v>855</v>
      </c>
      <c r="GS8" s="51" t="s">
        <v>855</v>
      </c>
      <c r="GX8" s="51" t="s">
        <v>855</v>
      </c>
      <c r="HC8" s="51" t="s">
        <v>855</v>
      </c>
      <c r="HH8" s="51" t="s">
        <v>855</v>
      </c>
      <c r="HM8" s="51" t="s">
        <v>855</v>
      </c>
      <c r="HR8" s="51" t="s">
        <v>855</v>
      </c>
      <c r="HW8" s="51" t="s">
        <v>855</v>
      </c>
      <c r="IB8" s="51" t="s">
        <v>855</v>
      </c>
      <c r="IG8" s="51" t="s">
        <v>855</v>
      </c>
      <c r="IL8" s="51" t="s">
        <v>855</v>
      </c>
      <c r="IQ8" s="51" t="s">
        <v>855</v>
      </c>
      <c r="IV8" s="51" t="s">
        <v>855</v>
      </c>
      <c r="JA8" s="51" t="s">
        <v>855</v>
      </c>
      <c r="JF8" s="51" t="s">
        <v>855</v>
      </c>
      <c r="JK8" s="51" t="s">
        <v>855</v>
      </c>
      <c r="JP8" s="51" t="s">
        <v>855</v>
      </c>
      <c r="JU8" s="51" t="s">
        <v>855</v>
      </c>
      <c r="JZ8" s="51" t="s">
        <v>855</v>
      </c>
      <c r="KE8" s="51" t="s">
        <v>855</v>
      </c>
      <c r="KJ8" s="51" t="s">
        <v>855</v>
      </c>
    </row>
    <row r="9" spans="1:307">
      <c r="A9" s="52" t="s">
        <v>2228</v>
      </c>
      <c r="F9" s="52" t="s">
        <v>1825</v>
      </c>
      <c r="K9" s="52" t="s">
        <v>1430</v>
      </c>
      <c r="P9" s="52" t="s">
        <v>4153</v>
      </c>
      <c r="U9" s="52" t="s">
        <v>5280</v>
      </c>
      <c r="Z9" s="52" t="s">
        <v>1430</v>
      </c>
      <c r="AE9" s="52"/>
      <c r="AF9"/>
      <c r="AG9"/>
      <c r="AH9"/>
      <c r="AI9"/>
      <c r="AJ9" s="52" t="s">
        <v>6062</v>
      </c>
      <c r="AO9" s="52" t="s">
        <v>12020</v>
      </c>
      <c r="AT9" s="52" t="s">
        <v>6260</v>
      </c>
      <c r="AY9" s="52" t="s">
        <v>6475</v>
      </c>
      <c r="BD9" s="52" t="s">
        <v>6704</v>
      </c>
      <c r="BI9" s="52" t="s">
        <v>7448</v>
      </c>
      <c r="BN9" s="52" t="s">
        <v>7679</v>
      </c>
      <c r="BS9" s="52" t="s">
        <v>7796</v>
      </c>
      <c r="BX9" s="52" t="s">
        <v>8061</v>
      </c>
      <c r="CC9" s="52" t="s">
        <v>12673</v>
      </c>
      <c r="CD9"/>
      <c r="CE9"/>
      <c r="CF9"/>
      <c r="CG9"/>
      <c r="CH9" s="52" t="s">
        <v>12282</v>
      </c>
      <c r="CM9" s="52" t="s">
        <v>1430</v>
      </c>
      <c r="CR9" s="52" t="s">
        <v>1430</v>
      </c>
      <c r="CW9" s="52" t="s">
        <v>8602</v>
      </c>
      <c r="DB9" s="52" t="s">
        <v>12659</v>
      </c>
      <c r="DC9"/>
      <c r="DD9"/>
      <c r="DE9"/>
      <c r="DF9"/>
      <c r="DG9" s="52" t="s">
        <v>12335</v>
      </c>
      <c r="DL9" s="52" t="s">
        <v>8758</v>
      </c>
      <c r="DQ9" s="52" t="s">
        <v>1151</v>
      </c>
      <c r="DV9" s="52" t="s">
        <v>1402</v>
      </c>
      <c r="EA9" s="52" t="s">
        <v>3670</v>
      </c>
      <c r="EF9" s="52" t="s">
        <v>1430</v>
      </c>
      <c r="EK9" s="52" t="s">
        <v>3245</v>
      </c>
      <c r="EP9" s="52" t="s">
        <v>2602</v>
      </c>
      <c r="EU9" s="52" t="s">
        <v>3071</v>
      </c>
      <c r="EZ9" s="52" t="s">
        <v>8945</v>
      </c>
      <c r="FE9" s="52" t="s">
        <v>4394</v>
      </c>
      <c r="FJ9" s="52" t="s">
        <v>9051</v>
      </c>
      <c r="FO9" s="52" t="s">
        <v>9202</v>
      </c>
      <c r="FT9" s="52" t="s">
        <v>9312</v>
      </c>
      <c r="FY9" s="52" t="s">
        <v>9541</v>
      </c>
      <c r="GD9" s="52" t="s">
        <v>1430</v>
      </c>
      <c r="GI9" s="52" t="s">
        <v>9624</v>
      </c>
      <c r="GN9" s="52" t="s">
        <v>3424</v>
      </c>
      <c r="GS9" s="52" t="s">
        <v>9831</v>
      </c>
      <c r="GX9" s="52" t="s">
        <v>9992</v>
      </c>
      <c r="HC9" s="52" t="s">
        <v>1430</v>
      </c>
      <c r="HH9" s="52" t="s">
        <v>10384</v>
      </c>
      <c r="HM9" s="52" t="s">
        <v>4559</v>
      </c>
      <c r="HR9" s="52" t="s">
        <v>10529</v>
      </c>
      <c r="HW9" s="52" t="s">
        <v>5674</v>
      </c>
      <c r="IB9" s="52" t="s">
        <v>1430</v>
      </c>
      <c r="IG9" s="52" t="s">
        <v>10860</v>
      </c>
      <c r="IL9" s="52" t="s">
        <v>1430</v>
      </c>
      <c r="IQ9" s="52" t="s">
        <v>10872</v>
      </c>
      <c r="IV9" s="52" t="s">
        <v>11096</v>
      </c>
      <c r="JA9" s="52" t="s">
        <v>11827</v>
      </c>
      <c r="JF9" s="52" t="s">
        <v>4765</v>
      </c>
      <c r="JK9" s="52" t="s">
        <v>11266</v>
      </c>
      <c r="JP9" s="52" t="s">
        <v>4925</v>
      </c>
      <c r="JU9" s="52" t="s">
        <v>11450</v>
      </c>
      <c r="JZ9" s="52" t="s">
        <v>11558</v>
      </c>
      <c r="KE9" s="187" t="s">
        <v>12410</v>
      </c>
      <c r="KJ9" s="52" t="s">
        <v>11659</v>
      </c>
    </row>
    <row r="10" spans="1:307">
      <c r="A10" s="68"/>
      <c r="F10" s="68"/>
      <c r="K10" s="52" t="s">
        <v>2834</v>
      </c>
      <c r="P10" s="52"/>
      <c r="Z10" s="52" t="s">
        <v>3974</v>
      </c>
      <c r="AE10" s="52" t="s">
        <v>5908</v>
      </c>
      <c r="AF10"/>
      <c r="AG10"/>
      <c r="AH10"/>
      <c r="AI10"/>
      <c r="AJ10" s="68"/>
      <c r="AO10" s="68"/>
      <c r="AT10" s="68"/>
      <c r="AY10" s="52" t="s">
        <v>6476</v>
      </c>
      <c r="BD10" s="74" t="s">
        <v>6705</v>
      </c>
      <c r="BI10" s="52" t="s">
        <v>7449</v>
      </c>
      <c r="BN10" s="52" t="s">
        <v>7680</v>
      </c>
      <c r="BS10" s="68"/>
      <c r="CC10"/>
      <c r="CD10"/>
      <c r="CE10"/>
      <c r="CF10"/>
      <c r="CG10"/>
      <c r="CH10" s="68"/>
      <c r="CM10" s="52" t="s">
        <v>8155</v>
      </c>
      <c r="CR10" s="52" t="s">
        <v>8569</v>
      </c>
      <c r="CW10" s="52"/>
      <c r="DB10"/>
      <c r="DC10"/>
      <c r="DD10"/>
      <c r="DE10"/>
      <c r="DF10"/>
      <c r="DG10" s="68"/>
      <c r="DL10" s="52" t="s">
        <v>8759</v>
      </c>
      <c r="DQ10" s="68"/>
      <c r="EA10" s="68"/>
      <c r="EF10" s="52" t="s">
        <v>1686</v>
      </c>
      <c r="EP10" s="68"/>
      <c r="EZ10" s="68"/>
      <c r="FE10" s="52" t="s">
        <v>4395</v>
      </c>
      <c r="FJ10" s="52" t="s">
        <v>9052</v>
      </c>
      <c r="FT10" s="52" t="s">
        <v>9313</v>
      </c>
      <c r="FY10" s="52" t="s">
        <v>9542</v>
      </c>
      <c r="GD10" s="52" t="s">
        <v>5484</v>
      </c>
      <c r="GN10" s="68"/>
      <c r="GS10" s="68"/>
      <c r="GX10" s="52" t="s">
        <v>9993</v>
      </c>
      <c r="HC10" s="52" t="s">
        <v>10220</v>
      </c>
      <c r="HM10" s="52" t="s">
        <v>4560</v>
      </c>
      <c r="HR10" s="52" t="s">
        <v>10530</v>
      </c>
      <c r="IB10" s="74" t="s">
        <v>10706</v>
      </c>
      <c r="IG10" s="52" t="s">
        <v>10861</v>
      </c>
      <c r="IL10" s="52" t="s">
        <v>3885</v>
      </c>
      <c r="IQ10" s="52"/>
      <c r="IV10" s="52" t="s">
        <v>11097</v>
      </c>
      <c r="JA10" s="68"/>
      <c r="JF10" s="52"/>
      <c r="JK10" s="52" t="s">
        <v>11267</v>
      </c>
      <c r="JP10" s="68"/>
      <c r="JU10" s="68"/>
      <c r="KE10" s="68"/>
      <c r="KJ10" s="68"/>
    </row>
    <row r="11" spans="1:307" ht="16.5">
      <c r="A11" s="52" t="s">
        <v>2229</v>
      </c>
      <c r="F11" s="52" t="s">
        <v>1826</v>
      </c>
      <c r="K11" s="52" t="s">
        <v>2835</v>
      </c>
      <c r="P11" s="81" t="s">
        <v>4154</v>
      </c>
      <c r="U11" s="50" t="s">
        <v>856</v>
      </c>
      <c r="Z11" s="68"/>
      <c r="AE11" s="74" t="s">
        <v>5909</v>
      </c>
      <c r="AF11"/>
      <c r="AG11"/>
      <c r="AH11"/>
      <c r="AI11"/>
      <c r="AJ11" s="52" t="s">
        <v>6063</v>
      </c>
      <c r="AO11" s="52" t="s">
        <v>12021</v>
      </c>
      <c r="AT11" s="52" t="s">
        <v>6261</v>
      </c>
      <c r="BD11" s="74" t="s">
        <v>6706</v>
      </c>
      <c r="BI11" s="100" t="s">
        <v>7450</v>
      </c>
      <c r="BS11" s="52" t="s">
        <v>7797</v>
      </c>
      <c r="BX11" s="50" t="s">
        <v>856</v>
      </c>
      <c r="CC11" s="50" t="s">
        <v>856</v>
      </c>
      <c r="CD11"/>
      <c r="CE11"/>
      <c r="CF11"/>
      <c r="CG11"/>
      <c r="CH11" s="52" t="s">
        <v>12283</v>
      </c>
      <c r="CM11" s="68"/>
      <c r="CR11" s="68"/>
      <c r="CW11" s="52" t="s">
        <v>8603</v>
      </c>
      <c r="DB11" s="50" t="s">
        <v>856</v>
      </c>
      <c r="DC11"/>
      <c r="DD11"/>
      <c r="DE11"/>
      <c r="DF11"/>
      <c r="DG11" s="52" t="s">
        <v>12336</v>
      </c>
      <c r="DL11" s="52" t="s">
        <v>8760</v>
      </c>
      <c r="DQ11" s="52" t="s">
        <v>1152</v>
      </c>
      <c r="DV11" s="50" t="s">
        <v>856</v>
      </c>
      <c r="EA11" s="52" t="s">
        <v>3671</v>
      </c>
      <c r="EF11" s="52" t="s">
        <v>1430</v>
      </c>
      <c r="EK11" s="50" t="s">
        <v>856</v>
      </c>
      <c r="EP11" s="52" t="s">
        <v>2603</v>
      </c>
      <c r="EU11" s="50" t="s">
        <v>856</v>
      </c>
      <c r="EZ11" s="52" t="s">
        <v>8946</v>
      </c>
      <c r="FJ11" s="68"/>
      <c r="FO11" s="50" t="s">
        <v>856</v>
      </c>
      <c r="FY11" s="52" t="s">
        <v>9543</v>
      </c>
      <c r="GD11" s="68"/>
      <c r="GI11" s="50" t="s">
        <v>856</v>
      </c>
      <c r="GN11" s="52" t="s">
        <v>3425</v>
      </c>
      <c r="GS11" s="52" t="s">
        <v>9832</v>
      </c>
      <c r="GX11" s="52" t="s">
        <v>9994</v>
      </c>
      <c r="HH11" s="50" t="s">
        <v>856</v>
      </c>
      <c r="HM11" s="52" t="s">
        <v>4561</v>
      </c>
      <c r="HR11" s="52" t="s">
        <v>10531</v>
      </c>
      <c r="HW11" s="50" t="s">
        <v>856</v>
      </c>
      <c r="IQ11" s="52" t="s">
        <v>10873</v>
      </c>
      <c r="IV11" s="52" t="s">
        <v>11098</v>
      </c>
      <c r="JA11" s="52" t="s">
        <v>11828</v>
      </c>
      <c r="JF11" s="52" t="s">
        <v>4766</v>
      </c>
      <c r="JK11" s="68"/>
      <c r="JP11" s="52" t="s">
        <v>4926</v>
      </c>
      <c r="JU11" s="52" t="s">
        <v>11451</v>
      </c>
      <c r="JZ11" s="50" t="s">
        <v>856</v>
      </c>
      <c r="KE11" s="187" t="s">
        <v>12411</v>
      </c>
      <c r="KJ11" s="52" t="s">
        <v>11660</v>
      </c>
    </row>
    <row r="12" spans="1:307" ht="16.5">
      <c r="F12" s="68"/>
      <c r="K12" s="52" t="s">
        <v>2836</v>
      </c>
      <c r="P12" s="52" t="s">
        <v>4155</v>
      </c>
      <c r="Z12" s="52" t="s">
        <v>3975</v>
      </c>
      <c r="AE12"/>
      <c r="AF12"/>
      <c r="AG12"/>
      <c r="AH12"/>
      <c r="AI12"/>
      <c r="AJ12" s="68"/>
      <c r="AO12" s="68"/>
      <c r="AT12" s="68"/>
      <c r="AY12" s="50" t="s">
        <v>856</v>
      </c>
      <c r="BI12" s="100" t="s">
        <v>7451</v>
      </c>
      <c r="BN12" s="50" t="s">
        <v>856</v>
      </c>
      <c r="BS12" s="68"/>
      <c r="CC12"/>
      <c r="CD12"/>
      <c r="CE12"/>
      <c r="CF12"/>
      <c r="CG12"/>
      <c r="CM12" s="52" t="s">
        <v>8156</v>
      </c>
      <c r="CR12" s="52" t="s">
        <v>8570</v>
      </c>
      <c r="CW12" s="52"/>
      <c r="DB12"/>
      <c r="DC12"/>
      <c r="DD12"/>
      <c r="DE12"/>
      <c r="DF12"/>
      <c r="DG12" s="68"/>
      <c r="DL12" s="52" t="s">
        <v>8761</v>
      </c>
      <c r="DQ12" s="68"/>
      <c r="EF12" s="52" t="s">
        <v>1687</v>
      </c>
      <c r="EP12" s="68"/>
      <c r="EZ12" s="68"/>
      <c r="FE12" s="50" t="s">
        <v>856</v>
      </c>
      <c r="FJ12" s="52" t="s">
        <v>9053</v>
      </c>
      <c r="FT12" s="50" t="s">
        <v>856</v>
      </c>
      <c r="FY12" s="52" t="s">
        <v>9544</v>
      </c>
      <c r="GD12" s="74" t="s">
        <v>5485</v>
      </c>
      <c r="GN12" s="68"/>
      <c r="GS12" s="68"/>
      <c r="GX12" s="52" t="s">
        <v>9995</v>
      </c>
      <c r="HC12" s="50" t="s">
        <v>856</v>
      </c>
      <c r="HM12" s="52" t="s">
        <v>4562</v>
      </c>
      <c r="IB12" s="50" t="s">
        <v>856</v>
      </c>
      <c r="IG12" s="50" t="s">
        <v>856</v>
      </c>
      <c r="IL12" s="50" t="s">
        <v>856</v>
      </c>
      <c r="IQ12" s="52"/>
      <c r="IV12" s="52" t="s">
        <v>11099</v>
      </c>
      <c r="JA12" s="68"/>
      <c r="JK12" s="52" t="s">
        <v>11268</v>
      </c>
      <c r="JP12" s="68"/>
      <c r="JU12" s="52" t="s">
        <v>11452</v>
      </c>
      <c r="KE12" s="68"/>
      <c r="KJ12" s="68"/>
    </row>
    <row r="13" spans="1:307" ht="16.5">
      <c r="A13" s="50" t="s">
        <v>856</v>
      </c>
      <c r="F13" s="52" t="s">
        <v>1827</v>
      </c>
      <c r="K13" s="68"/>
      <c r="P13" s="52" t="s">
        <v>4156</v>
      </c>
      <c r="Z13" s="68"/>
      <c r="AE13" s="50" t="s">
        <v>856</v>
      </c>
      <c r="AF13"/>
      <c r="AG13"/>
      <c r="AH13"/>
      <c r="AI13"/>
      <c r="AJ13" s="52" t="s">
        <v>6064</v>
      </c>
      <c r="AO13" s="181" t="s">
        <v>12022</v>
      </c>
      <c r="AT13" s="52" t="s">
        <v>6262</v>
      </c>
      <c r="BD13" s="50" t="s">
        <v>856</v>
      </c>
      <c r="BI13" s="100" t="s">
        <v>7452</v>
      </c>
      <c r="BS13" s="52" t="s">
        <v>7798</v>
      </c>
      <c r="CC13"/>
      <c r="CD13"/>
      <c r="CE13"/>
      <c r="CF13"/>
      <c r="CG13"/>
      <c r="CH13" s="50" t="s">
        <v>856</v>
      </c>
      <c r="CM13" s="68"/>
      <c r="CR13" s="68"/>
      <c r="CW13" s="52" t="s">
        <v>8604</v>
      </c>
      <c r="DB13"/>
      <c r="DC13"/>
      <c r="DD13"/>
      <c r="DE13"/>
      <c r="DF13"/>
      <c r="DG13" s="52" t="s">
        <v>12337</v>
      </c>
      <c r="DL13" s="52" t="s">
        <v>8762</v>
      </c>
      <c r="DQ13" s="52" t="s">
        <v>1153</v>
      </c>
      <c r="EA13" s="50" t="s">
        <v>856</v>
      </c>
      <c r="EF13" s="68"/>
      <c r="EP13" s="52" t="s">
        <v>2604</v>
      </c>
      <c r="EZ13" s="52"/>
      <c r="FJ13" s="68"/>
      <c r="FY13" s="52" t="s">
        <v>9545</v>
      </c>
      <c r="GN13" s="52" t="s">
        <v>3426</v>
      </c>
      <c r="GS13" s="52" t="s">
        <v>9833</v>
      </c>
      <c r="GX13" s="52" t="s">
        <v>9996</v>
      </c>
      <c r="HM13" s="52" t="s">
        <v>4563</v>
      </c>
      <c r="HR13" s="50" t="s">
        <v>856</v>
      </c>
      <c r="IQ13" s="52" t="s">
        <v>10874</v>
      </c>
      <c r="IV13" s="52" t="s">
        <v>11100</v>
      </c>
      <c r="JA13" s="52" t="s">
        <v>11829</v>
      </c>
      <c r="JF13" s="50" t="s">
        <v>856</v>
      </c>
      <c r="JK13" s="68"/>
      <c r="JP13" s="52" t="s">
        <v>4927</v>
      </c>
      <c r="JU13" s="52" t="s">
        <v>11453</v>
      </c>
      <c r="KE13" s="52" t="s">
        <v>12412</v>
      </c>
      <c r="KJ13" s="52" t="s">
        <v>11661</v>
      </c>
    </row>
    <row r="14" spans="1:307" ht="15" thickBot="1">
      <c r="F14" s="68"/>
      <c r="K14" s="52" t="s">
        <v>2837</v>
      </c>
      <c r="P14" s="52" t="s">
        <v>4157</v>
      </c>
      <c r="U14" s="51" t="s">
        <v>857</v>
      </c>
      <c r="Z14" s="52" t="s">
        <v>3976</v>
      </c>
      <c r="AE14"/>
      <c r="AF14"/>
      <c r="AG14"/>
      <c r="AH14"/>
      <c r="AI14"/>
      <c r="AJ14" s="68"/>
      <c r="AO14" s="68"/>
      <c r="AT14" s="68"/>
      <c r="BI14" s="100" t="s">
        <v>7453</v>
      </c>
      <c r="BS14" s="52" t="s">
        <v>7799</v>
      </c>
      <c r="BX14" s="51" t="s">
        <v>857</v>
      </c>
      <c r="CC14" s="51" t="s">
        <v>857</v>
      </c>
      <c r="CD14"/>
      <c r="CE14"/>
      <c r="CF14"/>
      <c r="CG14"/>
      <c r="CM14" s="52" t="s">
        <v>8157</v>
      </c>
      <c r="CR14" s="52" t="s">
        <v>8571</v>
      </c>
      <c r="CW14" s="52"/>
      <c r="DB14" s="51" t="s">
        <v>857</v>
      </c>
      <c r="DC14"/>
      <c r="DD14"/>
      <c r="DE14"/>
      <c r="DF14"/>
      <c r="DG14" s="83" t="s">
        <v>12338</v>
      </c>
      <c r="DL14" s="52" t="s">
        <v>8763</v>
      </c>
      <c r="DV14" s="51" t="s">
        <v>857</v>
      </c>
      <c r="EF14" s="52" t="s">
        <v>1688</v>
      </c>
      <c r="EK14" s="51" t="s">
        <v>857</v>
      </c>
      <c r="EP14" s="52"/>
      <c r="EU14" s="51" t="s">
        <v>857</v>
      </c>
      <c r="FJ14" s="52" t="s">
        <v>9054</v>
      </c>
      <c r="FO14" s="51" t="s">
        <v>857</v>
      </c>
      <c r="FY14" s="52" t="s">
        <v>9546</v>
      </c>
      <c r="GI14" s="51" t="s">
        <v>857</v>
      </c>
      <c r="GS14" s="52"/>
      <c r="HH14" s="51" t="s">
        <v>857</v>
      </c>
      <c r="HM14" s="52" t="s">
        <v>4564</v>
      </c>
      <c r="HW14" s="51" t="s">
        <v>857</v>
      </c>
      <c r="IQ14" s="52"/>
      <c r="IV14" s="52" t="s">
        <v>11101</v>
      </c>
      <c r="JK14" s="52" t="s">
        <v>11269</v>
      </c>
      <c r="JP14" s="68"/>
      <c r="JZ14" s="51" t="s">
        <v>857</v>
      </c>
      <c r="KE14" s="68"/>
    </row>
    <row r="15" spans="1:307" ht="104" thickBot="1">
      <c r="F15" s="52" t="s">
        <v>1828</v>
      </c>
      <c r="K15" s="68"/>
      <c r="P15" s="52" t="s">
        <v>4158</v>
      </c>
      <c r="U15" s="69"/>
      <c r="V15" s="69" t="s">
        <v>94</v>
      </c>
      <c r="W15" s="69" t="s">
        <v>96</v>
      </c>
      <c r="X15" s="69" t="s">
        <v>858</v>
      </c>
      <c r="Y15" s="69" t="s">
        <v>859</v>
      </c>
      <c r="Z15" s="68"/>
      <c r="AE15"/>
      <c r="AF15"/>
      <c r="AG15"/>
      <c r="AH15"/>
      <c r="AI15"/>
      <c r="AJ15" s="52" t="s">
        <v>6065</v>
      </c>
      <c r="AO15" s="52" t="s">
        <v>12023</v>
      </c>
      <c r="AT15" s="52" t="s">
        <v>6263</v>
      </c>
      <c r="AY15" s="51" t="s">
        <v>857</v>
      </c>
      <c r="BI15" s="52" t="s">
        <v>7454</v>
      </c>
      <c r="BN15" s="51" t="s">
        <v>857</v>
      </c>
      <c r="BS15" s="68"/>
      <c r="BX15" s="69"/>
      <c r="BY15" s="69" t="s">
        <v>94</v>
      </c>
      <c r="BZ15" s="69" t="s">
        <v>96</v>
      </c>
      <c r="CA15" s="69" t="s">
        <v>858</v>
      </c>
      <c r="CB15" s="69" t="s">
        <v>859</v>
      </c>
      <c r="CC15" s="69"/>
      <c r="CD15" s="69" t="s">
        <v>94</v>
      </c>
      <c r="CE15" s="69" t="s">
        <v>96</v>
      </c>
      <c r="CF15" s="69" t="s">
        <v>858</v>
      </c>
      <c r="CG15" s="69" t="s">
        <v>859</v>
      </c>
      <c r="CM15" s="52"/>
      <c r="CW15" s="52" t="s">
        <v>8605</v>
      </c>
      <c r="DB15" s="69"/>
      <c r="DC15" s="69" t="s">
        <v>94</v>
      </c>
      <c r="DD15" s="69" t="s">
        <v>96</v>
      </c>
      <c r="DE15" s="69" t="s">
        <v>858</v>
      </c>
      <c r="DF15" s="69" t="s">
        <v>859</v>
      </c>
      <c r="DG15" s="83" t="s">
        <v>12339</v>
      </c>
      <c r="DL15" s="52" t="s">
        <v>8764</v>
      </c>
      <c r="DQ15" s="50" t="s">
        <v>856</v>
      </c>
      <c r="DV15" s="69"/>
      <c r="DW15" s="69" t="s">
        <v>94</v>
      </c>
      <c r="DX15" s="69" t="s">
        <v>96</v>
      </c>
      <c r="DY15" s="69" t="s">
        <v>858</v>
      </c>
      <c r="DZ15" s="69" t="s">
        <v>859</v>
      </c>
      <c r="EF15" s="52" t="s">
        <v>1689</v>
      </c>
      <c r="EK15" s="69"/>
      <c r="EL15" s="69" t="s">
        <v>94</v>
      </c>
      <c r="EM15" s="69" t="s">
        <v>96</v>
      </c>
      <c r="EN15" s="69" t="s">
        <v>858</v>
      </c>
      <c r="EO15" s="69" t="s">
        <v>859</v>
      </c>
      <c r="EP15" s="68"/>
      <c r="EU15" s="69"/>
      <c r="EV15" s="69" t="s">
        <v>94</v>
      </c>
      <c r="EW15" s="69" t="s">
        <v>96</v>
      </c>
      <c r="EX15" s="69" t="s">
        <v>858</v>
      </c>
      <c r="EY15" s="124" t="s">
        <v>859</v>
      </c>
      <c r="EZ15" s="50" t="s">
        <v>856</v>
      </c>
      <c r="FE15" s="51" t="s">
        <v>857</v>
      </c>
      <c r="FO15" s="69"/>
      <c r="FP15" s="69" t="s">
        <v>94</v>
      </c>
      <c r="FQ15" s="69" t="s">
        <v>96</v>
      </c>
      <c r="FR15" s="69" t="s">
        <v>858</v>
      </c>
      <c r="FS15" s="69" t="s">
        <v>859</v>
      </c>
      <c r="FT15" s="51" t="s">
        <v>857</v>
      </c>
      <c r="GD15" s="50" t="s">
        <v>856</v>
      </c>
      <c r="GI15" s="69"/>
      <c r="GJ15" s="69" t="s">
        <v>94</v>
      </c>
      <c r="GK15" s="69" t="s">
        <v>96</v>
      </c>
      <c r="GL15" s="69" t="s">
        <v>858</v>
      </c>
      <c r="GM15" s="69" t="s">
        <v>859</v>
      </c>
      <c r="GN15" s="50" t="s">
        <v>856</v>
      </c>
      <c r="GS15" s="52" t="s">
        <v>9834</v>
      </c>
      <c r="GX15" s="50" t="s">
        <v>856</v>
      </c>
      <c r="HC15" s="51" t="s">
        <v>857</v>
      </c>
      <c r="HH15" s="69"/>
      <c r="HI15" s="69" t="s">
        <v>94</v>
      </c>
      <c r="HJ15" s="69" t="s">
        <v>96</v>
      </c>
      <c r="HK15" s="69" t="s">
        <v>858</v>
      </c>
      <c r="HL15" s="69" t="s">
        <v>859</v>
      </c>
      <c r="HM15" s="52" t="s">
        <v>4565</v>
      </c>
      <c r="HW15" s="69"/>
      <c r="HX15" s="69" t="s">
        <v>94</v>
      </c>
      <c r="HY15" s="69" t="s">
        <v>96</v>
      </c>
      <c r="HZ15" s="69" t="s">
        <v>858</v>
      </c>
      <c r="IA15" s="69" t="s">
        <v>859</v>
      </c>
      <c r="IB15" s="51" t="s">
        <v>857</v>
      </c>
      <c r="IG15" s="51" t="s">
        <v>857</v>
      </c>
      <c r="IL15" s="51" t="s">
        <v>857</v>
      </c>
      <c r="IQ15" s="52" t="s">
        <v>10875</v>
      </c>
      <c r="IV15" s="52" t="s">
        <v>11102</v>
      </c>
      <c r="JA15" s="50" t="s">
        <v>856</v>
      </c>
      <c r="JK15" s="68"/>
      <c r="JP15" s="52" t="s">
        <v>4928</v>
      </c>
      <c r="JU15" s="50" t="s">
        <v>856</v>
      </c>
      <c r="JZ15" s="69"/>
      <c r="KA15" s="69" t="s">
        <v>94</v>
      </c>
      <c r="KB15" s="69" t="s">
        <v>96</v>
      </c>
      <c r="KC15" s="69" t="s">
        <v>858</v>
      </c>
      <c r="KD15" s="69" t="s">
        <v>859</v>
      </c>
      <c r="KE15" s="52" t="s">
        <v>12413</v>
      </c>
      <c r="KJ15" s="50" t="s">
        <v>856</v>
      </c>
    </row>
    <row r="16" spans="1:307" ht="104" thickBot="1">
      <c r="A16" s="51" t="s">
        <v>857</v>
      </c>
      <c r="F16" s="68"/>
      <c r="K16" s="52" t="s">
        <v>2838</v>
      </c>
      <c r="P16" s="52" t="s">
        <v>4159</v>
      </c>
      <c r="U16" s="72" t="s">
        <v>101</v>
      </c>
      <c r="V16" s="70" t="s">
        <v>95</v>
      </c>
      <c r="W16" s="70" t="s">
        <v>97</v>
      </c>
      <c r="X16" s="70" t="s">
        <v>112</v>
      </c>
      <c r="Y16" s="70" t="s">
        <v>124</v>
      </c>
      <c r="Z16" s="52" t="s">
        <v>3977</v>
      </c>
      <c r="AE16" s="51" t="s">
        <v>857</v>
      </c>
      <c r="AF16"/>
      <c r="AG16"/>
      <c r="AH16"/>
      <c r="AI16"/>
      <c r="AJ16" s="68"/>
      <c r="AO16" s="68"/>
      <c r="AT16" s="68"/>
      <c r="AY16" s="69"/>
      <c r="AZ16" s="69" t="s">
        <v>94</v>
      </c>
      <c r="BA16" s="69" t="s">
        <v>96</v>
      </c>
      <c r="BB16" s="69" t="s">
        <v>858</v>
      </c>
      <c r="BC16" s="69" t="s">
        <v>859</v>
      </c>
      <c r="BD16" s="51" t="s">
        <v>857</v>
      </c>
      <c r="BN16" s="69"/>
      <c r="BO16" s="69" t="s">
        <v>94</v>
      </c>
      <c r="BP16" s="69" t="s">
        <v>96</v>
      </c>
      <c r="BQ16" s="69" t="s">
        <v>858</v>
      </c>
      <c r="BR16" s="69" t="s">
        <v>859</v>
      </c>
      <c r="BS16" s="52" t="s">
        <v>7800</v>
      </c>
      <c r="BX16" s="72" t="s">
        <v>101</v>
      </c>
      <c r="BY16" s="70" t="s">
        <v>4763</v>
      </c>
      <c r="BZ16" s="70" t="s">
        <v>4764</v>
      </c>
      <c r="CA16" s="70" t="s">
        <v>112</v>
      </c>
      <c r="CB16" s="70" t="s">
        <v>124</v>
      </c>
      <c r="CC16" s="72" t="s">
        <v>101</v>
      </c>
      <c r="CD16" s="70" t="s">
        <v>95</v>
      </c>
      <c r="CE16" s="70" t="s">
        <v>97</v>
      </c>
      <c r="CF16" s="70" t="s">
        <v>112</v>
      </c>
      <c r="CG16" s="70" t="s">
        <v>124</v>
      </c>
      <c r="CH16" s="51" t="s">
        <v>857</v>
      </c>
      <c r="CM16" s="68"/>
      <c r="CR16" s="50" t="s">
        <v>856</v>
      </c>
      <c r="CW16" s="68"/>
      <c r="DB16" s="72" t="s">
        <v>101</v>
      </c>
      <c r="DC16" s="70" t="s">
        <v>95</v>
      </c>
      <c r="DD16" s="70" t="s">
        <v>97</v>
      </c>
      <c r="DE16" s="70" t="s">
        <v>132</v>
      </c>
      <c r="DF16" s="70" t="s">
        <v>3246</v>
      </c>
      <c r="DG16" s="83" t="s">
        <v>12340</v>
      </c>
      <c r="DL16" s="52" t="s">
        <v>8765</v>
      </c>
      <c r="DV16" s="72" t="s">
        <v>101</v>
      </c>
      <c r="DW16" s="70" t="s">
        <v>95</v>
      </c>
      <c r="DX16" s="70" t="s">
        <v>97</v>
      </c>
      <c r="DY16" s="70" t="s">
        <v>112</v>
      </c>
      <c r="DZ16" s="70" t="s">
        <v>124</v>
      </c>
      <c r="EA16" s="51" t="s">
        <v>857</v>
      </c>
      <c r="EF16" s="68"/>
      <c r="EK16" s="72" t="s">
        <v>101</v>
      </c>
      <c r="EL16" s="70" t="s">
        <v>373</v>
      </c>
      <c r="EM16" s="70" t="s">
        <v>374</v>
      </c>
      <c r="EN16" s="70" t="s">
        <v>132</v>
      </c>
      <c r="EO16" s="70" t="s">
        <v>3246</v>
      </c>
      <c r="EP16" s="52" t="s">
        <v>2605</v>
      </c>
      <c r="EU16" s="72" t="s">
        <v>101</v>
      </c>
      <c r="EV16" s="70" t="s">
        <v>373</v>
      </c>
      <c r="EW16" s="70" t="s">
        <v>374</v>
      </c>
      <c r="EX16" s="70" t="s">
        <v>112</v>
      </c>
      <c r="EY16" s="125" t="s">
        <v>124</v>
      </c>
      <c r="FE16" s="69"/>
      <c r="FF16" s="69" t="s">
        <v>94</v>
      </c>
      <c r="FG16" s="69" t="s">
        <v>96</v>
      </c>
      <c r="FH16" s="69" t="s">
        <v>858</v>
      </c>
      <c r="FI16" s="69" t="s">
        <v>859</v>
      </c>
      <c r="FJ16" s="50" t="s">
        <v>856</v>
      </c>
      <c r="FO16" s="72" t="s">
        <v>101</v>
      </c>
      <c r="FP16" s="70" t="s">
        <v>9203</v>
      </c>
      <c r="FQ16" s="70" t="s">
        <v>9204</v>
      </c>
      <c r="FR16" s="70" t="s">
        <v>112</v>
      </c>
      <c r="FS16" s="70" t="s">
        <v>124</v>
      </c>
      <c r="FT16" s="69"/>
      <c r="FU16" s="69" t="s">
        <v>94</v>
      </c>
      <c r="FV16" s="69" t="s">
        <v>96</v>
      </c>
      <c r="FW16" s="69" t="s">
        <v>858</v>
      </c>
      <c r="FX16" s="69" t="s">
        <v>859</v>
      </c>
      <c r="FY16" s="50" t="s">
        <v>856</v>
      </c>
      <c r="GI16" s="72" t="s">
        <v>101</v>
      </c>
      <c r="GJ16" s="70" t="s">
        <v>168</v>
      </c>
      <c r="GK16" s="70" t="s">
        <v>169</v>
      </c>
      <c r="GL16" s="70" t="s">
        <v>132</v>
      </c>
      <c r="GM16" s="70" t="s">
        <v>7681</v>
      </c>
      <c r="GS16" s="52" t="s">
        <v>9835</v>
      </c>
      <c r="HC16" s="69"/>
      <c r="HD16" s="69" t="s">
        <v>94</v>
      </c>
      <c r="HE16" s="69" t="s">
        <v>96</v>
      </c>
      <c r="HF16" s="69" t="s">
        <v>858</v>
      </c>
      <c r="HG16" s="69" t="s">
        <v>859</v>
      </c>
      <c r="HH16" s="72" t="s">
        <v>101</v>
      </c>
      <c r="HI16" s="70" t="s">
        <v>168</v>
      </c>
      <c r="HJ16" s="70" t="s">
        <v>169</v>
      </c>
      <c r="HK16" s="70" t="s">
        <v>112</v>
      </c>
      <c r="HL16" s="70" t="s">
        <v>124</v>
      </c>
      <c r="HR16" s="51" t="s">
        <v>857</v>
      </c>
      <c r="HW16" s="72" t="s">
        <v>101</v>
      </c>
      <c r="HX16" s="70" t="s">
        <v>168</v>
      </c>
      <c r="HY16" s="70" t="s">
        <v>169</v>
      </c>
      <c r="HZ16" s="70" t="s">
        <v>112</v>
      </c>
      <c r="IA16" s="70" t="s">
        <v>124</v>
      </c>
      <c r="IB16" s="69"/>
      <c r="IC16" s="69" t="s">
        <v>94</v>
      </c>
      <c r="ID16" s="69" t="s">
        <v>96</v>
      </c>
      <c r="IE16" s="69" t="s">
        <v>858</v>
      </c>
      <c r="IF16" s="69" t="s">
        <v>859</v>
      </c>
      <c r="IG16" s="69"/>
      <c r="IH16" s="69" t="s">
        <v>94</v>
      </c>
      <c r="II16" s="69" t="s">
        <v>96</v>
      </c>
      <c r="IJ16" s="69" t="s">
        <v>858</v>
      </c>
      <c r="IK16" s="69" t="s">
        <v>859</v>
      </c>
      <c r="IL16" s="69"/>
      <c r="IM16" s="69" t="s">
        <v>94</v>
      </c>
      <c r="IN16" s="69" t="s">
        <v>96</v>
      </c>
      <c r="IO16" s="69" t="s">
        <v>858</v>
      </c>
      <c r="IP16" s="69" t="s">
        <v>859</v>
      </c>
      <c r="JF16" s="51" t="s">
        <v>857</v>
      </c>
      <c r="JK16" s="52" t="s">
        <v>11270</v>
      </c>
      <c r="JP16" s="68"/>
      <c r="JZ16" s="72" t="s">
        <v>101</v>
      </c>
      <c r="KA16" s="70" t="s">
        <v>95</v>
      </c>
      <c r="KB16" s="70" t="s">
        <v>97</v>
      </c>
      <c r="KC16" s="70" t="s">
        <v>112</v>
      </c>
      <c r="KD16" s="70" t="s">
        <v>124</v>
      </c>
      <c r="KE16" s="68"/>
    </row>
    <row r="17" spans="1:300" ht="104" thickBot="1">
      <c r="A17" s="69"/>
      <c r="B17" s="69" t="s">
        <v>94</v>
      </c>
      <c r="C17" s="69" t="s">
        <v>96</v>
      </c>
      <c r="D17" s="69" t="s">
        <v>858</v>
      </c>
      <c r="E17" s="69" t="s">
        <v>859</v>
      </c>
      <c r="F17" s="52" t="s">
        <v>1829</v>
      </c>
      <c r="K17" s="68"/>
      <c r="P17" s="52" t="s">
        <v>4160</v>
      </c>
      <c r="U17" s="50" t="s">
        <v>860</v>
      </c>
      <c r="Z17" s="68"/>
      <c r="AE17" s="69"/>
      <c r="AF17" s="69" t="s">
        <v>94</v>
      </c>
      <c r="AG17" s="69" t="s">
        <v>96</v>
      </c>
      <c r="AH17" s="69" t="s">
        <v>858</v>
      </c>
      <c r="AI17" s="69" t="s">
        <v>859</v>
      </c>
      <c r="AJ17" s="74" t="s">
        <v>6066</v>
      </c>
      <c r="AO17" s="52" t="s">
        <v>12024</v>
      </c>
      <c r="AT17" s="52" t="s">
        <v>6264</v>
      </c>
      <c r="AY17" s="72" t="s">
        <v>101</v>
      </c>
      <c r="AZ17" s="70" t="s">
        <v>168</v>
      </c>
      <c r="BA17" s="70" t="s">
        <v>169</v>
      </c>
      <c r="BB17" s="70" t="s">
        <v>112</v>
      </c>
      <c r="BC17" s="70" t="s">
        <v>124</v>
      </c>
      <c r="BD17" s="69"/>
      <c r="BE17" s="69" t="s">
        <v>94</v>
      </c>
      <c r="BF17" s="69" t="s">
        <v>96</v>
      </c>
      <c r="BG17" s="69" t="s">
        <v>858</v>
      </c>
      <c r="BH17" s="69" t="s">
        <v>859</v>
      </c>
      <c r="BI17" s="50" t="s">
        <v>856</v>
      </c>
      <c r="BN17" s="72" t="s">
        <v>101</v>
      </c>
      <c r="BO17" s="70" t="s">
        <v>286</v>
      </c>
      <c r="BP17" s="70" t="s">
        <v>287</v>
      </c>
      <c r="BQ17" s="70" t="s">
        <v>132</v>
      </c>
      <c r="BR17" s="70" t="s">
        <v>7681</v>
      </c>
      <c r="BS17" s="68"/>
      <c r="BX17" s="50" t="s">
        <v>860</v>
      </c>
      <c r="CC17" s="50" t="s">
        <v>860</v>
      </c>
      <c r="CD17"/>
      <c r="CE17"/>
      <c r="CF17"/>
      <c r="CG17"/>
      <c r="CH17" s="69"/>
      <c r="CI17" s="69" t="s">
        <v>94</v>
      </c>
      <c r="CJ17" s="69" t="s">
        <v>96</v>
      </c>
      <c r="CK17" s="69" t="s">
        <v>858</v>
      </c>
      <c r="CL17" s="69" t="s">
        <v>859</v>
      </c>
      <c r="CM17" s="52" t="s">
        <v>8158</v>
      </c>
      <c r="CW17" s="52" t="s">
        <v>8606</v>
      </c>
      <c r="DB17" s="50" t="s">
        <v>860</v>
      </c>
      <c r="DC17"/>
      <c r="DD17"/>
      <c r="DE17"/>
      <c r="DF17"/>
      <c r="DG17" s="83" t="s">
        <v>12341</v>
      </c>
      <c r="DL17" s="52" t="s">
        <v>8766</v>
      </c>
      <c r="DV17" s="50" t="s">
        <v>860</v>
      </c>
      <c r="EA17" s="69"/>
      <c r="EB17" s="69" t="s">
        <v>94</v>
      </c>
      <c r="EC17" s="69" t="s">
        <v>96</v>
      </c>
      <c r="ED17" s="69" t="s">
        <v>858</v>
      </c>
      <c r="EE17" s="69" t="s">
        <v>859</v>
      </c>
      <c r="EF17" s="52" t="s">
        <v>1690</v>
      </c>
      <c r="EK17" s="50" t="s">
        <v>860</v>
      </c>
      <c r="EP17" s="68"/>
      <c r="EU17" s="50" t="s">
        <v>860</v>
      </c>
      <c r="FE17" s="72" t="s">
        <v>101</v>
      </c>
      <c r="FF17" s="70" t="s">
        <v>168</v>
      </c>
      <c r="FG17" s="70" t="s">
        <v>169</v>
      </c>
      <c r="FH17" s="70" t="s">
        <v>112</v>
      </c>
      <c r="FI17" s="70" t="s">
        <v>124</v>
      </c>
      <c r="FO17" s="50" t="s">
        <v>860</v>
      </c>
      <c r="FT17" s="72" t="s">
        <v>101</v>
      </c>
      <c r="FU17" s="70" t="s">
        <v>95</v>
      </c>
      <c r="FV17" s="70" t="s">
        <v>97</v>
      </c>
      <c r="FW17" s="70" t="s">
        <v>112</v>
      </c>
      <c r="FX17" s="70" t="s">
        <v>124</v>
      </c>
      <c r="GI17" s="50" t="s">
        <v>860</v>
      </c>
      <c r="GS17" s="52"/>
      <c r="HC17" s="72" t="s">
        <v>101</v>
      </c>
      <c r="HD17" s="70" t="s">
        <v>95</v>
      </c>
      <c r="HE17" s="70" t="s">
        <v>97</v>
      </c>
      <c r="HF17" s="70" t="s">
        <v>112</v>
      </c>
      <c r="HG17" s="70" t="s">
        <v>124</v>
      </c>
      <c r="HH17" s="50" t="s">
        <v>860</v>
      </c>
      <c r="HM17" s="50" t="s">
        <v>856</v>
      </c>
      <c r="HR17" s="69"/>
      <c r="HS17" s="69" t="s">
        <v>94</v>
      </c>
      <c r="HT17" s="69" t="s">
        <v>96</v>
      </c>
      <c r="HU17" s="69" t="s">
        <v>858</v>
      </c>
      <c r="HV17" s="69" t="s">
        <v>859</v>
      </c>
      <c r="HW17" s="50" t="s">
        <v>860</v>
      </c>
      <c r="IB17" s="72" t="s">
        <v>101</v>
      </c>
      <c r="IC17" s="70" t="s">
        <v>95</v>
      </c>
      <c r="ID17" s="70" t="s">
        <v>97</v>
      </c>
      <c r="IE17" s="70" t="s">
        <v>112</v>
      </c>
      <c r="IF17" s="70" t="s">
        <v>124</v>
      </c>
      <c r="IG17" s="72" t="s">
        <v>101</v>
      </c>
      <c r="IH17" s="70" t="s">
        <v>168</v>
      </c>
      <c r="II17" s="70" t="s">
        <v>169</v>
      </c>
      <c r="IJ17" s="70" t="s">
        <v>132</v>
      </c>
      <c r="IK17" s="70" t="s">
        <v>3246</v>
      </c>
      <c r="IL17" s="72" t="s">
        <v>101</v>
      </c>
      <c r="IM17" s="70" t="s">
        <v>95</v>
      </c>
      <c r="IN17" s="70" t="s">
        <v>97</v>
      </c>
      <c r="IO17" s="70" t="s">
        <v>112</v>
      </c>
      <c r="IP17" s="70" t="s">
        <v>124</v>
      </c>
      <c r="IQ17" s="50" t="s">
        <v>856</v>
      </c>
      <c r="IV17" s="50" t="s">
        <v>856</v>
      </c>
      <c r="JF17" s="69"/>
      <c r="JG17" s="69" t="s">
        <v>94</v>
      </c>
      <c r="JH17" s="69" t="s">
        <v>96</v>
      </c>
      <c r="JI17" s="69" t="s">
        <v>858</v>
      </c>
      <c r="JJ17" s="69" t="s">
        <v>859</v>
      </c>
      <c r="JK17" s="52" t="s">
        <v>11271</v>
      </c>
      <c r="JP17" s="52" t="s">
        <v>4929</v>
      </c>
      <c r="JZ17" s="50" t="s">
        <v>860</v>
      </c>
      <c r="KE17" s="52"/>
    </row>
    <row r="18" spans="1:300" ht="17" thickBot="1">
      <c r="A18" s="72" t="s">
        <v>101</v>
      </c>
      <c r="B18" s="70" t="s">
        <v>335</v>
      </c>
      <c r="C18" s="70" t="s">
        <v>336</v>
      </c>
      <c r="D18" s="70" t="s">
        <v>112</v>
      </c>
      <c r="E18" s="70" t="s">
        <v>124</v>
      </c>
      <c r="F18" s="68"/>
      <c r="K18" s="52" t="s">
        <v>2839</v>
      </c>
      <c r="P18" s="52" t="s">
        <v>4161</v>
      </c>
      <c r="Z18" s="81" t="s">
        <v>3978</v>
      </c>
      <c r="AE18" s="72" t="s">
        <v>101</v>
      </c>
      <c r="AF18" s="70" t="s">
        <v>168</v>
      </c>
      <c r="AG18" s="70" t="s">
        <v>169</v>
      </c>
      <c r="AH18" s="70" t="s">
        <v>112</v>
      </c>
      <c r="AI18" s="70" t="s">
        <v>124</v>
      </c>
      <c r="AO18" s="68"/>
      <c r="AT18" s="68"/>
      <c r="AY18" s="50" t="s">
        <v>860</v>
      </c>
      <c r="BD18" s="72" t="s">
        <v>101</v>
      </c>
      <c r="BE18" s="70" t="s">
        <v>95</v>
      </c>
      <c r="BF18" s="70" t="s">
        <v>97</v>
      </c>
      <c r="BG18" s="70" t="s">
        <v>112</v>
      </c>
      <c r="BH18" s="70" t="s">
        <v>124</v>
      </c>
      <c r="BN18" s="50" t="s">
        <v>860</v>
      </c>
      <c r="BS18" s="52" t="s">
        <v>7801</v>
      </c>
      <c r="CC18"/>
      <c r="CD18"/>
      <c r="CE18"/>
      <c r="CF18"/>
      <c r="CG18"/>
      <c r="CH18" s="72" t="s">
        <v>101</v>
      </c>
      <c r="CI18" s="70" t="s">
        <v>95</v>
      </c>
      <c r="CJ18" s="70" t="s">
        <v>97</v>
      </c>
      <c r="CK18" s="70" t="s">
        <v>112</v>
      </c>
      <c r="CL18" s="70" t="s">
        <v>124</v>
      </c>
      <c r="CM18" s="52"/>
      <c r="DB18"/>
      <c r="DC18"/>
      <c r="DD18"/>
      <c r="DE18"/>
      <c r="DF18"/>
      <c r="DG18" s="83" t="s">
        <v>12342</v>
      </c>
      <c r="DL18" s="52" t="s">
        <v>8767</v>
      </c>
      <c r="DQ18" s="51" t="s">
        <v>857</v>
      </c>
      <c r="EA18" s="72" t="s">
        <v>101</v>
      </c>
      <c r="EB18" s="70" t="s">
        <v>286</v>
      </c>
      <c r="EC18" s="70" t="s">
        <v>287</v>
      </c>
      <c r="ED18" s="70" t="s">
        <v>112</v>
      </c>
      <c r="EE18" s="70" t="s">
        <v>124</v>
      </c>
      <c r="EF18" s="68"/>
      <c r="EP18" s="52" t="s">
        <v>2606</v>
      </c>
      <c r="EZ18" s="51" t="s">
        <v>857</v>
      </c>
      <c r="FE18" s="50" t="s">
        <v>860</v>
      </c>
      <c r="FT18" s="50" t="s">
        <v>860</v>
      </c>
      <c r="GD18" s="51" t="s">
        <v>857</v>
      </c>
      <c r="GN18" s="51" t="s">
        <v>857</v>
      </c>
      <c r="GS18" s="52" t="s">
        <v>9836</v>
      </c>
      <c r="GX18" s="51" t="s">
        <v>857</v>
      </c>
      <c r="HC18" s="50" t="s">
        <v>860</v>
      </c>
      <c r="HR18" s="72" t="s">
        <v>101</v>
      </c>
      <c r="HS18" s="70" t="s">
        <v>95</v>
      </c>
      <c r="HT18" s="70" t="s">
        <v>97</v>
      </c>
      <c r="HU18" s="70" t="s">
        <v>112</v>
      </c>
      <c r="HV18" s="70" t="s">
        <v>124</v>
      </c>
      <c r="IB18" s="50" t="s">
        <v>860</v>
      </c>
      <c r="IG18" s="50" t="s">
        <v>860</v>
      </c>
      <c r="IL18" s="50" t="s">
        <v>860</v>
      </c>
      <c r="JA18" s="51" t="s">
        <v>857</v>
      </c>
      <c r="JF18" s="72" t="s">
        <v>101</v>
      </c>
      <c r="JG18" s="70" t="s">
        <v>95</v>
      </c>
      <c r="JH18" s="70" t="s">
        <v>97</v>
      </c>
      <c r="JI18" s="70" t="s">
        <v>132</v>
      </c>
      <c r="JJ18" s="70" t="s">
        <v>171</v>
      </c>
      <c r="JK18" s="68"/>
      <c r="JP18" s="68"/>
      <c r="JU18" s="51" t="s">
        <v>857</v>
      </c>
      <c r="KE18" s="181" t="s">
        <v>12414</v>
      </c>
      <c r="KJ18" s="51" t="s">
        <v>857</v>
      </c>
    </row>
    <row r="19" spans="1:300" ht="104" thickBot="1">
      <c r="A19" s="50" t="s">
        <v>860</v>
      </c>
      <c r="F19" s="52" t="s">
        <v>1830</v>
      </c>
      <c r="K19" s="52" t="s">
        <v>2840</v>
      </c>
      <c r="P19" s="52"/>
      <c r="Z19" s="97" t="s">
        <v>3979</v>
      </c>
      <c r="AE19" s="50" t="s">
        <v>860</v>
      </c>
      <c r="AF19"/>
      <c r="AG19"/>
      <c r="AH19"/>
      <c r="AI19"/>
      <c r="AJ19" s="50" t="s">
        <v>856</v>
      </c>
      <c r="AO19" s="52" t="s">
        <v>12025</v>
      </c>
      <c r="AT19" s="52" t="s">
        <v>6265</v>
      </c>
      <c r="BD19" s="50" t="s">
        <v>860</v>
      </c>
      <c r="BS19" s="68"/>
      <c r="CC19"/>
      <c r="CD19"/>
      <c r="CE19"/>
      <c r="CF19"/>
      <c r="CG19"/>
      <c r="CH19" s="50" t="s">
        <v>860</v>
      </c>
      <c r="CM19" s="68"/>
      <c r="CR19" s="51" t="s">
        <v>857</v>
      </c>
      <c r="CW19" s="50" t="s">
        <v>856</v>
      </c>
      <c r="DB19"/>
      <c r="DC19"/>
      <c r="DD19"/>
      <c r="DE19"/>
      <c r="DF19"/>
      <c r="DG19" s="83" t="s">
        <v>12343</v>
      </c>
      <c r="DL19" s="52" t="s">
        <v>8768</v>
      </c>
      <c r="DQ19" s="69"/>
      <c r="DR19" s="69" t="s">
        <v>94</v>
      </c>
      <c r="DS19" s="69" t="s">
        <v>96</v>
      </c>
      <c r="DT19" s="69" t="s">
        <v>858</v>
      </c>
      <c r="DU19" s="69" t="s">
        <v>859</v>
      </c>
      <c r="EA19" s="50" t="s">
        <v>860</v>
      </c>
      <c r="EF19" s="52" t="s">
        <v>1691</v>
      </c>
      <c r="EP19" s="68"/>
      <c r="EZ19" s="69"/>
      <c r="FA19" s="69" t="s">
        <v>94</v>
      </c>
      <c r="FB19" s="69" t="s">
        <v>96</v>
      </c>
      <c r="FC19" s="69" t="s">
        <v>858</v>
      </c>
      <c r="FD19" s="69" t="s">
        <v>859</v>
      </c>
      <c r="FJ19" s="51" t="s">
        <v>857</v>
      </c>
      <c r="FY19" s="51" t="s">
        <v>857</v>
      </c>
      <c r="GD19" s="69"/>
      <c r="GE19" s="69" t="s">
        <v>94</v>
      </c>
      <c r="GF19" s="69" t="s">
        <v>96</v>
      </c>
      <c r="GG19" s="69" t="s">
        <v>858</v>
      </c>
      <c r="GH19" s="124" t="s">
        <v>859</v>
      </c>
      <c r="GN19" s="69"/>
      <c r="GO19" s="69" t="s">
        <v>94</v>
      </c>
      <c r="GP19" s="69" t="s">
        <v>96</v>
      </c>
      <c r="GQ19" s="69" t="s">
        <v>858</v>
      </c>
      <c r="GR19" s="69" t="s">
        <v>859</v>
      </c>
      <c r="GS19" s="52" t="s">
        <v>9837</v>
      </c>
      <c r="GX19" s="69"/>
      <c r="GY19" s="69" t="s">
        <v>94</v>
      </c>
      <c r="GZ19" s="69" t="s">
        <v>96</v>
      </c>
      <c r="HA19" s="69" t="s">
        <v>858</v>
      </c>
      <c r="HB19" s="69" t="s">
        <v>859</v>
      </c>
      <c r="HR19" s="50" t="s">
        <v>860</v>
      </c>
      <c r="JA19" s="69" t="s">
        <v>94</v>
      </c>
      <c r="JB19" s="69" t="s">
        <v>96</v>
      </c>
      <c r="JC19" s="69" t="s">
        <v>858</v>
      </c>
      <c r="JD19" s="69" t="s">
        <v>859</v>
      </c>
      <c r="JF19" s="50" t="s">
        <v>860</v>
      </c>
      <c r="JK19" s="68"/>
      <c r="JP19" s="52" t="s">
        <v>4930</v>
      </c>
      <c r="JU19" s="69"/>
      <c r="JV19" s="69" t="s">
        <v>94</v>
      </c>
      <c r="JW19" s="69" t="s">
        <v>96</v>
      </c>
      <c r="JX19" s="69" t="s">
        <v>858</v>
      </c>
      <c r="JY19" s="69" t="s">
        <v>859</v>
      </c>
      <c r="KE19" s="181" t="s">
        <v>12415</v>
      </c>
      <c r="KJ19" s="69"/>
      <c r="KK19" s="69" t="s">
        <v>94</v>
      </c>
      <c r="KL19" s="69" t="s">
        <v>96</v>
      </c>
      <c r="KM19" s="69" t="s">
        <v>858</v>
      </c>
      <c r="KN19" s="69" t="s">
        <v>859</v>
      </c>
    </row>
    <row r="20" spans="1:300" ht="104" thickBot="1">
      <c r="F20" s="52" t="s">
        <v>1831</v>
      </c>
      <c r="K20" s="68"/>
      <c r="P20" s="81" t="s">
        <v>4162</v>
      </c>
      <c r="U20" s="51" t="s">
        <v>861</v>
      </c>
      <c r="Z20" s="97" t="s">
        <v>3980</v>
      </c>
      <c r="AE20"/>
      <c r="AF20"/>
      <c r="AG20"/>
      <c r="AH20"/>
      <c r="AI20"/>
      <c r="AT20" s="52" t="s">
        <v>6266</v>
      </c>
      <c r="BI20" s="51" t="s">
        <v>857</v>
      </c>
      <c r="BS20" s="52" t="s">
        <v>7802</v>
      </c>
      <c r="BX20" s="51" t="s">
        <v>861</v>
      </c>
      <c r="CC20" s="51" t="s">
        <v>861</v>
      </c>
      <c r="CD20"/>
      <c r="CE20"/>
      <c r="CF20"/>
      <c r="CG20"/>
      <c r="CM20" s="52" t="s">
        <v>8159</v>
      </c>
      <c r="CR20" s="69"/>
      <c r="CS20" s="69" t="s">
        <v>94</v>
      </c>
      <c r="CT20" s="69" t="s">
        <v>96</v>
      </c>
      <c r="CU20" s="69" t="s">
        <v>858</v>
      </c>
      <c r="CV20" s="69" t="s">
        <v>859</v>
      </c>
      <c r="DB20" s="51" t="s">
        <v>861</v>
      </c>
      <c r="DC20"/>
      <c r="DD20"/>
      <c r="DE20"/>
      <c r="DF20"/>
      <c r="DG20" s="52" t="s">
        <v>4211</v>
      </c>
      <c r="DQ20" s="72" t="s">
        <v>101</v>
      </c>
      <c r="DR20" s="70" t="s">
        <v>126</v>
      </c>
      <c r="DS20" s="70" t="s">
        <v>127</v>
      </c>
      <c r="DT20" s="70" t="s">
        <v>112</v>
      </c>
      <c r="DU20" s="70" t="s">
        <v>124</v>
      </c>
      <c r="DV20" s="51" t="s">
        <v>861</v>
      </c>
      <c r="EK20" s="51" t="s">
        <v>861</v>
      </c>
      <c r="EP20" s="52" t="s">
        <v>2607</v>
      </c>
      <c r="EU20" s="51" t="s">
        <v>861</v>
      </c>
      <c r="EZ20" s="72" t="s">
        <v>101</v>
      </c>
      <c r="FA20" s="70" t="s">
        <v>8947</v>
      </c>
      <c r="FB20" s="70" t="s">
        <v>127</v>
      </c>
      <c r="FC20" s="70" t="s">
        <v>112</v>
      </c>
      <c r="FD20" s="70" t="s">
        <v>124</v>
      </c>
      <c r="FJ20" s="69"/>
      <c r="FK20" s="69" t="s">
        <v>94</v>
      </c>
      <c r="FL20" s="69" t="s">
        <v>96</v>
      </c>
      <c r="FM20" s="69" t="s">
        <v>858</v>
      </c>
      <c r="FN20" s="69" t="s">
        <v>859</v>
      </c>
      <c r="FO20" s="51" t="s">
        <v>861</v>
      </c>
      <c r="FY20" s="69"/>
      <c r="FZ20" s="69" t="s">
        <v>94</v>
      </c>
      <c r="GA20" s="69" t="s">
        <v>96</v>
      </c>
      <c r="GB20" s="69" t="s">
        <v>858</v>
      </c>
      <c r="GC20" s="69" t="s">
        <v>859</v>
      </c>
      <c r="GD20" s="72" t="s">
        <v>101</v>
      </c>
      <c r="GE20" s="70" t="s">
        <v>95</v>
      </c>
      <c r="GF20" s="70" t="s">
        <v>97</v>
      </c>
      <c r="GG20" s="70" t="s">
        <v>112</v>
      </c>
      <c r="GH20" s="125" t="s">
        <v>124</v>
      </c>
      <c r="GI20" s="51" t="s">
        <v>861</v>
      </c>
      <c r="GN20" s="72" t="s">
        <v>101</v>
      </c>
      <c r="GO20" s="70" t="s">
        <v>168</v>
      </c>
      <c r="GP20" s="70" t="s">
        <v>169</v>
      </c>
      <c r="GQ20" s="70" t="s">
        <v>112</v>
      </c>
      <c r="GR20" s="70" t="s">
        <v>124</v>
      </c>
      <c r="GS20" s="68"/>
      <c r="GX20" s="72" t="s">
        <v>101</v>
      </c>
      <c r="GY20" s="70" t="s">
        <v>95</v>
      </c>
      <c r="GZ20" s="70" t="s">
        <v>97</v>
      </c>
      <c r="HA20" s="70" t="s">
        <v>132</v>
      </c>
      <c r="HB20" s="70" t="s">
        <v>7681</v>
      </c>
      <c r="HH20" s="51" t="s">
        <v>861</v>
      </c>
      <c r="HM20" s="51" t="s">
        <v>857</v>
      </c>
      <c r="HW20" s="51" t="s">
        <v>861</v>
      </c>
      <c r="IQ20" s="51" t="s">
        <v>857</v>
      </c>
      <c r="IV20" s="51" t="s">
        <v>857</v>
      </c>
      <c r="JA20" s="70" t="s">
        <v>95</v>
      </c>
      <c r="JB20" s="70" t="s">
        <v>97</v>
      </c>
      <c r="JC20" s="70" t="s">
        <v>112</v>
      </c>
      <c r="JD20" s="70" t="s">
        <v>124</v>
      </c>
      <c r="JK20" s="52" t="s">
        <v>11272</v>
      </c>
      <c r="JU20" s="72" t="s">
        <v>101</v>
      </c>
      <c r="JV20" s="70" t="s">
        <v>168</v>
      </c>
      <c r="JW20" s="70" t="s">
        <v>169</v>
      </c>
      <c r="JX20" s="70" t="s">
        <v>112</v>
      </c>
      <c r="JY20" s="70" t="s">
        <v>124</v>
      </c>
      <c r="JZ20" s="51" t="s">
        <v>861</v>
      </c>
      <c r="KE20" s="181" t="s">
        <v>12416</v>
      </c>
      <c r="KJ20" s="72" t="s">
        <v>101</v>
      </c>
      <c r="KK20" s="70" t="s">
        <v>95</v>
      </c>
      <c r="KL20" s="70" t="s">
        <v>97</v>
      </c>
      <c r="KM20" s="70" t="s">
        <v>132</v>
      </c>
      <c r="KN20" s="70" t="s">
        <v>3246</v>
      </c>
    </row>
    <row r="21" spans="1:300" ht="104" thickBot="1">
      <c r="F21" s="68"/>
      <c r="K21" s="52" t="s">
        <v>2841</v>
      </c>
      <c r="P21" s="52" t="s">
        <v>4163</v>
      </c>
      <c r="U21" s="50" t="s">
        <v>862</v>
      </c>
      <c r="Z21" s="97" t="s">
        <v>3981</v>
      </c>
      <c r="AE21"/>
      <c r="AF21"/>
      <c r="AG21"/>
      <c r="AH21"/>
      <c r="AI21"/>
      <c r="AO21" s="50" t="s">
        <v>856</v>
      </c>
      <c r="AY21" s="51" t="s">
        <v>861</v>
      </c>
      <c r="BI21" s="69"/>
      <c r="BJ21" s="69" t="s">
        <v>94</v>
      </c>
      <c r="BK21" s="69" t="s">
        <v>96</v>
      </c>
      <c r="BL21" s="69" t="s">
        <v>858</v>
      </c>
      <c r="BM21" s="69" t="s">
        <v>859</v>
      </c>
      <c r="BN21" s="51" t="s">
        <v>861</v>
      </c>
      <c r="BS21" s="52" t="s">
        <v>7803</v>
      </c>
      <c r="BX21" s="52" t="s">
        <v>1405</v>
      </c>
      <c r="CC21" s="52" t="s">
        <v>577</v>
      </c>
      <c r="CD21"/>
      <c r="CE21"/>
      <c r="CF21"/>
      <c r="CG21"/>
      <c r="CM21" s="68"/>
      <c r="CR21" s="72" t="s">
        <v>101</v>
      </c>
      <c r="CS21" s="70" t="s">
        <v>95</v>
      </c>
      <c r="CT21" s="70" t="s">
        <v>97</v>
      </c>
      <c r="CU21" s="70" t="s">
        <v>112</v>
      </c>
      <c r="CV21" s="70" t="s">
        <v>124</v>
      </c>
      <c r="DB21" s="52" t="s">
        <v>1408</v>
      </c>
      <c r="DC21"/>
      <c r="DD21"/>
      <c r="DE21"/>
      <c r="DF21"/>
      <c r="DG21" s="52" t="s">
        <v>12344</v>
      </c>
      <c r="DL21" s="50" t="s">
        <v>856</v>
      </c>
      <c r="DQ21" s="50" t="s">
        <v>860</v>
      </c>
      <c r="DV21" s="52" t="s">
        <v>465</v>
      </c>
      <c r="EK21" s="52" t="s">
        <v>3247</v>
      </c>
      <c r="EP21" s="68"/>
      <c r="EU21" s="52" t="s">
        <v>1836</v>
      </c>
      <c r="EZ21" s="50" t="s">
        <v>860</v>
      </c>
      <c r="FE21" s="51" t="s">
        <v>861</v>
      </c>
      <c r="FJ21" s="72" t="s">
        <v>101</v>
      </c>
      <c r="FK21" s="70" t="s">
        <v>168</v>
      </c>
      <c r="FL21" s="70" t="s">
        <v>169</v>
      </c>
      <c r="FM21" s="70" t="s">
        <v>171</v>
      </c>
      <c r="FN21" s="70" t="s">
        <v>124</v>
      </c>
      <c r="FO21" s="52" t="s">
        <v>465</v>
      </c>
      <c r="FT21" s="51" t="s">
        <v>861</v>
      </c>
      <c r="FY21" s="72" t="s">
        <v>101</v>
      </c>
      <c r="FZ21" s="70" t="s">
        <v>95</v>
      </c>
      <c r="GA21" s="70" t="s">
        <v>97</v>
      </c>
      <c r="GB21" s="70" t="s">
        <v>132</v>
      </c>
      <c r="GC21" s="70" t="s">
        <v>7681</v>
      </c>
      <c r="GD21" s="50" t="s">
        <v>860</v>
      </c>
      <c r="GI21" s="52" t="s">
        <v>76</v>
      </c>
      <c r="GN21" s="50" t="s">
        <v>860</v>
      </c>
      <c r="GS21" s="52" t="s">
        <v>9838</v>
      </c>
      <c r="GX21" s="50" t="s">
        <v>860</v>
      </c>
      <c r="HC21" s="51" t="s">
        <v>861</v>
      </c>
      <c r="HH21" s="52" t="s">
        <v>1838</v>
      </c>
      <c r="HM21" s="126"/>
      <c r="HN21" s="69" t="s">
        <v>94</v>
      </c>
      <c r="HO21" s="69" t="s">
        <v>96</v>
      </c>
      <c r="HP21" s="69" t="s">
        <v>858</v>
      </c>
      <c r="HQ21" s="69" t="s">
        <v>859</v>
      </c>
      <c r="HW21" s="52" t="s">
        <v>1836</v>
      </c>
      <c r="IB21" s="51" t="s">
        <v>861</v>
      </c>
      <c r="IG21" s="51" t="s">
        <v>861</v>
      </c>
      <c r="IL21" s="51" t="s">
        <v>861</v>
      </c>
      <c r="IQ21" s="69"/>
      <c r="IR21" s="69" t="s">
        <v>94</v>
      </c>
      <c r="IS21" s="69" t="s">
        <v>96</v>
      </c>
      <c r="IT21" s="69" t="s">
        <v>858</v>
      </c>
      <c r="IU21" s="69" t="s">
        <v>859</v>
      </c>
      <c r="IV21" s="69"/>
      <c r="IW21" s="69" t="s">
        <v>94</v>
      </c>
      <c r="IX21" s="69" t="s">
        <v>96</v>
      </c>
      <c r="IY21" s="69" t="s">
        <v>858</v>
      </c>
      <c r="IZ21" s="69" t="s">
        <v>859</v>
      </c>
      <c r="JA21" s="50" t="s">
        <v>860</v>
      </c>
      <c r="JK21" s="68"/>
      <c r="JP21" s="50" t="s">
        <v>856</v>
      </c>
      <c r="JU21" s="50" t="s">
        <v>860</v>
      </c>
      <c r="JZ21" s="52" t="s">
        <v>1837</v>
      </c>
      <c r="KE21" s="181" t="s">
        <v>12417</v>
      </c>
      <c r="KJ21" s="50" t="s">
        <v>860</v>
      </c>
    </row>
    <row r="22" spans="1:300" ht="17" thickBot="1">
      <c r="A22" s="51" t="s">
        <v>861</v>
      </c>
      <c r="F22" s="52" t="s">
        <v>1832</v>
      </c>
      <c r="K22" s="68"/>
      <c r="P22" s="52" t="s">
        <v>4164</v>
      </c>
      <c r="Z22" s="52" t="s">
        <v>3982</v>
      </c>
      <c r="AE22" s="51" t="s">
        <v>861</v>
      </c>
      <c r="AF22"/>
      <c r="AG22"/>
      <c r="AH22"/>
      <c r="AI22"/>
      <c r="AJ22" s="51" t="s">
        <v>857</v>
      </c>
      <c r="AT22" s="50" t="s">
        <v>856</v>
      </c>
      <c r="AY22" s="52" t="s">
        <v>76</v>
      </c>
      <c r="BD22" s="51" t="s">
        <v>861</v>
      </c>
      <c r="BI22" s="72" t="s">
        <v>101</v>
      </c>
      <c r="BJ22" s="70" t="s">
        <v>95</v>
      </c>
      <c r="BK22" s="70" t="s">
        <v>97</v>
      </c>
      <c r="BL22" s="70" t="s">
        <v>112</v>
      </c>
      <c r="BM22" s="70" t="s">
        <v>124</v>
      </c>
      <c r="BN22" s="52" t="s">
        <v>1837</v>
      </c>
      <c r="BS22" s="52" t="s">
        <v>7804</v>
      </c>
      <c r="CC22"/>
      <c r="CD22"/>
      <c r="CE22"/>
      <c r="CF22"/>
      <c r="CG22"/>
      <c r="CH22" s="51" t="s">
        <v>861</v>
      </c>
      <c r="CM22" s="52" t="s">
        <v>8160</v>
      </c>
      <c r="CR22" s="50" t="s">
        <v>860</v>
      </c>
      <c r="CW22" s="51" t="s">
        <v>857</v>
      </c>
      <c r="DB22"/>
      <c r="DC22"/>
      <c r="DD22"/>
      <c r="DE22"/>
      <c r="DF22"/>
      <c r="DG22" s="68"/>
      <c r="DV22" s="52" t="s">
        <v>76</v>
      </c>
      <c r="EA22" s="51" t="s">
        <v>861</v>
      </c>
      <c r="EF22" s="50" t="s">
        <v>856</v>
      </c>
      <c r="EK22" s="52" t="s">
        <v>1836</v>
      </c>
      <c r="EP22" s="52" t="s">
        <v>2608</v>
      </c>
      <c r="EU22" s="52" t="s">
        <v>1837</v>
      </c>
      <c r="FE22" s="52" t="s">
        <v>1837</v>
      </c>
      <c r="FJ22" s="50" t="s">
        <v>860</v>
      </c>
      <c r="FO22" s="52" t="s">
        <v>1840</v>
      </c>
      <c r="FT22" s="52" t="s">
        <v>76</v>
      </c>
      <c r="FY22" s="50" t="s">
        <v>860</v>
      </c>
      <c r="GI22" s="52" t="s">
        <v>1692</v>
      </c>
      <c r="GS22" s="52" t="s">
        <v>9839</v>
      </c>
      <c r="HC22" s="52" t="s">
        <v>76</v>
      </c>
      <c r="HH22" s="52" t="s">
        <v>465</v>
      </c>
      <c r="HM22" s="127" t="s">
        <v>101</v>
      </c>
      <c r="HN22" s="70" t="s">
        <v>95</v>
      </c>
      <c r="HO22" s="70" t="s">
        <v>97</v>
      </c>
      <c r="HP22" s="70" t="s">
        <v>112</v>
      </c>
      <c r="HQ22" s="70" t="s">
        <v>124</v>
      </c>
      <c r="HR22" s="51" t="s">
        <v>861</v>
      </c>
      <c r="HW22" s="52" t="s">
        <v>465</v>
      </c>
      <c r="IB22" s="52" t="s">
        <v>1836</v>
      </c>
      <c r="IG22" s="52" t="s">
        <v>1837</v>
      </c>
      <c r="IL22" s="52" t="s">
        <v>76</v>
      </c>
      <c r="IQ22" s="72" t="s">
        <v>101</v>
      </c>
      <c r="IR22" s="70" t="s">
        <v>95</v>
      </c>
      <c r="IS22" s="70" t="s">
        <v>97</v>
      </c>
      <c r="IT22" s="70" t="s">
        <v>132</v>
      </c>
      <c r="IU22" s="70" t="s">
        <v>7681</v>
      </c>
      <c r="IV22" s="72" t="s">
        <v>101</v>
      </c>
      <c r="IW22" s="70" t="s">
        <v>168</v>
      </c>
      <c r="IX22" s="70" t="s">
        <v>169</v>
      </c>
      <c r="IY22" s="70" t="s">
        <v>112</v>
      </c>
      <c r="IZ22" s="70" t="s">
        <v>124</v>
      </c>
      <c r="JF22" s="51" t="s">
        <v>861</v>
      </c>
      <c r="JK22" s="52" t="s">
        <v>11273</v>
      </c>
      <c r="JZ22" s="52" t="s">
        <v>1840</v>
      </c>
      <c r="KE22" s="181" t="s">
        <v>12418</v>
      </c>
    </row>
    <row r="23" spans="1:300" ht="104" thickBot="1">
      <c r="A23" s="52" t="s">
        <v>171</v>
      </c>
      <c r="F23" s="68"/>
      <c r="K23" s="52" t="s">
        <v>2842</v>
      </c>
      <c r="P23" s="52" t="s">
        <v>4165</v>
      </c>
      <c r="AE23" s="52" t="s">
        <v>465</v>
      </c>
      <c r="AF23"/>
      <c r="AG23"/>
      <c r="AH23"/>
      <c r="AI23"/>
      <c r="AJ23" s="69"/>
      <c r="AK23" s="69" t="s">
        <v>94</v>
      </c>
      <c r="AL23" s="69" t="s">
        <v>96</v>
      </c>
      <c r="AM23" s="69" t="s">
        <v>858</v>
      </c>
      <c r="AN23" s="69" t="s">
        <v>859</v>
      </c>
      <c r="AY23" s="52" t="s">
        <v>1405</v>
      </c>
      <c r="BD23" s="52" t="s">
        <v>1836</v>
      </c>
      <c r="BI23" s="50" t="s">
        <v>860</v>
      </c>
      <c r="BN23" s="52" t="s">
        <v>465</v>
      </c>
      <c r="BS23" s="52" t="s">
        <v>7805</v>
      </c>
      <c r="BX23" s="50" t="s">
        <v>862</v>
      </c>
      <c r="CC23" s="50" t="s">
        <v>862</v>
      </c>
      <c r="CD23"/>
      <c r="CE23"/>
      <c r="CF23"/>
      <c r="CG23"/>
      <c r="CH23" s="52" t="s">
        <v>6267</v>
      </c>
      <c r="CM23" s="68"/>
      <c r="CW23" s="69"/>
      <c r="CX23" s="69" t="s">
        <v>94</v>
      </c>
      <c r="CY23" s="69" t="s">
        <v>96</v>
      </c>
      <c r="CZ23" s="69" t="s">
        <v>858</v>
      </c>
      <c r="DA23" s="69" t="s">
        <v>859</v>
      </c>
      <c r="DB23" s="50" t="s">
        <v>862</v>
      </c>
      <c r="DC23"/>
      <c r="DD23"/>
      <c r="DE23"/>
      <c r="DF23"/>
      <c r="DG23" s="52" t="s">
        <v>12345</v>
      </c>
      <c r="DV23" s="52" t="s">
        <v>1403</v>
      </c>
      <c r="EA23" s="52" t="s">
        <v>577</v>
      </c>
      <c r="EK23" s="52" t="s">
        <v>1837</v>
      </c>
      <c r="EU23" s="52" t="s">
        <v>1838</v>
      </c>
      <c r="FE23" s="52" t="s">
        <v>465</v>
      </c>
      <c r="FO23" s="52" t="s">
        <v>76</v>
      </c>
      <c r="FT23" s="52" t="s">
        <v>1405</v>
      </c>
      <c r="GI23" s="52" t="s">
        <v>1846</v>
      </c>
      <c r="GS23" s="52" t="s">
        <v>9840</v>
      </c>
      <c r="HC23" s="52" t="s">
        <v>1405</v>
      </c>
      <c r="HH23" s="52" t="s">
        <v>76</v>
      </c>
      <c r="HM23" s="50" t="s">
        <v>860</v>
      </c>
      <c r="HR23" s="52" t="s">
        <v>1838</v>
      </c>
      <c r="HW23" s="52" t="s">
        <v>1841</v>
      </c>
      <c r="IB23" s="52" t="s">
        <v>1837</v>
      </c>
      <c r="IG23" s="52" t="s">
        <v>1839</v>
      </c>
      <c r="IL23" s="52" t="s">
        <v>1692</v>
      </c>
      <c r="IQ23" s="50" t="s">
        <v>860</v>
      </c>
      <c r="IV23" s="50" t="s">
        <v>860</v>
      </c>
      <c r="JF23" s="52" t="s">
        <v>76</v>
      </c>
      <c r="JK23" s="68"/>
      <c r="JZ23" s="52" t="s">
        <v>1405</v>
      </c>
    </row>
    <row r="24" spans="1:300" ht="17" thickBot="1">
      <c r="F24" s="52" t="s">
        <v>1833</v>
      </c>
      <c r="K24" s="52" t="s">
        <v>2843</v>
      </c>
      <c r="P24" s="52" t="s">
        <v>4166</v>
      </c>
      <c r="U24" s="51" t="s">
        <v>863</v>
      </c>
      <c r="Z24" s="50" t="s">
        <v>856</v>
      </c>
      <c r="AE24" s="52" t="s">
        <v>1841</v>
      </c>
      <c r="AF24"/>
      <c r="AG24"/>
      <c r="AH24"/>
      <c r="AI24"/>
      <c r="AJ24" s="72" t="s">
        <v>101</v>
      </c>
      <c r="AK24" s="70" t="s">
        <v>247</v>
      </c>
      <c r="AL24" s="70" t="s">
        <v>248</v>
      </c>
      <c r="AM24" s="70" t="s">
        <v>112</v>
      </c>
      <c r="AN24" s="70" t="s">
        <v>124</v>
      </c>
      <c r="AO24" s="51" t="s">
        <v>857</v>
      </c>
      <c r="AY24" s="52" t="s">
        <v>1859</v>
      </c>
      <c r="BD24" s="52" t="s">
        <v>1837</v>
      </c>
      <c r="BN24" s="52" t="s">
        <v>1840</v>
      </c>
      <c r="BS24" s="52" t="s">
        <v>7806</v>
      </c>
      <c r="CC24"/>
      <c r="CD24"/>
      <c r="CE24"/>
      <c r="CF24"/>
      <c r="CG24"/>
      <c r="CH24" s="52" t="s">
        <v>1837</v>
      </c>
      <c r="CM24" s="52" t="s">
        <v>8161</v>
      </c>
      <c r="CW24" s="72" t="s">
        <v>101</v>
      </c>
      <c r="CX24" s="70" t="s">
        <v>247</v>
      </c>
      <c r="CY24" s="70" t="s">
        <v>248</v>
      </c>
      <c r="CZ24" s="70" t="s">
        <v>112</v>
      </c>
      <c r="DA24" s="70" t="s">
        <v>124</v>
      </c>
      <c r="DB24"/>
      <c r="DC24"/>
      <c r="DD24"/>
      <c r="DE24"/>
      <c r="DF24"/>
      <c r="DG24" s="68"/>
      <c r="DL24" s="51" t="s">
        <v>857</v>
      </c>
      <c r="DQ24" s="51" t="s">
        <v>861</v>
      </c>
      <c r="DV24" s="52" t="s">
        <v>1404</v>
      </c>
      <c r="EK24" s="52" t="s">
        <v>1838</v>
      </c>
      <c r="EP24" s="50" t="s">
        <v>856</v>
      </c>
      <c r="EU24" s="52" t="s">
        <v>3072</v>
      </c>
      <c r="EZ24" s="51" t="s">
        <v>861</v>
      </c>
      <c r="FE24" s="52" t="s">
        <v>76</v>
      </c>
      <c r="FO24" s="52" t="s">
        <v>1842</v>
      </c>
      <c r="FT24" s="52" t="s">
        <v>1850</v>
      </c>
      <c r="GD24" s="51" t="s">
        <v>861</v>
      </c>
      <c r="GI24" s="52" t="s">
        <v>9625</v>
      </c>
      <c r="GN24" s="51" t="s">
        <v>861</v>
      </c>
      <c r="GS24" s="68"/>
      <c r="GX24" s="51" t="s">
        <v>861</v>
      </c>
      <c r="HC24" s="52" t="s">
        <v>575</v>
      </c>
      <c r="HH24" s="52" t="s">
        <v>1844</v>
      </c>
      <c r="HR24" s="52" t="s">
        <v>76</v>
      </c>
      <c r="HW24" s="52" t="s">
        <v>76</v>
      </c>
      <c r="IB24" s="52" t="s">
        <v>1838</v>
      </c>
      <c r="IG24" s="52" t="s">
        <v>465</v>
      </c>
      <c r="IL24" s="52" t="s">
        <v>576</v>
      </c>
      <c r="JA24" s="51" t="s">
        <v>861</v>
      </c>
      <c r="JF24" s="52" t="s">
        <v>1693</v>
      </c>
      <c r="JK24" s="52" t="s">
        <v>11274</v>
      </c>
      <c r="JP24" s="51" t="s">
        <v>857</v>
      </c>
      <c r="JU24" s="51" t="s">
        <v>861</v>
      </c>
      <c r="JZ24" s="52" t="s">
        <v>78</v>
      </c>
      <c r="KE24" s="50" t="s">
        <v>856</v>
      </c>
      <c r="KJ24" s="51" t="s">
        <v>861</v>
      </c>
    </row>
    <row r="25" spans="1:300" ht="104" thickBot="1">
      <c r="A25" s="50" t="s">
        <v>862</v>
      </c>
      <c r="F25" s="68"/>
      <c r="K25" s="52" t="s">
        <v>2844</v>
      </c>
      <c r="P25" s="52" t="s">
        <v>4167</v>
      </c>
      <c r="U25" s="52" t="s">
        <v>5281</v>
      </c>
      <c r="AE25" s="52" t="s">
        <v>76</v>
      </c>
      <c r="AF25"/>
      <c r="AG25"/>
      <c r="AH25"/>
      <c r="AI25"/>
      <c r="AJ25" s="50" t="s">
        <v>860</v>
      </c>
      <c r="AO25" s="69"/>
      <c r="AP25" s="69" t="s">
        <v>94</v>
      </c>
      <c r="AQ25" s="69" t="s">
        <v>96</v>
      </c>
      <c r="AR25" s="69" t="s">
        <v>858</v>
      </c>
      <c r="AS25" s="69" t="s">
        <v>859</v>
      </c>
      <c r="AT25" s="51" t="s">
        <v>857</v>
      </c>
      <c r="AY25" s="52" t="s">
        <v>1407</v>
      </c>
      <c r="BD25" s="52" t="s">
        <v>1839</v>
      </c>
      <c r="BN25" s="52" t="s">
        <v>1847</v>
      </c>
      <c r="BS25" s="52" t="s">
        <v>7807</v>
      </c>
      <c r="CC25"/>
      <c r="CD25"/>
      <c r="CE25"/>
      <c r="CF25"/>
      <c r="CG25"/>
      <c r="CH25" s="52" t="s">
        <v>1839</v>
      </c>
      <c r="CM25" s="74" t="s">
        <v>8162</v>
      </c>
      <c r="CR25" s="51" t="s">
        <v>861</v>
      </c>
      <c r="CW25" s="50" t="s">
        <v>860</v>
      </c>
      <c r="DB25"/>
      <c r="DC25"/>
      <c r="DD25"/>
      <c r="DE25"/>
      <c r="DF25"/>
      <c r="DG25" s="52" t="s">
        <v>12346</v>
      </c>
      <c r="DL25" s="69"/>
      <c r="DM25" s="69" t="s">
        <v>94</v>
      </c>
      <c r="DN25" s="69" t="s">
        <v>96</v>
      </c>
      <c r="DO25" s="69" t="s">
        <v>858</v>
      </c>
      <c r="DP25" s="69" t="s">
        <v>859</v>
      </c>
      <c r="DQ25" s="52" t="s">
        <v>171</v>
      </c>
      <c r="DV25" s="52" t="s">
        <v>1405</v>
      </c>
      <c r="EA25" s="50" t="s">
        <v>862</v>
      </c>
      <c r="EF25" s="51" t="s">
        <v>857</v>
      </c>
      <c r="EK25" s="52" t="s">
        <v>1839</v>
      </c>
      <c r="EU25" s="52" t="s">
        <v>3073</v>
      </c>
      <c r="EZ25" s="52" t="s">
        <v>1837</v>
      </c>
      <c r="FE25" s="52" t="s">
        <v>79</v>
      </c>
      <c r="FJ25" s="51" t="s">
        <v>861</v>
      </c>
      <c r="FO25" s="52" t="s">
        <v>9205</v>
      </c>
      <c r="FT25" s="52" t="s">
        <v>77</v>
      </c>
      <c r="FY25" s="51" t="s">
        <v>861</v>
      </c>
      <c r="GD25" s="52" t="s">
        <v>171</v>
      </c>
      <c r="GI25" s="52" t="s">
        <v>1847</v>
      </c>
      <c r="GN25" s="52" t="s">
        <v>1836</v>
      </c>
      <c r="GS25" s="52" t="s">
        <v>9841</v>
      </c>
      <c r="GX25" s="52" t="s">
        <v>465</v>
      </c>
      <c r="HC25" s="52" t="s">
        <v>1408</v>
      </c>
      <c r="HH25" s="52" t="s">
        <v>1692</v>
      </c>
      <c r="HR25" s="52" t="s">
        <v>1404</v>
      </c>
      <c r="HW25" s="52" t="s">
        <v>1843</v>
      </c>
      <c r="IB25" s="52" t="s">
        <v>10707</v>
      </c>
      <c r="IG25" s="52" t="s">
        <v>1840</v>
      </c>
      <c r="IL25" s="52" t="s">
        <v>1693</v>
      </c>
      <c r="JA25" s="52" t="s">
        <v>76</v>
      </c>
      <c r="JP25" s="126"/>
      <c r="JQ25" s="69" t="s">
        <v>94</v>
      </c>
      <c r="JR25" s="69" t="s">
        <v>96</v>
      </c>
      <c r="JS25" s="69" t="s">
        <v>858</v>
      </c>
      <c r="JT25" s="69" t="s">
        <v>859</v>
      </c>
      <c r="JU25" s="52" t="s">
        <v>1840</v>
      </c>
      <c r="JZ25" s="52" t="s">
        <v>575</v>
      </c>
      <c r="KJ25" s="52" t="s">
        <v>465</v>
      </c>
    </row>
    <row r="26" spans="1:300" ht="104" thickBot="1">
      <c r="F26" s="52" t="s">
        <v>1834</v>
      </c>
      <c r="K26" s="52" t="s">
        <v>2845</v>
      </c>
      <c r="P26" s="68"/>
      <c r="AE26" s="52" t="s">
        <v>1843</v>
      </c>
      <c r="AF26"/>
      <c r="AG26"/>
      <c r="AH26"/>
      <c r="AI26"/>
      <c r="AO26" s="72" t="s">
        <v>101</v>
      </c>
      <c r="AP26" s="70" t="s">
        <v>12026</v>
      </c>
      <c r="AQ26" s="70" t="s">
        <v>12027</v>
      </c>
      <c r="AR26" s="70" t="s">
        <v>171</v>
      </c>
      <c r="AS26" s="70" t="s">
        <v>124</v>
      </c>
      <c r="AT26" s="69"/>
      <c r="AU26" s="69" t="s">
        <v>94</v>
      </c>
      <c r="AV26" s="69" t="s">
        <v>96</v>
      </c>
      <c r="AW26" s="69" t="s">
        <v>858</v>
      </c>
      <c r="AX26" s="69" t="s">
        <v>859</v>
      </c>
      <c r="AY26" s="52" t="s">
        <v>1868</v>
      </c>
      <c r="BD26" s="52" t="s">
        <v>465</v>
      </c>
      <c r="BI26" s="51" t="s">
        <v>861</v>
      </c>
      <c r="BN26" s="52" t="s">
        <v>79</v>
      </c>
      <c r="BS26" s="52" t="s">
        <v>7808</v>
      </c>
      <c r="BX26" s="51" t="s">
        <v>863</v>
      </c>
      <c r="CC26" s="51" t="s">
        <v>863</v>
      </c>
      <c r="CD26"/>
      <c r="CE26"/>
      <c r="CF26"/>
      <c r="CG26"/>
      <c r="CH26" s="52" t="s">
        <v>1840</v>
      </c>
      <c r="CM26" s="74" t="s">
        <v>8163</v>
      </c>
      <c r="CR26" s="52" t="s">
        <v>1837</v>
      </c>
      <c r="DB26" s="51" t="s">
        <v>863</v>
      </c>
      <c r="DC26"/>
      <c r="DD26"/>
      <c r="DE26"/>
      <c r="DF26"/>
      <c r="DL26" s="72" t="s">
        <v>101</v>
      </c>
      <c r="DM26" s="70" t="s">
        <v>168</v>
      </c>
      <c r="DN26" s="70" t="s">
        <v>169</v>
      </c>
      <c r="DO26" s="70" t="s">
        <v>112</v>
      </c>
      <c r="DP26" s="70" t="s">
        <v>124</v>
      </c>
      <c r="DV26" s="52" t="s">
        <v>1406</v>
      </c>
      <c r="EF26" s="69"/>
      <c r="EG26" s="69" t="s">
        <v>94</v>
      </c>
      <c r="EH26" s="69" t="s">
        <v>96</v>
      </c>
      <c r="EI26" s="69" t="s">
        <v>858</v>
      </c>
      <c r="EJ26" s="69" t="s">
        <v>859</v>
      </c>
      <c r="EK26" s="52" t="s">
        <v>465</v>
      </c>
      <c r="EU26" s="52" t="s">
        <v>1839</v>
      </c>
      <c r="EZ26" s="52" t="s">
        <v>1838</v>
      </c>
      <c r="FE26" s="52" t="s">
        <v>1405</v>
      </c>
      <c r="FJ26" s="52" t="s">
        <v>76</v>
      </c>
      <c r="FO26" s="52" t="s">
        <v>1846</v>
      </c>
      <c r="FT26" s="52" t="s">
        <v>575</v>
      </c>
      <c r="FY26" s="52" t="s">
        <v>76</v>
      </c>
      <c r="GI26" s="52" t="s">
        <v>79</v>
      </c>
      <c r="GN26" s="52" t="s">
        <v>1837</v>
      </c>
      <c r="GS26" s="68"/>
      <c r="GX26" s="52" t="s">
        <v>1840</v>
      </c>
      <c r="HC26" s="52" t="s">
        <v>81</v>
      </c>
      <c r="HH26" s="52" t="s">
        <v>1847</v>
      </c>
      <c r="HM26" s="51" t="s">
        <v>861</v>
      </c>
      <c r="HR26" s="52" t="s">
        <v>575</v>
      </c>
      <c r="HW26" s="52" t="s">
        <v>1847</v>
      </c>
      <c r="IB26" s="52" t="s">
        <v>1839</v>
      </c>
      <c r="IG26" s="52" t="s">
        <v>76</v>
      </c>
      <c r="IQ26" s="51" t="s">
        <v>861</v>
      </c>
      <c r="IV26" s="51" t="s">
        <v>861</v>
      </c>
      <c r="JA26" s="52" t="s">
        <v>575</v>
      </c>
      <c r="JF26" s="50" t="s">
        <v>862</v>
      </c>
      <c r="JP26" s="127" t="s">
        <v>101</v>
      </c>
      <c r="JQ26" s="70" t="s">
        <v>95</v>
      </c>
      <c r="JR26" s="70" t="s">
        <v>97</v>
      </c>
      <c r="JS26" s="70" t="s">
        <v>112</v>
      </c>
      <c r="JT26" s="70" t="s">
        <v>124</v>
      </c>
      <c r="JU26" s="52" t="s">
        <v>76</v>
      </c>
      <c r="JZ26" s="52" t="s">
        <v>81</v>
      </c>
      <c r="KJ26" s="52" t="s">
        <v>1840</v>
      </c>
    </row>
    <row r="27" spans="1:300" ht="17" thickBot="1">
      <c r="F27" s="68"/>
      <c r="K27" s="52" t="s">
        <v>2846</v>
      </c>
      <c r="P27" s="81" t="s">
        <v>4168</v>
      </c>
      <c r="U27" s="50" t="s">
        <v>865</v>
      </c>
      <c r="Z27" s="51" t="s">
        <v>857</v>
      </c>
      <c r="AE27" s="52" t="s">
        <v>1404</v>
      </c>
      <c r="AF27"/>
      <c r="AG27"/>
      <c r="AH27"/>
      <c r="AI27"/>
      <c r="AO27" s="50" t="s">
        <v>860</v>
      </c>
      <c r="AT27" s="72" t="s">
        <v>101</v>
      </c>
      <c r="AU27" s="70" t="s">
        <v>247</v>
      </c>
      <c r="AV27" s="70" t="s">
        <v>248</v>
      </c>
      <c r="AW27" s="70" t="s">
        <v>112</v>
      </c>
      <c r="AX27" s="70" t="s">
        <v>124</v>
      </c>
      <c r="AY27" s="52" t="s">
        <v>577</v>
      </c>
      <c r="BD27" s="52" t="s">
        <v>1840</v>
      </c>
      <c r="BI27" s="52" t="s">
        <v>1836</v>
      </c>
      <c r="BN27" s="52" t="s">
        <v>1405</v>
      </c>
      <c r="BS27" s="52" t="s">
        <v>7809</v>
      </c>
      <c r="BX27" s="52" t="s">
        <v>5911</v>
      </c>
      <c r="CC27" s="52" t="s">
        <v>864</v>
      </c>
      <c r="CD27"/>
      <c r="CE27"/>
      <c r="CF27"/>
      <c r="CG27"/>
      <c r="CH27" s="52" t="s">
        <v>1841</v>
      </c>
      <c r="CM27" s="74" t="s">
        <v>8164</v>
      </c>
      <c r="CR27" s="52" t="s">
        <v>465</v>
      </c>
      <c r="DB27" s="52" t="s">
        <v>1414</v>
      </c>
      <c r="DC27"/>
      <c r="DD27"/>
      <c r="DE27"/>
      <c r="DF27"/>
      <c r="DG27" s="50" t="s">
        <v>856</v>
      </c>
      <c r="DL27" s="50" t="s">
        <v>860</v>
      </c>
      <c r="DQ27" s="50" t="s">
        <v>862</v>
      </c>
      <c r="DV27" s="52" t="s">
        <v>575</v>
      </c>
      <c r="EF27" s="72" t="s">
        <v>101</v>
      </c>
      <c r="EG27" s="70" t="s">
        <v>95</v>
      </c>
      <c r="EH27" s="70" t="s">
        <v>97</v>
      </c>
      <c r="EI27" s="70" t="s">
        <v>112</v>
      </c>
      <c r="EJ27" s="70" t="s">
        <v>124</v>
      </c>
      <c r="EK27" s="52" t="s">
        <v>2612</v>
      </c>
      <c r="EP27" s="51" t="s">
        <v>857</v>
      </c>
      <c r="EU27" s="52" t="s">
        <v>465</v>
      </c>
      <c r="EZ27" s="52" t="s">
        <v>1839</v>
      </c>
      <c r="FE27" s="52" t="s">
        <v>1406</v>
      </c>
      <c r="FJ27" s="52" t="s">
        <v>1842</v>
      </c>
      <c r="FO27" s="52" t="s">
        <v>1847</v>
      </c>
      <c r="FT27" s="52" t="s">
        <v>1859</v>
      </c>
      <c r="GD27" s="50" t="s">
        <v>862</v>
      </c>
      <c r="GI27" s="52" t="s">
        <v>1850</v>
      </c>
      <c r="GN27" s="52" t="s">
        <v>1838</v>
      </c>
      <c r="GS27" s="52" t="s">
        <v>9842</v>
      </c>
      <c r="GX27" s="52" t="s">
        <v>76</v>
      </c>
      <c r="HC27" s="52" t="s">
        <v>1412</v>
      </c>
      <c r="HH27" s="52" t="s">
        <v>79</v>
      </c>
      <c r="HM27" s="52" t="s">
        <v>76</v>
      </c>
      <c r="HR27" s="52" t="s">
        <v>1408</v>
      </c>
      <c r="HW27" s="52" t="s">
        <v>79</v>
      </c>
      <c r="IB27" s="52" t="s">
        <v>10708</v>
      </c>
      <c r="IG27" s="52" t="s">
        <v>1842</v>
      </c>
      <c r="IL27" s="50" t="s">
        <v>862</v>
      </c>
      <c r="IQ27" s="52" t="s">
        <v>76</v>
      </c>
      <c r="IV27" s="52" t="s">
        <v>465</v>
      </c>
      <c r="JA27" s="52" t="s">
        <v>576</v>
      </c>
      <c r="JK27" s="50" t="s">
        <v>856</v>
      </c>
      <c r="JP27" s="50" t="s">
        <v>860</v>
      </c>
      <c r="JU27" s="52" t="s">
        <v>1692</v>
      </c>
      <c r="JZ27" s="52" t="s">
        <v>577</v>
      </c>
      <c r="KE27" s="51" t="s">
        <v>857</v>
      </c>
      <c r="KJ27" s="52" t="s">
        <v>76</v>
      </c>
    </row>
    <row r="28" spans="1:300" ht="104" thickBot="1">
      <c r="A28" s="51" t="s">
        <v>863</v>
      </c>
      <c r="F28" s="52" t="s">
        <v>1835</v>
      </c>
      <c r="K28" s="68"/>
      <c r="P28" s="52" t="s">
        <v>4169</v>
      </c>
      <c r="Z28" s="69"/>
      <c r="AA28" s="69" t="s">
        <v>94</v>
      </c>
      <c r="AB28" s="69" t="s">
        <v>96</v>
      </c>
      <c r="AC28" s="69" t="s">
        <v>858</v>
      </c>
      <c r="AD28" s="69" t="s">
        <v>859</v>
      </c>
      <c r="AE28" s="52" t="s">
        <v>1405</v>
      </c>
      <c r="AF28"/>
      <c r="AG28"/>
      <c r="AH28"/>
      <c r="AI28"/>
      <c r="AJ28" s="51" t="s">
        <v>861</v>
      </c>
      <c r="AT28" s="50" t="s">
        <v>860</v>
      </c>
      <c r="BD28" s="52" t="s">
        <v>76</v>
      </c>
      <c r="BI28" s="52" t="s">
        <v>1837</v>
      </c>
      <c r="BN28" s="52" t="s">
        <v>1850</v>
      </c>
      <c r="BS28" s="68"/>
      <c r="CC28"/>
      <c r="CD28"/>
      <c r="CE28"/>
      <c r="CF28"/>
      <c r="CG28"/>
      <c r="CH28" s="52" t="s">
        <v>76</v>
      </c>
      <c r="CM28" s="74" t="s">
        <v>8165</v>
      </c>
      <c r="CR28" s="52" t="s">
        <v>1840</v>
      </c>
      <c r="CW28" s="51" t="s">
        <v>861</v>
      </c>
      <c r="DB28"/>
      <c r="DC28"/>
      <c r="DD28"/>
      <c r="DE28"/>
      <c r="DF28"/>
      <c r="DV28" s="52" t="s">
        <v>576</v>
      </c>
      <c r="EA28" s="51" t="s">
        <v>863</v>
      </c>
      <c r="EF28" s="50" t="s">
        <v>860</v>
      </c>
      <c r="EK28" s="52" t="s">
        <v>1840</v>
      </c>
      <c r="EP28" s="69"/>
      <c r="EQ28" s="69" t="s">
        <v>94</v>
      </c>
      <c r="ER28" s="69" t="s">
        <v>96</v>
      </c>
      <c r="ES28" s="69" t="s">
        <v>858</v>
      </c>
      <c r="ET28" s="69" t="s">
        <v>859</v>
      </c>
      <c r="EU28" s="52" t="s">
        <v>2612</v>
      </c>
      <c r="EZ28" s="52" t="s">
        <v>465</v>
      </c>
      <c r="FE28" s="52" t="s">
        <v>77</v>
      </c>
      <c r="FJ28" s="52" t="s">
        <v>80</v>
      </c>
      <c r="FO28" s="52" t="s">
        <v>79</v>
      </c>
      <c r="FT28" s="52" t="s">
        <v>1412</v>
      </c>
      <c r="FY28" s="50" t="s">
        <v>862</v>
      </c>
      <c r="GI28" s="52" t="s">
        <v>77</v>
      </c>
      <c r="GN28" s="52" t="s">
        <v>1839</v>
      </c>
      <c r="GS28" s="68"/>
      <c r="GX28" s="52" t="s">
        <v>1692</v>
      </c>
      <c r="HC28" s="52" t="s">
        <v>1868</v>
      </c>
      <c r="HH28" s="52" t="s">
        <v>1404</v>
      </c>
      <c r="HM28" s="52" t="s">
        <v>1693</v>
      </c>
      <c r="HR28" s="52" t="s">
        <v>577</v>
      </c>
      <c r="HW28" s="52" t="s">
        <v>1404</v>
      </c>
      <c r="IB28" s="52" t="s">
        <v>465</v>
      </c>
      <c r="IG28" s="52" t="s">
        <v>1847</v>
      </c>
      <c r="IQ28" s="52" t="s">
        <v>1405</v>
      </c>
      <c r="IV28" s="52" t="s">
        <v>76</v>
      </c>
      <c r="JA28" s="52" t="s">
        <v>577</v>
      </c>
      <c r="JU28" s="52" t="s">
        <v>79</v>
      </c>
      <c r="KE28" s="69"/>
      <c r="KF28" s="69" t="s">
        <v>94</v>
      </c>
      <c r="KG28" s="69" t="s">
        <v>96</v>
      </c>
      <c r="KH28" s="69" t="s">
        <v>858</v>
      </c>
      <c r="KI28" s="69" t="s">
        <v>859</v>
      </c>
      <c r="KJ28" s="52" t="s">
        <v>1692</v>
      </c>
    </row>
    <row r="29" spans="1:300" ht="17" thickBot="1">
      <c r="A29" s="52" t="s">
        <v>864</v>
      </c>
      <c r="K29" s="52" t="s">
        <v>2847</v>
      </c>
      <c r="P29" s="52" t="s">
        <v>4170</v>
      </c>
      <c r="Z29" s="72" t="s">
        <v>101</v>
      </c>
      <c r="AA29" s="70" t="s">
        <v>423</v>
      </c>
      <c r="AB29" s="70" t="s">
        <v>424</v>
      </c>
      <c r="AC29" s="70" t="s">
        <v>112</v>
      </c>
      <c r="AD29" s="70" t="s">
        <v>124</v>
      </c>
      <c r="AE29" s="52" t="s">
        <v>576</v>
      </c>
      <c r="AF29"/>
      <c r="AG29"/>
      <c r="AH29"/>
      <c r="AI29"/>
      <c r="AJ29" s="52" t="s">
        <v>1836</v>
      </c>
      <c r="AY29" s="50" t="s">
        <v>862</v>
      </c>
      <c r="BD29" s="52" t="s">
        <v>1692</v>
      </c>
      <c r="BI29" s="52" t="s">
        <v>1838</v>
      </c>
      <c r="BN29" s="52" t="s">
        <v>1855</v>
      </c>
      <c r="BS29" s="52" t="s">
        <v>7810</v>
      </c>
      <c r="BX29" s="50" t="s">
        <v>865</v>
      </c>
      <c r="CC29" s="50" t="s">
        <v>868</v>
      </c>
      <c r="CD29"/>
      <c r="CE29"/>
      <c r="CF29"/>
      <c r="CG29"/>
      <c r="CH29" s="52" t="s">
        <v>1842</v>
      </c>
      <c r="CM29" s="74" t="s">
        <v>8166</v>
      </c>
      <c r="CR29" s="52" t="s">
        <v>1842</v>
      </c>
      <c r="CW29" s="52" t="s">
        <v>1836</v>
      </c>
      <c r="DB29" s="50" t="s">
        <v>868</v>
      </c>
      <c r="DC29"/>
      <c r="DD29"/>
      <c r="DE29"/>
      <c r="DF29"/>
      <c r="DV29" s="52" t="s">
        <v>1407</v>
      </c>
      <c r="EA29" s="52" t="s">
        <v>864</v>
      </c>
      <c r="EK29" s="52" t="s">
        <v>1841</v>
      </c>
      <c r="EP29" s="72" t="s">
        <v>101</v>
      </c>
      <c r="EQ29" s="70" t="s">
        <v>247</v>
      </c>
      <c r="ER29" s="70" t="s">
        <v>248</v>
      </c>
      <c r="ES29" s="70" t="s">
        <v>112</v>
      </c>
      <c r="ET29" s="70" t="s">
        <v>124</v>
      </c>
      <c r="EU29" s="52" t="s">
        <v>1840</v>
      </c>
      <c r="EZ29" s="52" t="s">
        <v>1840</v>
      </c>
      <c r="FE29" s="52" t="s">
        <v>575</v>
      </c>
      <c r="FJ29" s="52" t="s">
        <v>1847</v>
      </c>
      <c r="FO29" s="52" t="s">
        <v>1404</v>
      </c>
      <c r="FT29" s="52" t="s">
        <v>577</v>
      </c>
      <c r="GI29" s="52" t="s">
        <v>575</v>
      </c>
      <c r="GN29" s="52" t="s">
        <v>465</v>
      </c>
      <c r="GS29" s="52" t="s">
        <v>9843</v>
      </c>
      <c r="GX29" s="52" t="s">
        <v>1845</v>
      </c>
      <c r="HC29" s="52" t="s">
        <v>577</v>
      </c>
      <c r="HH29" s="52" t="s">
        <v>10385</v>
      </c>
      <c r="HR29" s="52" t="s">
        <v>1413</v>
      </c>
      <c r="HW29" s="52" t="s">
        <v>1405</v>
      </c>
      <c r="IB29" s="52" t="s">
        <v>1840</v>
      </c>
      <c r="IG29" s="52" t="s">
        <v>79</v>
      </c>
      <c r="IQ29" s="52" t="s">
        <v>1693</v>
      </c>
      <c r="IV29" s="52" t="s">
        <v>1406</v>
      </c>
      <c r="JF29" s="51" t="s">
        <v>863</v>
      </c>
      <c r="JU29" s="52" t="s">
        <v>77</v>
      </c>
      <c r="JZ29" s="50" t="s">
        <v>862</v>
      </c>
      <c r="KE29" s="72" t="s">
        <v>101</v>
      </c>
      <c r="KF29" s="70" t="s">
        <v>373</v>
      </c>
      <c r="KG29" s="70" t="s">
        <v>374</v>
      </c>
      <c r="KH29" s="70" t="s">
        <v>132</v>
      </c>
      <c r="KI29" s="70" t="s">
        <v>7681</v>
      </c>
      <c r="KJ29" s="52" t="s">
        <v>1847</v>
      </c>
    </row>
    <row r="30" spans="1:300" ht="17" thickBot="1">
      <c r="F30" s="50" t="s">
        <v>856</v>
      </c>
      <c r="P30" s="52" t="s">
        <v>4171</v>
      </c>
      <c r="U30" s="51" t="s">
        <v>866</v>
      </c>
      <c r="Z30" s="50" t="s">
        <v>860</v>
      </c>
      <c r="AE30" s="52" t="s">
        <v>1858</v>
      </c>
      <c r="AF30"/>
      <c r="AG30"/>
      <c r="AH30"/>
      <c r="AI30"/>
      <c r="AJ30" s="52" t="s">
        <v>1837</v>
      </c>
      <c r="AO30" s="51" t="s">
        <v>861</v>
      </c>
      <c r="BD30" s="52" t="s">
        <v>1846</v>
      </c>
      <c r="BI30" s="52" t="s">
        <v>1839</v>
      </c>
      <c r="BN30" s="52" t="s">
        <v>81</v>
      </c>
      <c r="BS30" s="68"/>
      <c r="CC30"/>
      <c r="CD30"/>
      <c r="CE30"/>
      <c r="CF30"/>
      <c r="CG30"/>
      <c r="CH30" s="52" t="s">
        <v>9205</v>
      </c>
      <c r="CM30" s="74" t="s">
        <v>8167</v>
      </c>
      <c r="CR30" s="52" t="s">
        <v>1405</v>
      </c>
      <c r="CW30" s="52" t="s">
        <v>1837</v>
      </c>
      <c r="DB30"/>
      <c r="DC30"/>
      <c r="DD30"/>
      <c r="DE30"/>
      <c r="DF30"/>
      <c r="DG30" s="51" t="s">
        <v>857</v>
      </c>
      <c r="DL30" s="51" t="s">
        <v>861</v>
      </c>
      <c r="DQ30" s="51" t="s">
        <v>863</v>
      </c>
      <c r="DV30" s="52" t="s">
        <v>1408</v>
      </c>
      <c r="EK30" s="52" t="s">
        <v>76</v>
      </c>
      <c r="EP30" s="50" t="s">
        <v>860</v>
      </c>
      <c r="EU30" s="52" t="s">
        <v>1841</v>
      </c>
      <c r="EZ30" s="52" t="s">
        <v>76</v>
      </c>
      <c r="FE30" s="52" t="s">
        <v>1859</v>
      </c>
      <c r="FJ30" s="52" t="s">
        <v>79</v>
      </c>
      <c r="FO30" s="52" t="s">
        <v>1405</v>
      </c>
      <c r="GD30" s="51" t="s">
        <v>863</v>
      </c>
      <c r="GI30" s="52" t="s">
        <v>576</v>
      </c>
      <c r="GN30" s="52" t="s">
        <v>2612</v>
      </c>
      <c r="GS30" s="68"/>
      <c r="GX30" s="52" t="s">
        <v>1846</v>
      </c>
      <c r="HH30" s="52" t="s">
        <v>1405</v>
      </c>
      <c r="HM30" s="50" t="s">
        <v>862</v>
      </c>
      <c r="HW30" s="52" t="s">
        <v>1406</v>
      </c>
      <c r="IB30" s="52" t="s">
        <v>1841</v>
      </c>
      <c r="IG30" s="52" t="s">
        <v>1404</v>
      </c>
      <c r="IL30" s="51" t="s">
        <v>863</v>
      </c>
      <c r="IQ30" s="52" t="s">
        <v>1412</v>
      </c>
      <c r="IV30" s="52" t="s">
        <v>1851</v>
      </c>
      <c r="JA30" s="50" t="s">
        <v>862</v>
      </c>
      <c r="JF30" s="52" t="s">
        <v>3886</v>
      </c>
      <c r="JK30" s="51" t="s">
        <v>857</v>
      </c>
      <c r="JP30" s="51" t="s">
        <v>861</v>
      </c>
      <c r="JU30" s="52" t="s">
        <v>1868</v>
      </c>
      <c r="KE30" s="50" t="s">
        <v>860</v>
      </c>
      <c r="KJ30" s="52" t="s">
        <v>79</v>
      </c>
    </row>
    <row r="31" spans="1:300" ht="104" thickBot="1">
      <c r="A31" s="50" t="s">
        <v>865</v>
      </c>
      <c r="K31" s="50" t="s">
        <v>856</v>
      </c>
      <c r="P31" s="68"/>
      <c r="U31" s="52" t="s">
        <v>867</v>
      </c>
      <c r="AE31" s="52" t="s">
        <v>1859</v>
      </c>
      <c r="AF31"/>
      <c r="AG31"/>
      <c r="AH31"/>
      <c r="AI31"/>
      <c r="AJ31" s="52" t="s">
        <v>465</v>
      </c>
      <c r="AO31" s="52" t="s">
        <v>1837</v>
      </c>
      <c r="AT31" s="51" t="s">
        <v>861</v>
      </c>
      <c r="BD31" s="52" t="s">
        <v>80</v>
      </c>
      <c r="BI31" s="52" t="s">
        <v>465</v>
      </c>
      <c r="BN31" s="52" t="s">
        <v>1868</v>
      </c>
      <c r="BS31" s="52" t="s">
        <v>7811</v>
      </c>
      <c r="CC31"/>
      <c r="CD31"/>
      <c r="CE31"/>
      <c r="CF31"/>
      <c r="CG31"/>
      <c r="CH31" s="52" t="s">
        <v>1846</v>
      </c>
      <c r="CM31" s="52" t="s">
        <v>8168</v>
      </c>
      <c r="CR31" s="52" t="s">
        <v>1850</v>
      </c>
      <c r="CW31" s="52" t="s">
        <v>465</v>
      </c>
      <c r="DB31"/>
      <c r="DC31"/>
      <c r="DD31"/>
      <c r="DE31"/>
      <c r="DF31"/>
      <c r="DG31" s="69"/>
      <c r="DH31" s="69" t="s">
        <v>94</v>
      </c>
      <c r="DI31" s="69" t="s">
        <v>96</v>
      </c>
      <c r="DJ31" s="69" t="s">
        <v>858</v>
      </c>
      <c r="DK31" s="69" t="s">
        <v>859</v>
      </c>
      <c r="DL31" s="52" t="s">
        <v>1837</v>
      </c>
      <c r="DQ31" s="52" t="s">
        <v>864</v>
      </c>
      <c r="DV31" s="52" t="s">
        <v>1409</v>
      </c>
      <c r="EA31" s="50" t="s">
        <v>865</v>
      </c>
      <c r="EF31" s="51" t="s">
        <v>861</v>
      </c>
      <c r="EK31" s="52" t="s">
        <v>1842</v>
      </c>
      <c r="EU31" s="52" t="s">
        <v>76</v>
      </c>
      <c r="EZ31" s="52" t="s">
        <v>1842</v>
      </c>
      <c r="FE31" s="52" t="s">
        <v>1408</v>
      </c>
      <c r="FJ31" s="52" t="s">
        <v>1405</v>
      </c>
      <c r="FO31" s="52" t="s">
        <v>1850</v>
      </c>
      <c r="FT31" s="50" t="s">
        <v>862</v>
      </c>
      <c r="FY31" s="51" t="s">
        <v>863</v>
      </c>
      <c r="GD31" s="52" t="s">
        <v>5281</v>
      </c>
      <c r="GI31" s="52" t="s">
        <v>1408</v>
      </c>
      <c r="GN31" s="52" t="s">
        <v>1840</v>
      </c>
      <c r="GS31" s="52" t="s">
        <v>9844</v>
      </c>
      <c r="GX31" s="52" t="s">
        <v>2613</v>
      </c>
      <c r="HC31" s="50" t="s">
        <v>862</v>
      </c>
      <c r="HH31" s="52" t="s">
        <v>1406</v>
      </c>
      <c r="HR31" s="50" t="s">
        <v>862</v>
      </c>
      <c r="HW31" s="52" t="s">
        <v>1851</v>
      </c>
      <c r="IB31" s="52" t="s">
        <v>76</v>
      </c>
      <c r="IG31" s="52" t="s">
        <v>1405</v>
      </c>
      <c r="IL31" s="52" t="s">
        <v>3886</v>
      </c>
      <c r="IQ31" s="52" t="s">
        <v>577</v>
      </c>
      <c r="IV31" s="52" t="s">
        <v>77</v>
      </c>
      <c r="JK31" s="69"/>
      <c r="JL31" s="69" t="s">
        <v>94</v>
      </c>
      <c r="JM31" s="69" t="s">
        <v>96</v>
      </c>
      <c r="JN31" s="69" t="s">
        <v>858</v>
      </c>
      <c r="JO31" s="69" t="s">
        <v>859</v>
      </c>
      <c r="JP31" s="52" t="s">
        <v>76</v>
      </c>
      <c r="JU31" s="52" t="s">
        <v>577</v>
      </c>
      <c r="KJ31" s="52" t="s">
        <v>1405</v>
      </c>
    </row>
    <row r="32" spans="1:300" ht="17" thickBot="1">
      <c r="P32" s="68"/>
      <c r="AE32" s="52" t="s">
        <v>81</v>
      </c>
      <c r="AF32"/>
      <c r="AG32"/>
      <c r="AH32"/>
      <c r="AI32"/>
      <c r="AJ32" s="52" t="s">
        <v>1840</v>
      </c>
      <c r="AO32" s="52" t="s">
        <v>1839</v>
      </c>
      <c r="AT32" s="52" t="s">
        <v>1836</v>
      </c>
      <c r="AY32" s="51" t="s">
        <v>863</v>
      </c>
      <c r="BD32" s="52" t="s">
        <v>1847</v>
      </c>
      <c r="BI32" s="52" t="s">
        <v>2612</v>
      </c>
      <c r="BN32" s="52" t="s">
        <v>577</v>
      </c>
      <c r="BS32" s="52" t="s">
        <v>7812</v>
      </c>
      <c r="BX32" s="51" t="s">
        <v>866</v>
      </c>
      <c r="CC32" s="50" t="s">
        <v>869</v>
      </c>
      <c r="CD32"/>
      <c r="CE32"/>
      <c r="CF32"/>
      <c r="CG32"/>
      <c r="CH32" s="52" t="s">
        <v>80</v>
      </c>
      <c r="CM32" s="52" t="s">
        <v>8169</v>
      </c>
      <c r="CR32" s="52" t="s">
        <v>77</v>
      </c>
      <c r="CW32" s="52" t="s">
        <v>1840</v>
      </c>
      <c r="DB32" s="50" t="s">
        <v>869</v>
      </c>
      <c r="DC32"/>
      <c r="DD32"/>
      <c r="DE32"/>
      <c r="DF32"/>
      <c r="DG32" s="72" t="s">
        <v>101</v>
      </c>
      <c r="DH32" s="70" t="s">
        <v>95</v>
      </c>
      <c r="DI32" s="70" t="s">
        <v>97</v>
      </c>
      <c r="DJ32" s="70" t="s">
        <v>112</v>
      </c>
      <c r="DK32" s="70" t="s">
        <v>124</v>
      </c>
      <c r="DL32" s="52" t="s">
        <v>1840</v>
      </c>
      <c r="DV32" s="52" t="s">
        <v>1410</v>
      </c>
      <c r="EF32" s="52" t="s">
        <v>76</v>
      </c>
      <c r="EK32" s="52" t="s">
        <v>1843</v>
      </c>
      <c r="EU32" s="52" t="s">
        <v>1842</v>
      </c>
      <c r="EZ32" s="52" t="s">
        <v>3055</v>
      </c>
      <c r="FE32" s="52" t="s">
        <v>1693</v>
      </c>
      <c r="FJ32" s="52" t="s">
        <v>1851</v>
      </c>
      <c r="FO32" s="52" t="s">
        <v>1851</v>
      </c>
      <c r="FY32" s="52" t="s">
        <v>864</v>
      </c>
      <c r="GI32" s="52" t="s">
        <v>81</v>
      </c>
      <c r="GN32" s="52" t="s">
        <v>1841</v>
      </c>
      <c r="GS32" s="52" t="s">
        <v>9845</v>
      </c>
      <c r="GX32" s="52" t="s">
        <v>1847</v>
      </c>
      <c r="HH32" s="52" t="s">
        <v>1850</v>
      </c>
      <c r="HW32" s="52" t="s">
        <v>77</v>
      </c>
      <c r="IB32" s="52" t="s">
        <v>1842</v>
      </c>
      <c r="IG32" s="52" t="s">
        <v>1406</v>
      </c>
      <c r="IV32" s="52" t="s">
        <v>575</v>
      </c>
      <c r="JF32" s="50" t="s">
        <v>865</v>
      </c>
      <c r="JK32" s="72" t="s">
        <v>101</v>
      </c>
      <c r="JL32" s="70" t="s">
        <v>423</v>
      </c>
      <c r="JM32" s="70" t="s">
        <v>424</v>
      </c>
      <c r="JN32" s="70" t="s">
        <v>112</v>
      </c>
      <c r="JO32" s="70" t="s">
        <v>124</v>
      </c>
      <c r="JP32" s="52" t="s">
        <v>1692</v>
      </c>
      <c r="JU32" s="52" t="s">
        <v>1413</v>
      </c>
      <c r="JZ32" s="51" t="s">
        <v>863</v>
      </c>
      <c r="KJ32" s="52" t="s">
        <v>1406</v>
      </c>
    </row>
    <row r="33" spans="1:296" ht="17" thickBot="1">
      <c r="F33" s="51" t="s">
        <v>857</v>
      </c>
      <c r="P33" s="52" t="s">
        <v>4172</v>
      </c>
      <c r="U33" s="50" t="s">
        <v>868</v>
      </c>
      <c r="Z33" s="51" t="s">
        <v>861</v>
      </c>
      <c r="AE33" s="52" t="s">
        <v>1868</v>
      </c>
      <c r="AF33"/>
      <c r="AG33"/>
      <c r="AH33"/>
      <c r="AI33"/>
      <c r="AJ33" s="52" t="s">
        <v>1842</v>
      </c>
      <c r="AO33" s="52" t="s">
        <v>465</v>
      </c>
      <c r="AT33" s="52" t="s">
        <v>6267</v>
      </c>
      <c r="AY33" s="52" t="s">
        <v>864</v>
      </c>
      <c r="BD33" s="52" t="s">
        <v>79</v>
      </c>
      <c r="BI33" s="52" t="s">
        <v>1840</v>
      </c>
      <c r="BS33" s="52" t="s">
        <v>7813</v>
      </c>
      <c r="BX33" s="52" t="s">
        <v>867</v>
      </c>
      <c r="CC33"/>
      <c r="CD33"/>
      <c r="CE33"/>
      <c r="CF33"/>
      <c r="CG33"/>
      <c r="CH33" s="52" t="s">
        <v>1847</v>
      </c>
      <c r="CM33" s="74" t="s">
        <v>8170</v>
      </c>
      <c r="CR33" s="52" t="s">
        <v>1854</v>
      </c>
      <c r="CW33" s="52" t="s">
        <v>76</v>
      </c>
      <c r="DB33"/>
      <c r="DC33"/>
      <c r="DD33"/>
      <c r="DE33"/>
      <c r="DF33"/>
      <c r="DG33" s="50" t="s">
        <v>860</v>
      </c>
      <c r="DL33" s="52" t="s">
        <v>76</v>
      </c>
      <c r="DQ33" s="50" t="s">
        <v>865</v>
      </c>
      <c r="DV33" s="52" t="s">
        <v>1411</v>
      </c>
      <c r="EF33" s="52" t="s">
        <v>1692</v>
      </c>
      <c r="EK33" s="52" t="s">
        <v>3055</v>
      </c>
      <c r="EP33" s="51" t="s">
        <v>861</v>
      </c>
      <c r="EU33" s="52" t="s">
        <v>1843</v>
      </c>
      <c r="EZ33" s="52" t="s">
        <v>1692</v>
      </c>
      <c r="FE33" s="52" t="s">
        <v>577</v>
      </c>
      <c r="FJ33" s="52" t="s">
        <v>77</v>
      </c>
      <c r="FO33" s="52" t="s">
        <v>77</v>
      </c>
      <c r="GD33" s="50" t="s">
        <v>865</v>
      </c>
      <c r="GI33" s="52" t="s">
        <v>1693</v>
      </c>
      <c r="GN33" s="52" t="s">
        <v>76</v>
      </c>
      <c r="GS33" s="68"/>
      <c r="GX33" s="52" t="s">
        <v>79</v>
      </c>
      <c r="HH33" s="52" t="s">
        <v>1851</v>
      </c>
      <c r="HM33" s="51" t="s">
        <v>863</v>
      </c>
      <c r="HW33" s="52" t="s">
        <v>575</v>
      </c>
      <c r="IB33" s="52" t="s">
        <v>10709</v>
      </c>
      <c r="IG33" s="52" t="s">
        <v>1851</v>
      </c>
      <c r="IL33" s="50" t="s">
        <v>865</v>
      </c>
      <c r="IQ33" s="50" t="s">
        <v>862</v>
      </c>
      <c r="IV33" s="52" t="s">
        <v>576</v>
      </c>
      <c r="JA33" s="51" t="s">
        <v>863</v>
      </c>
      <c r="JK33" s="50" t="s">
        <v>860</v>
      </c>
      <c r="JP33" s="52" t="s">
        <v>576</v>
      </c>
      <c r="JZ33" s="52" t="s">
        <v>864</v>
      </c>
      <c r="KE33" s="51" t="s">
        <v>861</v>
      </c>
      <c r="KJ33" s="52" t="s">
        <v>1851</v>
      </c>
    </row>
    <row r="34" spans="1:296" ht="104" thickBot="1">
      <c r="A34" s="51" t="s">
        <v>866</v>
      </c>
      <c r="F34" s="69"/>
      <c r="G34" s="69" t="s">
        <v>94</v>
      </c>
      <c r="H34" s="69" t="s">
        <v>96</v>
      </c>
      <c r="I34" s="69" t="s">
        <v>858</v>
      </c>
      <c r="J34" s="69" t="s">
        <v>859</v>
      </c>
      <c r="K34" s="51" t="s">
        <v>857</v>
      </c>
      <c r="Z34" s="52" t="s">
        <v>171</v>
      </c>
      <c r="AE34" s="52" t="s">
        <v>5910</v>
      </c>
      <c r="AF34"/>
      <c r="AG34"/>
      <c r="AH34"/>
      <c r="AI34"/>
      <c r="AJ34" s="52" t="s">
        <v>1847</v>
      </c>
      <c r="AO34" s="52" t="s">
        <v>2612</v>
      </c>
      <c r="AT34" s="52" t="s">
        <v>1837</v>
      </c>
      <c r="BD34" s="52" t="s">
        <v>6707</v>
      </c>
      <c r="BI34" s="52" t="s">
        <v>1841</v>
      </c>
      <c r="BN34" s="50" t="s">
        <v>862</v>
      </c>
      <c r="BS34" s="52" t="s">
        <v>7814</v>
      </c>
      <c r="CC34"/>
      <c r="CD34"/>
      <c r="CE34"/>
      <c r="CF34"/>
      <c r="CG34"/>
      <c r="CH34" s="52" t="s">
        <v>79</v>
      </c>
      <c r="CR34" s="52" t="s">
        <v>81</v>
      </c>
      <c r="CW34" s="52" t="s">
        <v>1692</v>
      </c>
      <c r="DB34"/>
      <c r="DC34"/>
      <c r="DD34"/>
      <c r="DE34"/>
      <c r="DF34"/>
      <c r="DL34" s="52" t="s">
        <v>1842</v>
      </c>
      <c r="DV34" s="52" t="s">
        <v>1412</v>
      </c>
      <c r="EA34" s="51" t="s">
        <v>866</v>
      </c>
      <c r="EF34" s="52" t="s">
        <v>576</v>
      </c>
      <c r="EK34" s="52" t="s">
        <v>1844</v>
      </c>
      <c r="EP34" s="52" t="s">
        <v>2609</v>
      </c>
      <c r="EU34" s="52" t="s">
        <v>3055</v>
      </c>
      <c r="EZ34" s="52" t="s">
        <v>1846</v>
      </c>
      <c r="FJ34" s="52" t="s">
        <v>575</v>
      </c>
      <c r="FO34" s="52" t="s">
        <v>576</v>
      </c>
      <c r="FT34" s="51" t="s">
        <v>863</v>
      </c>
      <c r="FY34" s="50" t="s">
        <v>865</v>
      </c>
      <c r="GI34" s="52" t="s">
        <v>1412</v>
      </c>
      <c r="GN34" s="52" t="s">
        <v>1843</v>
      </c>
      <c r="GS34" s="74" t="s">
        <v>9846</v>
      </c>
      <c r="GX34" s="52" t="s">
        <v>1405</v>
      </c>
      <c r="HC34" s="51" t="s">
        <v>863</v>
      </c>
      <c r="HH34" s="52" t="s">
        <v>77</v>
      </c>
      <c r="HM34" s="52" t="s">
        <v>1694</v>
      </c>
      <c r="HR34" s="51" t="s">
        <v>863</v>
      </c>
      <c r="HW34" s="52" t="s">
        <v>576</v>
      </c>
      <c r="IB34" s="52" t="s">
        <v>1846</v>
      </c>
      <c r="IG34" s="52" t="s">
        <v>77</v>
      </c>
      <c r="IV34" s="52" t="s">
        <v>1854</v>
      </c>
      <c r="JA34" s="52" t="s">
        <v>864</v>
      </c>
      <c r="JP34" s="52" t="s">
        <v>1693</v>
      </c>
      <c r="JU34" s="50" t="s">
        <v>862</v>
      </c>
      <c r="KE34" s="52" t="s">
        <v>76</v>
      </c>
      <c r="KJ34" s="52" t="s">
        <v>77</v>
      </c>
    </row>
    <row r="35" spans="1:296" ht="104" thickBot="1">
      <c r="A35" s="52" t="s">
        <v>867</v>
      </c>
      <c r="F35" s="72" t="s">
        <v>101</v>
      </c>
      <c r="G35" s="70" t="s">
        <v>95</v>
      </c>
      <c r="H35" s="70" t="s">
        <v>97</v>
      </c>
      <c r="I35" s="70" t="s">
        <v>112</v>
      </c>
      <c r="J35" s="70" t="s">
        <v>124</v>
      </c>
      <c r="K35" s="69"/>
      <c r="L35" s="69" t="s">
        <v>94</v>
      </c>
      <c r="M35" s="69" t="s">
        <v>96</v>
      </c>
      <c r="N35" s="69" t="s">
        <v>858</v>
      </c>
      <c r="O35" s="69" t="s">
        <v>859</v>
      </c>
      <c r="AE35"/>
      <c r="AF35"/>
      <c r="AG35"/>
      <c r="AH35"/>
      <c r="AI35"/>
      <c r="AJ35" s="52" t="s">
        <v>79</v>
      </c>
      <c r="AO35" s="52" t="s">
        <v>1840</v>
      </c>
      <c r="AT35" s="52" t="s">
        <v>1838</v>
      </c>
      <c r="AY35" s="50" t="s">
        <v>865</v>
      </c>
      <c r="BD35" s="52" t="s">
        <v>1405</v>
      </c>
      <c r="BI35" s="52" t="s">
        <v>76</v>
      </c>
      <c r="BS35" s="52" t="s">
        <v>7815</v>
      </c>
      <c r="BX35" s="50" t="s">
        <v>868</v>
      </c>
      <c r="CC35" s="51" t="s">
        <v>870</v>
      </c>
      <c r="CD35"/>
      <c r="CE35"/>
      <c r="CF35"/>
      <c r="CG35"/>
      <c r="CH35" s="52" t="s">
        <v>1404</v>
      </c>
      <c r="CM35" s="50" t="s">
        <v>856</v>
      </c>
      <c r="CR35" s="52" t="s">
        <v>1864</v>
      </c>
      <c r="CW35" s="52" t="s">
        <v>1846</v>
      </c>
      <c r="DB35" s="51" t="s">
        <v>870</v>
      </c>
      <c r="DC35"/>
      <c r="DD35"/>
      <c r="DE35"/>
      <c r="DF35"/>
      <c r="DL35" s="52" t="s">
        <v>1405</v>
      </c>
      <c r="DV35" s="52" t="s">
        <v>577</v>
      </c>
      <c r="EA35" s="52" t="s">
        <v>867</v>
      </c>
      <c r="EF35" s="52" t="s">
        <v>1693</v>
      </c>
      <c r="EK35" s="52" t="s">
        <v>1692</v>
      </c>
      <c r="EP35" s="52" t="s">
        <v>1836</v>
      </c>
      <c r="EU35" s="52" t="s">
        <v>1844</v>
      </c>
      <c r="EZ35" s="52" t="s">
        <v>1847</v>
      </c>
      <c r="FE35" s="50" t="s">
        <v>862</v>
      </c>
      <c r="FJ35" s="52" t="s">
        <v>576</v>
      </c>
      <c r="FO35" s="52" t="s">
        <v>1854</v>
      </c>
      <c r="FT35" s="52" t="s">
        <v>864</v>
      </c>
      <c r="GI35" s="52" t="s">
        <v>1865</v>
      </c>
      <c r="GN35" s="52" t="s">
        <v>1844</v>
      </c>
      <c r="GX35" s="52" t="s">
        <v>1406</v>
      </c>
      <c r="HC35" s="52" t="s">
        <v>864</v>
      </c>
      <c r="HH35" s="52" t="s">
        <v>575</v>
      </c>
      <c r="HR35" s="52" t="s">
        <v>1414</v>
      </c>
      <c r="HW35" s="52" t="s">
        <v>1855</v>
      </c>
      <c r="IB35" s="52" t="s">
        <v>80</v>
      </c>
      <c r="IG35" s="52" t="s">
        <v>575</v>
      </c>
      <c r="IV35" s="52" t="s">
        <v>1408</v>
      </c>
      <c r="JF35" s="51" t="s">
        <v>866</v>
      </c>
      <c r="JZ35" s="50" t="s">
        <v>865</v>
      </c>
      <c r="KE35" s="52" t="s">
        <v>79</v>
      </c>
      <c r="KJ35" s="52" t="s">
        <v>1407</v>
      </c>
    </row>
    <row r="36" spans="1:296" ht="17" thickBot="1">
      <c r="F36" s="50" t="s">
        <v>860</v>
      </c>
      <c r="K36" s="72" t="s">
        <v>101</v>
      </c>
      <c r="L36" s="70" t="s">
        <v>95</v>
      </c>
      <c r="M36" s="70" t="s">
        <v>97</v>
      </c>
      <c r="N36" s="70" t="s">
        <v>112</v>
      </c>
      <c r="O36" s="70" t="s">
        <v>124</v>
      </c>
      <c r="P36" s="50" t="s">
        <v>856</v>
      </c>
      <c r="U36" s="50" t="s">
        <v>869</v>
      </c>
      <c r="Z36" s="50" t="s">
        <v>862</v>
      </c>
      <c r="AE36" s="50" t="s">
        <v>862</v>
      </c>
      <c r="AF36"/>
      <c r="AG36"/>
      <c r="AH36"/>
      <c r="AI36"/>
      <c r="AJ36" s="52" t="s">
        <v>1405</v>
      </c>
      <c r="AO36" s="52" t="s">
        <v>76</v>
      </c>
      <c r="AT36" s="52" t="s">
        <v>465</v>
      </c>
      <c r="BD36" s="52" t="s">
        <v>78</v>
      </c>
      <c r="BI36" s="52" t="s">
        <v>1842</v>
      </c>
      <c r="BS36" s="52" t="s">
        <v>7816</v>
      </c>
      <c r="CC36" s="52" t="s">
        <v>112</v>
      </c>
      <c r="CD36"/>
      <c r="CE36"/>
      <c r="CF36"/>
      <c r="CG36"/>
      <c r="CH36" s="52" t="s">
        <v>1405</v>
      </c>
      <c r="CR36" s="52" t="s">
        <v>1868</v>
      </c>
      <c r="CW36" s="52" t="s">
        <v>1847</v>
      </c>
      <c r="DB36" s="52" t="s">
        <v>112</v>
      </c>
      <c r="DC36"/>
      <c r="DD36"/>
      <c r="DE36"/>
      <c r="DF36"/>
      <c r="DG36" s="51" t="s">
        <v>861</v>
      </c>
      <c r="DL36" s="52" t="s">
        <v>1406</v>
      </c>
      <c r="DQ36" s="51" t="s">
        <v>866</v>
      </c>
      <c r="DV36" s="52" t="s">
        <v>1413</v>
      </c>
      <c r="EF36" s="52" t="s">
        <v>577</v>
      </c>
      <c r="EK36" s="52" t="s">
        <v>1846</v>
      </c>
      <c r="EP36" s="52" t="s">
        <v>1837</v>
      </c>
      <c r="EU36" s="52" t="s">
        <v>1692</v>
      </c>
      <c r="EZ36" s="52" t="s">
        <v>79</v>
      </c>
      <c r="FJ36" s="52" t="s">
        <v>1854</v>
      </c>
      <c r="FO36" s="52" t="s">
        <v>1407</v>
      </c>
      <c r="GD36" s="51" t="s">
        <v>866</v>
      </c>
      <c r="GI36" s="52" t="s">
        <v>1868</v>
      </c>
      <c r="GN36" s="52" t="s">
        <v>1692</v>
      </c>
      <c r="GS36" s="50" t="s">
        <v>856</v>
      </c>
      <c r="GX36" s="52" t="s">
        <v>1850</v>
      </c>
      <c r="HH36" s="52" t="s">
        <v>1859</v>
      </c>
      <c r="HM36" s="50" t="s">
        <v>865</v>
      </c>
      <c r="HW36" s="52" t="s">
        <v>1859</v>
      </c>
      <c r="IB36" s="52" t="s">
        <v>1847</v>
      </c>
      <c r="IG36" s="52" t="s">
        <v>1859</v>
      </c>
      <c r="IL36" s="51" t="s">
        <v>866</v>
      </c>
      <c r="IQ36" s="51" t="s">
        <v>863</v>
      </c>
      <c r="IV36" s="52" t="s">
        <v>1412</v>
      </c>
      <c r="JA36" s="50" t="s">
        <v>865</v>
      </c>
      <c r="JF36" s="52" t="s">
        <v>867</v>
      </c>
      <c r="JK36" s="51" t="s">
        <v>861</v>
      </c>
      <c r="JP36" s="50" t="s">
        <v>862</v>
      </c>
      <c r="KE36" s="52" t="s">
        <v>77</v>
      </c>
      <c r="KJ36" s="52" t="s">
        <v>81</v>
      </c>
    </row>
    <row r="37" spans="1:296" ht="16.5">
      <c r="A37" s="50" t="s">
        <v>868</v>
      </c>
      <c r="K37" s="50" t="s">
        <v>860</v>
      </c>
      <c r="AE37"/>
      <c r="AF37"/>
      <c r="AG37"/>
      <c r="AH37"/>
      <c r="AI37"/>
      <c r="AJ37" s="52" t="s">
        <v>78</v>
      </c>
      <c r="AO37" s="52" t="s">
        <v>1846</v>
      </c>
      <c r="AT37" s="52" t="s">
        <v>2612</v>
      </c>
      <c r="BD37" s="52" t="s">
        <v>1851</v>
      </c>
      <c r="BI37" s="52" t="s">
        <v>1843</v>
      </c>
      <c r="BN37" s="51" t="s">
        <v>863</v>
      </c>
      <c r="BS37" s="52" t="s">
        <v>7817</v>
      </c>
      <c r="CC37"/>
      <c r="CD37"/>
      <c r="CE37"/>
      <c r="CF37"/>
      <c r="CG37"/>
      <c r="CH37" s="52" t="s">
        <v>78</v>
      </c>
      <c r="CR37" s="52" t="s">
        <v>577</v>
      </c>
      <c r="CW37" s="52" t="s">
        <v>79</v>
      </c>
      <c r="DB37"/>
      <c r="DC37"/>
      <c r="DD37"/>
      <c r="DE37"/>
      <c r="DF37"/>
      <c r="DG37" s="52" t="s">
        <v>1840</v>
      </c>
      <c r="DL37" s="52" t="s">
        <v>77</v>
      </c>
      <c r="DQ37" s="52" t="s">
        <v>867</v>
      </c>
      <c r="EA37" s="50" t="s">
        <v>868</v>
      </c>
      <c r="EF37" s="52" t="s">
        <v>1413</v>
      </c>
      <c r="EK37" s="52" t="s">
        <v>80</v>
      </c>
      <c r="EP37" s="52" t="s">
        <v>1838</v>
      </c>
      <c r="EU37" s="52" t="s">
        <v>1846</v>
      </c>
      <c r="EZ37" s="52" t="s">
        <v>1404</v>
      </c>
      <c r="FJ37" s="52" t="s">
        <v>1859</v>
      </c>
      <c r="FO37" s="52" t="s">
        <v>1408</v>
      </c>
      <c r="FT37" s="50" t="s">
        <v>865</v>
      </c>
      <c r="FY37" s="51" t="s">
        <v>866</v>
      </c>
      <c r="GD37" s="52" t="s">
        <v>867</v>
      </c>
      <c r="GI37" s="52" t="s">
        <v>577</v>
      </c>
      <c r="GN37" s="52" t="s">
        <v>1846</v>
      </c>
      <c r="GX37" s="52" t="s">
        <v>1851</v>
      </c>
      <c r="HC37" s="50" t="s">
        <v>865</v>
      </c>
      <c r="HH37" s="52" t="s">
        <v>1408</v>
      </c>
      <c r="HR37" s="50" t="s">
        <v>865</v>
      </c>
      <c r="HW37" s="52" t="s">
        <v>1860</v>
      </c>
      <c r="IB37" s="52" t="s">
        <v>79</v>
      </c>
      <c r="IG37" s="52" t="s">
        <v>1407</v>
      </c>
      <c r="IL37" s="52" t="s">
        <v>867</v>
      </c>
      <c r="IQ37" s="52" t="s">
        <v>864</v>
      </c>
      <c r="IV37" s="52" t="s">
        <v>577</v>
      </c>
      <c r="JK37" s="52" t="s">
        <v>1838</v>
      </c>
      <c r="JU37" s="51" t="s">
        <v>863</v>
      </c>
      <c r="KE37" s="52" t="s">
        <v>575</v>
      </c>
      <c r="KJ37" s="52" t="s">
        <v>1862</v>
      </c>
    </row>
    <row r="38" spans="1:296" ht="17" thickBot="1">
      <c r="AE38"/>
      <c r="AF38"/>
      <c r="AG38"/>
      <c r="AH38"/>
      <c r="AI38"/>
      <c r="AJ38" s="52" t="s">
        <v>1850</v>
      </c>
      <c r="AO38" s="52" t="s">
        <v>1847</v>
      </c>
      <c r="AT38" s="52" t="s">
        <v>1840</v>
      </c>
      <c r="AY38" s="51" t="s">
        <v>866</v>
      </c>
      <c r="BD38" s="52" t="s">
        <v>2618</v>
      </c>
      <c r="BI38" s="52" t="s">
        <v>1844</v>
      </c>
      <c r="BN38" s="52" t="s">
        <v>864</v>
      </c>
      <c r="BS38" s="68"/>
      <c r="BX38" s="50" t="s">
        <v>869</v>
      </c>
      <c r="CC38" s="50" t="s">
        <v>6268</v>
      </c>
      <c r="CD38"/>
      <c r="CE38"/>
      <c r="CF38"/>
      <c r="CG38"/>
      <c r="CH38" s="52" t="s">
        <v>1850</v>
      </c>
      <c r="CM38" s="51" t="s">
        <v>857</v>
      </c>
      <c r="CW38" s="52" t="s">
        <v>1405</v>
      </c>
      <c r="DB38" s="50" t="s">
        <v>6268</v>
      </c>
      <c r="DC38"/>
      <c r="DD38"/>
      <c r="DE38"/>
      <c r="DF38"/>
      <c r="DG38" s="52" t="s">
        <v>577</v>
      </c>
      <c r="DL38" s="52" t="s">
        <v>2618</v>
      </c>
      <c r="DV38" s="50" t="s">
        <v>862</v>
      </c>
      <c r="EK38" s="52" t="s">
        <v>1847</v>
      </c>
      <c r="EP38" s="52" t="s">
        <v>2610</v>
      </c>
      <c r="EU38" s="52" t="s">
        <v>1403</v>
      </c>
      <c r="EZ38" s="52" t="s">
        <v>1405</v>
      </c>
      <c r="FE38" s="51" t="s">
        <v>863</v>
      </c>
      <c r="FJ38" s="52" t="s">
        <v>1408</v>
      </c>
      <c r="FO38" s="52" t="s">
        <v>1409</v>
      </c>
      <c r="FY38" s="52" t="s">
        <v>867</v>
      </c>
      <c r="GI38" s="52" t="s">
        <v>1413</v>
      </c>
      <c r="GN38" s="52" t="s">
        <v>1403</v>
      </c>
      <c r="GX38" s="52" t="s">
        <v>77</v>
      </c>
      <c r="HH38" s="52" t="s">
        <v>1862</v>
      </c>
      <c r="HW38" s="52" t="s">
        <v>1409</v>
      </c>
      <c r="IB38" s="52" t="s">
        <v>10385</v>
      </c>
      <c r="IG38" s="52" t="s">
        <v>1408</v>
      </c>
      <c r="IV38" s="52" t="s">
        <v>1413</v>
      </c>
      <c r="JF38" s="50" t="s">
        <v>868</v>
      </c>
      <c r="JK38" s="52" t="s">
        <v>1839</v>
      </c>
      <c r="JU38" s="52" t="s">
        <v>2815</v>
      </c>
      <c r="JZ38" s="51" t="s">
        <v>866</v>
      </c>
      <c r="KE38" s="52" t="s">
        <v>577</v>
      </c>
      <c r="KJ38" s="52" t="s">
        <v>1693</v>
      </c>
    </row>
    <row r="39" spans="1:296" ht="104" thickBot="1">
      <c r="F39" s="51" t="s">
        <v>861</v>
      </c>
      <c r="P39" s="51" t="s">
        <v>857</v>
      </c>
      <c r="U39" s="51" t="s">
        <v>870</v>
      </c>
      <c r="Z39" s="51" t="s">
        <v>863</v>
      </c>
      <c r="AE39" s="51" t="s">
        <v>863</v>
      </c>
      <c r="AF39"/>
      <c r="AG39"/>
      <c r="AH39"/>
      <c r="AI39"/>
      <c r="AJ39" s="52" t="s">
        <v>77</v>
      </c>
      <c r="AO39" s="52" t="s">
        <v>79</v>
      </c>
      <c r="AT39" s="52" t="s">
        <v>1841</v>
      </c>
      <c r="AY39" s="52" t="s">
        <v>867</v>
      </c>
      <c r="BD39" s="52" t="s">
        <v>576</v>
      </c>
      <c r="BI39" s="52" t="s">
        <v>1692</v>
      </c>
      <c r="BS39" s="52" t="s">
        <v>7818</v>
      </c>
      <c r="CC39"/>
      <c r="CD39"/>
      <c r="CE39"/>
      <c r="CF39"/>
      <c r="CG39"/>
      <c r="CH39" s="52" t="s">
        <v>1851</v>
      </c>
      <c r="CM39" s="69"/>
      <c r="CN39" s="69" t="s">
        <v>94</v>
      </c>
      <c r="CO39" s="69" t="s">
        <v>96</v>
      </c>
      <c r="CP39" s="69" t="s">
        <v>858</v>
      </c>
      <c r="CQ39" s="69" t="s">
        <v>859</v>
      </c>
      <c r="CR39" s="50" t="s">
        <v>862</v>
      </c>
      <c r="CW39" s="52" t="s">
        <v>1406</v>
      </c>
      <c r="DB39"/>
      <c r="DC39"/>
      <c r="DD39"/>
      <c r="DE39"/>
      <c r="DF39"/>
      <c r="DL39" s="52" t="s">
        <v>8769</v>
      </c>
      <c r="DQ39" s="50" t="s">
        <v>868</v>
      </c>
      <c r="EF39" s="50" t="s">
        <v>862</v>
      </c>
      <c r="EK39" s="52" t="s">
        <v>79</v>
      </c>
      <c r="EP39" s="52" t="s">
        <v>2611</v>
      </c>
      <c r="EU39" s="52" t="s">
        <v>80</v>
      </c>
      <c r="EZ39" s="52" t="s">
        <v>78</v>
      </c>
      <c r="FE39" s="52" t="s">
        <v>2815</v>
      </c>
      <c r="FJ39" s="52" t="s">
        <v>81</v>
      </c>
      <c r="FO39" s="52" t="s">
        <v>1411</v>
      </c>
      <c r="GD39" s="50" t="s">
        <v>868</v>
      </c>
      <c r="GN39" s="52" t="s">
        <v>80</v>
      </c>
      <c r="GS39" s="51" t="s">
        <v>857</v>
      </c>
      <c r="GX39" s="52" t="s">
        <v>575</v>
      </c>
      <c r="HH39" s="52" t="s">
        <v>1693</v>
      </c>
      <c r="HM39" s="51" t="s">
        <v>866</v>
      </c>
      <c r="HW39" s="52" t="s">
        <v>81</v>
      </c>
      <c r="IB39" s="52" t="s">
        <v>1405</v>
      </c>
      <c r="IG39" s="52" t="s">
        <v>81</v>
      </c>
      <c r="IL39" s="50" t="s">
        <v>868</v>
      </c>
      <c r="IQ39" s="50" t="s">
        <v>865</v>
      </c>
      <c r="JA39" s="51" t="s">
        <v>866</v>
      </c>
      <c r="JK39" s="52" t="s">
        <v>465</v>
      </c>
      <c r="JP39" s="51" t="s">
        <v>863</v>
      </c>
      <c r="JZ39" s="52" t="s">
        <v>867</v>
      </c>
      <c r="KJ39" s="52" t="s">
        <v>1412</v>
      </c>
    </row>
    <row r="40" spans="1:296" ht="104" thickBot="1">
      <c r="A40" s="50" t="s">
        <v>869</v>
      </c>
      <c r="F40" s="52" t="s">
        <v>1836</v>
      </c>
      <c r="K40" s="51" t="s">
        <v>861</v>
      </c>
      <c r="P40" s="69"/>
      <c r="Q40" s="69" t="s">
        <v>94</v>
      </c>
      <c r="R40" s="69" t="s">
        <v>96</v>
      </c>
      <c r="S40" s="69" t="s">
        <v>858</v>
      </c>
      <c r="T40" s="124" t="s">
        <v>859</v>
      </c>
      <c r="U40" s="52" t="s">
        <v>132</v>
      </c>
      <c r="Z40" s="52" t="s">
        <v>864</v>
      </c>
      <c r="AE40" s="52" t="s">
        <v>5911</v>
      </c>
      <c r="AF40"/>
      <c r="AG40"/>
      <c r="AH40"/>
      <c r="AI40"/>
      <c r="AJ40" s="52" t="s">
        <v>2619</v>
      </c>
      <c r="AO40" s="52" t="s">
        <v>1405</v>
      </c>
      <c r="AT40" s="52" t="s">
        <v>76</v>
      </c>
      <c r="BD40" s="52" t="s">
        <v>2619</v>
      </c>
      <c r="BI40" s="52" t="s">
        <v>1846</v>
      </c>
      <c r="BN40" s="50" t="s">
        <v>865</v>
      </c>
      <c r="BS40" s="68"/>
      <c r="CC40"/>
      <c r="CD40"/>
      <c r="CE40"/>
      <c r="CF40"/>
      <c r="CG40"/>
      <c r="CH40" s="52" t="s">
        <v>77</v>
      </c>
      <c r="CM40" s="72" t="s">
        <v>101</v>
      </c>
      <c r="CN40" s="70" t="s">
        <v>168</v>
      </c>
      <c r="CO40" s="70" t="s">
        <v>169</v>
      </c>
      <c r="CP40" s="70" t="s">
        <v>112</v>
      </c>
      <c r="CQ40" s="70" t="s">
        <v>124</v>
      </c>
      <c r="CW40" s="52" t="s">
        <v>78</v>
      </c>
      <c r="DB40"/>
      <c r="DC40"/>
      <c r="DD40"/>
      <c r="DE40"/>
      <c r="DF40"/>
      <c r="DG40" s="50" t="s">
        <v>862</v>
      </c>
      <c r="DL40" s="52" t="s">
        <v>1859</v>
      </c>
      <c r="EA40" s="50" t="s">
        <v>869</v>
      </c>
      <c r="EK40" s="52" t="s">
        <v>1849</v>
      </c>
      <c r="EP40" s="52" t="s">
        <v>1839</v>
      </c>
      <c r="EU40" s="52" t="s">
        <v>1847</v>
      </c>
      <c r="EZ40" s="52" t="s">
        <v>1851</v>
      </c>
      <c r="FJ40" s="52" t="s">
        <v>1693</v>
      </c>
      <c r="FO40" s="52" t="s">
        <v>1693</v>
      </c>
      <c r="FT40" s="51" t="s">
        <v>866</v>
      </c>
      <c r="FY40" s="50" t="s">
        <v>868</v>
      </c>
      <c r="GI40" s="50" t="s">
        <v>862</v>
      </c>
      <c r="GN40" s="52" t="s">
        <v>1847</v>
      </c>
      <c r="GS40" s="69"/>
      <c r="GT40" s="69" t="s">
        <v>94</v>
      </c>
      <c r="GU40" s="69" t="s">
        <v>96</v>
      </c>
      <c r="GV40" s="69" t="s">
        <v>858</v>
      </c>
      <c r="GW40" s="69" t="s">
        <v>859</v>
      </c>
      <c r="GX40" s="52" t="s">
        <v>576</v>
      </c>
      <c r="HC40" s="51" t="s">
        <v>866</v>
      </c>
      <c r="HH40" s="52" t="s">
        <v>1412</v>
      </c>
      <c r="HM40" s="52" t="s">
        <v>867</v>
      </c>
      <c r="HR40" s="51" t="s">
        <v>866</v>
      </c>
      <c r="HW40" s="52" t="s">
        <v>1862</v>
      </c>
      <c r="IB40" s="52" t="s">
        <v>1406</v>
      </c>
      <c r="IG40" s="52" t="s">
        <v>1411</v>
      </c>
      <c r="IV40" s="50" t="s">
        <v>862</v>
      </c>
      <c r="JA40" s="52" t="s">
        <v>867</v>
      </c>
      <c r="JK40" s="52" t="s">
        <v>76</v>
      </c>
      <c r="JP40" s="52" t="s">
        <v>3886</v>
      </c>
      <c r="JU40" s="50" t="s">
        <v>865</v>
      </c>
      <c r="KE40" s="50" t="s">
        <v>862</v>
      </c>
      <c r="KJ40" s="52" t="s">
        <v>1865</v>
      </c>
    </row>
    <row r="41" spans="1:296" ht="17" thickBot="1">
      <c r="F41" s="52" t="s">
        <v>1837</v>
      </c>
      <c r="K41" s="52" t="s">
        <v>171</v>
      </c>
      <c r="P41" s="72" t="s">
        <v>101</v>
      </c>
      <c r="Q41" s="70" t="s">
        <v>95</v>
      </c>
      <c r="R41" s="70" t="s">
        <v>97</v>
      </c>
      <c r="S41" s="70" t="s">
        <v>112</v>
      </c>
      <c r="T41" s="125" t="s">
        <v>124</v>
      </c>
      <c r="AE41"/>
      <c r="AF41"/>
      <c r="AG41"/>
      <c r="AH41"/>
      <c r="AI41"/>
      <c r="AJ41" s="52" t="s">
        <v>1854</v>
      </c>
      <c r="AO41" s="52" t="s">
        <v>78</v>
      </c>
      <c r="AT41" s="52" t="s">
        <v>1843</v>
      </c>
      <c r="AY41" s="50" t="s">
        <v>868</v>
      </c>
      <c r="BD41" s="52" t="s">
        <v>1854</v>
      </c>
      <c r="BI41" s="52" t="s">
        <v>2613</v>
      </c>
      <c r="BS41" s="52" t="s">
        <v>7819</v>
      </c>
      <c r="BX41" s="51" t="s">
        <v>870</v>
      </c>
      <c r="CC41" s="51" t="s">
        <v>6269</v>
      </c>
      <c r="CD41"/>
      <c r="CE41"/>
      <c r="CF41"/>
      <c r="CG41"/>
      <c r="CH41" s="52" t="s">
        <v>575</v>
      </c>
      <c r="CM41" s="50" t="s">
        <v>860</v>
      </c>
      <c r="CW41" s="52" t="s">
        <v>1850</v>
      </c>
      <c r="DB41" s="51" t="s">
        <v>6269</v>
      </c>
      <c r="DC41"/>
      <c r="DD41"/>
      <c r="DE41"/>
      <c r="DF41"/>
      <c r="DL41" s="52" t="s">
        <v>1408</v>
      </c>
      <c r="DV41" s="51" t="s">
        <v>863</v>
      </c>
      <c r="EK41" s="52" t="s">
        <v>1404</v>
      </c>
      <c r="EP41" s="52" t="s">
        <v>465</v>
      </c>
      <c r="EU41" s="52" t="s">
        <v>79</v>
      </c>
      <c r="EZ41" s="52" t="s">
        <v>77</v>
      </c>
      <c r="FE41" s="50" t="s">
        <v>865</v>
      </c>
      <c r="FJ41" s="52" t="s">
        <v>1412</v>
      </c>
      <c r="FO41" s="52" t="s">
        <v>1865</v>
      </c>
      <c r="FT41" s="52" t="s">
        <v>867</v>
      </c>
      <c r="GN41" s="52" t="s">
        <v>79</v>
      </c>
      <c r="GS41" s="72" t="s">
        <v>101</v>
      </c>
      <c r="GT41" s="70" t="s">
        <v>95</v>
      </c>
      <c r="GU41" s="70" t="s">
        <v>97</v>
      </c>
      <c r="GV41" s="70" t="s">
        <v>112</v>
      </c>
      <c r="GW41" s="70" t="s">
        <v>124</v>
      </c>
      <c r="GX41" s="52" t="s">
        <v>1407</v>
      </c>
      <c r="HC41" s="52" t="s">
        <v>867</v>
      </c>
      <c r="HH41" s="52" t="s">
        <v>1868</v>
      </c>
      <c r="HR41" s="52" t="s">
        <v>867</v>
      </c>
      <c r="HW41" s="52" t="s">
        <v>1693</v>
      </c>
      <c r="IB41" s="52" t="s">
        <v>78</v>
      </c>
      <c r="IG41" s="52" t="s">
        <v>1862</v>
      </c>
      <c r="JF41" s="50" t="s">
        <v>869</v>
      </c>
      <c r="JK41" s="52" t="s">
        <v>79</v>
      </c>
      <c r="JZ41" s="50" t="s">
        <v>868</v>
      </c>
      <c r="KJ41" s="52" t="s">
        <v>1866</v>
      </c>
    </row>
    <row r="42" spans="1:296" ht="115.5" thickBot="1">
      <c r="F42" s="52" t="s">
        <v>1838</v>
      </c>
      <c r="P42" s="50" t="s">
        <v>860</v>
      </c>
      <c r="U42" s="50" t="s">
        <v>871</v>
      </c>
      <c r="Z42" s="50" t="s">
        <v>865</v>
      </c>
      <c r="AE42" s="50" t="s">
        <v>865</v>
      </c>
      <c r="AF42"/>
      <c r="AG42"/>
      <c r="AH42"/>
      <c r="AI42"/>
      <c r="AJ42" s="52" t="s">
        <v>81</v>
      </c>
      <c r="AO42" s="52" t="s">
        <v>1851</v>
      </c>
      <c r="AT42" s="52" t="s">
        <v>3055</v>
      </c>
      <c r="BD42" s="52" t="s">
        <v>1857</v>
      </c>
      <c r="BI42" s="52" t="s">
        <v>80</v>
      </c>
      <c r="BS42" s="68"/>
      <c r="BX42" s="52" t="s">
        <v>132</v>
      </c>
      <c r="CC42" s="69"/>
      <c r="CD42" s="69" t="s">
        <v>2276</v>
      </c>
      <c r="CE42" s="69" t="s">
        <v>6270</v>
      </c>
      <c r="CF42" s="69" t="s">
        <v>732</v>
      </c>
      <c r="CG42"/>
      <c r="CH42" s="52" t="s">
        <v>1854</v>
      </c>
      <c r="CR42" s="51" t="s">
        <v>863</v>
      </c>
      <c r="CW42" s="52" t="s">
        <v>1851</v>
      </c>
      <c r="DB42" s="69"/>
      <c r="DC42" s="69" t="s">
        <v>2276</v>
      </c>
      <c r="DD42" s="69" t="s">
        <v>6270</v>
      </c>
      <c r="DE42" s="69" t="s">
        <v>732</v>
      </c>
      <c r="DF42"/>
      <c r="DL42" s="52" t="s">
        <v>1409</v>
      </c>
      <c r="DQ42" s="50" t="s">
        <v>869</v>
      </c>
      <c r="DV42" s="52" t="s">
        <v>1414</v>
      </c>
      <c r="EF42" s="51" t="s">
        <v>863</v>
      </c>
      <c r="EK42" s="52" t="s">
        <v>1405</v>
      </c>
      <c r="EP42" s="52" t="s">
        <v>2612</v>
      </c>
      <c r="EU42" s="52" t="s">
        <v>1849</v>
      </c>
      <c r="EZ42" s="52" t="s">
        <v>576</v>
      </c>
      <c r="FJ42" s="52" t="s">
        <v>1868</v>
      </c>
      <c r="FO42" s="52" t="s">
        <v>577</v>
      </c>
      <c r="GD42" s="50" t="s">
        <v>869</v>
      </c>
      <c r="GN42" s="52" t="s">
        <v>1849</v>
      </c>
      <c r="GS42" s="50" t="s">
        <v>860</v>
      </c>
      <c r="GX42" s="52" t="s">
        <v>81</v>
      </c>
      <c r="HH42" s="52" t="s">
        <v>577</v>
      </c>
      <c r="HM42" s="50" t="s">
        <v>868</v>
      </c>
      <c r="HW42" s="52" t="s">
        <v>1412</v>
      </c>
      <c r="IB42" s="52" t="s">
        <v>1850</v>
      </c>
      <c r="IG42" s="52" t="s">
        <v>1693</v>
      </c>
      <c r="IL42" s="50" t="s">
        <v>869</v>
      </c>
      <c r="IQ42" s="51" t="s">
        <v>866</v>
      </c>
      <c r="JA42" s="50" t="s">
        <v>868</v>
      </c>
      <c r="JK42" s="52" t="s">
        <v>1404</v>
      </c>
      <c r="JP42" s="50" t="s">
        <v>865</v>
      </c>
      <c r="KJ42" s="52" t="s">
        <v>577</v>
      </c>
    </row>
    <row r="43" spans="1:296" ht="192.5" thickBot="1">
      <c r="A43" s="51" t="s">
        <v>870</v>
      </c>
      <c r="F43" s="52" t="s">
        <v>1839</v>
      </c>
      <c r="K43" s="50" t="s">
        <v>862</v>
      </c>
      <c r="AE43"/>
      <c r="AF43"/>
      <c r="AG43"/>
      <c r="AH43"/>
      <c r="AI43"/>
      <c r="AJ43" s="52" t="s">
        <v>1863</v>
      </c>
      <c r="AO43" s="52" t="s">
        <v>77</v>
      </c>
      <c r="AT43" s="52" t="s">
        <v>1692</v>
      </c>
      <c r="BD43" s="52" t="s">
        <v>1859</v>
      </c>
      <c r="BI43" s="52" t="s">
        <v>1847</v>
      </c>
      <c r="BN43" s="51" t="s">
        <v>866</v>
      </c>
      <c r="BS43" s="74" t="s">
        <v>7820</v>
      </c>
      <c r="CC43" s="72" t="s">
        <v>101</v>
      </c>
      <c r="CD43" s="70" t="s">
        <v>12674</v>
      </c>
      <c r="CE43" s="70" t="s">
        <v>6272</v>
      </c>
      <c r="CF43" s="70" t="s">
        <v>12675</v>
      </c>
      <c r="CG43"/>
      <c r="CH43" s="52" t="s">
        <v>1407</v>
      </c>
      <c r="CR43" s="52" t="s">
        <v>864</v>
      </c>
      <c r="CW43" s="52" t="s">
        <v>77</v>
      </c>
      <c r="DB43" s="72" t="s">
        <v>101</v>
      </c>
      <c r="DC43" s="70" t="s">
        <v>12660</v>
      </c>
      <c r="DD43" s="70" t="s">
        <v>12348</v>
      </c>
      <c r="DE43" s="72"/>
      <c r="DF43"/>
      <c r="DG43" s="51" t="s">
        <v>863</v>
      </c>
      <c r="DL43" s="52" t="s">
        <v>81</v>
      </c>
      <c r="EA43" s="51" t="s">
        <v>870</v>
      </c>
      <c r="EF43" s="52" t="s">
        <v>1694</v>
      </c>
      <c r="EK43" s="52" t="s">
        <v>1406</v>
      </c>
      <c r="EP43" s="52" t="s">
        <v>1840</v>
      </c>
      <c r="EU43" s="52" t="s">
        <v>1404</v>
      </c>
      <c r="EZ43" s="52" t="s">
        <v>2619</v>
      </c>
      <c r="FJ43" s="52" t="s">
        <v>577</v>
      </c>
      <c r="FT43" s="50" t="s">
        <v>868</v>
      </c>
      <c r="FY43" s="50" t="s">
        <v>869</v>
      </c>
      <c r="GI43" s="51" t="s">
        <v>863</v>
      </c>
      <c r="GN43" s="52" t="s">
        <v>1404</v>
      </c>
      <c r="GX43" s="52" t="s">
        <v>1410</v>
      </c>
      <c r="HC43" s="50" t="s">
        <v>868</v>
      </c>
      <c r="HR43" s="50" t="s">
        <v>868</v>
      </c>
      <c r="HW43" s="52" t="s">
        <v>1865</v>
      </c>
      <c r="IB43" s="52" t="s">
        <v>1851</v>
      </c>
      <c r="IG43" s="52" t="s">
        <v>1412</v>
      </c>
      <c r="IQ43" s="52" t="s">
        <v>867</v>
      </c>
      <c r="IV43" s="51" t="s">
        <v>863</v>
      </c>
      <c r="JK43" s="52" t="s">
        <v>1405</v>
      </c>
      <c r="JU43" s="51" t="s">
        <v>866</v>
      </c>
      <c r="KE43" s="51" t="s">
        <v>863</v>
      </c>
      <c r="KJ43" s="52" t="s">
        <v>1413</v>
      </c>
    </row>
    <row r="44" spans="1:296" ht="16.5">
      <c r="A44" s="52" t="s">
        <v>132</v>
      </c>
      <c r="F44" s="52" t="s">
        <v>465</v>
      </c>
      <c r="AE44"/>
      <c r="AF44"/>
      <c r="AG44"/>
      <c r="AH44"/>
      <c r="AI44"/>
      <c r="AJ44" s="52" t="s">
        <v>1864</v>
      </c>
      <c r="AO44" s="52" t="s">
        <v>576</v>
      </c>
      <c r="AT44" s="52" t="s">
        <v>1846</v>
      </c>
      <c r="AY44" s="50" t="s">
        <v>869</v>
      </c>
      <c r="BD44" s="52" t="s">
        <v>1407</v>
      </c>
      <c r="BI44" s="52" t="s">
        <v>79</v>
      </c>
      <c r="BN44" s="52" t="s">
        <v>867</v>
      </c>
      <c r="BS44" s="68"/>
      <c r="BX44" s="50" t="s">
        <v>871</v>
      </c>
      <c r="CC44" s="50" t="s">
        <v>886</v>
      </c>
      <c r="CD44"/>
      <c r="CE44"/>
      <c r="CF44"/>
      <c r="CG44"/>
      <c r="CH44" s="52" t="s">
        <v>1860</v>
      </c>
      <c r="CM44" s="51" t="s">
        <v>861</v>
      </c>
      <c r="CW44" s="52" t="s">
        <v>575</v>
      </c>
      <c r="DB44" s="50" t="s">
        <v>886</v>
      </c>
      <c r="DC44"/>
      <c r="DD44"/>
      <c r="DE44"/>
      <c r="DF44"/>
      <c r="DG44" s="52" t="s">
        <v>864</v>
      </c>
      <c r="DL44" s="52" t="s">
        <v>1693</v>
      </c>
      <c r="DV44" s="50" t="s">
        <v>865</v>
      </c>
      <c r="EA44" s="52" t="s">
        <v>132</v>
      </c>
      <c r="EK44" s="52" t="s">
        <v>78</v>
      </c>
      <c r="EP44" s="52" t="s">
        <v>1841</v>
      </c>
      <c r="EU44" s="52" t="s">
        <v>1405</v>
      </c>
      <c r="EZ44" s="52" t="s">
        <v>1854</v>
      </c>
      <c r="FE44" s="51" t="s">
        <v>866</v>
      </c>
      <c r="FJ44" s="52" t="s">
        <v>1413</v>
      </c>
      <c r="FO44" s="50" t="s">
        <v>862</v>
      </c>
      <c r="GI44" s="52" t="s">
        <v>2815</v>
      </c>
      <c r="GN44" s="52" t="s">
        <v>1405</v>
      </c>
      <c r="GX44" s="52" t="s">
        <v>1862</v>
      </c>
      <c r="HH44" s="50" t="s">
        <v>862</v>
      </c>
      <c r="HW44" s="52" t="s">
        <v>1868</v>
      </c>
      <c r="IB44" s="52" t="s">
        <v>77</v>
      </c>
      <c r="IG44" s="52" t="s">
        <v>1868</v>
      </c>
      <c r="IV44" s="52" t="s">
        <v>2815</v>
      </c>
      <c r="JF44" s="51" t="s">
        <v>870</v>
      </c>
      <c r="JK44" s="52" t="s">
        <v>1406</v>
      </c>
      <c r="JU44" s="52" t="s">
        <v>867</v>
      </c>
      <c r="JZ44" s="50" t="s">
        <v>869</v>
      </c>
      <c r="KE44" s="52" t="s">
        <v>864</v>
      </c>
    </row>
    <row r="45" spans="1:296" ht="17" thickBot="1">
      <c r="F45" s="52" t="s">
        <v>1840</v>
      </c>
      <c r="P45" s="51" t="s">
        <v>861</v>
      </c>
      <c r="U45" s="51" t="s">
        <v>872</v>
      </c>
      <c r="Z45" s="51" t="s">
        <v>866</v>
      </c>
      <c r="AE45" s="51" t="s">
        <v>866</v>
      </c>
      <c r="AF45"/>
      <c r="AG45"/>
      <c r="AH45"/>
      <c r="AI45"/>
      <c r="AJ45" s="52" t="s">
        <v>1868</v>
      </c>
      <c r="AO45" s="52" t="s">
        <v>1854</v>
      </c>
      <c r="AT45" s="52" t="s">
        <v>1847</v>
      </c>
      <c r="BD45" s="52" t="s">
        <v>1860</v>
      </c>
      <c r="BI45" s="52" t="s">
        <v>1849</v>
      </c>
      <c r="BS45" s="74" t="s">
        <v>7821</v>
      </c>
      <c r="CC45"/>
      <c r="CD45"/>
      <c r="CE45"/>
      <c r="CF45"/>
      <c r="CG45"/>
      <c r="CH45" s="52" t="s">
        <v>1408</v>
      </c>
      <c r="CM45" s="52" t="s">
        <v>1405</v>
      </c>
      <c r="CR45" s="50" t="s">
        <v>865</v>
      </c>
      <c r="CW45" s="52" t="s">
        <v>576</v>
      </c>
      <c r="DB45"/>
      <c r="DC45"/>
      <c r="DD45"/>
      <c r="DE45"/>
      <c r="DF45"/>
      <c r="DL45" s="52" t="s">
        <v>1412</v>
      </c>
      <c r="DQ45" s="51" t="s">
        <v>870</v>
      </c>
      <c r="EF45" s="50" t="s">
        <v>865</v>
      </c>
      <c r="EK45" s="52" t="s">
        <v>1850</v>
      </c>
      <c r="EP45" s="52" t="s">
        <v>76</v>
      </c>
      <c r="EU45" s="52" t="s">
        <v>1406</v>
      </c>
      <c r="EZ45" s="52" t="s">
        <v>1855</v>
      </c>
      <c r="FE45" s="52" t="s">
        <v>2816</v>
      </c>
      <c r="GD45" s="51" t="s">
        <v>870</v>
      </c>
      <c r="GN45" s="52" t="s">
        <v>1406</v>
      </c>
      <c r="GS45" s="51" t="s">
        <v>861</v>
      </c>
      <c r="GX45" s="52" t="s">
        <v>1693</v>
      </c>
      <c r="HM45" s="50" t="s">
        <v>869</v>
      </c>
      <c r="HW45" s="52" t="s">
        <v>577</v>
      </c>
      <c r="IB45" s="52" t="s">
        <v>2618</v>
      </c>
      <c r="IG45" s="52" t="s">
        <v>577</v>
      </c>
      <c r="IL45" s="51" t="s">
        <v>870</v>
      </c>
      <c r="IQ45" s="50" t="s">
        <v>868</v>
      </c>
      <c r="JA45" s="50" t="s">
        <v>869</v>
      </c>
      <c r="JF45" s="52" t="s">
        <v>132</v>
      </c>
      <c r="JK45" s="52" t="s">
        <v>78</v>
      </c>
      <c r="JP45" s="51" t="s">
        <v>866</v>
      </c>
      <c r="KJ45" s="50" t="s">
        <v>862</v>
      </c>
    </row>
    <row r="46" spans="1:296" ht="23.5" thickBot="1">
      <c r="A46" s="50" t="s">
        <v>871</v>
      </c>
      <c r="F46" s="52" t="s">
        <v>1841</v>
      </c>
      <c r="K46" s="51" t="s">
        <v>863</v>
      </c>
      <c r="P46" s="52" t="s">
        <v>171</v>
      </c>
      <c r="U46" s="69" t="s">
        <v>873</v>
      </c>
      <c r="V46" s="69" t="s">
        <v>732</v>
      </c>
      <c r="Z46" s="52" t="s">
        <v>867</v>
      </c>
      <c r="AE46" s="52" t="s">
        <v>867</v>
      </c>
      <c r="AF46"/>
      <c r="AG46"/>
      <c r="AH46"/>
      <c r="AI46"/>
      <c r="AJ46" s="52" t="s">
        <v>577</v>
      </c>
      <c r="AO46" s="52" t="s">
        <v>1408</v>
      </c>
      <c r="AT46" s="52" t="s">
        <v>79</v>
      </c>
      <c r="BD46" s="52" t="s">
        <v>1861</v>
      </c>
      <c r="BI46" s="52" t="s">
        <v>1404</v>
      </c>
      <c r="BN46" s="50" t="s">
        <v>868</v>
      </c>
      <c r="CC46"/>
      <c r="CD46"/>
      <c r="CE46"/>
      <c r="CF46"/>
      <c r="CG46"/>
      <c r="CH46" s="52" t="s">
        <v>1409</v>
      </c>
      <c r="CW46" s="52" t="s">
        <v>1854</v>
      </c>
      <c r="DB46"/>
      <c r="DC46"/>
      <c r="DD46"/>
      <c r="DE46"/>
      <c r="DF46"/>
      <c r="DG46" s="50" t="s">
        <v>865</v>
      </c>
      <c r="DL46" s="52" t="s">
        <v>1868</v>
      </c>
      <c r="DQ46" s="52" t="s">
        <v>132</v>
      </c>
      <c r="EA46" s="50" t="s">
        <v>871</v>
      </c>
      <c r="EK46" s="52" t="s">
        <v>1851</v>
      </c>
      <c r="EP46" s="52" t="s">
        <v>1842</v>
      </c>
      <c r="EU46" s="52" t="s">
        <v>78</v>
      </c>
      <c r="EZ46" s="52" t="s">
        <v>1857</v>
      </c>
      <c r="FJ46" s="50" t="s">
        <v>862</v>
      </c>
      <c r="FT46" s="50" t="s">
        <v>869</v>
      </c>
      <c r="FY46" s="51" t="s">
        <v>870</v>
      </c>
      <c r="GD46" s="52" t="s">
        <v>132</v>
      </c>
      <c r="GI46" s="50" t="s">
        <v>865</v>
      </c>
      <c r="GN46" s="52" t="s">
        <v>78</v>
      </c>
      <c r="GS46" s="52" t="s">
        <v>1837</v>
      </c>
      <c r="GX46" s="52" t="s">
        <v>9997</v>
      </c>
      <c r="HC46" s="50" t="s">
        <v>869</v>
      </c>
      <c r="HR46" s="50" t="s">
        <v>869</v>
      </c>
      <c r="HW46" s="52" t="s">
        <v>1413</v>
      </c>
      <c r="IB46" s="52" t="s">
        <v>575</v>
      </c>
      <c r="IG46" s="52" t="s">
        <v>1413</v>
      </c>
      <c r="IL46" s="52" t="s">
        <v>132</v>
      </c>
      <c r="IV46" s="50" t="s">
        <v>865</v>
      </c>
      <c r="JK46" s="52" t="s">
        <v>1850</v>
      </c>
      <c r="JP46" s="52" t="s">
        <v>867</v>
      </c>
      <c r="JU46" s="50" t="s">
        <v>868</v>
      </c>
      <c r="KE46" s="50" t="s">
        <v>865</v>
      </c>
    </row>
    <row r="47" spans="1:296" ht="160.5" thickBot="1">
      <c r="F47" s="52" t="s">
        <v>76</v>
      </c>
      <c r="K47" s="52" t="s">
        <v>864</v>
      </c>
      <c r="U47" s="70" t="s">
        <v>891</v>
      </c>
      <c r="V47" s="70" t="s">
        <v>5282</v>
      </c>
      <c r="AE47"/>
      <c r="AF47"/>
      <c r="AG47"/>
      <c r="AH47"/>
      <c r="AI47"/>
      <c r="AO47" s="52" t="s">
        <v>12028</v>
      </c>
      <c r="AT47" s="52" t="s">
        <v>1405</v>
      </c>
      <c r="AY47" s="51" t="s">
        <v>870</v>
      </c>
      <c r="BD47" s="52" t="s">
        <v>1862</v>
      </c>
      <c r="BI47" s="52" t="s">
        <v>1405</v>
      </c>
      <c r="BS47" s="50" t="s">
        <v>856</v>
      </c>
      <c r="BX47" s="51" t="s">
        <v>872</v>
      </c>
      <c r="CC47" s="51" t="s">
        <v>887</v>
      </c>
      <c r="CD47"/>
      <c r="CE47"/>
      <c r="CF47"/>
      <c r="CG47"/>
      <c r="CH47" s="52" t="s">
        <v>81</v>
      </c>
      <c r="CM47" s="50" t="s">
        <v>862</v>
      </c>
      <c r="CW47" s="52" t="s">
        <v>1859</v>
      </c>
      <c r="DB47" s="51" t="s">
        <v>887</v>
      </c>
      <c r="DC47"/>
      <c r="DD47"/>
      <c r="DE47"/>
      <c r="DF47"/>
      <c r="DL47" s="52" t="s">
        <v>577</v>
      </c>
      <c r="DV47" s="51" t="s">
        <v>866</v>
      </c>
      <c r="EK47" s="52" t="s">
        <v>77</v>
      </c>
      <c r="EP47" s="52" t="s">
        <v>1843</v>
      </c>
      <c r="EU47" s="52" t="s">
        <v>1850</v>
      </c>
      <c r="EZ47" s="52" t="s">
        <v>1407</v>
      </c>
      <c r="FE47" s="50" t="s">
        <v>868</v>
      </c>
      <c r="FO47" s="51" t="s">
        <v>863</v>
      </c>
      <c r="FY47" s="52" t="s">
        <v>132</v>
      </c>
      <c r="GN47" s="52" t="s">
        <v>1850</v>
      </c>
      <c r="GS47" s="52" t="s">
        <v>465</v>
      </c>
      <c r="GX47" s="52" t="s">
        <v>2628</v>
      </c>
      <c r="HH47" s="51" t="s">
        <v>863</v>
      </c>
      <c r="IB47" s="52" t="s">
        <v>576</v>
      </c>
      <c r="JF47" s="50" t="s">
        <v>871</v>
      </c>
      <c r="JK47" s="52" t="s">
        <v>1851</v>
      </c>
      <c r="JZ47" s="51" t="s">
        <v>870</v>
      </c>
    </row>
    <row r="48" spans="1:296" ht="69.5" thickBot="1">
      <c r="F48" s="52" t="s">
        <v>1842</v>
      </c>
      <c r="P48" s="50" t="s">
        <v>862</v>
      </c>
      <c r="U48" s="50" t="s">
        <v>875</v>
      </c>
      <c r="Z48" s="50" t="s">
        <v>868</v>
      </c>
      <c r="AE48" s="50" t="s">
        <v>868</v>
      </c>
      <c r="AF48"/>
      <c r="AG48"/>
      <c r="AH48"/>
      <c r="AI48"/>
      <c r="AJ48" s="50" t="s">
        <v>862</v>
      </c>
      <c r="AO48" s="52" t="s">
        <v>1861</v>
      </c>
      <c r="AT48" s="52" t="s">
        <v>1406</v>
      </c>
      <c r="AY48" s="52" t="s">
        <v>132</v>
      </c>
      <c r="BD48" s="52" t="s">
        <v>1863</v>
      </c>
      <c r="BI48" s="52" t="s">
        <v>78</v>
      </c>
      <c r="BX48" s="69" t="s">
        <v>873</v>
      </c>
      <c r="BY48" s="69" t="s">
        <v>732</v>
      </c>
      <c r="CC48" s="69" t="s">
        <v>888</v>
      </c>
      <c r="CD48" s="69" t="s">
        <v>889</v>
      </c>
      <c r="CE48" s="69" t="s">
        <v>890</v>
      </c>
      <c r="CF48"/>
      <c r="CG48"/>
      <c r="CH48" s="52" t="s">
        <v>2627</v>
      </c>
      <c r="CR48" s="51" t="s">
        <v>866</v>
      </c>
      <c r="CW48" s="52" t="s">
        <v>1407</v>
      </c>
      <c r="DB48" s="69" t="s">
        <v>888</v>
      </c>
      <c r="DC48" s="69" t="s">
        <v>889</v>
      </c>
      <c r="DD48" s="69" t="s">
        <v>890</v>
      </c>
      <c r="DE48"/>
      <c r="DF48"/>
      <c r="DL48" s="52" t="s">
        <v>1413</v>
      </c>
      <c r="DQ48" s="50" t="s">
        <v>871</v>
      </c>
      <c r="DV48" s="52" t="s">
        <v>867</v>
      </c>
      <c r="EF48" s="51" t="s">
        <v>866</v>
      </c>
      <c r="EK48" s="52" t="s">
        <v>2615</v>
      </c>
      <c r="EP48" s="52" t="s">
        <v>1844</v>
      </c>
      <c r="EU48" s="52" t="s">
        <v>1851</v>
      </c>
      <c r="EZ48" s="52" t="s">
        <v>1860</v>
      </c>
      <c r="FO48" s="52" t="s">
        <v>864</v>
      </c>
      <c r="GD48" s="50" t="s">
        <v>871</v>
      </c>
      <c r="GN48" s="52" t="s">
        <v>1851</v>
      </c>
      <c r="GS48" s="52" t="s">
        <v>1840</v>
      </c>
      <c r="GX48" s="52" t="s">
        <v>1868</v>
      </c>
      <c r="HH48" s="52" t="s">
        <v>2815</v>
      </c>
      <c r="HM48" s="51" t="s">
        <v>870</v>
      </c>
      <c r="HW48" s="50" t="s">
        <v>862</v>
      </c>
      <c r="IB48" s="52" t="s">
        <v>1854</v>
      </c>
      <c r="IG48" s="50" t="s">
        <v>862</v>
      </c>
      <c r="IL48" s="50" t="s">
        <v>871</v>
      </c>
      <c r="IQ48" s="50" t="s">
        <v>869</v>
      </c>
      <c r="JA48" s="51" t="s">
        <v>870</v>
      </c>
      <c r="JK48" s="52" t="s">
        <v>575</v>
      </c>
      <c r="JP48" s="50" t="s">
        <v>868</v>
      </c>
      <c r="JZ48" s="52" t="s">
        <v>132</v>
      </c>
      <c r="KJ48" s="51" t="s">
        <v>863</v>
      </c>
    </row>
    <row r="49" spans="1:296" ht="160.5" thickBot="1">
      <c r="A49" s="51" t="s">
        <v>872</v>
      </c>
      <c r="F49" s="52" t="s">
        <v>1843</v>
      </c>
      <c r="K49" s="50" t="s">
        <v>865</v>
      </c>
      <c r="AE49"/>
      <c r="AF49"/>
      <c r="AG49"/>
      <c r="AH49"/>
      <c r="AI49"/>
      <c r="AO49" s="52" t="s">
        <v>81</v>
      </c>
      <c r="AT49" s="52" t="s">
        <v>78</v>
      </c>
      <c r="BD49" s="52" t="s">
        <v>1864</v>
      </c>
      <c r="BI49" s="52" t="s">
        <v>1851</v>
      </c>
      <c r="BN49" s="50" t="s">
        <v>869</v>
      </c>
      <c r="BX49" s="70" t="s">
        <v>2817</v>
      </c>
      <c r="BY49" s="70" t="s">
        <v>8062</v>
      </c>
      <c r="CC49" s="70" t="s">
        <v>12676</v>
      </c>
      <c r="CD49" s="70" t="s">
        <v>892</v>
      </c>
      <c r="CE49" s="70" t="s">
        <v>1159</v>
      </c>
      <c r="CF49"/>
      <c r="CG49"/>
      <c r="CH49" s="52" t="s">
        <v>1863</v>
      </c>
      <c r="CR49" s="52" t="s">
        <v>2816</v>
      </c>
      <c r="CW49" s="52" t="s">
        <v>2623</v>
      </c>
      <c r="DB49" s="70" t="s">
        <v>171</v>
      </c>
      <c r="DC49" s="70" t="s">
        <v>124</v>
      </c>
      <c r="DD49" s="70" t="s">
        <v>124</v>
      </c>
      <c r="DE49"/>
      <c r="DF49"/>
      <c r="DG49" s="51" t="s">
        <v>866</v>
      </c>
      <c r="EA49" s="51" t="s">
        <v>872</v>
      </c>
      <c r="EF49" s="52" t="s">
        <v>867</v>
      </c>
      <c r="EK49" s="52" t="s">
        <v>2618</v>
      </c>
      <c r="EP49" s="52" t="s">
        <v>1692</v>
      </c>
      <c r="EU49" s="52" t="s">
        <v>77</v>
      </c>
      <c r="EZ49" s="52" t="s">
        <v>1408</v>
      </c>
      <c r="FJ49" s="51" t="s">
        <v>863</v>
      </c>
      <c r="FT49" s="51" t="s">
        <v>870</v>
      </c>
      <c r="FY49" s="50" t="s">
        <v>871</v>
      </c>
      <c r="GI49" s="51" t="s">
        <v>866</v>
      </c>
      <c r="GN49" s="52" t="s">
        <v>77</v>
      </c>
      <c r="GS49" s="52" t="s">
        <v>76</v>
      </c>
      <c r="GX49" s="52" t="s">
        <v>577</v>
      </c>
      <c r="HC49" s="51" t="s">
        <v>870</v>
      </c>
      <c r="HM49" s="52" t="s">
        <v>132</v>
      </c>
      <c r="HR49" s="51" t="s">
        <v>870</v>
      </c>
      <c r="IB49" s="52" t="s">
        <v>1855</v>
      </c>
      <c r="IV49" s="51" t="s">
        <v>866</v>
      </c>
      <c r="JA49" s="52" t="s">
        <v>132</v>
      </c>
      <c r="JK49" s="52" t="s">
        <v>576</v>
      </c>
      <c r="JU49" s="50" t="s">
        <v>869</v>
      </c>
      <c r="KE49" s="51" t="s">
        <v>866</v>
      </c>
      <c r="KJ49" s="52" t="s">
        <v>864</v>
      </c>
    </row>
    <row r="50" spans="1:296" ht="23.5" thickBot="1">
      <c r="A50" s="69" t="s">
        <v>873</v>
      </c>
      <c r="B50" s="69" t="s">
        <v>732</v>
      </c>
      <c r="F50" s="52" t="s">
        <v>1844</v>
      </c>
      <c r="AE50"/>
      <c r="AF50"/>
      <c r="AG50"/>
      <c r="AH50"/>
      <c r="AI50"/>
      <c r="AO50" s="52" t="s">
        <v>1862</v>
      </c>
      <c r="AT50" s="52" t="s">
        <v>1850</v>
      </c>
      <c r="AY50" s="50" t="s">
        <v>871</v>
      </c>
      <c r="BD50" s="52" t="s">
        <v>1868</v>
      </c>
      <c r="BI50" s="52" t="s">
        <v>7455</v>
      </c>
      <c r="BS50" s="51" t="s">
        <v>857</v>
      </c>
      <c r="BX50" s="50" t="s">
        <v>875</v>
      </c>
      <c r="CC50" s="50" t="s">
        <v>896</v>
      </c>
      <c r="CD50"/>
      <c r="CE50"/>
      <c r="CF50"/>
      <c r="CG50"/>
      <c r="CH50" s="52" t="s">
        <v>1864</v>
      </c>
      <c r="CM50" s="51" t="s">
        <v>863</v>
      </c>
      <c r="CW50" s="52" t="s">
        <v>1408</v>
      </c>
      <c r="DB50" s="50" t="s">
        <v>896</v>
      </c>
      <c r="DC50"/>
      <c r="DD50"/>
      <c r="DE50"/>
      <c r="DF50"/>
      <c r="DG50" s="52" t="s">
        <v>2816</v>
      </c>
      <c r="DL50" s="50" t="s">
        <v>862</v>
      </c>
      <c r="DV50" s="50" t="s">
        <v>868</v>
      </c>
      <c r="EA50" s="69" t="s">
        <v>873</v>
      </c>
      <c r="EB50" s="69" t="s">
        <v>732</v>
      </c>
      <c r="EK50" s="52" t="s">
        <v>575</v>
      </c>
      <c r="EP50" s="52" t="s">
        <v>1846</v>
      </c>
      <c r="EU50" s="52" t="s">
        <v>2615</v>
      </c>
      <c r="EZ50" s="52" t="s">
        <v>1861</v>
      </c>
      <c r="FE50" s="50" t="s">
        <v>869</v>
      </c>
      <c r="FJ50" s="52" t="s">
        <v>2815</v>
      </c>
      <c r="FO50" s="50" t="s">
        <v>865</v>
      </c>
      <c r="FT50" s="52" t="s">
        <v>132</v>
      </c>
      <c r="GI50" s="52" t="s">
        <v>2816</v>
      </c>
      <c r="GN50" s="52" t="s">
        <v>2615</v>
      </c>
      <c r="GS50" s="52" t="s">
        <v>2613</v>
      </c>
      <c r="HC50" s="52" t="s">
        <v>132</v>
      </c>
      <c r="HH50" s="50" t="s">
        <v>865</v>
      </c>
      <c r="HR50" s="52" t="s">
        <v>132</v>
      </c>
      <c r="IB50" s="52" t="s">
        <v>1856</v>
      </c>
      <c r="IV50" s="52" t="s">
        <v>2816</v>
      </c>
      <c r="JF50" s="51" t="s">
        <v>872</v>
      </c>
      <c r="JK50" s="52" t="s">
        <v>1854</v>
      </c>
      <c r="JZ50" s="50" t="s">
        <v>871</v>
      </c>
      <c r="KE50" s="52" t="s">
        <v>867</v>
      </c>
    </row>
    <row r="51" spans="1:296" ht="409.6" thickBot="1">
      <c r="A51" s="70" t="s">
        <v>874</v>
      </c>
      <c r="B51" s="70" t="s">
        <v>2230</v>
      </c>
      <c r="F51" s="52" t="s">
        <v>1692</v>
      </c>
      <c r="P51" s="51" t="s">
        <v>863</v>
      </c>
      <c r="U51" s="51" t="s">
        <v>876</v>
      </c>
      <c r="Z51" s="50" t="s">
        <v>869</v>
      </c>
      <c r="AE51" s="50" t="s">
        <v>869</v>
      </c>
      <c r="AF51"/>
      <c r="AG51"/>
      <c r="AH51"/>
      <c r="AI51"/>
      <c r="AJ51" s="51" t="s">
        <v>863</v>
      </c>
      <c r="AO51" s="52" t="s">
        <v>1863</v>
      </c>
      <c r="AT51" s="52" t="s">
        <v>1851</v>
      </c>
      <c r="BD51" s="52" t="s">
        <v>577</v>
      </c>
      <c r="BI51" s="52" t="s">
        <v>1853</v>
      </c>
      <c r="BS51" s="69"/>
      <c r="BT51" s="69" t="s">
        <v>94</v>
      </c>
      <c r="BU51" s="69" t="s">
        <v>96</v>
      </c>
      <c r="BV51" s="69" t="s">
        <v>858</v>
      </c>
      <c r="BW51" s="69" t="s">
        <v>859</v>
      </c>
      <c r="CC51"/>
      <c r="CD51"/>
      <c r="CE51"/>
      <c r="CF51"/>
      <c r="CG51"/>
      <c r="CH51" s="52" t="s">
        <v>1693</v>
      </c>
      <c r="CM51" s="52" t="s">
        <v>864</v>
      </c>
      <c r="CR51" s="50" t="s">
        <v>868</v>
      </c>
      <c r="CW51" s="52" t="s">
        <v>1861</v>
      </c>
      <c r="DB51"/>
      <c r="DC51"/>
      <c r="DD51"/>
      <c r="DE51"/>
      <c r="DF51"/>
      <c r="DQ51" s="51" t="s">
        <v>872</v>
      </c>
      <c r="EA51" s="70" t="s">
        <v>874</v>
      </c>
      <c r="EB51" s="70" t="s">
        <v>3672</v>
      </c>
      <c r="EF51" s="50" t="s">
        <v>868</v>
      </c>
      <c r="EK51" s="52" t="s">
        <v>576</v>
      </c>
      <c r="EP51" s="52" t="s">
        <v>1403</v>
      </c>
      <c r="EU51" s="52" t="s">
        <v>1852</v>
      </c>
      <c r="EZ51" s="52" t="s">
        <v>1409</v>
      </c>
      <c r="GD51" s="51" t="s">
        <v>872</v>
      </c>
      <c r="GN51" s="52" t="s">
        <v>1852</v>
      </c>
      <c r="GS51" s="52" t="s">
        <v>80</v>
      </c>
      <c r="GX51" s="50" t="s">
        <v>862</v>
      </c>
      <c r="HM51" s="50" t="s">
        <v>871</v>
      </c>
      <c r="HW51" s="51" t="s">
        <v>863</v>
      </c>
      <c r="IB51" s="52" t="s">
        <v>1857</v>
      </c>
      <c r="IG51" s="51" t="s">
        <v>863</v>
      </c>
      <c r="IL51" s="51" t="s">
        <v>872</v>
      </c>
      <c r="IQ51" s="51" t="s">
        <v>870</v>
      </c>
      <c r="JA51" s="50" t="s">
        <v>871</v>
      </c>
      <c r="JF51" s="69" t="s">
        <v>873</v>
      </c>
      <c r="JG51" s="69" t="s">
        <v>732</v>
      </c>
      <c r="JK51" s="52" t="s">
        <v>1407</v>
      </c>
      <c r="JP51" s="50" t="s">
        <v>869</v>
      </c>
      <c r="KJ51" s="50" t="s">
        <v>865</v>
      </c>
    </row>
    <row r="52" spans="1:296" ht="92.5" thickBot="1">
      <c r="A52" s="50" t="s">
        <v>875</v>
      </c>
      <c r="F52" s="52" t="s">
        <v>1845</v>
      </c>
      <c r="K52" s="51" t="s">
        <v>866</v>
      </c>
      <c r="P52" s="52" t="s">
        <v>864</v>
      </c>
      <c r="U52" s="69" t="s">
        <v>877</v>
      </c>
      <c r="V52" s="69" t="s">
        <v>878</v>
      </c>
      <c r="W52" s="69" t="s">
        <v>732</v>
      </c>
      <c r="AE52"/>
      <c r="AF52"/>
      <c r="AG52"/>
      <c r="AH52"/>
      <c r="AI52"/>
      <c r="AJ52" s="52" t="s">
        <v>864</v>
      </c>
      <c r="AO52" s="52" t="s">
        <v>1864</v>
      </c>
      <c r="AT52" s="52" t="s">
        <v>77</v>
      </c>
      <c r="BD52" s="52" t="s">
        <v>1413</v>
      </c>
      <c r="BI52" s="52" t="s">
        <v>2618</v>
      </c>
      <c r="BN52" s="51" t="s">
        <v>870</v>
      </c>
      <c r="BS52" s="72" t="s">
        <v>101</v>
      </c>
      <c r="BT52" s="70" t="s">
        <v>168</v>
      </c>
      <c r="BU52" s="70" t="s">
        <v>169</v>
      </c>
      <c r="BV52" s="70" t="s">
        <v>112</v>
      </c>
      <c r="BW52" s="70" t="s">
        <v>124</v>
      </c>
      <c r="CC52"/>
      <c r="CD52"/>
      <c r="CE52"/>
      <c r="CF52"/>
      <c r="CG52"/>
      <c r="CH52" s="52" t="s">
        <v>1868</v>
      </c>
      <c r="CW52" s="52" t="s">
        <v>1409</v>
      </c>
      <c r="DB52"/>
      <c r="DC52"/>
      <c r="DD52"/>
      <c r="DE52"/>
      <c r="DF52"/>
      <c r="DG52" s="50" t="s">
        <v>868</v>
      </c>
      <c r="DQ52" s="69" t="s">
        <v>873</v>
      </c>
      <c r="DR52" s="69" t="s">
        <v>732</v>
      </c>
      <c r="EA52" s="50" t="s">
        <v>875</v>
      </c>
      <c r="EK52" s="52" t="s">
        <v>2619</v>
      </c>
      <c r="EP52" s="52" t="s">
        <v>2613</v>
      </c>
      <c r="EU52" s="52" t="s">
        <v>1853</v>
      </c>
      <c r="EZ52" s="52" t="s">
        <v>81</v>
      </c>
      <c r="FJ52" s="50" t="s">
        <v>865</v>
      </c>
      <c r="FT52" s="50" t="s">
        <v>871</v>
      </c>
      <c r="FY52" s="51" t="s">
        <v>872</v>
      </c>
      <c r="GD52" s="69" t="s">
        <v>873</v>
      </c>
      <c r="GE52" s="69" t="s">
        <v>732</v>
      </c>
      <c r="GI52" s="50" t="s">
        <v>868</v>
      </c>
      <c r="GN52" s="52" t="s">
        <v>1853</v>
      </c>
      <c r="GS52" s="52" t="s">
        <v>1847</v>
      </c>
      <c r="HC52" s="50" t="s">
        <v>871</v>
      </c>
      <c r="HR52" s="50" t="s">
        <v>871</v>
      </c>
      <c r="HW52" s="52" t="s">
        <v>2815</v>
      </c>
      <c r="IB52" s="52" t="s">
        <v>1407</v>
      </c>
      <c r="IG52" s="52" t="s">
        <v>2815</v>
      </c>
      <c r="IL52" s="69" t="s">
        <v>873</v>
      </c>
      <c r="IM52" s="69" t="s">
        <v>732</v>
      </c>
      <c r="IQ52" s="52" t="s">
        <v>132</v>
      </c>
      <c r="IV52" s="50" t="s">
        <v>868</v>
      </c>
      <c r="JF52" s="70" t="s">
        <v>874</v>
      </c>
      <c r="JG52" s="70" t="s">
        <v>4767</v>
      </c>
      <c r="JK52" s="52" t="s">
        <v>1409</v>
      </c>
      <c r="JU52" s="51" t="s">
        <v>870</v>
      </c>
      <c r="KE52" s="50" t="s">
        <v>868</v>
      </c>
    </row>
    <row r="53" spans="1:296" ht="409.6" thickBot="1">
      <c r="F53" s="52" t="s">
        <v>1846</v>
      </c>
      <c r="K53" s="52" t="s">
        <v>867</v>
      </c>
      <c r="U53" s="902" t="s">
        <v>879</v>
      </c>
      <c r="V53" s="78" t="s">
        <v>880</v>
      </c>
      <c r="W53" s="902" t="s">
        <v>5284</v>
      </c>
      <c r="AE53"/>
      <c r="AF53"/>
      <c r="AG53"/>
      <c r="AH53"/>
      <c r="AI53"/>
      <c r="AO53" s="52" t="s">
        <v>1868</v>
      </c>
      <c r="AT53" s="52" t="s">
        <v>575</v>
      </c>
      <c r="AY53" s="51" t="s">
        <v>872</v>
      </c>
      <c r="BI53" s="52" t="s">
        <v>575</v>
      </c>
      <c r="BN53" s="52" t="s">
        <v>132</v>
      </c>
      <c r="BS53" s="50" t="s">
        <v>860</v>
      </c>
      <c r="BX53" s="51" t="s">
        <v>876</v>
      </c>
      <c r="CC53" s="51" t="s">
        <v>897</v>
      </c>
      <c r="CD53"/>
      <c r="CE53"/>
      <c r="CF53"/>
      <c r="CG53"/>
      <c r="CH53" s="52" t="s">
        <v>577</v>
      </c>
      <c r="CM53" s="50" t="s">
        <v>865</v>
      </c>
      <c r="CW53" s="52" t="s">
        <v>2624</v>
      </c>
      <c r="DB53" s="51" t="s">
        <v>897</v>
      </c>
      <c r="DC53"/>
      <c r="DD53"/>
      <c r="DE53"/>
      <c r="DF53"/>
      <c r="DL53" s="51" t="s">
        <v>863</v>
      </c>
      <c r="DQ53" s="70" t="s">
        <v>1154</v>
      </c>
      <c r="DR53" s="70" t="s">
        <v>1155</v>
      </c>
      <c r="DV53" s="50" t="s">
        <v>869</v>
      </c>
      <c r="EK53" s="52" t="s">
        <v>1854</v>
      </c>
      <c r="EP53" s="52" t="s">
        <v>80</v>
      </c>
      <c r="EU53" s="52" t="s">
        <v>2618</v>
      </c>
      <c r="EZ53" s="52" t="s">
        <v>1862</v>
      </c>
      <c r="FE53" s="51" t="s">
        <v>870</v>
      </c>
      <c r="FO53" s="51" t="s">
        <v>866</v>
      </c>
      <c r="FY53" s="69" t="s">
        <v>873</v>
      </c>
      <c r="FZ53" s="69" t="s">
        <v>732</v>
      </c>
      <c r="GD53" s="70" t="s">
        <v>909</v>
      </c>
      <c r="GE53" s="70" t="s">
        <v>5486</v>
      </c>
      <c r="GN53" s="52" t="s">
        <v>575</v>
      </c>
      <c r="GS53" s="52" t="s">
        <v>79</v>
      </c>
      <c r="HH53" s="51" t="s">
        <v>866</v>
      </c>
      <c r="IB53" s="52" t="s">
        <v>1408</v>
      </c>
      <c r="IL53" s="70" t="s">
        <v>2817</v>
      </c>
      <c r="IM53" s="70" t="s">
        <v>3887</v>
      </c>
      <c r="JF53" s="50" t="s">
        <v>875</v>
      </c>
      <c r="JK53" s="52" t="s">
        <v>81</v>
      </c>
      <c r="JU53" s="52" t="s">
        <v>132</v>
      </c>
      <c r="JZ53" s="51" t="s">
        <v>872</v>
      </c>
    </row>
    <row r="54" spans="1:296" ht="152.5" thickBot="1">
      <c r="F54" s="52" t="s">
        <v>80</v>
      </c>
      <c r="P54" s="50" t="s">
        <v>865</v>
      </c>
      <c r="U54" s="903"/>
      <c r="V54" s="79" t="s">
        <v>885</v>
      </c>
      <c r="W54" s="903"/>
      <c r="Z54" s="51" t="s">
        <v>870</v>
      </c>
      <c r="AE54" s="51" t="s">
        <v>870</v>
      </c>
      <c r="AF54"/>
      <c r="AG54"/>
      <c r="AH54"/>
      <c r="AI54"/>
      <c r="AJ54" s="50" t="s">
        <v>865</v>
      </c>
      <c r="AO54" s="52" t="s">
        <v>577</v>
      </c>
      <c r="AT54" s="52" t="s">
        <v>576</v>
      </c>
      <c r="AY54" s="69" t="s">
        <v>873</v>
      </c>
      <c r="AZ54" s="69" t="s">
        <v>732</v>
      </c>
      <c r="BD54" s="50" t="s">
        <v>862</v>
      </c>
      <c r="BI54" s="52" t="s">
        <v>576</v>
      </c>
      <c r="BX54" s="69" t="s">
        <v>877</v>
      </c>
      <c r="BY54" s="69" t="s">
        <v>878</v>
      </c>
      <c r="BZ54" s="69" t="s">
        <v>732</v>
      </c>
      <c r="CC54" s="52" t="s">
        <v>112</v>
      </c>
      <c r="CD54"/>
      <c r="CE54"/>
      <c r="CF54"/>
      <c r="CG54"/>
      <c r="CH54" s="52" t="s">
        <v>1413</v>
      </c>
      <c r="CR54" s="50" t="s">
        <v>869</v>
      </c>
      <c r="CW54" s="52" t="s">
        <v>81</v>
      </c>
      <c r="DB54" s="52" t="s">
        <v>112</v>
      </c>
      <c r="DC54"/>
      <c r="DD54"/>
      <c r="DE54"/>
      <c r="DF54"/>
      <c r="DL54" s="52" t="s">
        <v>2815</v>
      </c>
      <c r="DQ54" s="50" t="s">
        <v>875</v>
      </c>
      <c r="EF54" s="50" t="s">
        <v>869</v>
      </c>
      <c r="EK54" s="52" t="s">
        <v>1855</v>
      </c>
      <c r="EP54" s="52" t="s">
        <v>1847</v>
      </c>
      <c r="EU54" s="52" t="s">
        <v>575</v>
      </c>
      <c r="EZ54" s="52" t="s">
        <v>1864</v>
      </c>
      <c r="FE54" s="52" t="s">
        <v>132</v>
      </c>
      <c r="FO54" s="52" t="s">
        <v>867</v>
      </c>
      <c r="FY54" s="70" t="s">
        <v>3674</v>
      </c>
      <c r="FZ54" s="70" t="s">
        <v>9547</v>
      </c>
      <c r="GD54" s="50" t="s">
        <v>875</v>
      </c>
      <c r="GN54" s="52" t="s">
        <v>576</v>
      </c>
      <c r="GS54" s="52" t="s">
        <v>1405</v>
      </c>
      <c r="GX54" s="51" t="s">
        <v>863</v>
      </c>
      <c r="HH54" s="52" t="s">
        <v>2816</v>
      </c>
      <c r="HM54" s="51" t="s">
        <v>872</v>
      </c>
      <c r="HW54" s="50" t="s">
        <v>865</v>
      </c>
      <c r="IB54" s="52" t="s">
        <v>1409</v>
      </c>
      <c r="IG54" s="50" t="s">
        <v>865</v>
      </c>
      <c r="IL54" s="50" t="s">
        <v>875</v>
      </c>
      <c r="IQ54" s="50" t="s">
        <v>871</v>
      </c>
      <c r="JA54" s="51" t="s">
        <v>872</v>
      </c>
      <c r="JK54" s="52" t="s">
        <v>1862</v>
      </c>
      <c r="JP54" s="51" t="s">
        <v>870</v>
      </c>
      <c r="JZ54" s="69" t="s">
        <v>873</v>
      </c>
      <c r="KA54" s="69" t="s">
        <v>732</v>
      </c>
      <c r="KJ54" s="51" t="s">
        <v>866</v>
      </c>
    </row>
    <row r="55" spans="1:296" ht="352.5" thickBot="1">
      <c r="A55" s="51" t="s">
        <v>876</v>
      </c>
      <c r="F55" s="52" t="s">
        <v>1847</v>
      </c>
      <c r="K55" s="50" t="s">
        <v>868</v>
      </c>
      <c r="U55" s="904"/>
      <c r="V55" s="80" t="s">
        <v>5283</v>
      </c>
      <c r="W55" s="904"/>
      <c r="Z55" s="52" t="s">
        <v>132</v>
      </c>
      <c r="AE55" s="52" t="s">
        <v>132</v>
      </c>
      <c r="AF55"/>
      <c r="AG55"/>
      <c r="AH55"/>
      <c r="AI55"/>
      <c r="AT55" s="52" t="s">
        <v>1854</v>
      </c>
      <c r="AY55" s="70" t="s">
        <v>874</v>
      </c>
      <c r="AZ55" s="70" t="s">
        <v>6477</v>
      </c>
      <c r="BI55" s="52" t="s">
        <v>2619</v>
      </c>
      <c r="BN55" s="50" t="s">
        <v>871</v>
      </c>
      <c r="BX55" s="902" t="s">
        <v>879</v>
      </c>
      <c r="BY55" s="120" t="s">
        <v>880</v>
      </c>
      <c r="BZ55" s="902" t="s">
        <v>8063</v>
      </c>
      <c r="CC55"/>
      <c r="CD55"/>
      <c r="CE55"/>
      <c r="CF55"/>
      <c r="CG55"/>
      <c r="CW55" s="52" t="s">
        <v>1411</v>
      </c>
      <c r="DB55"/>
      <c r="DC55"/>
      <c r="DD55"/>
      <c r="DE55"/>
      <c r="DF55"/>
      <c r="DG55" s="50" t="s">
        <v>869</v>
      </c>
      <c r="EA55" s="51" t="s">
        <v>876</v>
      </c>
      <c r="EK55" s="52" t="s">
        <v>1856</v>
      </c>
      <c r="EP55" s="52" t="s">
        <v>79</v>
      </c>
      <c r="EU55" s="52" t="s">
        <v>576</v>
      </c>
      <c r="EZ55" s="52" t="s">
        <v>1693</v>
      </c>
      <c r="FJ55" s="51" t="s">
        <v>866</v>
      </c>
      <c r="FT55" s="51" t="s">
        <v>872</v>
      </c>
      <c r="FY55" s="50" t="s">
        <v>875</v>
      </c>
      <c r="GI55" s="50" t="s">
        <v>869</v>
      </c>
      <c r="GN55" s="52" t="s">
        <v>2619</v>
      </c>
      <c r="GS55" s="52" t="s">
        <v>78</v>
      </c>
      <c r="GX55" s="52" t="s">
        <v>864</v>
      </c>
      <c r="HC55" s="51" t="s">
        <v>872</v>
      </c>
      <c r="HM55" s="126" t="s">
        <v>873</v>
      </c>
      <c r="HN55" s="69" t="s">
        <v>732</v>
      </c>
      <c r="HR55" s="51" t="s">
        <v>872</v>
      </c>
      <c r="IB55" s="52" t="s">
        <v>2624</v>
      </c>
      <c r="IV55" s="50" t="s">
        <v>869</v>
      </c>
      <c r="JA55" s="69" t="s">
        <v>873</v>
      </c>
      <c r="JB55" s="69" t="s">
        <v>732</v>
      </c>
      <c r="JK55" s="52" t="s">
        <v>1693</v>
      </c>
      <c r="JP55" s="52" t="s">
        <v>132</v>
      </c>
      <c r="JU55" s="50" t="s">
        <v>871</v>
      </c>
      <c r="JZ55" s="70" t="s">
        <v>891</v>
      </c>
      <c r="KA55" s="70" t="s">
        <v>11559</v>
      </c>
      <c r="KE55" s="50" t="s">
        <v>869</v>
      </c>
      <c r="KJ55" s="52" t="s">
        <v>2816</v>
      </c>
    </row>
    <row r="56" spans="1:296" ht="409.6" thickBot="1">
      <c r="A56" s="69" t="s">
        <v>877</v>
      </c>
      <c r="B56" s="69" t="s">
        <v>878</v>
      </c>
      <c r="C56" s="69" t="s">
        <v>732</v>
      </c>
      <c r="F56" s="52" t="s">
        <v>79</v>
      </c>
      <c r="U56" s="50" t="s">
        <v>886</v>
      </c>
      <c r="AE56"/>
      <c r="AF56"/>
      <c r="AG56"/>
      <c r="AH56"/>
      <c r="AI56"/>
      <c r="AO56" s="50" t="s">
        <v>862</v>
      </c>
      <c r="AT56" s="52" t="s">
        <v>1855</v>
      </c>
      <c r="AY56" s="50" t="s">
        <v>875</v>
      </c>
      <c r="BI56" s="52" t="s">
        <v>1854</v>
      </c>
      <c r="BS56" s="51" t="s">
        <v>861</v>
      </c>
      <c r="BX56" s="903"/>
      <c r="BY56" s="121" t="s">
        <v>881</v>
      </c>
      <c r="BZ56" s="903"/>
      <c r="CC56" s="50" t="s">
        <v>912</v>
      </c>
      <c r="CD56"/>
      <c r="CE56"/>
      <c r="CF56"/>
      <c r="CG56"/>
      <c r="CH56" s="50" t="s">
        <v>862</v>
      </c>
      <c r="CM56" s="51" t="s">
        <v>866</v>
      </c>
      <c r="CW56" s="52" t="s">
        <v>1862</v>
      </c>
      <c r="DB56" s="50" t="s">
        <v>912</v>
      </c>
      <c r="DC56"/>
      <c r="DD56"/>
      <c r="DE56"/>
      <c r="DF56"/>
      <c r="DL56" s="50" t="s">
        <v>865</v>
      </c>
      <c r="DV56" s="51" t="s">
        <v>870</v>
      </c>
      <c r="EA56" s="69" t="s">
        <v>877</v>
      </c>
      <c r="EB56" s="69" t="s">
        <v>878</v>
      </c>
      <c r="EC56" s="69" t="s">
        <v>732</v>
      </c>
      <c r="EK56" s="52" t="s">
        <v>1857</v>
      </c>
      <c r="EP56" s="52" t="s">
        <v>1849</v>
      </c>
      <c r="EU56" s="52" t="s">
        <v>2619</v>
      </c>
      <c r="EZ56" s="52" t="s">
        <v>1412</v>
      </c>
      <c r="FE56" s="50" t="s">
        <v>871</v>
      </c>
      <c r="FJ56" s="52" t="s">
        <v>2816</v>
      </c>
      <c r="FO56" s="50" t="s">
        <v>868</v>
      </c>
      <c r="FT56" s="69" t="s">
        <v>873</v>
      </c>
      <c r="FU56" s="69" t="s">
        <v>732</v>
      </c>
      <c r="GN56" s="52" t="s">
        <v>1854</v>
      </c>
      <c r="GS56" s="52" t="s">
        <v>1851</v>
      </c>
      <c r="HC56" s="69" t="s">
        <v>873</v>
      </c>
      <c r="HD56" s="69" t="s">
        <v>732</v>
      </c>
      <c r="HH56" s="50" t="s">
        <v>868</v>
      </c>
      <c r="HM56" s="128" t="s">
        <v>4566</v>
      </c>
      <c r="HN56" s="70" t="s">
        <v>4567</v>
      </c>
      <c r="HR56" s="69" t="s">
        <v>873</v>
      </c>
      <c r="HS56" s="69" t="s">
        <v>732</v>
      </c>
      <c r="IB56" s="52" t="s">
        <v>81</v>
      </c>
      <c r="JA56" s="70" t="s">
        <v>874</v>
      </c>
      <c r="JB56" s="70" t="s">
        <v>11830</v>
      </c>
      <c r="JF56" s="51" t="s">
        <v>876</v>
      </c>
      <c r="JK56" s="52" t="s">
        <v>1866</v>
      </c>
      <c r="JZ56" s="71" t="s">
        <v>1154</v>
      </c>
      <c r="KA56" s="71" t="s">
        <v>11560</v>
      </c>
    </row>
    <row r="57" spans="1:296" ht="231" customHeight="1" thickBot="1">
      <c r="A57" s="902" t="s">
        <v>879</v>
      </c>
      <c r="B57" s="75" t="s">
        <v>880</v>
      </c>
      <c r="C57" s="902" t="s">
        <v>2231</v>
      </c>
      <c r="F57" s="52" t="s">
        <v>1848</v>
      </c>
      <c r="P57" s="51" t="s">
        <v>866</v>
      </c>
      <c r="Z57" s="50" t="s">
        <v>871</v>
      </c>
      <c r="AE57" s="50" t="s">
        <v>871</v>
      </c>
      <c r="AF57"/>
      <c r="AG57"/>
      <c r="AH57"/>
      <c r="AI57"/>
      <c r="AJ57" s="51" t="s">
        <v>866</v>
      </c>
      <c r="AT57" s="52" t="s">
        <v>2621</v>
      </c>
      <c r="BD57" s="51" t="s">
        <v>863</v>
      </c>
      <c r="BI57" s="52" t="s">
        <v>1859</v>
      </c>
      <c r="BS57" s="52" t="s">
        <v>1836</v>
      </c>
      <c r="BX57" s="903"/>
      <c r="BY57" s="121" t="s">
        <v>1156</v>
      </c>
      <c r="BZ57" s="903"/>
      <c r="CC57"/>
      <c r="CD57"/>
      <c r="CE57"/>
      <c r="CF57"/>
      <c r="CG57"/>
      <c r="CM57" s="52" t="s">
        <v>867</v>
      </c>
      <c r="CR57" s="51" t="s">
        <v>870</v>
      </c>
      <c r="CW57" s="52" t="s">
        <v>1863</v>
      </c>
      <c r="DB57"/>
      <c r="DC57"/>
      <c r="DD57"/>
      <c r="DE57"/>
      <c r="DF57"/>
      <c r="DQ57" s="51" t="s">
        <v>876</v>
      </c>
      <c r="DV57" s="52" t="s">
        <v>132</v>
      </c>
      <c r="EA57" s="70" t="s">
        <v>879</v>
      </c>
      <c r="EB57" s="70" t="s">
        <v>1156</v>
      </c>
      <c r="EC57" s="70" t="s">
        <v>3673</v>
      </c>
      <c r="EF57" s="51" t="s">
        <v>870</v>
      </c>
      <c r="EK57" s="52" t="s">
        <v>2621</v>
      </c>
      <c r="EP57" s="52" t="s">
        <v>1404</v>
      </c>
      <c r="EU57" s="52" t="s">
        <v>1854</v>
      </c>
      <c r="EZ57" s="52" t="s">
        <v>1866</v>
      </c>
      <c r="FT57" s="70" t="s">
        <v>1154</v>
      </c>
      <c r="FU57" s="70" t="s">
        <v>9314</v>
      </c>
      <c r="GD57" s="51" t="s">
        <v>876</v>
      </c>
      <c r="GN57" s="52" t="s">
        <v>1857</v>
      </c>
      <c r="GS57" s="52" t="s">
        <v>576</v>
      </c>
      <c r="GX57" s="50" t="s">
        <v>865</v>
      </c>
      <c r="HC57" s="70" t="s">
        <v>2817</v>
      </c>
      <c r="HD57" s="70" t="s">
        <v>10221</v>
      </c>
      <c r="HM57" s="129" t="s">
        <v>2817</v>
      </c>
      <c r="HN57" s="71" t="s">
        <v>4568</v>
      </c>
      <c r="HR57" s="70" t="s">
        <v>2817</v>
      </c>
      <c r="HS57" s="70" t="s">
        <v>10532</v>
      </c>
      <c r="HW57" s="51" t="s">
        <v>866</v>
      </c>
      <c r="IB57" s="52" t="s">
        <v>1411</v>
      </c>
      <c r="IG57" s="51" t="s">
        <v>866</v>
      </c>
      <c r="IL57" s="51" t="s">
        <v>876</v>
      </c>
      <c r="IQ57" s="51" t="s">
        <v>872</v>
      </c>
      <c r="JA57" s="50" t="s">
        <v>875</v>
      </c>
      <c r="JF57" s="69" t="s">
        <v>877</v>
      </c>
      <c r="JG57" s="69" t="s">
        <v>878</v>
      </c>
      <c r="JH57" s="69" t="s">
        <v>732</v>
      </c>
      <c r="JK57" s="52" t="s">
        <v>577</v>
      </c>
      <c r="JP57" s="50" t="s">
        <v>871</v>
      </c>
      <c r="JZ57" s="50" t="s">
        <v>875</v>
      </c>
      <c r="KJ57" s="50" t="s">
        <v>868</v>
      </c>
    </row>
    <row r="58" spans="1:296" ht="81" customHeight="1" thickBot="1">
      <c r="A58" s="904"/>
      <c r="B58" s="77" t="s">
        <v>881</v>
      </c>
      <c r="C58" s="904"/>
      <c r="F58" s="52" t="s">
        <v>1849</v>
      </c>
      <c r="K58" s="50" t="s">
        <v>869</v>
      </c>
      <c r="P58" s="52" t="s">
        <v>867</v>
      </c>
      <c r="AE58"/>
      <c r="AF58"/>
      <c r="AG58"/>
      <c r="AH58"/>
      <c r="AI58"/>
      <c r="AJ58" s="52" t="s">
        <v>867</v>
      </c>
      <c r="AT58" s="52" t="s">
        <v>1858</v>
      </c>
      <c r="BD58" s="52" t="s">
        <v>5281</v>
      </c>
      <c r="BI58" s="52" t="s">
        <v>1407</v>
      </c>
      <c r="BN58" s="51" t="s">
        <v>872</v>
      </c>
      <c r="BS58" s="52" t="s">
        <v>1837</v>
      </c>
      <c r="BX58" s="903"/>
      <c r="BY58" s="121" t="s">
        <v>1697</v>
      </c>
      <c r="BZ58" s="903"/>
      <c r="CC58"/>
      <c r="CD58"/>
      <c r="CE58"/>
      <c r="CF58"/>
      <c r="CG58"/>
      <c r="CR58" s="52" t="s">
        <v>112</v>
      </c>
      <c r="CW58" s="52" t="s">
        <v>1864</v>
      </c>
      <c r="DB58"/>
      <c r="DC58"/>
      <c r="DD58"/>
      <c r="DE58"/>
      <c r="DF58"/>
      <c r="DG58" s="51" t="s">
        <v>870</v>
      </c>
      <c r="DQ58" s="69" t="s">
        <v>877</v>
      </c>
      <c r="DR58" s="69" t="s">
        <v>878</v>
      </c>
      <c r="DS58" s="69" t="s">
        <v>732</v>
      </c>
      <c r="EA58" s="50" t="s">
        <v>886</v>
      </c>
      <c r="EF58" s="52" t="s">
        <v>132</v>
      </c>
      <c r="EK58" s="52" t="s">
        <v>2622</v>
      </c>
      <c r="EP58" s="52" t="s">
        <v>1405</v>
      </c>
      <c r="EU58" s="52" t="s">
        <v>1855</v>
      </c>
      <c r="EZ58" s="52" t="s">
        <v>1868</v>
      </c>
      <c r="FJ58" s="50" t="s">
        <v>868</v>
      </c>
      <c r="FT58" s="71" t="s">
        <v>2817</v>
      </c>
      <c r="FU58" s="71" t="s">
        <v>9314</v>
      </c>
      <c r="FY58" s="51" t="s">
        <v>876</v>
      </c>
      <c r="GD58" s="69" t="s">
        <v>877</v>
      </c>
      <c r="GE58" s="69" t="s">
        <v>878</v>
      </c>
      <c r="GF58" s="69" t="s">
        <v>732</v>
      </c>
      <c r="GI58" s="51" t="s">
        <v>870</v>
      </c>
      <c r="GN58" s="52" t="s">
        <v>2621</v>
      </c>
      <c r="GS58" s="52" t="s">
        <v>1407</v>
      </c>
      <c r="HC58" s="50" t="s">
        <v>875</v>
      </c>
      <c r="HM58" s="50" t="s">
        <v>875</v>
      </c>
      <c r="HR58" s="50" t="s">
        <v>875</v>
      </c>
      <c r="HW58" s="52" t="s">
        <v>2816</v>
      </c>
      <c r="IB58" s="52" t="s">
        <v>1862</v>
      </c>
      <c r="IG58" s="52" t="s">
        <v>867</v>
      </c>
      <c r="IL58" s="69" t="s">
        <v>877</v>
      </c>
      <c r="IM58" s="69" t="s">
        <v>878</v>
      </c>
      <c r="IN58" s="69" t="s">
        <v>732</v>
      </c>
      <c r="IQ58" s="69" t="s">
        <v>873</v>
      </c>
      <c r="IR58" s="69" t="s">
        <v>732</v>
      </c>
      <c r="IV58" s="51" t="s">
        <v>870</v>
      </c>
      <c r="JF58" s="902" t="s">
        <v>1696</v>
      </c>
      <c r="JG58" s="78" t="s">
        <v>880</v>
      </c>
      <c r="JH58" s="902" t="s">
        <v>4768</v>
      </c>
      <c r="JK58" s="52" t="s">
        <v>1413</v>
      </c>
      <c r="JU58" s="51" t="s">
        <v>872</v>
      </c>
      <c r="KE58" s="51" t="s">
        <v>870</v>
      </c>
    </row>
    <row r="59" spans="1:296" ht="223.5" customHeight="1" thickBot="1">
      <c r="A59" s="50" t="s">
        <v>886</v>
      </c>
      <c r="F59" s="52" t="s">
        <v>1404</v>
      </c>
      <c r="U59" s="51" t="s">
        <v>887</v>
      </c>
      <c r="AE59"/>
      <c r="AF59"/>
      <c r="AG59"/>
      <c r="AH59"/>
      <c r="AI59"/>
      <c r="AO59" s="51" t="s">
        <v>863</v>
      </c>
      <c r="AT59" s="52" t="s">
        <v>1859</v>
      </c>
      <c r="AY59" s="51" t="s">
        <v>876</v>
      </c>
      <c r="BI59" s="52" t="s">
        <v>1860</v>
      </c>
      <c r="BN59" s="69" t="s">
        <v>873</v>
      </c>
      <c r="BO59" s="69" t="s">
        <v>732</v>
      </c>
      <c r="BS59" s="52" t="s">
        <v>1838</v>
      </c>
      <c r="BX59" s="903"/>
      <c r="BY59" s="121" t="s">
        <v>882</v>
      </c>
      <c r="BZ59" s="903"/>
      <c r="CC59" s="50" t="s">
        <v>920</v>
      </c>
      <c r="CD59"/>
      <c r="CE59"/>
      <c r="CF59"/>
      <c r="CG59"/>
      <c r="CH59" s="51" t="s">
        <v>863</v>
      </c>
      <c r="CM59" s="50" t="s">
        <v>868</v>
      </c>
      <c r="CW59" s="52" t="s">
        <v>1693</v>
      </c>
      <c r="DB59" s="50" t="s">
        <v>920</v>
      </c>
      <c r="DC59"/>
      <c r="DD59"/>
      <c r="DE59"/>
      <c r="DF59"/>
      <c r="DG59" s="52" t="s">
        <v>112</v>
      </c>
      <c r="DL59" s="51" t="s">
        <v>866</v>
      </c>
      <c r="DQ59" s="902" t="s">
        <v>879</v>
      </c>
      <c r="DR59" s="75" t="s">
        <v>880</v>
      </c>
      <c r="DS59" s="902" t="s">
        <v>1157</v>
      </c>
      <c r="DV59" s="50" t="s">
        <v>871</v>
      </c>
      <c r="EK59" s="52" t="s">
        <v>1858</v>
      </c>
      <c r="EP59" s="52" t="s">
        <v>1406</v>
      </c>
      <c r="EU59" s="52" t="s">
        <v>1856</v>
      </c>
      <c r="EZ59" s="52" t="s">
        <v>577</v>
      </c>
      <c r="FE59" s="51" t="s">
        <v>872</v>
      </c>
      <c r="FO59" s="50" t="s">
        <v>869</v>
      </c>
      <c r="FT59" s="70" t="s">
        <v>891</v>
      </c>
      <c r="FU59" s="70" t="s">
        <v>9314</v>
      </c>
      <c r="FY59" s="69" t="s">
        <v>877</v>
      </c>
      <c r="FZ59" s="69" t="s">
        <v>878</v>
      </c>
      <c r="GA59" s="69" t="s">
        <v>732</v>
      </c>
      <c r="GD59" s="902" t="s">
        <v>879</v>
      </c>
      <c r="GE59" s="78" t="s">
        <v>881</v>
      </c>
      <c r="GF59" s="902" t="s">
        <v>5487</v>
      </c>
      <c r="GI59" s="52" t="s">
        <v>132</v>
      </c>
      <c r="GN59" s="52" t="s">
        <v>1858</v>
      </c>
      <c r="GS59" s="52" t="s">
        <v>1862</v>
      </c>
      <c r="HH59" s="50" t="s">
        <v>869</v>
      </c>
      <c r="IB59" s="52" t="s">
        <v>1863</v>
      </c>
      <c r="IL59" s="902" t="s">
        <v>879</v>
      </c>
      <c r="IM59" s="75" t="s">
        <v>880</v>
      </c>
      <c r="IN59" s="902" t="s">
        <v>3888</v>
      </c>
      <c r="IQ59" s="70" t="s">
        <v>2817</v>
      </c>
      <c r="IR59" s="70" t="s">
        <v>10876</v>
      </c>
      <c r="IV59" s="52" t="s">
        <v>132</v>
      </c>
      <c r="JF59" s="904"/>
      <c r="JG59" s="80" t="s">
        <v>885</v>
      </c>
      <c r="JH59" s="904"/>
      <c r="JU59" s="69" t="s">
        <v>873</v>
      </c>
      <c r="JV59" s="69" t="s">
        <v>732</v>
      </c>
      <c r="KE59" s="52" t="s">
        <v>132</v>
      </c>
    </row>
    <row r="60" spans="1:296" ht="184.5" thickBot="1">
      <c r="F60" s="52" t="s">
        <v>1405</v>
      </c>
      <c r="P60" s="50" t="s">
        <v>868</v>
      </c>
      <c r="U60" s="69" t="s">
        <v>888</v>
      </c>
      <c r="V60" s="69" t="s">
        <v>889</v>
      </c>
      <c r="W60" s="69" t="s">
        <v>890</v>
      </c>
      <c r="Z60" s="51" t="s">
        <v>872</v>
      </c>
      <c r="AE60" s="51" t="s">
        <v>872</v>
      </c>
      <c r="AF60"/>
      <c r="AG60"/>
      <c r="AH60"/>
      <c r="AI60"/>
      <c r="AJ60" s="50" t="s">
        <v>868</v>
      </c>
      <c r="AO60" s="52" t="s">
        <v>864</v>
      </c>
      <c r="AT60" s="52" t="s">
        <v>1407</v>
      </c>
      <c r="AY60" s="69" t="s">
        <v>877</v>
      </c>
      <c r="AZ60" s="69" t="s">
        <v>878</v>
      </c>
      <c r="BA60" s="69" t="s">
        <v>732</v>
      </c>
      <c r="BD60" s="50" t="s">
        <v>865</v>
      </c>
      <c r="BI60" s="52" t="s">
        <v>1861</v>
      </c>
      <c r="BN60" s="70" t="s">
        <v>874</v>
      </c>
      <c r="BO60" s="70" t="s">
        <v>7682</v>
      </c>
      <c r="BS60" s="52" t="s">
        <v>2610</v>
      </c>
      <c r="BX60" s="903"/>
      <c r="BY60" s="121" t="s">
        <v>1698</v>
      </c>
      <c r="BZ60" s="903"/>
      <c r="CC60"/>
      <c r="CD60"/>
      <c r="CE60"/>
      <c r="CF60"/>
      <c r="CG60"/>
      <c r="CH60" s="52" t="s">
        <v>864</v>
      </c>
      <c r="CR60" s="50" t="s">
        <v>6268</v>
      </c>
      <c r="CW60" s="52" t="s">
        <v>1412</v>
      </c>
      <c r="DB60"/>
      <c r="DC60"/>
      <c r="DD60"/>
      <c r="DE60"/>
      <c r="DF60"/>
      <c r="DL60" s="52" t="s">
        <v>2816</v>
      </c>
      <c r="DQ60" s="904"/>
      <c r="DR60" s="77" t="s">
        <v>1156</v>
      </c>
      <c r="DS60" s="904"/>
      <c r="EF60" s="50" t="s">
        <v>871</v>
      </c>
      <c r="EK60" s="52" t="s">
        <v>1859</v>
      </c>
      <c r="EP60" s="52" t="s">
        <v>78</v>
      </c>
      <c r="EU60" s="52" t="s">
        <v>1857</v>
      </c>
      <c r="FE60" s="69" t="s">
        <v>873</v>
      </c>
      <c r="FF60" s="69" t="s">
        <v>732</v>
      </c>
      <c r="FT60" s="71" t="s">
        <v>3674</v>
      </c>
      <c r="FU60" s="71" t="s">
        <v>9314</v>
      </c>
      <c r="FY60" s="902" t="s">
        <v>1696</v>
      </c>
      <c r="FZ60" s="120" t="s">
        <v>880</v>
      </c>
      <c r="GA60" s="902" t="s">
        <v>9548</v>
      </c>
      <c r="GD60" s="903"/>
      <c r="GE60" s="79" t="s">
        <v>1156</v>
      </c>
      <c r="GF60" s="903"/>
      <c r="GN60" s="52" t="s">
        <v>1859</v>
      </c>
      <c r="GS60" s="52" t="s">
        <v>1863</v>
      </c>
      <c r="GX60" s="51" t="s">
        <v>866</v>
      </c>
      <c r="HW60" s="50" t="s">
        <v>868</v>
      </c>
      <c r="IB60" s="52" t="s">
        <v>1864</v>
      </c>
      <c r="IG60" s="50" t="s">
        <v>868</v>
      </c>
      <c r="IL60" s="903"/>
      <c r="IM60" s="76" t="s">
        <v>881</v>
      </c>
      <c r="IN60" s="903"/>
      <c r="IQ60" s="50" t="s">
        <v>875</v>
      </c>
      <c r="JA60" s="51" t="s">
        <v>876</v>
      </c>
      <c r="JF60" s="50" t="s">
        <v>886</v>
      </c>
      <c r="JK60" s="50" t="s">
        <v>862</v>
      </c>
      <c r="JP60" s="51" t="s">
        <v>872</v>
      </c>
      <c r="JU60" s="70" t="s">
        <v>2817</v>
      </c>
      <c r="JV60" s="70" t="s">
        <v>11454</v>
      </c>
      <c r="JZ60" s="51" t="s">
        <v>876</v>
      </c>
      <c r="KJ60" s="50" t="s">
        <v>869</v>
      </c>
    </row>
    <row r="61" spans="1:296" ht="81" customHeight="1" thickBot="1">
      <c r="F61" s="52" t="s">
        <v>1406</v>
      </c>
      <c r="K61" s="51" t="s">
        <v>870</v>
      </c>
      <c r="U61" s="902" t="s">
        <v>1158</v>
      </c>
      <c r="V61" s="78" t="s">
        <v>892</v>
      </c>
      <c r="W61" s="902" t="s">
        <v>893</v>
      </c>
      <c r="Z61" s="69" t="s">
        <v>873</v>
      </c>
      <c r="AA61" s="69" t="s">
        <v>732</v>
      </c>
      <c r="AE61" s="69" t="s">
        <v>873</v>
      </c>
      <c r="AF61" s="69" t="s">
        <v>732</v>
      </c>
      <c r="AG61"/>
      <c r="AH61"/>
      <c r="AI61"/>
      <c r="AT61" s="52" t="s">
        <v>1860</v>
      </c>
      <c r="AY61" s="902" t="s">
        <v>1696</v>
      </c>
      <c r="AZ61" s="120" t="s">
        <v>880</v>
      </c>
      <c r="BA61" s="902" t="s">
        <v>6478</v>
      </c>
      <c r="BI61" s="52" t="s">
        <v>1409</v>
      </c>
      <c r="BN61" s="50" t="s">
        <v>875</v>
      </c>
      <c r="BS61" s="52" t="s">
        <v>2611</v>
      </c>
      <c r="BX61" s="903"/>
      <c r="BY61" s="121" t="s">
        <v>883</v>
      </c>
      <c r="BZ61" s="903"/>
      <c r="CC61"/>
      <c r="CD61"/>
      <c r="CE61"/>
      <c r="CF61"/>
      <c r="CG61"/>
      <c r="CW61" s="52" t="s">
        <v>1865</v>
      </c>
      <c r="DB61"/>
      <c r="DC61"/>
      <c r="DD61"/>
      <c r="DE61"/>
      <c r="DF61"/>
      <c r="DG61" s="50" t="s">
        <v>6268</v>
      </c>
      <c r="DQ61" s="50" t="s">
        <v>886</v>
      </c>
      <c r="EA61" s="51" t="s">
        <v>887</v>
      </c>
      <c r="EK61" s="52" t="s">
        <v>1407</v>
      </c>
      <c r="EP61" s="52" t="s">
        <v>1850</v>
      </c>
      <c r="EU61" s="52" t="s">
        <v>2621</v>
      </c>
      <c r="EZ61" s="50" t="s">
        <v>862</v>
      </c>
      <c r="FE61" s="70" t="s">
        <v>2817</v>
      </c>
      <c r="FF61" s="70" t="s">
        <v>4396</v>
      </c>
      <c r="FJ61" s="50" t="s">
        <v>869</v>
      </c>
      <c r="FT61" s="70" t="s">
        <v>852</v>
      </c>
      <c r="FU61" s="70" t="s">
        <v>9314</v>
      </c>
      <c r="FY61" s="903"/>
      <c r="FZ61" s="121" t="s">
        <v>881</v>
      </c>
      <c r="GA61" s="903"/>
      <c r="GD61" s="904"/>
      <c r="GE61" s="80" t="s">
        <v>885</v>
      </c>
      <c r="GF61" s="904"/>
      <c r="GI61" s="50" t="s">
        <v>871</v>
      </c>
      <c r="GN61" s="52" t="s">
        <v>1407</v>
      </c>
      <c r="GS61" s="52" t="s">
        <v>1868</v>
      </c>
      <c r="GX61" s="52" t="s">
        <v>867</v>
      </c>
      <c r="HC61" s="51" t="s">
        <v>876</v>
      </c>
      <c r="HM61" s="51" t="s">
        <v>876</v>
      </c>
      <c r="HR61" s="51" t="s">
        <v>876</v>
      </c>
      <c r="IB61" s="52" t="s">
        <v>1412</v>
      </c>
      <c r="IL61" s="903"/>
      <c r="IM61" s="76" t="s">
        <v>1156</v>
      </c>
      <c r="IN61" s="903"/>
      <c r="IV61" s="50" t="s">
        <v>871</v>
      </c>
      <c r="JA61" s="69" t="s">
        <v>877</v>
      </c>
      <c r="JB61" s="69" t="s">
        <v>878</v>
      </c>
      <c r="JC61" s="69" t="s">
        <v>732</v>
      </c>
      <c r="JP61" s="126" t="s">
        <v>873</v>
      </c>
      <c r="JQ61" s="69" t="s">
        <v>732</v>
      </c>
      <c r="JU61" s="50" t="s">
        <v>875</v>
      </c>
      <c r="JZ61" s="69" t="s">
        <v>877</v>
      </c>
      <c r="KA61" s="69" t="s">
        <v>878</v>
      </c>
      <c r="KB61" s="69" t="s">
        <v>732</v>
      </c>
      <c r="KE61" s="50" t="s">
        <v>871</v>
      </c>
    </row>
    <row r="62" spans="1:296" ht="409.6" customHeight="1" thickBot="1">
      <c r="A62" s="51" t="s">
        <v>887</v>
      </c>
      <c r="F62" s="52" t="s">
        <v>78</v>
      </c>
      <c r="K62" s="52" t="s">
        <v>132</v>
      </c>
      <c r="U62" s="904"/>
      <c r="V62" s="89" t="s">
        <v>5285</v>
      </c>
      <c r="W62" s="904"/>
      <c r="Z62" s="70" t="s">
        <v>874</v>
      </c>
      <c r="AA62" s="70" t="s">
        <v>3983</v>
      </c>
      <c r="AE62" s="70" t="s">
        <v>874</v>
      </c>
      <c r="AF62" s="70" t="s">
        <v>5912</v>
      </c>
      <c r="AG62"/>
      <c r="AH62"/>
      <c r="AI62"/>
      <c r="AO62" s="50" t="s">
        <v>865</v>
      </c>
      <c r="AT62" s="52" t="s">
        <v>1408</v>
      </c>
      <c r="AY62" s="903"/>
      <c r="AZ62" s="121" t="s">
        <v>881</v>
      </c>
      <c r="BA62" s="903"/>
      <c r="BI62" s="52" t="s">
        <v>7456</v>
      </c>
      <c r="BS62" s="52" t="s">
        <v>465</v>
      </c>
      <c r="BX62" s="903"/>
      <c r="BY62" s="121" t="s">
        <v>884</v>
      </c>
      <c r="BZ62" s="903"/>
      <c r="CC62" s="51" t="s">
        <v>921</v>
      </c>
      <c r="CD62"/>
      <c r="CE62"/>
      <c r="CF62"/>
      <c r="CG62"/>
      <c r="CH62" s="50" t="s">
        <v>865</v>
      </c>
      <c r="CM62" s="50" t="s">
        <v>869</v>
      </c>
      <c r="CW62" s="52" t="s">
        <v>1867</v>
      </c>
      <c r="DB62" s="51" t="s">
        <v>921</v>
      </c>
      <c r="DC62"/>
      <c r="DD62"/>
      <c r="DE62"/>
      <c r="DF62"/>
      <c r="DL62" s="50" t="s">
        <v>868</v>
      </c>
      <c r="DV62" s="51" t="s">
        <v>872</v>
      </c>
      <c r="EA62" s="69" t="s">
        <v>888</v>
      </c>
      <c r="EB62" s="69" t="s">
        <v>889</v>
      </c>
      <c r="EC62" s="69" t="s">
        <v>890</v>
      </c>
      <c r="EK62" s="52" t="s">
        <v>1860</v>
      </c>
      <c r="EP62" s="52" t="s">
        <v>1851</v>
      </c>
      <c r="EU62" s="52" t="s">
        <v>1858</v>
      </c>
      <c r="FE62" s="50" t="s">
        <v>875</v>
      </c>
      <c r="FO62" s="51" t="s">
        <v>870</v>
      </c>
      <c r="FT62" s="50" t="s">
        <v>875</v>
      </c>
      <c r="FY62" s="903"/>
      <c r="FZ62" s="121" t="s">
        <v>1156</v>
      </c>
      <c r="GA62" s="903"/>
      <c r="GD62" s="50" t="s">
        <v>886</v>
      </c>
      <c r="GN62" s="52" t="s">
        <v>1860</v>
      </c>
      <c r="GS62" s="52" t="s">
        <v>577</v>
      </c>
      <c r="HC62" s="69" t="s">
        <v>877</v>
      </c>
      <c r="HD62" s="69" t="s">
        <v>878</v>
      </c>
      <c r="HE62" s="69" t="s">
        <v>732</v>
      </c>
      <c r="HH62" s="51" t="s">
        <v>870</v>
      </c>
      <c r="HM62" s="126" t="s">
        <v>877</v>
      </c>
      <c r="HN62" s="69" t="s">
        <v>878</v>
      </c>
      <c r="HO62" s="69" t="s">
        <v>732</v>
      </c>
      <c r="HR62" s="69" t="s">
        <v>877</v>
      </c>
      <c r="HS62" s="69" t="s">
        <v>878</v>
      </c>
      <c r="HT62" s="69" t="s">
        <v>732</v>
      </c>
      <c r="IB62" s="52" t="s">
        <v>1865</v>
      </c>
      <c r="IL62" s="903"/>
      <c r="IM62" s="76" t="s">
        <v>1698</v>
      </c>
      <c r="IN62" s="903"/>
      <c r="JA62" s="902" t="s">
        <v>879</v>
      </c>
      <c r="JB62" s="177" t="s">
        <v>880</v>
      </c>
      <c r="JC62" s="902" t="s">
        <v>11831</v>
      </c>
      <c r="JP62" s="128" t="s">
        <v>3063</v>
      </c>
      <c r="JQ62" s="70" t="s">
        <v>4931</v>
      </c>
      <c r="JZ62" s="902" t="s">
        <v>879</v>
      </c>
      <c r="KA62" s="120" t="s">
        <v>880</v>
      </c>
      <c r="KB62" s="902" t="s">
        <v>11561</v>
      </c>
    </row>
    <row r="63" spans="1:296" ht="409.6" thickBot="1">
      <c r="A63" s="69" t="s">
        <v>888</v>
      </c>
      <c r="B63" s="69" t="s">
        <v>889</v>
      </c>
      <c r="C63" s="69" t="s">
        <v>890</v>
      </c>
      <c r="F63" s="52" t="s">
        <v>1850</v>
      </c>
      <c r="P63" s="50" t="s">
        <v>869</v>
      </c>
      <c r="U63" s="50" t="s">
        <v>894</v>
      </c>
      <c r="Z63" s="50" t="s">
        <v>875</v>
      </c>
      <c r="AE63" s="71" t="s">
        <v>3674</v>
      </c>
      <c r="AF63" s="71" t="s">
        <v>5913</v>
      </c>
      <c r="AG63"/>
      <c r="AH63"/>
      <c r="AI63"/>
      <c r="AJ63" s="50" t="s">
        <v>869</v>
      </c>
      <c r="AT63" s="52" t="s">
        <v>2624</v>
      </c>
      <c r="AY63" s="903"/>
      <c r="AZ63" s="121" t="s">
        <v>1156</v>
      </c>
      <c r="BA63" s="903"/>
      <c r="BD63" s="51" t="s">
        <v>866</v>
      </c>
      <c r="BI63" s="52" t="s">
        <v>2625</v>
      </c>
      <c r="BS63" s="52" t="s">
        <v>2612</v>
      </c>
      <c r="BX63" s="904"/>
      <c r="BY63" s="122" t="s">
        <v>885</v>
      </c>
      <c r="BZ63" s="904"/>
      <c r="CC63" s="52" t="s">
        <v>8574</v>
      </c>
      <c r="CD63"/>
      <c r="CE63"/>
      <c r="CF63"/>
      <c r="CG63"/>
      <c r="CR63" s="51" t="s">
        <v>6269</v>
      </c>
      <c r="CW63" s="52" t="s">
        <v>1868</v>
      </c>
      <c r="DB63" s="52" t="s">
        <v>3895</v>
      </c>
      <c r="DC63"/>
      <c r="DD63"/>
      <c r="DE63"/>
      <c r="DF63"/>
      <c r="DV63" s="69" t="s">
        <v>873</v>
      </c>
      <c r="DW63" s="69" t="s">
        <v>732</v>
      </c>
      <c r="EA63" s="70" t="s">
        <v>3674</v>
      </c>
      <c r="EB63" s="70" t="s">
        <v>892</v>
      </c>
      <c r="EC63" s="70" t="s">
        <v>1159</v>
      </c>
      <c r="EF63" s="51" t="s">
        <v>872</v>
      </c>
      <c r="EK63" s="52" t="s">
        <v>3074</v>
      </c>
      <c r="EP63" s="52" t="s">
        <v>77</v>
      </c>
      <c r="EU63" s="52" t="s">
        <v>1859</v>
      </c>
      <c r="FO63" s="52" t="s">
        <v>132</v>
      </c>
      <c r="FY63" s="903"/>
      <c r="FZ63" s="121" t="s">
        <v>1697</v>
      </c>
      <c r="GA63" s="903"/>
      <c r="GN63" s="52" t="s">
        <v>1408</v>
      </c>
      <c r="GX63" s="50" t="s">
        <v>868</v>
      </c>
      <c r="HC63" s="70" t="s">
        <v>879</v>
      </c>
      <c r="HD63" s="70" t="s">
        <v>880</v>
      </c>
      <c r="HE63" s="70" t="s">
        <v>10222</v>
      </c>
      <c r="HH63" s="52" t="s">
        <v>132</v>
      </c>
      <c r="HM63" s="909" t="s">
        <v>879</v>
      </c>
      <c r="HN63" s="78" t="s">
        <v>1156</v>
      </c>
      <c r="HO63" s="902" t="s">
        <v>4569</v>
      </c>
      <c r="HR63" s="902" t="s">
        <v>1696</v>
      </c>
      <c r="HS63" s="120" t="s">
        <v>881</v>
      </c>
      <c r="HT63" s="902" t="s">
        <v>10534</v>
      </c>
      <c r="HW63" s="50" t="s">
        <v>869</v>
      </c>
      <c r="IB63" s="52" t="s">
        <v>1868</v>
      </c>
      <c r="IG63" s="50" t="s">
        <v>869</v>
      </c>
      <c r="IL63" s="904"/>
      <c r="IM63" s="77" t="s">
        <v>883</v>
      </c>
      <c r="IN63" s="904"/>
      <c r="IQ63" s="51" t="s">
        <v>876</v>
      </c>
      <c r="JA63" s="903"/>
      <c r="JB63" s="179" t="s">
        <v>881</v>
      </c>
      <c r="JC63" s="903"/>
      <c r="JF63" s="51" t="s">
        <v>887</v>
      </c>
      <c r="JK63" s="51" t="s">
        <v>863</v>
      </c>
      <c r="JP63" s="129" t="s">
        <v>2817</v>
      </c>
      <c r="JQ63" s="71" t="s">
        <v>4932</v>
      </c>
      <c r="JZ63" s="903"/>
      <c r="KA63" s="121" t="s">
        <v>1698</v>
      </c>
      <c r="KB63" s="903"/>
      <c r="KJ63" s="51" t="s">
        <v>870</v>
      </c>
    </row>
    <row r="64" spans="1:296" ht="409.6" thickBot="1">
      <c r="A64" s="70" t="s">
        <v>852</v>
      </c>
      <c r="B64" s="70" t="s">
        <v>892</v>
      </c>
      <c r="C64" s="70" t="s">
        <v>1159</v>
      </c>
      <c r="F64" s="52" t="s">
        <v>1851</v>
      </c>
      <c r="K64" s="50" t="s">
        <v>871</v>
      </c>
      <c r="AE64" s="50" t="s">
        <v>875</v>
      </c>
      <c r="AF64"/>
      <c r="AG64"/>
      <c r="AH64"/>
      <c r="AI64"/>
      <c r="AT64" s="52" t="s">
        <v>81</v>
      </c>
      <c r="AY64" s="903"/>
      <c r="AZ64" s="121" t="s">
        <v>1697</v>
      </c>
      <c r="BA64" s="903"/>
      <c r="BD64" s="52" t="s">
        <v>867</v>
      </c>
      <c r="BI64" s="52" t="s">
        <v>81</v>
      </c>
      <c r="BN64" s="51" t="s">
        <v>876</v>
      </c>
      <c r="BS64" s="52" t="s">
        <v>1840</v>
      </c>
      <c r="BX64" s="50" t="s">
        <v>886</v>
      </c>
      <c r="CC64"/>
      <c r="CD64"/>
      <c r="CE64"/>
      <c r="CF64"/>
      <c r="CG64"/>
      <c r="CR64" s="69"/>
      <c r="CS64" s="69" t="s">
        <v>2276</v>
      </c>
      <c r="CT64" s="69" t="s">
        <v>6270</v>
      </c>
      <c r="CU64" s="69" t="s">
        <v>732</v>
      </c>
      <c r="CW64" s="52" t="s">
        <v>577</v>
      </c>
      <c r="DB64"/>
      <c r="DC64"/>
      <c r="DD64"/>
      <c r="DE64"/>
      <c r="DF64"/>
      <c r="DG64" s="51" t="s">
        <v>6269</v>
      </c>
      <c r="DQ64" s="51" t="s">
        <v>887</v>
      </c>
      <c r="DV64" s="70" t="s">
        <v>874</v>
      </c>
      <c r="DW64" s="70" t="s">
        <v>1415</v>
      </c>
      <c r="EA64" s="71" t="s">
        <v>3675</v>
      </c>
      <c r="EB64" s="71" t="s">
        <v>892</v>
      </c>
      <c r="EC64" s="71" t="s">
        <v>2639</v>
      </c>
      <c r="EF64" s="69" t="s">
        <v>873</v>
      </c>
      <c r="EG64" s="69" t="s">
        <v>732</v>
      </c>
      <c r="EK64" s="52" t="s">
        <v>1408</v>
      </c>
      <c r="EP64" s="52" t="s">
        <v>2614</v>
      </c>
      <c r="EU64" s="52" t="s">
        <v>1407</v>
      </c>
      <c r="EZ64" s="51" t="s">
        <v>863</v>
      </c>
      <c r="FJ64" s="51" t="s">
        <v>870</v>
      </c>
      <c r="FY64" s="903"/>
      <c r="FZ64" s="121" t="s">
        <v>882</v>
      </c>
      <c r="GA64" s="903"/>
      <c r="GI64" s="51" t="s">
        <v>872</v>
      </c>
      <c r="GN64" s="52" t="s">
        <v>1861</v>
      </c>
      <c r="GS64" s="50" t="s">
        <v>862</v>
      </c>
      <c r="HC64" s="50" t="s">
        <v>886</v>
      </c>
      <c r="HM64" s="915"/>
      <c r="HN64" s="79" t="s">
        <v>1697</v>
      </c>
      <c r="HO64" s="903"/>
      <c r="HR64" s="903"/>
      <c r="HS64" s="121" t="s">
        <v>1156</v>
      </c>
      <c r="HT64" s="903"/>
      <c r="IB64" s="52" t="s">
        <v>577</v>
      </c>
      <c r="IL64" s="50" t="s">
        <v>886</v>
      </c>
      <c r="IQ64" s="69" t="s">
        <v>877</v>
      </c>
      <c r="IR64" s="69" t="s">
        <v>878</v>
      </c>
      <c r="IS64" s="69" t="s">
        <v>732</v>
      </c>
      <c r="IV64" s="51" t="s">
        <v>872</v>
      </c>
      <c r="JA64" s="903"/>
      <c r="JB64" s="179" t="s">
        <v>882</v>
      </c>
      <c r="JC64" s="903"/>
      <c r="JF64" s="69" t="s">
        <v>888</v>
      </c>
      <c r="JG64" s="69" t="s">
        <v>889</v>
      </c>
      <c r="JH64" s="69" t="s">
        <v>890</v>
      </c>
      <c r="JK64" s="52" t="s">
        <v>864</v>
      </c>
      <c r="JP64" s="128" t="s">
        <v>1154</v>
      </c>
      <c r="JQ64" s="70" t="s">
        <v>4933</v>
      </c>
      <c r="JU64" s="51" t="s">
        <v>876</v>
      </c>
      <c r="JZ64" s="904"/>
      <c r="KA64" s="122" t="s">
        <v>883</v>
      </c>
      <c r="KB64" s="904"/>
      <c r="KE64" s="51" t="s">
        <v>872</v>
      </c>
      <c r="KJ64" s="52" t="s">
        <v>132</v>
      </c>
    </row>
    <row r="65" spans="1:298" ht="240.5" customHeight="1" thickBot="1">
      <c r="A65" s="71" t="s">
        <v>2232</v>
      </c>
      <c r="B65" s="71" t="s">
        <v>892</v>
      </c>
      <c r="C65" s="71" t="s">
        <v>1159</v>
      </c>
      <c r="F65" s="52" t="s">
        <v>77</v>
      </c>
      <c r="AE65"/>
      <c r="AF65"/>
      <c r="AG65"/>
      <c r="AH65"/>
      <c r="AI65"/>
      <c r="AO65" s="51" t="s">
        <v>866</v>
      </c>
      <c r="AT65" s="52" t="s">
        <v>1411</v>
      </c>
      <c r="AY65" s="903"/>
      <c r="AZ65" s="121" t="s">
        <v>1698</v>
      </c>
      <c r="BA65" s="903"/>
      <c r="BI65" s="52" t="s">
        <v>1410</v>
      </c>
      <c r="BN65" s="69" t="s">
        <v>877</v>
      </c>
      <c r="BO65" s="69" t="s">
        <v>878</v>
      </c>
      <c r="BP65" s="69" t="s">
        <v>732</v>
      </c>
      <c r="BS65" s="52" t="s">
        <v>1841</v>
      </c>
      <c r="CC65" s="50" t="s">
        <v>8575</v>
      </c>
      <c r="CD65"/>
      <c r="CE65"/>
      <c r="CF65"/>
      <c r="CG65"/>
      <c r="CH65" s="51" t="s">
        <v>866</v>
      </c>
      <c r="CM65" s="51" t="s">
        <v>870</v>
      </c>
      <c r="CR65" s="72" t="s">
        <v>101</v>
      </c>
      <c r="CS65" s="72"/>
      <c r="CT65" s="70" t="s">
        <v>6272</v>
      </c>
      <c r="CU65" s="70" t="s">
        <v>8572</v>
      </c>
      <c r="CW65" s="52" t="s">
        <v>1413</v>
      </c>
      <c r="DB65" s="50" t="s">
        <v>946</v>
      </c>
      <c r="DC65"/>
      <c r="DD65"/>
      <c r="DE65"/>
      <c r="DF65"/>
      <c r="DG65" s="69"/>
      <c r="DH65" s="69" t="s">
        <v>2276</v>
      </c>
      <c r="DI65" s="69" t="s">
        <v>6270</v>
      </c>
      <c r="DJ65" s="69" t="s">
        <v>732</v>
      </c>
      <c r="DL65" s="50" t="s">
        <v>869</v>
      </c>
      <c r="DQ65" s="69" t="s">
        <v>888</v>
      </c>
      <c r="DR65" s="69" t="s">
        <v>889</v>
      </c>
      <c r="DS65" s="69" t="s">
        <v>890</v>
      </c>
      <c r="DV65" s="50" t="s">
        <v>875</v>
      </c>
      <c r="EA65" s="50" t="s">
        <v>894</v>
      </c>
      <c r="EF65" s="70" t="s">
        <v>909</v>
      </c>
      <c r="EG65" s="70" t="s">
        <v>1695</v>
      </c>
      <c r="EK65" s="52" t="s">
        <v>1861</v>
      </c>
      <c r="EP65" s="52" t="s">
        <v>2615</v>
      </c>
      <c r="EU65" s="52" t="s">
        <v>1860</v>
      </c>
      <c r="EZ65" s="52" t="s">
        <v>864</v>
      </c>
      <c r="FE65" s="51" t="s">
        <v>876</v>
      </c>
      <c r="FJ65" s="52" t="s">
        <v>132</v>
      </c>
      <c r="FO65" s="50" t="s">
        <v>871</v>
      </c>
      <c r="FT65" s="51" t="s">
        <v>876</v>
      </c>
      <c r="FY65" s="903"/>
      <c r="FZ65" s="121" t="s">
        <v>1698</v>
      </c>
      <c r="GA65" s="903"/>
      <c r="GD65" s="51" t="s">
        <v>887</v>
      </c>
      <c r="GI65" s="69" t="s">
        <v>873</v>
      </c>
      <c r="GJ65" s="69" t="s">
        <v>732</v>
      </c>
      <c r="GN65" s="52" t="s">
        <v>1409</v>
      </c>
      <c r="HH65" s="50" t="s">
        <v>871</v>
      </c>
      <c r="HM65" s="910"/>
      <c r="HN65" s="80" t="s">
        <v>885</v>
      </c>
      <c r="HO65" s="904"/>
      <c r="HR65" s="903"/>
      <c r="HS65" s="121" t="s">
        <v>883</v>
      </c>
      <c r="HT65" s="903"/>
      <c r="IB65" s="52" t="s">
        <v>1413</v>
      </c>
      <c r="IQ65" s="902" t="s">
        <v>1696</v>
      </c>
      <c r="IR65" s="120" t="s">
        <v>880</v>
      </c>
      <c r="IS65" s="902" t="s">
        <v>10877</v>
      </c>
      <c r="IV65" s="69" t="s">
        <v>873</v>
      </c>
      <c r="IW65" s="69" t="s">
        <v>732</v>
      </c>
      <c r="JA65" s="903"/>
      <c r="JB65" s="179" t="s">
        <v>883</v>
      </c>
      <c r="JC65" s="903"/>
      <c r="JF65" s="70" t="s">
        <v>4769</v>
      </c>
      <c r="JG65" s="70" t="s">
        <v>892</v>
      </c>
      <c r="JH65" s="70" t="s">
        <v>893</v>
      </c>
      <c r="JP65" s="129" t="s">
        <v>891</v>
      </c>
      <c r="JQ65" s="71" t="s">
        <v>4934</v>
      </c>
      <c r="JU65" s="69" t="s">
        <v>877</v>
      </c>
      <c r="JV65" s="69" t="s">
        <v>878</v>
      </c>
      <c r="JW65" s="69" t="s">
        <v>732</v>
      </c>
      <c r="JZ65" s="50" t="s">
        <v>886</v>
      </c>
      <c r="KE65" s="69" t="s">
        <v>873</v>
      </c>
      <c r="KF65" s="69" t="s">
        <v>732</v>
      </c>
    </row>
    <row r="66" spans="1:298" ht="409.6" customHeight="1" thickBot="1">
      <c r="A66" s="70" t="s">
        <v>2233</v>
      </c>
      <c r="B66" s="70" t="s">
        <v>892</v>
      </c>
      <c r="C66" s="70" t="s">
        <v>1159</v>
      </c>
      <c r="F66" s="52" t="s">
        <v>1852</v>
      </c>
      <c r="P66" s="51" t="s">
        <v>870</v>
      </c>
      <c r="U66" s="51" t="s">
        <v>895</v>
      </c>
      <c r="Z66" s="51" t="s">
        <v>876</v>
      </c>
      <c r="AE66"/>
      <c r="AF66"/>
      <c r="AG66"/>
      <c r="AH66"/>
      <c r="AI66"/>
      <c r="AJ66" s="51" t="s">
        <v>870</v>
      </c>
      <c r="AO66" s="52" t="s">
        <v>867</v>
      </c>
      <c r="AT66" s="52" t="s">
        <v>1862</v>
      </c>
      <c r="AY66" s="903"/>
      <c r="AZ66" s="121" t="s">
        <v>883</v>
      </c>
      <c r="BA66" s="903"/>
      <c r="BD66" s="50" t="s">
        <v>868</v>
      </c>
      <c r="BI66" s="52" t="s">
        <v>1411</v>
      </c>
      <c r="BN66" s="902" t="s">
        <v>1700</v>
      </c>
      <c r="BO66" s="120" t="s">
        <v>880</v>
      </c>
      <c r="BP66" s="902" t="s">
        <v>7683</v>
      </c>
      <c r="BS66" s="52" t="s">
        <v>76</v>
      </c>
      <c r="CC66"/>
      <c r="CD66"/>
      <c r="CE66"/>
      <c r="CF66"/>
      <c r="CG66"/>
      <c r="CH66" s="52" t="s">
        <v>867</v>
      </c>
      <c r="CM66" s="52" t="s">
        <v>132</v>
      </c>
      <c r="CR66" s="50" t="s">
        <v>886</v>
      </c>
      <c r="DB66"/>
      <c r="DC66"/>
      <c r="DD66"/>
      <c r="DE66"/>
      <c r="DF66"/>
      <c r="DG66" s="72" t="s">
        <v>101</v>
      </c>
      <c r="DH66" s="70" t="s">
        <v>12347</v>
      </c>
      <c r="DI66" s="70" t="s">
        <v>12348</v>
      </c>
      <c r="DJ66" s="70" t="s">
        <v>12349</v>
      </c>
      <c r="DQ66" s="70" t="s">
        <v>1158</v>
      </c>
      <c r="DR66" s="70" t="s">
        <v>892</v>
      </c>
      <c r="DS66" s="70" t="s">
        <v>1159</v>
      </c>
      <c r="EF66" s="50" t="s">
        <v>875</v>
      </c>
      <c r="EK66" s="52" t="s">
        <v>1409</v>
      </c>
      <c r="EP66" s="52" t="s">
        <v>1852</v>
      </c>
      <c r="EU66" s="52" t="s">
        <v>3074</v>
      </c>
      <c r="FE66" s="69" t="s">
        <v>877</v>
      </c>
      <c r="FF66" s="69" t="s">
        <v>878</v>
      </c>
      <c r="FG66" s="69" t="s">
        <v>732</v>
      </c>
      <c r="FT66" s="69" t="s">
        <v>877</v>
      </c>
      <c r="FU66" s="69" t="s">
        <v>878</v>
      </c>
      <c r="FV66" s="69" t="s">
        <v>732</v>
      </c>
      <c r="FY66" s="903"/>
      <c r="FZ66" s="121" t="s">
        <v>883</v>
      </c>
      <c r="GA66" s="903"/>
      <c r="GD66" s="69" t="s">
        <v>888</v>
      </c>
      <c r="GE66" s="69" t="s">
        <v>889</v>
      </c>
      <c r="GF66" s="69" t="s">
        <v>890</v>
      </c>
      <c r="GI66" s="70" t="s">
        <v>852</v>
      </c>
      <c r="GJ66" s="70" t="s">
        <v>9626</v>
      </c>
      <c r="GN66" s="52" t="s">
        <v>2624</v>
      </c>
      <c r="GX66" s="50" t="s">
        <v>869</v>
      </c>
      <c r="HM66" s="50" t="s">
        <v>886</v>
      </c>
      <c r="HR66" s="904"/>
      <c r="HS66" s="122" t="s">
        <v>10533</v>
      </c>
      <c r="HT66" s="904"/>
      <c r="HW66" s="51" t="s">
        <v>870</v>
      </c>
      <c r="IG66" s="51" t="s">
        <v>870</v>
      </c>
      <c r="IQ66" s="903"/>
      <c r="IR66" s="121" t="s">
        <v>881</v>
      </c>
      <c r="IS66" s="903"/>
      <c r="IV66" s="70" t="s">
        <v>3063</v>
      </c>
      <c r="IW66" s="70" t="s">
        <v>11103</v>
      </c>
      <c r="JA66" s="903"/>
      <c r="JB66" s="179" t="s">
        <v>884</v>
      </c>
      <c r="JC66" s="903"/>
      <c r="JF66" s="71" t="s">
        <v>3675</v>
      </c>
      <c r="JG66" s="71" t="s">
        <v>3251</v>
      </c>
      <c r="JH66" s="71" t="s">
        <v>1159</v>
      </c>
      <c r="JK66" s="50" t="s">
        <v>865</v>
      </c>
      <c r="JP66" s="50" t="s">
        <v>875</v>
      </c>
      <c r="JU66" s="70" t="s">
        <v>879</v>
      </c>
      <c r="JV66" s="70" t="s">
        <v>885</v>
      </c>
      <c r="JW66" s="70" t="s">
        <v>11455</v>
      </c>
      <c r="KE66" s="70" t="s">
        <v>874</v>
      </c>
      <c r="KF66" s="70" t="s">
        <v>12419</v>
      </c>
      <c r="KJ66" s="50" t="s">
        <v>871</v>
      </c>
    </row>
    <row r="67" spans="1:298" ht="48.5" customHeight="1" thickBot="1">
      <c r="A67" s="50" t="s">
        <v>894</v>
      </c>
      <c r="F67" s="52" t="s">
        <v>1853</v>
      </c>
      <c r="K67" s="51" t="s">
        <v>872</v>
      </c>
      <c r="P67" s="52" t="s">
        <v>132</v>
      </c>
      <c r="U67" s="52" t="s">
        <v>5286</v>
      </c>
      <c r="Z67" s="69" t="s">
        <v>877</v>
      </c>
      <c r="AA67" s="69" t="s">
        <v>878</v>
      </c>
      <c r="AB67" s="69" t="s">
        <v>732</v>
      </c>
      <c r="AE67" s="51" t="s">
        <v>876</v>
      </c>
      <c r="AF67"/>
      <c r="AG67"/>
      <c r="AH67"/>
      <c r="AI67"/>
      <c r="AJ67" s="52" t="s">
        <v>132</v>
      </c>
      <c r="AT67" s="52" t="s">
        <v>1863</v>
      </c>
      <c r="AY67" s="903"/>
      <c r="AZ67" s="121" t="s">
        <v>884</v>
      </c>
      <c r="BA67" s="903"/>
      <c r="BI67" s="52" t="s">
        <v>1862</v>
      </c>
      <c r="BN67" s="903"/>
      <c r="BO67" s="121" t="s">
        <v>1156</v>
      </c>
      <c r="BP67" s="903"/>
      <c r="BS67" s="52" t="s">
        <v>1843</v>
      </c>
      <c r="BX67" s="51" t="s">
        <v>887</v>
      </c>
      <c r="CC67"/>
      <c r="CD67"/>
      <c r="CE67"/>
      <c r="CF67"/>
      <c r="CG67"/>
      <c r="CW67" s="50" t="s">
        <v>862</v>
      </c>
      <c r="DB67"/>
      <c r="DC67"/>
      <c r="DD67"/>
      <c r="DE67"/>
      <c r="DF67"/>
      <c r="DG67" s="50" t="s">
        <v>886</v>
      </c>
      <c r="DQ67" s="50" t="s">
        <v>894</v>
      </c>
      <c r="EK67" s="52" t="s">
        <v>2624</v>
      </c>
      <c r="EP67" s="52" t="s">
        <v>2616</v>
      </c>
      <c r="EU67" s="52" t="s">
        <v>2623</v>
      </c>
      <c r="EZ67" s="50" t="s">
        <v>865</v>
      </c>
      <c r="FE67" s="902" t="s">
        <v>879</v>
      </c>
      <c r="FF67" s="116" t="s">
        <v>880</v>
      </c>
      <c r="FG67" s="902" t="s">
        <v>4397</v>
      </c>
      <c r="FJ67" s="50" t="s">
        <v>871</v>
      </c>
      <c r="FT67" s="902" t="s">
        <v>879</v>
      </c>
      <c r="FU67" s="120" t="s">
        <v>880</v>
      </c>
      <c r="FV67" s="902" t="s">
        <v>9314</v>
      </c>
      <c r="FY67" s="903"/>
      <c r="FZ67" s="121" t="s">
        <v>884</v>
      </c>
      <c r="GA67" s="903"/>
      <c r="GD67" s="70" t="s">
        <v>2636</v>
      </c>
      <c r="GE67" s="70" t="s">
        <v>892</v>
      </c>
      <c r="GF67" s="70" t="s">
        <v>1159</v>
      </c>
      <c r="GI67" s="50" t="s">
        <v>875</v>
      </c>
      <c r="GN67" s="52" t="s">
        <v>2625</v>
      </c>
      <c r="GS67" s="51" t="s">
        <v>863</v>
      </c>
      <c r="HC67" s="51" t="s">
        <v>887</v>
      </c>
      <c r="HR67" s="50" t="s">
        <v>886</v>
      </c>
      <c r="HW67" s="52" t="s">
        <v>132</v>
      </c>
      <c r="IB67" s="50" t="s">
        <v>862</v>
      </c>
      <c r="IG67" s="52" t="s">
        <v>132</v>
      </c>
      <c r="IL67" s="51" t="s">
        <v>887</v>
      </c>
      <c r="IQ67" s="903"/>
      <c r="IR67" s="121" t="s">
        <v>1697</v>
      </c>
      <c r="IS67" s="903"/>
      <c r="IV67" s="50" t="s">
        <v>875</v>
      </c>
      <c r="JA67" s="904"/>
      <c r="JB67" s="178" t="s">
        <v>885</v>
      </c>
      <c r="JC67" s="904"/>
      <c r="JF67" s="50" t="s">
        <v>894</v>
      </c>
      <c r="JU67" s="50" t="s">
        <v>886</v>
      </c>
      <c r="KE67" s="71" t="s">
        <v>2817</v>
      </c>
      <c r="KF67" s="71" t="s">
        <v>12420</v>
      </c>
    </row>
    <row r="68" spans="1:298" ht="409.6" thickBot="1">
      <c r="F68" s="52" t="s">
        <v>575</v>
      </c>
      <c r="K68" s="69" t="s">
        <v>873</v>
      </c>
      <c r="L68" s="69" t="s">
        <v>732</v>
      </c>
      <c r="U68" s="68"/>
      <c r="Z68" s="70" t="s">
        <v>879</v>
      </c>
      <c r="AA68" s="70" t="s">
        <v>1156</v>
      </c>
      <c r="AB68" s="70" t="s">
        <v>3984</v>
      </c>
      <c r="AE68" s="69" t="s">
        <v>877</v>
      </c>
      <c r="AF68" s="69" t="s">
        <v>878</v>
      </c>
      <c r="AG68" s="69" t="s">
        <v>732</v>
      </c>
      <c r="AH68"/>
      <c r="AI68"/>
      <c r="AO68" s="50" t="s">
        <v>868</v>
      </c>
      <c r="AT68" s="52" t="s">
        <v>1864</v>
      </c>
      <c r="AY68" s="904"/>
      <c r="AZ68" s="122" t="s">
        <v>885</v>
      </c>
      <c r="BA68" s="904"/>
      <c r="BI68" s="52" t="s">
        <v>1863</v>
      </c>
      <c r="BN68" s="904"/>
      <c r="BO68" s="122" t="s">
        <v>885</v>
      </c>
      <c r="BP68" s="904"/>
      <c r="BS68" s="52" t="s">
        <v>80</v>
      </c>
      <c r="BX68" s="69" t="s">
        <v>888</v>
      </c>
      <c r="BY68" s="69" t="s">
        <v>889</v>
      </c>
      <c r="BZ68" s="69" t="s">
        <v>890</v>
      </c>
      <c r="CC68" s="51" t="s">
        <v>8576</v>
      </c>
      <c r="CD68"/>
      <c r="CE68"/>
      <c r="CF68"/>
      <c r="CG68"/>
      <c r="CH68" s="50" t="s">
        <v>868</v>
      </c>
      <c r="CM68" s="50" t="s">
        <v>871</v>
      </c>
      <c r="DB68" s="51" t="s">
        <v>947</v>
      </c>
      <c r="DC68"/>
      <c r="DD68"/>
      <c r="DE68"/>
      <c r="DF68"/>
      <c r="DL68" s="51" t="s">
        <v>870</v>
      </c>
      <c r="DV68" s="51" t="s">
        <v>876</v>
      </c>
      <c r="EA68" s="51" t="s">
        <v>895</v>
      </c>
      <c r="EK68" s="52" t="s">
        <v>2625</v>
      </c>
      <c r="EP68" s="52" t="s">
        <v>2617</v>
      </c>
      <c r="EU68" s="52" t="s">
        <v>1408</v>
      </c>
      <c r="FE68" s="903"/>
      <c r="FF68" s="118" t="s">
        <v>881</v>
      </c>
      <c r="FG68" s="903"/>
      <c r="FO68" s="51" t="s">
        <v>872</v>
      </c>
      <c r="FT68" s="903"/>
      <c r="FU68" s="121" t="s">
        <v>881</v>
      </c>
      <c r="FV68" s="903"/>
      <c r="FY68" s="904"/>
      <c r="FZ68" s="122" t="s">
        <v>885</v>
      </c>
      <c r="GA68" s="904"/>
      <c r="GD68" s="50" t="s">
        <v>894</v>
      </c>
      <c r="GN68" s="52" t="s">
        <v>81</v>
      </c>
      <c r="GS68" s="52" t="s">
        <v>9847</v>
      </c>
      <c r="HC68" s="69" t="s">
        <v>888</v>
      </c>
      <c r="HD68" s="69" t="s">
        <v>889</v>
      </c>
      <c r="HE68" s="69" t="s">
        <v>890</v>
      </c>
      <c r="HH68" s="51" t="s">
        <v>872</v>
      </c>
      <c r="IL68" s="69" t="s">
        <v>888</v>
      </c>
      <c r="IM68" s="69" t="s">
        <v>889</v>
      </c>
      <c r="IN68" s="69" t="s">
        <v>890</v>
      </c>
      <c r="IQ68" s="903"/>
      <c r="IR68" s="121" t="s">
        <v>882</v>
      </c>
      <c r="IS68" s="903"/>
      <c r="JA68" s="50" t="s">
        <v>886</v>
      </c>
      <c r="JZ68" s="51" t="s">
        <v>887</v>
      </c>
      <c r="KE68" s="70" t="s">
        <v>909</v>
      </c>
      <c r="KF68" s="70" t="s">
        <v>12421</v>
      </c>
    </row>
    <row r="69" spans="1:298" ht="409.6" thickBot="1">
      <c r="F69" s="52" t="s">
        <v>576</v>
      </c>
      <c r="K69" s="70" t="s">
        <v>874</v>
      </c>
      <c r="L69" s="70" t="s">
        <v>2848</v>
      </c>
      <c r="P69" s="50" t="s">
        <v>871</v>
      </c>
      <c r="U69" s="52" t="s">
        <v>5287</v>
      </c>
      <c r="Z69" s="50" t="s">
        <v>886</v>
      </c>
      <c r="AE69" s="902" t="s">
        <v>879</v>
      </c>
      <c r="AF69" s="120" t="s">
        <v>880</v>
      </c>
      <c r="AG69" s="902" t="s">
        <v>5914</v>
      </c>
      <c r="AH69"/>
      <c r="AI69"/>
      <c r="AJ69" s="50" t="s">
        <v>871</v>
      </c>
      <c r="AT69" s="52" t="s">
        <v>1693</v>
      </c>
      <c r="AY69" s="50" t="s">
        <v>886</v>
      </c>
      <c r="BD69" s="50" t="s">
        <v>869</v>
      </c>
      <c r="BI69" s="52" t="s">
        <v>1864</v>
      </c>
      <c r="BN69" s="50" t="s">
        <v>886</v>
      </c>
      <c r="BS69" s="52" t="s">
        <v>1847</v>
      </c>
      <c r="BX69" s="70" t="s">
        <v>1158</v>
      </c>
      <c r="BY69" s="70" t="s">
        <v>892</v>
      </c>
      <c r="BZ69" s="70" t="s">
        <v>1159</v>
      </c>
      <c r="CC69" s="69"/>
      <c r="CD69" s="69" t="s">
        <v>2276</v>
      </c>
      <c r="CE69" s="69" t="s">
        <v>732</v>
      </c>
      <c r="CF69"/>
      <c r="CG69"/>
      <c r="CR69" s="51" t="s">
        <v>887</v>
      </c>
      <c r="DB69" s="52" t="s">
        <v>132</v>
      </c>
      <c r="DC69"/>
      <c r="DD69"/>
      <c r="DE69"/>
      <c r="DF69"/>
      <c r="DL69" s="52" t="s">
        <v>132</v>
      </c>
      <c r="DV69" s="69" t="s">
        <v>877</v>
      </c>
      <c r="DW69" s="69" t="s">
        <v>878</v>
      </c>
      <c r="DX69" s="69" t="s">
        <v>732</v>
      </c>
      <c r="EA69" s="81" t="s">
        <v>3676</v>
      </c>
      <c r="EF69" s="51" t="s">
        <v>876</v>
      </c>
      <c r="EK69" s="52" t="s">
        <v>81</v>
      </c>
      <c r="EP69" s="52" t="s">
        <v>1853</v>
      </c>
      <c r="EU69" s="52" t="s">
        <v>1861</v>
      </c>
      <c r="FE69" s="903"/>
      <c r="FF69" s="118" t="s">
        <v>1156</v>
      </c>
      <c r="FG69" s="903"/>
      <c r="FO69" s="69" t="s">
        <v>873</v>
      </c>
      <c r="FP69" s="69" t="s">
        <v>732</v>
      </c>
      <c r="FT69" s="903"/>
      <c r="FU69" s="121" t="s">
        <v>1156</v>
      </c>
      <c r="FV69" s="903"/>
      <c r="FY69" s="50" t="s">
        <v>886</v>
      </c>
      <c r="GN69" s="52" t="s">
        <v>1410</v>
      </c>
      <c r="GX69" s="51" t="s">
        <v>870</v>
      </c>
      <c r="HC69" s="70" t="s">
        <v>2817</v>
      </c>
      <c r="HD69" s="70" t="s">
        <v>892</v>
      </c>
      <c r="HE69" s="70" t="s">
        <v>893</v>
      </c>
      <c r="HH69" s="69" t="s">
        <v>873</v>
      </c>
      <c r="HI69" s="69" t="s">
        <v>732</v>
      </c>
      <c r="HM69" s="51" t="s">
        <v>887</v>
      </c>
      <c r="HW69" s="50" t="s">
        <v>871</v>
      </c>
      <c r="IG69" s="50" t="s">
        <v>871</v>
      </c>
      <c r="IL69" s="70" t="s">
        <v>2817</v>
      </c>
      <c r="IM69" s="70" t="s">
        <v>892</v>
      </c>
      <c r="IN69" s="70" t="s">
        <v>1159</v>
      </c>
      <c r="IQ69" s="903"/>
      <c r="IR69" s="121" t="s">
        <v>883</v>
      </c>
      <c r="IS69" s="903"/>
      <c r="JK69" s="51" t="s">
        <v>866</v>
      </c>
      <c r="JP69" s="51" t="s">
        <v>876</v>
      </c>
      <c r="JZ69" s="69" t="s">
        <v>888</v>
      </c>
      <c r="KA69" s="69" t="s">
        <v>889</v>
      </c>
      <c r="KB69" s="69" t="s">
        <v>890</v>
      </c>
      <c r="KE69" s="50" t="s">
        <v>875</v>
      </c>
      <c r="KJ69" s="51" t="s">
        <v>872</v>
      </c>
    </row>
    <row r="70" spans="1:298" ht="328.5" thickBot="1">
      <c r="A70" s="51" t="s">
        <v>895</v>
      </c>
      <c r="F70" s="52" t="s">
        <v>1854</v>
      </c>
      <c r="K70" s="71" t="s">
        <v>2849</v>
      </c>
      <c r="L70" s="71" t="s">
        <v>2850</v>
      </c>
      <c r="U70" s="52" t="s">
        <v>5288</v>
      </c>
      <c r="AE70" s="903"/>
      <c r="AF70" s="121" t="s">
        <v>881</v>
      </c>
      <c r="AG70" s="903"/>
      <c r="AH70"/>
      <c r="AI70"/>
      <c r="AT70" s="52" t="s">
        <v>1412</v>
      </c>
      <c r="BI70" s="52" t="s">
        <v>1693</v>
      </c>
      <c r="BS70" s="52" t="s">
        <v>79</v>
      </c>
      <c r="BX70" s="50" t="s">
        <v>894</v>
      </c>
      <c r="CC70" s="72" t="s">
        <v>101</v>
      </c>
      <c r="CD70" s="70" t="s">
        <v>1019</v>
      </c>
      <c r="CE70" s="70" t="s">
        <v>12677</v>
      </c>
      <c r="CF70"/>
      <c r="CG70"/>
      <c r="CR70" s="69" t="s">
        <v>888</v>
      </c>
      <c r="CS70" s="69" t="s">
        <v>889</v>
      </c>
      <c r="CT70" s="69" t="s">
        <v>890</v>
      </c>
      <c r="CW70" s="51" t="s">
        <v>863</v>
      </c>
      <c r="DB70"/>
      <c r="DC70"/>
      <c r="DD70"/>
      <c r="DE70"/>
      <c r="DF70"/>
      <c r="DG70" s="51" t="s">
        <v>887</v>
      </c>
      <c r="DQ70" s="51" t="s">
        <v>895</v>
      </c>
      <c r="DV70" s="902" t="s">
        <v>879</v>
      </c>
      <c r="DW70" s="75" t="s">
        <v>880</v>
      </c>
      <c r="DX70" s="902" t="s">
        <v>1416</v>
      </c>
      <c r="EA70" s="81" t="s">
        <v>3677</v>
      </c>
      <c r="EF70" s="69" t="s">
        <v>877</v>
      </c>
      <c r="EG70" s="69" t="s">
        <v>878</v>
      </c>
      <c r="EH70" s="69" t="s">
        <v>732</v>
      </c>
      <c r="EK70" s="52" t="s">
        <v>1410</v>
      </c>
      <c r="EP70" s="52" t="s">
        <v>2618</v>
      </c>
      <c r="EU70" s="52" t="s">
        <v>1409</v>
      </c>
      <c r="EZ70" s="51" t="s">
        <v>866</v>
      </c>
      <c r="FE70" s="903"/>
      <c r="FF70" s="118" t="s">
        <v>1697</v>
      </c>
      <c r="FG70" s="903"/>
      <c r="FJ70" s="51" t="s">
        <v>872</v>
      </c>
      <c r="FO70" s="70" t="s">
        <v>9206</v>
      </c>
      <c r="FP70" s="70" t="s">
        <v>9207</v>
      </c>
      <c r="FT70" s="904"/>
      <c r="FU70" s="122" t="s">
        <v>882</v>
      </c>
      <c r="FV70" s="904"/>
      <c r="GI70" s="51" t="s">
        <v>876</v>
      </c>
      <c r="GN70" s="52" t="s">
        <v>2626</v>
      </c>
      <c r="GS70" s="50" t="s">
        <v>865</v>
      </c>
      <c r="GX70" s="52" t="s">
        <v>112</v>
      </c>
      <c r="HC70" s="71" t="s">
        <v>6480</v>
      </c>
      <c r="HD70" s="71" t="s">
        <v>892</v>
      </c>
      <c r="HE70" s="71" t="s">
        <v>1417</v>
      </c>
      <c r="HH70" s="70" t="s">
        <v>909</v>
      </c>
      <c r="HI70" s="70" t="s">
        <v>10386</v>
      </c>
      <c r="HM70" s="126" t="s">
        <v>888</v>
      </c>
      <c r="HN70" s="69" t="s">
        <v>889</v>
      </c>
      <c r="HO70" s="69" t="s">
        <v>890</v>
      </c>
      <c r="HR70" s="51" t="s">
        <v>887</v>
      </c>
      <c r="IB70" s="51" t="s">
        <v>863</v>
      </c>
      <c r="IL70" s="50" t="s">
        <v>894</v>
      </c>
      <c r="IQ70" s="903"/>
      <c r="IR70" s="121" t="s">
        <v>884</v>
      </c>
      <c r="IS70" s="903"/>
      <c r="IV70" s="51" t="s">
        <v>876</v>
      </c>
      <c r="JF70" s="51" t="s">
        <v>895</v>
      </c>
      <c r="JK70" s="52" t="s">
        <v>2816</v>
      </c>
      <c r="JP70" s="126" t="s">
        <v>877</v>
      </c>
      <c r="JQ70" s="69" t="s">
        <v>878</v>
      </c>
      <c r="JR70" s="69" t="s">
        <v>732</v>
      </c>
      <c r="JU70" s="51" t="s">
        <v>887</v>
      </c>
      <c r="JZ70" s="70" t="s">
        <v>2636</v>
      </c>
      <c r="KA70" s="70" t="s">
        <v>892</v>
      </c>
      <c r="KB70" s="70" t="s">
        <v>893</v>
      </c>
      <c r="KJ70" s="69" t="s">
        <v>873</v>
      </c>
      <c r="KK70" s="69" t="s">
        <v>732</v>
      </c>
    </row>
    <row r="71" spans="1:298" ht="256.5" thickBot="1">
      <c r="A71" s="52" t="s">
        <v>1430</v>
      </c>
      <c r="F71" s="52" t="s">
        <v>1855</v>
      </c>
      <c r="K71" s="50" t="s">
        <v>875</v>
      </c>
      <c r="U71" s="52" t="s">
        <v>5289</v>
      </c>
      <c r="AE71" s="903"/>
      <c r="AF71" s="121" t="s">
        <v>1156</v>
      </c>
      <c r="AG71" s="903"/>
      <c r="AH71"/>
      <c r="AI71"/>
      <c r="AO71" s="50" t="s">
        <v>869</v>
      </c>
      <c r="AT71" s="52" t="s">
        <v>1865</v>
      </c>
      <c r="BI71" s="52" t="s">
        <v>1412</v>
      </c>
      <c r="BS71" s="52" t="s">
        <v>1404</v>
      </c>
      <c r="CC71" s="50" t="s">
        <v>946</v>
      </c>
      <c r="CD71"/>
      <c r="CE71"/>
      <c r="CF71"/>
      <c r="CG71"/>
      <c r="CH71" s="50" t="s">
        <v>869</v>
      </c>
      <c r="CM71" s="51" t="s">
        <v>872</v>
      </c>
      <c r="CR71" s="70" t="s">
        <v>6480</v>
      </c>
      <c r="CS71" s="70" t="s">
        <v>892</v>
      </c>
      <c r="CT71" s="70" t="s">
        <v>2639</v>
      </c>
      <c r="CW71" s="52" t="s">
        <v>864</v>
      </c>
      <c r="DB71" s="50" t="s">
        <v>948</v>
      </c>
      <c r="DC71"/>
      <c r="DD71"/>
      <c r="DE71"/>
      <c r="DF71"/>
      <c r="DG71" s="69" t="s">
        <v>888</v>
      </c>
      <c r="DH71" s="69" t="s">
        <v>889</v>
      </c>
      <c r="DI71" s="69" t="s">
        <v>890</v>
      </c>
      <c r="DL71" s="50" t="s">
        <v>871</v>
      </c>
      <c r="DQ71" s="52" t="s">
        <v>1160</v>
      </c>
      <c r="DV71" s="903"/>
      <c r="DW71" s="76" t="s">
        <v>881</v>
      </c>
      <c r="DX71" s="903"/>
      <c r="EA71" s="52" t="s">
        <v>3678</v>
      </c>
      <c r="EF71" s="902" t="s">
        <v>1696</v>
      </c>
      <c r="EG71" s="75" t="s">
        <v>880</v>
      </c>
      <c r="EH71" s="902" t="s">
        <v>1699</v>
      </c>
      <c r="EK71" s="52" t="s">
        <v>1411</v>
      </c>
      <c r="EP71" s="52" t="s">
        <v>575</v>
      </c>
      <c r="EU71" s="52" t="s">
        <v>2624</v>
      </c>
      <c r="EZ71" s="52" t="s">
        <v>867</v>
      </c>
      <c r="FE71" s="903"/>
      <c r="FF71" s="118" t="s">
        <v>882</v>
      </c>
      <c r="FG71" s="903"/>
      <c r="FJ71" s="69" t="s">
        <v>873</v>
      </c>
      <c r="FK71" s="69" t="s">
        <v>732</v>
      </c>
      <c r="FO71" s="71" t="s">
        <v>9208</v>
      </c>
      <c r="FP71" s="71" t="s">
        <v>9209</v>
      </c>
      <c r="FT71" s="50" t="s">
        <v>886</v>
      </c>
      <c r="GD71" s="51" t="s">
        <v>895</v>
      </c>
      <c r="GI71" s="69" t="s">
        <v>877</v>
      </c>
      <c r="GJ71" s="69" t="s">
        <v>878</v>
      </c>
      <c r="GK71" s="69" t="s">
        <v>732</v>
      </c>
      <c r="GN71" s="52" t="s">
        <v>1411</v>
      </c>
      <c r="HC71" s="70" t="s">
        <v>2865</v>
      </c>
      <c r="HD71" s="70" t="s">
        <v>892</v>
      </c>
      <c r="HE71" s="70" t="s">
        <v>1417</v>
      </c>
      <c r="HH71" s="50" t="s">
        <v>875</v>
      </c>
      <c r="HM71" s="128" t="s">
        <v>3675</v>
      </c>
      <c r="HN71" s="70" t="s">
        <v>892</v>
      </c>
      <c r="HO71" s="70" t="s">
        <v>1159</v>
      </c>
      <c r="HR71" s="69" t="s">
        <v>888</v>
      </c>
      <c r="HS71" s="69" t="s">
        <v>889</v>
      </c>
      <c r="HT71" s="69" t="s">
        <v>890</v>
      </c>
      <c r="IB71" s="52" t="s">
        <v>864</v>
      </c>
      <c r="IQ71" s="904"/>
      <c r="IR71" s="122" t="s">
        <v>885</v>
      </c>
      <c r="IS71" s="904"/>
      <c r="IV71" s="69" t="s">
        <v>877</v>
      </c>
      <c r="IW71" s="69" t="s">
        <v>878</v>
      </c>
      <c r="IX71" s="69" t="s">
        <v>732</v>
      </c>
      <c r="JA71" s="51" t="s">
        <v>887</v>
      </c>
      <c r="JF71" s="52" t="s">
        <v>1430</v>
      </c>
      <c r="JP71" s="909" t="s">
        <v>879</v>
      </c>
      <c r="JQ71" s="78" t="s">
        <v>880</v>
      </c>
      <c r="JR71" s="902" t="s">
        <v>4935</v>
      </c>
      <c r="JU71" s="69" t="s">
        <v>888</v>
      </c>
      <c r="JV71" s="69" t="s">
        <v>889</v>
      </c>
      <c r="JW71" s="69" t="s">
        <v>890</v>
      </c>
      <c r="JZ71" s="50" t="s">
        <v>894</v>
      </c>
      <c r="KJ71" s="70" t="s">
        <v>3063</v>
      </c>
      <c r="KK71" s="70" t="s">
        <v>11662</v>
      </c>
    </row>
    <row r="72" spans="1:298" ht="392.5" thickBot="1">
      <c r="A72" s="52" t="s">
        <v>2234</v>
      </c>
      <c r="F72" s="52" t="s">
        <v>1856</v>
      </c>
      <c r="P72" s="51" t="s">
        <v>872</v>
      </c>
      <c r="Z72" s="51" t="s">
        <v>887</v>
      </c>
      <c r="AE72" s="903"/>
      <c r="AF72" s="121" t="s">
        <v>1697</v>
      </c>
      <c r="AG72" s="903"/>
      <c r="AH72"/>
      <c r="AI72"/>
      <c r="AJ72" s="51" t="s">
        <v>872</v>
      </c>
      <c r="AT72" s="52" t="s">
        <v>1867</v>
      </c>
      <c r="AY72" s="51" t="s">
        <v>887</v>
      </c>
      <c r="BD72" s="51" t="s">
        <v>870</v>
      </c>
      <c r="BI72" s="52" t="s">
        <v>1865</v>
      </c>
      <c r="BN72" s="51" t="s">
        <v>887</v>
      </c>
      <c r="BS72" s="52" t="s">
        <v>1405</v>
      </c>
      <c r="CC72"/>
      <c r="CD72"/>
      <c r="CE72"/>
      <c r="CF72"/>
      <c r="CG72"/>
      <c r="CM72" s="69" t="s">
        <v>873</v>
      </c>
      <c r="CN72" s="69" t="s">
        <v>732</v>
      </c>
      <c r="CR72" s="50" t="s">
        <v>894</v>
      </c>
      <c r="DB72"/>
      <c r="DC72"/>
      <c r="DD72"/>
      <c r="DE72"/>
      <c r="DF72"/>
      <c r="DG72" s="70" t="s">
        <v>2636</v>
      </c>
      <c r="DH72" s="70" t="s">
        <v>892</v>
      </c>
      <c r="DI72" s="70" t="s">
        <v>12350</v>
      </c>
      <c r="DQ72" s="68"/>
      <c r="DV72" s="903"/>
      <c r="DW72" s="76" t="s">
        <v>882</v>
      </c>
      <c r="DX72" s="903"/>
      <c r="EA72" s="81" t="s">
        <v>3679</v>
      </c>
      <c r="EF72" s="903"/>
      <c r="EG72" s="76" t="s">
        <v>881</v>
      </c>
      <c r="EH72" s="903"/>
      <c r="EK72" s="52" t="s">
        <v>1862</v>
      </c>
      <c r="EP72" s="52" t="s">
        <v>576</v>
      </c>
      <c r="EU72" s="52" t="s">
        <v>2625</v>
      </c>
      <c r="FE72" s="903"/>
      <c r="FF72" s="118" t="s">
        <v>1698</v>
      </c>
      <c r="FG72" s="903"/>
      <c r="FJ72" s="70" t="s">
        <v>9055</v>
      </c>
      <c r="FK72" s="70" t="s">
        <v>9056</v>
      </c>
      <c r="FO72" s="70" t="s">
        <v>874</v>
      </c>
      <c r="FP72" s="70" t="s">
        <v>9210</v>
      </c>
      <c r="FY72" s="51" t="s">
        <v>887</v>
      </c>
      <c r="GD72" s="52" t="s">
        <v>5488</v>
      </c>
      <c r="GI72" s="902" t="s">
        <v>879</v>
      </c>
      <c r="GJ72" s="120" t="s">
        <v>880</v>
      </c>
      <c r="GK72" s="902" t="s">
        <v>9627</v>
      </c>
      <c r="GN72" s="52" t="s">
        <v>1862</v>
      </c>
      <c r="GX72" s="50" t="s">
        <v>6268</v>
      </c>
      <c r="HC72" s="71" t="s">
        <v>10223</v>
      </c>
      <c r="HD72" s="71" t="s">
        <v>892</v>
      </c>
      <c r="HE72" s="71" t="s">
        <v>1417</v>
      </c>
      <c r="HM72" s="50" t="s">
        <v>894</v>
      </c>
      <c r="HR72" s="70" t="s">
        <v>2817</v>
      </c>
      <c r="HS72" s="70" t="s">
        <v>892</v>
      </c>
      <c r="HT72" s="70" t="s">
        <v>1417</v>
      </c>
      <c r="HW72" s="51" t="s">
        <v>872</v>
      </c>
      <c r="IG72" s="51" t="s">
        <v>872</v>
      </c>
      <c r="IQ72" s="50" t="s">
        <v>886</v>
      </c>
      <c r="IV72" s="902" t="s">
        <v>879</v>
      </c>
      <c r="IW72" s="120" t="s">
        <v>880</v>
      </c>
      <c r="IX72" s="902" t="s">
        <v>11104</v>
      </c>
      <c r="JA72" s="69" t="s">
        <v>888</v>
      </c>
      <c r="JB72" s="69" t="s">
        <v>889</v>
      </c>
      <c r="JC72" s="69" t="s">
        <v>890</v>
      </c>
      <c r="JF72" s="52" t="s">
        <v>4770</v>
      </c>
      <c r="JK72" s="50" t="s">
        <v>868</v>
      </c>
      <c r="JP72" s="910"/>
      <c r="JQ72" s="80" t="s">
        <v>882</v>
      </c>
      <c r="JR72" s="904"/>
      <c r="JU72" s="70" t="s">
        <v>11456</v>
      </c>
      <c r="JV72" s="70" t="s">
        <v>892</v>
      </c>
      <c r="JW72" s="70" t="s">
        <v>893</v>
      </c>
      <c r="KE72" s="51" t="s">
        <v>876</v>
      </c>
      <c r="KJ72" s="71" t="s">
        <v>874</v>
      </c>
      <c r="KK72" s="71" t="s">
        <v>11663</v>
      </c>
    </row>
    <row r="73" spans="1:298" ht="48.5" customHeight="1" thickBot="1">
      <c r="A73" s="68"/>
      <c r="F73" s="52" t="s">
        <v>1857</v>
      </c>
      <c r="P73" s="69" t="s">
        <v>873</v>
      </c>
      <c r="Q73" s="69" t="s">
        <v>732</v>
      </c>
      <c r="U73" s="50" t="s">
        <v>896</v>
      </c>
      <c r="Z73" s="69" t="s">
        <v>888</v>
      </c>
      <c r="AA73" s="69" t="s">
        <v>889</v>
      </c>
      <c r="AB73" s="69" t="s">
        <v>890</v>
      </c>
      <c r="AE73" s="903"/>
      <c r="AF73" s="121" t="s">
        <v>882</v>
      </c>
      <c r="AG73" s="903"/>
      <c r="AH73"/>
      <c r="AI73"/>
      <c r="AJ73" s="69" t="s">
        <v>873</v>
      </c>
      <c r="AK73" s="69" t="s">
        <v>732</v>
      </c>
      <c r="AT73" s="52" t="s">
        <v>1868</v>
      </c>
      <c r="AY73" s="69" t="s">
        <v>888</v>
      </c>
      <c r="AZ73" s="69" t="s">
        <v>889</v>
      </c>
      <c r="BA73" s="69" t="s">
        <v>890</v>
      </c>
      <c r="BD73" s="52" t="s">
        <v>132</v>
      </c>
      <c r="BI73" s="52" t="s">
        <v>1867</v>
      </c>
      <c r="BN73" s="69" t="s">
        <v>888</v>
      </c>
      <c r="BO73" s="69" t="s">
        <v>889</v>
      </c>
      <c r="BP73" s="69" t="s">
        <v>890</v>
      </c>
      <c r="BS73" s="52" t="s">
        <v>1406</v>
      </c>
      <c r="BX73" s="51" t="s">
        <v>895</v>
      </c>
      <c r="CC73"/>
      <c r="CD73"/>
      <c r="CE73"/>
      <c r="CF73"/>
      <c r="CG73"/>
      <c r="CM73" s="70" t="s">
        <v>2817</v>
      </c>
      <c r="CN73" s="70" t="s">
        <v>8171</v>
      </c>
      <c r="CW73" s="50" t="s">
        <v>865</v>
      </c>
      <c r="DB73"/>
      <c r="DC73"/>
      <c r="DD73"/>
      <c r="DE73"/>
      <c r="DF73"/>
      <c r="DG73" s="50" t="s">
        <v>894</v>
      </c>
      <c r="DQ73" s="52" t="s">
        <v>1161</v>
      </c>
      <c r="DV73" s="904"/>
      <c r="DW73" s="77" t="s">
        <v>885</v>
      </c>
      <c r="DX73" s="904"/>
      <c r="EA73" s="81" t="s">
        <v>3680</v>
      </c>
      <c r="EF73" s="903"/>
      <c r="EG73" s="76" t="s">
        <v>1156</v>
      </c>
      <c r="EH73" s="903"/>
      <c r="EK73" s="52" t="s">
        <v>1863</v>
      </c>
      <c r="EP73" s="52" t="s">
        <v>2619</v>
      </c>
      <c r="EU73" s="52" t="s">
        <v>81</v>
      </c>
      <c r="EZ73" s="50" t="s">
        <v>868</v>
      </c>
      <c r="FE73" s="903"/>
      <c r="FF73" s="118" t="s">
        <v>883</v>
      </c>
      <c r="FG73" s="903"/>
      <c r="FJ73" s="50" t="s">
        <v>875</v>
      </c>
      <c r="FO73" s="50" t="s">
        <v>875</v>
      </c>
      <c r="FY73" s="69" t="s">
        <v>888</v>
      </c>
      <c r="FZ73" s="69" t="s">
        <v>889</v>
      </c>
      <c r="GA73" s="69" t="s">
        <v>890</v>
      </c>
      <c r="GD73" s="52" t="s">
        <v>5489</v>
      </c>
      <c r="GI73" s="903"/>
      <c r="GJ73" s="121" t="s">
        <v>881</v>
      </c>
      <c r="GK73" s="903"/>
      <c r="GN73" s="52" t="s">
        <v>1863</v>
      </c>
      <c r="GS73" s="51" t="s">
        <v>866</v>
      </c>
      <c r="HC73" s="50" t="s">
        <v>894</v>
      </c>
      <c r="HR73" s="50" t="s">
        <v>894</v>
      </c>
      <c r="HW73" s="69" t="s">
        <v>873</v>
      </c>
      <c r="HX73" s="69" t="s">
        <v>732</v>
      </c>
      <c r="IB73" s="50" t="s">
        <v>865</v>
      </c>
      <c r="IG73" s="69" t="s">
        <v>873</v>
      </c>
      <c r="IH73" s="69" t="s">
        <v>732</v>
      </c>
      <c r="IL73" s="51" t="s">
        <v>895</v>
      </c>
      <c r="IV73" s="903"/>
      <c r="IW73" s="121" t="s">
        <v>881</v>
      </c>
      <c r="IX73" s="903"/>
      <c r="JA73" s="70" t="s">
        <v>891</v>
      </c>
      <c r="JB73" s="70" t="s">
        <v>892</v>
      </c>
      <c r="JC73" s="70" t="s">
        <v>893</v>
      </c>
      <c r="JF73" s="52" t="s">
        <v>4771</v>
      </c>
      <c r="JP73" s="911" t="s">
        <v>1696</v>
      </c>
      <c r="JQ73" s="87" t="s">
        <v>880</v>
      </c>
      <c r="JR73" s="907" t="s">
        <v>4936</v>
      </c>
      <c r="JU73" s="50" t="s">
        <v>894</v>
      </c>
      <c r="KE73" s="69" t="s">
        <v>877</v>
      </c>
      <c r="KF73" s="69" t="s">
        <v>878</v>
      </c>
      <c r="KG73" s="69" t="s">
        <v>732</v>
      </c>
      <c r="KJ73" s="50" t="s">
        <v>875</v>
      </c>
    </row>
    <row r="74" spans="1:298" ht="32.5" customHeight="1" thickBot="1">
      <c r="A74" s="52" t="s">
        <v>2235</v>
      </c>
      <c r="F74" s="52" t="s">
        <v>1858</v>
      </c>
      <c r="K74" s="51" t="s">
        <v>876</v>
      </c>
      <c r="P74" s="70" t="s">
        <v>2817</v>
      </c>
      <c r="Q74" s="70" t="s">
        <v>4173</v>
      </c>
      <c r="Z74" s="70" t="s">
        <v>3674</v>
      </c>
      <c r="AA74" s="70" t="s">
        <v>892</v>
      </c>
      <c r="AB74" s="70" t="s">
        <v>893</v>
      </c>
      <c r="AE74" s="903"/>
      <c r="AF74" s="121" t="s">
        <v>1698</v>
      </c>
      <c r="AG74" s="903"/>
      <c r="AH74"/>
      <c r="AI74"/>
      <c r="AJ74" s="70" t="s">
        <v>874</v>
      </c>
      <c r="AK74" s="70" t="s">
        <v>6067</v>
      </c>
      <c r="AO74" s="51" t="s">
        <v>870</v>
      </c>
      <c r="AT74" s="52" t="s">
        <v>577</v>
      </c>
      <c r="AY74" s="70" t="s">
        <v>3674</v>
      </c>
      <c r="AZ74" s="70" t="s">
        <v>892</v>
      </c>
      <c r="BA74" s="70" t="s">
        <v>1417</v>
      </c>
      <c r="BI74" s="52" t="s">
        <v>1868</v>
      </c>
      <c r="BN74" s="70" t="s">
        <v>2636</v>
      </c>
      <c r="BO74" s="70" t="s">
        <v>6277</v>
      </c>
      <c r="BP74" s="70" t="s">
        <v>3064</v>
      </c>
      <c r="BS74" s="52" t="s">
        <v>7822</v>
      </c>
      <c r="BX74" s="52" t="s">
        <v>8064</v>
      </c>
      <c r="CC74" s="51" t="s">
        <v>947</v>
      </c>
      <c r="CD74"/>
      <c r="CE74"/>
      <c r="CF74"/>
      <c r="CG74"/>
      <c r="CH74" s="51" t="s">
        <v>870</v>
      </c>
      <c r="CM74" s="71" t="s">
        <v>1154</v>
      </c>
      <c r="CN74" s="71" t="s">
        <v>8172</v>
      </c>
      <c r="DB74" s="51" t="s">
        <v>949</v>
      </c>
      <c r="DC74"/>
      <c r="DD74"/>
      <c r="DE74"/>
      <c r="DF74"/>
      <c r="DL74" s="51" t="s">
        <v>872</v>
      </c>
      <c r="DQ74" s="68"/>
      <c r="DV74" s="50" t="s">
        <v>886</v>
      </c>
      <c r="EA74" s="52" t="s">
        <v>3681</v>
      </c>
      <c r="EF74" s="903"/>
      <c r="EG74" s="76" t="s">
        <v>1697</v>
      </c>
      <c r="EH74" s="903"/>
      <c r="EK74" s="52" t="s">
        <v>1864</v>
      </c>
      <c r="EP74" s="52" t="s">
        <v>1854</v>
      </c>
      <c r="EU74" s="52" t="s">
        <v>1410</v>
      </c>
      <c r="FE74" s="903"/>
      <c r="FF74" s="118" t="s">
        <v>884</v>
      </c>
      <c r="FG74" s="903"/>
      <c r="FT74" s="51" t="s">
        <v>887</v>
      </c>
      <c r="FY74" s="70" t="s">
        <v>3674</v>
      </c>
      <c r="FZ74" s="70" t="s">
        <v>892</v>
      </c>
      <c r="GA74" s="70" t="s">
        <v>1417</v>
      </c>
      <c r="GD74" s="52" t="s">
        <v>5490</v>
      </c>
      <c r="GI74" s="903"/>
      <c r="GJ74" s="121" t="s">
        <v>1156</v>
      </c>
      <c r="GK74" s="903"/>
      <c r="GN74" s="52" t="s">
        <v>1864</v>
      </c>
      <c r="GS74" s="52" t="s">
        <v>2816</v>
      </c>
      <c r="HH74" s="51" t="s">
        <v>876</v>
      </c>
      <c r="HW74" s="70" t="s">
        <v>2817</v>
      </c>
      <c r="HX74" s="70" t="s">
        <v>5675</v>
      </c>
      <c r="IG74" s="70" t="s">
        <v>2817</v>
      </c>
      <c r="IH74" s="70" t="s">
        <v>10862</v>
      </c>
      <c r="IL74" s="52" t="s">
        <v>3889</v>
      </c>
      <c r="IV74" s="903"/>
      <c r="IW74" s="121" t="s">
        <v>1156</v>
      </c>
      <c r="IX74" s="903"/>
      <c r="JA74" s="71" t="s">
        <v>11832</v>
      </c>
      <c r="JB74" s="71" t="s">
        <v>892</v>
      </c>
      <c r="JC74" s="71" t="s">
        <v>893</v>
      </c>
      <c r="JF74" s="52" t="s">
        <v>4772</v>
      </c>
      <c r="JP74" s="912"/>
      <c r="JQ74" s="99" t="s">
        <v>1156</v>
      </c>
      <c r="JR74" s="914"/>
      <c r="JZ74" s="51" t="s">
        <v>895</v>
      </c>
      <c r="KE74" s="902" t="s">
        <v>879</v>
      </c>
      <c r="KF74" s="177" t="s">
        <v>880</v>
      </c>
      <c r="KG74" s="902" t="s">
        <v>12422</v>
      </c>
    </row>
    <row r="75" spans="1:298" ht="81" customHeight="1" thickBot="1">
      <c r="A75" s="68"/>
      <c r="F75" s="52" t="s">
        <v>1859</v>
      </c>
      <c r="K75" s="69" t="s">
        <v>877</v>
      </c>
      <c r="L75" s="69" t="s">
        <v>878</v>
      </c>
      <c r="M75" s="69" t="s">
        <v>732</v>
      </c>
      <c r="P75" s="50" t="s">
        <v>875</v>
      </c>
      <c r="Z75" s="50" t="s">
        <v>894</v>
      </c>
      <c r="AE75" s="903"/>
      <c r="AF75" s="121" t="s">
        <v>883</v>
      </c>
      <c r="AG75" s="903"/>
      <c r="AH75"/>
      <c r="AI75"/>
      <c r="AJ75" s="50" t="s">
        <v>875</v>
      </c>
      <c r="AO75" s="52" t="s">
        <v>132</v>
      </c>
      <c r="AT75" s="52" t="s">
        <v>1413</v>
      </c>
      <c r="AY75" s="71" t="s">
        <v>6479</v>
      </c>
      <c r="AZ75" s="71" t="s">
        <v>6277</v>
      </c>
      <c r="BA75" s="71" t="s">
        <v>893</v>
      </c>
      <c r="BD75" s="50" t="s">
        <v>871</v>
      </c>
      <c r="BI75" s="52" t="s">
        <v>577</v>
      </c>
      <c r="BN75" s="71" t="s">
        <v>6480</v>
      </c>
      <c r="BO75" s="71" t="s">
        <v>892</v>
      </c>
      <c r="BP75" s="71" t="s">
        <v>1417</v>
      </c>
      <c r="BS75" s="52" t="s">
        <v>78</v>
      </c>
      <c r="BX75" s="52" t="s">
        <v>8065</v>
      </c>
      <c r="CC75" s="52" t="s">
        <v>112</v>
      </c>
      <c r="CD75"/>
      <c r="CE75"/>
      <c r="CF75"/>
      <c r="CG75"/>
      <c r="CH75" s="52" t="s">
        <v>112</v>
      </c>
      <c r="CM75" s="70" t="s">
        <v>1154</v>
      </c>
      <c r="CN75" s="70" t="s">
        <v>8173</v>
      </c>
      <c r="CR75" s="51" t="s">
        <v>895</v>
      </c>
      <c r="DB75"/>
      <c r="DC75"/>
      <c r="DD75"/>
      <c r="DE75"/>
      <c r="DF75"/>
      <c r="DL75" s="69" t="s">
        <v>873</v>
      </c>
      <c r="DM75" s="69" t="s">
        <v>732</v>
      </c>
      <c r="DQ75" s="52" t="s">
        <v>1162</v>
      </c>
      <c r="EA75" s="68"/>
      <c r="EF75" s="903"/>
      <c r="EG75" s="76" t="s">
        <v>882</v>
      </c>
      <c r="EH75" s="903"/>
      <c r="EK75" s="52" t="s">
        <v>1693</v>
      </c>
      <c r="EP75" s="52" t="s">
        <v>1855</v>
      </c>
      <c r="EU75" s="52" t="s">
        <v>1411</v>
      </c>
      <c r="FE75" s="904"/>
      <c r="FF75" s="117" t="s">
        <v>885</v>
      </c>
      <c r="FG75" s="904"/>
      <c r="FT75" s="69" t="s">
        <v>888</v>
      </c>
      <c r="FU75" s="69" t="s">
        <v>889</v>
      </c>
      <c r="FV75" s="69" t="s">
        <v>890</v>
      </c>
      <c r="FY75" s="50" t="s">
        <v>894</v>
      </c>
      <c r="GI75" s="903"/>
      <c r="GJ75" s="121" t="s">
        <v>1697</v>
      </c>
      <c r="GK75" s="903"/>
      <c r="GN75" s="52" t="s">
        <v>1693</v>
      </c>
      <c r="GX75" s="51" t="s">
        <v>6269</v>
      </c>
      <c r="HH75" s="69" t="s">
        <v>877</v>
      </c>
      <c r="HI75" s="69" t="s">
        <v>878</v>
      </c>
      <c r="HJ75" s="69" t="s">
        <v>732</v>
      </c>
      <c r="HM75" s="51" t="s">
        <v>895</v>
      </c>
      <c r="HW75" s="50" t="s">
        <v>875</v>
      </c>
      <c r="IG75" s="50" t="s">
        <v>875</v>
      </c>
      <c r="IL75" s="52" t="s">
        <v>3890</v>
      </c>
      <c r="IQ75" s="51" t="s">
        <v>887</v>
      </c>
      <c r="IV75" s="903"/>
      <c r="IW75" s="121" t="s">
        <v>1697</v>
      </c>
      <c r="IX75" s="903"/>
      <c r="JA75" s="70" t="s">
        <v>11833</v>
      </c>
      <c r="JB75" s="70" t="s">
        <v>892</v>
      </c>
      <c r="JC75" s="70" t="s">
        <v>893</v>
      </c>
      <c r="JK75" s="50" t="s">
        <v>869</v>
      </c>
      <c r="JP75" s="912"/>
      <c r="JQ75" s="99" t="s">
        <v>1697</v>
      </c>
      <c r="JR75" s="914"/>
      <c r="JZ75" s="52" t="s">
        <v>11562</v>
      </c>
      <c r="KE75" s="903"/>
      <c r="KF75" s="179" t="s">
        <v>881</v>
      </c>
      <c r="KG75" s="903"/>
    </row>
    <row r="76" spans="1:298" ht="409.6" customHeight="1" thickBot="1">
      <c r="A76" s="52" t="s">
        <v>2236</v>
      </c>
      <c r="F76" s="52" t="s">
        <v>1407</v>
      </c>
      <c r="K76" s="902" t="s">
        <v>879</v>
      </c>
      <c r="L76" s="75" t="s">
        <v>880</v>
      </c>
      <c r="M76" s="902" t="s">
        <v>2851</v>
      </c>
      <c r="U76" s="51" t="s">
        <v>897</v>
      </c>
      <c r="AE76" s="903"/>
      <c r="AF76" s="121" t="s">
        <v>884</v>
      </c>
      <c r="AG76" s="903"/>
      <c r="AH76"/>
      <c r="AI76"/>
      <c r="AY76" s="70" t="s">
        <v>852</v>
      </c>
      <c r="AZ76" s="70" t="s">
        <v>892</v>
      </c>
      <c r="BA76" s="70" t="s">
        <v>1417</v>
      </c>
      <c r="BI76" s="52" t="s">
        <v>5910</v>
      </c>
      <c r="BN76" s="50" t="s">
        <v>894</v>
      </c>
      <c r="BS76" s="52" t="s">
        <v>1851</v>
      </c>
      <c r="CC76"/>
      <c r="CD76"/>
      <c r="CE76"/>
      <c r="CF76"/>
      <c r="CG76"/>
      <c r="CM76" s="50" t="s">
        <v>875</v>
      </c>
      <c r="CR76" s="52" t="s">
        <v>8573</v>
      </c>
      <c r="CW76" s="51" t="s">
        <v>866</v>
      </c>
      <c r="DB76" s="51" t="s">
        <v>950</v>
      </c>
      <c r="DC76"/>
      <c r="DD76"/>
      <c r="DE76"/>
      <c r="DF76"/>
      <c r="DG76" s="51" t="s">
        <v>895</v>
      </c>
      <c r="DL76" s="70" t="s">
        <v>891</v>
      </c>
      <c r="DM76" s="70" t="s">
        <v>8770</v>
      </c>
      <c r="EA76" s="81" t="s">
        <v>3682</v>
      </c>
      <c r="EF76" s="903"/>
      <c r="EG76" s="76" t="s">
        <v>1698</v>
      </c>
      <c r="EH76" s="903"/>
      <c r="EK76" s="52" t="s">
        <v>1412</v>
      </c>
      <c r="EP76" s="52" t="s">
        <v>1856</v>
      </c>
      <c r="EU76" s="52" t="s">
        <v>1862</v>
      </c>
      <c r="EZ76" s="50" t="s">
        <v>869</v>
      </c>
      <c r="FE76" s="50" t="s">
        <v>886</v>
      </c>
      <c r="FJ76" s="51" t="s">
        <v>876</v>
      </c>
      <c r="FO76" s="51" t="s">
        <v>876</v>
      </c>
      <c r="FT76" s="70" t="s">
        <v>9315</v>
      </c>
      <c r="FU76" s="70" t="s">
        <v>892</v>
      </c>
      <c r="FV76" s="70" t="s">
        <v>893</v>
      </c>
      <c r="GD76" s="50" t="s">
        <v>896</v>
      </c>
      <c r="GI76" s="903"/>
      <c r="GJ76" s="121" t="s">
        <v>882</v>
      </c>
      <c r="GK76" s="903"/>
      <c r="GN76" s="52" t="s">
        <v>1412</v>
      </c>
      <c r="GS76" s="50" t="s">
        <v>868</v>
      </c>
      <c r="GX76" s="69"/>
      <c r="GY76" s="69" t="s">
        <v>2276</v>
      </c>
      <c r="GZ76" s="69" t="s">
        <v>6270</v>
      </c>
      <c r="HA76" s="69" t="s">
        <v>732</v>
      </c>
      <c r="HC76" s="51" t="s">
        <v>895</v>
      </c>
      <c r="HH76" s="902" t="s">
        <v>879</v>
      </c>
      <c r="HI76" s="120" t="s">
        <v>880</v>
      </c>
      <c r="HJ76" s="902" t="s">
        <v>10387</v>
      </c>
      <c r="HM76" s="52" t="s">
        <v>1430</v>
      </c>
      <c r="HR76" s="51" t="s">
        <v>895</v>
      </c>
      <c r="IB76" s="51" t="s">
        <v>866</v>
      </c>
      <c r="IQ76" s="69" t="s">
        <v>888</v>
      </c>
      <c r="IR76" s="69" t="s">
        <v>889</v>
      </c>
      <c r="IS76" s="69" t="s">
        <v>890</v>
      </c>
      <c r="IV76" s="903"/>
      <c r="IW76" s="121" t="s">
        <v>882</v>
      </c>
      <c r="IX76" s="903"/>
      <c r="JA76" s="71" t="s">
        <v>11834</v>
      </c>
      <c r="JB76" s="71" t="s">
        <v>892</v>
      </c>
      <c r="JC76" s="71" t="s">
        <v>893</v>
      </c>
      <c r="JF76" s="50" t="s">
        <v>896</v>
      </c>
      <c r="JP76" s="913"/>
      <c r="JQ76" s="88" t="s">
        <v>882</v>
      </c>
      <c r="JR76" s="908"/>
      <c r="JU76" s="51" t="s">
        <v>895</v>
      </c>
      <c r="KE76" s="903"/>
      <c r="KF76" s="179" t="s">
        <v>883</v>
      </c>
      <c r="KG76" s="903"/>
      <c r="KJ76" s="51" t="s">
        <v>876</v>
      </c>
    </row>
    <row r="77" spans="1:298" ht="356.5" customHeight="1" thickBot="1">
      <c r="F77" s="52" t="s">
        <v>1860</v>
      </c>
      <c r="K77" s="904"/>
      <c r="L77" s="77" t="s">
        <v>885</v>
      </c>
      <c r="M77" s="904"/>
      <c r="U77" s="52" t="s">
        <v>132</v>
      </c>
      <c r="AE77" s="904"/>
      <c r="AF77" s="122" t="s">
        <v>885</v>
      </c>
      <c r="AG77" s="904"/>
      <c r="AH77"/>
      <c r="AI77"/>
      <c r="AO77" s="50" t="s">
        <v>871</v>
      </c>
      <c r="AT77" s="50" t="s">
        <v>862</v>
      </c>
      <c r="AY77" s="71" t="s">
        <v>2239</v>
      </c>
      <c r="AZ77" s="71" t="s">
        <v>892</v>
      </c>
      <c r="BA77" s="71" t="s">
        <v>1417</v>
      </c>
      <c r="BS77" s="52" t="s">
        <v>77</v>
      </c>
      <c r="BX77" s="50" t="s">
        <v>896</v>
      </c>
      <c r="CC77" s="50" t="s">
        <v>2274</v>
      </c>
      <c r="CD77"/>
      <c r="CE77"/>
      <c r="CF77"/>
      <c r="CG77"/>
      <c r="CH77" s="50" t="s">
        <v>6268</v>
      </c>
      <c r="CW77" s="52" t="s">
        <v>867</v>
      </c>
      <c r="DB77" s="52" t="s">
        <v>171</v>
      </c>
      <c r="DC77"/>
      <c r="DD77"/>
      <c r="DE77"/>
      <c r="DF77"/>
      <c r="DG77" s="52" t="s">
        <v>12351</v>
      </c>
      <c r="DL77" s="50" t="s">
        <v>875</v>
      </c>
      <c r="DQ77" s="50" t="s">
        <v>896</v>
      </c>
      <c r="DV77" s="51" t="s">
        <v>887</v>
      </c>
      <c r="EA77" s="81" t="s">
        <v>3683</v>
      </c>
      <c r="EF77" s="903"/>
      <c r="EG77" s="76" t="s">
        <v>883</v>
      </c>
      <c r="EH77" s="903"/>
      <c r="EK77" s="52" t="s">
        <v>2628</v>
      </c>
      <c r="EP77" s="52" t="s">
        <v>1857</v>
      </c>
      <c r="EU77" s="52" t="s">
        <v>1863</v>
      </c>
      <c r="FJ77" s="69" t="s">
        <v>877</v>
      </c>
      <c r="FK77" s="69" t="s">
        <v>878</v>
      </c>
      <c r="FL77" s="69" t="s">
        <v>732</v>
      </c>
      <c r="FO77" s="69" t="s">
        <v>877</v>
      </c>
      <c r="FP77" s="69" t="s">
        <v>878</v>
      </c>
      <c r="FQ77" s="69" t="s">
        <v>732</v>
      </c>
      <c r="FT77" s="50" t="s">
        <v>894</v>
      </c>
      <c r="GI77" s="903"/>
      <c r="GJ77" s="121" t="s">
        <v>1698</v>
      </c>
      <c r="GK77" s="903"/>
      <c r="GN77" s="52" t="s">
        <v>1865</v>
      </c>
      <c r="GX77" s="72" t="s">
        <v>101</v>
      </c>
      <c r="GY77" s="70" t="s">
        <v>9998</v>
      </c>
      <c r="GZ77" s="70" t="s">
        <v>6272</v>
      </c>
      <c r="HA77" s="70" t="s">
        <v>9999</v>
      </c>
      <c r="HC77" s="52" t="s">
        <v>10224</v>
      </c>
      <c r="HH77" s="903"/>
      <c r="HI77" s="121" t="s">
        <v>881</v>
      </c>
      <c r="HJ77" s="903"/>
      <c r="HM77" s="52" t="s">
        <v>4570</v>
      </c>
      <c r="HR77" s="52" t="s">
        <v>10535</v>
      </c>
      <c r="IB77" s="52" t="s">
        <v>867</v>
      </c>
      <c r="IL77" s="50" t="s">
        <v>896</v>
      </c>
      <c r="IQ77" s="70" t="s">
        <v>2817</v>
      </c>
      <c r="IR77" s="70" t="s">
        <v>892</v>
      </c>
      <c r="IS77" s="70" t="s">
        <v>893</v>
      </c>
      <c r="IV77" s="903"/>
      <c r="IW77" s="121" t="s">
        <v>1698</v>
      </c>
      <c r="IX77" s="903"/>
      <c r="JA77" s="70" t="s">
        <v>11835</v>
      </c>
      <c r="JB77" s="70" t="s">
        <v>892</v>
      </c>
      <c r="JC77" s="70" t="s">
        <v>893</v>
      </c>
      <c r="JP77" s="909" t="s">
        <v>879</v>
      </c>
      <c r="JQ77" s="78" t="s">
        <v>885</v>
      </c>
      <c r="JR77" s="902" t="s">
        <v>4937</v>
      </c>
      <c r="JU77" s="52" t="s">
        <v>11457</v>
      </c>
      <c r="JZ77" s="50" t="s">
        <v>896</v>
      </c>
      <c r="KE77" s="903"/>
      <c r="KF77" s="179" t="s">
        <v>884</v>
      </c>
      <c r="KG77" s="903"/>
      <c r="KJ77" s="69" t="s">
        <v>877</v>
      </c>
      <c r="KK77" s="69" t="s">
        <v>878</v>
      </c>
      <c r="KL77" s="69" t="s">
        <v>732</v>
      </c>
    </row>
    <row r="78" spans="1:298" ht="139.5" customHeight="1" thickBot="1">
      <c r="A78" s="50" t="s">
        <v>896</v>
      </c>
      <c r="F78" s="52" t="s">
        <v>1861</v>
      </c>
      <c r="K78" s="50" t="s">
        <v>886</v>
      </c>
      <c r="P78" s="51" t="s">
        <v>876</v>
      </c>
      <c r="Z78" s="51" t="s">
        <v>895</v>
      </c>
      <c r="AE78" s="50" t="s">
        <v>886</v>
      </c>
      <c r="AF78"/>
      <c r="AG78"/>
      <c r="AH78"/>
      <c r="AI78"/>
      <c r="AJ78" s="51" t="s">
        <v>876</v>
      </c>
      <c r="AY78" s="70" t="s">
        <v>2640</v>
      </c>
      <c r="AZ78" s="70" t="s">
        <v>6277</v>
      </c>
      <c r="BA78" s="70" t="s">
        <v>893</v>
      </c>
      <c r="BD78" s="51" t="s">
        <v>872</v>
      </c>
      <c r="BI78" s="50" t="s">
        <v>862</v>
      </c>
      <c r="BS78" s="52" t="s">
        <v>2615</v>
      </c>
      <c r="CC78"/>
      <c r="CD78"/>
      <c r="CE78"/>
      <c r="CF78"/>
      <c r="CG78"/>
      <c r="CR78" s="50" t="s">
        <v>896</v>
      </c>
      <c r="DB78"/>
      <c r="DC78"/>
      <c r="DD78"/>
      <c r="DE78"/>
      <c r="DF78"/>
      <c r="DV78" s="69" t="s">
        <v>888</v>
      </c>
      <c r="DW78" s="69" t="s">
        <v>889</v>
      </c>
      <c r="DX78" s="69" t="s">
        <v>890</v>
      </c>
      <c r="EA78" s="81" t="s">
        <v>3684</v>
      </c>
      <c r="EF78" s="903"/>
      <c r="EG78" s="76" t="s">
        <v>884</v>
      </c>
      <c r="EH78" s="903"/>
      <c r="EK78" s="52" t="s">
        <v>1865</v>
      </c>
      <c r="EP78" s="52" t="s">
        <v>2620</v>
      </c>
      <c r="EU78" s="52" t="s">
        <v>1864</v>
      </c>
      <c r="FJ78" s="902" t="s">
        <v>1696</v>
      </c>
      <c r="FK78" s="120" t="s">
        <v>880</v>
      </c>
      <c r="FL78" s="902" t="s">
        <v>9057</v>
      </c>
      <c r="FO78" s="70" t="s">
        <v>1696</v>
      </c>
      <c r="FP78" s="70" t="s">
        <v>880</v>
      </c>
      <c r="FQ78" s="70" t="s">
        <v>9211</v>
      </c>
      <c r="FY78" s="51" t="s">
        <v>895</v>
      </c>
      <c r="GI78" s="903"/>
      <c r="GJ78" s="121" t="s">
        <v>883</v>
      </c>
      <c r="GK78" s="903"/>
      <c r="GN78" s="52" t="s">
        <v>1866</v>
      </c>
      <c r="GX78" s="50" t="s">
        <v>886</v>
      </c>
      <c r="HC78" s="52" t="s">
        <v>10225</v>
      </c>
      <c r="HH78" s="903"/>
      <c r="HI78" s="121" t="s">
        <v>1156</v>
      </c>
      <c r="HJ78" s="903"/>
      <c r="HR78" s="52" t="s">
        <v>10536</v>
      </c>
      <c r="HW78" s="51" t="s">
        <v>876</v>
      </c>
      <c r="IG78" s="51" t="s">
        <v>876</v>
      </c>
      <c r="IQ78" s="71" t="s">
        <v>1158</v>
      </c>
      <c r="IR78" s="71" t="s">
        <v>892</v>
      </c>
      <c r="IS78" s="71" t="s">
        <v>1417</v>
      </c>
      <c r="IV78" s="903"/>
      <c r="IW78" s="121" t="s">
        <v>883</v>
      </c>
      <c r="IX78" s="903"/>
      <c r="JA78" s="71" t="s">
        <v>11836</v>
      </c>
      <c r="JB78" s="71" t="s">
        <v>892</v>
      </c>
      <c r="JC78" s="71" t="s">
        <v>893</v>
      </c>
      <c r="JK78" s="51" t="s">
        <v>870</v>
      </c>
      <c r="JP78" s="910"/>
      <c r="JQ78" s="80" t="s">
        <v>1019</v>
      </c>
      <c r="JR78" s="904"/>
      <c r="JU78" s="52" t="s">
        <v>11458</v>
      </c>
      <c r="KE78" s="904"/>
      <c r="KF78" s="178" t="s">
        <v>885</v>
      </c>
      <c r="KG78" s="904"/>
      <c r="KJ78" s="902" t="s">
        <v>879</v>
      </c>
      <c r="KK78" s="120" t="s">
        <v>880</v>
      </c>
      <c r="KL78" s="902" t="s">
        <v>11664</v>
      </c>
    </row>
    <row r="79" spans="1:298" ht="96.5" customHeight="1" thickBot="1">
      <c r="F79" s="52" t="s">
        <v>1409</v>
      </c>
      <c r="P79" s="69" t="s">
        <v>877</v>
      </c>
      <c r="Q79" s="69" t="s">
        <v>878</v>
      </c>
      <c r="R79" s="69" t="s">
        <v>732</v>
      </c>
      <c r="U79" s="50" t="s">
        <v>898</v>
      </c>
      <c r="Z79" s="81" t="s">
        <v>3985</v>
      </c>
      <c r="AE79"/>
      <c r="AF79"/>
      <c r="AG79"/>
      <c r="AH79"/>
      <c r="AI79"/>
      <c r="AJ79" s="69" t="s">
        <v>877</v>
      </c>
      <c r="AK79" s="69" t="s">
        <v>878</v>
      </c>
      <c r="AL79" s="69" t="s">
        <v>732</v>
      </c>
      <c r="AY79" s="71" t="s">
        <v>6480</v>
      </c>
      <c r="AZ79" s="71" t="s">
        <v>892</v>
      </c>
      <c r="BA79" s="71" t="s">
        <v>1417</v>
      </c>
      <c r="BD79" s="69" t="s">
        <v>873</v>
      </c>
      <c r="BE79" s="69" t="s">
        <v>732</v>
      </c>
      <c r="BN79" s="51" t="s">
        <v>895</v>
      </c>
      <c r="BS79" s="52" t="s">
        <v>1852</v>
      </c>
      <c r="CC79"/>
      <c r="CD79"/>
      <c r="CE79"/>
      <c r="CF79"/>
      <c r="CG79"/>
      <c r="CM79" s="51" t="s">
        <v>876</v>
      </c>
      <c r="CW79" s="50" t="s">
        <v>868</v>
      </c>
      <c r="DB79" s="51" t="s">
        <v>952</v>
      </c>
      <c r="DC79"/>
      <c r="DD79"/>
      <c r="DE79"/>
      <c r="DF79"/>
      <c r="DG79" s="50" t="s">
        <v>896</v>
      </c>
      <c r="DV79" s="70" t="s">
        <v>891</v>
      </c>
      <c r="DW79" s="70" t="s">
        <v>892</v>
      </c>
      <c r="DX79" s="70" t="s">
        <v>1417</v>
      </c>
      <c r="EA79" s="81" t="s">
        <v>3685</v>
      </c>
      <c r="EF79" s="904"/>
      <c r="EG79" s="77" t="s">
        <v>885</v>
      </c>
      <c r="EH79" s="904"/>
      <c r="EK79" s="52" t="s">
        <v>1867</v>
      </c>
      <c r="EP79" s="52" t="s">
        <v>2621</v>
      </c>
      <c r="EU79" s="52" t="s">
        <v>1693</v>
      </c>
      <c r="EZ79" s="51" t="s">
        <v>870</v>
      </c>
      <c r="FE79" s="51" t="s">
        <v>887</v>
      </c>
      <c r="FJ79" s="903"/>
      <c r="FK79" s="121" t="s">
        <v>881</v>
      </c>
      <c r="FL79" s="903"/>
      <c r="FO79" s="50" t="s">
        <v>886</v>
      </c>
      <c r="FY79" s="52" t="s">
        <v>9549</v>
      </c>
      <c r="GD79" s="51" t="s">
        <v>897</v>
      </c>
      <c r="GI79" s="903"/>
      <c r="GJ79" s="121" t="s">
        <v>884</v>
      </c>
      <c r="GK79" s="903"/>
      <c r="GN79" s="52" t="s">
        <v>1867</v>
      </c>
      <c r="GS79" s="50" t="s">
        <v>869</v>
      </c>
      <c r="HC79" s="52" t="s">
        <v>10226</v>
      </c>
      <c r="HH79" s="903"/>
      <c r="HI79" s="121" t="s">
        <v>1697</v>
      </c>
      <c r="HJ79" s="903"/>
      <c r="HM79" s="50" t="s">
        <v>896</v>
      </c>
      <c r="HR79" s="52" t="s">
        <v>10537</v>
      </c>
      <c r="HW79" s="69" t="s">
        <v>877</v>
      </c>
      <c r="HX79" s="69" t="s">
        <v>878</v>
      </c>
      <c r="HY79" s="69" t="s">
        <v>732</v>
      </c>
      <c r="IB79" s="50" t="s">
        <v>868</v>
      </c>
      <c r="IG79" s="69" t="s">
        <v>877</v>
      </c>
      <c r="IH79" s="69" t="s">
        <v>878</v>
      </c>
      <c r="II79" s="69" t="s">
        <v>732</v>
      </c>
      <c r="IQ79" s="50" t="s">
        <v>894</v>
      </c>
      <c r="IV79" s="903"/>
      <c r="IW79" s="121" t="s">
        <v>884</v>
      </c>
      <c r="IX79" s="903"/>
      <c r="JA79" s="70" t="s">
        <v>11837</v>
      </c>
      <c r="JB79" s="70" t="s">
        <v>892</v>
      </c>
      <c r="JC79" s="70" t="s">
        <v>893</v>
      </c>
      <c r="JF79" s="51" t="s">
        <v>897</v>
      </c>
      <c r="JK79" s="52" t="s">
        <v>132</v>
      </c>
      <c r="JP79" s="911" t="s">
        <v>1696</v>
      </c>
      <c r="JQ79" s="87" t="s">
        <v>1698</v>
      </c>
      <c r="JR79" s="907" t="s">
        <v>4938</v>
      </c>
      <c r="JU79" s="52" t="s">
        <v>11459</v>
      </c>
      <c r="KE79" s="50" t="s">
        <v>886</v>
      </c>
      <c r="KJ79" s="903"/>
      <c r="KK79" s="121" t="s">
        <v>881</v>
      </c>
      <c r="KL79" s="903"/>
    </row>
    <row r="80" spans="1:298" ht="409.6" customHeight="1" thickBot="1">
      <c r="F80" s="52" t="s">
        <v>81</v>
      </c>
      <c r="P80" s="902" t="s">
        <v>1696</v>
      </c>
      <c r="Q80" s="75" t="s">
        <v>880</v>
      </c>
      <c r="R80" s="902" t="s">
        <v>4174</v>
      </c>
      <c r="Z80" s="52" t="s">
        <v>3986</v>
      </c>
      <c r="AE80"/>
      <c r="AF80"/>
      <c r="AG80"/>
      <c r="AH80"/>
      <c r="AI80"/>
      <c r="AJ80" s="902" t="s">
        <v>879</v>
      </c>
      <c r="AK80" s="120" t="s">
        <v>880</v>
      </c>
      <c r="AL80" s="902" t="s">
        <v>6068</v>
      </c>
      <c r="AO80" s="51" t="s">
        <v>872</v>
      </c>
      <c r="AT80" s="51" t="s">
        <v>863</v>
      </c>
      <c r="AY80" s="50" t="s">
        <v>894</v>
      </c>
      <c r="BD80" s="70" t="s">
        <v>2817</v>
      </c>
      <c r="BE80" s="70" t="s">
        <v>6708</v>
      </c>
      <c r="BN80" s="52" t="s">
        <v>7684</v>
      </c>
      <c r="BS80" s="52" t="s">
        <v>2616</v>
      </c>
      <c r="BX80" s="51" t="s">
        <v>897</v>
      </c>
      <c r="CC80" s="51" t="s">
        <v>2275</v>
      </c>
      <c r="CD80"/>
      <c r="CE80"/>
      <c r="CF80"/>
      <c r="CG80"/>
      <c r="CH80" s="51" t="s">
        <v>6269</v>
      </c>
      <c r="CM80" s="69" t="s">
        <v>877</v>
      </c>
      <c r="CN80" s="69" t="s">
        <v>878</v>
      </c>
      <c r="CO80" s="69" t="s">
        <v>732</v>
      </c>
      <c r="DB80" s="52" t="s">
        <v>953</v>
      </c>
      <c r="DC80"/>
      <c r="DD80"/>
      <c r="DE80"/>
      <c r="DF80"/>
      <c r="DL80" s="51" t="s">
        <v>876</v>
      </c>
      <c r="DQ80" s="51" t="s">
        <v>897</v>
      </c>
      <c r="DV80" s="50" t="s">
        <v>894</v>
      </c>
      <c r="EF80" s="907" t="s">
        <v>1700</v>
      </c>
      <c r="EG80" s="85" t="s">
        <v>885</v>
      </c>
      <c r="EH80" s="907" t="s">
        <v>1702</v>
      </c>
      <c r="EK80" s="52" t="s">
        <v>1868</v>
      </c>
      <c r="EP80" s="52" t="s">
        <v>2622</v>
      </c>
      <c r="EU80" s="52" t="s">
        <v>1412</v>
      </c>
      <c r="EZ80" s="52" t="s">
        <v>132</v>
      </c>
      <c r="FE80" s="69" t="s">
        <v>888</v>
      </c>
      <c r="FF80" s="69" t="s">
        <v>889</v>
      </c>
      <c r="FG80" s="69" t="s">
        <v>890</v>
      </c>
      <c r="FJ80" s="903"/>
      <c r="FK80" s="121" t="s">
        <v>882</v>
      </c>
      <c r="FL80" s="903"/>
      <c r="FT80" s="51" t="s">
        <v>895</v>
      </c>
      <c r="GD80" s="52" t="s">
        <v>132</v>
      </c>
      <c r="GI80" s="904"/>
      <c r="GJ80" s="122" t="s">
        <v>885</v>
      </c>
      <c r="GK80" s="904"/>
      <c r="GN80" s="52" t="s">
        <v>1868</v>
      </c>
      <c r="HC80" s="52" t="s">
        <v>10227</v>
      </c>
      <c r="HH80" s="903"/>
      <c r="HI80" s="121" t="s">
        <v>882</v>
      </c>
      <c r="HJ80" s="903"/>
      <c r="HR80" s="52" t="s">
        <v>10538</v>
      </c>
      <c r="HW80" s="902" t="s">
        <v>879</v>
      </c>
      <c r="HX80" s="116" t="s">
        <v>880</v>
      </c>
      <c r="HY80" s="902" t="s">
        <v>5676</v>
      </c>
      <c r="IG80" s="902" t="s">
        <v>1700</v>
      </c>
      <c r="IH80" s="120" t="s">
        <v>880</v>
      </c>
      <c r="II80" s="905"/>
      <c r="IL80" s="51" t="s">
        <v>897</v>
      </c>
      <c r="IV80" s="904"/>
      <c r="IW80" s="122" t="s">
        <v>885</v>
      </c>
      <c r="IX80" s="904"/>
      <c r="JA80" s="71" t="s">
        <v>11838</v>
      </c>
      <c r="JB80" s="71" t="s">
        <v>892</v>
      </c>
      <c r="JC80" s="71" t="s">
        <v>893</v>
      </c>
      <c r="JF80" s="52" t="s">
        <v>132</v>
      </c>
      <c r="JP80" s="913"/>
      <c r="JQ80" s="88" t="s">
        <v>883</v>
      </c>
      <c r="JR80" s="908"/>
      <c r="JU80" s="52" t="s">
        <v>11460</v>
      </c>
      <c r="JZ80" s="51" t="s">
        <v>897</v>
      </c>
      <c r="KJ80" s="903"/>
      <c r="KK80" s="121" t="s">
        <v>882</v>
      </c>
      <c r="KL80" s="903"/>
    </row>
    <row r="81" spans="1:298" ht="409.6" customHeight="1" thickBot="1">
      <c r="A81" s="51" t="s">
        <v>897</v>
      </c>
      <c r="F81" s="52" t="s">
        <v>1410</v>
      </c>
      <c r="K81" s="51" t="s">
        <v>887</v>
      </c>
      <c r="P81" s="904"/>
      <c r="Q81" s="77" t="s">
        <v>884</v>
      </c>
      <c r="R81" s="904"/>
      <c r="Z81" s="68"/>
      <c r="AE81" s="51" t="s">
        <v>887</v>
      </c>
      <c r="AF81"/>
      <c r="AG81"/>
      <c r="AH81"/>
      <c r="AI81"/>
      <c r="AJ81" s="904"/>
      <c r="AK81" s="122" t="s">
        <v>881</v>
      </c>
      <c r="AL81" s="904"/>
      <c r="AO81" s="69" t="s">
        <v>873</v>
      </c>
      <c r="AP81" s="69" t="s">
        <v>732</v>
      </c>
      <c r="AT81" s="52" t="s">
        <v>864</v>
      </c>
      <c r="BD81" s="50" t="s">
        <v>875</v>
      </c>
      <c r="BI81" s="51" t="s">
        <v>863</v>
      </c>
      <c r="BS81" s="52" t="s">
        <v>2618</v>
      </c>
      <c r="BX81" s="52" t="s">
        <v>132</v>
      </c>
      <c r="CC81" s="69"/>
      <c r="CD81" s="69" t="s">
        <v>2276</v>
      </c>
      <c r="CE81" s="69" t="s">
        <v>732</v>
      </c>
      <c r="CF81"/>
      <c r="CG81"/>
      <c r="CH81" s="69"/>
      <c r="CI81" s="69" t="s">
        <v>2276</v>
      </c>
      <c r="CJ81" s="69" t="s">
        <v>6270</v>
      </c>
      <c r="CK81" s="69" t="s">
        <v>732</v>
      </c>
      <c r="CM81" s="120" t="s">
        <v>1696</v>
      </c>
      <c r="CN81" s="120" t="s">
        <v>880</v>
      </c>
      <c r="CO81" s="902" t="s">
        <v>8175</v>
      </c>
      <c r="CR81" s="51" t="s">
        <v>897</v>
      </c>
      <c r="DB81"/>
      <c r="DC81"/>
      <c r="DD81"/>
      <c r="DE81"/>
      <c r="DF81"/>
      <c r="DL81" s="69" t="s">
        <v>877</v>
      </c>
      <c r="DM81" s="69" t="s">
        <v>878</v>
      </c>
      <c r="DN81" s="69" t="s">
        <v>732</v>
      </c>
      <c r="DQ81" s="52" t="s">
        <v>132</v>
      </c>
      <c r="EA81" s="50" t="s">
        <v>896</v>
      </c>
      <c r="EF81" s="908"/>
      <c r="EG81" s="88" t="s">
        <v>1701</v>
      </c>
      <c r="EH81" s="908"/>
      <c r="EK81" s="52" t="s">
        <v>577</v>
      </c>
      <c r="EP81" s="52" t="s">
        <v>1858</v>
      </c>
      <c r="EU81" s="52" t="s">
        <v>2628</v>
      </c>
      <c r="FE81" s="70" t="s">
        <v>2817</v>
      </c>
      <c r="FF81" s="70" t="s">
        <v>892</v>
      </c>
      <c r="FG81" s="70" t="s">
        <v>1417</v>
      </c>
      <c r="FJ81" s="903"/>
      <c r="FK81" s="121" t="s">
        <v>883</v>
      </c>
      <c r="FL81" s="903"/>
      <c r="FT81" s="52" t="s">
        <v>9316</v>
      </c>
      <c r="FY81" s="50" t="s">
        <v>896</v>
      </c>
      <c r="GI81" s="50" t="s">
        <v>886</v>
      </c>
      <c r="GN81" s="52" t="s">
        <v>577</v>
      </c>
      <c r="GX81" s="51" t="s">
        <v>887</v>
      </c>
      <c r="HC81" s="52" t="s">
        <v>10228</v>
      </c>
      <c r="HH81" s="903"/>
      <c r="HI81" s="121" t="s">
        <v>1698</v>
      </c>
      <c r="HJ81" s="903"/>
      <c r="HW81" s="903"/>
      <c r="HX81" s="118" t="s">
        <v>881</v>
      </c>
      <c r="HY81" s="903"/>
      <c r="IG81" s="904"/>
      <c r="IH81" s="122" t="s">
        <v>881</v>
      </c>
      <c r="II81" s="906"/>
      <c r="IL81" s="52" t="s">
        <v>132</v>
      </c>
      <c r="IV81" s="50" t="s">
        <v>886</v>
      </c>
      <c r="JA81" s="70" t="s">
        <v>11839</v>
      </c>
      <c r="JB81" s="70" t="s">
        <v>892</v>
      </c>
      <c r="JC81" s="70" t="s">
        <v>893</v>
      </c>
      <c r="JK81" s="50" t="s">
        <v>871</v>
      </c>
      <c r="JP81" s="50" t="s">
        <v>886</v>
      </c>
      <c r="JU81" s="52" t="s">
        <v>11461</v>
      </c>
      <c r="JZ81" s="52" t="s">
        <v>132</v>
      </c>
      <c r="KJ81" s="904"/>
      <c r="KK81" s="122" t="s">
        <v>883</v>
      </c>
      <c r="KL81" s="904"/>
    </row>
    <row r="82" spans="1:298" ht="409.6" thickBot="1">
      <c r="A82" s="52" t="s">
        <v>132</v>
      </c>
      <c r="F82" s="52" t="s">
        <v>1411</v>
      </c>
      <c r="K82" s="69" t="s">
        <v>888</v>
      </c>
      <c r="L82" s="69" t="s">
        <v>889</v>
      </c>
      <c r="M82" s="69" t="s">
        <v>890</v>
      </c>
      <c r="P82" s="50" t="s">
        <v>886</v>
      </c>
      <c r="U82" s="51" t="s">
        <v>899</v>
      </c>
      <c r="Z82" s="52" t="s">
        <v>3987</v>
      </c>
      <c r="AE82" s="69" t="s">
        <v>888</v>
      </c>
      <c r="AF82" s="69" t="s">
        <v>889</v>
      </c>
      <c r="AG82" s="69" t="s">
        <v>890</v>
      </c>
      <c r="AH82"/>
      <c r="AI82"/>
      <c r="AJ82" s="50" t="s">
        <v>886</v>
      </c>
      <c r="AO82" s="70" t="s">
        <v>909</v>
      </c>
      <c r="AP82" s="70" t="s">
        <v>12029</v>
      </c>
      <c r="BI82" s="52" t="s">
        <v>5281</v>
      </c>
      <c r="BN82" s="50" t="s">
        <v>896</v>
      </c>
      <c r="BS82" s="52" t="s">
        <v>575</v>
      </c>
      <c r="CC82" s="72" t="s">
        <v>101</v>
      </c>
      <c r="CD82" s="70" t="s">
        <v>8578</v>
      </c>
      <c r="CE82" s="70" t="s">
        <v>12678</v>
      </c>
      <c r="CF82"/>
      <c r="CG82"/>
      <c r="CH82" s="72" t="s">
        <v>101</v>
      </c>
      <c r="CI82" s="70" t="s">
        <v>12284</v>
      </c>
      <c r="CJ82" s="70" t="s">
        <v>6272</v>
      </c>
      <c r="CK82" s="70" t="s">
        <v>12285</v>
      </c>
      <c r="CM82" s="166" t="s">
        <v>8174</v>
      </c>
      <c r="CN82" s="121" t="s">
        <v>881</v>
      </c>
      <c r="CO82" s="903"/>
      <c r="CR82" s="52" t="s">
        <v>112</v>
      </c>
      <c r="CW82" s="50" t="s">
        <v>869</v>
      </c>
      <c r="DB82" s="51" t="s">
        <v>954</v>
      </c>
      <c r="DC82"/>
      <c r="DD82"/>
      <c r="DE82"/>
      <c r="DF82"/>
      <c r="DG82" s="51" t="s">
        <v>897</v>
      </c>
      <c r="DL82" s="902" t="s">
        <v>879</v>
      </c>
      <c r="DM82" s="120" t="s">
        <v>881</v>
      </c>
      <c r="DN82" s="902" t="s">
        <v>8771</v>
      </c>
      <c r="EF82" s="50" t="s">
        <v>886</v>
      </c>
      <c r="EK82" s="52" t="s">
        <v>1413</v>
      </c>
      <c r="EP82" s="52" t="s">
        <v>1859</v>
      </c>
      <c r="EU82" s="52" t="s">
        <v>1865</v>
      </c>
      <c r="EZ82" s="50" t="s">
        <v>871</v>
      </c>
      <c r="FE82" s="50" t="s">
        <v>894</v>
      </c>
      <c r="FJ82" s="904"/>
      <c r="FK82" s="122" t="s">
        <v>885</v>
      </c>
      <c r="FL82" s="904"/>
      <c r="FO82" s="51" t="s">
        <v>887</v>
      </c>
      <c r="GD82" s="50" t="s">
        <v>898</v>
      </c>
      <c r="GN82" s="52" t="s">
        <v>2814</v>
      </c>
      <c r="GS82" s="51" t="s">
        <v>870</v>
      </c>
      <c r="GX82" s="69" t="s">
        <v>888</v>
      </c>
      <c r="GY82" s="69" t="s">
        <v>889</v>
      </c>
      <c r="GZ82" s="69" t="s">
        <v>890</v>
      </c>
      <c r="HH82" s="903"/>
      <c r="HI82" s="121" t="s">
        <v>883</v>
      </c>
      <c r="HJ82" s="903"/>
      <c r="HM82" s="51" t="s">
        <v>897</v>
      </c>
      <c r="HR82" s="50" t="s">
        <v>896</v>
      </c>
      <c r="HW82" s="903"/>
      <c r="HX82" s="118" t="s">
        <v>1156</v>
      </c>
      <c r="HY82" s="903"/>
      <c r="IB82" s="50" t="s">
        <v>869</v>
      </c>
      <c r="IG82" s="50" t="s">
        <v>886</v>
      </c>
      <c r="IQ82" s="51" t="s">
        <v>895</v>
      </c>
      <c r="JA82" s="71" t="s">
        <v>11840</v>
      </c>
      <c r="JB82" s="71" t="s">
        <v>892</v>
      </c>
      <c r="JC82" s="71" t="s">
        <v>893</v>
      </c>
      <c r="JF82" s="50" t="s">
        <v>898</v>
      </c>
      <c r="JU82" s="52" t="s">
        <v>11462</v>
      </c>
      <c r="KE82" s="51" t="s">
        <v>887</v>
      </c>
      <c r="KJ82" s="50" t="s">
        <v>886</v>
      </c>
    </row>
    <row r="83" spans="1:298" ht="81" customHeight="1" thickBot="1">
      <c r="F83" s="52" t="s">
        <v>1862</v>
      </c>
      <c r="K83" s="70" t="s">
        <v>2233</v>
      </c>
      <c r="L83" s="70" t="s">
        <v>892</v>
      </c>
      <c r="M83" s="70" t="s">
        <v>1159</v>
      </c>
      <c r="Z83" s="68"/>
      <c r="AE83" s="70" t="s">
        <v>1158</v>
      </c>
      <c r="AF83" s="70" t="s">
        <v>892</v>
      </c>
      <c r="AG83" s="70" t="s">
        <v>893</v>
      </c>
      <c r="AH83"/>
      <c r="AI83"/>
      <c r="AO83" s="71" t="s">
        <v>891</v>
      </c>
      <c r="AP83" s="71" t="s">
        <v>12030</v>
      </c>
      <c r="AT83" s="50" t="s">
        <v>865</v>
      </c>
      <c r="AY83" s="51" t="s">
        <v>895</v>
      </c>
      <c r="BS83" s="52" t="s">
        <v>576</v>
      </c>
      <c r="BX83" s="50" t="s">
        <v>898</v>
      </c>
      <c r="CC83" s="50" t="s">
        <v>982</v>
      </c>
      <c r="CD83"/>
      <c r="CE83"/>
      <c r="CF83"/>
      <c r="CG83"/>
      <c r="CH83" s="50" t="s">
        <v>886</v>
      </c>
      <c r="CM83" s="167"/>
      <c r="CN83" s="121" t="s">
        <v>1156</v>
      </c>
      <c r="CO83" s="903"/>
      <c r="DB83" s="52" t="s">
        <v>955</v>
      </c>
      <c r="DC83"/>
      <c r="DD83"/>
      <c r="DE83"/>
      <c r="DF83"/>
      <c r="DG83" s="52" t="s">
        <v>112</v>
      </c>
      <c r="DL83" s="903"/>
      <c r="DM83" s="121" t="s">
        <v>1698</v>
      </c>
      <c r="DN83" s="903"/>
      <c r="DQ83" s="50" t="s">
        <v>898</v>
      </c>
      <c r="DV83" s="51" t="s">
        <v>895</v>
      </c>
      <c r="EP83" s="52" t="s">
        <v>1407</v>
      </c>
      <c r="EU83" s="52" t="s">
        <v>1866</v>
      </c>
      <c r="FJ83" s="50" t="s">
        <v>886</v>
      </c>
      <c r="FO83" s="69" t="s">
        <v>888</v>
      </c>
      <c r="FP83" s="69" t="s">
        <v>889</v>
      </c>
      <c r="FQ83" s="69" t="s">
        <v>890</v>
      </c>
      <c r="FT83" s="50" t="s">
        <v>896</v>
      </c>
      <c r="GN83" s="52" t="s">
        <v>1413</v>
      </c>
      <c r="GS83" s="52" t="s">
        <v>132</v>
      </c>
      <c r="GX83" s="70" t="s">
        <v>2636</v>
      </c>
      <c r="GY83" s="70" t="s">
        <v>892</v>
      </c>
      <c r="GZ83" s="70" t="s">
        <v>3064</v>
      </c>
      <c r="HC83" s="50" t="s">
        <v>896</v>
      </c>
      <c r="HH83" s="904"/>
      <c r="HI83" s="122" t="s">
        <v>885</v>
      </c>
      <c r="HJ83" s="904"/>
      <c r="HM83" s="52" t="s">
        <v>132</v>
      </c>
      <c r="HW83" s="903"/>
      <c r="HX83" s="118" t="s">
        <v>882</v>
      </c>
      <c r="HY83" s="903"/>
      <c r="IL83" s="50" t="s">
        <v>898</v>
      </c>
      <c r="IQ83" s="161" t="s">
        <v>10878</v>
      </c>
      <c r="JA83" s="50" t="s">
        <v>894</v>
      </c>
      <c r="JZ83" s="50" t="s">
        <v>898</v>
      </c>
      <c r="KE83" s="69" t="s">
        <v>888</v>
      </c>
      <c r="KF83" s="69" t="s">
        <v>889</v>
      </c>
      <c r="KG83" s="69" t="s">
        <v>890</v>
      </c>
    </row>
    <row r="84" spans="1:298" ht="409.6" customHeight="1" thickBot="1">
      <c r="A84" s="50" t="s">
        <v>898</v>
      </c>
      <c r="F84" s="52" t="s">
        <v>1863</v>
      </c>
      <c r="K84" s="50" t="s">
        <v>894</v>
      </c>
      <c r="U84" s="51" t="s">
        <v>900</v>
      </c>
      <c r="Z84" s="81" t="s">
        <v>3988</v>
      </c>
      <c r="AE84" s="50" t="s">
        <v>894</v>
      </c>
      <c r="AF84"/>
      <c r="AG84"/>
      <c r="AH84"/>
      <c r="AI84"/>
      <c r="AO84" s="50" t="s">
        <v>875</v>
      </c>
      <c r="AY84" s="52" t="s">
        <v>6481</v>
      </c>
      <c r="BD84" s="51" t="s">
        <v>876</v>
      </c>
      <c r="BI84" s="50" t="s">
        <v>865</v>
      </c>
      <c r="BS84" s="52" t="s">
        <v>7823</v>
      </c>
      <c r="CC84"/>
      <c r="CD84"/>
      <c r="CE84"/>
      <c r="CF84"/>
      <c r="CG84"/>
      <c r="CM84" s="167"/>
      <c r="CN84" s="121" t="s">
        <v>1697</v>
      </c>
      <c r="CO84" s="903"/>
      <c r="CR84" s="50" t="s">
        <v>912</v>
      </c>
      <c r="DB84"/>
      <c r="DC84"/>
      <c r="DD84"/>
      <c r="DE84"/>
      <c r="DF84"/>
      <c r="DL84" s="904"/>
      <c r="DM84" s="122" t="s">
        <v>885</v>
      </c>
      <c r="DN84" s="904"/>
      <c r="DV84" s="52" t="s">
        <v>1418</v>
      </c>
      <c r="EA84" s="51" t="s">
        <v>897</v>
      </c>
      <c r="EK84" s="50" t="s">
        <v>862</v>
      </c>
      <c r="EP84" s="52" t="s">
        <v>1860</v>
      </c>
      <c r="EU84" s="52" t="s">
        <v>1867</v>
      </c>
      <c r="FO84" s="70" t="s">
        <v>2636</v>
      </c>
      <c r="FP84" s="70" t="s">
        <v>892</v>
      </c>
      <c r="FQ84" s="70" t="s">
        <v>893</v>
      </c>
      <c r="FY84" s="51" t="s">
        <v>897</v>
      </c>
      <c r="GI84" s="51" t="s">
        <v>887</v>
      </c>
      <c r="GX84" s="50" t="s">
        <v>894</v>
      </c>
      <c r="HH84" s="50" t="s">
        <v>886</v>
      </c>
      <c r="HW84" s="903"/>
      <c r="HX84" s="118" t="s">
        <v>1698</v>
      </c>
      <c r="HY84" s="903"/>
      <c r="IQ84" s="100" t="s">
        <v>10879</v>
      </c>
      <c r="IV84" s="51" t="s">
        <v>887</v>
      </c>
      <c r="JK84" s="51" t="s">
        <v>872</v>
      </c>
      <c r="JP84" s="51" t="s">
        <v>887</v>
      </c>
      <c r="JU84" s="50" t="s">
        <v>896</v>
      </c>
      <c r="KE84" s="70" t="s">
        <v>12423</v>
      </c>
      <c r="KF84" s="70" t="s">
        <v>892</v>
      </c>
      <c r="KG84" s="70" t="s">
        <v>893</v>
      </c>
    </row>
    <row r="85" spans="1:298" ht="32.5" customHeight="1" thickBot="1">
      <c r="F85" s="52" t="s">
        <v>1864</v>
      </c>
      <c r="P85" s="51" t="s">
        <v>887</v>
      </c>
      <c r="U85" s="52" t="s">
        <v>906</v>
      </c>
      <c r="Z85" s="52" t="s">
        <v>3989</v>
      </c>
      <c r="AE85"/>
      <c r="AF85"/>
      <c r="AG85"/>
      <c r="AH85"/>
      <c r="AI85"/>
      <c r="AJ85" s="51" t="s">
        <v>887</v>
      </c>
      <c r="AY85" s="52" t="s">
        <v>6482</v>
      </c>
      <c r="BD85" s="69" t="s">
        <v>877</v>
      </c>
      <c r="BE85" s="69" t="s">
        <v>878</v>
      </c>
      <c r="BF85" s="69" t="s">
        <v>732</v>
      </c>
      <c r="BN85" s="51" t="s">
        <v>897</v>
      </c>
      <c r="BS85" s="52" t="s">
        <v>1854</v>
      </c>
      <c r="CC85"/>
      <c r="CD85"/>
      <c r="CE85"/>
      <c r="CF85"/>
      <c r="CG85"/>
      <c r="CM85" s="167"/>
      <c r="CN85" s="121" t="s">
        <v>882</v>
      </c>
      <c r="CO85" s="903"/>
      <c r="CW85" s="51" t="s">
        <v>870</v>
      </c>
      <c r="DB85" s="51" t="s">
        <v>956</v>
      </c>
      <c r="DC85"/>
      <c r="DD85"/>
      <c r="DE85"/>
      <c r="DF85"/>
      <c r="DG85" s="50" t="s">
        <v>912</v>
      </c>
      <c r="DL85" s="50" t="s">
        <v>886</v>
      </c>
      <c r="DV85" s="52" t="s">
        <v>1419</v>
      </c>
      <c r="EA85" s="52" t="s">
        <v>132</v>
      </c>
      <c r="EF85" s="51" t="s">
        <v>887</v>
      </c>
      <c r="EP85" s="52" t="s">
        <v>2623</v>
      </c>
      <c r="EU85" s="52" t="s">
        <v>1868</v>
      </c>
      <c r="EZ85" s="51" t="s">
        <v>872</v>
      </c>
      <c r="FE85" s="51" t="s">
        <v>895</v>
      </c>
      <c r="FO85" s="50" t="s">
        <v>894</v>
      </c>
      <c r="FY85" s="52" t="s">
        <v>132</v>
      </c>
      <c r="GD85" s="51" t="s">
        <v>899</v>
      </c>
      <c r="GI85" s="69" t="s">
        <v>888</v>
      </c>
      <c r="GJ85" s="69" t="s">
        <v>889</v>
      </c>
      <c r="GK85" s="69" t="s">
        <v>890</v>
      </c>
      <c r="GN85" s="50" t="s">
        <v>862</v>
      </c>
      <c r="GS85" s="50" t="s">
        <v>871</v>
      </c>
      <c r="HM85" s="50" t="s">
        <v>898</v>
      </c>
      <c r="HR85" s="51" t="s">
        <v>897</v>
      </c>
      <c r="HW85" s="904"/>
      <c r="HX85" s="117" t="s">
        <v>883</v>
      </c>
      <c r="HY85" s="904"/>
      <c r="IB85" s="51" t="s">
        <v>870</v>
      </c>
      <c r="IG85" s="51" t="s">
        <v>887</v>
      </c>
      <c r="IQ85" s="100" t="s">
        <v>10880</v>
      </c>
      <c r="IV85" s="69" t="s">
        <v>888</v>
      </c>
      <c r="IW85" s="69" t="s">
        <v>889</v>
      </c>
      <c r="IX85" s="69" t="s">
        <v>890</v>
      </c>
      <c r="JF85" s="51" t="s">
        <v>899</v>
      </c>
      <c r="JK85" s="69" t="s">
        <v>873</v>
      </c>
      <c r="JL85" s="69" t="s">
        <v>732</v>
      </c>
      <c r="JP85" s="126" t="s">
        <v>888</v>
      </c>
      <c r="JQ85" s="69" t="s">
        <v>889</v>
      </c>
      <c r="JR85" s="69" t="s">
        <v>890</v>
      </c>
      <c r="KE85" s="71" t="s">
        <v>3675</v>
      </c>
      <c r="KF85" s="71" t="s">
        <v>892</v>
      </c>
      <c r="KG85" s="71" t="s">
        <v>1417</v>
      </c>
      <c r="KJ85" s="51" t="s">
        <v>887</v>
      </c>
    </row>
    <row r="86" spans="1:298" ht="69.5" thickBot="1">
      <c r="F86" s="52" t="s">
        <v>1693</v>
      </c>
      <c r="P86" s="69" t="s">
        <v>888</v>
      </c>
      <c r="Q86" s="69" t="s">
        <v>889</v>
      </c>
      <c r="R86" s="69" t="s">
        <v>890</v>
      </c>
      <c r="Z86" s="68"/>
      <c r="AE86"/>
      <c r="AF86"/>
      <c r="AG86"/>
      <c r="AH86"/>
      <c r="AI86"/>
      <c r="AJ86" s="69" t="s">
        <v>888</v>
      </c>
      <c r="AK86" s="69" t="s">
        <v>889</v>
      </c>
      <c r="AL86" s="69" t="s">
        <v>890</v>
      </c>
      <c r="AT86" s="51" t="s">
        <v>866</v>
      </c>
      <c r="AY86" s="52" t="s">
        <v>6483</v>
      </c>
      <c r="BD86" s="902" t="s">
        <v>879</v>
      </c>
      <c r="BE86" s="120" t="s">
        <v>880</v>
      </c>
      <c r="BF86" s="902" t="s">
        <v>6709</v>
      </c>
      <c r="BN86" s="52" t="s">
        <v>132</v>
      </c>
      <c r="BS86" s="52" t="s">
        <v>1856</v>
      </c>
      <c r="BX86" s="51" t="s">
        <v>899</v>
      </c>
      <c r="CC86" s="51" t="s">
        <v>983</v>
      </c>
      <c r="CD86"/>
      <c r="CE86"/>
      <c r="CF86"/>
      <c r="CG86"/>
      <c r="CH86" s="51" t="s">
        <v>887</v>
      </c>
      <c r="CM86" s="167"/>
      <c r="CN86" s="121" t="s">
        <v>1698</v>
      </c>
      <c r="CO86" s="903"/>
      <c r="CW86" s="52" t="s">
        <v>132</v>
      </c>
      <c r="DB86" s="52" t="s">
        <v>957</v>
      </c>
      <c r="DC86"/>
      <c r="DD86"/>
      <c r="DE86"/>
      <c r="DF86"/>
      <c r="DQ86" s="51" t="s">
        <v>899</v>
      </c>
      <c r="DV86" s="52" t="s">
        <v>1420</v>
      </c>
      <c r="EF86" s="69" t="s">
        <v>888</v>
      </c>
      <c r="EG86" s="69" t="s">
        <v>889</v>
      </c>
      <c r="EH86" s="69" t="s">
        <v>890</v>
      </c>
      <c r="EP86" s="52" t="s">
        <v>1408</v>
      </c>
      <c r="EU86" s="52" t="s">
        <v>577</v>
      </c>
      <c r="EZ86" s="69" t="s">
        <v>873</v>
      </c>
      <c r="FA86" s="69" t="s">
        <v>732</v>
      </c>
      <c r="FE86" s="52" t="s">
        <v>4398</v>
      </c>
      <c r="FJ86" s="51" t="s">
        <v>887</v>
      </c>
      <c r="FT86" s="51" t="s">
        <v>897</v>
      </c>
      <c r="GI86" s="70" t="s">
        <v>852</v>
      </c>
      <c r="GJ86" s="70" t="s">
        <v>892</v>
      </c>
      <c r="GK86" s="70" t="s">
        <v>2635</v>
      </c>
      <c r="HC86" s="51" t="s">
        <v>897</v>
      </c>
      <c r="HR86" s="52" t="s">
        <v>132</v>
      </c>
      <c r="HW86" s="50" t="s">
        <v>886</v>
      </c>
      <c r="IB86" s="52" t="s">
        <v>132</v>
      </c>
      <c r="IG86" s="69" t="s">
        <v>888</v>
      </c>
      <c r="IH86" s="69" t="s">
        <v>889</v>
      </c>
      <c r="II86" s="69" t="s">
        <v>890</v>
      </c>
      <c r="IL86" s="51" t="s">
        <v>899</v>
      </c>
      <c r="IQ86" s="100" t="s">
        <v>10881</v>
      </c>
      <c r="IV86" s="70" t="s">
        <v>2817</v>
      </c>
      <c r="IW86" s="70" t="s">
        <v>892</v>
      </c>
      <c r="IX86" s="70" t="s">
        <v>3064</v>
      </c>
      <c r="JA86" s="51" t="s">
        <v>895</v>
      </c>
      <c r="JK86" s="70" t="s">
        <v>3063</v>
      </c>
      <c r="JL86" s="70" t="s">
        <v>11275</v>
      </c>
      <c r="JP86" s="128" t="s">
        <v>2817</v>
      </c>
      <c r="JQ86" s="70" t="s">
        <v>892</v>
      </c>
      <c r="JR86" s="70" t="s">
        <v>3064</v>
      </c>
      <c r="JZ86" s="51" t="s">
        <v>899</v>
      </c>
      <c r="KE86" s="70" t="s">
        <v>4941</v>
      </c>
      <c r="KF86" s="70" t="s">
        <v>892</v>
      </c>
      <c r="KG86" s="70" t="s">
        <v>1417</v>
      </c>
      <c r="KJ86" s="69" t="s">
        <v>888</v>
      </c>
      <c r="KK86" s="69" t="s">
        <v>889</v>
      </c>
      <c r="KL86" s="69" t="s">
        <v>890</v>
      </c>
    </row>
    <row r="87" spans="1:298" ht="32.5" customHeight="1" thickBot="1">
      <c r="A87" s="51" t="s">
        <v>899</v>
      </c>
      <c r="F87" s="52" t="s">
        <v>1412</v>
      </c>
      <c r="K87" s="51" t="s">
        <v>895</v>
      </c>
      <c r="P87" s="70" t="s">
        <v>1158</v>
      </c>
      <c r="Q87" s="70" t="s">
        <v>892</v>
      </c>
      <c r="R87" s="70" t="s">
        <v>1417</v>
      </c>
      <c r="U87" s="51" t="s">
        <v>902</v>
      </c>
      <c r="Z87" s="81" t="s">
        <v>3990</v>
      </c>
      <c r="AE87" s="51" t="s">
        <v>895</v>
      </c>
      <c r="AF87"/>
      <c r="AG87"/>
      <c r="AH87"/>
      <c r="AI87"/>
      <c r="AJ87" s="70" t="s">
        <v>891</v>
      </c>
      <c r="AK87" s="70" t="s">
        <v>892</v>
      </c>
      <c r="AL87" s="70" t="s">
        <v>1417</v>
      </c>
      <c r="AO87" s="51" t="s">
        <v>876</v>
      </c>
      <c r="AT87" s="52" t="s">
        <v>867</v>
      </c>
      <c r="AY87" s="52" t="s">
        <v>6484</v>
      </c>
      <c r="BD87" s="903"/>
      <c r="BE87" s="121" t="s">
        <v>881</v>
      </c>
      <c r="BF87" s="903"/>
      <c r="BI87" s="51" t="s">
        <v>866</v>
      </c>
      <c r="BS87" s="52" t="s">
        <v>1857</v>
      </c>
      <c r="CC87" s="52" t="s">
        <v>112</v>
      </c>
      <c r="CD87"/>
      <c r="CE87"/>
      <c r="CF87"/>
      <c r="CG87"/>
      <c r="CH87" s="69" t="s">
        <v>888</v>
      </c>
      <c r="CI87" s="69" t="s">
        <v>889</v>
      </c>
      <c r="CJ87" s="69" t="s">
        <v>890</v>
      </c>
      <c r="CM87" s="167"/>
      <c r="CN87" s="121" t="s">
        <v>883</v>
      </c>
      <c r="CO87" s="903"/>
      <c r="CR87" s="50" t="s">
        <v>913</v>
      </c>
      <c r="DB87"/>
      <c r="DC87"/>
      <c r="DD87"/>
      <c r="DE87"/>
      <c r="DF87"/>
      <c r="EA87" s="50" t="s">
        <v>898</v>
      </c>
      <c r="EF87" s="75" t="s">
        <v>1703</v>
      </c>
      <c r="EG87" s="902" t="s">
        <v>892</v>
      </c>
      <c r="EH87" s="902" t="s">
        <v>1159</v>
      </c>
      <c r="EK87" s="51" t="s">
        <v>863</v>
      </c>
      <c r="EP87" s="52" t="s">
        <v>1861</v>
      </c>
      <c r="EU87" s="52" t="s">
        <v>1413</v>
      </c>
      <c r="EZ87" s="70" t="s">
        <v>874</v>
      </c>
      <c r="FA87" s="70" t="s">
        <v>8948</v>
      </c>
      <c r="FE87" s="52" t="s">
        <v>4399</v>
      </c>
      <c r="FJ87" s="69" t="s">
        <v>888</v>
      </c>
      <c r="FK87" s="69" t="s">
        <v>889</v>
      </c>
      <c r="FL87" s="69" t="s">
        <v>890</v>
      </c>
      <c r="FT87" s="52" t="s">
        <v>132</v>
      </c>
      <c r="FY87" s="50" t="s">
        <v>898</v>
      </c>
      <c r="GD87" s="51" t="s">
        <v>900</v>
      </c>
      <c r="GI87" s="50" t="s">
        <v>894</v>
      </c>
      <c r="GX87" s="51" t="s">
        <v>895</v>
      </c>
      <c r="HC87" s="52" t="s">
        <v>132</v>
      </c>
      <c r="HH87" s="51" t="s">
        <v>887</v>
      </c>
      <c r="IG87" s="70" t="s">
        <v>2817</v>
      </c>
      <c r="IH87" s="70" t="s">
        <v>6277</v>
      </c>
      <c r="II87" s="70" t="s">
        <v>2635</v>
      </c>
      <c r="IQ87" s="100" t="s">
        <v>10882</v>
      </c>
      <c r="IV87" s="50" t="s">
        <v>894</v>
      </c>
      <c r="JA87" s="52" t="s">
        <v>11841</v>
      </c>
      <c r="JF87" s="51" t="s">
        <v>900</v>
      </c>
      <c r="JK87" s="71" t="s">
        <v>2817</v>
      </c>
      <c r="JL87" s="71" t="s">
        <v>11276</v>
      </c>
      <c r="JP87" s="129" t="s">
        <v>852</v>
      </c>
      <c r="JQ87" s="71" t="s">
        <v>3251</v>
      </c>
      <c r="JR87" s="71" t="s">
        <v>893</v>
      </c>
      <c r="JU87" s="51" t="s">
        <v>897</v>
      </c>
      <c r="KE87" s="50" t="s">
        <v>894</v>
      </c>
      <c r="KJ87" s="70" t="s">
        <v>2817</v>
      </c>
      <c r="KK87" s="70" t="s">
        <v>892</v>
      </c>
      <c r="KL87" s="70" t="s">
        <v>2635</v>
      </c>
    </row>
    <row r="88" spans="1:298" ht="128.5" thickBot="1">
      <c r="F88" s="52" t="s">
        <v>1865</v>
      </c>
      <c r="K88" s="52" t="s">
        <v>2852</v>
      </c>
      <c r="P88" s="71" t="s">
        <v>2636</v>
      </c>
      <c r="Q88" s="71" t="s">
        <v>892</v>
      </c>
      <c r="R88" s="71" t="s">
        <v>893</v>
      </c>
      <c r="U88" s="52" t="s">
        <v>910</v>
      </c>
      <c r="Z88" s="52" t="s">
        <v>3991</v>
      </c>
      <c r="AE88" s="52" t="s">
        <v>5915</v>
      </c>
      <c r="AF88"/>
      <c r="AG88"/>
      <c r="AH88"/>
      <c r="AI88"/>
      <c r="AJ88" s="123" t="s">
        <v>6069</v>
      </c>
      <c r="AK88" s="907" t="s">
        <v>892</v>
      </c>
      <c r="AL88" s="907" t="s">
        <v>1417</v>
      </c>
      <c r="AO88" s="69" t="s">
        <v>877</v>
      </c>
      <c r="AP88" s="69" t="s">
        <v>878</v>
      </c>
      <c r="AQ88" s="69" t="s">
        <v>732</v>
      </c>
      <c r="AY88" s="68"/>
      <c r="BD88" s="903"/>
      <c r="BE88" s="121" t="s">
        <v>1156</v>
      </c>
      <c r="BF88" s="903"/>
      <c r="BI88" s="52" t="s">
        <v>867</v>
      </c>
      <c r="BN88" s="50" t="s">
        <v>898</v>
      </c>
      <c r="BS88" s="52" t="s">
        <v>2620</v>
      </c>
      <c r="BX88" s="51" t="s">
        <v>900</v>
      </c>
      <c r="CC88"/>
      <c r="CD88"/>
      <c r="CE88"/>
      <c r="CF88"/>
      <c r="CG88"/>
      <c r="CH88" s="70" t="s">
        <v>3675</v>
      </c>
      <c r="CI88" s="70" t="s">
        <v>12286</v>
      </c>
      <c r="CJ88" s="70" t="s">
        <v>1159</v>
      </c>
      <c r="CM88" s="167"/>
      <c r="CN88" s="121" t="s">
        <v>884</v>
      </c>
      <c r="CO88" s="903"/>
      <c r="CW88" s="50" t="s">
        <v>871</v>
      </c>
      <c r="DB88" s="51" t="s">
        <v>958</v>
      </c>
      <c r="DC88"/>
      <c r="DD88"/>
      <c r="DE88"/>
      <c r="DF88"/>
      <c r="DG88" s="50" t="s">
        <v>913</v>
      </c>
      <c r="DL88" s="51" t="s">
        <v>887</v>
      </c>
      <c r="DQ88" s="51" t="s">
        <v>900</v>
      </c>
      <c r="DV88" s="50" t="s">
        <v>896</v>
      </c>
      <c r="EF88" s="89" t="s">
        <v>1704</v>
      </c>
      <c r="EG88" s="904"/>
      <c r="EH88" s="904"/>
      <c r="EK88" s="52" t="s">
        <v>864</v>
      </c>
      <c r="EP88" s="52" t="s">
        <v>1409</v>
      </c>
      <c r="EZ88" s="50" t="s">
        <v>875</v>
      </c>
      <c r="FE88" s="52" t="s">
        <v>4400</v>
      </c>
      <c r="FJ88" s="70" t="s">
        <v>9058</v>
      </c>
      <c r="FK88" s="70" t="s">
        <v>892</v>
      </c>
      <c r="FL88" s="70" t="s">
        <v>3064</v>
      </c>
      <c r="FO88" s="51" t="s">
        <v>895</v>
      </c>
      <c r="GD88" s="52" t="s">
        <v>1166</v>
      </c>
      <c r="GN88" s="51" t="s">
        <v>863</v>
      </c>
      <c r="GS88" s="51" t="s">
        <v>872</v>
      </c>
      <c r="GX88" s="52" t="s">
        <v>1430</v>
      </c>
      <c r="HH88" s="69" t="s">
        <v>888</v>
      </c>
      <c r="HI88" s="69" t="s">
        <v>889</v>
      </c>
      <c r="HJ88" s="69" t="s">
        <v>890</v>
      </c>
      <c r="HM88" s="51" t="s">
        <v>899</v>
      </c>
      <c r="HR88" s="50" t="s">
        <v>898</v>
      </c>
      <c r="IB88" s="50" t="s">
        <v>871</v>
      </c>
      <c r="IG88" s="50" t="s">
        <v>894</v>
      </c>
      <c r="IL88" s="51" t="s">
        <v>900</v>
      </c>
      <c r="IQ88" s="68"/>
      <c r="JA88" s="68"/>
      <c r="JF88" s="52" t="s">
        <v>3066</v>
      </c>
      <c r="JK88" s="70" t="s">
        <v>171</v>
      </c>
      <c r="JL88" s="70" t="s">
        <v>11277</v>
      </c>
      <c r="JP88" s="128" t="s">
        <v>4939</v>
      </c>
      <c r="JQ88" s="70" t="s">
        <v>892</v>
      </c>
      <c r="JR88" s="70" t="s">
        <v>3064</v>
      </c>
      <c r="JU88" s="52" t="s">
        <v>132</v>
      </c>
      <c r="JZ88" s="51" t="s">
        <v>900</v>
      </c>
      <c r="KJ88" s="50" t="s">
        <v>894</v>
      </c>
    </row>
    <row r="89" spans="1:298" ht="69.5" thickBot="1">
      <c r="A89" s="51" t="s">
        <v>900</v>
      </c>
      <c r="F89" s="52" t="s">
        <v>1866</v>
      </c>
      <c r="K89" s="52" t="s">
        <v>2853</v>
      </c>
      <c r="P89" s="50" t="s">
        <v>894</v>
      </c>
      <c r="Z89" s="68"/>
      <c r="AE89" s="52"/>
      <c r="AF89"/>
      <c r="AG89"/>
      <c r="AH89"/>
      <c r="AI89"/>
      <c r="AJ89" s="94" t="s">
        <v>6070</v>
      </c>
      <c r="AK89" s="908"/>
      <c r="AL89" s="908"/>
      <c r="AO89" s="177" t="s">
        <v>879</v>
      </c>
      <c r="AP89" s="177" t="s">
        <v>880</v>
      </c>
      <c r="AQ89" s="902" t="s">
        <v>12032</v>
      </c>
      <c r="AT89" s="50" t="s">
        <v>868</v>
      </c>
      <c r="AY89" s="52" t="s">
        <v>6485</v>
      </c>
      <c r="BD89" s="903"/>
      <c r="BE89" s="121" t="s">
        <v>1697</v>
      </c>
      <c r="BF89" s="903"/>
      <c r="BS89" s="52" t="s">
        <v>1858</v>
      </c>
      <c r="BX89" s="52" t="s">
        <v>1168</v>
      </c>
      <c r="CC89" s="50" t="s">
        <v>6547</v>
      </c>
      <c r="CD89"/>
      <c r="CE89"/>
      <c r="CF89"/>
      <c r="CG89"/>
      <c r="CH89" s="50" t="s">
        <v>894</v>
      </c>
      <c r="CM89" s="168"/>
      <c r="CN89" s="122" t="s">
        <v>885</v>
      </c>
      <c r="CO89" s="904"/>
      <c r="DB89" s="52" t="s">
        <v>959</v>
      </c>
      <c r="DC89"/>
      <c r="DD89"/>
      <c r="DE89"/>
      <c r="DF89"/>
      <c r="DL89" s="69" t="s">
        <v>888</v>
      </c>
      <c r="DM89" s="69" t="s">
        <v>889</v>
      </c>
      <c r="DN89" s="69" t="s">
        <v>890</v>
      </c>
      <c r="DQ89" s="52" t="s">
        <v>1158</v>
      </c>
      <c r="EF89" s="50" t="s">
        <v>894</v>
      </c>
      <c r="EP89" s="52" t="s">
        <v>2624</v>
      </c>
      <c r="EU89" s="50" t="s">
        <v>862</v>
      </c>
      <c r="FE89" s="68"/>
      <c r="FJ89" s="50" t="s">
        <v>894</v>
      </c>
      <c r="FO89" s="52" t="s">
        <v>9212</v>
      </c>
      <c r="FT89" s="50" t="s">
        <v>898</v>
      </c>
      <c r="GN89" s="52" t="s">
        <v>864</v>
      </c>
      <c r="GS89" s="69" t="s">
        <v>873</v>
      </c>
      <c r="GT89" s="69" t="s">
        <v>732</v>
      </c>
      <c r="GX89" s="52" t="s">
        <v>10000</v>
      </c>
      <c r="HC89" s="50" t="s">
        <v>898</v>
      </c>
      <c r="HH89" s="70" t="s">
        <v>10388</v>
      </c>
      <c r="HI89" s="70" t="s">
        <v>892</v>
      </c>
      <c r="HJ89" s="70" t="s">
        <v>893</v>
      </c>
      <c r="HW89" s="51" t="s">
        <v>887</v>
      </c>
      <c r="IL89" s="52" t="s">
        <v>3891</v>
      </c>
      <c r="IQ89" s="161" t="s">
        <v>10883</v>
      </c>
      <c r="JA89" s="52" t="s">
        <v>11842</v>
      </c>
      <c r="JK89" s="50" t="s">
        <v>875</v>
      </c>
      <c r="JP89" s="129" t="s">
        <v>4940</v>
      </c>
      <c r="JQ89" s="71" t="s">
        <v>892</v>
      </c>
      <c r="JR89" s="71" t="s">
        <v>1159</v>
      </c>
      <c r="JZ89" s="52" t="s">
        <v>908</v>
      </c>
    </row>
    <row r="90" spans="1:298" ht="184.5" thickBot="1">
      <c r="A90" s="52" t="s">
        <v>1168</v>
      </c>
      <c r="F90" s="52" t="s">
        <v>1867</v>
      </c>
      <c r="K90" s="52" t="s">
        <v>2854</v>
      </c>
      <c r="U90" s="51" t="s">
        <v>904</v>
      </c>
      <c r="Z90" s="52" t="s">
        <v>3992</v>
      </c>
      <c r="AE90" s="52" t="s">
        <v>5916</v>
      </c>
      <c r="AF90"/>
      <c r="AG90"/>
      <c r="AH90"/>
      <c r="AI90"/>
      <c r="AJ90" s="70" t="s">
        <v>2636</v>
      </c>
      <c r="AK90" s="70" t="s">
        <v>892</v>
      </c>
      <c r="AL90" s="70" t="s">
        <v>1417</v>
      </c>
      <c r="AO90" s="166" t="s">
        <v>12031</v>
      </c>
      <c r="AP90" s="179" t="s">
        <v>881</v>
      </c>
      <c r="AQ90" s="903"/>
      <c r="AY90" s="52" t="s">
        <v>6486</v>
      </c>
      <c r="BD90" s="903"/>
      <c r="BE90" s="121" t="s">
        <v>882</v>
      </c>
      <c r="BF90" s="903"/>
      <c r="BI90" s="50" t="s">
        <v>868</v>
      </c>
      <c r="BS90" s="52" t="s">
        <v>1859</v>
      </c>
      <c r="CC90"/>
      <c r="CD90"/>
      <c r="CE90"/>
      <c r="CF90"/>
      <c r="CG90"/>
      <c r="CM90" s="50" t="s">
        <v>886</v>
      </c>
      <c r="CR90" s="51" t="s">
        <v>914</v>
      </c>
      <c r="DB90"/>
      <c r="DC90"/>
      <c r="DD90"/>
      <c r="DE90"/>
      <c r="DF90"/>
      <c r="DL90" s="70" t="s">
        <v>891</v>
      </c>
      <c r="DM90" s="70" t="s">
        <v>892</v>
      </c>
      <c r="DN90" s="70" t="s">
        <v>1159</v>
      </c>
      <c r="EA90" s="51" t="s">
        <v>899</v>
      </c>
      <c r="EK90" s="50" t="s">
        <v>865</v>
      </c>
      <c r="EP90" s="52" t="s">
        <v>2625</v>
      </c>
      <c r="FE90" s="52" t="s">
        <v>4401</v>
      </c>
      <c r="FO90" s="52" t="s">
        <v>9213</v>
      </c>
      <c r="FY90" s="51" t="s">
        <v>899</v>
      </c>
      <c r="GD90" s="51" t="s">
        <v>902</v>
      </c>
      <c r="GI90" s="51" t="s">
        <v>895</v>
      </c>
      <c r="GS90" s="70" t="s">
        <v>1158</v>
      </c>
      <c r="GT90" s="70" t="s">
        <v>9848</v>
      </c>
      <c r="GX90" s="52" t="s">
        <v>10001</v>
      </c>
      <c r="HH90" s="50" t="s">
        <v>894</v>
      </c>
      <c r="HM90" s="51" t="s">
        <v>900</v>
      </c>
      <c r="HW90" s="69" t="s">
        <v>888</v>
      </c>
      <c r="HX90" s="69" t="s">
        <v>889</v>
      </c>
      <c r="HY90" s="69" t="s">
        <v>890</v>
      </c>
      <c r="IQ90" s="68"/>
      <c r="IV90" s="51" t="s">
        <v>895</v>
      </c>
      <c r="JA90" s="68"/>
      <c r="JF90" s="51" t="s">
        <v>902</v>
      </c>
      <c r="JP90" s="128" t="s">
        <v>4941</v>
      </c>
      <c r="JQ90" s="70" t="s">
        <v>892</v>
      </c>
      <c r="JR90" s="70" t="s">
        <v>1159</v>
      </c>
      <c r="JU90" s="50" t="s">
        <v>898</v>
      </c>
      <c r="KE90" s="51" t="s">
        <v>895</v>
      </c>
    </row>
    <row r="91" spans="1:298" ht="112.5" thickBot="1">
      <c r="F91" s="52" t="s">
        <v>1868</v>
      </c>
      <c r="K91" s="52" t="s">
        <v>2855</v>
      </c>
      <c r="U91" s="52" t="s">
        <v>907</v>
      </c>
      <c r="Z91" s="68"/>
      <c r="AE91"/>
      <c r="AF91"/>
      <c r="AG91"/>
      <c r="AH91"/>
      <c r="AI91"/>
      <c r="AJ91" s="50" t="s">
        <v>894</v>
      </c>
      <c r="AO91" s="167"/>
      <c r="AP91" s="179" t="s">
        <v>1156</v>
      </c>
      <c r="AQ91" s="903"/>
      <c r="BD91" s="903"/>
      <c r="BE91" s="121" t="s">
        <v>1698</v>
      </c>
      <c r="BF91" s="903"/>
      <c r="BN91" s="51" t="s">
        <v>899</v>
      </c>
      <c r="BS91" s="52" t="s">
        <v>1407</v>
      </c>
      <c r="BX91" s="51" t="s">
        <v>902</v>
      </c>
      <c r="CC91"/>
      <c r="CD91"/>
      <c r="CE91"/>
      <c r="CF91"/>
      <c r="CG91"/>
      <c r="CR91" s="69"/>
      <c r="CS91" s="69" t="s">
        <v>915</v>
      </c>
      <c r="CT91" s="69" t="s">
        <v>916</v>
      </c>
      <c r="CU91" s="69" t="s">
        <v>98</v>
      </c>
      <c r="CW91" s="51" t="s">
        <v>872</v>
      </c>
      <c r="DB91" s="51" t="s">
        <v>960</v>
      </c>
      <c r="DC91"/>
      <c r="DD91"/>
      <c r="DE91"/>
      <c r="DF91"/>
      <c r="DG91" s="51" t="s">
        <v>914</v>
      </c>
      <c r="DL91" s="50" t="s">
        <v>894</v>
      </c>
      <c r="DQ91" s="51" t="s">
        <v>902</v>
      </c>
      <c r="DV91" s="51" t="s">
        <v>897</v>
      </c>
      <c r="EP91" s="52" t="s">
        <v>81</v>
      </c>
      <c r="EZ91" s="51" t="s">
        <v>876</v>
      </c>
      <c r="FE91" s="52" t="s">
        <v>4402</v>
      </c>
      <c r="FO91" s="52" t="s">
        <v>9214</v>
      </c>
      <c r="GD91" s="52" t="s">
        <v>910</v>
      </c>
      <c r="GI91" s="52" t="s">
        <v>9628</v>
      </c>
      <c r="GN91" s="50" t="s">
        <v>865</v>
      </c>
      <c r="GS91" s="50" t="s">
        <v>875</v>
      </c>
      <c r="GX91" s="52" t="s">
        <v>10002</v>
      </c>
      <c r="HM91" s="52" t="s">
        <v>1883</v>
      </c>
      <c r="HR91" s="51" t="s">
        <v>899</v>
      </c>
      <c r="HW91" s="70" t="s">
        <v>5677</v>
      </c>
      <c r="HX91" s="70" t="s">
        <v>892</v>
      </c>
      <c r="HY91" s="70" t="s">
        <v>1159</v>
      </c>
      <c r="IB91" s="51" t="s">
        <v>872</v>
      </c>
      <c r="IG91" s="51" t="s">
        <v>895</v>
      </c>
      <c r="IL91" s="51" t="s">
        <v>902</v>
      </c>
      <c r="IQ91" s="161" t="s">
        <v>10884</v>
      </c>
      <c r="IV91" s="52" t="s">
        <v>11105</v>
      </c>
      <c r="JA91" s="52" t="s">
        <v>11843</v>
      </c>
      <c r="JF91" s="52" t="s">
        <v>903</v>
      </c>
      <c r="JP91" s="129" t="s">
        <v>3675</v>
      </c>
      <c r="JQ91" s="71" t="s">
        <v>892</v>
      </c>
      <c r="JR91" s="71" t="s">
        <v>1159</v>
      </c>
      <c r="JZ91" s="51" t="s">
        <v>902</v>
      </c>
      <c r="KE91" s="52" t="s">
        <v>12424</v>
      </c>
      <c r="KJ91" s="51" t="s">
        <v>895</v>
      </c>
    </row>
    <row r="92" spans="1:298" ht="92.5" thickBot="1">
      <c r="A92" s="51" t="s">
        <v>902</v>
      </c>
      <c r="F92" s="52" t="s">
        <v>577</v>
      </c>
      <c r="K92" s="52" t="s">
        <v>2856</v>
      </c>
      <c r="P92" s="51" t="s">
        <v>895</v>
      </c>
      <c r="Z92" s="81" t="s">
        <v>3993</v>
      </c>
      <c r="AE92" s="50" t="s">
        <v>896</v>
      </c>
      <c r="AF92"/>
      <c r="AG92"/>
      <c r="AH92"/>
      <c r="AI92"/>
      <c r="AO92" s="167"/>
      <c r="AP92" s="179" t="s">
        <v>1697</v>
      </c>
      <c r="AQ92" s="903"/>
      <c r="AT92" s="50" t="s">
        <v>869</v>
      </c>
      <c r="AY92" s="50" t="s">
        <v>896</v>
      </c>
      <c r="BD92" s="903"/>
      <c r="BE92" s="121" t="s">
        <v>883</v>
      </c>
      <c r="BF92" s="903"/>
      <c r="BS92" s="52" t="s">
        <v>1860</v>
      </c>
      <c r="BX92" s="52" t="s">
        <v>2647</v>
      </c>
      <c r="CC92" s="51" t="s">
        <v>6548</v>
      </c>
      <c r="CD92"/>
      <c r="CE92"/>
      <c r="CF92"/>
      <c r="CG92"/>
      <c r="CH92" s="51" t="s">
        <v>895</v>
      </c>
      <c r="CR92" s="72" t="s">
        <v>917</v>
      </c>
      <c r="CS92" s="70">
        <v>0</v>
      </c>
      <c r="CT92" s="70">
        <v>1</v>
      </c>
      <c r="CU92" s="72"/>
      <c r="CW92" s="69" t="s">
        <v>873</v>
      </c>
      <c r="CX92" s="69" t="s">
        <v>732</v>
      </c>
      <c r="DB92" s="52" t="s">
        <v>12661</v>
      </c>
      <c r="DC92"/>
      <c r="DD92"/>
      <c r="DE92"/>
      <c r="DF92"/>
      <c r="DG92" s="69"/>
      <c r="DH92" s="69" t="s">
        <v>915</v>
      </c>
      <c r="DI92" s="69" t="s">
        <v>916</v>
      </c>
      <c r="DJ92" s="69" t="s">
        <v>98</v>
      </c>
      <c r="DQ92" s="52" t="s">
        <v>910</v>
      </c>
      <c r="DV92" s="52" t="s">
        <v>132</v>
      </c>
      <c r="EA92" s="51" t="s">
        <v>900</v>
      </c>
      <c r="EF92" s="51" t="s">
        <v>895</v>
      </c>
      <c r="EP92" s="52" t="s">
        <v>1410</v>
      </c>
      <c r="EU92" s="51" t="s">
        <v>863</v>
      </c>
      <c r="EZ92" s="69" t="s">
        <v>877</v>
      </c>
      <c r="FA92" s="69" t="s">
        <v>878</v>
      </c>
      <c r="FB92" s="69" t="s">
        <v>732</v>
      </c>
      <c r="FJ92" s="51" t="s">
        <v>895</v>
      </c>
      <c r="FO92" s="52" t="s">
        <v>9215</v>
      </c>
      <c r="FT92" s="51" t="s">
        <v>899</v>
      </c>
      <c r="FY92" s="51" t="s">
        <v>900</v>
      </c>
      <c r="GI92" s="52" t="s">
        <v>9629</v>
      </c>
      <c r="GX92" s="52" t="s">
        <v>10003</v>
      </c>
      <c r="HC92" s="51" t="s">
        <v>899</v>
      </c>
      <c r="HW92" s="71" t="s">
        <v>5678</v>
      </c>
      <c r="HX92" s="71" t="s">
        <v>892</v>
      </c>
      <c r="HY92" s="71" t="s">
        <v>1159</v>
      </c>
      <c r="IB92" s="69" t="s">
        <v>873</v>
      </c>
      <c r="IC92" s="69" t="s">
        <v>732</v>
      </c>
      <c r="IG92" s="52" t="s">
        <v>10863</v>
      </c>
      <c r="IL92" s="52" t="s">
        <v>910</v>
      </c>
      <c r="IV92" s="52" t="s">
        <v>11106</v>
      </c>
      <c r="JA92" s="68"/>
      <c r="JK92" s="51" t="s">
        <v>876</v>
      </c>
      <c r="JP92" s="50" t="s">
        <v>894</v>
      </c>
      <c r="JZ92" s="52" t="s">
        <v>903</v>
      </c>
      <c r="KE92" s="68"/>
      <c r="KJ92" s="52" t="s">
        <v>11665</v>
      </c>
    </row>
    <row r="93" spans="1:298" ht="360.5" thickBot="1">
      <c r="A93" s="52" t="s">
        <v>910</v>
      </c>
      <c r="K93" s="52" t="s">
        <v>2857</v>
      </c>
      <c r="P93" s="52" t="s">
        <v>4175</v>
      </c>
      <c r="U93" s="51" t="s">
        <v>98</v>
      </c>
      <c r="AE93"/>
      <c r="AF93"/>
      <c r="AG93"/>
      <c r="AH93"/>
      <c r="AI93"/>
      <c r="AO93" s="167"/>
      <c r="AP93" s="179" t="s">
        <v>882</v>
      </c>
      <c r="AQ93" s="903"/>
      <c r="BD93" s="904"/>
      <c r="BE93" s="122" t="s">
        <v>885</v>
      </c>
      <c r="BF93" s="904"/>
      <c r="BI93" s="50" t="s">
        <v>869</v>
      </c>
      <c r="BN93" s="51" t="s">
        <v>900</v>
      </c>
      <c r="BS93" s="52" t="s">
        <v>2623</v>
      </c>
      <c r="CC93" s="69"/>
      <c r="CD93" s="69" t="s">
        <v>2276</v>
      </c>
      <c r="CE93" s="69" t="s">
        <v>732</v>
      </c>
      <c r="CF93"/>
      <c r="CG93"/>
      <c r="CH93" s="52" t="s">
        <v>12287</v>
      </c>
      <c r="CM93" s="51" t="s">
        <v>887</v>
      </c>
      <c r="CR93" s="73" t="s">
        <v>918</v>
      </c>
      <c r="CS93" s="71">
        <v>2</v>
      </c>
      <c r="CT93" s="71">
        <v>5</v>
      </c>
      <c r="CU93" s="73"/>
      <c r="CW93" s="70" t="s">
        <v>2817</v>
      </c>
      <c r="CX93" s="70" t="s">
        <v>8607</v>
      </c>
      <c r="DB93"/>
      <c r="DC93"/>
      <c r="DD93"/>
      <c r="DE93"/>
      <c r="DF93"/>
      <c r="DG93" s="72" t="s">
        <v>917</v>
      </c>
      <c r="DH93" s="70">
        <v>1</v>
      </c>
      <c r="DI93" s="70">
        <v>2</v>
      </c>
      <c r="DJ93" s="72"/>
      <c r="EA93" s="52" t="s">
        <v>3674</v>
      </c>
      <c r="EF93" s="52" t="s">
        <v>1705</v>
      </c>
      <c r="EK93" s="51" t="s">
        <v>866</v>
      </c>
      <c r="EP93" s="52" t="s">
        <v>2626</v>
      </c>
      <c r="EU93" s="52" t="s">
        <v>864</v>
      </c>
      <c r="EZ93" s="902" t="s">
        <v>879</v>
      </c>
      <c r="FA93" s="120" t="s">
        <v>1698</v>
      </c>
      <c r="FB93" s="902" t="s">
        <v>8949</v>
      </c>
      <c r="FE93" s="50" t="s">
        <v>896</v>
      </c>
      <c r="FJ93" s="52" t="s">
        <v>1430</v>
      </c>
      <c r="FO93" s="52" t="s">
        <v>9216</v>
      </c>
      <c r="FY93" s="52" t="s">
        <v>908</v>
      </c>
      <c r="GD93" s="51" t="s">
        <v>904</v>
      </c>
      <c r="GI93" s="52" t="s">
        <v>9630</v>
      </c>
      <c r="GX93" s="52" t="s">
        <v>10004</v>
      </c>
      <c r="HH93" s="51" t="s">
        <v>895</v>
      </c>
      <c r="HM93" s="51" t="s">
        <v>902</v>
      </c>
      <c r="HR93" s="51" t="s">
        <v>900</v>
      </c>
      <c r="HW93" s="50" t="s">
        <v>894</v>
      </c>
      <c r="IB93" s="70" t="s">
        <v>874</v>
      </c>
      <c r="IC93" s="70" t="s">
        <v>10710</v>
      </c>
      <c r="IQ93" s="50" t="s">
        <v>896</v>
      </c>
      <c r="IV93" s="52" t="s">
        <v>11107</v>
      </c>
      <c r="JA93" s="52" t="s">
        <v>11844</v>
      </c>
      <c r="JF93" s="51" t="s">
        <v>904</v>
      </c>
      <c r="JK93" s="69" t="s">
        <v>877</v>
      </c>
      <c r="JL93" s="69" t="s">
        <v>878</v>
      </c>
      <c r="JM93" s="69" t="s">
        <v>732</v>
      </c>
      <c r="JU93" s="51" t="s">
        <v>899</v>
      </c>
      <c r="KE93" s="187" t="s">
        <v>12425</v>
      </c>
      <c r="KJ93" s="100" t="s">
        <v>11666</v>
      </c>
    </row>
    <row r="94" spans="1:298" ht="32.5" customHeight="1" thickBot="1">
      <c r="F94" s="50" t="s">
        <v>862</v>
      </c>
      <c r="K94" s="52" t="s">
        <v>2858</v>
      </c>
      <c r="P94" s="68"/>
      <c r="U94" s="52" t="s">
        <v>5290</v>
      </c>
      <c r="Z94" s="50" t="s">
        <v>896</v>
      </c>
      <c r="AE94"/>
      <c r="AF94"/>
      <c r="AG94"/>
      <c r="AH94"/>
      <c r="AI94"/>
      <c r="AJ94" s="51" t="s">
        <v>895</v>
      </c>
      <c r="AO94" s="167"/>
      <c r="AP94" s="179" t="s">
        <v>1698</v>
      </c>
      <c r="AQ94" s="903"/>
      <c r="BD94" s="50" t="s">
        <v>886</v>
      </c>
      <c r="BN94" s="52" t="s">
        <v>1168</v>
      </c>
      <c r="BS94" s="52" t="s">
        <v>1861</v>
      </c>
      <c r="BX94" s="51" t="s">
        <v>904</v>
      </c>
      <c r="CC94" s="72" t="s">
        <v>101</v>
      </c>
      <c r="CD94" s="70" t="s">
        <v>8085</v>
      </c>
      <c r="CE94" s="70" t="s">
        <v>12679</v>
      </c>
      <c r="CF94"/>
      <c r="CG94"/>
      <c r="CH94" s="68"/>
      <c r="CM94" s="69" t="s">
        <v>888</v>
      </c>
      <c r="CN94" s="69" t="s">
        <v>889</v>
      </c>
      <c r="CO94" s="69" t="s">
        <v>890</v>
      </c>
      <c r="CR94" s="72" t="s">
        <v>919</v>
      </c>
      <c r="CS94" s="70">
        <v>6</v>
      </c>
      <c r="CT94" s="70">
        <v>20</v>
      </c>
      <c r="CU94" s="72"/>
      <c r="CW94" s="50" t="s">
        <v>875</v>
      </c>
      <c r="DB94" s="51" t="s">
        <v>961</v>
      </c>
      <c r="DC94"/>
      <c r="DD94"/>
      <c r="DE94"/>
      <c r="DF94"/>
      <c r="DG94" s="73" t="s">
        <v>918</v>
      </c>
      <c r="DH94" s="71">
        <v>3</v>
      </c>
      <c r="DI94" s="71">
        <v>5</v>
      </c>
      <c r="DJ94" s="73"/>
      <c r="DL94" s="51" t="s">
        <v>895</v>
      </c>
      <c r="DQ94" s="51" t="s">
        <v>904</v>
      </c>
      <c r="DV94" s="50" t="s">
        <v>898</v>
      </c>
      <c r="EF94" s="52" t="s">
        <v>1706</v>
      </c>
      <c r="EK94" s="52" t="s">
        <v>867</v>
      </c>
      <c r="EP94" s="52" t="s">
        <v>1411</v>
      </c>
      <c r="EZ94" s="903"/>
      <c r="FA94" s="121" t="s">
        <v>883</v>
      </c>
      <c r="FB94" s="903"/>
      <c r="FJ94" s="52" t="s">
        <v>9059</v>
      </c>
      <c r="FO94" s="52" t="s">
        <v>9217</v>
      </c>
      <c r="FT94" s="51" t="s">
        <v>900</v>
      </c>
      <c r="GD94" s="52" t="s">
        <v>2243</v>
      </c>
      <c r="GI94" s="52" t="s">
        <v>9631</v>
      </c>
      <c r="GN94" s="51" t="s">
        <v>866</v>
      </c>
      <c r="GS94" s="51" t="s">
        <v>876</v>
      </c>
      <c r="GX94" s="52" t="s">
        <v>10005</v>
      </c>
      <c r="HC94" s="51" t="s">
        <v>900</v>
      </c>
      <c r="HH94" s="52" t="s">
        <v>10389</v>
      </c>
      <c r="HM94" s="52" t="s">
        <v>903</v>
      </c>
      <c r="HR94" s="52" t="s">
        <v>3674</v>
      </c>
      <c r="IB94" s="50" t="s">
        <v>875</v>
      </c>
      <c r="IG94" s="50" t="s">
        <v>896</v>
      </c>
      <c r="IL94" s="51" t="s">
        <v>904</v>
      </c>
      <c r="IV94" s="52" t="s">
        <v>11108</v>
      </c>
      <c r="JA94" s="68"/>
      <c r="JF94" s="52" t="s">
        <v>905</v>
      </c>
      <c r="JK94" s="902" t="s">
        <v>879</v>
      </c>
      <c r="JL94" s="120" t="s">
        <v>880</v>
      </c>
      <c r="JM94" s="902" t="s">
        <v>11278</v>
      </c>
      <c r="JZ94" s="51" t="s">
        <v>904</v>
      </c>
      <c r="KE94" s="52" t="s">
        <v>12426</v>
      </c>
      <c r="KJ94" s="100" t="s">
        <v>11667</v>
      </c>
    </row>
    <row r="95" spans="1:298" ht="81" customHeight="1" thickBot="1">
      <c r="A95" s="51" t="s">
        <v>904</v>
      </c>
      <c r="K95" s="52" t="s">
        <v>2859</v>
      </c>
      <c r="P95" s="52" t="s">
        <v>4176</v>
      </c>
      <c r="AE95" s="51" t="s">
        <v>897</v>
      </c>
      <c r="AF95"/>
      <c r="AG95"/>
      <c r="AH95"/>
      <c r="AI95"/>
      <c r="AJ95" s="52" t="s">
        <v>6071</v>
      </c>
      <c r="AO95" s="167"/>
      <c r="AP95" s="179" t="s">
        <v>883</v>
      </c>
      <c r="AQ95" s="903"/>
      <c r="AT95" s="51" t="s">
        <v>870</v>
      </c>
      <c r="AY95" s="51" t="s">
        <v>897</v>
      </c>
      <c r="BS95" s="52" t="s">
        <v>2624</v>
      </c>
      <c r="BX95" s="52" t="s">
        <v>905</v>
      </c>
      <c r="CC95" s="50" t="s">
        <v>1031</v>
      </c>
      <c r="CD95"/>
      <c r="CE95"/>
      <c r="CF95"/>
      <c r="CG95"/>
      <c r="CH95" s="52" t="s">
        <v>12288</v>
      </c>
      <c r="CM95" s="120" t="s">
        <v>3675</v>
      </c>
      <c r="CN95" s="120" t="s">
        <v>892</v>
      </c>
      <c r="CO95" s="902" t="s">
        <v>893</v>
      </c>
      <c r="CR95" s="50" t="s">
        <v>920</v>
      </c>
      <c r="DB95" s="52" t="s">
        <v>918</v>
      </c>
      <c r="DC95"/>
      <c r="DD95"/>
      <c r="DE95"/>
      <c r="DF95"/>
      <c r="DG95" s="72" t="s">
        <v>919</v>
      </c>
      <c r="DH95" s="70">
        <v>5</v>
      </c>
      <c r="DI95" s="70">
        <v>100</v>
      </c>
      <c r="DJ95" s="70" t="s">
        <v>12352</v>
      </c>
      <c r="DL95" s="52" t="s">
        <v>8772</v>
      </c>
      <c r="DQ95" s="52" t="s">
        <v>905</v>
      </c>
      <c r="EA95" s="51" t="s">
        <v>902</v>
      </c>
      <c r="EF95" s="52" t="s">
        <v>1707</v>
      </c>
      <c r="EP95" s="52" t="s">
        <v>1862</v>
      </c>
      <c r="EU95" s="50" t="s">
        <v>865</v>
      </c>
      <c r="EZ95" s="904"/>
      <c r="FA95" s="122" t="s">
        <v>885</v>
      </c>
      <c r="FB95" s="904"/>
      <c r="FJ95" s="52" t="s">
        <v>9060</v>
      </c>
      <c r="FO95" s="52" t="s">
        <v>9218</v>
      </c>
      <c r="FT95" s="52" t="s">
        <v>908</v>
      </c>
      <c r="FY95" s="51" t="s">
        <v>902</v>
      </c>
      <c r="GN95" s="52" t="s">
        <v>867</v>
      </c>
      <c r="GS95" s="69" t="s">
        <v>877</v>
      </c>
      <c r="GT95" s="69" t="s">
        <v>878</v>
      </c>
      <c r="GU95" s="69" t="s">
        <v>732</v>
      </c>
      <c r="GX95" s="52" t="s">
        <v>10006</v>
      </c>
      <c r="HC95" s="52" t="s">
        <v>1168</v>
      </c>
      <c r="HH95" s="52" t="s">
        <v>10390</v>
      </c>
      <c r="IL95" s="52" t="s">
        <v>1169</v>
      </c>
      <c r="JA95" s="52" t="s">
        <v>11845</v>
      </c>
      <c r="JK95" s="903"/>
      <c r="JL95" s="121" t="s">
        <v>881</v>
      </c>
      <c r="JM95" s="903"/>
      <c r="JP95" s="51" t="s">
        <v>895</v>
      </c>
      <c r="JU95" s="51" t="s">
        <v>900</v>
      </c>
      <c r="JZ95" s="52" t="s">
        <v>905</v>
      </c>
      <c r="KE95" s="100" t="s">
        <v>12427</v>
      </c>
      <c r="KJ95" s="52" t="s">
        <v>11668</v>
      </c>
    </row>
    <row r="96" spans="1:298" ht="367" customHeight="1" thickBot="1">
      <c r="A96" s="52" t="s">
        <v>1425</v>
      </c>
      <c r="K96" s="52" t="s">
        <v>2860</v>
      </c>
      <c r="P96" s="68"/>
      <c r="AE96" s="52" t="s">
        <v>132</v>
      </c>
      <c r="AF96"/>
      <c r="AG96"/>
      <c r="AH96"/>
      <c r="AI96"/>
      <c r="AJ96" s="68"/>
      <c r="AO96" s="167"/>
      <c r="AP96" s="179" t="s">
        <v>884</v>
      </c>
      <c r="AQ96" s="903"/>
      <c r="AT96" s="52" t="s">
        <v>112</v>
      </c>
      <c r="AY96" s="52" t="s">
        <v>132</v>
      </c>
      <c r="BI96" s="51" t="s">
        <v>870</v>
      </c>
      <c r="BN96" s="51" t="s">
        <v>902</v>
      </c>
      <c r="BS96" s="52" t="s">
        <v>81</v>
      </c>
      <c r="CC96"/>
      <c r="CD96"/>
      <c r="CE96"/>
      <c r="CF96"/>
      <c r="CG96"/>
      <c r="CH96" s="68"/>
      <c r="CM96" s="89" t="s">
        <v>8176</v>
      </c>
      <c r="CN96" s="89" t="s">
        <v>8177</v>
      </c>
      <c r="CO96" s="904"/>
      <c r="DB96"/>
      <c r="DC96"/>
      <c r="DD96"/>
      <c r="DE96"/>
      <c r="DF96"/>
      <c r="DG96" s="50" t="s">
        <v>920</v>
      </c>
      <c r="DL96" s="52" t="s">
        <v>8773</v>
      </c>
      <c r="EA96" s="52" t="s">
        <v>910</v>
      </c>
      <c r="EK96" s="50" t="s">
        <v>868</v>
      </c>
      <c r="EP96" s="52" t="s">
        <v>2627</v>
      </c>
      <c r="EZ96" s="50" t="s">
        <v>886</v>
      </c>
      <c r="FE96" s="51" t="s">
        <v>897</v>
      </c>
      <c r="FJ96" s="52" t="s">
        <v>9061</v>
      </c>
      <c r="FO96" s="52" t="s">
        <v>9219</v>
      </c>
      <c r="FY96" s="52" t="s">
        <v>910</v>
      </c>
      <c r="GD96" s="51" t="s">
        <v>98</v>
      </c>
      <c r="GI96" s="50" t="s">
        <v>896</v>
      </c>
      <c r="GS96" s="902" t="s">
        <v>879</v>
      </c>
      <c r="GT96" s="120" t="s">
        <v>880</v>
      </c>
      <c r="GU96" s="902" t="s">
        <v>9849</v>
      </c>
      <c r="GX96" s="52" t="s">
        <v>10007</v>
      </c>
      <c r="HH96" s="52" t="s">
        <v>10391</v>
      </c>
      <c r="HM96" s="51" t="s">
        <v>904</v>
      </c>
      <c r="HR96" s="51" t="s">
        <v>902</v>
      </c>
      <c r="HW96" s="51" t="s">
        <v>895</v>
      </c>
      <c r="IQ96" s="51" t="s">
        <v>897</v>
      </c>
      <c r="IV96" s="50" t="s">
        <v>896</v>
      </c>
      <c r="JA96" s="52" t="s">
        <v>11846</v>
      </c>
      <c r="JF96" s="51" t="s">
        <v>98</v>
      </c>
      <c r="JK96" s="903"/>
      <c r="JL96" s="121" t="s">
        <v>1156</v>
      </c>
      <c r="JM96" s="903"/>
      <c r="JP96" s="52" t="s">
        <v>4942</v>
      </c>
      <c r="JU96" s="52" t="s">
        <v>908</v>
      </c>
      <c r="KE96" s="100" t="s">
        <v>12428</v>
      </c>
    </row>
    <row r="97" spans="1:296" ht="56.5" thickBot="1">
      <c r="F97" s="51" t="s">
        <v>863</v>
      </c>
      <c r="K97" s="52" t="s">
        <v>2861</v>
      </c>
      <c r="P97" s="52" t="s">
        <v>4177</v>
      </c>
      <c r="Z97" s="51" t="s">
        <v>897</v>
      </c>
      <c r="AE97"/>
      <c r="AF97"/>
      <c r="AG97"/>
      <c r="AH97"/>
      <c r="AI97"/>
      <c r="AJ97" s="52" t="s">
        <v>6072</v>
      </c>
      <c r="AO97" s="168"/>
      <c r="AP97" s="178" t="s">
        <v>885</v>
      </c>
      <c r="AQ97" s="904"/>
      <c r="BD97" s="51" t="s">
        <v>887</v>
      </c>
      <c r="BI97" s="52" t="s">
        <v>132</v>
      </c>
      <c r="BN97" s="52" t="s">
        <v>910</v>
      </c>
      <c r="BS97" s="52" t="s">
        <v>1411</v>
      </c>
      <c r="BX97" s="51" t="s">
        <v>98</v>
      </c>
      <c r="CC97"/>
      <c r="CD97"/>
      <c r="CE97"/>
      <c r="CF97"/>
      <c r="CG97"/>
      <c r="CH97" s="52" t="s">
        <v>12289</v>
      </c>
      <c r="CM97" s="123" t="s">
        <v>1158</v>
      </c>
      <c r="CN97" s="123" t="s">
        <v>892</v>
      </c>
      <c r="CO97" s="907" t="s">
        <v>1417</v>
      </c>
      <c r="CW97" s="51" t="s">
        <v>876</v>
      </c>
      <c r="DB97" s="51" t="s">
        <v>962</v>
      </c>
      <c r="DC97"/>
      <c r="DD97"/>
      <c r="DE97"/>
      <c r="DF97"/>
      <c r="DL97" s="52" t="s">
        <v>8774</v>
      </c>
      <c r="DQ97" s="51" t="s">
        <v>98</v>
      </c>
      <c r="DV97" s="51" t="s">
        <v>899</v>
      </c>
      <c r="EF97" s="50" t="s">
        <v>896</v>
      </c>
      <c r="EP97" s="52" t="s">
        <v>1863</v>
      </c>
      <c r="FE97" s="52" t="s">
        <v>132</v>
      </c>
      <c r="FO97" s="52" t="s">
        <v>9220</v>
      </c>
      <c r="FT97" s="51" t="s">
        <v>902</v>
      </c>
      <c r="GD97" s="52" t="s">
        <v>5491</v>
      </c>
      <c r="GN97" s="50" t="s">
        <v>868</v>
      </c>
      <c r="GS97" s="903"/>
      <c r="GT97" s="121" t="s">
        <v>881</v>
      </c>
      <c r="GU97" s="903"/>
      <c r="GX97" s="52" t="s">
        <v>10008</v>
      </c>
      <c r="HC97" s="51" t="s">
        <v>902</v>
      </c>
      <c r="HH97" s="52" t="s">
        <v>10392</v>
      </c>
      <c r="HM97" s="52" t="s">
        <v>1425</v>
      </c>
      <c r="HR97" s="52" t="s">
        <v>910</v>
      </c>
      <c r="HW97" s="52" t="s">
        <v>5679</v>
      </c>
      <c r="IB97" s="51" t="s">
        <v>876</v>
      </c>
      <c r="IG97" s="51" t="s">
        <v>897</v>
      </c>
      <c r="IL97" s="51" t="s">
        <v>98</v>
      </c>
      <c r="IQ97" s="52" t="s">
        <v>132</v>
      </c>
      <c r="JA97" s="52" t="s">
        <v>11847</v>
      </c>
      <c r="JF97" s="52" t="s">
        <v>4773</v>
      </c>
      <c r="JK97" s="903"/>
      <c r="JL97" s="121" t="s">
        <v>1697</v>
      </c>
      <c r="JM97" s="903"/>
      <c r="JP97" s="52" t="s">
        <v>4943</v>
      </c>
      <c r="JZ97" s="51" t="s">
        <v>98</v>
      </c>
      <c r="KE97" s="100" t="s">
        <v>12429</v>
      </c>
      <c r="KJ97" s="50" t="s">
        <v>896</v>
      </c>
    </row>
    <row r="98" spans="1:296" ht="409.6" thickBot="1">
      <c r="A98" s="51" t="s">
        <v>98</v>
      </c>
      <c r="F98" s="52" t="s">
        <v>864</v>
      </c>
      <c r="K98" s="52" t="s">
        <v>2862</v>
      </c>
      <c r="P98" s="68"/>
      <c r="U98" s="51" t="s">
        <v>900</v>
      </c>
      <c r="Z98" s="52" t="s">
        <v>132</v>
      </c>
      <c r="AE98" s="50" t="s">
        <v>898</v>
      </c>
      <c r="AF98"/>
      <c r="AG98"/>
      <c r="AH98"/>
      <c r="AI98"/>
      <c r="AJ98" s="68"/>
      <c r="AO98" s="50" t="s">
        <v>886</v>
      </c>
      <c r="AT98" s="50" t="s">
        <v>6268</v>
      </c>
      <c r="AY98" s="50" t="s">
        <v>898</v>
      </c>
      <c r="BD98" s="69" t="s">
        <v>888</v>
      </c>
      <c r="BE98" s="69" t="s">
        <v>889</v>
      </c>
      <c r="BF98" s="69" t="s">
        <v>890</v>
      </c>
      <c r="BS98" s="52" t="s">
        <v>1862</v>
      </c>
      <c r="BX98" s="52" t="s">
        <v>8066</v>
      </c>
      <c r="CC98" s="50" t="s">
        <v>1032</v>
      </c>
      <c r="CD98"/>
      <c r="CE98"/>
      <c r="CF98"/>
      <c r="CG98"/>
      <c r="CH98" s="68"/>
      <c r="CM98" s="94" t="s">
        <v>8178</v>
      </c>
      <c r="CN98" s="94" t="s">
        <v>8179</v>
      </c>
      <c r="CO98" s="908"/>
      <c r="CR98" s="51" t="s">
        <v>921</v>
      </c>
      <c r="CW98" s="69" t="s">
        <v>877</v>
      </c>
      <c r="CX98" s="69" t="s">
        <v>878</v>
      </c>
      <c r="CY98" s="69" t="s">
        <v>732</v>
      </c>
      <c r="DB98" s="52" t="s">
        <v>996</v>
      </c>
      <c r="DC98"/>
      <c r="DD98"/>
      <c r="DE98"/>
      <c r="DF98"/>
      <c r="DL98" s="52" t="s">
        <v>8775</v>
      </c>
      <c r="DQ98" s="52" t="s">
        <v>1163</v>
      </c>
      <c r="EA98" s="51" t="s">
        <v>904</v>
      </c>
      <c r="EP98" s="52" t="s">
        <v>1864</v>
      </c>
      <c r="EU98" s="51" t="s">
        <v>866</v>
      </c>
      <c r="FJ98" s="50" t="s">
        <v>896</v>
      </c>
      <c r="FO98" s="52" t="s">
        <v>9221</v>
      </c>
      <c r="FT98" s="52" t="s">
        <v>910</v>
      </c>
      <c r="FY98" s="51" t="s">
        <v>904</v>
      </c>
      <c r="GS98" s="903"/>
      <c r="GT98" s="121" t="s">
        <v>1156</v>
      </c>
      <c r="GU98" s="903"/>
      <c r="GX98" s="52" t="s">
        <v>10009</v>
      </c>
      <c r="HC98" s="52" t="s">
        <v>910</v>
      </c>
      <c r="HH98" s="52" t="s">
        <v>10393</v>
      </c>
      <c r="HW98" s="52" t="s">
        <v>5680</v>
      </c>
      <c r="IB98" s="69" t="s">
        <v>877</v>
      </c>
      <c r="IC98" s="69" t="s">
        <v>878</v>
      </c>
      <c r="ID98" s="69" t="s">
        <v>732</v>
      </c>
      <c r="IG98" s="52" t="s">
        <v>112</v>
      </c>
      <c r="IL98" s="52" t="s">
        <v>3892</v>
      </c>
      <c r="JA98" s="52" t="s">
        <v>11848</v>
      </c>
      <c r="JK98" s="903"/>
      <c r="JL98" s="121" t="s">
        <v>1698</v>
      </c>
      <c r="JM98" s="903"/>
      <c r="JP98" s="52" t="s">
        <v>4944</v>
      </c>
      <c r="JU98" s="51" t="s">
        <v>902</v>
      </c>
      <c r="JZ98" s="52" t="s">
        <v>11563</v>
      </c>
      <c r="KE98" s="52" t="s">
        <v>12430</v>
      </c>
    </row>
    <row r="99" spans="1:296" ht="279.5" customHeight="1" thickBot="1">
      <c r="A99" s="52" t="s">
        <v>2237</v>
      </c>
      <c r="P99" s="52" t="s">
        <v>4178</v>
      </c>
      <c r="U99" s="52" t="s">
        <v>5291</v>
      </c>
      <c r="AE99"/>
      <c r="AF99"/>
      <c r="AG99"/>
      <c r="AH99"/>
      <c r="AI99"/>
      <c r="AJ99" s="52" t="s">
        <v>6073</v>
      </c>
      <c r="BD99" s="70" t="s">
        <v>2817</v>
      </c>
      <c r="BE99" s="70" t="s">
        <v>892</v>
      </c>
      <c r="BF99" s="70" t="s">
        <v>1417</v>
      </c>
      <c r="BI99" s="50" t="s">
        <v>871</v>
      </c>
      <c r="BN99" s="51" t="s">
        <v>904</v>
      </c>
      <c r="BS99" s="52" t="s">
        <v>1863</v>
      </c>
      <c r="CC99"/>
      <c r="CD99"/>
      <c r="CE99"/>
      <c r="CF99"/>
      <c r="CG99"/>
      <c r="CH99" s="52" t="s">
        <v>12290</v>
      </c>
      <c r="CM99" s="120" t="s">
        <v>2817</v>
      </c>
      <c r="CN99" s="120" t="s">
        <v>892</v>
      </c>
      <c r="CO99" s="902" t="s">
        <v>893</v>
      </c>
      <c r="CR99" s="52" t="s">
        <v>8574</v>
      </c>
      <c r="CW99" s="902" t="s">
        <v>879</v>
      </c>
      <c r="CX99" s="120" t="s">
        <v>880</v>
      </c>
      <c r="CY99" s="902" t="s">
        <v>8608</v>
      </c>
      <c r="DB99"/>
      <c r="DC99"/>
      <c r="DD99"/>
      <c r="DE99"/>
      <c r="DF99"/>
      <c r="DG99" s="51" t="s">
        <v>921</v>
      </c>
      <c r="DL99" s="52" t="s">
        <v>8776</v>
      </c>
      <c r="DV99" s="51" t="s">
        <v>900</v>
      </c>
      <c r="EA99" s="52" t="s">
        <v>1425</v>
      </c>
      <c r="EK99" s="50" t="s">
        <v>869</v>
      </c>
      <c r="EP99" s="52" t="s">
        <v>1693</v>
      </c>
      <c r="EU99" s="52" t="s">
        <v>867</v>
      </c>
      <c r="EZ99" s="51" t="s">
        <v>887</v>
      </c>
      <c r="FE99" s="50" t="s">
        <v>898</v>
      </c>
      <c r="FO99" s="52" t="s">
        <v>9222</v>
      </c>
      <c r="FY99" s="52" t="s">
        <v>1425</v>
      </c>
      <c r="GI99" s="51" t="s">
        <v>897</v>
      </c>
      <c r="GS99" s="903"/>
      <c r="GT99" s="121" t="s">
        <v>882</v>
      </c>
      <c r="GU99" s="903"/>
      <c r="GX99" s="52" t="s">
        <v>10010</v>
      </c>
      <c r="HH99" s="52" t="s">
        <v>10394</v>
      </c>
      <c r="HM99" s="51" t="s">
        <v>98</v>
      </c>
      <c r="HR99" s="51" t="s">
        <v>904</v>
      </c>
      <c r="HW99" s="68"/>
      <c r="IB99" s="70" t="s">
        <v>1700</v>
      </c>
      <c r="IC99" s="70" t="s">
        <v>1156</v>
      </c>
      <c r="ID99" s="70" t="s">
        <v>10711</v>
      </c>
      <c r="IQ99" s="50" t="s">
        <v>898</v>
      </c>
      <c r="IV99" s="51" t="s">
        <v>897</v>
      </c>
      <c r="JA99" s="68"/>
      <c r="JK99" s="904"/>
      <c r="JL99" s="122" t="s">
        <v>885</v>
      </c>
      <c r="JM99" s="904"/>
      <c r="JP99" s="68"/>
      <c r="JU99" s="52" t="s">
        <v>903</v>
      </c>
      <c r="KE99" s="100" t="s">
        <v>12431</v>
      </c>
    </row>
    <row r="100" spans="1:296" ht="16.5" customHeight="1" thickBot="1">
      <c r="F100" s="50" t="s">
        <v>865</v>
      </c>
      <c r="K100" s="50" t="s">
        <v>896</v>
      </c>
      <c r="P100" s="68"/>
      <c r="Z100" s="50" t="s">
        <v>898</v>
      </c>
      <c r="AE100"/>
      <c r="AF100"/>
      <c r="AG100"/>
      <c r="AH100"/>
      <c r="AI100"/>
      <c r="AJ100" s="68"/>
      <c r="BD100" s="71" t="s">
        <v>1158</v>
      </c>
      <c r="BE100" s="71" t="s">
        <v>892</v>
      </c>
      <c r="BF100" s="71" t="s">
        <v>2635</v>
      </c>
      <c r="BN100" s="52" t="s">
        <v>1425</v>
      </c>
      <c r="BS100" s="52" t="s">
        <v>1864</v>
      </c>
      <c r="CC100"/>
      <c r="CD100"/>
      <c r="CE100"/>
      <c r="CF100"/>
      <c r="CG100"/>
      <c r="CM100" s="89" t="s">
        <v>8180</v>
      </c>
      <c r="CN100" s="89" t="s">
        <v>8181</v>
      </c>
      <c r="CO100" s="904"/>
      <c r="CW100" s="904"/>
      <c r="CX100" s="122" t="s">
        <v>881</v>
      </c>
      <c r="CY100" s="904"/>
      <c r="DB100" s="51" t="s">
        <v>964</v>
      </c>
      <c r="DC100"/>
      <c r="DD100"/>
      <c r="DE100"/>
      <c r="DF100"/>
      <c r="DG100" s="52" t="s">
        <v>8574</v>
      </c>
      <c r="DL100" s="52" t="s">
        <v>8777</v>
      </c>
      <c r="DV100" s="52" t="s">
        <v>891</v>
      </c>
      <c r="EF100" s="51" t="s">
        <v>897</v>
      </c>
      <c r="EP100" s="52" t="s">
        <v>1412</v>
      </c>
      <c r="EZ100" s="69" t="s">
        <v>888</v>
      </c>
      <c r="FA100" s="69" t="s">
        <v>889</v>
      </c>
      <c r="FB100" s="69" t="s">
        <v>890</v>
      </c>
      <c r="FO100" s="52" t="s">
        <v>9223</v>
      </c>
      <c r="FT100" s="51" t="s">
        <v>904</v>
      </c>
      <c r="GI100" s="52" t="s">
        <v>132</v>
      </c>
      <c r="GN100" s="50" t="s">
        <v>869</v>
      </c>
      <c r="GS100" s="903"/>
      <c r="GT100" s="121" t="s">
        <v>883</v>
      </c>
      <c r="GU100" s="903"/>
      <c r="GX100" s="52" t="s">
        <v>10011</v>
      </c>
      <c r="HC100" s="51" t="s">
        <v>904</v>
      </c>
      <c r="HH100" s="52" t="s">
        <v>10395</v>
      </c>
      <c r="HM100" s="52" t="s">
        <v>4571</v>
      </c>
      <c r="HR100" s="52" t="s">
        <v>905</v>
      </c>
      <c r="HW100" s="52" t="s">
        <v>5681</v>
      </c>
      <c r="IB100" s="50" t="s">
        <v>886</v>
      </c>
      <c r="IG100" s="50" t="s">
        <v>912</v>
      </c>
      <c r="IV100" s="52" t="s">
        <v>132</v>
      </c>
      <c r="JA100" s="52" t="s">
        <v>11849</v>
      </c>
      <c r="JK100" s="50" t="s">
        <v>886</v>
      </c>
      <c r="JP100" s="52" t="s">
        <v>4945</v>
      </c>
      <c r="KE100" s="100" t="s">
        <v>12432</v>
      </c>
      <c r="KJ100" s="51" t="s">
        <v>897</v>
      </c>
    </row>
    <row r="101" spans="1:296" ht="56.5" thickBot="1">
      <c r="P101" s="52" t="s">
        <v>4179</v>
      </c>
      <c r="U101" s="51" t="s">
        <v>902</v>
      </c>
      <c r="AE101" s="51" t="s">
        <v>899</v>
      </c>
      <c r="AF101"/>
      <c r="AG101"/>
      <c r="AH101"/>
      <c r="AI101"/>
      <c r="AJ101" s="52" t="s">
        <v>6074</v>
      </c>
      <c r="AO101" s="51" t="s">
        <v>887</v>
      </c>
      <c r="AT101" s="51" t="s">
        <v>6269</v>
      </c>
      <c r="AY101" s="51" t="s">
        <v>899</v>
      </c>
      <c r="BD101" s="70" t="s">
        <v>3675</v>
      </c>
      <c r="BE101" s="70" t="s">
        <v>892</v>
      </c>
      <c r="BF101" s="70" t="s">
        <v>2635</v>
      </c>
      <c r="BS101" s="52" t="s">
        <v>1693</v>
      </c>
      <c r="CC101" s="51" t="s">
        <v>1033</v>
      </c>
      <c r="CD101"/>
      <c r="CE101"/>
      <c r="CF101"/>
      <c r="CG101"/>
      <c r="CH101" s="50" t="s">
        <v>896</v>
      </c>
      <c r="CM101" s="123" t="s">
        <v>6479</v>
      </c>
      <c r="CN101" s="123" t="s">
        <v>892</v>
      </c>
      <c r="CO101" s="907" t="s">
        <v>893</v>
      </c>
      <c r="CR101" s="50" t="s">
        <v>8575</v>
      </c>
      <c r="CW101" s="50" t="s">
        <v>886</v>
      </c>
      <c r="DB101" s="52" t="s">
        <v>1482</v>
      </c>
      <c r="DC101"/>
      <c r="DD101"/>
      <c r="DE101"/>
      <c r="DF101"/>
      <c r="DL101" s="52" t="s">
        <v>8778</v>
      </c>
      <c r="EA101" s="51" t="s">
        <v>98</v>
      </c>
      <c r="EF101" s="52" t="s">
        <v>132</v>
      </c>
      <c r="EP101" s="52" t="s">
        <v>2628</v>
      </c>
      <c r="EU101" s="50" t="s">
        <v>868</v>
      </c>
      <c r="EZ101" s="70" t="s">
        <v>8950</v>
      </c>
      <c r="FA101" s="70" t="s">
        <v>6277</v>
      </c>
      <c r="FB101" s="70" t="s">
        <v>1159</v>
      </c>
      <c r="FJ101" s="51" t="s">
        <v>897</v>
      </c>
      <c r="FO101" s="52" t="s">
        <v>9224</v>
      </c>
      <c r="FT101" s="52" t="s">
        <v>1169</v>
      </c>
      <c r="FY101" s="51" t="s">
        <v>98</v>
      </c>
      <c r="GD101" s="51" t="s">
        <v>900</v>
      </c>
      <c r="GS101" s="904"/>
      <c r="GT101" s="122" t="s">
        <v>885</v>
      </c>
      <c r="GU101" s="904"/>
      <c r="GX101" s="52" t="s">
        <v>10012</v>
      </c>
      <c r="HC101" s="52" t="s">
        <v>1425</v>
      </c>
      <c r="HH101" s="52" t="s">
        <v>10396</v>
      </c>
      <c r="HW101" s="52" t="s">
        <v>5682</v>
      </c>
      <c r="JA101" s="68"/>
      <c r="JF101" s="51" t="s">
        <v>900</v>
      </c>
      <c r="JP101" s="52" t="s">
        <v>4946</v>
      </c>
      <c r="JU101" s="51" t="s">
        <v>904</v>
      </c>
      <c r="KE101" s="100" t="s">
        <v>12433</v>
      </c>
      <c r="KJ101" s="52" t="s">
        <v>132</v>
      </c>
    </row>
    <row r="102" spans="1:296" ht="48.5" customHeight="1" thickBot="1">
      <c r="P102" s="52" t="s">
        <v>4180</v>
      </c>
      <c r="U102" s="52" t="s">
        <v>903</v>
      </c>
      <c r="AE102"/>
      <c r="AF102"/>
      <c r="AG102"/>
      <c r="AH102"/>
      <c r="AI102"/>
      <c r="AJ102" s="68"/>
      <c r="AO102" s="69" t="s">
        <v>888</v>
      </c>
      <c r="AP102" s="69" t="s">
        <v>889</v>
      </c>
      <c r="AQ102" s="69" t="s">
        <v>890</v>
      </c>
      <c r="AT102" s="69"/>
      <c r="AU102" s="69" t="s">
        <v>2276</v>
      </c>
      <c r="AV102" s="69" t="s">
        <v>6270</v>
      </c>
      <c r="AW102" s="69" t="s">
        <v>732</v>
      </c>
      <c r="BD102" s="50" t="s">
        <v>894</v>
      </c>
      <c r="BI102" s="51" t="s">
        <v>872</v>
      </c>
      <c r="BN102" s="51" t="s">
        <v>98</v>
      </c>
      <c r="BS102" s="52" t="s">
        <v>1412</v>
      </c>
      <c r="BX102" s="51" t="s">
        <v>900</v>
      </c>
      <c r="CC102" s="52" t="s">
        <v>132</v>
      </c>
      <c r="CD102"/>
      <c r="CE102"/>
      <c r="CF102"/>
      <c r="CG102"/>
      <c r="CM102" s="94" t="s">
        <v>8182</v>
      </c>
      <c r="CN102" s="94" t="s">
        <v>8183</v>
      </c>
      <c r="CO102" s="908"/>
      <c r="DB102"/>
      <c r="DC102"/>
      <c r="DD102"/>
      <c r="DE102"/>
      <c r="DF102"/>
      <c r="DG102" s="50" t="s">
        <v>8575</v>
      </c>
      <c r="DQ102" s="51" t="s">
        <v>900</v>
      </c>
      <c r="DV102" s="51" t="s">
        <v>902</v>
      </c>
      <c r="EA102" s="52" t="s">
        <v>3686</v>
      </c>
      <c r="EK102" s="51" t="s">
        <v>870</v>
      </c>
      <c r="EP102" s="52" t="s">
        <v>1865</v>
      </c>
      <c r="EZ102" s="71" t="s">
        <v>3674</v>
      </c>
      <c r="FA102" s="71" t="s">
        <v>892</v>
      </c>
      <c r="FB102" s="71" t="s">
        <v>1159</v>
      </c>
      <c r="FE102" s="51" t="s">
        <v>899</v>
      </c>
      <c r="FJ102" s="52" t="s">
        <v>132</v>
      </c>
      <c r="FO102" s="52" t="s">
        <v>9225</v>
      </c>
      <c r="FY102" s="52" t="s">
        <v>9550</v>
      </c>
      <c r="GD102" s="52" t="s">
        <v>901</v>
      </c>
      <c r="GI102" s="50" t="s">
        <v>898</v>
      </c>
      <c r="GS102" s="50" t="s">
        <v>886</v>
      </c>
      <c r="GX102" s="52" t="s">
        <v>10013</v>
      </c>
      <c r="HR102" s="51" t="s">
        <v>98</v>
      </c>
      <c r="HW102" s="68"/>
      <c r="IL102" s="51" t="s">
        <v>900</v>
      </c>
      <c r="IQ102" s="51" t="s">
        <v>899</v>
      </c>
      <c r="IV102" s="50" t="s">
        <v>898</v>
      </c>
      <c r="JA102" s="52" t="s">
        <v>11850</v>
      </c>
      <c r="JF102" s="52" t="s">
        <v>901</v>
      </c>
      <c r="JP102" s="52" t="s">
        <v>4947</v>
      </c>
      <c r="JU102" s="52" t="s">
        <v>905</v>
      </c>
      <c r="JZ102" s="51" t="s">
        <v>900</v>
      </c>
      <c r="KE102" s="100" t="s">
        <v>12434</v>
      </c>
    </row>
    <row r="103" spans="1:296" ht="80.5" thickBot="1">
      <c r="A103" s="51" t="s">
        <v>900</v>
      </c>
      <c r="F103" s="51" t="s">
        <v>866</v>
      </c>
      <c r="K103" s="51" t="s">
        <v>897</v>
      </c>
      <c r="P103" s="52" t="s">
        <v>4181</v>
      </c>
      <c r="Z103" s="51" t="s">
        <v>899</v>
      </c>
      <c r="AE103" s="51" t="s">
        <v>900</v>
      </c>
      <c r="AF103"/>
      <c r="AG103"/>
      <c r="AH103"/>
      <c r="AI103"/>
      <c r="AJ103" s="52" t="s">
        <v>6075</v>
      </c>
      <c r="AO103" s="70" t="s">
        <v>12033</v>
      </c>
      <c r="AP103" s="70" t="s">
        <v>892</v>
      </c>
      <c r="AQ103" s="70" t="s">
        <v>1417</v>
      </c>
      <c r="AT103" s="72" t="s">
        <v>101</v>
      </c>
      <c r="AU103" s="70" t="s">
        <v>6271</v>
      </c>
      <c r="AV103" s="70" t="s">
        <v>6272</v>
      </c>
      <c r="AW103" s="70" t="s">
        <v>6273</v>
      </c>
      <c r="AY103" s="51" t="s">
        <v>900</v>
      </c>
      <c r="BI103" s="69" t="s">
        <v>873</v>
      </c>
      <c r="BJ103" s="69" t="s">
        <v>732</v>
      </c>
      <c r="BN103" s="52" t="s">
        <v>7685</v>
      </c>
      <c r="BS103" s="52" t="s">
        <v>1865</v>
      </c>
      <c r="BX103" s="52" t="s">
        <v>908</v>
      </c>
      <c r="CC103"/>
      <c r="CD103"/>
      <c r="CE103"/>
      <c r="CF103"/>
      <c r="CG103"/>
      <c r="CM103" s="120" t="s">
        <v>6480</v>
      </c>
      <c r="CN103" s="120" t="s">
        <v>892</v>
      </c>
      <c r="CO103" s="902" t="s">
        <v>1417</v>
      </c>
      <c r="DB103" s="51" t="s">
        <v>966</v>
      </c>
      <c r="DC103"/>
      <c r="DD103"/>
      <c r="DE103"/>
      <c r="DF103"/>
      <c r="DL103" s="50" t="s">
        <v>896</v>
      </c>
      <c r="DQ103" s="52" t="s">
        <v>906</v>
      </c>
      <c r="DV103" s="52" t="s">
        <v>910</v>
      </c>
      <c r="EF103" s="50" t="s">
        <v>898</v>
      </c>
      <c r="EK103" s="52" t="s">
        <v>132</v>
      </c>
      <c r="EP103" s="52" t="s">
        <v>1866</v>
      </c>
      <c r="EZ103" s="70" t="s">
        <v>4941</v>
      </c>
      <c r="FA103" s="70" t="s">
        <v>892</v>
      </c>
      <c r="FB103" s="70" t="s">
        <v>2635</v>
      </c>
      <c r="FT103" s="51" t="s">
        <v>98</v>
      </c>
      <c r="GN103" s="51" t="s">
        <v>870</v>
      </c>
      <c r="GX103" s="52" t="s">
        <v>10014</v>
      </c>
      <c r="HC103" s="51" t="s">
        <v>98</v>
      </c>
      <c r="HH103" s="50" t="s">
        <v>896</v>
      </c>
      <c r="HR103" s="52" t="s">
        <v>10539</v>
      </c>
      <c r="HW103" s="52" t="s">
        <v>5683</v>
      </c>
      <c r="IB103" s="51" t="s">
        <v>887</v>
      </c>
      <c r="IG103" s="50" t="s">
        <v>913</v>
      </c>
      <c r="IL103" s="52" t="s">
        <v>3674</v>
      </c>
      <c r="JK103" s="51" t="s">
        <v>887</v>
      </c>
      <c r="JP103" s="52" t="s">
        <v>4948</v>
      </c>
      <c r="JZ103" s="52" t="s">
        <v>908</v>
      </c>
      <c r="KE103" s="100" t="s">
        <v>12435</v>
      </c>
      <c r="KJ103" s="50" t="s">
        <v>898</v>
      </c>
    </row>
    <row r="104" spans="1:296" ht="312.5" thickBot="1">
      <c r="A104" s="52" t="s">
        <v>1168</v>
      </c>
      <c r="F104" s="52" t="s">
        <v>867</v>
      </c>
      <c r="K104" s="52" t="s">
        <v>132</v>
      </c>
      <c r="P104" s="52" t="s">
        <v>4182</v>
      </c>
      <c r="U104" s="51" t="s">
        <v>904</v>
      </c>
      <c r="AE104" s="52" t="s">
        <v>1883</v>
      </c>
      <c r="AF104"/>
      <c r="AG104"/>
      <c r="AH104"/>
      <c r="AI104"/>
      <c r="AO104" s="71" t="s">
        <v>2636</v>
      </c>
      <c r="AP104" s="71" t="s">
        <v>892</v>
      </c>
      <c r="AQ104" s="71" t="s">
        <v>1417</v>
      </c>
      <c r="AT104" s="50" t="s">
        <v>886</v>
      </c>
      <c r="AY104" s="52" t="s">
        <v>3674</v>
      </c>
      <c r="BI104" s="70" t="s">
        <v>1158</v>
      </c>
      <c r="BJ104" s="70" t="s">
        <v>7457</v>
      </c>
      <c r="BS104" s="52" t="s">
        <v>1866</v>
      </c>
      <c r="CC104" s="50" t="s">
        <v>735</v>
      </c>
      <c r="CD104"/>
      <c r="CE104"/>
      <c r="CF104"/>
      <c r="CG104"/>
      <c r="CH104" s="51" t="s">
        <v>897</v>
      </c>
      <c r="CM104" s="89" t="s">
        <v>8184</v>
      </c>
      <c r="CN104" s="89" t="s">
        <v>8185</v>
      </c>
      <c r="CO104" s="904"/>
      <c r="CR104" s="51" t="s">
        <v>8576</v>
      </c>
      <c r="CW104" s="51" t="s">
        <v>887</v>
      </c>
      <c r="DB104" s="52" t="s">
        <v>1731</v>
      </c>
      <c r="DC104"/>
      <c r="DD104"/>
      <c r="DE104"/>
      <c r="DF104"/>
      <c r="EP104" s="52" t="s">
        <v>1867</v>
      </c>
      <c r="EU104" s="50" t="s">
        <v>869</v>
      </c>
      <c r="EZ104" s="50" t="s">
        <v>894</v>
      </c>
      <c r="FE104" s="51" t="s">
        <v>900</v>
      </c>
      <c r="FJ104" s="50" t="s">
        <v>898</v>
      </c>
      <c r="FO104" s="50" t="s">
        <v>896</v>
      </c>
      <c r="FT104" s="52" t="s">
        <v>9317</v>
      </c>
      <c r="GD104" s="51" t="s">
        <v>902</v>
      </c>
      <c r="GN104" s="52" t="s">
        <v>132</v>
      </c>
      <c r="GX104" s="52" t="s">
        <v>10015</v>
      </c>
      <c r="HC104" s="52" t="s">
        <v>10229</v>
      </c>
      <c r="HM104" s="51" t="s">
        <v>900</v>
      </c>
      <c r="HW104" s="52" t="s">
        <v>5684</v>
      </c>
      <c r="IB104" s="69" t="s">
        <v>888</v>
      </c>
      <c r="IC104" s="69" t="s">
        <v>889</v>
      </c>
      <c r="ID104" s="69" t="s">
        <v>890</v>
      </c>
      <c r="IQ104" s="51" t="s">
        <v>900</v>
      </c>
      <c r="JA104" s="50" t="s">
        <v>896</v>
      </c>
      <c r="JF104" s="51" t="s">
        <v>902</v>
      </c>
      <c r="JK104" s="69" t="s">
        <v>888</v>
      </c>
      <c r="JL104" s="69" t="s">
        <v>889</v>
      </c>
      <c r="JM104" s="69" t="s">
        <v>890</v>
      </c>
      <c r="JP104" s="68"/>
      <c r="JU104" s="51" t="s">
        <v>98</v>
      </c>
      <c r="KE104" s="100" t="s">
        <v>12436</v>
      </c>
    </row>
    <row r="105" spans="1:296" ht="69.5" thickBot="1">
      <c r="P105" s="52" t="s">
        <v>4183</v>
      </c>
      <c r="U105" s="52" t="s">
        <v>1881</v>
      </c>
      <c r="Z105" s="51" t="s">
        <v>900</v>
      </c>
      <c r="AE105"/>
      <c r="AF105"/>
      <c r="AG105"/>
      <c r="AH105"/>
      <c r="AI105"/>
      <c r="AJ105" s="50" t="s">
        <v>896</v>
      </c>
      <c r="AO105" s="50" t="s">
        <v>894</v>
      </c>
      <c r="BD105" s="51" t="s">
        <v>895</v>
      </c>
      <c r="BI105" s="50" t="s">
        <v>875</v>
      </c>
      <c r="BS105" s="52" t="s">
        <v>1867</v>
      </c>
      <c r="BX105" s="51" t="s">
        <v>902</v>
      </c>
      <c r="CC105"/>
      <c r="CD105"/>
      <c r="CE105"/>
      <c r="CF105"/>
      <c r="CG105"/>
      <c r="CH105" s="52" t="s">
        <v>132</v>
      </c>
      <c r="CM105" s="50" t="s">
        <v>894</v>
      </c>
      <c r="CR105" s="69"/>
      <c r="CS105" s="69" t="s">
        <v>2276</v>
      </c>
      <c r="CT105" s="69" t="s">
        <v>732</v>
      </c>
      <c r="CW105" s="69" t="s">
        <v>888</v>
      </c>
      <c r="CX105" s="69" t="s">
        <v>889</v>
      </c>
      <c r="CY105" s="69" t="s">
        <v>890</v>
      </c>
      <c r="DB105"/>
      <c r="DC105"/>
      <c r="DD105"/>
      <c r="DE105"/>
      <c r="DF105"/>
      <c r="DG105" s="51" t="s">
        <v>8576</v>
      </c>
      <c r="DQ105" s="51" t="s">
        <v>902</v>
      </c>
      <c r="DV105" s="51" t="s">
        <v>904</v>
      </c>
      <c r="EK105" s="50" t="s">
        <v>871</v>
      </c>
      <c r="EP105" s="52" t="s">
        <v>1868</v>
      </c>
      <c r="FE105" s="52" t="s">
        <v>4403</v>
      </c>
      <c r="GD105" s="52" t="s">
        <v>910</v>
      </c>
      <c r="GI105" s="51" t="s">
        <v>899</v>
      </c>
      <c r="GS105" s="51" t="s">
        <v>887</v>
      </c>
      <c r="GX105" s="52" t="s">
        <v>10016</v>
      </c>
      <c r="HM105" s="52" t="s">
        <v>908</v>
      </c>
      <c r="HW105" s="68"/>
      <c r="IB105" s="70" t="s">
        <v>10712</v>
      </c>
      <c r="IC105" s="70" t="s">
        <v>892</v>
      </c>
      <c r="ID105" s="70" t="s">
        <v>2635</v>
      </c>
      <c r="IL105" s="51" t="s">
        <v>902</v>
      </c>
      <c r="IQ105" s="52" t="s">
        <v>1883</v>
      </c>
      <c r="IV105" s="51" t="s">
        <v>899</v>
      </c>
      <c r="JF105" s="52" t="s">
        <v>910</v>
      </c>
      <c r="JK105" s="70" t="s">
        <v>2817</v>
      </c>
      <c r="JL105" s="70" t="s">
        <v>892</v>
      </c>
      <c r="JM105" s="70" t="s">
        <v>893</v>
      </c>
      <c r="JP105" s="52" t="s">
        <v>4949</v>
      </c>
      <c r="JU105" s="52" t="s">
        <v>11463</v>
      </c>
      <c r="JZ105" s="51" t="s">
        <v>902</v>
      </c>
      <c r="KE105" s="52" t="s">
        <v>12437</v>
      </c>
    </row>
    <row r="106" spans="1:296" ht="69.5" thickBot="1">
      <c r="A106" s="51" t="s">
        <v>902</v>
      </c>
      <c r="F106" s="50" t="s">
        <v>868</v>
      </c>
      <c r="K106" s="50" t="s">
        <v>898</v>
      </c>
      <c r="P106" s="52" t="s">
        <v>4184</v>
      </c>
      <c r="Z106" s="52" t="s">
        <v>3674</v>
      </c>
      <c r="AE106" s="51" t="s">
        <v>902</v>
      </c>
      <c r="AF106"/>
      <c r="AG106"/>
      <c r="AH106"/>
      <c r="AI106"/>
      <c r="AY106" s="51" t="s">
        <v>902</v>
      </c>
      <c r="BD106" s="52" t="s">
        <v>1430</v>
      </c>
      <c r="BS106" s="52" t="s">
        <v>577</v>
      </c>
      <c r="BX106" s="52" t="s">
        <v>903</v>
      </c>
      <c r="CC106"/>
      <c r="CD106"/>
      <c r="CE106"/>
      <c r="CF106"/>
      <c r="CG106"/>
      <c r="CR106" s="72" t="s">
        <v>101</v>
      </c>
      <c r="CS106" s="70" t="s">
        <v>8577</v>
      </c>
      <c r="CT106" s="72"/>
      <c r="CW106" s="70" t="s">
        <v>8609</v>
      </c>
      <c r="CX106" s="70" t="s">
        <v>892</v>
      </c>
      <c r="CY106" s="70" t="s">
        <v>2635</v>
      </c>
      <c r="DB106" s="51" t="s">
        <v>968</v>
      </c>
      <c r="DC106"/>
      <c r="DD106"/>
      <c r="DE106"/>
      <c r="DF106"/>
      <c r="DG106" s="69"/>
      <c r="DH106" s="69" t="s">
        <v>2276</v>
      </c>
      <c r="DI106" s="69" t="s">
        <v>732</v>
      </c>
      <c r="DL106" s="51" t="s">
        <v>897</v>
      </c>
      <c r="DQ106" s="52" t="s">
        <v>910</v>
      </c>
      <c r="DV106" s="52" t="s">
        <v>1421</v>
      </c>
      <c r="EA106" s="51" t="s">
        <v>900</v>
      </c>
      <c r="EF106" s="51" t="s">
        <v>899</v>
      </c>
      <c r="EP106" s="52" t="s">
        <v>577</v>
      </c>
      <c r="FY106" s="50" t="s">
        <v>912</v>
      </c>
      <c r="GN106" s="50" t="s">
        <v>871</v>
      </c>
      <c r="GS106" s="69" t="s">
        <v>888</v>
      </c>
      <c r="GT106" s="69" t="s">
        <v>889</v>
      </c>
      <c r="GU106" s="69" t="s">
        <v>890</v>
      </c>
      <c r="GX106" s="52" t="s">
        <v>10017</v>
      </c>
      <c r="HH106" s="51" t="s">
        <v>897</v>
      </c>
      <c r="HW106" s="52" t="s">
        <v>5685</v>
      </c>
      <c r="IB106" s="71" t="s">
        <v>2640</v>
      </c>
      <c r="IC106" s="71" t="s">
        <v>892</v>
      </c>
      <c r="ID106" s="71" t="s">
        <v>2635</v>
      </c>
      <c r="IG106" s="51" t="s">
        <v>914</v>
      </c>
      <c r="IL106" s="52" t="s">
        <v>910</v>
      </c>
      <c r="JK106" s="123" t="s">
        <v>11279</v>
      </c>
      <c r="JL106" s="907" t="s">
        <v>892</v>
      </c>
      <c r="JM106" s="907" t="s">
        <v>1417</v>
      </c>
      <c r="JP106" s="52" t="s">
        <v>4950</v>
      </c>
      <c r="JZ106" s="52" t="s">
        <v>903</v>
      </c>
      <c r="KE106" s="100" t="s">
        <v>12438</v>
      </c>
      <c r="KJ106" s="51" t="s">
        <v>899</v>
      </c>
    </row>
    <row r="107" spans="1:296" ht="160.5" thickBot="1">
      <c r="A107" s="52" t="s">
        <v>910</v>
      </c>
      <c r="P107" s="52" t="s">
        <v>4185</v>
      </c>
      <c r="U107" s="51" t="s">
        <v>98</v>
      </c>
      <c r="AE107" s="52" t="s">
        <v>910</v>
      </c>
      <c r="AF107"/>
      <c r="AG107"/>
      <c r="AH107"/>
      <c r="AI107"/>
      <c r="AT107" s="51" t="s">
        <v>887</v>
      </c>
      <c r="AY107" s="52" t="s">
        <v>910</v>
      </c>
      <c r="BD107" s="161" t="s">
        <v>6710</v>
      </c>
      <c r="BN107" s="51" t="s">
        <v>900</v>
      </c>
      <c r="CC107" s="50" t="s">
        <v>1041</v>
      </c>
      <c r="CD107"/>
      <c r="CE107"/>
      <c r="CF107"/>
      <c r="CG107"/>
      <c r="CH107" s="50" t="s">
        <v>898</v>
      </c>
      <c r="CR107" s="50" t="s">
        <v>946</v>
      </c>
      <c r="CW107" s="50" t="s">
        <v>894</v>
      </c>
      <c r="DB107" s="52" t="s">
        <v>124</v>
      </c>
      <c r="DC107"/>
      <c r="DD107"/>
      <c r="DE107"/>
      <c r="DF107"/>
      <c r="DG107" s="72" t="s">
        <v>101</v>
      </c>
      <c r="DH107" s="70" t="s">
        <v>12353</v>
      </c>
      <c r="DI107" s="70" t="s">
        <v>12354</v>
      </c>
      <c r="DL107" s="52" t="s">
        <v>132</v>
      </c>
      <c r="EA107" s="52" t="s">
        <v>1168</v>
      </c>
      <c r="EP107" s="52" t="s">
        <v>1413</v>
      </c>
      <c r="EU107" s="51" t="s">
        <v>870</v>
      </c>
      <c r="EZ107" s="51" t="s">
        <v>895</v>
      </c>
      <c r="FE107" s="51" t="s">
        <v>902</v>
      </c>
      <c r="FJ107" s="51" t="s">
        <v>899</v>
      </c>
      <c r="FO107" s="51" t="s">
        <v>897</v>
      </c>
      <c r="GD107" s="51" t="s">
        <v>904</v>
      </c>
      <c r="GI107" s="51" t="s">
        <v>900</v>
      </c>
      <c r="GS107" s="70" t="s">
        <v>1158</v>
      </c>
      <c r="GT107" s="70" t="s">
        <v>892</v>
      </c>
      <c r="GU107" s="70" t="s">
        <v>1159</v>
      </c>
      <c r="GX107" s="52" t="s">
        <v>10018</v>
      </c>
      <c r="HH107" s="52" t="s">
        <v>132</v>
      </c>
      <c r="HM107" s="51" t="s">
        <v>902</v>
      </c>
      <c r="HR107" s="51" t="s">
        <v>900</v>
      </c>
      <c r="HW107" s="52" t="s">
        <v>5686</v>
      </c>
      <c r="IB107" s="70" t="s">
        <v>6491</v>
      </c>
      <c r="IC107" s="70" t="s">
        <v>892</v>
      </c>
      <c r="ID107" s="70" t="s">
        <v>2635</v>
      </c>
      <c r="IG107" s="69"/>
      <c r="IH107" s="69" t="s">
        <v>915</v>
      </c>
      <c r="II107" s="69" t="s">
        <v>916</v>
      </c>
      <c r="IJ107" s="69" t="s">
        <v>98</v>
      </c>
      <c r="IQ107" s="51" t="s">
        <v>902</v>
      </c>
      <c r="IV107" s="51" t="s">
        <v>900</v>
      </c>
      <c r="JA107" s="51" t="s">
        <v>897</v>
      </c>
      <c r="JF107" s="51" t="s">
        <v>904</v>
      </c>
      <c r="JK107" s="94" t="s">
        <v>11280</v>
      </c>
      <c r="JL107" s="908"/>
      <c r="JM107" s="908"/>
      <c r="JP107" s="52" t="s">
        <v>4951</v>
      </c>
      <c r="KE107" s="100" t="s">
        <v>12439</v>
      </c>
    </row>
    <row r="108" spans="1:296" ht="69.5" thickBot="1">
      <c r="P108" s="52" t="s">
        <v>4186</v>
      </c>
      <c r="U108" s="52" t="s">
        <v>5292</v>
      </c>
      <c r="Z108" s="51" t="s">
        <v>902</v>
      </c>
      <c r="AE108"/>
      <c r="AF108"/>
      <c r="AG108"/>
      <c r="AH108"/>
      <c r="AI108"/>
      <c r="AJ108" s="51" t="s">
        <v>897</v>
      </c>
      <c r="AO108" s="51" t="s">
        <v>895</v>
      </c>
      <c r="AT108" s="69" t="s">
        <v>888</v>
      </c>
      <c r="AU108" s="69" t="s">
        <v>889</v>
      </c>
      <c r="AV108" s="69" t="s">
        <v>890</v>
      </c>
      <c r="BD108" s="100" t="s">
        <v>6711</v>
      </c>
      <c r="BI108" s="51" t="s">
        <v>876</v>
      </c>
      <c r="BN108" s="52" t="s">
        <v>901</v>
      </c>
      <c r="BS108" s="50" t="s">
        <v>862</v>
      </c>
      <c r="BX108" s="51" t="s">
        <v>904</v>
      </c>
      <c r="CC108"/>
      <c r="CD108"/>
      <c r="CE108"/>
      <c r="CF108"/>
      <c r="CG108"/>
      <c r="CM108" s="51" t="s">
        <v>895</v>
      </c>
      <c r="DB108"/>
      <c r="DC108"/>
      <c r="DD108"/>
      <c r="DE108"/>
      <c r="DF108"/>
      <c r="DG108" s="50" t="s">
        <v>946</v>
      </c>
      <c r="DQ108" s="51" t="s">
        <v>904</v>
      </c>
      <c r="DV108" s="51" t="s">
        <v>98</v>
      </c>
      <c r="EF108" s="51" t="s">
        <v>900</v>
      </c>
      <c r="EK108" s="51" t="s">
        <v>872</v>
      </c>
      <c r="EU108" s="52" t="s">
        <v>132</v>
      </c>
      <c r="EZ108" s="52" t="s">
        <v>8951</v>
      </c>
      <c r="FE108" s="52" t="s">
        <v>910</v>
      </c>
      <c r="FO108" s="52" t="s">
        <v>132</v>
      </c>
      <c r="FT108" s="51" t="s">
        <v>900</v>
      </c>
      <c r="GD108" s="52" t="s">
        <v>911</v>
      </c>
      <c r="GI108" s="52" t="s">
        <v>1158</v>
      </c>
      <c r="GS108" s="50" t="s">
        <v>894</v>
      </c>
      <c r="GX108" s="52" t="s">
        <v>10019</v>
      </c>
      <c r="HC108" s="51" t="s">
        <v>900</v>
      </c>
      <c r="HM108" s="52" t="s">
        <v>903</v>
      </c>
      <c r="HR108" s="52" t="s">
        <v>1708</v>
      </c>
      <c r="IB108" s="50" t="s">
        <v>894</v>
      </c>
      <c r="IG108" s="72" t="s">
        <v>917</v>
      </c>
      <c r="IH108" s="70">
        <v>0</v>
      </c>
      <c r="II108" s="70">
        <v>1</v>
      </c>
      <c r="IJ108" s="72"/>
      <c r="IL108" s="51" t="s">
        <v>904</v>
      </c>
      <c r="IQ108" s="52" t="s">
        <v>910</v>
      </c>
      <c r="IV108" s="52" t="s">
        <v>2817</v>
      </c>
      <c r="JA108" s="52" t="s">
        <v>132</v>
      </c>
      <c r="JF108" s="52" t="s">
        <v>911</v>
      </c>
      <c r="JK108" s="70" t="s">
        <v>2636</v>
      </c>
      <c r="JL108" s="70" t="s">
        <v>892</v>
      </c>
      <c r="JM108" s="70" t="s">
        <v>1417</v>
      </c>
      <c r="JP108" s="52" t="s">
        <v>4952</v>
      </c>
      <c r="JZ108" s="51" t="s">
        <v>904</v>
      </c>
      <c r="KE108" s="100" t="s">
        <v>12440</v>
      </c>
      <c r="KJ108" s="51" t="s">
        <v>900</v>
      </c>
    </row>
    <row r="109" spans="1:296" ht="92.5" thickBot="1">
      <c r="A109" s="51" t="s">
        <v>904</v>
      </c>
      <c r="F109" s="50" t="s">
        <v>869</v>
      </c>
      <c r="K109" s="51" t="s">
        <v>899</v>
      </c>
      <c r="P109" s="52" t="s">
        <v>4187</v>
      </c>
      <c r="Z109" s="52" t="s">
        <v>910</v>
      </c>
      <c r="AE109" s="51" t="s">
        <v>904</v>
      </c>
      <c r="AF109"/>
      <c r="AG109"/>
      <c r="AH109"/>
      <c r="AI109"/>
      <c r="AJ109" s="52" t="s">
        <v>132</v>
      </c>
      <c r="AO109" s="52" t="s">
        <v>12034</v>
      </c>
      <c r="AT109" s="120" t="s">
        <v>2239</v>
      </c>
      <c r="AU109" s="120" t="s">
        <v>892</v>
      </c>
      <c r="AV109" s="902" t="s">
        <v>2639</v>
      </c>
      <c r="AY109" s="51" t="s">
        <v>904</v>
      </c>
      <c r="BD109" s="100" t="s">
        <v>6712</v>
      </c>
      <c r="BI109" s="69" t="s">
        <v>877</v>
      </c>
      <c r="BJ109" s="69" t="s">
        <v>878</v>
      </c>
      <c r="BK109" s="69" t="s">
        <v>732</v>
      </c>
      <c r="BX109" s="52" t="s">
        <v>905</v>
      </c>
      <c r="CC109"/>
      <c r="CD109"/>
      <c r="CE109"/>
      <c r="CF109"/>
      <c r="CG109"/>
      <c r="CM109" s="52" t="s">
        <v>1430</v>
      </c>
      <c r="DB109" s="51" t="s">
        <v>969</v>
      </c>
      <c r="DC109"/>
      <c r="DD109"/>
      <c r="DE109"/>
      <c r="DF109"/>
      <c r="DL109" s="50" t="s">
        <v>898</v>
      </c>
      <c r="DQ109" s="52" t="s">
        <v>907</v>
      </c>
      <c r="DV109" s="52" t="s">
        <v>1422</v>
      </c>
      <c r="EA109" s="51" t="s">
        <v>902</v>
      </c>
      <c r="EF109" s="52" t="s">
        <v>1708</v>
      </c>
      <c r="EK109" s="69" t="s">
        <v>873</v>
      </c>
      <c r="EL109" s="69" t="s">
        <v>732</v>
      </c>
      <c r="EP109" s="50" t="s">
        <v>862</v>
      </c>
      <c r="FJ109" s="51" t="s">
        <v>900</v>
      </c>
      <c r="FT109" s="52" t="s">
        <v>908</v>
      </c>
      <c r="FY109" s="50" t="s">
        <v>913</v>
      </c>
      <c r="GN109" s="51" t="s">
        <v>872</v>
      </c>
      <c r="GX109" s="52" t="s">
        <v>10020</v>
      </c>
      <c r="HC109" s="52" t="s">
        <v>906</v>
      </c>
      <c r="HH109" s="50" t="s">
        <v>898</v>
      </c>
      <c r="HW109" s="50" t="s">
        <v>896</v>
      </c>
      <c r="IG109" s="73" t="s">
        <v>918</v>
      </c>
      <c r="IH109" s="71">
        <v>0</v>
      </c>
      <c r="II109" s="71">
        <v>3</v>
      </c>
      <c r="IJ109" s="73"/>
      <c r="IL109" s="52" t="s">
        <v>907</v>
      </c>
      <c r="JK109" s="50" t="s">
        <v>894</v>
      </c>
      <c r="JU109" s="51" t="s">
        <v>900</v>
      </c>
      <c r="JZ109" s="52" t="s">
        <v>907</v>
      </c>
      <c r="KE109" s="100" t="s">
        <v>12441</v>
      </c>
      <c r="KJ109" s="52" t="s">
        <v>1883</v>
      </c>
    </row>
    <row r="110" spans="1:296" ht="409.6" thickBot="1">
      <c r="A110" s="52" t="s">
        <v>1425</v>
      </c>
      <c r="P110" s="52" t="s">
        <v>4188</v>
      </c>
      <c r="AE110" s="52" t="s">
        <v>1425</v>
      </c>
      <c r="AF110"/>
      <c r="AG110"/>
      <c r="AH110"/>
      <c r="AI110"/>
      <c r="AO110" s="52" t="s">
        <v>12035</v>
      </c>
      <c r="AT110" s="89" t="s">
        <v>6274</v>
      </c>
      <c r="AU110" s="89" t="s">
        <v>6275</v>
      </c>
      <c r="AV110" s="904"/>
      <c r="AY110" s="52" t="s">
        <v>1425</v>
      </c>
      <c r="BD110" s="100" t="s">
        <v>6713</v>
      </c>
      <c r="BI110" s="902" t="s">
        <v>879</v>
      </c>
      <c r="BJ110" s="120" t="s">
        <v>880</v>
      </c>
      <c r="BK110" s="902" t="s">
        <v>7458</v>
      </c>
      <c r="BN110" s="51" t="s">
        <v>902</v>
      </c>
      <c r="CC110" s="51" t="s">
        <v>1042</v>
      </c>
      <c r="CD110"/>
      <c r="CE110"/>
      <c r="CF110"/>
      <c r="CG110"/>
      <c r="CH110" s="51" t="s">
        <v>899</v>
      </c>
      <c r="CM110" s="52" t="s">
        <v>8186</v>
      </c>
      <c r="CR110" s="51" t="s">
        <v>947</v>
      </c>
      <c r="CW110" s="51" t="s">
        <v>895</v>
      </c>
      <c r="DB110" s="52" t="s">
        <v>124</v>
      </c>
      <c r="DC110"/>
      <c r="DD110"/>
      <c r="DE110"/>
      <c r="DF110"/>
      <c r="EA110" s="52" t="s">
        <v>910</v>
      </c>
      <c r="EK110" s="70" t="s">
        <v>874</v>
      </c>
      <c r="EL110" s="70" t="s">
        <v>3248</v>
      </c>
      <c r="EU110" s="50" t="s">
        <v>871</v>
      </c>
      <c r="EZ110" s="50" t="s">
        <v>896</v>
      </c>
      <c r="FE110" s="51" t="s">
        <v>904</v>
      </c>
      <c r="FJ110" s="52" t="s">
        <v>9055</v>
      </c>
      <c r="FO110" s="50" t="s">
        <v>898</v>
      </c>
      <c r="GD110" s="51" t="s">
        <v>98</v>
      </c>
      <c r="GI110" s="51" t="s">
        <v>902</v>
      </c>
      <c r="GN110" s="69" t="s">
        <v>873</v>
      </c>
      <c r="GO110" s="69" t="s">
        <v>732</v>
      </c>
      <c r="GX110" s="52" t="s">
        <v>10021</v>
      </c>
      <c r="HM110" s="51" t="s">
        <v>904</v>
      </c>
      <c r="HR110" s="51" t="s">
        <v>902</v>
      </c>
      <c r="IG110" s="72" t="s">
        <v>919</v>
      </c>
      <c r="IH110" s="70">
        <v>0</v>
      </c>
      <c r="II110" s="70">
        <v>10</v>
      </c>
      <c r="IJ110" s="72"/>
      <c r="IQ110" s="51" t="s">
        <v>904</v>
      </c>
      <c r="IV110" s="51" t="s">
        <v>902</v>
      </c>
      <c r="JA110" s="50" t="s">
        <v>898</v>
      </c>
      <c r="JF110" s="51" t="s">
        <v>98</v>
      </c>
      <c r="JP110" s="50" t="s">
        <v>896</v>
      </c>
      <c r="JU110" s="52" t="s">
        <v>1424</v>
      </c>
      <c r="KE110" s="100" t="s">
        <v>12442</v>
      </c>
    </row>
    <row r="111" spans="1:296" ht="400.5" customHeight="1" thickBot="1">
      <c r="K111" s="51" t="s">
        <v>900</v>
      </c>
      <c r="P111" s="52" t="s">
        <v>4189</v>
      </c>
      <c r="Z111" s="51" t="s">
        <v>904</v>
      </c>
      <c r="AE111"/>
      <c r="AF111"/>
      <c r="AG111"/>
      <c r="AH111"/>
      <c r="AI111"/>
      <c r="AJ111" s="50" t="s">
        <v>898</v>
      </c>
      <c r="AT111" s="123" t="s">
        <v>2636</v>
      </c>
      <c r="AU111" s="123" t="s">
        <v>6277</v>
      </c>
      <c r="AV111" s="907" t="s">
        <v>2639</v>
      </c>
      <c r="BD111" s="52"/>
      <c r="BI111" s="903"/>
      <c r="BJ111" s="121" t="s">
        <v>881</v>
      </c>
      <c r="BK111" s="903"/>
      <c r="BN111" s="52" t="s">
        <v>910</v>
      </c>
      <c r="BS111" s="51" t="s">
        <v>863</v>
      </c>
      <c r="BX111" s="51" t="s">
        <v>98</v>
      </c>
      <c r="CC111" s="52" t="s">
        <v>8583</v>
      </c>
      <c r="CD111"/>
      <c r="CE111"/>
      <c r="CF111"/>
      <c r="CG111"/>
      <c r="CM111" s="68"/>
      <c r="CR111" s="52" t="s">
        <v>112</v>
      </c>
      <c r="CW111" s="52" t="s">
        <v>8610</v>
      </c>
      <c r="DB111"/>
      <c r="DC111"/>
      <c r="DD111"/>
      <c r="DE111"/>
      <c r="DF111"/>
      <c r="DG111" s="51" t="s">
        <v>947</v>
      </c>
      <c r="DQ111" s="51" t="s">
        <v>98</v>
      </c>
      <c r="EF111" s="51" t="s">
        <v>902</v>
      </c>
      <c r="EK111" s="50" t="s">
        <v>875</v>
      </c>
      <c r="FE111" s="52" t="s">
        <v>1425</v>
      </c>
      <c r="FT111" s="51" t="s">
        <v>902</v>
      </c>
      <c r="GD111" s="52" t="s">
        <v>5492</v>
      </c>
      <c r="GI111" s="52" t="s">
        <v>910</v>
      </c>
      <c r="GN111" s="70" t="s">
        <v>3063</v>
      </c>
      <c r="GO111" s="70" t="s">
        <v>3427</v>
      </c>
      <c r="GS111" s="51" t="s">
        <v>895</v>
      </c>
      <c r="HC111" s="51" t="s">
        <v>902</v>
      </c>
      <c r="HM111" s="52" t="s">
        <v>1425</v>
      </c>
      <c r="HR111" s="52" t="s">
        <v>910</v>
      </c>
      <c r="IB111" s="51" t="s">
        <v>895</v>
      </c>
      <c r="IG111" s="50" t="s">
        <v>920</v>
      </c>
      <c r="IL111" s="51" t="s">
        <v>98</v>
      </c>
      <c r="IQ111" s="52" t="s">
        <v>911</v>
      </c>
      <c r="IV111" s="52" t="s">
        <v>910</v>
      </c>
      <c r="JF111" s="52" t="s">
        <v>4774</v>
      </c>
      <c r="JZ111" s="51" t="s">
        <v>98</v>
      </c>
      <c r="KE111" s="100" t="s">
        <v>12443</v>
      </c>
      <c r="KJ111" s="51" t="s">
        <v>902</v>
      </c>
    </row>
    <row r="112" spans="1:296" ht="400.5" customHeight="1" thickBot="1">
      <c r="A112" s="51" t="s">
        <v>98</v>
      </c>
      <c r="F112" s="51" t="s">
        <v>870</v>
      </c>
      <c r="K112" s="52" t="s">
        <v>2239</v>
      </c>
      <c r="P112" s="52" t="s">
        <v>4190</v>
      </c>
      <c r="U112" s="51" t="s">
        <v>900</v>
      </c>
      <c r="Z112" s="52" t="s">
        <v>1425</v>
      </c>
      <c r="AE112" s="51" t="s">
        <v>98</v>
      </c>
      <c r="AF112"/>
      <c r="AG112"/>
      <c r="AH112"/>
      <c r="AI112"/>
      <c r="AO112" s="50" t="s">
        <v>896</v>
      </c>
      <c r="AT112" s="94" t="s">
        <v>6276</v>
      </c>
      <c r="AU112" s="94" t="s">
        <v>6278</v>
      </c>
      <c r="AV112" s="908"/>
      <c r="AY112" s="51" t="s">
        <v>98</v>
      </c>
      <c r="BD112" s="161" t="s">
        <v>6714</v>
      </c>
      <c r="BI112" s="903"/>
      <c r="BJ112" s="121" t="s">
        <v>1156</v>
      </c>
      <c r="BK112" s="903"/>
      <c r="BS112" s="52" t="s">
        <v>864</v>
      </c>
      <c r="BX112" s="52" t="s">
        <v>8067</v>
      </c>
      <c r="CC112"/>
      <c r="CD112"/>
      <c r="CE112"/>
      <c r="CF112"/>
      <c r="CG112"/>
      <c r="CH112" s="51" t="s">
        <v>900</v>
      </c>
      <c r="CM112" s="52" t="s">
        <v>8187</v>
      </c>
      <c r="CW112" s="68"/>
      <c r="DB112" s="51" t="s">
        <v>970</v>
      </c>
      <c r="DC112"/>
      <c r="DD112"/>
      <c r="DE112"/>
      <c r="DF112"/>
      <c r="DG112" s="52" t="s">
        <v>112</v>
      </c>
      <c r="DL112" s="51" t="s">
        <v>899</v>
      </c>
      <c r="DQ112" s="52" t="s">
        <v>1164</v>
      </c>
      <c r="EA112" s="51" t="s">
        <v>904</v>
      </c>
      <c r="EF112" s="52" t="s">
        <v>910</v>
      </c>
      <c r="EP112" s="51" t="s">
        <v>863</v>
      </c>
      <c r="FJ112" s="51" t="s">
        <v>902</v>
      </c>
      <c r="FT112" s="52" t="s">
        <v>903</v>
      </c>
      <c r="FY112" s="51" t="s">
        <v>914</v>
      </c>
      <c r="GN112" s="71" t="s">
        <v>2817</v>
      </c>
      <c r="GO112" s="71" t="s">
        <v>3427</v>
      </c>
      <c r="GS112" s="52" t="s">
        <v>9850</v>
      </c>
      <c r="GX112" s="50" t="s">
        <v>896</v>
      </c>
      <c r="HC112" s="52" t="s">
        <v>910</v>
      </c>
      <c r="HH112" s="51" t="s">
        <v>899</v>
      </c>
      <c r="HW112" s="51" t="s">
        <v>897</v>
      </c>
      <c r="IB112" s="52" t="s">
        <v>10713</v>
      </c>
      <c r="IL112" s="52" t="s">
        <v>3893</v>
      </c>
      <c r="JK112" s="51" t="s">
        <v>895</v>
      </c>
      <c r="JU112" s="51" t="s">
        <v>902</v>
      </c>
      <c r="JZ112" s="52" t="s">
        <v>11563</v>
      </c>
      <c r="KE112" s="68"/>
      <c r="KJ112" s="52" t="s">
        <v>910</v>
      </c>
    </row>
    <row r="113" spans="1:296" ht="24.5" thickBot="1">
      <c r="A113" s="52" t="s">
        <v>2238</v>
      </c>
      <c r="F113" s="52" t="s">
        <v>132</v>
      </c>
      <c r="P113" s="52" t="s">
        <v>4191</v>
      </c>
      <c r="U113" s="52" t="s">
        <v>1158</v>
      </c>
      <c r="AE113" s="52" t="s">
        <v>5917</v>
      </c>
      <c r="AF113"/>
      <c r="AG113"/>
      <c r="AH113"/>
      <c r="AI113"/>
      <c r="AT113" s="120" t="s">
        <v>2636</v>
      </c>
      <c r="AU113" s="120" t="s">
        <v>6277</v>
      </c>
      <c r="AV113" s="902" t="s">
        <v>2639</v>
      </c>
      <c r="AY113" s="52" t="s">
        <v>6487</v>
      </c>
      <c r="BD113" s="100" t="s">
        <v>6715</v>
      </c>
      <c r="BI113" s="903"/>
      <c r="BJ113" s="121" t="s">
        <v>1697</v>
      </c>
      <c r="BK113" s="903"/>
      <c r="BN113" s="51" t="s">
        <v>904</v>
      </c>
      <c r="CC113" s="50" t="s">
        <v>8584</v>
      </c>
      <c r="CD113"/>
      <c r="CE113"/>
      <c r="CF113"/>
      <c r="CG113"/>
      <c r="CH113" s="52" t="s">
        <v>908</v>
      </c>
      <c r="CM113" s="52" t="s">
        <v>8188</v>
      </c>
      <c r="CR113" s="50" t="s">
        <v>2274</v>
      </c>
      <c r="CW113" s="52" t="s">
        <v>8611</v>
      </c>
      <c r="DB113" s="52" t="s">
        <v>124</v>
      </c>
      <c r="DC113"/>
      <c r="DD113"/>
      <c r="DE113"/>
      <c r="DF113"/>
      <c r="DV113" s="51" t="s">
        <v>900</v>
      </c>
      <c r="EA113" s="52" t="s">
        <v>1425</v>
      </c>
      <c r="EP113" s="52" t="s">
        <v>864</v>
      </c>
      <c r="EU113" s="51" t="s">
        <v>872</v>
      </c>
      <c r="EZ113" s="51" t="s">
        <v>897</v>
      </c>
      <c r="FE113" s="51" t="s">
        <v>98</v>
      </c>
      <c r="FJ113" s="52" t="s">
        <v>910</v>
      </c>
      <c r="FO113" s="51" t="s">
        <v>899</v>
      </c>
      <c r="FY113" s="69"/>
      <c r="FZ113" s="69" t="s">
        <v>915</v>
      </c>
      <c r="GA113" s="69" t="s">
        <v>916</v>
      </c>
      <c r="GB113" s="69" t="s">
        <v>98</v>
      </c>
      <c r="GI113" s="51" t="s">
        <v>904</v>
      </c>
      <c r="GN113" s="50" t="s">
        <v>875</v>
      </c>
      <c r="GS113" s="68"/>
      <c r="HM113" s="51" t="s">
        <v>98</v>
      </c>
      <c r="HR113" s="51" t="s">
        <v>904</v>
      </c>
      <c r="HW113" s="52" t="s">
        <v>132</v>
      </c>
      <c r="IB113" s="68"/>
      <c r="IQ113" s="51" t="s">
        <v>98</v>
      </c>
      <c r="IV113" s="51" t="s">
        <v>904</v>
      </c>
      <c r="JA113" s="51" t="s">
        <v>899</v>
      </c>
      <c r="JK113" s="161" t="s">
        <v>2817</v>
      </c>
      <c r="JP113" s="51" t="s">
        <v>897</v>
      </c>
      <c r="JU113" s="52" t="s">
        <v>910</v>
      </c>
      <c r="KE113" s="187" t="s">
        <v>12444</v>
      </c>
    </row>
    <row r="114" spans="1:296" ht="32.5" thickBot="1">
      <c r="K114" s="51" t="s">
        <v>902</v>
      </c>
      <c r="P114" s="52" t="s">
        <v>4192</v>
      </c>
      <c r="Z114" s="51" t="s">
        <v>98</v>
      </c>
      <c r="AE114"/>
      <c r="AF114"/>
      <c r="AG114"/>
      <c r="AH114"/>
      <c r="AI114"/>
      <c r="AJ114" s="51" t="s">
        <v>899</v>
      </c>
      <c r="AT114" s="89" t="s">
        <v>6279</v>
      </c>
      <c r="AU114" s="89" t="s">
        <v>6280</v>
      </c>
      <c r="AV114" s="904"/>
      <c r="BD114" s="100" t="s">
        <v>6716</v>
      </c>
      <c r="BI114" s="903"/>
      <c r="BJ114" s="121" t="s">
        <v>882</v>
      </c>
      <c r="BK114" s="903"/>
      <c r="BN114" s="52" t="s">
        <v>1425</v>
      </c>
      <c r="BS114" s="50" t="s">
        <v>865</v>
      </c>
      <c r="CC114"/>
      <c r="CD114"/>
      <c r="CE114"/>
      <c r="CF114"/>
      <c r="CG114"/>
      <c r="CM114" s="68"/>
      <c r="DB114"/>
      <c r="DC114"/>
      <c r="DD114"/>
      <c r="DE114"/>
      <c r="DF114"/>
      <c r="DG114" s="50" t="s">
        <v>2274</v>
      </c>
      <c r="DL114" s="51" t="s">
        <v>900</v>
      </c>
      <c r="DV114" s="52" t="s">
        <v>1423</v>
      </c>
      <c r="EF114" s="51" t="s">
        <v>904</v>
      </c>
      <c r="EK114" s="51" t="s">
        <v>876</v>
      </c>
      <c r="EU114" s="69" t="s">
        <v>873</v>
      </c>
      <c r="EV114" s="69" t="s">
        <v>732</v>
      </c>
      <c r="EZ114" s="52" t="s">
        <v>132</v>
      </c>
      <c r="FE114" s="52" t="s">
        <v>4404</v>
      </c>
      <c r="FT114" s="51" t="s">
        <v>904</v>
      </c>
      <c r="FY114" s="72" t="s">
        <v>917</v>
      </c>
      <c r="FZ114" s="70">
        <v>1</v>
      </c>
      <c r="GA114" s="70">
        <v>3</v>
      </c>
      <c r="GB114" s="70" t="s">
        <v>9551</v>
      </c>
      <c r="GI114" s="52" t="s">
        <v>905</v>
      </c>
      <c r="GS114" s="52" t="s">
        <v>9851</v>
      </c>
      <c r="HC114" s="51" t="s">
        <v>904</v>
      </c>
      <c r="HH114" s="51" t="s">
        <v>900</v>
      </c>
      <c r="HM114" s="52" t="s">
        <v>4572</v>
      </c>
      <c r="HR114" s="52" t="s">
        <v>911</v>
      </c>
      <c r="IB114" s="52" t="s">
        <v>10714</v>
      </c>
      <c r="IG114" s="51" t="s">
        <v>921</v>
      </c>
      <c r="IQ114" s="52" t="s">
        <v>10885</v>
      </c>
      <c r="IV114" s="52" t="s">
        <v>1425</v>
      </c>
      <c r="JK114" s="52" t="s">
        <v>11281</v>
      </c>
      <c r="JP114" s="52" t="s">
        <v>132</v>
      </c>
      <c r="KJ114" s="51" t="s">
        <v>904</v>
      </c>
    </row>
    <row r="115" spans="1:296" ht="409.6" thickBot="1">
      <c r="F115" s="50" t="s">
        <v>871</v>
      </c>
      <c r="K115" s="52" t="s">
        <v>910</v>
      </c>
      <c r="P115" s="52" t="s">
        <v>4193</v>
      </c>
      <c r="U115" s="51" t="s">
        <v>902</v>
      </c>
      <c r="Z115" s="52" t="s">
        <v>3994</v>
      </c>
      <c r="AE115"/>
      <c r="AF115"/>
      <c r="AG115"/>
      <c r="AH115"/>
      <c r="AI115"/>
      <c r="AO115" s="51" t="s">
        <v>897</v>
      </c>
      <c r="AT115" s="50" t="s">
        <v>894</v>
      </c>
      <c r="BD115" s="100" t="s">
        <v>6717</v>
      </c>
      <c r="BI115" s="903"/>
      <c r="BJ115" s="121" t="s">
        <v>1698</v>
      </c>
      <c r="BK115" s="903"/>
      <c r="CC115"/>
      <c r="CD115"/>
      <c r="CE115"/>
      <c r="CF115"/>
      <c r="CG115"/>
      <c r="CH115" s="51" t="s">
        <v>902</v>
      </c>
      <c r="CM115" s="52" t="s">
        <v>8189</v>
      </c>
      <c r="CW115" s="50" t="s">
        <v>896</v>
      </c>
      <c r="DB115" s="51" t="s">
        <v>971</v>
      </c>
      <c r="DC115"/>
      <c r="DD115"/>
      <c r="DE115"/>
      <c r="DF115"/>
      <c r="DL115" s="52" t="s">
        <v>908</v>
      </c>
      <c r="EA115" s="51" t="s">
        <v>98</v>
      </c>
      <c r="EF115" s="52" t="s">
        <v>907</v>
      </c>
      <c r="EK115" s="69" t="s">
        <v>877</v>
      </c>
      <c r="EL115" s="69" t="s">
        <v>878</v>
      </c>
      <c r="EM115" s="69" t="s">
        <v>732</v>
      </c>
      <c r="EP115" s="50" t="s">
        <v>865</v>
      </c>
      <c r="EU115" s="70" t="s">
        <v>874</v>
      </c>
      <c r="EV115" s="70" t="s">
        <v>3075</v>
      </c>
      <c r="FJ115" s="51" t="s">
        <v>904</v>
      </c>
      <c r="FO115" s="51" t="s">
        <v>900</v>
      </c>
      <c r="FT115" s="52" t="s">
        <v>9318</v>
      </c>
      <c r="FY115" s="73" t="s">
        <v>918</v>
      </c>
      <c r="FZ115" s="71">
        <v>3</v>
      </c>
      <c r="GA115" s="71">
        <v>5</v>
      </c>
      <c r="GB115" s="71" t="s">
        <v>9552</v>
      </c>
      <c r="GD115" s="51" t="s">
        <v>900</v>
      </c>
      <c r="GS115" s="68"/>
      <c r="GX115" s="51" t="s">
        <v>897</v>
      </c>
      <c r="HC115" s="52" t="s">
        <v>911</v>
      </c>
      <c r="HH115" s="52" t="s">
        <v>908</v>
      </c>
      <c r="HW115" s="50" t="s">
        <v>898</v>
      </c>
      <c r="IB115" s="68"/>
      <c r="IG115" s="52" t="s">
        <v>8574</v>
      </c>
      <c r="JA115" s="51" t="s">
        <v>900</v>
      </c>
      <c r="JF115" s="51" t="s">
        <v>900</v>
      </c>
      <c r="JK115" s="68"/>
      <c r="JU115" s="51" t="s">
        <v>904</v>
      </c>
      <c r="KE115" s="50" t="s">
        <v>896</v>
      </c>
      <c r="KJ115" s="52" t="s">
        <v>1421</v>
      </c>
    </row>
    <row r="116" spans="1:296" ht="383" customHeight="1" thickBot="1">
      <c r="P116" s="68"/>
      <c r="U116" s="52" t="s">
        <v>910</v>
      </c>
      <c r="AE116"/>
      <c r="AF116"/>
      <c r="AG116"/>
      <c r="AH116"/>
      <c r="AI116"/>
      <c r="AJ116" s="51" t="s">
        <v>900</v>
      </c>
      <c r="AO116" s="52" t="s">
        <v>132</v>
      </c>
      <c r="BD116" s="68"/>
      <c r="BI116" s="903"/>
      <c r="BJ116" s="121" t="s">
        <v>883</v>
      </c>
      <c r="BK116" s="903"/>
      <c r="BN116" s="51" t="s">
        <v>98</v>
      </c>
      <c r="BX116" s="51" t="s">
        <v>900</v>
      </c>
      <c r="CC116" s="51" t="s">
        <v>8585</v>
      </c>
      <c r="CD116"/>
      <c r="CE116"/>
      <c r="CF116"/>
      <c r="CG116"/>
      <c r="CH116" s="52" t="s">
        <v>2647</v>
      </c>
      <c r="CM116" s="68"/>
      <c r="CR116" s="51" t="s">
        <v>2275</v>
      </c>
      <c r="DB116" s="52" t="s">
        <v>12662</v>
      </c>
      <c r="DC116"/>
      <c r="DD116"/>
      <c r="DE116"/>
      <c r="DF116"/>
      <c r="DQ116" s="51" t="s">
        <v>900</v>
      </c>
      <c r="DV116" s="51" t="s">
        <v>902</v>
      </c>
      <c r="EA116" s="52" t="s">
        <v>3687</v>
      </c>
      <c r="EK116" s="902" t="s">
        <v>879</v>
      </c>
      <c r="EL116" s="75" t="s">
        <v>880</v>
      </c>
      <c r="EM116" s="902" t="s">
        <v>3249</v>
      </c>
      <c r="EU116" s="50" t="s">
        <v>875</v>
      </c>
      <c r="EZ116" s="50" t="s">
        <v>898</v>
      </c>
      <c r="FJ116" s="52" t="s">
        <v>1425</v>
      </c>
      <c r="FO116" s="52" t="s">
        <v>908</v>
      </c>
      <c r="FY116" s="72" t="s">
        <v>919</v>
      </c>
      <c r="FZ116" s="70">
        <v>5</v>
      </c>
      <c r="GA116" s="70">
        <v>10</v>
      </c>
      <c r="GB116" s="70" t="s">
        <v>9553</v>
      </c>
      <c r="GD116" s="52" t="s">
        <v>1424</v>
      </c>
      <c r="GI116" s="51" t="s">
        <v>98</v>
      </c>
      <c r="GN116" s="51" t="s">
        <v>876</v>
      </c>
      <c r="GS116" s="52" t="s">
        <v>9852</v>
      </c>
      <c r="GX116" s="52" t="s">
        <v>132</v>
      </c>
      <c r="HR116" s="51" t="s">
        <v>98</v>
      </c>
      <c r="IB116" s="52" t="s">
        <v>10715</v>
      </c>
      <c r="IL116" s="50" t="s">
        <v>912</v>
      </c>
      <c r="IV116" s="51" t="s">
        <v>98</v>
      </c>
      <c r="JA116" s="52" t="s">
        <v>901</v>
      </c>
      <c r="JF116" s="52" t="s">
        <v>908</v>
      </c>
      <c r="JK116" s="161" t="s">
        <v>11282</v>
      </c>
      <c r="JP116" s="50" t="s">
        <v>898</v>
      </c>
      <c r="JU116" s="52" t="s">
        <v>1425</v>
      </c>
      <c r="JZ116" s="50" t="s">
        <v>912</v>
      </c>
    </row>
    <row r="117" spans="1:296" ht="81" customHeight="1" thickBot="1">
      <c r="A117" s="51" t="s">
        <v>900</v>
      </c>
      <c r="K117" s="51" t="s">
        <v>904</v>
      </c>
      <c r="P117" s="52" t="s">
        <v>4194</v>
      </c>
      <c r="AE117" s="51" t="s">
        <v>900</v>
      </c>
      <c r="AF117"/>
      <c r="AG117"/>
      <c r="AH117"/>
      <c r="AI117"/>
      <c r="AJ117" s="52" t="s">
        <v>891</v>
      </c>
      <c r="AY117" s="51" t="s">
        <v>900</v>
      </c>
      <c r="BD117" s="161" t="s">
        <v>6718</v>
      </c>
      <c r="BI117" s="903"/>
      <c r="BJ117" s="121" t="s">
        <v>884</v>
      </c>
      <c r="BK117" s="903"/>
      <c r="BN117" s="52" t="s">
        <v>7686</v>
      </c>
      <c r="BS117" s="51" t="s">
        <v>866</v>
      </c>
      <c r="BX117" s="52" t="s">
        <v>906</v>
      </c>
      <c r="CC117" s="69"/>
      <c r="CD117" s="69" t="s">
        <v>2276</v>
      </c>
      <c r="CE117" s="69" t="s">
        <v>8586</v>
      </c>
      <c r="CF117" s="69" t="s">
        <v>732</v>
      </c>
      <c r="CG117"/>
      <c r="CM117" s="52" t="s">
        <v>8190</v>
      </c>
      <c r="CR117" s="69"/>
      <c r="CS117" s="69" t="s">
        <v>2276</v>
      </c>
      <c r="CT117" s="69" t="s">
        <v>732</v>
      </c>
      <c r="DB117"/>
      <c r="DC117"/>
      <c r="DD117"/>
      <c r="DE117"/>
      <c r="DF117"/>
      <c r="DG117" s="51" t="s">
        <v>2275</v>
      </c>
      <c r="DL117" s="51" t="s">
        <v>902</v>
      </c>
      <c r="DQ117" s="52" t="s">
        <v>908</v>
      </c>
      <c r="DV117" s="52" t="s">
        <v>910</v>
      </c>
      <c r="EF117" s="51" t="s">
        <v>98</v>
      </c>
      <c r="EK117" s="904"/>
      <c r="EL117" s="77" t="s">
        <v>885</v>
      </c>
      <c r="EM117" s="904"/>
      <c r="FT117" s="51" t="s">
        <v>98</v>
      </c>
      <c r="FY117" s="50" t="s">
        <v>920</v>
      </c>
      <c r="GI117" s="52" t="s">
        <v>9632</v>
      </c>
      <c r="GN117" s="69" t="s">
        <v>877</v>
      </c>
      <c r="GO117" s="69" t="s">
        <v>878</v>
      </c>
      <c r="GP117" s="69" t="s">
        <v>732</v>
      </c>
      <c r="HC117" s="51" t="s">
        <v>98</v>
      </c>
      <c r="HH117" s="51" t="s">
        <v>902</v>
      </c>
      <c r="HR117" s="52" t="s">
        <v>10540</v>
      </c>
      <c r="IB117" s="68"/>
      <c r="IG117" s="50" t="s">
        <v>8575</v>
      </c>
      <c r="IV117" s="52" t="s">
        <v>11109</v>
      </c>
      <c r="JK117" s="52" t="s">
        <v>11283</v>
      </c>
      <c r="KJ117" s="51" t="s">
        <v>98</v>
      </c>
    </row>
    <row r="118" spans="1:296" ht="280.5" thickBot="1">
      <c r="A118" s="52" t="s">
        <v>2239</v>
      </c>
      <c r="F118" s="51" t="s">
        <v>872</v>
      </c>
      <c r="K118" s="52" t="s">
        <v>2863</v>
      </c>
      <c r="P118" s="68"/>
      <c r="U118" s="51" t="s">
        <v>904</v>
      </c>
      <c r="AE118" s="52" t="s">
        <v>1424</v>
      </c>
      <c r="AF118"/>
      <c r="AG118"/>
      <c r="AH118"/>
      <c r="AI118"/>
      <c r="AO118" s="50" t="s">
        <v>898</v>
      </c>
      <c r="AT118" s="51" t="s">
        <v>895</v>
      </c>
      <c r="AY118" s="52" t="s">
        <v>852</v>
      </c>
      <c r="BD118" s="100" t="s">
        <v>6719</v>
      </c>
      <c r="BI118" s="904"/>
      <c r="BJ118" s="122" t="s">
        <v>885</v>
      </c>
      <c r="BK118" s="904"/>
      <c r="BS118" s="52" t="s">
        <v>867</v>
      </c>
      <c r="CC118" s="72" t="s">
        <v>101</v>
      </c>
      <c r="CD118" s="70" t="s">
        <v>1019</v>
      </c>
      <c r="CE118" s="70" t="s">
        <v>12680</v>
      </c>
      <c r="CF118" s="70" t="s">
        <v>12681</v>
      </c>
      <c r="CG118"/>
      <c r="CH118" s="51" t="s">
        <v>904</v>
      </c>
      <c r="CM118" s="52" t="s">
        <v>8191</v>
      </c>
      <c r="CR118" s="72" t="s">
        <v>101</v>
      </c>
      <c r="CS118" s="70" t="s">
        <v>8578</v>
      </c>
      <c r="CT118" s="72"/>
      <c r="CW118" s="51" t="s">
        <v>897</v>
      </c>
      <c r="DB118" s="51" t="s">
        <v>972</v>
      </c>
      <c r="DC118"/>
      <c r="DD118"/>
      <c r="DE118"/>
      <c r="DF118"/>
      <c r="DG118" s="69"/>
      <c r="DH118" s="69" t="s">
        <v>2276</v>
      </c>
      <c r="DI118" s="69" t="s">
        <v>732</v>
      </c>
      <c r="DL118" s="52" t="s">
        <v>903</v>
      </c>
      <c r="EF118" s="52" t="s">
        <v>1709</v>
      </c>
      <c r="EK118" s="50" t="s">
        <v>886</v>
      </c>
      <c r="EP118" s="51" t="s">
        <v>866</v>
      </c>
      <c r="FE118" s="51" t="s">
        <v>900</v>
      </c>
      <c r="FJ118" s="51" t="s">
        <v>98</v>
      </c>
      <c r="FO118" s="51" t="s">
        <v>902</v>
      </c>
      <c r="FT118" s="52" t="s">
        <v>9317</v>
      </c>
      <c r="GD118" s="51" t="s">
        <v>902</v>
      </c>
      <c r="GN118" s="902" t="s">
        <v>879</v>
      </c>
      <c r="GO118" s="75" t="s">
        <v>880</v>
      </c>
      <c r="GP118" s="902" t="s">
        <v>3428</v>
      </c>
      <c r="GS118" s="50" t="s">
        <v>896</v>
      </c>
      <c r="GX118" s="50" t="s">
        <v>898</v>
      </c>
      <c r="HC118" s="52" t="s">
        <v>10230</v>
      </c>
      <c r="HH118" s="52" t="s">
        <v>910</v>
      </c>
      <c r="HM118" s="51" t="s">
        <v>900</v>
      </c>
      <c r="HW118" s="51" t="s">
        <v>899</v>
      </c>
      <c r="IB118" s="52" t="s">
        <v>10716</v>
      </c>
      <c r="IQ118" s="51" t="s">
        <v>900</v>
      </c>
      <c r="JA118" s="51" t="s">
        <v>902</v>
      </c>
      <c r="JF118" s="51" t="s">
        <v>902</v>
      </c>
      <c r="JK118" s="68"/>
      <c r="JU118" s="51" t="s">
        <v>98</v>
      </c>
      <c r="KE118" s="51" t="s">
        <v>897</v>
      </c>
      <c r="KJ118" s="52" t="s">
        <v>11669</v>
      </c>
    </row>
    <row r="119" spans="1:296" ht="149.5" customHeight="1" thickBot="1">
      <c r="F119" s="69" t="s">
        <v>873</v>
      </c>
      <c r="G119" s="69" t="s">
        <v>732</v>
      </c>
      <c r="P119" s="52" t="s">
        <v>4195</v>
      </c>
      <c r="U119" s="52" t="s">
        <v>1425</v>
      </c>
      <c r="Z119" s="51" t="s">
        <v>900</v>
      </c>
      <c r="AE119"/>
      <c r="AF119"/>
      <c r="AG119"/>
      <c r="AH119"/>
      <c r="AI119"/>
      <c r="AJ119" s="51" t="s">
        <v>902</v>
      </c>
      <c r="AT119" s="161" t="s">
        <v>6281</v>
      </c>
      <c r="BD119" s="100" t="s">
        <v>6720</v>
      </c>
      <c r="BI119" s="50" t="s">
        <v>886</v>
      </c>
      <c r="BX119" s="51" t="s">
        <v>902</v>
      </c>
      <c r="CC119" s="50" t="s">
        <v>1064</v>
      </c>
      <c r="CD119"/>
      <c r="CE119"/>
      <c r="CF119"/>
      <c r="CG119"/>
      <c r="CH119" s="52" t="s">
        <v>12291</v>
      </c>
      <c r="CM119" s="68"/>
      <c r="CR119" s="50" t="s">
        <v>982</v>
      </c>
      <c r="CW119" s="52" t="s">
        <v>132</v>
      </c>
      <c r="DB119" s="52" t="s">
        <v>12663</v>
      </c>
      <c r="DC119"/>
      <c r="DD119"/>
      <c r="DE119"/>
      <c r="DF119"/>
      <c r="DG119" s="72" t="s">
        <v>101</v>
      </c>
      <c r="DH119" s="70" t="s">
        <v>8579</v>
      </c>
      <c r="DI119" s="70" t="s">
        <v>12355</v>
      </c>
      <c r="DQ119" s="51" t="s">
        <v>902</v>
      </c>
      <c r="DV119" s="51" t="s">
        <v>904</v>
      </c>
      <c r="EP119" s="52" t="s">
        <v>867</v>
      </c>
      <c r="EU119" s="51" t="s">
        <v>876</v>
      </c>
      <c r="EZ119" s="51" t="s">
        <v>899</v>
      </c>
      <c r="FE119" s="52" t="s">
        <v>908</v>
      </c>
      <c r="FJ119" s="52" t="s">
        <v>9062</v>
      </c>
      <c r="FO119" s="52" t="s">
        <v>910</v>
      </c>
      <c r="GD119" s="52" t="s">
        <v>910</v>
      </c>
      <c r="GN119" s="903"/>
      <c r="GO119" s="76" t="s">
        <v>881</v>
      </c>
      <c r="GP119" s="903"/>
      <c r="HM119" s="52" t="s">
        <v>4573</v>
      </c>
      <c r="IL119" s="50" t="s">
        <v>913</v>
      </c>
      <c r="IQ119" s="52" t="s">
        <v>908</v>
      </c>
      <c r="JA119" s="52" t="s">
        <v>903</v>
      </c>
      <c r="JF119" s="52" t="s">
        <v>903</v>
      </c>
      <c r="JK119" s="161" t="s">
        <v>11284</v>
      </c>
      <c r="JP119" s="51" t="s">
        <v>899</v>
      </c>
      <c r="JU119" s="52" t="s">
        <v>11464</v>
      </c>
      <c r="JZ119" s="50" t="s">
        <v>913</v>
      </c>
      <c r="KE119" s="52" t="s">
        <v>112</v>
      </c>
    </row>
    <row r="120" spans="1:296" ht="409.6" thickBot="1">
      <c r="A120" s="51" t="s">
        <v>902</v>
      </c>
      <c r="F120" s="70" t="s">
        <v>891</v>
      </c>
      <c r="G120" s="70" t="s">
        <v>1869</v>
      </c>
      <c r="K120" s="51" t="s">
        <v>98</v>
      </c>
      <c r="P120" s="68"/>
      <c r="Z120" s="52" t="s">
        <v>3088</v>
      </c>
      <c r="AE120" s="51" t="s">
        <v>902</v>
      </c>
      <c r="AF120"/>
      <c r="AG120"/>
      <c r="AH120"/>
      <c r="AI120"/>
      <c r="AJ120" s="52" t="s">
        <v>903</v>
      </c>
      <c r="AT120" s="68"/>
      <c r="AY120" s="51" t="s">
        <v>902</v>
      </c>
      <c r="BD120" s="100" t="s">
        <v>6721</v>
      </c>
      <c r="BS120" s="50" t="s">
        <v>868</v>
      </c>
      <c r="BX120" s="52" t="s">
        <v>910</v>
      </c>
      <c r="CC120"/>
      <c r="CD120"/>
      <c r="CE120"/>
      <c r="CF120"/>
      <c r="CG120"/>
      <c r="CM120" s="52" t="s">
        <v>8192</v>
      </c>
      <c r="DB120"/>
      <c r="DC120"/>
      <c r="DD120"/>
      <c r="DE120"/>
      <c r="DF120"/>
      <c r="DG120" s="50" t="s">
        <v>982</v>
      </c>
      <c r="DL120" s="51" t="s">
        <v>904</v>
      </c>
      <c r="DQ120" s="52" t="s">
        <v>903</v>
      </c>
      <c r="DV120" s="52" t="s">
        <v>905</v>
      </c>
      <c r="EA120" s="51" t="s">
        <v>900</v>
      </c>
      <c r="EU120" s="69" t="s">
        <v>877</v>
      </c>
      <c r="EV120" s="69" t="s">
        <v>878</v>
      </c>
      <c r="EW120" s="69" t="s">
        <v>732</v>
      </c>
      <c r="FY120" s="51" t="s">
        <v>921</v>
      </c>
      <c r="GN120" s="903"/>
      <c r="GO120" s="76" t="s">
        <v>1156</v>
      </c>
      <c r="GP120" s="903"/>
      <c r="HH120" s="51" t="s">
        <v>904</v>
      </c>
      <c r="HW120" s="51" t="s">
        <v>900</v>
      </c>
      <c r="IB120" s="50" t="s">
        <v>896</v>
      </c>
      <c r="IG120" s="51" t="s">
        <v>8576</v>
      </c>
      <c r="JK120" s="52" t="s">
        <v>11285</v>
      </c>
    </row>
    <row r="121" spans="1:296" ht="24.5" thickBot="1">
      <c r="A121" s="52" t="s">
        <v>910</v>
      </c>
      <c r="F121" s="50" t="s">
        <v>875</v>
      </c>
      <c r="K121" s="52" t="s">
        <v>2864</v>
      </c>
      <c r="P121" s="52" t="s">
        <v>4196</v>
      </c>
      <c r="U121" s="51" t="s">
        <v>98</v>
      </c>
      <c r="AE121" s="52" t="s">
        <v>910</v>
      </c>
      <c r="AF121"/>
      <c r="AG121"/>
      <c r="AH121"/>
      <c r="AI121"/>
      <c r="AO121" s="51" t="s">
        <v>899</v>
      </c>
      <c r="AT121" s="52" t="s">
        <v>6282</v>
      </c>
      <c r="AY121" s="52" t="s">
        <v>910</v>
      </c>
      <c r="BD121" s="52" t="s">
        <v>4211</v>
      </c>
      <c r="BN121" s="51" t="s">
        <v>900</v>
      </c>
      <c r="CC121"/>
      <c r="CD121"/>
      <c r="CE121"/>
      <c r="CF121"/>
      <c r="CG121"/>
      <c r="CH121" s="51" t="s">
        <v>98</v>
      </c>
      <c r="CM121" s="68"/>
      <c r="CW121" s="50" t="s">
        <v>898</v>
      </c>
      <c r="DB121" s="51" t="s">
        <v>973</v>
      </c>
      <c r="DC121"/>
      <c r="DD121"/>
      <c r="DE121"/>
      <c r="DF121"/>
      <c r="DL121" s="52" t="s">
        <v>905</v>
      </c>
      <c r="EA121" s="52" t="s">
        <v>901</v>
      </c>
      <c r="EK121" s="51" t="s">
        <v>887</v>
      </c>
      <c r="EP121" s="50" t="s">
        <v>868</v>
      </c>
      <c r="EU121" s="902" t="s">
        <v>879</v>
      </c>
      <c r="EV121" s="75" t="s">
        <v>880</v>
      </c>
      <c r="EW121" s="902" t="s">
        <v>3076</v>
      </c>
      <c r="EZ121" s="51" t="s">
        <v>900</v>
      </c>
      <c r="FE121" s="51" t="s">
        <v>902</v>
      </c>
      <c r="FO121" s="51" t="s">
        <v>904</v>
      </c>
      <c r="FY121" s="52" t="s">
        <v>922</v>
      </c>
      <c r="GD121" s="51" t="s">
        <v>904</v>
      </c>
      <c r="GI121" s="51" t="s">
        <v>900</v>
      </c>
      <c r="GN121" s="903"/>
      <c r="GO121" s="76" t="s">
        <v>1698</v>
      </c>
      <c r="GP121" s="903"/>
      <c r="GS121" s="51" t="s">
        <v>897</v>
      </c>
      <c r="GX121" s="51" t="s">
        <v>899</v>
      </c>
      <c r="HH121" s="52" t="s">
        <v>1421</v>
      </c>
      <c r="HM121" s="51" t="s">
        <v>902</v>
      </c>
      <c r="HR121" s="50" t="s">
        <v>912</v>
      </c>
      <c r="HW121" s="52" t="s">
        <v>909</v>
      </c>
      <c r="IG121" s="69"/>
      <c r="IH121" s="69" t="s">
        <v>2276</v>
      </c>
      <c r="II121" s="69" t="s">
        <v>732</v>
      </c>
      <c r="IQ121" s="51" t="s">
        <v>902</v>
      </c>
      <c r="IV121" s="51" t="s">
        <v>900</v>
      </c>
      <c r="JA121" s="51" t="s">
        <v>904</v>
      </c>
      <c r="JF121" s="51" t="s">
        <v>904</v>
      </c>
      <c r="JK121" s="52" t="s">
        <v>11286</v>
      </c>
      <c r="JP121" s="51" t="s">
        <v>900</v>
      </c>
      <c r="KE121" s="50" t="s">
        <v>912</v>
      </c>
    </row>
    <row r="122" spans="1:296" ht="69.5" thickBot="1">
      <c r="U122" s="52" t="s">
        <v>5293</v>
      </c>
      <c r="Z122" s="51" t="s">
        <v>902</v>
      </c>
      <c r="AE122"/>
      <c r="AF122"/>
      <c r="AG122"/>
      <c r="AH122"/>
      <c r="AI122"/>
      <c r="AJ122" s="51" t="s">
        <v>904</v>
      </c>
      <c r="AT122" s="52"/>
      <c r="BI122" s="51" t="s">
        <v>887</v>
      </c>
      <c r="BN122" s="52" t="s">
        <v>908</v>
      </c>
      <c r="BX122" s="51" t="s">
        <v>904</v>
      </c>
      <c r="CC122" s="51" t="s">
        <v>1065</v>
      </c>
      <c r="CD122"/>
      <c r="CE122"/>
      <c r="CF122"/>
      <c r="CG122"/>
      <c r="CH122" s="52" t="s">
        <v>12292</v>
      </c>
      <c r="CM122" s="52" t="s">
        <v>8193</v>
      </c>
      <c r="CR122" s="51" t="s">
        <v>983</v>
      </c>
      <c r="DB122"/>
      <c r="DC122"/>
      <c r="DD122"/>
      <c r="DE122"/>
      <c r="DF122"/>
      <c r="DQ122" s="51" t="s">
        <v>904</v>
      </c>
      <c r="DV122" s="51" t="s">
        <v>98</v>
      </c>
      <c r="EF122" s="50" t="s">
        <v>912</v>
      </c>
      <c r="EK122" s="69" t="s">
        <v>888</v>
      </c>
      <c r="EL122" s="69" t="s">
        <v>889</v>
      </c>
      <c r="EM122" s="69" t="s">
        <v>890</v>
      </c>
      <c r="EU122" s="903"/>
      <c r="EV122" s="76" t="s">
        <v>881</v>
      </c>
      <c r="EW122" s="903"/>
      <c r="EZ122" s="52" t="s">
        <v>908</v>
      </c>
      <c r="FE122" s="52" t="s">
        <v>910</v>
      </c>
      <c r="FO122" s="52" t="s">
        <v>1169</v>
      </c>
      <c r="FT122" s="51" t="s">
        <v>900</v>
      </c>
      <c r="GD122" s="52" t="s">
        <v>911</v>
      </c>
      <c r="GI122" s="52" t="s">
        <v>908</v>
      </c>
      <c r="GN122" s="903"/>
      <c r="GO122" s="76" t="s">
        <v>883</v>
      </c>
      <c r="GP122" s="903"/>
      <c r="GS122" s="52" t="s">
        <v>132</v>
      </c>
      <c r="HC122" s="51" t="s">
        <v>900</v>
      </c>
      <c r="HM122" s="52" t="s">
        <v>910</v>
      </c>
      <c r="IG122" s="72" t="s">
        <v>101</v>
      </c>
      <c r="IH122" s="70" t="s">
        <v>10864</v>
      </c>
      <c r="II122" s="72"/>
      <c r="IL122" s="51" t="s">
        <v>914</v>
      </c>
      <c r="IQ122" s="52" t="s">
        <v>910</v>
      </c>
      <c r="IV122" s="52" t="s">
        <v>2239</v>
      </c>
      <c r="JA122" s="52" t="s">
        <v>905</v>
      </c>
      <c r="JF122" s="52" t="s">
        <v>1881</v>
      </c>
      <c r="JK122" s="52" t="s">
        <v>11287</v>
      </c>
      <c r="JP122" s="52" t="s">
        <v>2817</v>
      </c>
      <c r="JZ122" s="51" t="s">
        <v>914</v>
      </c>
      <c r="KJ122" s="51" t="s">
        <v>900</v>
      </c>
    </row>
    <row r="123" spans="1:296" ht="48.5" customHeight="1" thickBot="1">
      <c r="A123" s="51" t="s">
        <v>904</v>
      </c>
      <c r="P123" s="50" t="s">
        <v>896</v>
      </c>
      <c r="Z123" s="52" t="s">
        <v>910</v>
      </c>
      <c r="AE123" s="51" t="s">
        <v>904</v>
      </c>
      <c r="AF123"/>
      <c r="AG123"/>
      <c r="AH123"/>
      <c r="AI123"/>
      <c r="AJ123" s="52" t="s">
        <v>6076</v>
      </c>
      <c r="AO123" s="51" t="s">
        <v>900</v>
      </c>
      <c r="AT123" s="161" t="s">
        <v>6283</v>
      </c>
      <c r="AY123" s="51" t="s">
        <v>904</v>
      </c>
      <c r="BD123" s="50" t="s">
        <v>896</v>
      </c>
      <c r="BI123" s="69" t="s">
        <v>888</v>
      </c>
      <c r="BJ123" s="69" t="s">
        <v>889</v>
      </c>
      <c r="BK123" s="69" t="s">
        <v>890</v>
      </c>
      <c r="BS123" s="50" t="s">
        <v>869</v>
      </c>
      <c r="BX123" s="52" t="s">
        <v>905</v>
      </c>
      <c r="CC123" s="50" t="s">
        <v>1077</v>
      </c>
      <c r="CD123"/>
      <c r="CE123"/>
      <c r="CF123"/>
      <c r="CG123"/>
      <c r="CM123" s="68"/>
      <c r="CR123" s="52" t="s">
        <v>112</v>
      </c>
      <c r="DB123" s="51" t="s">
        <v>98</v>
      </c>
      <c r="DC123"/>
      <c r="DD123"/>
      <c r="DE123"/>
      <c r="DF123"/>
      <c r="DG123" s="51" t="s">
        <v>983</v>
      </c>
      <c r="DL123" s="51" t="s">
        <v>98</v>
      </c>
      <c r="DQ123" s="52" t="s">
        <v>905</v>
      </c>
      <c r="DV123" s="52" t="s">
        <v>1422</v>
      </c>
      <c r="EA123" s="51" t="s">
        <v>902</v>
      </c>
      <c r="EK123" s="70" t="s">
        <v>2817</v>
      </c>
      <c r="EL123" s="70" t="s">
        <v>3250</v>
      </c>
      <c r="EM123" s="70" t="s">
        <v>893</v>
      </c>
      <c r="EU123" s="903"/>
      <c r="EV123" s="76" t="s">
        <v>1156</v>
      </c>
      <c r="EW123" s="903"/>
      <c r="FJ123" s="51" t="s">
        <v>900</v>
      </c>
      <c r="FT123" s="52" t="s">
        <v>908</v>
      </c>
      <c r="FY123" s="50" t="s">
        <v>923</v>
      </c>
      <c r="GN123" s="904"/>
      <c r="GO123" s="77" t="s">
        <v>885</v>
      </c>
      <c r="GP123" s="904"/>
      <c r="GX123" s="51" t="s">
        <v>900</v>
      </c>
      <c r="HC123" s="52" t="s">
        <v>909</v>
      </c>
      <c r="HH123" s="51" t="s">
        <v>98</v>
      </c>
      <c r="HW123" s="51" t="s">
        <v>902</v>
      </c>
      <c r="IB123" s="51" t="s">
        <v>897</v>
      </c>
      <c r="IG123" s="50" t="s">
        <v>946</v>
      </c>
      <c r="IL123" s="69"/>
      <c r="IM123" s="69" t="s">
        <v>915</v>
      </c>
      <c r="IN123" s="69" t="s">
        <v>916</v>
      </c>
      <c r="IO123" s="69" t="s">
        <v>98</v>
      </c>
      <c r="JK123" s="52" t="s">
        <v>11288</v>
      </c>
      <c r="JU123" s="50" t="s">
        <v>912</v>
      </c>
      <c r="JZ123" s="69"/>
      <c r="KA123" s="69" t="s">
        <v>915</v>
      </c>
      <c r="KB123" s="69" t="s">
        <v>916</v>
      </c>
      <c r="KC123" s="69" t="s">
        <v>98</v>
      </c>
      <c r="KJ123" s="52" t="s">
        <v>2817</v>
      </c>
    </row>
    <row r="124" spans="1:296" ht="40.5" thickBot="1">
      <c r="A124" s="52" t="s">
        <v>2240</v>
      </c>
      <c r="F124" s="51" t="s">
        <v>876</v>
      </c>
      <c r="AE124" s="52" t="s">
        <v>1425</v>
      </c>
      <c r="AF124"/>
      <c r="AG124"/>
      <c r="AH124"/>
      <c r="AI124"/>
      <c r="AO124" s="52" t="s">
        <v>906</v>
      </c>
      <c r="AT124" s="100" t="s">
        <v>6284</v>
      </c>
      <c r="AY124" s="52" t="s">
        <v>1425</v>
      </c>
      <c r="BI124" s="70" t="s">
        <v>1158</v>
      </c>
      <c r="BJ124" s="70" t="s">
        <v>892</v>
      </c>
      <c r="BK124" s="70" t="s">
        <v>1417</v>
      </c>
      <c r="BN124" s="51" t="s">
        <v>902</v>
      </c>
      <c r="CC124"/>
      <c r="CD124"/>
      <c r="CE124"/>
      <c r="CF124"/>
      <c r="CG124"/>
      <c r="CM124" s="52" t="s">
        <v>8194</v>
      </c>
      <c r="CW124" s="51" t="s">
        <v>899</v>
      </c>
      <c r="DB124"/>
      <c r="DC124"/>
      <c r="DD124"/>
      <c r="DE124"/>
      <c r="DF124"/>
      <c r="DG124" s="52" t="s">
        <v>132</v>
      </c>
      <c r="DL124" s="52" t="s">
        <v>8779</v>
      </c>
      <c r="EA124" s="52" t="s">
        <v>910</v>
      </c>
      <c r="EK124" s="71" t="s">
        <v>3088</v>
      </c>
      <c r="EL124" s="71" t="s">
        <v>3251</v>
      </c>
      <c r="EM124" s="71" t="s">
        <v>893</v>
      </c>
      <c r="EP124" s="50" t="s">
        <v>869</v>
      </c>
      <c r="EU124" s="903"/>
      <c r="EV124" s="76" t="s">
        <v>1697</v>
      </c>
      <c r="EW124" s="903"/>
      <c r="EZ124" s="51" t="s">
        <v>902</v>
      </c>
      <c r="FE124" s="51" t="s">
        <v>904</v>
      </c>
      <c r="FJ124" s="52" t="s">
        <v>1158</v>
      </c>
      <c r="FO124" s="51" t="s">
        <v>98</v>
      </c>
      <c r="GD124" s="51" t="s">
        <v>98</v>
      </c>
      <c r="GI124" s="51" t="s">
        <v>902</v>
      </c>
      <c r="GN124" s="50" t="s">
        <v>886</v>
      </c>
      <c r="GS124" s="50" t="s">
        <v>898</v>
      </c>
      <c r="GX124" s="52" t="s">
        <v>906</v>
      </c>
      <c r="HH124" s="52" t="s">
        <v>10397</v>
      </c>
      <c r="HM124" s="51" t="s">
        <v>904</v>
      </c>
      <c r="HR124" s="50" t="s">
        <v>913</v>
      </c>
      <c r="HW124" s="52" t="s">
        <v>910</v>
      </c>
      <c r="IB124" s="52" t="s">
        <v>132</v>
      </c>
      <c r="IL124" s="72" t="s">
        <v>917</v>
      </c>
      <c r="IM124" s="70">
        <v>0</v>
      </c>
      <c r="IN124" s="70">
        <v>1</v>
      </c>
      <c r="IO124" s="70" t="s">
        <v>3894</v>
      </c>
      <c r="IQ124" s="51" t="s">
        <v>904</v>
      </c>
      <c r="IV124" s="51" t="s">
        <v>902</v>
      </c>
      <c r="JA124" s="51" t="s">
        <v>98</v>
      </c>
      <c r="JF124" s="51" t="s">
        <v>98</v>
      </c>
      <c r="JK124" s="52" t="s">
        <v>11289</v>
      </c>
      <c r="JP124" s="51" t="s">
        <v>902</v>
      </c>
      <c r="JZ124" s="72" t="s">
        <v>917</v>
      </c>
      <c r="KA124" s="70">
        <v>0</v>
      </c>
      <c r="KB124" s="70">
        <v>3</v>
      </c>
      <c r="KC124" s="70" t="s">
        <v>11564</v>
      </c>
      <c r="KE124" s="50" t="s">
        <v>913</v>
      </c>
    </row>
    <row r="125" spans="1:296" ht="81" customHeight="1" thickBot="1">
      <c r="F125" s="69" t="s">
        <v>877</v>
      </c>
      <c r="G125" s="69" t="s">
        <v>878</v>
      </c>
      <c r="H125" s="69" t="s">
        <v>732</v>
      </c>
      <c r="K125" s="51" t="s">
        <v>900</v>
      </c>
      <c r="Z125" s="51" t="s">
        <v>904</v>
      </c>
      <c r="AE125"/>
      <c r="AF125"/>
      <c r="AG125"/>
      <c r="AH125"/>
      <c r="AI125"/>
      <c r="AJ125" s="51" t="s">
        <v>98</v>
      </c>
      <c r="AT125" s="100" t="s">
        <v>6285</v>
      </c>
      <c r="BI125" s="50" t="s">
        <v>894</v>
      </c>
      <c r="BN125" s="52" t="s">
        <v>910</v>
      </c>
      <c r="BX125" s="51" t="s">
        <v>98</v>
      </c>
      <c r="CC125"/>
      <c r="CD125"/>
      <c r="CE125"/>
      <c r="CF125"/>
      <c r="CG125"/>
      <c r="CM125" s="52" t="s">
        <v>8195</v>
      </c>
      <c r="CR125" s="50" t="s">
        <v>6547</v>
      </c>
      <c r="DB125"/>
      <c r="DC125"/>
      <c r="DD125"/>
      <c r="DE125"/>
      <c r="DF125"/>
      <c r="DQ125" s="51" t="s">
        <v>98</v>
      </c>
      <c r="EF125" s="50" t="s">
        <v>913</v>
      </c>
      <c r="EK125" s="70" t="s">
        <v>1158</v>
      </c>
      <c r="EL125" s="70" t="s">
        <v>892</v>
      </c>
      <c r="EM125" s="70" t="s">
        <v>893</v>
      </c>
      <c r="EU125" s="903"/>
      <c r="EV125" s="76" t="s">
        <v>882</v>
      </c>
      <c r="EW125" s="903"/>
      <c r="EZ125" s="52" t="s">
        <v>903</v>
      </c>
      <c r="FE125" s="52" t="s">
        <v>905</v>
      </c>
      <c r="FO125" s="52" t="s">
        <v>9226</v>
      </c>
      <c r="FT125" s="51" t="s">
        <v>902</v>
      </c>
      <c r="GD125" s="52" t="s">
        <v>5492</v>
      </c>
      <c r="GI125" s="52" t="s">
        <v>910</v>
      </c>
      <c r="HC125" s="51" t="s">
        <v>902</v>
      </c>
      <c r="HM125" s="52" t="s">
        <v>911</v>
      </c>
      <c r="IL125" s="73" t="s">
        <v>918</v>
      </c>
      <c r="IM125" s="71">
        <v>1</v>
      </c>
      <c r="IN125" s="71">
        <v>5</v>
      </c>
      <c r="IO125" s="71" t="s">
        <v>3894</v>
      </c>
      <c r="IQ125" s="52" t="s">
        <v>1169</v>
      </c>
      <c r="IV125" s="52" t="s">
        <v>903</v>
      </c>
      <c r="JA125" s="52" t="s">
        <v>11851</v>
      </c>
      <c r="JF125" s="52" t="s">
        <v>4775</v>
      </c>
      <c r="JK125" s="52" t="s">
        <v>11290</v>
      </c>
      <c r="JP125" s="52" t="s">
        <v>903</v>
      </c>
      <c r="JZ125" s="73" t="s">
        <v>918</v>
      </c>
      <c r="KA125" s="71">
        <v>3</v>
      </c>
      <c r="KB125" s="71">
        <v>5</v>
      </c>
      <c r="KC125" s="71" t="s">
        <v>11564</v>
      </c>
      <c r="KJ125" s="51" t="s">
        <v>902</v>
      </c>
    </row>
    <row r="126" spans="1:296" ht="409.6" customHeight="1" thickBot="1">
      <c r="A126" s="51" t="s">
        <v>98</v>
      </c>
      <c r="F126" s="902" t="s">
        <v>879</v>
      </c>
      <c r="G126" s="75" t="s">
        <v>1156</v>
      </c>
      <c r="H126" s="902" t="s">
        <v>1870</v>
      </c>
      <c r="K126" s="52" t="s">
        <v>901</v>
      </c>
      <c r="P126" s="51" t="s">
        <v>897</v>
      </c>
      <c r="U126" s="50" t="s">
        <v>912</v>
      </c>
      <c r="Z126" s="52" t="s">
        <v>2243</v>
      </c>
      <c r="AE126" s="51" t="s">
        <v>98</v>
      </c>
      <c r="AF126"/>
      <c r="AG126"/>
      <c r="AH126"/>
      <c r="AI126"/>
      <c r="AJ126" s="52" t="s">
        <v>6077</v>
      </c>
      <c r="AO126" s="51" t="s">
        <v>902</v>
      </c>
      <c r="AT126" s="100" t="s">
        <v>6286</v>
      </c>
      <c r="AY126" s="51" t="s">
        <v>98</v>
      </c>
      <c r="BD126" s="51" t="s">
        <v>897</v>
      </c>
      <c r="BS126" s="51" t="s">
        <v>870</v>
      </c>
      <c r="BX126" s="52" t="s">
        <v>8068</v>
      </c>
      <c r="CC126" s="51" t="s">
        <v>1078</v>
      </c>
      <c r="CD126"/>
      <c r="CE126"/>
      <c r="CF126"/>
      <c r="CG126"/>
      <c r="CH126" s="50" t="s">
        <v>912</v>
      </c>
      <c r="CM126" s="68"/>
      <c r="CW126" s="51" t="s">
        <v>900</v>
      </c>
      <c r="DB126"/>
      <c r="DC126"/>
      <c r="DD126"/>
      <c r="DE126"/>
      <c r="DF126"/>
      <c r="DG126" s="50" t="s">
        <v>984</v>
      </c>
      <c r="DQ126" s="52" t="s">
        <v>1165</v>
      </c>
      <c r="EA126" s="51" t="s">
        <v>904</v>
      </c>
      <c r="EK126" s="50" t="s">
        <v>894</v>
      </c>
      <c r="EU126" s="903"/>
      <c r="EV126" s="76" t="s">
        <v>1698</v>
      </c>
      <c r="EW126" s="903"/>
      <c r="FJ126" s="51" t="s">
        <v>902</v>
      </c>
      <c r="FT126" s="52" t="s">
        <v>2647</v>
      </c>
      <c r="FY126" s="51" t="s">
        <v>924</v>
      </c>
      <c r="GX126" s="51" t="s">
        <v>902</v>
      </c>
      <c r="HC126" s="52" t="s">
        <v>910</v>
      </c>
      <c r="HW126" s="51" t="s">
        <v>904</v>
      </c>
      <c r="IB126" s="50" t="s">
        <v>898</v>
      </c>
      <c r="IG126" s="51" t="s">
        <v>947</v>
      </c>
      <c r="IL126" s="72" t="s">
        <v>919</v>
      </c>
      <c r="IM126" s="70">
        <v>5</v>
      </c>
      <c r="IN126" s="70">
        <v>15</v>
      </c>
      <c r="IO126" s="70" t="s">
        <v>3894</v>
      </c>
      <c r="JK126" s="68"/>
      <c r="JU126" s="50" t="s">
        <v>913</v>
      </c>
      <c r="JZ126" s="72" t="s">
        <v>919</v>
      </c>
      <c r="KA126" s="70">
        <v>5</v>
      </c>
      <c r="KB126" s="70">
        <v>7</v>
      </c>
      <c r="KC126" s="70" t="s">
        <v>11564</v>
      </c>
      <c r="KJ126" s="52" t="s">
        <v>910</v>
      </c>
    </row>
    <row r="127" spans="1:296" ht="48.5" customHeight="1" thickBot="1">
      <c r="A127" s="52" t="s">
        <v>2241</v>
      </c>
      <c r="F127" s="904"/>
      <c r="G127" s="77" t="s">
        <v>885</v>
      </c>
      <c r="H127" s="904"/>
      <c r="P127" s="52" t="s">
        <v>132</v>
      </c>
      <c r="AE127" s="52" t="s">
        <v>5918</v>
      </c>
      <c r="AF127"/>
      <c r="AG127"/>
      <c r="AH127"/>
      <c r="AI127"/>
      <c r="AO127" s="52" t="s">
        <v>910</v>
      </c>
      <c r="AT127" s="100" t="s">
        <v>6287</v>
      </c>
      <c r="AY127" s="52" t="s">
        <v>6488</v>
      </c>
      <c r="BD127" s="52" t="s">
        <v>132</v>
      </c>
      <c r="BN127" s="51" t="s">
        <v>904</v>
      </c>
      <c r="BS127" s="52" t="s">
        <v>132</v>
      </c>
      <c r="CC127" s="52" t="s">
        <v>132</v>
      </c>
      <c r="CD127"/>
      <c r="CE127"/>
      <c r="CF127"/>
      <c r="CG127"/>
      <c r="CM127" s="52" t="s">
        <v>8196</v>
      </c>
      <c r="CW127" s="52" t="s">
        <v>908</v>
      </c>
      <c r="DB127" s="50" t="s">
        <v>982</v>
      </c>
      <c r="DC127"/>
      <c r="DD127"/>
      <c r="DE127"/>
      <c r="DF127"/>
      <c r="DV127" s="51" t="s">
        <v>900</v>
      </c>
      <c r="EA127" s="52" t="s">
        <v>1425</v>
      </c>
      <c r="EP127" s="51" t="s">
        <v>870</v>
      </c>
      <c r="EU127" s="903"/>
      <c r="EV127" s="76" t="s">
        <v>883</v>
      </c>
      <c r="EW127" s="903"/>
      <c r="EZ127" s="51" t="s">
        <v>904</v>
      </c>
      <c r="FE127" s="51" t="s">
        <v>98</v>
      </c>
      <c r="FJ127" s="52" t="s">
        <v>910</v>
      </c>
      <c r="FY127" s="69"/>
      <c r="FZ127" s="69" t="s">
        <v>925</v>
      </c>
      <c r="GA127" s="69" t="s">
        <v>926</v>
      </c>
      <c r="GB127" s="69" t="s">
        <v>98</v>
      </c>
      <c r="GI127" s="51" t="s">
        <v>904</v>
      </c>
      <c r="GN127" s="51" t="s">
        <v>887</v>
      </c>
      <c r="GS127" s="51" t="s">
        <v>899</v>
      </c>
      <c r="GX127" s="52" t="s">
        <v>910</v>
      </c>
      <c r="HM127" s="51" t="s">
        <v>98</v>
      </c>
      <c r="HR127" s="51" t="s">
        <v>914</v>
      </c>
      <c r="HW127" s="52" t="s">
        <v>1425</v>
      </c>
      <c r="IG127" s="52" t="s">
        <v>112</v>
      </c>
      <c r="IL127" s="50" t="s">
        <v>920</v>
      </c>
      <c r="IQ127" s="51" t="s">
        <v>98</v>
      </c>
      <c r="IV127" s="51" t="s">
        <v>904</v>
      </c>
      <c r="JK127" s="52" t="s">
        <v>11291</v>
      </c>
      <c r="JP127" s="51" t="s">
        <v>904</v>
      </c>
      <c r="JZ127" s="50" t="s">
        <v>920</v>
      </c>
      <c r="KE127" s="51" t="s">
        <v>914</v>
      </c>
    </row>
    <row r="128" spans="1:296" ht="136.5" thickBot="1">
      <c r="F128" s="50" t="s">
        <v>886</v>
      </c>
      <c r="K128" s="51" t="s">
        <v>902</v>
      </c>
      <c r="Z128" s="51" t="s">
        <v>98</v>
      </c>
      <c r="AE128"/>
      <c r="AF128"/>
      <c r="AG128"/>
      <c r="AH128"/>
      <c r="AI128"/>
      <c r="AT128" s="100" t="s">
        <v>6288</v>
      </c>
      <c r="BI128" s="51" t="s">
        <v>895</v>
      </c>
      <c r="BN128" s="52" t="s">
        <v>1881</v>
      </c>
      <c r="CC128"/>
      <c r="CD128"/>
      <c r="CE128"/>
      <c r="CF128"/>
      <c r="CG128"/>
      <c r="CM128" s="68"/>
      <c r="CR128" s="51" t="s">
        <v>6548</v>
      </c>
      <c r="DB128"/>
      <c r="DC128"/>
      <c r="DD128"/>
      <c r="DE128"/>
      <c r="DF128"/>
      <c r="DL128" s="51" t="s">
        <v>900</v>
      </c>
      <c r="DV128" s="52" t="s">
        <v>901</v>
      </c>
      <c r="EF128" s="51" t="s">
        <v>914</v>
      </c>
      <c r="EP128" s="52" t="s">
        <v>132</v>
      </c>
      <c r="EU128" s="903"/>
      <c r="EV128" s="76" t="s">
        <v>884</v>
      </c>
      <c r="EW128" s="903"/>
      <c r="EZ128" s="52" t="s">
        <v>905</v>
      </c>
      <c r="FE128" s="52" t="s">
        <v>4405</v>
      </c>
      <c r="FT128" s="51" t="s">
        <v>904</v>
      </c>
      <c r="FY128" s="72" t="s">
        <v>101</v>
      </c>
      <c r="FZ128" s="70" t="s">
        <v>927</v>
      </c>
      <c r="GA128" s="70" t="s">
        <v>928</v>
      </c>
      <c r="GB128" s="70" t="s">
        <v>9554</v>
      </c>
      <c r="GI128" s="52" t="s">
        <v>907</v>
      </c>
      <c r="GN128" s="69" t="s">
        <v>888</v>
      </c>
      <c r="GO128" s="69" t="s">
        <v>889</v>
      </c>
      <c r="GP128" s="69" t="s">
        <v>890</v>
      </c>
      <c r="HC128" s="51" t="s">
        <v>904</v>
      </c>
      <c r="HH128" s="51" t="s">
        <v>900</v>
      </c>
      <c r="HM128" s="52" t="s">
        <v>4574</v>
      </c>
      <c r="HR128" s="69"/>
      <c r="HS128" s="69" t="s">
        <v>915</v>
      </c>
      <c r="HT128" s="69" t="s">
        <v>916</v>
      </c>
      <c r="HU128" s="69" t="s">
        <v>98</v>
      </c>
      <c r="IQ128" s="52" t="s">
        <v>10886</v>
      </c>
      <c r="IV128" s="52" t="s">
        <v>1425</v>
      </c>
      <c r="JP128" s="52" t="s">
        <v>905</v>
      </c>
      <c r="KE128" s="69"/>
      <c r="KF128" s="69" t="s">
        <v>915</v>
      </c>
      <c r="KG128" s="69" t="s">
        <v>916</v>
      </c>
      <c r="KH128" s="69" t="s">
        <v>98</v>
      </c>
      <c r="KJ128" s="51" t="s">
        <v>904</v>
      </c>
    </row>
    <row r="129" spans="1:296" ht="48.5" customHeight="1" thickBot="1">
      <c r="K129" s="52" t="s">
        <v>910</v>
      </c>
      <c r="P129" s="50" t="s">
        <v>898</v>
      </c>
      <c r="U129" s="50" t="s">
        <v>913</v>
      </c>
      <c r="Z129" s="52" t="s">
        <v>3995</v>
      </c>
      <c r="AE129"/>
      <c r="AF129"/>
      <c r="AG129"/>
      <c r="AH129"/>
      <c r="AI129"/>
      <c r="AO129" s="51" t="s">
        <v>904</v>
      </c>
      <c r="AT129" s="100" t="s">
        <v>6289</v>
      </c>
      <c r="BD129" s="50" t="s">
        <v>898</v>
      </c>
      <c r="BI129" s="52" t="s">
        <v>1430</v>
      </c>
      <c r="BS129" s="50" t="s">
        <v>871</v>
      </c>
      <c r="CC129" s="50" t="s">
        <v>1088</v>
      </c>
      <c r="CD129"/>
      <c r="CE129"/>
      <c r="CF129"/>
      <c r="CG129"/>
      <c r="CH129" s="50" t="s">
        <v>913</v>
      </c>
      <c r="CM129" s="52" t="s">
        <v>8197</v>
      </c>
      <c r="CR129" s="69"/>
      <c r="CS129" s="69" t="s">
        <v>2276</v>
      </c>
      <c r="CT129" s="69" t="s">
        <v>732</v>
      </c>
      <c r="CW129" s="51" t="s">
        <v>902</v>
      </c>
      <c r="DB129"/>
      <c r="DC129"/>
      <c r="DD129"/>
      <c r="DE129"/>
      <c r="DF129"/>
      <c r="DG129" s="51" t="s">
        <v>985</v>
      </c>
      <c r="DL129" s="52" t="s">
        <v>901</v>
      </c>
      <c r="EA129" s="51" t="s">
        <v>98</v>
      </c>
      <c r="EF129" s="69"/>
      <c r="EG129" s="69" t="s">
        <v>915</v>
      </c>
      <c r="EH129" s="69" t="s">
        <v>916</v>
      </c>
      <c r="EI129" s="69" t="s">
        <v>98</v>
      </c>
      <c r="EK129" s="51" t="s">
        <v>895</v>
      </c>
      <c r="EU129" s="904"/>
      <c r="EV129" s="77" t="s">
        <v>885</v>
      </c>
      <c r="EW129" s="904"/>
      <c r="FJ129" s="51" t="s">
        <v>904</v>
      </c>
      <c r="FO129" s="51" t="s">
        <v>900</v>
      </c>
      <c r="FT129" s="52" t="s">
        <v>9318</v>
      </c>
      <c r="FY129" s="50" t="s">
        <v>929</v>
      </c>
      <c r="GD129" s="51" t="s">
        <v>900</v>
      </c>
      <c r="GN129" s="70" t="s">
        <v>1158</v>
      </c>
      <c r="GO129" s="70" t="s">
        <v>892</v>
      </c>
      <c r="GP129" s="70" t="s">
        <v>3064</v>
      </c>
      <c r="GS129" s="51" t="s">
        <v>900</v>
      </c>
      <c r="GX129" s="51" t="s">
        <v>904</v>
      </c>
      <c r="HC129" s="52" t="s">
        <v>1421</v>
      </c>
      <c r="HH129" s="52" t="s">
        <v>2239</v>
      </c>
      <c r="HR129" s="72" t="s">
        <v>917</v>
      </c>
      <c r="HS129" s="70">
        <v>0</v>
      </c>
      <c r="HT129" s="70">
        <v>1</v>
      </c>
      <c r="HU129" s="72"/>
      <c r="HW129" s="51" t="s">
        <v>98</v>
      </c>
      <c r="IB129" s="51" t="s">
        <v>899</v>
      </c>
      <c r="IG129" s="50" t="s">
        <v>2274</v>
      </c>
      <c r="JA129" s="51" t="s">
        <v>900</v>
      </c>
      <c r="JF129" s="51" t="s">
        <v>900</v>
      </c>
      <c r="JK129" s="50" t="s">
        <v>896</v>
      </c>
      <c r="JU129" s="51" t="s">
        <v>914</v>
      </c>
      <c r="KE129" s="72" t="s">
        <v>917</v>
      </c>
      <c r="KF129" s="70">
        <v>0</v>
      </c>
      <c r="KG129" s="70">
        <v>1</v>
      </c>
      <c r="KH129" s="70" t="s">
        <v>12445</v>
      </c>
      <c r="KJ129" s="52" t="s">
        <v>1421</v>
      </c>
    </row>
    <row r="130" spans="1:296" ht="208.5" thickBot="1">
      <c r="AE130"/>
      <c r="AF130"/>
      <c r="AG130"/>
      <c r="AH130"/>
      <c r="AI130"/>
      <c r="AJ130" s="51" t="s">
        <v>900</v>
      </c>
      <c r="AO130" s="52" t="s">
        <v>911</v>
      </c>
      <c r="AT130" s="100" t="s">
        <v>6290</v>
      </c>
      <c r="BI130" s="52" t="s">
        <v>7459</v>
      </c>
      <c r="BN130" s="51" t="s">
        <v>98</v>
      </c>
      <c r="BX130" s="51" t="s">
        <v>900</v>
      </c>
      <c r="CC130"/>
      <c r="CD130"/>
      <c r="CE130"/>
      <c r="CF130"/>
      <c r="CG130"/>
      <c r="CM130" s="68"/>
      <c r="CR130" s="72" t="s">
        <v>101</v>
      </c>
      <c r="CS130" s="70" t="s">
        <v>8579</v>
      </c>
      <c r="CT130" s="72"/>
      <c r="CW130" s="52" t="s">
        <v>910</v>
      </c>
      <c r="DB130" s="51" t="s">
        <v>983</v>
      </c>
      <c r="DC130"/>
      <c r="DD130"/>
      <c r="DE130"/>
      <c r="DF130"/>
      <c r="DQ130" s="51" t="s">
        <v>900</v>
      </c>
      <c r="DV130" s="51" t="s">
        <v>902</v>
      </c>
      <c r="EA130" s="52" t="s">
        <v>3688</v>
      </c>
      <c r="EF130" s="72" t="s">
        <v>917</v>
      </c>
      <c r="EG130" s="70">
        <v>1</v>
      </c>
      <c r="EH130" s="70">
        <v>5</v>
      </c>
      <c r="EI130" s="70" t="s">
        <v>1710</v>
      </c>
      <c r="EK130" s="52" t="s">
        <v>3252</v>
      </c>
      <c r="EP130" s="50" t="s">
        <v>871</v>
      </c>
      <c r="EU130" s="50" t="s">
        <v>886</v>
      </c>
      <c r="EZ130" s="51" t="s">
        <v>98</v>
      </c>
      <c r="FJ130" s="52" t="s">
        <v>1425</v>
      </c>
      <c r="FO130" s="52" t="s">
        <v>901</v>
      </c>
      <c r="GD130" s="52" t="s">
        <v>1168</v>
      </c>
      <c r="GI130" s="51" t="s">
        <v>98</v>
      </c>
      <c r="GN130" s="50" t="s">
        <v>894</v>
      </c>
      <c r="GS130" s="52" t="s">
        <v>1158</v>
      </c>
      <c r="GX130" s="52" t="s">
        <v>1421</v>
      </c>
      <c r="HR130" s="73" t="s">
        <v>918</v>
      </c>
      <c r="HS130" s="71">
        <v>1</v>
      </c>
      <c r="HT130" s="71">
        <v>5</v>
      </c>
      <c r="HU130" s="73"/>
      <c r="HW130" s="52" t="s">
        <v>5687</v>
      </c>
      <c r="IL130" s="51" t="s">
        <v>921</v>
      </c>
      <c r="IV130" s="51" t="s">
        <v>98</v>
      </c>
      <c r="JA130" s="52" t="s">
        <v>906</v>
      </c>
      <c r="JF130" s="52" t="s">
        <v>908</v>
      </c>
      <c r="JP130" s="51" t="s">
        <v>98</v>
      </c>
      <c r="JU130" s="69"/>
      <c r="JV130" s="69" t="s">
        <v>915</v>
      </c>
      <c r="JW130" s="69" t="s">
        <v>916</v>
      </c>
      <c r="JX130" s="69" t="s">
        <v>98</v>
      </c>
      <c r="JZ130" s="51" t="s">
        <v>921</v>
      </c>
      <c r="KE130" s="73" t="s">
        <v>918</v>
      </c>
      <c r="KF130" s="71">
        <v>1</v>
      </c>
      <c r="KG130" s="71">
        <v>3</v>
      </c>
      <c r="KH130" s="71" t="s">
        <v>12446</v>
      </c>
    </row>
    <row r="131" spans="1:296" ht="312.5" customHeight="1" thickBot="1">
      <c r="A131" s="51" t="s">
        <v>900</v>
      </c>
      <c r="F131" s="51" t="s">
        <v>887</v>
      </c>
      <c r="K131" s="51" t="s">
        <v>904</v>
      </c>
      <c r="AE131" s="51" t="s">
        <v>900</v>
      </c>
      <c r="AF131"/>
      <c r="AG131"/>
      <c r="AH131"/>
      <c r="AI131"/>
      <c r="AJ131" s="52" t="s">
        <v>909</v>
      </c>
      <c r="AT131" s="161" t="s">
        <v>6291</v>
      </c>
      <c r="AY131" s="51" t="s">
        <v>900</v>
      </c>
      <c r="BI131" s="52" t="s">
        <v>7460</v>
      </c>
      <c r="BN131" s="52" t="s">
        <v>7687</v>
      </c>
      <c r="BX131" s="52" t="s">
        <v>901</v>
      </c>
      <c r="CC131"/>
      <c r="CD131"/>
      <c r="CE131"/>
      <c r="CF131"/>
      <c r="CG131"/>
      <c r="CM131" s="52" t="s">
        <v>8198</v>
      </c>
      <c r="CR131" s="50" t="s">
        <v>1031</v>
      </c>
      <c r="DB131" s="52" t="s">
        <v>8084</v>
      </c>
      <c r="DC131"/>
      <c r="DD131"/>
      <c r="DE131"/>
      <c r="DF131"/>
      <c r="DG131" s="51" t="s">
        <v>950</v>
      </c>
      <c r="DL131" s="51" t="s">
        <v>902</v>
      </c>
      <c r="DQ131" s="52" t="s">
        <v>1166</v>
      </c>
      <c r="DV131" s="52" t="s">
        <v>910</v>
      </c>
      <c r="EF131" s="73" t="s">
        <v>918</v>
      </c>
      <c r="EG131" s="71">
        <v>5</v>
      </c>
      <c r="EH131" s="71">
        <v>10</v>
      </c>
      <c r="EI131" s="71" t="s">
        <v>1711</v>
      </c>
      <c r="EK131" s="68"/>
      <c r="FT131" s="51" t="s">
        <v>98</v>
      </c>
      <c r="GI131" s="52" t="s">
        <v>9633</v>
      </c>
      <c r="HC131" s="51" t="s">
        <v>98</v>
      </c>
      <c r="HH131" s="51" t="s">
        <v>902</v>
      </c>
      <c r="HR131" s="72" t="s">
        <v>919</v>
      </c>
      <c r="HS131" s="70">
        <v>5</v>
      </c>
      <c r="HT131" s="70">
        <v>10</v>
      </c>
      <c r="HU131" s="72"/>
      <c r="IB131" s="51" t="s">
        <v>900</v>
      </c>
      <c r="IL131" s="52" t="s">
        <v>3895</v>
      </c>
      <c r="IV131" s="52" t="s">
        <v>11110</v>
      </c>
      <c r="JP131" s="52" t="s">
        <v>4953</v>
      </c>
      <c r="JU131" s="72" t="s">
        <v>917</v>
      </c>
      <c r="JV131" s="70">
        <v>0</v>
      </c>
      <c r="JW131" s="70">
        <v>1</v>
      </c>
      <c r="JX131" s="72"/>
      <c r="JZ131" s="52" t="s">
        <v>922</v>
      </c>
      <c r="KE131" s="72" t="s">
        <v>919</v>
      </c>
      <c r="KF131" s="70">
        <v>3</v>
      </c>
      <c r="KG131" s="70">
        <v>5</v>
      </c>
      <c r="KH131" s="70" t="s">
        <v>12447</v>
      </c>
      <c r="KJ131" s="51" t="s">
        <v>98</v>
      </c>
    </row>
    <row r="132" spans="1:296" ht="224.5" customHeight="1" thickBot="1">
      <c r="A132" s="52" t="s">
        <v>906</v>
      </c>
      <c r="F132" s="69" t="s">
        <v>888</v>
      </c>
      <c r="G132" s="69" t="s">
        <v>889</v>
      </c>
      <c r="H132" s="69" t="s">
        <v>890</v>
      </c>
      <c r="K132" s="52" t="s">
        <v>2863</v>
      </c>
      <c r="P132" s="51" t="s">
        <v>899</v>
      </c>
      <c r="U132" s="51" t="s">
        <v>914</v>
      </c>
      <c r="AE132" s="52" t="s">
        <v>906</v>
      </c>
      <c r="AF132"/>
      <c r="AG132"/>
      <c r="AH132"/>
      <c r="AI132"/>
      <c r="AO132" s="51" t="s">
        <v>98</v>
      </c>
      <c r="AY132" s="52" t="s">
        <v>2239</v>
      </c>
      <c r="BD132" s="51" t="s">
        <v>899</v>
      </c>
      <c r="BI132" s="52" t="s">
        <v>7461</v>
      </c>
      <c r="BS132" s="51" t="s">
        <v>872</v>
      </c>
      <c r="CC132" s="51" t="s">
        <v>1089</v>
      </c>
      <c r="CD132"/>
      <c r="CE132"/>
      <c r="CF132"/>
      <c r="CG132"/>
      <c r="CH132" s="51" t="s">
        <v>914</v>
      </c>
      <c r="CM132" s="68"/>
      <c r="CW132" s="51" t="s">
        <v>904</v>
      </c>
      <c r="DB132"/>
      <c r="DC132"/>
      <c r="DD132"/>
      <c r="DE132"/>
      <c r="DF132"/>
      <c r="DG132" s="52" t="s">
        <v>986</v>
      </c>
      <c r="DL132" s="52" t="s">
        <v>910</v>
      </c>
      <c r="EF132" s="72" t="s">
        <v>919</v>
      </c>
      <c r="EG132" s="70">
        <v>10</v>
      </c>
      <c r="EH132" s="70">
        <v>30</v>
      </c>
      <c r="EI132" s="70" t="s">
        <v>1712</v>
      </c>
      <c r="EK132" s="52" t="s">
        <v>3253</v>
      </c>
      <c r="FE132" s="50" t="s">
        <v>912</v>
      </c>
      <c r="FJ132" s="51" t="s">
        <v>98</v>
      </c>
      <c r="FO132" s="51" t="s">
        <v>902</v>
      </c>
      <c r="FT132" s="52" t="s">
        <v>9317</v>
      </c>
      <c r="FY132" s="51" t="s">
        <v>930</v>
      </c>
      <c r="GD132" s="51" t="s">
        <v>902</v>
      </c>
      <c r="GS132" s="51" t="s">
        <v>902</v>
      </c>
      <c r="GX132" s="51" t="s">
        <v>98</v>
      </c>
      <c r="HC132" s="52" t="s">
        <v>10231</v>
      </c>
      <c r="HH132" s="52" t="s">
        <v>910</v>
      </c>
      <c r="HM132" s="50" t="s">
        <v>912</v>
      </c>
      <c r="HR132" s="50" t="s">
        <v>920</v>
      </c>
      <c r="IB132" s="52" t="s">
        <v>906</v>
      </c>
      <c r="IG132" s="51" t="s">
        <v>2275</v>
      </c>
      <c r="IQ132" s="51" t="s">
        <v>900</v>
      </c>
      <c r="JA132" s="51" t="s">
        <v>902</v>
      </c>
      <c r="JF132" s="51" t="s">
        <v>902</v>
      </c>
      <c r="JK132" s="51" t="s">
        <v>897</v>
      </c>
      <c r="JU132" s="73" t="s">
        <v>918</v>
      </c>
      <c r="JV132" s="71">
        <v>1</v>
      </c>
      <c r="JW132" s="71">
        <v>5</v>
      </c>
      <c r="JX132" s="73"/>
      <c r="KE132" s="50" t="s">
        <v>920</v>
      </c>
      <c r="KJ132" s="52" t="s">
        <v>11670</v>
      </c>
    </row>
    <row r="133" spans="1:296" ht="32.5" customHeight="1" thickBot="1">
      <c r="F133" s="70" t="s">
        <v>1158</v>
      </c>
      <c r="G133" s="70" t="s">
        <v>892</v>
      </c>
      <c r="H133" s="70" t="s">
        <v>893</v>
      </c>
      <c r="U133" s="69"/>
      <c r="V133" s="69" t="s">
        <v>915</v>
      </c>
      <c r="W133" s="69" t="s">
        <v>916</v>
      </c>
      <c r="X133" s="69" t="s">
        <v>98</v>
      </c>
      <c r="Z133" s="51" t="s">
        <v>900</v>
      </c>
      <c r="AE133"/>
      <c r="AF133"/>
      <c r="AG133"/>
      <c r="AH133"/>
      <c r="AI133"/>
      <c r="AJ133" s="51" t="s">
        <v>902</v>
      </c>
      <c r="AO133" s="52" t="s">
        <v>12036</v>
      </c>
      <c r="AT133" s="50" t="s">
        <v>896</v>
      </c>
      <c r="BS133" s="69" t="s">
        <v>873</v>
      </c>
      <c r="BT133" s="69" t="s">
        <v>732</v>
      </c>
      <c r="BX133" s="51" t="s">
        <v>902</v>
      </c>
      <c r="CC133"/>
      <c r="CD133"/>
      <c r="CE133"/>
      <c r="CF133"/>
      <c r="CG133"/>
      <c r="CH133" s="69"/>
      <c r="CI133" s="69" t="s">
        <v>915</v>
      </c>
      <c r="CJ133" s="69" t="s">
        <v>916</v>
      </c>
      <c r="CK133" s="69" t="s">
        <v>98</v>
      </c>
      <c r="CM133" s="52" t="s">
        <v>8199</v>
      </c>
      <c r="CW133" s="52" t="s">
        <v>905</v>
      </c>
      <c r="DB133" s="50" t="s">
        <v>6547</v>
      </c>
      <c r="DC133"/>
      <c r="DD133"/>
      <c r="DE133"/>
      <c r="DF133"/>
      <c r="DQ133" s="51" t="s">
        <v>902</v>
      </c>
      <c r="DV133" s="51" t="s">
        <v>904</v>
      </c>
      <c r="EF133" s="50" t="s">
        <v>920</v>
      </c>
      <c r="EK133" s="68"/>
      <c r="EP133" s="51" t="s">
        <v>872</v>
      </c>
      <c r="EU133" s="51" t="s">
        <v>887</v>
      </c>
      <c r="FJ133" s="52" t="s">
        <v>9062</v>
      </c>
      <c r="FO133" s="52" t="s">
        <v>903</v>
      </c>
      <c r="FY133" s="52" t="s">
        <v>9555</v>
      </c>
      <c r="GD133" s="52" t="s">
        <v>910</v>
      </c>
      <c r="GN133" s="51" t="s">
        <v>895</v>
      </c>
      <c r="GS133" s="52" t="s">
        <v>903</v>
      </c>
      <c r="GX133" s="52" t="s">
        <v>10022</v>
      </c>
      <c r="IG133" s="69"/>
      <c r="IH133" s="69" t="s">
        <v>2276</v>
      </c>
      <c r="II133" s="69" t="s">
        <v>732</v>
      </c>
      <c r="IL133" s="50" t="s">
        <v>923</v>
      </c>
      <c r="IQ133" s="52" t="s">
        <v>10887</v>
      </c>
      <c r="JA133" s="52" t="s">
        <v>903</v>
      </c>
      <c r="JF133" s="52" t="s">
        <v>910</v>
      </c>
      <c r="JK133" s="52" t="s">
        <v>132</v>
      </c>
      <c r="JU133" s="72" t="s">
        <v>919</v>
      </c>
      <c r="JV133" s="70">
        <v>5</v>
      </c>
      <c r="JW133" s="70">
        <v>10</v>
      </c>
      <c r="JX133" s="72"/>
      <c r="JZ133" s="50" t="s">
        <v>923</v>
      </c>
    </row>
    <row r="134" spans="1:296" ht="144.5" thickBot="1">
      <c r="A134" s="51" t="s">
        <v>902</v>
      </c>
      <c r="F134" s="50" t="s">
        <v>894</v>
      </c>
      <c r="K134" s="51" t="s">
        <v>98</v>
      </c>
      <c r="P134" s="51" t="s">
        <v>900</v>
      </c>
      <c r="U134" s="72" t="s">
        <v>917</v>
      </c>
      <c r="V134" s="70">
        <v>0</v>
      </c>
      <c r="W134" s="70">
        <v>3</v>
      </c>
      <c r="X134" s="72"/>
      <c r="Z134" s="52" t="s">
        <v>3065</v>
      </c>
      <c r="AE134" s="51" t="s">
        <v>902</v>
      </c>
      <c r="AF134"/>
      <c r="AG134"/>
      <c r="AH134"/>
      <c r="AI134"/>
      <c r="AJ134" s="52" t="s">
        <v>910</v>
      </c>
      <c r="AY134" s="51" t="s">
        <v>902</v>
      </c>
      <c r="BD134" s="51" t="s">
        <v>900</v>
      </c>
      <c r="BI134" s="50" t="s">
        <v>896</v>
      </c>
      <c r="BS134" s="70" t="s">
        <v>3063</v>
      </c>
      <c r="BT134" s="70" t="s">
        <v>7824</v>
      </c>
      <c r="BX134" s="52" t="s">
        <v>910</v>
      </c>
      <c r="CC134" s="51" t="s">
        <v>1090</v>
      </c>
      <c r="CD134"/>
      <c r="CE134"/>
      <c r="CF134"/>
      <c r="CG134"/>
      <c r="CH134" s="72" t="s">
        <v>917</v>
      </c>
      <c r="CI134" s="70">
        <v>0</v>
      </c>
      <c r="CJ134" s="70">
        <v>2</v>
      </c>
      <c r="CK134" s="72"/>
      <c r="CM134" s="68"/>
      <c r="CR134" s="50" t="s">
        <v>1032</v>
      </c>
      <c r="DB134"/>
      <c r="DC134"/>
      <c r="DD134"/>
      <c r="DE134"/>
      <c r="DF134"/>
      <c r="DG134" s="51" t="s">
        <v>987</v>
      </c>
      <c r="DL134" s="51" t="s">
        <v>904</v>
      </c>
      <c r="DQ134" s="52" t="s">
        <v>910</v>
      </c>
      <c r="DV134" s="52" t="s">
        <v>907</v>
      </c>
      <c r="EA134" s="51" t="s">
        <v>900</v>
      </c>
      <c r="EK134" s="52" t="s">
        <v>3254</v>
      </c>
      <c r="EP134" s="69" t="s">
        <v>873</v>
      </c>
      <c r="EQ134" s="69" t="s">
        <v>732</v>
      </c>
      <c r="EU134" s="69" t="s">
        <v>888</v>
      </c>
      <c r="EV134" s="69" t="s">
        <v>889</v>
      </c>
      <c r="EW134" s="69" t="s">
        <v>890</v>
      </c>
      <c r="EZ134" s="51" t="s">
        <v>900</v>
      </c>
      <c r="FY134" s="52" t="s">
        <v>9556</v>
      </c>
      <c r="GN134" s="52" t="s">
        <v>3429</v>
      </c>
      <c r="HH134" s="51" t="s">
        <v>904</v>
      </c>
      <c r="HW134" s="51" t="s">
        <v>900</v>
      </c>
      <c r="IB134" s="51" t="s">
        <v>902</v>
      </c>
      <c r="IG134" s="72" t="s">
        <v>101</v>
      </c>
      <c r="IH134" s="70" t="s">
        <v>2277</v>
      </c>
      <c r="II134" s="72"/>
      <c r="JU134" s="50" t="s">
        <v>920</v>
      </c>
    </row>
    <row r="135" spans="1:296" ht="384.5" customHeight="1" thickBot="1">
      <c r="A135" s="52" t="s">
        <v>910</v>
      </c>
      <c r="K135" s="52" t="s">
        <v>2864</v>
      </c>
      <c r="P135" s="52" t="s">
        <v>1158</v>
      </c>
      <c r="U135" s="73" t="s">
        <v>918</v>
      </c>
      <c r="V135" s="71">
        <v>3</v>
      </c>
      <c r="W135" s="71">
        <v>5</v>
      </c>
      <c r="X135" s="73"/>
      <c r="AE135" s="52" t="s">
        <v>910</v>
      </c>
      <c r="AF135"/>
      <c r="AG135"/>
      <c r="AH135"/>
      <c r="AI135"/>
      <c r="AY135" s="52" t="s">
        <v>910</v>
      </c>
      <c r="BD135" s="52" t="s">
        <v>2817</v>
      </c>
      <c r="BN135" s="50" t="s">
        <v>912</v>
      </c>
      <c r="BS135" s="71" t="s">
        <v>874</v>
      </c>
      <c r="BT135" s="71" t="s">
        <v>7825</v>
      </c>
      <c r="CC135" s="52" t="s">
        <v>1091</v>
      </c>
      <c r="CD135"/>
      <c r="CE135"/>
      <c r="CF135"/>
      <c r="CG135"/>
      <c r="CH135" s="73" t="s">
        <v>918</v>
      </c>
      <c r="CI135" s="71">
        <v>2</v>
      </c>
      <c r="CJ135" s="71">
        <v>5</v>
      </c>
      <c r="CK135" s="73"/>
      <c r="CM135" s="52" t="s">
        <v>8200</v>
      </c>
      <c r="CW135" s="51" t="s">
        <v>98</v>
      </c>
      <c r="DB135"/>
      <c r="DC135"/>
      <c r="DD135"/>
      <c r="DE135"/>
      <c r="DF135"/>
      <c r="DG135" s="52" t="s">
        <v>953</v>
      </c>
      <c r="DL135" s="52" t="s">
        <v>907</v>
      </c>
      <c r="EA135" s="52" t="s">
        <v>908</v>
      </c>
      <c r="EP135" s="70" t="s">
        <v>874</v>
      </c>
      <c r="EQ135" s="70" t="s">
        <v>2629</v>
      </c>
      <c r="EU135" s="70" t="s">
        <v>1158</v>
      </c>
      <c r="EV135" s="70" t="s">
        <v>892</v>
      </c>
      <c r="EW135" s="70" t="s">
        <v>893</v>
      </c>
      <c r="EZ135" s="52" t="s">
        <v>908</v>
      </c>
      <c r="FE135" s="50" t="s">
        <v>913</v>
      </c>
      <c r="FO135" s="51" t="s">
        <v>904</v>
      </c>
      <c r="GD135" s="51" t="s">
        <v>904</v>
      </c>
      <c r="GI135" s="50" t="s">
        <v>912</v>
      </c>
      <c r="GN135" s="68"/>
      <c r="GS135" s="51" t="s">
        <v>904</v>
      </c>
      <c r="HH135" s="52" t="s">
        <v>1169</v>
      </c>
      <c r="HM135" s="50" t="s">
        <v>913</v>
      </c>
      <c r="HR135" s="51" t="s">
        <v>921</v>
      </c>
      <c r="HW135" s="52" t="s">
        <v>909</v>
      </c>
      <c r="IB135" s="52" t="s">
        <v>903</v>
      </c>
      <c r="IG135" s="50" t="s">
        <v>982</v>
      </c>
      <c r="IQ135" s="51" t="s">
        <v>902</v>
      </c>
      <c r="IV135" s="51" t="s">
        <v>900</v>
      </c>
      <c r="JA135" s="51" t="s">
        <v>904</v>
      </c>
      <c r="JF135" s="51" t="s">
        <v>904</v>
      </c>
      <c r="JK135" s="50" t="s">
        <v>898</v>
      </c>
      <c r="JP135" s="51" t="s">
        <v>900</v>
      </c>
      <c r="KE135" s="51" t="s">
        <v>921</v>
      </c>
    </row>
    <row r="136" spans="1:296" ht="168.5" customHeight="1" thickBot="1">
      <c r="U136" s="72" t="s">
        <v>919</v>
      </c>
      <c r="V136" s="70">
        <v>5</v>
      </c>
      <c r="W136" s="70">
        <v>30</v>
      </c>
      <c r="X136" s="72"/>
      <c r="Z136" s="51" t="s">
        <v>902</v>
      </c>
      <c r="AE136"/>
      <c r="AF136"/>
      <c r="AG136"/>
      <c r="AH136"/>
      <c r="AI136"/>
      <c r="AJ136" s="51" t="s">
        <v>904</v>
      </c>
      <c r="AT136" s="51" t="s">
        <v>897</v>
      </c>
      <c r="BS136" s="70" t="s">
        <v>1158</v>
      </c>
      <c r="BT136" s="70" t="s">
        <v>7826</v>
      </c>
      <c r="BX136" s="51" t="s">
        <v>904</v>
      </c>
      <c r="CC136"/>
      <c r="CD136"/>
      <c r="CE136"/>
      <c r="CF136"/>
      <c r="CG136"/>
      <c r="CH136" s="72" t="s">
        <v>919</v>
      </c>
      <c r="CI136" s="70">
        <v>5</v>
      </c>
      <c r="CJ136" s="72"/>
      <c r="CK136" s="72"/>
      <c r="CM136" s="68"/>
      <c r="CW136" s="52" t="s">
        <v>8612</v>
      </c>
      <c r="DB136" s="51" t="s">
        <v>6548</v>
      </c>
      <c r="DC136"/>
      <c r="DD136"/>
      <c r="DE136"/>
      <c r="DF136"/>
      <c r="DQ136" s="51" t="s">
        <v>904</v>
      </c>
      <c r="DV136" s="51" t="s">
        <v>98</v>
      </c>
      <c r="EF136" s="51" t="s">
        <v>921</v>
      </c>
      <c r="EK136" s="50" t="s">
        <v>896</v>
      </c>
      <c r="EP136" s="71" t="s">
        <v>2630</v>
      </c>
      <c r="EQ136" s="71" t="s">
        <v>2631</v>
      </c>
      <c r="EU136" s="50" t="s">
        <v>894</v>
      </c>
      <c r="FO136" s="52" t="s">
        <v>907</v>
      </c>
      <c r="FT136" s="50" t="s">
        <v>912</v>
      </c>
      <c r="FY136" s="50" t="s">
        <v>931</v>
      </c>
      <c r="GD136" s="52" t="s">
        <v>911</v>
      </c>
      <c r="GN136" s="52" t="s">
        <v>3430</v>
      </c>
      <c r="GS136" s="52" t="s">
        <v>1425</v>
      </c>
      <c r="HC136" s="50" t="s">
        <v>912</v>
      </c>
      <c r="HR136" s="52" t="s">
        <v>3895</v>
      </c>
      <c r="IL136" s="51" t="s">
        <v>924</v>
      </c>
      <c r="IQ136" s="52" t="s">
        <v>910</v>
      </c>
      <c r="IV136" s="52" t="s">
        <v>1168</v>
      </c>
      <c r="JA136" s="52" t="s">
        <v>907</v>
      </c>
      <c r="JF136" s="52" t="s">
        <v>1169</v>
      </c>
      <c r="JP136" s="52" t="s">
        <v>1708</v>
      </c>
      <c r="JZ136" s="51" t="s">
        <v>924</v>
      </c>
      <c r="KE136" s="52" t="s">
        <v>922</v>
      </c>
      <c r="KJ136" s="51" t="s">
        <v>900</v>
      </c>
    </row>
    <row r="137" spans="1:296" ht="46.5" thickBot="1">
      <c r="A137" s="51" t="s">
        <v>904</v>
      </c>
      <c r="F137" s="51" t="s">
        <v>895</v>
      </c>
      <c r="P137" s="51" t="s">
        <v>902</v>
      </c>
      <c r="U137" s="50" t="s">
        <v>920</v>
      </c>
      <c r="Z137" s="52" t="s">
        <v>910</v>
      </c>
      <c r="AE137" s="51" t="s">
        <v>904</v>
      </c>
      <c r="AF137"/>
      <c r="AG137"/>
      <c r="AH137"/>
      <c r="AI137"/>
      <c r="AJ137" s="52" t="s">
        <v>1425</v>
      </c>
      <c r="AO137" s="51" t="s">
        <v>900</v>
      </c>
      <c r="AT137" s="52" t="s">
        <v>132</v>
      </c>
      <c r="AY137" s="51" t="s">
        <v>904</v>
      </c>
      <c r="BD137" s="51" t="s">
        <v>902</v>
      </c>
      <c r="BI137" s="51" t="s">
        <v>897</v>
      </c>
      <c r="BS137" s="50" t="s">
        <v>875</v>
      </c>
      <c r="BX137" s="52" t="s">
        <v>905</v>
      </c>
      <c r="CC137" s="51" t="s">
        <v>1092</v>
      </c>
      <c r="CD137"/>
      <c r="CE137"/>
      <c r="CF137"/>
      <c r="CG137"/>
      <c r="CH137" s="50" t="s">
        <v>920</v>
      </c>
      <c r="CM137" s="52" t="s">
        <v>8201</v>
      </c>
      <c r="CR137" s="51" t="s">
        <v>1033</v>
      </c>
      <c r="DB137" s="69"/>
      <c r="DC137" s="69" t="s">
        <v>2276</v>
      </c>
      <c r="DD137" s="69" t="s">
        <v>732</v>
      </c>
      <c r="DE137"/>
      <c r="DF137"/>
      <c r="DG137" s="51" t="s">
        <v>989</v>
      </c>
      <c r="DL137" s="51" t="s">
        <v>98</v>
      </c>
      <c r="DQ137" s="52" t="s">
        <v>905</v>
      </c>
      <c r="DV137" s="52" t="s">
        <v>1422</v>
      </c>
      <c r="EA137" s="51" t="s">
        <v>902</v>
      </c>
      <c r="EF137" s="52" t="s">
        <v>922</v>
      </c>
      <c r="EP137" s="50" t="s">
        <v>875</v>
      </c>
      <c r="EZ137" s="51" t="s">
        <v>902</v>
      </c>
      <c r="FJ137" s="51" t="s">
        <v>900</v>
      </c>
      <c r="GX137" s="51" t="s">
        <v>900</v>
      </c>
      <c r="HH137" s="51" t="s">
        <v>98</v>
      </c>
      <c r="HW137" s="51" t="s">
        <v>902</v>
      </c>
      <c r="IB137" s="51" t="s">
        <v>904</v>
      </c>
      <c r="IL137" s="69"/>
      <c r="IM137" s="69" t="s">
        <v>925</v>
      </c>
      <c r="IN137" s="69" t="s">
        <v>926</v>
      </c>
      <c r="IO137" s="69" t="s">
        <v>98</v>
      </c>
      <c r="JU137" s="51" t="s">
        <v>921</v>
      </c>
      <c r="JZ137" s="69"/>
      <c r="KA137" s="69" t="s">
        <v>925</v>
      </c>
      <c r="KB137" s="69" t="s">
        <v>926</v>
      </c>
      <c r="KC137" s="69" t="s">
        <v>98</v>
      </c>
      <c r="KJ137" s="52" t="s">
        <v>3674</v>
      </c>
    </row>
    <row r="138" spans="1:296" ht="288.5" thickBot="1">
      <c r="A138" s="52" t="s">
        <v>907</v>
      </c>
      <c r="F138" s="52" t="s">
        <v>1871</v>
      </c>
      <c r="P138" s="52" t="s">
        <v>910</v>
      </c>
      <c r="AE138" s="52" t="s">
        <v>905</v>
      </c>
      <c r="AF138"/>
      <c r="AG138"/>
      <c r="AH138"/>
      <c r="AI138"/>
      <c r="AO138" s="52" t="s">
        <v>1168</v>
      </c>
      <c r="AY138" s="52" t="s">
        <v>905</v>
      </c>
      <c r="BD138" s="52" t="s">
        <v>910</v>
      </c>
      <c r="BI138" s="52" t="s">
        <v>132</v>
      </c>
      <c r="BN138" s="50" t="s">
        <v>913</v>
      </c>
      <c r="CC138" s="52" t="s">
        <v>1108</v>
      </c>
      <c r="CD138"/>
      <c r="CE138"/>
      <c r="CF138"/>
      <c r="CG138"/>
      <c r="CM138" s="68"/>
      <c r="CR138" s="52" t="s">
        <v>112</v>
      </c>
      <c r="DB138" s="72" t="s">
        <v>101</v>
      </c>
      <c r="DC138" s="70" t="s">
        <v>6549</v>
      </c>
      <c r="DD138" s="70" t="s">
        <v>12664</v>
      </c>
      <c r="DE138"/>
      <c r="DF138"/>
      <c r="DG138" s="52" t="s">
        <v>1001</v>
      </c>
      <c r="DL138" s="52" t="s">
        <v>8780</v>
      </c>
      <c r="EA138" s="52" t="s">
        <v>2647</v>
      </c>
      <c r="EZ138" s="52" t="s">
        <v>903</v>
      </c>
      <c r="FE138" s="51" t="s">
        <v>914</v>
      </c>
      <c r="FJ138" s="52" t="s">
        <v>908</v>
      </c>
      <c r="FO138" s="51" t="s">
        <v>98</v>
      </c>
      <c r="GD138" s="51" t="s">
        <v>98</v>
      </c>
      <c r="GI138" s="50" t="s">
        <v>913</v>
      </c>
      <c r="GN138" s="50" t="s">
        <v>896</v>
      </c>
      <c r="GS138" s="51" t="s">
        <v>98</v>
      </c>
      <c r="GX138" s="52" t="s">
        <v>1168</v>
      </c>
      <c r="HH138" s="52" t="s">
        <v>10398</v>
      </c>
      <c r="HM138" s="51" t="s">
        <v>914</v>
      </c>
      <c r="HR138" s="50" t="s">
        <v>923</v>
      </c>
      <c r="HW138" s="52" t="s">
        <v>910</v>
      </c>
      <c r="IB138" s="52" t="s">
        <v>907</v>
      </c>
      <c r="IG138" s="51" t="s">
        <v>983</v>
      </c>
      <c r="IL138" s="72" t="s">
        <v>101</v>
      </c>
      <c r="IM138" s="70" t="s">
        <v>1159</v>
      </c>
      <c r="IN138" s="70" t="s">
        <v>3896</v>
      </c>
      <c r="IO138" s="70" t="s">
        <v>420</v>
      </c>
      <c r="IQ138" s="51" t="s">
        <v>904</v>
      </c>
      <c r="IV138" s="51" t="s">
        <v>902</v>
      </c>
      <c r="JA138" s="51" t="s">
        <v>98</v>
      </c>
      <c r="JF138" s="51" t="s">
        <v>98</v>
      </c>
      <c r="JK138" s="51" t="s">
        <v>899</v>
      </c>
      <c r="JP138" s="51" t="s">
        <v>902</v>
      </c>
      <c r="JU138" s="52" t="s">
        <v>922</v>
      </c>
      <c r="JZ138" s="72" t="s">
        <v>101</v>
      </c>
      <c r="KA138" s="70" t="s">
        <v>927</v>
      </c>
      <c r="KB138" s="70" t="s">
        <v>3896</v>
      </c>
      <c r="KC138" s="70" t="s">
        <v>11565</v>
      </c>
      <c r="KE138" s="50" t="s">
        <v>923</v>
      </c>
    </row>
    <row r="139" spans="1:296" ht="23.5" thickBot="1">
      <c r="F139" s="68"/>
      <c r="K139" s="51" t="s">
        <v>900</v>
      </c>
      <c r="Z139" s="51" t="s">
        <v>904</v>
      </c>
      <c r="AE139"/>
      <c r="AF139"/>
      <c r="AG139"/>
      <c r="AH139"/>
      <c r="AI139"/>
      <c r="AJ139" s="51" t="s">
        <v>98</v>
      </c>
      <c r="AT139" s="50" t="s">
        <v>898</v>
      </c>
      <c r="BX139" s="51" t="s">
        <v>98</v>
      </c>
      <c r="CC139"/>
      <c r="CD139"/>
      <c r="CE139"/>
      <c r="CF139"/>
      <c r="CG139"/>
      <c r="CM139" s="52" t="s">
        <v>8202</v>
      </c>
      <c r="DB139" s="50" t="s">
        <v>1031</v>
      </c>
      <c r="DC139"/>
      <c r="DD139"/>
      <c r="DE139"/>
      <c r="DF139"/>
      <c r="DQ139" s="51" t="s">
        <v>98</v>
      </c>
      <c r="EF139" s="50" t="s">
        <v>923</v>
      </c>
      <c r="EK139" s="51" t="s">
        <v>897</v>
      </c>
      <c r="EU139" s="51" t="s">
        <v>895</v>
      </c>
      <c r="FE139" s="69"/>
      <c r="FF139" s="69" t="s">
        <v>915</v>
      </c>
      <c r="FG139" s="69" t="s">
        <v>916</v>
      </c>
      <c r="FH139" s="69" t="s">
        <v>98</v>
      </c>
      <c r="FO139" s="52" t="s">
        <v>9227</v>
      </c>
      <c r="FT139" s="50" t="s">
        <v>913</v>
      </c>
      <c r="FY139" s="51" t="s">
        <v>932</v>
      </c>
      <c r="GD139" s="52" t="s">
        <v>5492</v>
      </c>
      <c r="GS139" s="52" t="s">
        <v>9853</v>
      </c>
      <c r="HC139" s="50" t="s">
        <v>913</v>
      </c>
      <c r="HM139" s="126"/>
      <c r="HN139" s="69" t="s">
        <v>915</v>
      </c>
      <c r="HO139" s="69" t="s">
        <v>916</v>
      </c>
      <c r="HP139" s="69" t="s">
        <v>98</v>
      </c>
      <c r="IG139" s="52" t="s">
        <v>112</v>
      </c>
      <c r="IL139" s="50" t="s">
        <v>929</v>
      </c>
      <c r="IQ139" s="52" t="s">
        <v>1421</v>
      </c>
      <c r="IV139" s="52" t="s">
        <v>910</v>
      </c>
      <c r="JA139" s="52" t="s">
        <v>11852</v>
      </c>
      <c r="JF139" s="52" t="s">
        <v>4776</v>
      </c>
      <c r="JP139" s="52" t="s">
        <v>910</v>
      </c>
      <c r="JZ139" s="50" t="s">
        <v>929</v>
      </c>
      <c r="KJ139" s="51" t="s">
        <v>902</v>
      </c>
    </row>
    <row r="140" spans="1:296" ht="23.5" thickBot="1">
      <c r="A140" s="51" t="s">
        <v>98</v>
      </c>
      <c r="F140" s="52" t="s">
        <v>1872</v>
      </c>
      <c r="K140" s="52" t="s">
        <v>1168</v>
      </c>
      <c r="P140" s="51" t="s">
        <v>904</v>
      </c>
      <c r="U140" s="51" t="s">
        <v>921</v>
      </c>
      <c r="Z140" s="52" t="s">
        <v>3256</v>
      </c>
      <c r="AE140" s="51" t="s">
        <v>98</v>
      </c>
      <c r="AF140"/>
      <c r="AG140"/>
      <c r="AH140"/>
      <c r="AI140"/>
      <c r="AJ140" s="52" t="s">
        <v>6078</v>
      </c>
      <c r="AO140" s="51" t="s">
        <v>902</v>
      </c>
      <c r="AY140" s="51" t="s">
        <v>98</v>
      </c>
      <c r="BD140" s="51" t="s">
        <v>904</v>
      </c>
      <c r="BI140" s="50" t="s">
        <v>898</v>
      </c>
      <c r="BS140" s="51" t="s">
        <v>876</v>
      </c>
      <c r="BX140" s="52" t="s">
        <v>8069</v>
      </c>
      <c r="CC140" s="51" t="s">
        <v>1094</v>
      </c>
      <c r="CD140"/>
      <c r="CE140"/>
      <c r="CF140"/>
      <c r="CG140"/>
      <c r="CH140" s="51" t="s">
        <v>921</v>
      </c>
      <c r="CM140" s="52" t="s">
        <v>8203</v>
      </c>
      <c r="CR140" s="50" t="s">
        <v>8580</v>
      </c>
      <c r="CW140" s="51" t="s">
        <v>900</v>
      </c>
      <c r="DB140"/>
      <c r="DC140"/>
      <c r="DD140"/>
      <c r="DE140"/>
      <c r="DF140"/>
      <c r="DG140" s="51" t="s">
        <v>991</v>
      </c>
      <c r="DQ140" s="52" t="s">
        <v>1167</v>
      </c>
      <c r="EA140" s="51" t="s">
        <v>904</v>
      </c>
      <c r="EK140" s="52" t="s">
        <v>132</v>
      </c>
      <c r="EP140" s="51" t="s">
        <v>876</v>
      </c>
      <c r="EU140" s="96" t="s">
        <v>3077</v>
      </c>
      <c r="EZ140" s="51" t="s">
        <v>904</v>
      </c>
      <c r="FE140" s="72" t="s">
        <v>917</v>
      </c>
      <c r="FF140" s="70">
        <v>0</v>
      </c>
      <c r="FG140" s="70">
        <v>3</v>
      </c>
      <c r="FH140" s="70" t="s">
        <v>4406</v>
      </c>
      <c r="FJ140" s="51" t="s">
        <v>902</v>
      </c>
      <c r="FY140" s="69"/>
      <c r="FZ140" s="69" t="s">
        <v>933</v>
      </c>
      <c r="GA140" s="69" t="s">
        <v>732</v>
      </c>
      <c r="GX140" s="51" t="s">
        <v>902</v>
      </c>
      <c r="HM140" s="127" t="s">
        <v>917</v>
      </c>
      <c r="HN140" s="70">
        <v>0</v>
      </c>
      <c r="HO140" s="70">
        <v>3</v>
      </c>
      <c r="HP140" s="72"/>
      <c r="HW140" s="51" t="s">
        <v>904</v>
      </c>
      <c r="IB140" s="51" t="s">
        <v>98</v>
      </c>
      <c r="JK140" s="51" t="s">
        <v>900</v>
      </c>
      <c r="JU140" s="50" t="s">
        <v>923</v>
      </c>
      <c r="KJ140" s="52" t="s">
        <v>910</v>
      </c>
    </row>
    <row r="141" spans="1:296" ht="81" customHeight="1" thickBot="1">
      <c r="A141" s="52" t="s">
        <v>2242</v>
      </c>
      <c r="F141" s="68"/>
      <c r="P141" s="52" t="s">
        <v>905</v>
      </c>
      <c r="U141" s="52" t="s">
        <v>922</v>
      </c>
      <c r="AE141" s="52" t="s">
        <v>5919</v>
      </c>
      <c r="AF141"/>
      <c r="AG141"/>
      <c r="AH141"/>
      <c r="AI141"/>
      <c r="AO141" s="52" t="s">
        <v>910</v>
      </c>
      <c r="AY141" s="52" t="s">
        <v>6489</v>
      </c>
      <c r="BD141" s="52" t="s">
        <v>1425</v>
      </c>
      <c r="BN141" s="51" t="s">
        <v>914</v>
      </c>
      <c r="BS141" s="69" t="s">
        <v>877</v>
      </c>
      <c r="BT141" s="69" t="s">
        <v>878</v>
      </c>
      <c r="BU141" s="69" t="s">
        <v>732</v>
      </c>
      <c r="CC141" s="52">
        <v>225.8</v>
      </c>
      <c r="CD141"/>
      <c r="CE141"/>
      <c r="CF141"/>
      <c r="CG141"/>
      <c r="CH141" s="52" t="s">
        <v>8574</v>
      </c>
      <c r="CM141" s="52" t="s">
        <v>8204</v>
      </c>
      <c r="CW141" s="52" t="s">
        <v>908</v>
      </c>
      <c r="DB141"/>
      <c r="DC141"/>
      <c r="DD141"/>
      <c r="DE141"/>
      <c r="DF141"/>
      <c r="DG141" s="52" t="s">
        <v>1002</v>
      </c>
      <c r="DV141" s="51" t="s">
        <v>900</v>
      </c>
      <c r="EA141" s="52" t="s">
        <v>911</v>
      </c>
      <c r="EP141" s="69" t="s">
        <v>877</v>
      </c>
      <c r="EQ141" s="69" t="s">
        <v>878</v>
      </c>
      <c r="ER141" s="69" t="s">
        <v>732</v>
      </c>
      <c r="EU141" s="52" t="s">
        <v>3078</v>
      </c>
      <c r="EZ141" s="52" t="s">
        <v>907</v>
      </c>
      <c r="FE141" s="73" t="s">
        <v>918</v>
      </c>
      <c r="FF141" s="71">
        <v>3</v>
      </c>
      <c r="FG141" s="71">
        <v>12</v>
      </c>
      <c r="FH141" s="71" t="s">
        <v>4407</v>
      </c>
      <c r="FJ141" s="52" t="s">
        <v>910</v>
      </c>
      <c r="FY141" s="72" t="s">
        <v>934</v>
      </c>
      <c r="FZ141" s="70" t="s">
        <v>935</v>
      </c>
      <c r="GA141" s="70" t="s">
        <v>9557</v>
      </c>
      <c r="GI141" s="51" t="s">
        <v>914</v>
      </c>
      <c r="GN141" s="51" t="s">
        <v>897</v>
      </c>
      <c r="GX141" s="52" t="s">
        <v>903</v>
      </c>
      <c r="HM141" s="130" t="s">
        <v>918</v>
      </c>
      <c r="HN141" s="71">
        <v>3</v>
      </c>
      <c r="HO141" s="71">
        <v>10</v>
      </c>
      <c r="HP141" s="73"/>
      <c r="HR141" s="51" t="s">
        <v>924</v>
      </c>
      <c r="HW141" s="52" t="s">
        <v>1425</v>
      </c>
      <c r="IB141" s="52" t="s">
        <v>10717</v>
      </c>
      <c r="IG141" s="50" t="s">
        <v>6547</v>
      </c>
      <c r="IQ141" s="51" t="s">
        <v>98</v>
      </c>
      <c r="IV141" s="51" t="s">
        <v>904</v>
      </c>
      <c r="JK141" s="52" t="s">
        <v>901</v>
      </c>
      <c r="JP141" s="51" t="s">
        <v>904</v>
      </c>
      <c r="KE141" s="51" t="s">
        <v>924</v>
      </c>
    </row>
    <row r="142" spans="1:296" ht="409.6" thickBot="1">
      <c r="F142" s="52" t="s">
        <v>1873</v>
      </c>
      <c r="K142" s="51" t="s">
        <v>902</v>
      </c>
      <c r="Z142" s="51" t="s">
        <v>98</v>
      </c>
      <c r="AE142"/>
      <c r="AF142"/>
      <c r="AG142"/>
      <c r="AH142"/>
      <c r="AI142"/>
      <c r="AT142" s="51" t="s">
        <v>899</v>
      </c>
      <c r="BN142" s="69"/>
      <c r="BO142" s="69" t="s">
        <v>915</v>
      </c>
      <c r="BP142" s="69" t="s">
        <v>916</v>
      </c>
      <c r="BQ142" s="69" t="s">
        <v>98</v>
      </c>
      <c r="BS142" s="902" t="s">
        <v>1696</v>
      </c>
      <c r="BT142" s="120" t="s">
        <v>880</v>
      </c>
      <c r="BU142" s="902" t="s">
        <v>7827</v>
      </c>
      <c r="CC142"/>
      <c r="CD142"/>
      <c r="CE142"/>
      <c r="CF142"/>
      <c r="CG142"/>
      <c r="CM142" s="74" t="s">
        <v>8205</v>
      </c>
      <c r="DB142" s="50" t="s">
        <v>1032</v>
      </c>
      <c r="DC142"/>
      <c r="DD142"/>
      <c r="DE142"/>
      <c r="DF142"/>
      <c r="DL142" s="50" t="s">
        <v>912</v>
      </c>
      <c r="DV142" s="52" t="s">
        <v>1424</v>
      </c>
      <c r="EF142" s="51" t="s">
        <v>924</v>
      </c>
      <c r="EK142" s="50" t="s">
        <v>898</v>
      </c>
      <c r="EP142" s="70" t="s">
        <v>879</v>
      </c>
      <c r="EQ142" s="70" t="s">
        <v>1156</v>
      </c>
      <c r="ER142" s="70" t="s">
        <v>2632</v>
      </c>
      <c r="EU142" s="68"/>
      <c r="FE142" s="72" t="s">
        <v>919</v>
      </c>
      <c r="FF142" s="70">
        <v>12</v>
      </c>
      <c r="FG142" s="70">
        <v>32</v>
      </c>
      <c r="FH142" s="70" t="s">
        <v>4408</v>
      </c>
      <c r="FT142" s="51" t="s">
        <v>914</v>
      </c>
      <c r="FY142" s="73" t="s">
        <v>936</v>
      </c>
      <c r="FZ142" s="71" t="s">
        <v>935</v>
      </c>
      <c r="GA142" s="71" t="s">
        <v>9557</v>
      </c>
      <c r="GI142" s="69"/>
      <c r="GJ142" s="69" t="s">
        <v>915</v>
      </c>
      <c r="GK142" s="69" t="s">
        <v>916</v>
      </c>
      <c r="GL142" s="69" t="s">
        <v>98</v>
      </c>
      <c r="GN142" s="52" t="s">
        <v>132</v>
      </c>
      <c r="HC142" s="51" t="s">
        <v>914</v>
      </c>
      <c r="HH142" s="51" t="s">
        <v>900</v>
      </c>
      <c r="HM142" s="127" t="s">
        <v>919</v>
      </c>
      <c r="HN142" s="70">
        <v>10</v>
      </c>
      <c r="HO142" s="70">
        <v>30</v>
      </c>
      <c r="HP142" s="72"/>
      <c r="HR142" s="69"/>
      <c r="HS142" s="69" t="s">
        <v>925</v>
      </c>
      <c r="HT142" s="69" t="s">
        <v>926</v>
      </c>
      <c r="HU142" s="69" t="s">
        <v>98</v>
      </c>
      <c r="IL142" s="51" t="s">
        <v>930</v>
      </c>
      <c r="IQ142" s="52" t="s">
        <v>10888</v>
      </c>
      <c r="IV142" s="52" t="s">
        <v>1425</v>
      </c>
      <c r="JP142" s="52" t="s">
        <v>907</v>
      </c>
      <c r="JZ142" s="51" t="s">
        <v>930</v>
      </c>
      <c r="KE142" s="69"/>
      <c r="KF142" s="69" t="s">
        <v>925</v>
      </c>
      <c r="KG142" s="69" t="s">
        <v>926</v>
      </c>
      <c r="KH142" s="69" t="s">
        <v>98</v>
      </c>
      <c r="KJ142" s="51" t="s">
        <v>904</v>
      </c>
    </row>
    <row r="143" spans="1:296" ht="152.5" thickBot="1">
      <c r="F143" s="68"/>
      <c r="K143" s="52" t="s">
        <v>910</v>
      </c>
      <c r="P143" s="51" t="s">
        <v>98</v>
      </c>
      <c r="U143" s="50" t="s">
        <v>923</v>
      </c>
      <c r="Z143" s="52" t="s">
        <v>3996</v>
      </c>
      <c r="AE143"/>
      <c r="AF143"/>
      <c r="AG143"/>
      <c r="AH143"/>
      <c r="AI143"/>
      <c r="AO143" s="51" t="s">
        <v>904</v>
      </c>
      <c r="BD143" s="51" t="s">
        <v>98</v>
      </c>
      <c r="BI143" s="51" t="s">
        <v>899</v>
      </c>
      <c r="BN143" s="72" t="s">
        <v>917</v>
      </c>
      <c r="BO143" s="70">
        <v>0</v>
      </c>
      <c r="BP143" s="70">
        <v>3</v>
      </c>
      <c r="BQ143" s="72"/>
      <c r="BS143" s="903"/>
      <c r="BT143" s="121" t="s">
        <v>881</v>
      </c>
      <c r="BU143" s="903"/>
      <c r="CC143" s="51" t="s">
        <v>707</v>
      </c>
      <c r="CD143"/>
      <c r="CE143"/>
      <c r="CF143"/>
      <c r="CG143"/>
      <c r="CH143" s="50" t="s">
        <v>8575</v>
      </c>
      <c r="CR143" s="51" t="s">
        <v>8581</v>
      </c>
      <c r="CW143" s="51" t="s">
        <v>902</v>
      </c>
      <c r="DB143"/>
      <c r="DC143"/>
      <c r="DD143"/>
      <c r="DE143"/>
      <c r="DF143"/>
      <c r="DG143" s="51" t="s">
        <v>958</v>
      </c>
      <c r="EA143" s="51" t="s">
        <v>98</v>
      </c>
      <c r="EF143" s="69"/>
      <c r="EG143" s="69" t="s">
        <v>925</v>
      </c>
      <c r="EH143" s="69" t="s">
        <v>926</v>
      </c>
      <c r="EI143" s="69" t="s">
        <v>98</v>
      </c>
      <c r="EP143" s="50" t="s">
        <v>886</v>
      </c>
      <c r="EU143" s="96" t="s">
        <v>3079</v>
      </c>
      <c r="EZ143" s="51" t="s">
        <v>98</v>
      </c>
      <c r="FE143" s="50" t="s">
        <v>920</v>
      </c>
      <c r="FJ143" s="51" t="s">
        <v>904</v>
      </c>
      <c r="FO143" s="51" t="s">
        <v>900</v>
      </c>
      <c r="FT143" s="69"/>
      <c r="FU143" s="69" t="s">
        <v>915</v>
      </c>
      <c r="FV143" s="69" t="s">
        <v>916</v>
      </c>
      <c r="FW143" s="69" t="s">
        <v>98</v>
      </c>
      <c r="FY143" s="72" t="s">
        <v>937</v>
      </c>
      <c r="FZ143" s="70" t="s">
        <v>935</v>
      </c>
      <c r="GA143" s="70" t="s">
        <v>9558</v>
      </c>
      <c r="GD143" s="50" t="s">
        <v>912</v>
      </c>
      <c r="GI143" s="72" t="s">
        <v>917</v>
      </c>
      <c r="GJ143" s="70">
        <v>0</v>
      </c>
      <c r="GK143" s="70">
        <v>1</v>
      </c>
      <c r="GL143" s="70" t="s">
        <v>9634</v>
      </c>
      <c r="GS143" s="51" t="s">
        <v>900</v>
      </c>
      <c r="GX143" s="51" t="s">
        <v>904</v>
      </c>
      <c r="HC143" s="69"/>
      <c r="HD143" s="69" t="s">
        <v>915</v>
      </c>
      <c r="HE143" s="69" t="s">
        <v>916</v>
      </c>
      <c r="HF143" s="69" t="s">
        <v>98</v>
      </c>
      <c r="HH143" s="52" t="s">
        <v>906</v>
      </c>
      <c r="HM143" s="50" t="s">
        <v>920</v>
      </c>
      <c r="HR143" s="72" t="s">
        <v>101</v>
      </c>
      <c r="HS143" s="70" t="s">
        <v>927</v>
      </c>
      <c r="HT143" s="70" t="s">
        <v>928</v>
      </c>
      <c r="HU143" s="72"/>
      <c r="HW143" s="51" t="s">
        <v>98</v>
      </c>
      <c r="IL143" s="52" t="s">
        <v>3897</v>
      </c>
      <c r="JA143" s="51" t="s">
        <v>900</v>
      </c>
      <c r="JF143" s="50" t="s">
        <v>912</v>
      </c>
      <c r="JK143" s="51" t="s">
        <v>902</v>
      </c>
      <c r="JU143" s="51" t="s">
        <v>924</v>
      </c>
      <c r="JZ143" s="52" t="s">
        <v>11566</v>
      </c>
      <c r="KE143" s="72" t="s">
        <v>101</v>
      </c>
      <c r="KF143" s="70" t="s">
        <v>927</v>
      </c>
      <c r="KG143" s="70" t="s">
        <v>1713</v>
      </c>
      <c r="KH143" s="70" t="s">
        <v>12448</v>
      </c>
      <c r="KJ143" s="52" t="s">
        <v>11671</v>
      </c>
    </row>
    <row r="144" spans="1:296" ht="160.5" customHeight="1" thickBot="1">
      <c r="F144" s="52" t="s">
        <v>1874</v>
      </c>
      <c r="P144" s="52" t="s">
        <v>4197</v>
      </c>
      <c r="AE144"/>
      <c r="AF144"/>
      <c r="AG144"/>
      <c r="AH144"/>
      <c r="AI144"/>
      <c r="AJ144" s="51" t="s">
        <v>900</v>
      </c>
      <c r="AO144" s="52" t="s">
        <v>1425</v>
      </c>
      <c r="AT144" s="51" t="s">
        <v>900</v>
      </c>
      <c r="BD144" s="52" t="s">
        <v>6722</v>
      </c>
      <c r="BN144" s="73" t="s">
        <v>918</v>
      </c>
      <c r="BO144" s="71">
        <v>3</v>
      </c>
      <c r="BP144" s="71">
        <v>10</v>
      </c>
      <c r="BQ144" s="73"/>
      <c r="BS144" s="903"/>
      <c r="BT144" s="121" t="s">
        <v>1156</v>
      </c>
      <c r="BU144" s="903"/>
      <c r="BX144" s="50" t="s">
        <v>912</v>
      </c>
      <c r="CC144" s="52" t="s">
        <v>1114</v>
      </c>
      <c r="CD144"/>
      <c r="CE144"/>
      <c r="CF144"/>
      <c r="CG144"/>
      <c r="CM144" s="50" t="s">
        <v>896</v>
      </c>
      <c r="CR144" s="52" t="s">
        <v>8582</v>
      </c>
      <c r="CW144" s="52" t="s">
        <v>903</v>
      </c>
      <c r="DB144"/>
      <c r="DC144"/>
      <c r="DD144"/>
      <c r="DE144"/>
      <c r="DF144"/>
      <c r="DG144" s="52" t="s">
        <v>3494</v>
      </c>
      <c r="DQ144" s="51" t="s">
        <v>900</v>
      </c>
      <c r="DV144" s="51" t="s">
        <v>902</v>
      </c>
      <c r="EA144" s="52" t="s">
        <v>3689</v>
      </c>
      <c r="EF144" s="72" t="s">
        <v>101</v>
      </c>
      <c r="EG144" s="70" t="s">
        <v>1159</v>
      </c>
      <c r="EH144" s="70" t="s">
        <v>1713</v>
      </c>
      <c r="EI144" s="70" t="s">
        <v>1714</v>
      </c>
      <c r="EU144" s="52" t="s">
        <v>3080</v>
      </c>
      <c r="FJ144" s="52" t="s">
        <v>907</v>
      </c>
      <c r="FO144" s="52" t="s">
        <v>901</v>
      </c>
      <c r="FT144" s="72" t="s">
        <v>917</v>
      </c>
      <c r="FU144" s="70">
        <v>0</v>
      </c>
      <c r="FV144" s="70">
        <v>1</v>
      </c>
      <c r="FW144" s="70" t="s">
        <v>9319</v>
      </c>
      <c r="FY144" s="73" t="s">
        <v>938</v>
      </c>
      <c r="FZ144" s="71" t="s">
        <v>935</v>
      </c>
      <c r="GA144" s="71" t="s">
        <v>9557</v>
      </c>
      <c r="GI144" s="73" t="s">
        <v>918</v>
      </c>
      <c r="GJ144" s="71">
        <v>1</v>
      </c>
      <c r="GK144" s="71">
        <v>3</v>
      </c>
      <c r="GL144" s="71" t="s">
        <v>9635</v>
      </c>
      <c r="GN144" s="50" t="s">
        <v>898</v>
      </c>
      <c r="GS144" s="52" t="s">
        <v>1168</v>
      </c>
      <c r="GX144" s="52" t="s">
        <v>10023</v>
      </c>
      <c r="HC144" s="72" t="s">
        <v>917</v>
      </c>
      <c r="HD144" s="70">
        <v>0</v>
      </c>
      <c r="HE144" s="70">
        <v>1</v>
      </c>
      <c r="HF144" s="70" t="s">
        <v>10232</v>
      </c>
      <c r="HR144" s="50" t="s">
        <v>929</v>
      </c>
      <c r="HW144" s="52" t="s">
        <v>5688</v>
      </c>
      <c r="IG144" s="51" t="s">
        <v>6548</v>
      </c>
      <c r="IV144" s="51" t="s">
        <v>98</v>
      </c>
      <c r="JA144" s="52" t="s">
        <v>908</v>
      </c>
      <c r="JK144" s="52" t="s">
        <v>910</v>
      </c>
      <c r="JP144" s="51" t="s">
        <v>98</v>
      </c>
      <c r="JU144" s="69"/>
      <c r="JV144" s="69" t="s">
        <v>925</v>
      </c>
      <c r="JW144" s="69" t="s">
        <v>926</v>
      </c>
      <c r="JX144" s="69" t="s">
        <v>98</v>
      </c>
      <c r="JZ144" s="68"/>
      <c r="KE144" s="50" t="s">
        <v>929</v>
      </c>
    </row>
    <row r="145" spans="1:296" ht="136.5" thickBot="1">
      <c r="A145" s="51" t="s">
        <v>900</v>
      </c>
      <c r="F145" s="68"/>
      <c r="K145" s="51" t="s">
        <v>904</v>
      </c>
      <c r="AE145" s="51" t="s">
        <v>900</v>
      </c>
      <c r="AF145"/>
      <c r="AG145"/>
      <c r="AH145"/>
      <c r="AI145"/>
      <c r="AJ145" s="52" t="s">
        <v>1168</v>
      </c>
      <c r="AT145" s="52" t="s">
        <v>2817</v>
      </c>
      <c r="AY145" s="51" t="s">
        <v>900</v>
      </c>
      <c r="BI145" s="51" t="s">
        <v>900</v>
      </c>
      <c r="BN145" s="72" t="s">
        <v>919</v>
      </c>
      <c r="BO145" s="70">
        <v>10</v>
      </c>
      <c r="BP145" s="70">
        <v>30</v>
      </c>
      <c r="BQ145" s="72"/>
      <c r="BS145" s="903"/>
      <c r="BT145" s="121" t="s">
        <v>1697</v>
      </c>
      <c r="BU145" s="903"/>
      <c r="CC145"/>
      <c r="CD145"/>
      <c r="CE145"/>
      <c r="CF145"/>
      <c r="CG145"/>
      <c r="DB145" s="51" t="s">
        <v>1033</v>
      </c>
      <c r="DC145"/>
      <c r="DD145"/>
      <c r="DE145"/>
      <c r="DF145"/>
      <c r="DL145" s="50" t="s">
        <v>913</v>
      </c>
      <c r="DQ145" s="52" t="s">
        <v>1168</v>
      </c>
      <c r="DV145" s="52" t="s">
        <v>910</v>
      </c>
      <c r="EF145" s="50" t="s">
        <v>929</v>
      </c>
      <c r="EK145" s="51" t="s">
        <v>899</v>
      </c>
      <c r="EU145" s="68"/>
      <c r="FT145" s="73" t="s">
        <v>918</v>
      </c>
      <c r="FU145" s="71">
        <v>1</v>
      </c>
      <c r="FV145" s="71">
        <v>3</v>
      </c>
      <c r="FW145" s="71" t="s">
        <v>9319</v>
      </c>
      <c r="FY145" s="72" t="s">
        <v>940</v>
      </c>
      <c r="FZ145" s="70" t="s">
        <v>935</v>
      </c>
      <c r="GA145" s="70" t="s">
        <v>9559</v>
      </c>
      <c r="GI145" s="72" t="s">
        <v>919</v>
      </c>
      <c r="GJ145" s="70">
        <v>3</v>
      </c>
      <c r="GK145" s="70">
        <v>12</v>
      </c>
      <c r="GL145" s="70" t="s">
        <v>9636</v>
      </c>
      <c r="HC145" s="73" t="s">
        <v>918</v>
      </c>
      <c r="HD145" s="71">
        <v>1</v>
      </c>
      <c r="HE145" s="71">
        <v>3</v>
      </c>
      <c r="HF145" s="71" t="s">
        <v>10233</v>
      </c>
      <c r="HH145" s="51" t="s">
        <v>902</v>
      </c>
      <c r="IB145" s="50" t="s">
        <v>912</v>
      </c>
      <c r="IG145" s="69"/>
      <c r="IH145" s="69" t="s">
        <v>2276</v>
      </c>
      <c r="II145" s="69" t="s">
        <v>732</v>
      </c>
      <c r="IL145" s="50" t="s">
        <v>931</v>
      </c>
      <c r="IV145" s="52" t="s">
        <v>11110</v>
      </c>
      <c r="JP145" s="52" t="s">
        <v>4954</v>
      </c>
      <c r="JU145" s="72" t="s">
        <v>101</v>
      </c>
      <c r="JV145" s="70" t="s">
        <v>927</v>
      </c>
      <c r="JW145" s="70" t="s">
        <v>928</v>
      </c>
      <c r="JX145" s="72"/>
      <c r="JZ145" s="52" t="s">
        <v>11567</v>
      </c>
      <c r="KJ145" s="51" t="s">
        <v>98</v>
      </c>
    </row>
    <row r="146" spans="1:296" ht="128.5" thickBot="1">
      <c r="A146" s="52" t="s">
        <v>1166</v>
      </c>
      <c r="F146" s="52" t="s">
        <v>1875</v>
      </c>
      <c r="K146" s="52" t="s">
        <v>2863</v>
      </c>
      <c r="U146" s="51" t="s">
        <v>924</v>
      </c>
      <c r="AE146" s="52" t="s">
        <v>908</v>
      </c>
      <c r="AF146"/>
      <c r="AG146"/>
      <c r="AH146"/>
      <c r="AI146"/>
      <c r="AO146" s="51" t="s">
        <v>98</v>
      </c>
      <c r="AY146" s="52" t="s">
        <v>1168</v>
      </c>
      <c r="BI146" s="52" t="s">
        <v>908</v>
      </c>
      <c r="BN146" s="50" t="s">
        <v>920</v>
      </c>
      <c r="BS146" s="903"/>
      <c r="BT146" s="121" t="s">
        <v>882</v>
      </c>
      <c r="BU146" s="903"/>
      <c r="CC146" s="51" t="s">
        <v>1096</v>
      </c>
      <c r="CD146"/>
      <c r="CE146"/>
      <c r="CF146"/>
      <c r="CG146"/>
      <c r="CH146" s="51" t="s">
        <v>8576</v>
      </c>
      <c r="CR146" s="50" t="s">
        <v>735</v>
      </c>
      <c r="CW146" s="51" t="s">
        <v>904</v>
      </c>
      <c r="DB146" s="52" t="s">
        <v>112</v>
      </c>
      <c r="DC146"/>
      <c r="DD146"/>
      <c r="DE146"/>
      <c r="DF146"/>
      <c r="DG146" s="51" t="s">
        <v>994</v>
      </c>
      <c r="EP146" s="51" t="s">
        <v>887</v>
      </c>
      <c r="EU146" s="96" t="s">
        <v>3081</v>
      </c>
      <c r="FE146" s="51" t="s">
        <v>921</v>
      </c>
      <c r="FJ146" s="51" t="s">
        <v>98</v>
      </c>
      <c r="FO146" s="51" t="s">
        <v>902</v>
      </c>
      <c r="FT146" s="72" t="s">
        <v>919</v>
      </c>
      <c r="FU146" s="70">
        <v>3</v>
      </c>
      <c r="FV146" s="70">
        <v>5</v>
      </c>
      <c r="FW146" s="70" t="s">
        <v>9320</v>
      </c>
      <c r="FY146" s="73" t="s">
        <v>941</v>
      </c>
      <c r="FZ146" s="71" t="s">
        <v>935</v>
      </c>
      <c r="GA146" s="71" t="s">
        <v>9560</v>
      </c>
      <c r="GD146" s="50" t="s">
        <v>913</v>
      </c>
      <c r="GI146" s="50" t="s">
        <v>920</v>
      </c>
      <c r="GS146" s="51" t="s">
        <v>902</v>
      </c>
      <c r="GX146" s="51" t="s">
        <v>98</v>
      </c>
      <c r="HC146" s="72" t="s">
        <v>919</v>
      </c>
      <c r="HD146" s="70">
        <v>3</v>
      </c>
      <c r="HE146" s="70">
        <v>6</v>
      </c>
      <c r="HF146" s="70" t="s">
        <v>10234</v>
      </c>
      <c r="HH146" s="52" t="s">
        <v>910</v>
      </c>
      <c r="HM146" s="51" t="s">
        <v>921</v>
      </c>
      <c r="IG146" s="72" t="s">
        <v>101</v>
      </c>
      <c r="IH146" s="70" t="s">
        <v>10865</v>
      </c>
      <c r="II146" s="72"/>
      <c r="IQ146" s="50" t="s">
        <v>912</v>
      </c>
      <c r="JA146" s="51" t="s">
        <v>902</v>
      </c>
      <c r="JF146" s="50" t="s">
        <v>913</v>
      </c>
      <c r="JK146" s="51" t="s">
        <v>904</v>
      </c>
      <c r="JU146" s="50" t="s">
        <v>929</v>
      </c>
      <c r="JZ146" s="52" t="s">
        <v>11568</v>
      </c>
      <c r="KJ146" s="52" t="s">
        <v>11672</v>
      </c>
    </row>
    <row r="147" spans="1:296" ht="69.5" thickBot="1">
      <c r="F147" s="68"/>
      <c r="U147" s="69"/>
      <c r="V147" s="69" t="s">
        <v>925</v>
      </c>
      <c r="W147" s="69" t="s">
        <v>926</v>
      </c>
      <c r="X147" s="69" t="s">
        <v>98</v>
      </c>
      <c r="Z147" s="51" t="s">
        <v>900</v>
      </c>
      <c r="AE147"/>
      <c r="AF147"/>
      <c r="AG147"/>
      <c r="AH147"/>
      <c r="AI147"/>
      <c r="AJ147" s="51" t="s">
        <v>902</v>
      </c>
      <c r="AO147" s="52" t="s">
        <v>12037</v>
      </c>
      <c r="AT147" s="51" t="s">
        <v>902</v>
      </c>
      <c r="BS147" s="903"/>
      <c r="BT147" s="121" t="s">
        <v>1698</v>
      </c>
      <c r="BU147" s="903"/>
      <c r="BX147" s="50" t="s">
        <v>913</v>
      </c>
      <c r="CC147" s="52" t="s">
        <v>1103</v>
      </c>
      <c r="CD147"/>
      <c r="CE147"/>
      <c r="CF147"/>
      <c r="CG147"/>
      <c r="CH147" s="69"/>
      <c r="CI147" s="69" t="s">
        <v>2276</v>
      </c>
      <c r="CJ147" s="69" t="s">
        <v>732</v>
      </c>
      <c r="CM147" s="51" t="s">
        <v>897</v>
      </c>
      <c r="CW147" s="52" t="s">
        <v>905</v>
      </c>
      <c r="DB147"/>
      <c r="DC147"/>
      <c r="DD147"/>
      <c r="DE147"/>
      <c r="DF147"/>
      <c r="DG147" s="52" t="s">
        <v>12356</v>
      </c>
      <c r="DQ147" s="51" t="s">
        <v>902</v>
      </c>
      <c r="DV147" s="51" t="s">
        <v>904</v>
      </c>
      <c r="EK147" s="51" t="s">
        <v>900</v>
      </c>
      <c r="EP147" s="69" t="s">
        <v>888</v>
      </c>
      <c r="EQ147" s="69" t="s">
        <v>889</v>
      </c>
      <c r="ER147" s="69" t="s">
        <v>890</v>
      </c>
      <c r="EU147" s="52" t="s">
        <v>3082</v>
      </c>
      <c r="EZ147" s="51" t="s">
        <v>900</v>
      </c>
      <c r="FE147" s="52" t="s">
        <v>922</v>
      </c>
      <c r="FJ147" s="52" t="s">
        <v>9063</v>
      </c>
      <c r="FO147" s="52" t="s">
        <v>910</v>
      </c>
      <c r="FT147" s="50" t="s">
        <v>920</v>
      </c>
      <c r="FY147" s="72" t="s">
        <v>942</v>
      </c>
      <c r="FZ147" s="70" t="s">
        <v>935</v>
      </c>
      <c r="GA147" s="70" t="s">
        <v>9561</v>
      </c>
      <c r="GN147" s="51" t="s">
        <v>899</v>
      </c>
      <c r="GS147" s="52" t="s">
        <v>910</v>
      </c>
      <c r="GX147" s="52" t="s">
        <v>10024</v>
      </c>
      <c r="HC147" s="50" t="s">
        <v>920</v>
      </c>
      <c r="HM147" s="52" t="s">
        <v>922</v>
      </c>
      <c r="HR147" s="51" t="s">
        <v>930</v>
      </c>
      <c r="IG147" s="50" t="s">
        <v>1031</v>
      </c>
      <c r="JA147" s="52" t="s">
        <v>903</v>
      </c>
      <c r="JK147" s="52" t="s">
        <v>907</v>
      </c>
      <c r="JZ147" s="52" t="s">
        <v>11569</v>
      </c>
      <c r="KE147" s="51" t="s">
        <v>930</v>
      </c>
    </row>
    <row r="148" spans="1:296" ht="409.6" thickBot="1">
      <c r="A148" s="51" t="s">
        <v>902</v>
      </c>
      <c r="F148" s="52" t="s">
        <v>1876</v>
      </c>
      <c r="K148" s="51" t="s">
        <v>98</v>
      </c>
      <c r="P148" s="51" t="s">
        <v>900</v>
      </c>
      <c r="U148" s="72" t="s">
        <v>101</v>
      </c>
      <c r="V148" s="70" t="s">
        <v>927</v>
      </c>
      <c r="W148" s="70" t="s">
        <v>928</v>
      </c>
      <c r="X148" s="70" t="s">
        <v>5294</v>
      </c>
      <c r="Z148" s="52" t="s">
        <v>906</v>
      </c>
      <c r="AE148" s="51" t="s">
        <v>902</v>
      </c>
      <c r="AF148"/>
      <c r="AG148"/>
      <c r="AH148"/>
      <c r="AI148"/>
      <c r="AJ148" s="52" t="s">
        <v>910</v>
      </c>
      <c r="AT148" s="52" t="s">
        <v>903</v>
      </c>
      <c r="AY148" s="51" t="s">
        <v>902</v>
      </c>
      <c r="BD148" s="51" t="s">
        <v>900</v>
      </c>
      <c r="BI148" s="51" t="s">
        <v>902</v>
      </c>
      <c r="BS148" s="903"/>
      <c r="BT148" s="121" t="s">
        <v>883</v>
      </c>
      <c r="BU148" s="903"/>
      <c r="CC148"/>
      <c r="CD148"/>
      <c r="CE148"/>
      <c r="CF148"/>
      <c r="CG148"/>
      <c r="CH148" s="72" t="s">
        <v>101</v>
      </c>
      <c r="CI148" s="70" t="s">
        <v>8577</v>
      </c>
      <c r="CJ148" s="70" t="s">
        <v>12293</v>
      </c>
      <c r="CM148" s="52" t="s">
        <v>132</v>
      </c>
      <c r="DB148" s="50" t="s">
        <v>8580</v>
      </c>
      <c r="DC148"/>
      <c r="DD148"/>
      <c r="DE148"/>
      <c r="DF148"/>
      <c r="DL148" s="51" t="s">
        <v>914</v>
      </c>
      <c r="DQ148" s="52" t="s">
        <v>910</v>
      </c>
      <c r="DV148" s="52" t="s">
        <v>1425</v>
      </c>
      <c r="EA148" s="50" t="s">
        <v>912</v>
      </c>
      <c r="EF148" s="51" t="s">
        <v>930</v>
      </c>
      <c r="EK148" s="52" t="s">
        <v>1883</v>
      </c>
      <c r="EP148" s="75" t="s">
        <v>1158</v>
      </c>
      <c r="EQ148" s="902" t="s">
        <v>2634</v>
      </c>
      <c r="ER148" s="902" t="s">
        <v>2635</v>
      </c>
      <c r="EZ148" s="52" t="s">
        <v>908</v>
      </c>
      <c r="FY148" s="73" t="s">
        <v>943</v>
      </c>
      <c r="FZ148" s="71" t="s">
        <v>935</v>
      </c>
      <c r="GA148" s="71" t="s">
        <v>9562</v>
      </c>
      <c r="HH148" s="51" t="s">
        <v>904</v>
      </c>
      <c r="HR148" s="52" t="s">
        <v>10541</v>
      </c>
      <c r="HW148" s="51" t="s">
        <v>900</v>
      </c>
      <c r="IB148" s="50" t="s">
        <v>913</v>
      </c>
      <c r="IL148" s="51" t="s">
        <v>932</v>
      </c>
      <c r="JZ148" s="52" t="s">
        <v>11570</v>
      </c>
      <c r="KE148" s="187" t="s">
        <v>12449</v>
      </c>
    </row>
    <row r="149" spans="1:296" ht="64.5" customHeight="1" thickBot="1">
      <c r="A149" s="52" t="s">
        <v>910</v>
      </c>
      <c r="F149" s="68"/>
      <c r="K149" s="52" t="s">
        <v>2864</v>
      </c>
      <c r="P149" s="52" t="s">
        <v>1168</v>
      </c>
      <c r="U149" s="50" t="s">
        <v>929</v>
      </c>
      <c r="AE149" s="52" t="s">
        <v>910</v>
      </c>
      <c r="AF149"/>
      <c r="AG149"/>
      <c r="AH149"/>
      <c r="AI149"/>
      <c r="AY149" s="52" t="s">
        <v>910</v>
      </c>
      <c r="BD149" s="52" t="s">
        <v>3063</v>
      </c>
      <c r="BI149" s="52" t="s">
        <v>910</v>
      </c>
      <c r="BN149" s="51" t="s">
        <v>921</v>
      </c>
      <c r="BS149" s="903"/>
      <c r="BT149" s="121" t="s">
        <v>884</v>
      </c>
      <c r="BU149" s="903"/>
      <c r="CC149" s="51" t="s">
        <v>1097</v>
      </c>
      <c r="CD149"/>
      <c r="CE149"/>
      <c r="CF149"/>
      <c r="CG149"/>
      <c r="CH149" s="50" t="s">
        <v>946</v>
      </c>
      <c r="CR149" s="50" t="s">
        <v>1041</v>
      </c>
      <c r="CW149" s="51" t="s">
        <v>98</v>
      </c>
      <c r="DB149"/>
      <c r="DC149"/>
      <c r="DD149"/>
      <c r="DE149"/>
      <c r="DF149"/>
      <c r="DG149" s="51" t="s">
        <v>961</v>
      </c>
      <c r="DL149" s="69"/>
      <c r="DM149" s="69" t="s">
        <v>915</v>
      </c>
      <c r="DN149" s="69" t="s">
        <v>916</v>
      </c>
      <c r="DO149" s="69" t="s">
        <v>98</v>
      </c>
      <c r="EF149" s="52" t="s">
        <v>1715</v>
      </c>
      <c r="EP149" s="89" t="s">
        <v>2633</v>
      </c>
      <c r="EQ149" s="904"/>
      <c r="ER149" s="904"/>
      <c r="EU149" s="50" t="s">
        <v>896</v>
      </c>
      <c r="FE149" s="50" t="s">
        <v>923</v>
      </c>
      <c r="FO149" s="51" t="s">
        <v>904</v>
      </c>
      <c r="FY149" s="72" t="s">
        <v>20</v>
      </c>
      <c r="FZ149" s="70" t="s">
        <v>935</v>
      </c>
      <c r="GA149" s="70" t="s">
        <v>9563</v>
      </c>
      <c r="GD149" s="51" t="s">
        <v>914</v>
      </c>
      <c r="GI149" s="51" t="s">
        <v>921</v>
      </c>
      <c r="GN149" s="51" t="s">
        <v>900</v>
      </c>
      <c r="GS149" s="51" t="s">
        <v>904</v>
      </c>
      <c r="HH149" s="52" t="s">
        <v>1421</v>
      </c>
      <c r="HM149" s="50" t="s">
        <v>923</v>
      </c>
      <c r="HR149" s="52" t="s">
        <v>10542</v>
      </c>
      <c r="HW149" s="52" t="s">
        <v>3065</v>
      </c>
      <c r="IL149" s="69"/>
      <c r="IM149" s="69" t="s">
        <v>933</v>
      </c>
      <c r="IN149" s="69" t="s">
        <v>732</v>
      </c>
      <c r="IQ149" s="50" t="s">
        <v>913</v>
      </c>
      <c r="IV149" s="51" t="s">
        <v>900</v>
      </c>
      <c r="JA149" s="51" t="s">
        <v>904</v>
      </c>
      <c r="JF149" s="51" t="s">
        <v>914</v>
      </c>
      <c r="JK149" s="51" t="s">
        <v>98</v>
      </c>
      <c r="JP149" s="51" t="s">
        <v>900</v>
      </c>
      <c r="JU149" s="51" t="s">
        <v>930</v>
      </c>
      <c r="JZ149" s="68"/>
      <c r="KE149" s="52" t="s">
        <v>12450</v>
      </c>
    </row>
    <row r="150" spans="1:296" ht="72.5" thickBot="1">
      <c r="F150" s="52" t="s">
        <v>1877</v>
      </c>
      <c r="Z150" s="51" t="s">
        <v>902</v>
      </c>
      <c r="AE150"/>
      <c r="AF150"/>
      <c r="AG150"/>
      <c r="AH150"/>
      <c r="AI150"/>
      <c r="AJ150" s="51" t="s">
        <v>904</v>
      </c>
      <c r="AT150" s="51" t="s">
        <v>904</v>
      </c>
      <c r="BN150" s="52" t="s">
        <v>922</v>
      </c>
      <c r="BS150" s="904"/>
      <c r="BT150" s="122" t="s">
        <v>885</v>
      </c>
      <c r="BU150" s="904"/>
      <c r="BX150" s="51" t="s">
        <v>914</v>
      </c>
      <c r="CC150" s="52">
        <v>89514</v>
      </c>
      <c r="CD150"/>
      <c r="CE150"/>
      <c r="CF150"/>
      <c r="CG150"/>
      <c r="CM150" s="50" t="s">
        <v>898</v>
      </c>
      <c r="CW150" s="52" t="s">
        <v>8613</v>
      </c>
      <c r="DB150"/>
      <c r="DC150"/>
      <c r="DD150"/>
      <c r="DE150"/>
      <c r="DF150"/>
      <c r="DG150" s="52" t="s">
        <v>919</v>
      </c>
      <c r="DL150" s="72" t="s">
        <v>917</v>
      </c>
      <c r="DM150" s="70">
        <v>0</v>
      </c>
      <c r="DN150" s="70">
        <v>2</v>
      </c>
      <c r="DO150" s="72"/>
      <c r="DQ150" s="51" t="s">
        <v>904</v>
      </c>
      <c r="DV150" s="51" t="s">
        <v>98</v>
      </c>
      <c r="EF150" s="68"/>
      <c r="EK150" s="51" t="s">
        <v>902</v>
      </c>
      <c r="EP150" s="85" t="s">
        <v>2636</v>
      </c>
      <c r="EQ150" s="907" t="s">
        <v>2638</v>
      </c>
      <c r="ER150" s="907" t="s">
        <v>2639</v>
      </c>
      <c r="EZ150" s="51" t="s">
        <v>902</v>
      </c>
      <c r="FO150" s="52" t="s">
        <v>907</v>
      </c>
      <c r="FT150" s="51" t="s">
        <v>921</v>
      </c>
      <c r="FY150" s="73" t="s">
        <v>86</v>
      </c>
      <c r="FZ150" s="71" t="s">
        <v>935</v>
      </c>
      <c r="GA150" s="71" t="s">
        <v>9564</v>
      </c>
      <c r="GD150" s="69"/>
      <c r="GE150" s="69" t="s">
        <v>915</v>
      </c>
      <c r="GF150" s="69" t="s">
        <v>916</v>
      </c>
      <c r="GG150" s="69" t="s">
        <v>98</v>
      </c>
      <c r="GI150" s="52" t="s">
        <v>922</v>
      </c>
      <c r="GN150" s="52" t="s">
        <v>1158</v>
      </c>
      <c r="GS150" s="52" t="s">
        <v>1425</v>
      </c>
      <c r="HC150" s="51" t="s">
        <v>921</v>
      </c>
      <c r="HR150" s="52" t="s">
        <v>10543</v>
      </c>
      <c r="IG150" s="50" t="s">
        <v>1032</v>
      </c>
      <c r="IL150" s="72" t="s">
        <v>934</v>
      </c>
      <c r="IM150" s="70" t="s">
        <v>935</v>
      </c>
      <c r="IN150" s="70" t="s">
        <v>3898</v>
      </c>
      <c r="IV150" s="52" t="s">
        <v>908</v>
      </c>
      <c r="JA150" s="52" t="s">
        <v>11853</v>
      </c>
      <c r="JF150" s="69"/>
      <c r="JG150" s="69" t="s">
        <v>915</v>
      </c>
      <c r="JH150" s="69" t="s">
        <v>916</v>
      </c>
      <c r="JI150" s="69" t="s">
        <v>98</v>
      </c>
      <c r="JK150" s="52" t="s">
        <v>11292</v>
      </c>
      <c r="JP150" s="52" t="s">
        <v>901</v>
      </c>
      <c r="JU150" s="52" t="s">
        <v>11465</v>
      </c>
      <c r="JZ150" s="52" t="s">
        <v>11571</v>
      </c>
      <c r="KE150" s="52"/>
      <c r="KJ150" s="51" t="s">
        <v>900</v>
      </c>
    </row>
    <row r="151" spans="1:296" ht="128.5" thickBot="1">
      <c r="A151" s="51" t="s">
        <v>904</v>
      </c>
      <c r="P151" s="51" t="s">
        <v>902</v>
      </c>
      <c r="Z151" s="52" t="s">
        <v>910</v>
      </c>
      <c r="AE151" s="51" t="s">
        <v>904</v>
      </c>
      <c r="AF151"/>
      <c r="AG151"/>
      <c r="AH151"/>
      <c r="AI151"/>
      <c r="AJ151" s="52" t="s">
        <v>1425</v>
      </c>
      <c r="AO151" s="51" t="s">
        <v>900</v>
      </c>
      <c r="AT151" s="52" t="s">
        <v>1881</v>
      </c>
      <c r="AY151" s="51" t="s">
        <v>904</v>
      </c>
      <c r="BD151" s="51" t="s">
        <v>902</v>
      </c>
      <c r="BI151" s="51" t="s">
        <v>904</v>
      </c>
      <c r="BS151" s="50" t="s">
        <v>886</v>
      </c>
      <c r="BX151" s="69"/>
      <c r="BY151" s="69" t="s">
        <v>915</v>
      </c>
      <c r="BZ151" s="69" t="s">
        <v>916</v>
      </c>
      <c r="CA151" s="69" t="s">
        <v>98</v>
      </c>
      <c r="CC151"/>
      <c r="CD151"/>
      <c r="CE151"/>
      <c r="CF151"/>
      <c r="CG151"/>
      <c r="DB151" s="51" t="s">
        <v>8581</v>
      </c>
      <c r="DC151"/>
      <c r="DD151"/>
      <c r="DE151"/>
      <c r="DF151"/>
      <c r="DL151" s="73" t="s">
        <v>918</v>
      </c>
      <c r="DM151" s="71">
        <v>2</v>
      </c>
      <c r="DN151" s="71">
        <v>5</v>
      </c>
      <c r="DO151" s="73"/>
      <c r="DQ151" s="52" t="s">
        <v>1169</v>
      </c>
      <c r="DV151" s="52" t="s">
        <v>1422</v>
      </c>
      <c r="EA151" s="50" t="s">
        <v>913</v>
      </c>
      <c r="EF151" s="52" t="s">
        <v>1716</v>
      </c>
      <c r="EK151" s="52" t="s">
        <v>910</v>
      </c>
      <c r="EP151" s="94" t="s">
        <v>2637</v>
      </c>
      <c r="EQ151" s="908"/>
      <c r="ER151" s="908"/>
      <c r="EZ151" s="52" t="s">
        <v>910</v>
      </c>
      <c r="FJ151" s="50" t="s">
        <v>912</v>
      </c>
      <c r="FT151" s="52" t="s">
        <v>922</v>
      </c>
      <c r="FY151" s="50" t="s">
        <v>944</v>
      </c>
      <c r="GD151" s="72" t="s">
        <v>917</v>
      </c>
      <c r="GE151" s="70">
        <v>0</v>
      </c>
      <c r="GF151" s="70">
        <v>1</v>
      </c>
      <c r="GG151" s="70" t="s">
        <v>5493</v>
      </c>
      <c r="GX151" s="50" t="s">
        <v>912</v>
      </c>
      <c r="HC151" s="52" t="s">
        <v>922</v>
      </c>
      <c r="HH151" s="51" t="s">
        <v>98</v>
      </c>
      <c r="HR151" s="52" t="s">
        <v>10544</v>
      </c>
      <c r="HW151" s="51" t="s">
        <v>902</v>
      </c>
      <c r="IB151" s="51" t="s">
        <v>914</v>
      </c>
      <c r="IL151" s="73" t="s">
        <v>936</v>
      </c>
      <c r="IM151" s="71" t="s">
        <v>935</v>
      </c>
      <c r="IN151" s="71" t="s">
        <v>3899</v>
      </c>
      <c r="JF151" s="72" t="s">
        <v>917</v>
      </c>
      <c r="JG151" s="70">
        <v>0</v>
      </c>
      <c r="JH151" s="70">
        <v>3</v>
      </c>
      <c r="JI151" s="70" t="s">
        <v>4777</v>
      </c>
      <c r="JZ151" s="68"/>
      <c r="KE151" s="52" t="s">
        <v>12451</v>
      </c>
      <c r="KJ151" s="52" t="s">
        <v>1158</v>
      </c>
    </row>
    <row r="152" spans="1:296" ht="120.5" thickBot="1">
      <c r="A152" s="52" t="s">
        <v>2243</v>
      </c>
      <c r="F152" s="50" t="s">
        <v>896</v>
      </c>
      <c r="P152" s="52" t="s">
        <v>910</v>
      </c>
      <c r="U152" s="51" t="s">
        <v>930</v>
      </c>
      <c r="AE152" s="52" t="s">
        <v>1881</v>
      </c>
      <c r="AF152"/>
      <c r="AG152"/>
      <c r="AH152"/>
      <c r="AI152"/>
      <c r="AO152" s="52" t="s">
        <v>2239</v>
      </c>
      <c r="AY152" s="52" t="s">
        <v>905</v>
      </c>
      <c r="BD152" s="52" t="s">
        <v>910</v>
      </c>
      <c r="BI152" s="52" t="s">
        <v>7462</v>
      </c>
      <c r="BN152" s="50" t="s">
        <v>923</v>
      </c>
      <c r="BX152" s="72" t="s">
        <v>917</v>
      </c>
      <c r="BY152" s="70">
        <v>1</v>
      </c>
      <c r="BZ152" s="70">
        <v>3</v>
      </c>
      <c r="CA152" s="70" t="s">
        <v>8070</v>
      </c>
      <c r="CC152" s="51" t="s">
        <v>1098</v>
      </c>
      <c r="CD152"/>
      <c r="CE152"/>
      <c r="CF152"/>
      <c r="CG152"/>
      <c r="CH152" s="51" t="s">
        <v>947</v>
      </c>
      <c r="CR152" s="51" t="s">
        <v>1042</v>
      </c>
      <c r="DB152" s="52" t="s">
        <v>12665</v>
      </c>
      <c r="DC152"/>
      <c r="DD152"/>
      <c r="DE152"/>
      <c r="DF152"/>
      <c r="DG152" s="51" t="s">
        <v>962</v>
      </c>
      <c r="DL152" s="72" t="s">
        <v>919</v>
      </c>
      <c r="DM152" s="70">
        <v>5</v>
      </c>
      <c r="DN152" s="70">
        <v>13</v>
      </c>
      <c r="DO152" s="72"/>
      <c r="EF152" s="68"/>
      <c r="EP152" s="902" t="s">
        <v>2640</v>
      </c>
      <c r="EQ152" s="75" t="s">
        <v>2641</v>
      </c>
      <c r="ER152" s="902" t="s">
        <v>2635</v>
      </c>
      <c r="EU152" s="51" t="s">
        <v>897</v>
      </c>
      <c r="FE152" s="51" t="s">
        <v>924</v>
      </c>
      <c r="FO152" s="51" t="s">
        <v>98</v>
      </c>
      <c r="GD152" s="73" t="s">
        <v>918</v>
      </c>
      <c r="GE152" s="71">
        <v>1</v>
      </c>
      <c r="GF152" s="71">
        <v>3</v>
      </c>
      <c r="GG152" s="71" t="s">
        <v>5494</v>
      </c>
      <c r="GI152" s="50" t="s">
        <v>923</v>
      </c>
      <c r="GN152" s="51" t="s">
        <v>902</v>
      </c>
      <c r="GS152" s="51" t="s">
        <v>98</v>
      </c>
      <c r="HH152" s="52" t="s">
        <v>10399</v>
      </c>
      <c r="HM152" s="51" t="s">
        <v>924</v>
      </c>
      <c r="HR152" s="52" t="s">
        <v>10545</v>
      </c>
      <c r="HW152" s="52" t="s">
        <v>910</v>
      </c>
      <c r="IB152" s="69"/>
      <c r="IC152" s="69" t="s">
        <v>915</v>
      </c>
      <c r="ID152" s="69" t="s">
        <v>916</v>
      </c>
      <c r="IE152" s="69" t="s">
        <v>98</v>
      </c>
      <c r="IL152" s="72" t="s">
        <v>937</v>
      </c>
      <c r="IM152" s="70" t="s">
        <v>935</v>
      </c>
      <c r="IN152" s="70" t="s">
        <v>3900</v>
      </c>
      <c r="IQ152" s="51" t="s">
        <v>914</v>
      </c>
      <c r="IV152" s="51" t="s">
        <v>902</v>
      </c>
      <c r="JA152" s="51" t="s">
        <v>98</v>
      </c>
      <c r="JF152" s="73" t="s">
        <v>918</v>
      </c>
      <c r="JG152" s="71">
        <v>3</v>
      </c>
      <c r="JH152" s="71">
        <v>10</v>
      </c>
      <c r="JI152" s="71" t="s">
        <v>4778</v>
      </c>
      <c r="JP152" s="51" t="s">
        <v>902</v>
      </c>
      <c r="JU152" s="50" t="s">
        <v>931</v>
      </c>
      <c r="JZ152" s="52" t="s">
        <v>11572</v>
      </c>
      <c r="KE152" s="68"/>
    </row>
    <row r="153" spans="1:296" ht="208.5" thickBot="1">
      <c r="K153" s="51" t="s">
        <v>900</v>
      </c>
      <c r="U153" s="52" t="s">
        <v>5295</v>
      </c>
      <c r="Z153" s="51" t="s">
        <v>904</v>
      </c>
      <c r="AE153"/>
      <c r="AF153"/>
      <c r="AG153"/>
      <c r="AH153"/>
      <c r="AI153"/>
      <c r="AJ153" s="51" t="s">
        <v>98</v>
      </c>
      <c r="AT153" s="51" t="s">
        <v>98</v>
      </c>
      <c r="BX153" s="73" t="s">
        <v>918</v>
      </c>
      <c r="BY153" s="71">
        <v>3</v>
      </c>
      <c r="BZ153" s="71">
        <v>5</v>
      </c>
      <c r="CA153" s="71" t="s">
        <v>8070</v>
      </c>
      <c r="CC153"/>
      <c r="CD153"/>
      <c r="CE153"/>
      <c r="CF153"/>
      <c r="CG153"/>
      <c r="CH153" s="52" t="s">
        <v>112</v>
      </c>
      <c r="CM153" s="51" t="s">
        <v>899</v>
      </c>
      <c r="CR153" s="52" t="s">
        <v>8583</v>
      </c>
      <c r="DB153"/>
      <c r="DC153"/>
      <c r="DD153"/>
      <c r="DE153"/>
      <c r="DF153"/>
      <c r="DG153" s="52" t="s">
        <v>963</v>
      </c>
      <c r="DL153" s="50" t="s">
        <v>920</v>
      </c>
      <c r="DQ153" s="51" t="s">
        <v>98</v>
      </c>
      <c r="EF153" s="52" t="s">
        <v>1717</v>
      </c>
      <c r="EK153" s="51" t="s">
        <v>904</v>
      </c>
      <c r="EP153" s="904"/>
      <c r="EQ153" s="89" t="s">
        <v>2642</v>
      </c>
      <c r="ER153" s="904"/>
      <c r="EU153" s="52" t="s">
        <v>132</v>
      </c>
      <c r="EZ153" s="51" t="s">
        <v>904</v>
      </c>
      <c r="FE153" s="69"/>
      <c r="FF153" s="69" t="s">
        <v>925</v>
      </c>
      <c r="FG153" s="69" t="s">
        <v>926</v>
      </c>
      <c r="FH153" s="69" t="s">
        <v>98</v>
      </c>
      <c r="FO153" s="52" t="s">
        <v>9228</v>
      </c>
      <c r="FT153" s="50" t="s">
        <v>923</v>
      </c>
      <c r="GD153" s="72" t="s">
        <v>919</v>
      </c>
      <c r="GE153" s="70">
        <v>3</v>
      </c>
      <c r="GF153" s="70">
        <v>10</v>
      </c>
      <c r="GG153" s="70" t="s">
        <v>5495</v>
      </c>
      <c r="GN153" s="52" t="s">
        <v>910</v>
      </c>
      <c r="GS153" s="52" t="s">
        <v>9854</v>
      </c>
      <c r="HC153" s="50" t="s">
        <v>923</v>
      </c>
      <c r="HM153" s="126"/>
      <c r="HN153" s="69" t="s">
        <v>925</v>
      </c>
      <c r="HO153" s="69" t="s">
        <v>926</v>
      </c>
      <c r="HP153" s="69" t="s">
        <v>98</v>
      </c>
      <c r="HR153" s="52" t="s">
        <v>10546</v>
      </c>
      <c r="IB153" s="72" t="s">
        <v>917</v>
      </c>
      <c r="IC153" s="70">
        <v>0</v>
      </c>
      <c r="ID153" s="70">
        <v>2</v>
      </c>
      <c r="IE153" s="70" t="s">
        <v>10718</v>
      </c>
      <c r="IG153" s="51" t="s">
        <v>1033</v>
      </c>
      <c r="IL153" s="73" t="s">
        <v>938</v>
      </c>
      <c r="IM153" s="71" t="s">
        <v>935</v>
      </c>
      <c r="IN153" s="71" t="s">
        <v>3901</v>
      </c>
      <c r="IQ153" s="69"/>
      <c r="IR153" s="69" t="s">
        <v>915</v>
      </c>
      <c r="IS153" s="69" t="s">
        <v>916</v>
      </c>
      <c r="IT153" s="69" t="s">
        <v>98</v>
      </c>
      <c r="IV153" s="52" t="s">
        <v>910</v>
      </c>
      <c r="JA153" s="52" t="s">
        <v>11852</v>
      </c>
      <c r="JF153" s="72" t="s">
        <v>919</v>
      </c>
      <c r="JG153" s="70">
        <v>10</v>
      </c>
      <c r="JH153" s="70">
        <v>30</v>
      </c>
      <c r="JI153" s="70" t="s">
        <v>4779</v>
      </c>
      <c r="JP153" s="52" t="s">
        <v>910</v>
      </c>
      <c r="JZ153" s="68"/>
      <c r="KE153" s="187" t="s">
        <v>12452</v>
      </c>
      <c r="KJ153" s="51" t="s">
        <v>902</v>
      </c>
    </row>
    <row r="154" spans="1:296" ht="280.5" thickBot="1">
      <c r="A154" s="51" t="s">
        <v>98</v>
      </c>
      <c r="K154" s="52" t="s">
        <v>906</v>
      </c>
      <c r="P154" s="51" t="s">
        <v>904</v>
      </c>
      <c r="U154" s="52" t="s">
        <v>5296</v>
      </c>
      <c r="Z154" s="52" t="s">
        <v>911</v>
      </c>
      <c r="AE154" s="51" t="s">
        <v>98</v>
      </c>
      <c r="AF154"/>
      <c r="AG154"/>
      <c r="AH154"/>
      <c r="AI154"/>
      <c r="AJ154" s="52" t="s">
        <v>6079</v>
      </c>
      <c r="AO154" s="51" t="s">
        <v>902</v>
      </c>
      <c r="AT154" s="52" t="s">
        <v>6292</v>
      </c>
      <c r="AY154" s="51" t="s">
        <v>98</v>
      </c>
      <c r="BD154" s="51" t="s">
        <v>904</v>
      </c>
      <c r="BI154" s="51" t="s">
        <v>98</v>
      </c>
      <c r="BS154" s="51" t="s">
        <v>887</v>
      </c>
      <c r="BX154" s="72" t="s">
        <v>919</v>
      </c>
      <c r="BY154" s="70">
        <v>5</v>
      </c>
      <c r="BZ154" s="70">
        <v>10</v>
      </c>
      <c r="CA154" s="70" t="s">
        <v>8070</v>
      </c>
      <c r="CC154" s="51" t="s">
        <v>1099</v>
      </c>
      <c r="CD154"/>
      <c r="CE154"/>
      <c r="CF154"/>
      <c r="CG154"/>
      <c r="CW154" s="51" t="s">
        <v>900</v>
      </c>
      <c r="DB154" s="50" t="s">
        <v>735</v>
      </c>
      <c r="DC154"/>
      <c r="DD154"/>
      <c r="DE154"/>
      <c r="DF154"/>
      <c r="DQ154" s="52" t="s">
        <v>1170</v>
      </c>
      <c r="EA154" s="51" t="s">
        <v>914</v>
      </c>
      <c r="EK154" s="52" t="s">
        <v>1425</v>
      </c>
      <c r="EP154" s="50" t="s">
        <v>894</v>
      </c>
      <c r="EZ154" s="52" t="s">
        <v>907</v>
      </c>
      <c r="FE154" s="72" t="s">
        <v>101</v>
      </c>
      <c r="FF154" s="70" t="s">
        <v>927</v>
      </c>
      <c r="FG154" s="70" t="s">
        <v>928</v>
      </c>
      <c r="FH154" s="72"/>
      <c r="FJ154" s="50" t="s">
        <v>913</v>
      </c>
      <c r="FY154" s="51" t="s">
        <v>945</v>
      </c>
      <c r="GD154" s="50" t="s">
        <v>920</v>
      </c>
      <c r="GX154" s="50" t="s">
        <v>913</v>
      </c>
      <c r="HM154" s="127" t="s">
        <v>101</v>
      </c>
      <c r="HN154" s="70" t="s">
        <v>927</v>
      </c>
      <c r="HO154" s="70" t="s">
        <v>1713</v>
      </c>
      <c r="HP154" s="70" t="s">
        <v>4575</v>
      </c>
      <c r="HR154" s="52" t="s">
        <v>10547</v>
      </c>
      <c r="HW154" s="51" t="s">
        <v>904</v>
      </c>
      <c r="IB154" s="73" t="s">
        <v>918</v>
      </c>
      <c r="IC154" s="71">
        <v>2</v>
      </c>
      <c r="ID154" s="71">
        <v>5</v>
      </c>
      <c r="IE154" s="71" t="s">
        <v>10719</v>
      </c>
      <c r="IG154" s="52" t="s">
        <v>112</v>
      </c>
      <c r="IL154" s="72" t="s">
        <v>940</v>
      </c>
      <c r="IM154" s="70" t="s">
        <v>935</v>
      </c>
      <c r="IN154" s="70" t="s">
        <v>3902</v>
      </c>
      <c r="IQ154" s="72" t="s">
        <v>917</v>
      </c>
      <c r="IR154" s="70">
        <v>0</v>
      </c>
      <c r="IS154" s="70">
        <v>3</v>
      </c>
      <c r="IT154" s="70" t="s">
        <v>10889</v>
      </c>
      <c r="JF154" s="50" t="s">
        <v>920</v>
      </c>
      <c r="JK154" s="51" t="s">
        <v>900</v>
      </c>
      <c r="JZ154" s="52" t="s">
        <v>11573</v>
      </c>
      <c r="KE154" s="52" t="s">
        <v>12453</v>
      </c>
      <c r="KJ154" s="52" t="s">
        <v>910</v>
      </c>
    </row>
    <row r="155" spans="1:296" ht="208.5" thickBot="1">
      <c r="A155" s="52" t="s">
        <v>2244</v>
      </c>
      <c r="F155" s="51" t="s">
        <v>897</v>
      </c>
      <c r="P155" s="52" t="s">
        <v>905</v>
      </c>
      <c r="U155" s="68"/>
      <c r="AE155" s="52" t="s">
        <v>5920</v>
      </c>
      <c r="AF155"/>
      <c r="AG155"/>
      <c r="AH155"/>
      <c r="AI155"/>
      <c r="AO155" s="52" t="s">
        <v>910</v>
      </c>
      <c r="AY155" s="52" t="s">
        <v>6490</v>
      </c>
      <c r="BD155" s="52" t="s">
        <v>1425</v>
      </c>
      <c r="BI155" s="52" t="s">
        <v>7463</v>
      </c>
      <c r="BN155" s="51" t="s">
        <v>924</v>
      </c>
      <c r="BS155" s="69" t="s">
        <v>888</v>
      </c>
      <c r="BT155" s="69" t="s">
        <v>889</v>
      </c>
      <c r="BU155" s="69" t="s">
        <v>890</v>
      </c>
      <c r="BX155" s="50" t="s">
        <v>920</v>
      </c>
      <c r="CC155" s="52" t="s">
        <v>1104</v>
      </c>
      <c r="CD155"/>
      <c r="CE155"/>
      <c r="CF155"/>
      <c r="CG155"/>
      <c r="CH155" s="50" t="s">
        <v>2274</v>
      </c>
      <c r="CM155" s="51" t="s">
        <v>900</v>
      </c>
      <c r="CR155" s="50" t="s">
        <v>8584</v>
      </c>
      <c r="CW155" s="52" t="s">
        <v>1168</v>
      </c>
      <c r="DB155"/>
      <c r="DC155"/>
      <c r="DD155"/>
      <c r="DE155"/>
      <c r="DF155"/>
      <c r="DG155" s="51" t="s">
        <v>964</v>
      </c>
      <c r="DV155" s="51" t="s">
        <v>900</v>
      </c>
      <c r="EA155" s="69"/>
      <c r="EB155" s="69" t="s">
        <v>915</v>
      </c>
      <c r="EC155" s="69" t="s">
        <v>916</v>
      </c>
      <c r="ED155" s="69" t="s">
        <v>98</v>
      </c>
      <c r="EF155" s="50" t="s">
        <v>931</v>
      </c>
      <c r="EU155" s="50" t="s">
        <v>898</v>
      </c>
      <c r="FE155" s="50" t="s">
        <v>929</v>
      </c>
      <c r="FY155" s="52" t="s">
        <v>9565</v>
      </c>
      <c r="GI155" s="51" t="s">
        <v>924</v>
      </c>
      <c r="GN155" s="51" t="s">
        <v>904</v>
      </c>
      <c r="HM155" s="50" t="s">
        <v>929</v>
      </c>
      <c r="HR155" s="52" t="s">
        <v>10548</v>
      </c>
      <c r="HW155" s="52" t="s">
        <v>1425</v>
      </c>
      <c r="IB155" s="72" t="s">
        <v>919</v>
      </c>
      <c r="IC155" s="70">
        <v>5</v>
      </c>
      <c r="ID155" s="70">
        <v>10</v>
      </c>
      <c r="IE155" s="70" t="s">
        <v>10720</v>
      </c>
      <c r="IL155" s="73" t="s">
        <v>941</v>
      </c>
      <c r="IM155" s="71" t="s">
        <v>935</v>
      </c>
      <c r="IN155" s="71" t="s">
        <v>3903</v>
      </c>
      <c r="IQ155" s="73" t="s">
        <v>918</v>
      </c>
      <c r="IR155" s="71">
        <v>3</v>
      </c>
      <c r="IS155" s="71">
        <v>5</v>
      </c>
      <c r="IT155" s="71" t="s">
        <v>10890</v>
      </c>
      <c r="IV155" s="51" t="s">
        <v>904</v>
      </c>
      <c r="JK155" s="52" t="s">
        <v>1168</v>
      </c>
      <c r="JP155" s="51" t="s">
        <v>904</v>
      </c>
      <c r="JU155" s="51" t="s">
        <v>932</v>
      </c>
      <c r="JZ155" s="52" t="s">
        <v>11574</v>
      </c>
      <c r="KE155" s="52" t="s">
        <v>12454</v>
      </c>
    </row>
    <row r="156" spans="1:296" ht="128.5" thickBot="1">
      <c r="F156" s="52" t="s">
        <v>132</v>
      </c>
      <c r="K156" s="51" t="s">
        <v>902</v>
      </c>
      <c r="U156" s="52" t="s">
        <v>5297</v>
      </c>
      <c r="Z156" s="51" t="s">
        <v>98</v>
      </c>
      <c r="AE156"/>
      <c r="AF156"/>
      <c r="AG156"/>
      <c r="AH156"/>
      <c r="AI156"/>
      <c r="BN156" s="69"/>
      <c r="BO156" s="69" t="s">
        <v>925</v>
      </c>
      <c r="BP156" s="69" t="s">
        <v>926</v>
      </c>
      <c r="BQ156" s="69" t="s">
        <v>98</v>
      </c>
      <c r="BS156" s="70" t="s">
        <v>1158</v>
      </c>
      <c r="BT156" s="70" t="s">
        <v>892</v>
      </c>
      <c r="BU156" s="70" t="s">
        <v>893</v>
      </c>
      <c r="CC156"/>
      <c r="CD156"/>
      <c r="CE156"/>
      <c r="CF156"/>
      <c r="CG156"/>
      <c r="CM156" s="52" t="s">
        <v>2817</v>
      </c>
      <c r="DB156"/>
      <c r="DC156"/>
      <c r="DD156"/>
      <c r="DE156"/>
      <c r="DF156"/>
      <c r="DG156" s="52" t="s">
        <v>1482</v>
      </c>
      <c r="DL156" s="51" t="s">
        <v>921</v>
      </c>
      <c r="DV156" s="52" t="s">
        <v>906</v>
      </c>
      <c r="EA156" s="72" t="s">
        <v>917</v>
      </c>
      <c r="EB156" s="70">
        <v>1</v>
      </c>
      <c r="EC156" s="70">
        <v>3</v>
      </c>
      <c r="ED156" s="72"/>
      <c r="EK156" s="51" t="s">
        <v>98</v>
      </c>
      <c r="EZ156" s="51" t="s">
        <v>98</v>
      </c>
      <c r="FT156" s="51" t="s">
        <v>924</v>
      </c>
      <c r="FY156" s="52" t="s">
        <v>9566</v>
      </c>
      <c r="GI156" s="69"/>
      <c r="GJ156" s="69" t="s">
        <v>925</v>
      </c>
      <c r="GK156" s="69" t="s">
        <v>926</v>
      </c>
      <c r="GL156" s="69" t="s">
        <v>98</v>
      </c>
      <c r="GN156" s="52" t="s">
        <v>907</v>
      </c>
      <c r="HC156" s="51" t="s">
        <v>924</v>
      </c>
      <c r="HH156" s="51" t="s">
        <v>900</v>
      </c>
      <c r="IB156" s="50" t="s">
        <v>920</v>
      </c>
      <c r="IG156" s="50" t="s">
        <v>8580</v>
      </c>
      <c r="IL156" s="72" t="s">
        <v>942</v>
      </c>
      <c r="IM156" s="70" t="s">
        <v>939</v>
      </c>
      <c r="IN156" s="70" t="s">
        <v>3904</v>
      </c>
      <c r="IQ156" s="72" t="s">
        <v>919</v>
      </c>
      <c r="IR156" s="70">
        <v>5</v>
      </c>
      <c r="IS156" s="70">
        <v>50</v>
      </c>
      <c r="IT156" s="70" t="s">
        <v>10891</v>
      </c>
      <c r="IV156" s="52" t="s">
        <v>907</v>
      </c>
      <c r="JP156" s="52" t="s">
        <v>907</v>
      </c>
      <c r="JU156" s="69"/>
      <c r="JV156" s="69" t="s">
        <v>933</v>
      </c>
      <c r="JW156" s="69" t="s">
        <v>732</v>
      </c>
      <c r="JZ156" s="52" t="s">
        <v>11575</v>
      </c>
      <c r="KE156" s="52" t="s">
        <v>12455</v>
      </c>
      <c r="KJ156" s="51" t="s">
        <v>904</v>
      </c>
    </row>
    <row r="157" spans="1:296" ht="409.6" thickBot="1">
      <c r="K157" s="52" t="s">
        <v>910</v>
      </c>
      <c r="P157" s="51" t="s">
        <v>98</v>
      </c>
      <c r="U157" s="52" t="s">
        <v>5298</v>
      </c>
      <c r="Z157" s="52" t="s">
        <v>3997</v>
      </c>
      <c r="AE157"/>
      <c r="AF157"/>
      <c r="AG157"/>
      <c r="AH157"/>
      <c r="AI157"/>
      <c r="AO157" s="51" t="s">
        <v>904</v>
      </c>
      <c r="BD157" s="51" t="s">
        <v>98</v>
      </c>
      <c r="BN157" s="72" t="s">
        <v>101</v>
      </c>
      <c r="BO157" s="70" t="s">
        <v>927</v>
      </c>
      <c r="BP157" s="70" t="s">
        <v>928</v>
      </c>
      <c r="BQ157" s="70" t="s">
        <v>7688</v>
      </c>
      <c r="BS157" s="50" t="s">
        <v>894</v>
      </c>
      <c r="CC157" s="51" t="s">
        <v>1101</v>
      </c>
      <c r="CD157"/>
      <c r="CE157"/>
      <c r="CF157"/>
      <c r="CG157"/>
      <c r="CW157" s="51" t="s">
        <v>902</v>
      </c>
      <c r="DB157" s="50" t="s">
        <v>1041</v>
      </c>
      <c r="DC157"/>
      <c r="DD157"/>
      <c r="DE157"/>
      <c r="DF157"/>
      <c r="DL157" s="52" t="s">
        <v>922</v>
      </c>
      <c r="EA157" s="73" t="s">
        <v>918</v>
      </c>
      <c r="EB157" s="71">
        <v>3</v>
      </c>
      <c r="EC157" s="71">
        <v>5</v>
      </c>
      <c r="ED157" s="73"/>
      <c r="EK157" s="52" t="s">
        <v>3255</v>
      </c>
      <c r="EP157" s="51" t="s">
        <v>895</v>
      </c>
      <c r="FJ157" s="51" t="s">
        <v>914</v>
      </c>
      <c r="FO157" s="50" t="s">
        <v>912</v>
      </c>
      <c r="FT157" s="69"/>
      <c r="FU157" s="69" t="s">
        <v>925</v>
      </c>
      <c r="FV157" s="69" t="s">
        <v>926</v>
      </c>
      <c r="FW157" s="69" t="s">
        <v>98</v>
      </c>
      <c r="GD157" s="51" t="s">
        <v>921</v>
      </c>
      <c r="GI157" s="72" t="s">
        <v>101</v>
      </c>
      <c r="GJ157" s="70" t="s">
        <v>927</v>
      </c>
      <c r="GK157" s="70" t="s">
        <v>928</v>
      </c>
      <c r="GL157" s="70" t="s">
        <v>9637</v>
      </c>
      <c r="GS157" s="50" t="s">
        <v>912</v>
      </c>
      <c r="GX157" s="51" t="s">
        <v>914</v>
      </c>
      <c r="HC157" s="69"/>
      <c r="HD157" s="69" t="s">
        <v>925</v>
      </c>
      <c r="HE157" s="69" t="s">
        <v>926</v>
      </c>
      <c r="HF157" s="69" t="s">
        <v>98</v>
      </c>
      <c r="HH157" s="52" t="s">
        <v>1424</v>
      </c>
      <c r="HR157" s="50" t="s">
        <v>931</v>
      </c>
      <c r="HW157" s="51" t="s">
        <v>98</v>
      </c>
      <c r="IL157" s="73" t="s">
        <v>943</v>
      </c>
      <c r="IM157" s="71" t="s">
        <v>939</v>
      </c>
      <c r="IN157" s="71" t="s">
        <v>3905</v>
      </c>
      <c r="IQ157" s="50" t="s">
        <v>920</v>
      </c>
      <c r="JA157" s="51" t="s">
        <v>900</v>
      </c>
      <c r="JF157" s="51" t="s">
        <v>921</v>
      </c>
      <c r="JK157" s="51" t="s">
        <v>902</v>
      </c>
      <c r="JU157" s="72" t="s">
        <v>934</v>
      </c>
      <c r="JV157" s="70" t="s">
        <v>935</v>
      </c>
      <c r="JW157" s="70" t="s">
        <v>11466</v>
      </c>
      <c r="JZ157" s="68"/>
      <c r="KE157" s="68"/>
      <c r="KJ157" s="52" t="s">
        <v>2243</v>
      </c>
    </row>
    <row r="158" spans="1:296" ht="409.6" thickBot="1">
      <c r="F158" s="50" t="s">
        <v>898</v>
      </c>
      <c r="P158" s="52" t="s">
        <v>4198</v>
      </c>
      <c r="U158" s="68"/>
      <c r="AE158"/>
      <c r="AF158"/>
      <c r="AG158"/>
      <c r="AH158"/>
      <c r="AI158"/>
      <c r="AJ158" s="51" t="s">
        <v>900</v>
      </c>
      <c r="AO158" s="52" t="s">
        <v>905</v>
      </c>
      <c r="AT158" s="51" t="s">
        <v>900</v>
      </c>
      <c r="BD158" s="52" t="s">
        <v>6722</v>
      </c>
      <c r="BN158" s="50" t="s">
        <v>929</v>
      </c>
      <c r="BX158" s="51" t="s">
        <v>921</v>
      </c>
      <c r="CC158" s="52" t="s">
        <v>1102</v>
      </c>
      <c r="CD158"/>
      <c r="CE158"/>
      <c r="CF158"/>
      <c r="CG158"/>
      <c r="CH158" s="51" t="s">
        <v>2275</v>
      </c>
      <c r="CM158" s="51" t="s">
        <v>902</v>
      </c>
      <c r="CR158" s="51" t="s">
        <v>8585</v>
      </c>
      <c r="CW158" s="52" t="s">
        <v>910</v>
      </c>
      <c r="DB158"/>
      <c r="DC158"/>
      <c r="DD158"/>
      <c r="DE158"/>
      <c r="DF158"/>
      <c r="DG158" s="51" t="s">
        <v>966</v>
      </c>
      <c r="DQ158" s="50" t="s">
        <v>912</v>
      </c>
      <c r="DV158" s="51" t="s">
        <v>902</v>
      </c>
      <c r="EA158" s="72" t="s">
        <v>919</v>
      </c>
      <c r="EB158" s="70">
        <v>5</v>
      </c>
      <c r="EC158" s="70">
        <v>10</v>
      </c>
      <c r="ED158" s="72"/>
      <c r="EF158" s="51" t="s">
        <v>932</v>
      </c>
      <c r="EP158" s="52" t="s">
        <v>2643</v>
      </c>
      <c r="EU158" s="51" t="s">
        <v>899</v>
      </c>
      <c r="FE158" s="51" t="s">
        <v>930</v>
      </c>
      <c r="FJ158" s="69"/>
      <c r="FK158" s="69" t="s">
        <v>915</v>
      </c>
      <c r="FL158" s="69" t="s">
        <v>916</v>
      </c>
      <c r="FM158" s="69" t="s">
        <v>98</v>
      </c>
      <c r="FT158" s="72" t="s">
        <v>101</v>
      </c>
      <c r="FU158" s="70" t="s">
        <v>927</v>
      </c>
      <c r="FV158" s="70" t="s">
        <v>1713</v>
      </c>
      <c r="FW158" s="70" t="s">
        <v>9321</v>
      </c>
      <c r="FY158" s="50" t="s">
        <v>946</v>
      </c>
      <c r="GD158" s="52" t="s">
        <v>922</v>
      </c>
      <c r="GI158" s="50" t="s">
        <v>929</v>
      </c>
      <c r="GN158" s="51" t="s">
        <v>98</v>
      </c>
      <c r="GX158" s="69"/>
      <c r="GY158" s="69" t="s">
        <v>915</v>
      </c>
      <c r="GZ158" s="69" t="s">
        <v>916</v>
      </c>
      <c r="HA158" s="69" t="s">
        <v>98</v>
      </c>
      <c r="HC158" s="72" t="s">
        <v>101</v>
      </c>
      <c r="HD158" s="70" t="s">
        <v>927</v>
      </c>
      <c r="HE158" s="70" t="s">
        <v>928</v>
      </c>
      <c r="HF158" s="70" t="s">
        <v>10235</v>
      </c>
      <c r="HM158" s="51" t="s">
        <v>930</v>
      </c>
      <c r="HW158" s="52" t="s">
        <v>5689</v>
      </c>
      <c r="IL158" s="72" t="s">
        <v>20</v>
      </c>
      <c r="IM158" s="70" t="s">
        <v>935</v>
      </c>
      <c r="IN158" s="70" t="s">
        <v>3906</v>
      </c>
      <c r="IV158" s="51" t="s">
        <v>98</v>
      </c>
      <c r="JA158" s="52" t="s">
        <v>11854</v>
      </c>
      <c r="JF158" s="52" t="s">
        <v>922</v>
      </c>
      <c r="JK158" s="52" t="s">
        <v>910</v>
      </c>
      <c r="JP158" s="51" t="s">
        <v>98</v>
      </c>
      <c r="JU158" s="73" t="s">
        <v>936</v>
      </c>
      <c r="JV158" s="71" t="s">
        <v>935</v>
      </c>
      <c r="JW158" s="71" t="s">
        <v>11467</v>
      </c>
      <c r="JZ158" s="52" t="s">
        <v>11576</v>
      </c>
      <c r="KE158" s="187" t="s">
        <v>12456</v>
      </c>
    </row>
    <row r="159" spans="1:296" ht="409.6" thickBot="1">
      <c r="A159" s="51" t="s">
        <v>900</v>
      </c>
      <c r="K159" s="51" t="s">
        <v>904</v>
      </c>
      <c r="U159" s="52" t="s">
        <v>5299</v>
      </c>
      <c r="AE159" s="50" t="s">
        <v>912</v>
      </c>
      <c r="AF159"/>
      <c r="AG159"/>
      <c r="AH159"/>
      <c r="AI159"/>
      <c r="AJ159" s="52" t="s">
        <v>1168</v>
      </c>
      <c r="AT159" s="52" t="s">
        <v>2239</v>
      </c>
      <c r="AY159" s="51" t="s">
        <v>900</v>
      </c>
      <c r="BI159" s="51" t="s">
        <v>900</v>
      </c>
      <c r="BX159" s="52" t="s">
        <v>922</v>
      </c>
      <c r="CC159"/>
      <c r="CD159"/>
      <c r="CE159"/>
      <c r="CF159"/>
      <c r="CG159"/>
      <c r="CH159" s="69"/>
      <c r="CI159" s="69" t="s">
        <v>2276</v>
      </c>
      <c r="CJ159" s="69" t="s">
        <v>732</v>
      </c>
      <c r="CM159" s="52" t="s">
        <v>910</v>
      </c>
      <c r="CR159" s="69"/>
      <c r="CS159" s="69" t="s">
        <v>2276</v>
      </c>
      <c r="CT159" s="69" t="s">
        <v>8586</v>
      </c>
      <c r="CU159" s="69" t="s">
        <v>732</v>
      </c>
      <c r="DB159"/>
      <c r="DC159"/>
      <c r="DD159"/>
      <c r="DE159"/>
      <c r="DF159"/>
      <c r="DG159" s="52" t="s">
        <v>1731</v>
      </c>
      <c r="DL159" s="50" t="s">
        <v>923</v>
      </c>
      <c r="DV159" s="52" t="s">
        <v>910</v>
      </c>
      <c r="EA159" s="50" t="s">
        <v>920</v>
      </c>
      <c r="EF159" s="69"/>
      <c r="EG159" s="69" t="s">
        <v>933</v>
      </c>
      <c r="EH159" s="69" t="s">
        <v>732</v>
      </c>
      <c r="FE159" s="52" t="s">
        <v>4409</v>
      </c>
      <c r="FJ159" s="72" t="s">
        <v>917</v>
      </c>
      <c r="FK159" s="70">
        <v>0</v>
      </c>
      <c r="FL159" s="70">
        <v>1</v>
      </c>
      <c r="FM159" s="70" t="s">
        <v>9064</v>
      </c>
      <c r="FT159" s="50" t="s">
        <v>929</v>
      </c>
      <c r="GN159" s="52" t="s">
        <v>3431</v>
      </c>
      <c r="GX159" s="72" t="s">
        <v>917</v>
      </c>
      <c r="GY159" s="70">
        <v>1</v>
      </c>
      <c r="GZ159" s="70">
        <v>3</v>
      </c>
      <c r="HA159" s="70" t="s">
        <v>10025</v>
      </c>
      <c r="HC159" s="50" t="s">
        <v>929</v>
      </c>
      <c r="HH159" s="51" t="s">
        <v>902</v>
      </c>
      <c r="HM159" s="52" t="s">
        <v>4576</v>
      </c>
      <c r="IB159" s="51" t="s">
        <v>921</v>
      </c>
      <c r="IG159" s="51" t="s">
        <v>8581</v>
      </c>
      <c r="IL159" s="73" t="s">
        <v>86</v>
      </c>
      <c r="IM159" s="71" t="s">
        <v>935</v>
      </c>
      <c r="IN159" s="71" t="s">
        <v>3907</v>
      </c>
      <c r="IV159" s="52" t="s">
        <v>11111</v>
      </c>
      <c r="JP159" s="52" t="s">
        <v>4955</v>
      </c>
      <c r="JU159" s="72" t="s">
        <v>937</v>
      </c>
      <c r="JV159" s="70" t="s">
        <v>935</v>
      </c>
      <c r="JW159" s="70" t="s">
        <v>11468</v>
      </c>
      <c r="KE159" s="52" t="s">
        <v>12457</v>
      </c>
      <c r="KJ159" s="51" t="s">
        <v>98</v>
      </c>
    </row>
    <row r="160" spans="1:296" ht="104.5" customHeight="1" thickBot="1">
      <c r="A160" s="52" t="s">
        <v>908</v>
      </c>
      <c r="K160" s="52" t="s">
        <v>2863</v>
      </c>
      <c r="U160" s="52" t="s">
        <v>5300</v>
      </c>
      <c r="AE160"/>
      <c r="AF160"/>
      <c r="AG160"/>
      <c r="AH160"/>
      <c r="AI160"/>
      <c r="AO160" s="51" t="s">
        <v>98</v>
      </c>
      <c r="AY160" s="52" t="s">
        <v>6491</v>
      </c>
      <c r="BI160" s="52" t="s">
        <v>4403</v>
      </c>
      <c r="BS160" s="51" t="s">
        <v>895</v>
      </c>
      <c r="CC160" s="51" t="s">
        <v>98</v>
      </c>
      <c r="CD160"/>
      <c r="CE160"/>
      <c r="CF160"/>
      <c r="CG160"/>
      <c r="CH160" s="72" t="s">
        <v>101</v>
      </c>
      <c r="CI160" s="70" t="s">
        <v>8578</v>
      </c>
      <c r="CJ160" s="70" t="s">
        <v>12294</v>
      </c>
      <c r="CR160" s="72" t="s">
        <v>101</v>
      </c>
      <c r="CS160" s="70" t="s">
        <v>8587</v>
      </c>
      <c r="CT160" s="72"/>
      <c r="CU160" s="72"/>
      <c r="CW160" s="51" t="s">
        <v>904</v>
      </c>
      <c r="DB160" s="51" t="s">
        <v>1042</v>
      </c>
      <c r="DC160"/>
      <c r="DD160"/>
      <c r="DE160"/>
      <c r="DF160"/>
      <c r="EF160" s="72" t="s">
        <v>934</v>
      </c>
      <c r="EG160" s="70" t="s">
        <v>935</v>
      </c>
      <c r="EH160" s="70" t="s">
        <v>1718</v>
      </c>
      <c r="EP160" s="50" t="s">
        <v>896</v>
      </c>
      <c r="EU160" s="51" t="s">
        <v>900</v>
      </c>
      <c r="EZ160" s="50" t="s">
        <v>912</v>
      </c>
      <c r="FE160" s="52" t="s">
        <v>4410</v>
      </c>
      <c r="FJ160" s="73" t="s">
        <v>918</v>
      </c>
      <c r="FK160" s="71">
        <v>1</v>
      </c>
      <c r="FL160" s="71">
        <v>3</v>
      </c>
      <c r="FM160" s="71" t="s">
        <v>9065</v>
      </c>
      <c r="FO160" s="50" t="s">
        <v>913</v>
      </c>
      <c r="GD160" s="50" t="s">
        <v>923</v>
      </c>
      <c r="GS160" s="50" t="s">
        <v>913</v>
      </c>
      <c r="GX160" s="73" t="s">
        <v>918</v>
      </c>
      <c r="GY160" s="71">
        <v>3</v>
      </c>
      <c r="GZ160" s="71">
        <v>7</v>
      </c>
      <c r="HA160" s="71" t="s">
        <v>10026</v>
      </c>
      <c r="HH160" s="52" t="s">
        <v>910</v>
      </c>
      <c r="HM160" s="52" t="s">
        <v>4577</v>
      </c>
      <c r="HR160" s="51" t="s">
        <v>932</v>
      </c>
      <c r="IB160" s="52" t="s">
        <v>922</v>
      </c>
      <c r="IG160" s="52" t="s">
        <v>10866</v>
      </c>
      <c r="IL160" s="50" t="s">
        <v>944</v>
      </c>
      <c r="IQ160" s="51" t="s">
        <v>921</v>
      </c>
      <c r="JA160" s="51" t="s">
        <v>902</v>
      </c>
      <c r="JF160" s="50" t="s">
        <v>923</v>
      </c>
      <c r="JK160" s="51" t="s">
        <v>904</v>
      </c>
      <c r="JU160" s="73" t="s">
        <v>938</v>
      </c>
      <c r="JV160" s="71" t="s">
        <v>935</v>
      </c>
      <c r="JW160" s="71" t="s">
        <v>11469</v>
      </c>
      <c r="JZ160" s="50" t="s">
        <v>931</v>
      </c>
      <c r="KE160" s="68"/>
      <c r="KJ160" s="52" t="s">
        <v>11673</v>
      </c>
    </row>
    <row r="161" spans="1:296" ht="136.5" customHeight="1" thickBot="1">
      <c r="F161" s="51" t="s">
        <v>899</v>
      </c>
      <c r="U161" s="52" t="s">
        <v>5301</v>
      </c>
      <c r="Z161" s="51" t="s">
        <v>900</v>
      </c>
      <c r="AE161"/>
      <c r="AF161"/>
      <c r="AG161"/>
      <c r="AH161"/>
      <c r="AI161"/>
      <c r="AJ161" s="51" t="s">
        <v>902</v>
      </c>
      <c r="AO161" s="52" t="s">
        <v>12038</v>
      </c>
      <c r="AT161" s="51" t="s">
        <v>902</v>
      </c>
      <c r="BN161" s="51" t="s">
        <v>930</v>
      </c>
      <c r="BS161" s="161" t="s">
        <v>7828</v>
      </c>
      <c r="BX161" s="50" t="s">
        <v>923</v>
      </c>
      <c r="CC161" s="52" t="s">
        <v>12682</v>
      </c>
      <c r="CD161"/>
      <c r="CE161"/>
      <c r="CF161"/>
      <c r="CG161"/>
      <c r="CH161" s="50" t="s">
        <v>982</v>
      </c>
      <c r="CM161" s="51" t="s">
        <v>904</v>
      </c>
      <c r="CR161" s="50" t="s">
        <v>1064</v>
      </c>
      <c r="CW161" s="52" t="s">
        <v>1425</v>
      </c>
      <c r="DB161" s="52" t="s">
        <v>1244</v>
      </c>
      <c r="DC161"/>
      <c r="DD161"/>
      <c r="DE161"/>
      <c r="DF161"/>
      <c r="DG161" s="51" t="s">
        <v>968</v>
      </c>
      <c r="DQ161" s="50" t="s">
        <v>913</v>
      </c>
      <c r="DV161" s="51" t="s">
        <v>904</v>
      </c>
      <c r="EF161" s="73" t="s">
        <v>936</v>
      </c>
      <c r="EG161" s="71" t="s">
        <v>939</v>
      </c>
      <c r="EH161" s="71" t="s">
        <v>1719</v>
      </c>
      <c r="EK161" s="51" t="s">
        <v>900</v>
      </c>
      <c r="EU161" s="52" t="s">
        <v>1158</v>
      </c>
      <c r="FE161" s="52" t="s">
        <v>4411</v>
      </c>
      <c r="FJ161" s="72" t="s">
        <v>919</v>
      </c>
      <c r="FK161" s="70">
        <v>3</v>
      </c>
      <c r="FL161" s="70">
        <v>32</v>
      </c>
      <c r="FM161" s="70" t="s">
        <v>9066</v>
      </c>
      <c r="FY161" s="51" t="s">
        <v>947</v>
      </c>
      <c r="GI161" s="51" t="s">
        <v>930</v>
      </c>
      <c r="GX161" s="72" t="s">
        <v>919</v>
      </c>
      <c r="GY161" s="70">
        <v>7</v>
      </c>
      <c r="GZ161" s="70">
        <v>15</v>
      </c>
      <c r="HA161" s="70" t="s">
        <v>10027</v>
      </c>
      <c r="HR161" s="69"/>
      <c r="HS161" s="69" t="s">
        <v>933</v>
      </c>
      <c r="HT161" s="69" t="s">
        <v>732</v>
      </c>
      <c r="IQ161" s="52" t="s">
        <v>922</v>
      </c>
      <c r="JA161" s="52" t="s">
        <v>903</v>
      </c>
      <c r="JK161" s="52" t="s">
        <v>907</v>
      </c>
      <c r="JU161" s="72" t="s">
        <v>940</v>
      </c>
      <c r="JV161" s="70" t="s">
        <v>935</v>
      </c>
      <c r="JW161" s="70" t="s">
        <v>11470</v>
      </c>
      <c r="KE161" s="52" t="s">
        <v>12458</v>
      </c>
    </row>
    <row r="162" spans="1:296" ht="392.5" thickBot="1">
      <c r="A162" s="51" t="s">
        <v>902</v>
      </c>
      <c r="K162" s="51" t="s">
        <v>98</v>
      </c>
      <c r="P162" s="51" t="s">
        <v>900</v>
      </c>
      <c r="U162" s="52" t="s">
        <v>5302</v>
      </c>
      <c r="Z162" s="52" t="s">
        <v>1168</v>
      </c>
      <c r="AE162" s="50" t="s">
        <v>913</v>
      </c>
      <c r="AF162"/>
      <c r="AG162"/>
      <c r="AH162"/>
      <c r="AI162"/>
      <c r="AJ162" s="52" t="s">
        <v>910</v>
      </c>
      <c r="AT162" s="52" t="s">
        <v>910</v>
      </c>
      <c r="AY162" s="51" t="s">
        <v>902</v>
      </c>
      <c r="BD162" s="51" t="s">
        <v>900</v>
      </c>
      <c r="BI162" s="51" t="s">
        <v>902</v>
      </c>
      <c r="BN162" s="52" t="s">
        <v>6364</v>
      </c>
      <c r="BS162" s="68"/>
      <c r="CC162"/>
      <c r="CD162"/>
      <c r="CE162"/>
      <c r="CF162"/>
      <c r="CG162"/>
      <c r="CM162" s="52" t="s">
        <v>907</v>
      </c>
      <c r="DB162"/>
      <c r="DC162"/>
      <c r="DD162"/>
      <c r="DE162"/>
      <c r="DF162"/>
      <c r="DG162" s="52" t="s">
        <v>124</v>
      </c>
      <c r="DL162" s="51" t="s">
        <v>924</v>
      </c>
      <c r="DV162" s="52" t="s">
        <v>1169</v>
      </c>
      <c r="EA162" s="51" t="s">
        <v>921</v>
      </c>
      <c r="EF162" s="72" t="s">
        <v>937</v>
      </c>
      <c r="EG162" s="70" t="s">
        <v>935</v>
      </c>
      <c r="EH162" s="70" t="s">
        <v>1720</v>
      </c>
      <c r="EK162" s="52" t="s">
        <v>3088</v>
      </c>
      <c r="FE162" s="68"/>
      <c r="FJ162" s="50" t="s">
        <v>920</v>
      </c>
      <c r="FT162" s="51" t="s">
        <v>930</v>
      </c>
      <c r="FY162" s="52" t="s">
        <v>132</v>
      </c>
      <c r="GI162" s="52" t="s">
        <v>9638</v>
      </c>
      <c r="GX162" s="50" t="s">
        <v>920</v>
      </c>
      <c r="HC162" s="51" t="s">
        <v>930</v>
      </c>
      <c r="HH162" s="51" t="s">
        <v>904</v>
      </c>
      <c r="HM162" s="50" t="s">
        <v>931</v>
      </c>
      <c r="HR162" s="72" t="s">
        <v>934</v>
      </c>
      <c r="HS162" s="70" t="s">
        <v>935</v>
      </c>
      <c r="HT162" s="70" t="s">
        <v>10549</v>
      </c>
      <c r="HW162" s="51" t="s">
        <v>900</v>
      </c>
      <c r="IB162" s="50" t="s">
        <v>923</v>
      </c>
      <c r="IG162" s="50" t="s">
        <v>735</v>
      </c>
      <c r="JU162" s="73" t="s">
        <v>941</v>
      </c>
      <c r="JV162" s="71" t="s">
        <v>935</v>
      </c>
      <c r="JW162" s="71" t="s">
        <v>11470</v>
      </c>
      <c r="KE162" s="68"/>
    </row>
    <row r="163" spans="1:296" ht="104.5" customHeight="1" thickBot="1">
      <c r="A163" s="52" t="s">
        <v>910</v>
      </c>
      <c r="F163" s="51" t="s">
        <v>900</v>
      </c>
      <c r="K163" s="52" t="s">
        <v>2864</v>
      </c>
      <c r="P163" s="52" t="s">
        <v>908</v>
      </c>
      <c r="AE163"/>
      <c r="AF163"/>
      <c r="AG163"/>
      <c r="AH163"/>
      <c r="AI163"/>
      <c r="AY163" s="52" t="s">
        <v>910</v>
      </c>
      <c r="BD163" s="52" t="s">
        <v>4403</v>
      </c>
      <c r="BI163" s="52" t="s">
        <v>910</v>
      </c>
      <c r="BN163" s="52" t="s">
        <v>7689</v>
      </c>
      <c r="BS163" s="52" t="s">
        <v>7829</v>
      </c>
      <c r="CC163"/>
      <c r="CD163"/>
      <c r="CE163"/>
      <c r="CF163"/>
      <c r="CG163"/>
      <c r="CW163" s="51" t="s">
        <v>98</v>
      </c>
      <c r="DB163" s="50" t="s">
        <v>1245</v>
      </c>
      <c r="DC163"/>
      <c r="DD163"/>
      <c r="DE163"/>
      <c r="DF163"/>
      <c r="DL163" s="69"/>
      <c r="DM163" s="69" t="s">
        <v>925</v>
      </c>
      <c r="DN163" s="69" t="s">
        <v>926</v>
      </c>
      <c r="DO163" s="69" t="s">
        <v>98</v>
      </c>
      <c r="EA163" s="52" t="s">
        <v>922</v>
      </c>
      <c r="EF163" s="73" t="s">
        <v>938</v>
      </c>
      <c r="EG163" s="71" t="s">
        <v>935</v>
      </c>
      <c r="EH163" s="71" t="s">
        <v>1718</v>
      </c>
      <c r="EP163" s="51" t="s">
        <v>897</v>
      </c>
      <c r="EU163" s="51" t="s">
        <v>902</v>
      </c>
      <c r="EZ163" s="50" t="s">
        <v>913</v>
      </c>
      <c r="FE163" s="52" t="s">
        <v>4412</v>
      </c>
      <c r="FO163" s="51" t="s">
        <v>914</v>
      </c>
      <c r="FT163" s="52" t="s">
        <v>9322</v>
      </c>
      <c r="GD163" s="51" t="s">
        <v>924</v>
      </c>
      <c r="GI163" s="52" t="s">
        <v>9639</v>
      </c>
      <c r="GN163" s="51" t="s">
        <v>900</v>
      </c>
      <c r="GS163" s="51" t="s">
        <v>914</v>
      </c>
      <c r="HC163" s="52" t="s">
        <v>10236</v>
      </c>
      <c r="HH163" s="52" t="s">
        <v>1425</v>
      </c>
      <c r="HR163" s="73" t="s">
        <v>936</v>
      </c>
      <c r="HS163" s="71" t="s">
        <v>935</v>
      </c>
      <c r="HT163" s="71" t="s">
        <v>10550</v>
      </c>
      <c r="HW163" s="52" t="s">
        <v>1168</v>
      </c>
      <c r="IL163" s="51" t="s">
        <v>945</v>
      </c>
      <c r="IQ163" s="50" t="s">
        <v>923</v>
      </c>
      <c r="IV163" s="50" t="s">
        <v>912</v>
      </c>
      <c r="JA163" s="51" t="s">
        <v>904</v>
      </c>
      <c r="JF163" s="51" t="s">
        <v>924</v>
      </c>
      <c r="JK163" s="51" t="s">
        <v>98</v>
      </c>
      <c r="JP163" s="50" t="s">
        <v>912</v>
      </c>
      <c r="JU163" s="72" t="s">
        <v>942</v>
      </c>
      <c r="JV163" s="70" t="s">
        <v>935</v>
      </c>
      <c r="JW163" s="70" t="s">
        <v>11471</v>
      </c>
      <c r="JZ163" s="51" t="s">
        <v>932</v>
      </c>
      <c r="KE163" s="52" t="s">
        <v>12459</v>
      </c>
    </row>
    <row r="164" spans="1:296" ht="120.5" customHeight="1" thickBot="1">
      <c r="F164" s="52" t="s">
        <v>1878</v>
      </c>
      <c r="U164" s="50" t="s">
        <v>931</v>
      </c>
      <c r="Z164" s="51" t="s">
        <v>902</v>
      </c>
      <c r="AE164"/>
      <c r="AF164"/>
      <c r="AG164"/>
      <c r="AH164"/>
      <c r="AI164"/>
      <c r="AJ164" s="51" t="s">
        <v>904</v>
      </c>
      <c r="AT164" s="51" t="s">
        <v>904</v>
      </c>
      <c r="BN164" s="52"/>
      <c r="BS164" s="68"/>
      <c r="BX164" s="51" t="s">
        <v>924</v>
      </c>
      <c r="CC164"/>
      <c r="CD164"/>
      <c r="CE164"/>
      <c r="CF164"/>
      <c r="CG164"/>
      <c r="CH164" s="51" t="s">
        <v>983</v>
      </c>
      <c r="CM164" s="51" t="s">
        <v>98</v>
      </c>
      <c r="CR164" s="51" t="s">
        <v>1065</v>
      </c>
      <c r="CW164" s="52" t="s">
        <v>8614</v>
      </c>
      <c r="DB164"/>
      <c r="DC164"/>
      <c r="DD164"/>
      <c r="DE164"/>
      <c r="DF164"/>
      <c r="DG164" s="51" t="s">
        <v>969</v>
      </c>
      <c r="DL164" s="72" t="s">
        <v>101</v>
      </c>
      <c r="DM164" s="70" t="s">
        <v>927</v>
      </c>
      <c r="DN164" s="70" t="s">
        <v>928</v>
      </c>
      <c r="DO164" s="72"/>
      <c r="DQ164" s="51" t="s">
        <v>914</v>
      </c>
      <c r="DV164" s="51" t="s">
        <v>98</v>
      </c>
      <c r="EF164" s="72" t="s">
        <v>940</v>
      </c>
      <c r="EG164" s="70" t="s">
        <v>935</v>
      </c>
      <c r="EH164" s="70" t="s">
        <v>1721</v>
      </c>
      <c r="EK164" s="51" t="s">
        <v>902</v>
      </c>
      <c r="EP164" s="52" t="s">
        <v>132</v>
      </c>
      <c r="EU164" s="52" t="s">
        <v>910</v>
      </c>
      <c r="FE164" s="52" t="s">
        <v>4413</v>
      </c>
      <c r="FO164" s="69"/>
      <c r="FP164" s="69" t="s">
        <v>915</v>
      </c>
      <c r="FQ164" s="69" t="s">
        <v>916</v>
      </c>
      <c r="FR164" s="69" t="s">
        <v>98</v>
      </c>
      <c r="FT164" s="100" t="s">
        <v>9323</v>
      </c>
      <c r="FY164" s="50" t="s">
        <v>948</v>
      </c>
      <c r="GD164" s="69"/>
      <c r="GE164" s="69" t="s">
        <v>925</v>
      </c>
      <c r="GF164" s="69" t="s">
        <v>926</v>
      </c>
      <c r="GG164" s="69" t="s">
        <v>98</v>
      </c>
      <c r="GI164" s="52" t="s">
        <v>9640</v>
      </c>
      <c r="GN164" s="52" t="s">
        <v>1158</v>
      </c>
      <c r="GS164" s="69"/>
      <c r="GT164" s="69" t="s">
        <v>915</v>
      </c>
      <c r="GU164" s="69" t="s">
        <v>916</v>
      </c>
      <c r="GV164" s="69" t="s">
        <v>98</v>
      </c>
      <c r="HC164" s="52" t="s">
        <v>10237</v>
      </c>
      <c r="HR164" s="72" t="s">
        <v>937</v>
      </c>
      <c r="HS164" s="70" t="s">
        <v>935</v>
      </c>
      <c r="HT164" s="70" t="s">
        <v>10551</v>
      </c>
      <c r="IL164" s="52" t="s">
        <v>3908</v>
      </c>
      <c r="JA164" s="52" t="s">
        <v>11855</v>
      </c>
      <c r="JF164" s="69"/>
      <c r="JG164" s="69" t="s">
        <v>925</v>
      </c>
      <c r="JH164" s="69" t="s">
        <v>926</v>
      </c>
      <c r="JI164" s="69" t="s">
        <v>98</v>
      </c>
      <c r="JK164" s="52" t="s">
        <v>11293</v>
      </c>
      <c r="JU164" s="73" t="s">
        <v>943</v>
      </c>
      <c r="JV164" s="71" t="s">
        <v>935</v>
      </c>
      <c r="JW164" s="71" t="s">
        <v>11472</v>
      </c>
      <c r="JZ164" s="69"/>
      <c r="KA164" s="69" t="s">
        <v>933</v>
      </c>
      <c r="KB164" s="69" t="s">
        <v>732</v>
      </c>
      <c r="KE164" s="100" t="s">
        <v>12460</v>
      </c>
      <c r="KJ164" s="51" t="s">
        <v>900</v>
      </c>
    </row>
    <row r="165" spans="1:296" ht="160.5" thickBot="1">
      <c r="A165" s="51" t="s">
        <v>904</v>
      </c>
      <c r="P165" s="51" t="s">
        <v>902</v>
      </c>
      <c r="Z165" s="52" t="s">
        <v>910</v>
      </c>
      <c r="AE165" s="51" t="s">
        <v>914</v>
      </c>
      <c r="AF165"/>
      <c r="AG165"/>
      <c r="AH165"/>
      <c r="AI165"/>
      <c r="AJ165" s="52" t="s">
        <v>907</v>
      </c>
      <c r="AO165" s="51" t="s">
        <v>900</v>
      </c>
      <c r="AT165" s="52" t="s">
        <v>1425</v>
      </c>
      <c r="AY165" s="51" t="s">
        <v>904</v>
      </c>
      <c r="BD165" s="51" t="s">
        <v>902</v>
      </c>
      <c r="BI165" s="51" t="s">
        <v>904</v>
      </c>
      <c r="BN165" s="52" t="s">
        <v>7690</v>
      </c>
      <c r="BS165" s="52" t="s">
        <v>7830</v>
      </c>
      <c r="BX165" s="69"/>
      <c r="BY165" s="69" t="s">
        <v>925</v>
      </c>
      <c r="BZ165" s="69" t="s">
        <v>926</v>
      </c>
      <c r="CA165" s="69" t="s">
        <v>98</v>
      </c>
      <c r="CC165" s="51" t="s">
        <v>1090</v>
      </c>
      <c r="CD165"/>
      <c r="CE165"/>
      <c r="CF165"/>
      <c r="CG165"/>
      <c r="CH165" s="52" t="s">
        <v>112</v>
      </c>
      <c r="CM165" s="52" t="s">
        <v>8206</v>
      </c>
      <c r="CR165" s="50" t="s">
        <v>1077</v>
      </c>
      <c r="DB165"/>
      <c r="DC165"/>
      <c r="DD165"/>
      <c r="DE165"/>
      <c r="DF165"/>
      <c r="DG165" s="52" t="s">
        <v>124</v>
      </c>
      <c r="DL165" s="50" t="s">
        <v>929</v>
      </c>
      <c r="DQ165" s="69"/>
      <c r="DR165" s="69" t="s">
        <v>915</v>
      </c>
      <c r="DS165" s="69" t="s">
        <v>916</v>
      </c>
      <c r="DT165" s="69" t="s">
        <v>98</v>
      </c>
      <c r="DV165" s="52" t="s">
        <v>1422</v>
      </c>
      <c r="EA165" s="50" t="s">
        <v>923</v>
      </c>
      <c r="EF165" s="73" t="s">
        <v>941</v>
      </c>
      <c r="EG165" s="71" t="s">
        <v>935</v>
      </c>
      <c r="EH165" s="71" t="s">
        <v>1722</v>
      </c>
      <c r="EK165" s="52" t="s">
        <v>910</v>
      </c>
      <c r="FE165" s="68"/>
      <c r="FJ165" s="51" t="s">
        <v>921</v>
      </c>
      <c r="FO165" s="72" t="s">
        <v>917</v>
      </c>
      <c r="FP165" s="70">
        <v>0</v>
      </c>
      <c r="FQ165" s="70">
        <v>1</v>
      </c>
      <c r="FR165" s="72"/>
      <c r="FT165" s="100" t="s">
        <v>9324</v>
      </c>
      <c r="GD165" s="72" t="s">
        <v>101</v>
      </c>
      <c r="GE165" s="70" t="s">
        <v>927</v>
      </c>
      <c r="GF165" s="70" t="s">
        <v>928</v>
      </c>
      <c r="GG165" s="70" t="s">
        <v>5496</v>
      </c>
      <c r="GI165" s="52" t="s">
        <v>9641</v>
      </c>
      <c r="GS165" s="72" t="s">
        <v>917</v>
      </c>
      <c r="GT165" s="70">
        <v>0</v>
      </c>
      <c r="GU165" s="70">
        <v>1</v>
      </c>
      <c r="GV165" s="70" t="s">
        <v>9855</v>
      </c>
      <c r="GX165" s="51" t="s">
        <v>921</v>
      </c>
      <c r="HC165" s="52" t="s">
        <v>10238</v>
      </c>
      <c r="HH165" s="51" t="s">
        <v>98</v>
      </c>
      <c r="HM165" s="51" t="s">
        <v>932</v>
      </c>
      <c r="HR165" s="73" t="s">
        <v>938</v>
      </c>
      <c r="HS165" s="71" t="s">
        <v>939</v>
      </c>
      <c r="HT165" s="71" t="s">
        <v>10552</v>
      </c>
      <c r="HW165" s="51" t="s">
        <v>902</v>
      </c>
      <c r="IB165" s="51" t="s">
        <v>924</v>
      </c>
      <c r="IG165" s="50" t="s">
        <v>1041</v>
      </c>
      <c r="IL165" s="52" t="s">
        <v>3909</v>
      </c>
      <c r="JF165" s="72" t="s">
        <v>101</v>
      </c>
      <c r="JG165" s="70" t="s">
        <v>1159</v>
      </c>
      <c r="JH165" s="70" t="s">
        <v>1713</v>
      </c>
      <c r="JI165" s="70" t="s">
        <v>4780</v>
      </c>
      <c r="JU165" s="72" t="s">
        <v>20</v>
      </c>
      <c r="JV165" s="70" t="s">
        <v>935</v>
      </c>
      <c r="JW165" s="70" t="s">
        <v>11473</v>
      </c>
      <c r="JZ165" s="72" t="s">
        <v>934</v>
      </c>
      <c r="KA165" s="70" t="s">
        <v>935</v>
      </c>
      <c r="KB165" s="70" t="s">
        <v>11577</v>
      </c>
      <c r="KE165" s="100" t="s">
        <v>12461</v>
      </c>
      <c r="KJ165" s="52" t="s">
        <v>2239</v>
      </c>
    </row>
    <row r="166" spans="1:296" ht="176.5" thickBot="1">
      <c r="A166" s="52" t="s">
        <v>1169</v>
      </c>
      <c r="F166" s="51" t="s">
        <v>902</v>
      </c>
      <c r="P166" s="52" t="s">
        <v>903</v>
      </c>
      <c r="AE166" s="69"/>
      <c r="AF166" s="69" t="s">
        <v>915</v>
      </c>
      <c r="AG166" s="69" t="s">
        <v>916</v>
      </c>
      <c r="AH166" s="69" t="s">
        <v>98</v>
      </c>
      <c r="AI166"/>
      <c r="AO166" s="52" t="s">
        <v>1154</v>
      </c>
      <c r="AY166" s="52" t="s">
        <v>6492</v>
      </c>
      <c r="BD166" s="52" t="s">
        <v>910</v>
      </c>
      <c r="BI166" s="52" t="s">
        <v>1421</v>
      </c>
      <c r="BN166" s="52" t="s">
        <v>1430</v>
      </c>
      <c r="BS166" s="68"/>
      <c r="BX166" s="72" t="s">
        <v>101</v>
      </c>
      <c r="BY166" s="70" t="s">
        <v>927</v>
      </c>
      <c r="BZ166" s="70" t="s">
        <v>3896</v>
      </c>
      <c r="CA166" s="70" t="s">
        <v>8063</v>
      </c>
      <c r="CC166" s="52" t="s">
        <v>1091</v>
      </c>
      <c r="CD166"/>
      <c r="CE166"/>
      <c r="CF166"/>
      <c r="CG166"/>
      <c r="DB166" s="51" t="s">
        <v>1246</v>
      </c>
      <c r="DC166"/>
      <c r="DD166"/>
      <c r="DE166"/>
      <c r="DF166"/>
      <c r="DQ166" s="72" t="s">
        <v>917</v>
      </c>
      <c r="DR166" s="70">
        <v>0</v>
      </c>
      <c r="DS166" s="70">
        <v>1</v>
      </c>
      <c r="DT166" s="70" t="s">
        <v>1171</v>
      </c>
      <c r="EF166" s="72" t="s">
        <v>942</v>
      </c>
      <c r="EG166" s="70" t="s">
        <v>935</v>
      </c>
      <c r="EH166" s="70" t="s">
        <v>1723</v>
      </c>
      <c r="EP166" s="50" t="s">
        <v>898</v>
      </c>
      <c r="EU166" s="51" t="s">
        <v>904</v>
      </c>
      <c r="EZ166" s="51" t="s">
        <v>914</v>
      </c>
      <c r="FE166" s="52" t="s">
        <v>4414</v>
      </c>
      <c r="FJ166" s="52" t="s">
        <v>922</v>
      </c>
      <c r="FO166" s="73" t="s">
        <v>918</v>
      </c>
      <c r="FP166" s="71">
        <v>1</v>
      </c>
      <c r="FQ166" s="71">
        <v>5</v>
      </c>
      <c r="FR166" s="73"/>
      <c r="FT166" s="100" t="s">
        <v>9325</v>
      </c>
      <c r="GD166" s="50" t="s">
        <v>929</v>
      </c>
      <c r="GI166" s="68"/>
      <c r="GN166" s="51" t="s">
        <v>902</v>
      </c>
      <c r="GS166" s="73" t="s">
        <v>918</v>
      </c>
      <c r="GT166" s="71">
        <v>1</v>
      </c>
      <c r="GU166" s="71">
        <v>3</v>
      </c>
      <c r="GV166" s="71" t="s">
        <v>9856</v>
      </c>
      <c r="GX166" s="52" t="s">
        <v>922</v>
      </c>
      <c r="HH166" s="52" t="s">
        <v>10400</v>
      </c>
      <c r="HM166" s="126"/>
      <c r="HN166" s="69" t="s">
        <v>933</v>
      </c>
      <c r="HO166" s="69" t="s">
        <v>732</v>
      </c>
      <c r="HR166" s="72" t="s">
        <v>940</v>
      </c>
      <c r="HS166" s="70" t="s">
        <v>939</v>
      </c>
      <c r="HT166" s="70" t="s">
        <v>10553</v>
      </c>
      <c r="HW166" s="52" t="s">
        <v>910</v>
      </c>
      <c r="IB166" s="69"/>
      <c r="IC166" s="69" t="s">
        <v>925</v>
      </c>
      <c r="ID166" s="69" t="s">
        <v>926</v>
      </c>
      <c r="IE166" s="69" t="s">
        <v>98</v>
      </c>
      <c r="IL166" s="52" t="s">
        <v>3910</v>
      </c>
      <c r="IQ166" s="51" t="s">
        <v>924</v>
      </c>
      <c r="IV166" s="50" t="s">
        <v>913</v>
      </c>
      <c r="JA166" s="51" t="s">
        <v>98</v>
      </c>
      <c r="JF166" s="50" t="s">
        <v>929</v>
      </c>
      <c r="JP166" s="50" t="s">
        <v>913</v>
      </c>
      <c r="JU166" s="73" t="s">
        <v>86</v>
      </c>
      <c r="JV166" s="71" t="s">
        <v>935</v>
      </c>
      <c r="JW166" s="71" t="s">
        <v>11474</v>
      </c>
      <c r="JZ166" s="73" t="s">
        <v>936</v>
      </c>
      <c r="KA166" s="71" t="s">
        <v>935</v>
      </c>
      <c r="KB166" s="71" t="s">
        <v>11578</v>
      </c>
      <c r="KE166" s="100" t="s">
        <v>12462</v>
      </c>
    </row>
    <row r="167" spans="1:296" ht="88.5" customHeight="1" thickBot="1">
      <c r="F167" s="52" t="s">
        <v>910</v>
      </c>
      <c r="K167" s="51" t="s">
        <v>900</v>
      </c>
      <c r="U167" s="51" t="s">
        <v>932</v>
      </c>
      <c r="Z167" s="51" t="s">
        <v>904</v>
      </c>
      <c r="AE167" s="72" t="s">
        <v>917</v>
      </c>
      <c r="AF167" s="70">
        <v>0</v>
      </c>
      <c r="AG167" s="70">
        <v>5</v>
      </c>
      <c r="AH167" s="72"/>
      <c r="AI167"/>
      <c r="AJ167" s="51" t="s">
        <v>98</v>
      </c>
      <c r="AT167" s="51" t="s">
        <v>98</v>
      </c>
      <c r="BN167" s="52" t="s">
        <v>7691</v>
      </c>
      <c r="BS167" s="161" t="s">
        <v>7831</v>
      </c>
      <c r="BX167" s="50" t="s">
        <v>929</v>
      </c>
      <c r="CC167"/>
      <c r="CD167"/>
      <c r="CE167"/>
      <c r="CF167"/>
      <c r="CG167"/>
      <c r="CH167" s="50" t="s">
        <v>6547</v>
      </c>
      <c r="DB167"/>
      <c r="DC167"/>
      <c r="DD167"/>
      <c r="DE167"/>
      <c r="DF167"/>
      <c r="DG167" s="51" t="s">
        <v>970</v>
      </c>
      <c r="DQ167" s="73" t="s">
        <v>918</v>
      </c>
      <c r="DR167" s="71">
        <v>1</v>
      </c>
      <c r="DS167" s="71">
        <v>6</v>
      </c>
      <c r="DT167" s="71" t="s">
        <v>1172</v>
      </c>
      <c r="EF167" s="73" t="s">
        <v>943</v>
      </c>
      <c r="EG167" s="71" t="s">
        <v>935</v>
      </c>
      <c r="EH167" s="71" t="s">
        <v>1724</v>
      </c>
      <c r="EK167" s="51" t="s">
        <v>904</v>
      </c>
      <c r="EU167" s="52" t="s">
        <v>1425</v>
      </c>
      <c r="EZ167" s="69"/>
      <c r="FA167" s="69" t="s">
        <v>915</v>
      </c>
      <c r="FB167" s="69" t="s">
        <v>916</v>
      </c>
      <c r="FC167" s="69" t="s">
        <v>98</v>
      </c>
      <c r="FE167" s="52" t="s">
        <v>4415</v>
      </c>
      <c r="FO167" s="72" t="s">
        <v>919</v>
      </c>
      <c r="FP167" s="70">
        <v>5</v>
      </c>
      <c r="FQ167" s="70">
        <v>10</v>
      </c>
      <c r="FR167" s="72"/>
      <c r="FT167" s="100" t="s">
        <v>9326</v>
      </c>
      <c r="FY167" s="51" t="s">
        <v>949</v>
      </c>
      <c r="GI167" s="52" t="s">
        <v>9642</v>
      </c>
      <c r="GN167" s="52" t="s">
        <v>910</v>
      </c>
      <c r="GS167" s="72" t="s">
        <v>919</v>
      </c>
      <c r="GT167" s="70">
        <v>3</v>
      </c>
      <c r="GU167" s="70">
        <v>5</v>
      </c>
      <c r="GV167" s="70" t="s">
        <v>9856</v>
      </c>
      <c r="HC167" s="50" t="s">
        <v>931</v>
      </c>
      <c r="HM167" s="127" t="s">
        <v>934</v>
      </c>
      <c r="HN167" s="70" t="s">
        <v>935</v>
      </c>
      <c r="HO167" s="70" t="s">
        <v>4578</v>
      </c>
      <c r="HR167" s="73" t="s">
        <v>941</v>
      </c>
      <c r="HS167" s="71" t="s">
        <v>939</v>
      </c>
      <c r="HT167" s="71" t="s">
        <v>10554</v>
      </c>
      <c r="IB167" s="72" t="s">
        <v>101</v>
      </c>
      <c r="IC167" s="70" t="s">
        <v>927</v>
      </c>
      <c r="ID167" s="70" t="s">
        <v>928</v>
      </c>
      <c r="IE167" s="70" t="s">
        <v>10721</v>
      </c>
      <c r="IL167" s="52" t="s">
        <v>3911</v>
      </c>
      <c r="IQ167" s="69"/>
      <c r="IR167" s="69" t="s">
        <v>925</v>
      </c>
      <c r="IS167" s="69" t="s">
        <v>926</v>
      </c>
      <c r="IT167" s="69" t="s">
        <v>98</v>
      </c>
      <c r="JA167" s="52" t="s">
        <v>11856</v>
      </c>
      <c r="JU167" s="50" t="s">
        <v>944</v>
      </c>
      <c r="JZ167" s="72" t="s">
        <v>937</v>
      </c>
      <c r="KA167" s="70" t="s">
        <v>939</v>
      </c>
      <c r="KB167" s="70" t="s">
        <v>11579</v>
      </c>
      <c r="KE167" s="164" t="s">
        <v>12463</v>
      </c>
      <c r="KJ167" s="51" t="s">
        <v>902</v>
      </c>
    </row>
    <row r="168" spans="1:296" ht="408.5" thickBot="1">
      <c r="A168" s="51" t="s">
        <v>98</v>
      </c>
      <c r="K168" s="52" t="s">
        <v>2865</v>
      </c>
      <c r="P168" s="51" t="s">
        <v>904</v>
      </c>
      <c r="U168" s="69"/>
      <c r="V168" s="69" t="s">
        <v>933</v>
      </c>
      <c r="W168" s="69" t="s">
        <v>732</v>
      </c>
      <c r="Z168" s="52" t="s">
        <v>1421</v>
      </c>
      <c r="AE168" s="73" t="s">
        <v>918</v>
      </c>
      <c r="AF168" s="71">
        <v>5</v>
      </c>
      <c r="AG168" s="71">
        <v>10</v>
      </c>
      <c r="AH168" s="73"/>
      <c r="AI168"/>
      <c r="AJ168" s="52" t="s">
        <v>6079</v>
      </c>
      <c r="AO168" s="51" t="s">
        <v>902</v>
      </c>
      <c r="AT168" s="52" t="s">
        <v>6293</v>
      </c>
      <c r="AY168" s="51" t="s">
        <v>98</v>
      </c>
      <c r="BD168" s="51" t="s">
        <v>904</v>
      </c>
      <c r="BI168" s="51" t="s">
        <v>98</v>
      </c>
      <c r="BN168" s="52"/>
      <c r="BS168" s="68"/>
      <c r="CC168" s="51" t="s">
        <v>1092</v>
      </c>
      <c r="CD168"/>
      <c r="CE168"/>
      <c r="CF168"/>
      <c r="CG168"/>
      <c r="CR168" s="51" t="s">
        <v>1078</v>
      </c>
      <c r="CW168" s="51" t="s">
        <v>900</v>
      </c>
      <c r="DB168" s="51" t="s">
        <v>1046</v>
      </c>
      <c r="DC168"/>
      <c r="DD168"/>
      <c r="DE168"/>
      <c r="DF168"/>
      <c r="DG168" s="52" t="s">
        <v>124</v>
      </c>
      <c r="DL168" s="51" t="s">
        <v>930</v>
      </c>
      <c r="DQ168" s="72" t="s">
        <v>919</v>
      </c>
      <c r="DR168" s="70">
        <v>6</v>
      </c>
      <c r="DS168" s="70">
        <v>30</v>
      </c>
      <c r="DT168" s="70" t="s">
        <v>1173</v>
      </c>
      <c r="EA168" s="51" t="s">
        <v>924</v>
      </c>
      <c r="EF168" s="72" t="s">
        <v>20</v>
      </c>
      <c r="EG168" s="70" t="s">
        <v>935</v>
      </c>
      <c r="EH168" s="70" t="s">
        <v>1725</v>
      </c>
      <c r="EK168" s="52" t="s">
        <v>3256</v>
      </c>
      <c r="EZ168" s="72" t="s">
        <v>917</v>
      </c>
      <c r="FA168" s="70">
        <v>0</v>
      </c>
      <c r="FB168" s="70">
        <v>2</v>
      </c>
      <c r="FC168" s="72"/>
      <c r="FJ168" s="50" t="s">
        <v>923</v>
      </c>
      <c r="FO168" s="50" t="s">
        <v>920</v>
      </c>
      <c r="FT168" s="100" t="s">
        <v>9327</v>
      </c>
      <c r="GI168" s="52" t="s">
        <v>9643</v>
      </c>
      <c r="GS168" s="50" t="s">
        <v>920</v>
      </c>
      <c r="GX168" s="50" t="s">
        <v>923</v>
      </c>
      <c r="HM168" s="130" t="s">
        <v>936</v>
      </c>
      <c r="HN168" s="71" t="s">
        <v>935</v>
      </c>
      <c r="HO168" s="71" t="s">
        <v>4579</v>
      </c>
      <c r="HR168" s="72" t="s">
        <v>942</v>
      </c>
      <c r="HS168" s="70" t="s">
        <v>939</v>
      </c>
      <c r="HT168" s="70" t="s">
        <v>10555</v>
      </c>
      <c r="HW168" s="51" t="s">
        <v>904</v>
      </c>
      <c r="IB168" s="50" t="s">
        <v>929</v>
      </c>
      <c r="IG168" s="51" t="s">
        <v>1042</v>
      </c>
      <c r="IQ168" s="72" t="s">
        <v>101</v>
      </c>
      <c r="IR168" s="70" t="s">
        <v>927</v>
      </c>
      <c r="IS168" s="70" t="s">
        <v>928</v>
      </c>
      <c r="IT168" s="70" t="s">
        <v>10892</v>
      </c>
      <c r="JK168" s="51" t="s">
        <v>900</v>
      </c>
      <c r="JZ168" s="73" t="s">
        <v>938</v>
      </c>
      <c r="KA168" s="71" t="s">
        <v>123</v>
      </c>
      <c r="KB168" s="71" t="s">
        <v>11580</v>
      </c>
      <c r="KE168" s="164" t="s">
        <v>12464</v>
      </c>
      <c r="KJ168" s="52" t="s">
        <v>910</v>
      </c>
    </row>
    <row r="169" spans="1:296" ht="136.5" thickBot="1">
      <c r="A169" s="52" t="s">
        <v>2245</v>
      </c>
      <c r="F169" s="51" t="s">
        <v>904</v>
      </c>
      <c r="P169" s="52" t="s">
        <v>1881</v>
      </c>
      <c r="U169" s="72" t="s">
        <v>934</v>
      </c>
      <c r="V169" s="70" t="s">
        <v>935</v>
      </c>
      <c r="W169" s="70" t="s">
        <v>5303</v>
      </c>
      <c r="AE169" s="72" t="s">
        <v>919</v>
      </c>
      <c r="AF169" s="70">
        <v>10</v>
      </c>
      <c r="AG169" s="70">
        <v>20</v>
      </c>
      <c r="AH169" s="72"/>
      <c r="AI169"/>
      <c r="AO169" s="52" t="s">
        <v>903</v>
      </c>
      <c r="AY169" s="52" t="s">
        <v>6493</v>
      </c>
      <c r="BD169" s="52" t="s">
        <v>1425</v>
      </c>
      <c r="BI169" s="52" t="s">
        <v>7464</v>
      </c>
      <c r="BN169" s="52" t="s">
        <v>7692</v>
      </c>
      <c r="BS169" s="52" t="s">
        <v>7832</v>
      </c>
      <c r="CC169" s="52" t="s">
        <v>1108</v>
      </c>
      <c r="CD169"/>
      <c r="CE169"/>
      <c r="CF169"/>
      <c r="CG169"/>
      <c r="CM169" s="51" t="s">
        <v>900</v>
      </c>
      <c r="CR169" s="52" t="s">
        <v>132</v>
      </c>
      <c r="CW169" s="52" t="s">
        <v>909</v>
      </c>
      <c r="DB169" s="52" t="s">
        <v>171</v>
      </c>
      <c r="DC169"/>
      <c r="DD169"/>
      <c r="DE169"/>
      <c r="DF169"/>
      <c r="DL169" s="52" t="s">
        <v>8781</v>
      </c>
      <c r="DQ169" s="50" t="s">
        <v>920</v>
      </c>
      <c r="DV169" s="51" t="s">
        <v>900</v>
      </c>
      <c r="EA169" s="69"/>
      <c r="EB169" s="69" t="s">
        <v>925</v>
      </c>
      <c r="EC169" s="69" t="s">
        <v>926</v>
      </c>
      <c r="ED169" s="69" t="s">
        <v>98</v>
      </c>
      <c r="EF169" s="73" t="s">
        <v>86</v>
      </c>
      <c r="EG169" s="71" t="s">
        <v>935</v>
      </c>
      <c r="EH169" s="71" t="s">
        <v>1726</v>
      </c>
      <c r="EP169" s="51" t="s">
        <v>899</v>
      </c>
      <c r="EU169" s="51" t="s">
        <v>98</v>
      </c>
      <c r="EZ169" s="73" t="s">
        <v>918</v>
      </c>
      <c r="FA169" s="71">
        <v>3</v>
      </c>
      <c r="FB169" s="71">
        <v>5</v>
      </c>
      <c r="FC169" s="73"/>
      <c r="FE169" s="50" t="s">
        <v>931</v>
      </c>
      <c r="FT169" s="52" t="s">
        <v>9328</v>
      </c>
      <c r="FY169" s="51" t="s">
        <v>950</v>
      </c>
      <c r="GD169" s="51" t="s">
        <v>930</v>
      </c>
      <c r="GI169" s="68"/>
      <c r="GN169" s="51" t="s">
        <v>904</v>
      </c>
      <c r="HM169" s="127" t="s">
        <v>937</v>
      </c>
      <c r="HN169" s="70" t="s">
        <v>939</v>
      </c>
      <c r="HO169" s="70" t="s">
        <v>4580</v>
      </c>
      <c r="HR169" s="73" t="s">
        <v>943</v>
      </c>
      <c r="HS169" s="71" t="s">
        <v>939</v>
      </c>
      <c r="HT169" s="71" t="s">
        <v>10555</v>
      </c>
      <c r="HW169" s="52" t="s">
        <v>1425</v>
      </c>
      <c r="IG169" s="52" t="s">
        <v>1244</v>
      </c>
      <c r="IL169" s="50" t="s">
        <v>946</v>
      </c>
      <c r="IQ169" s="50" t="s">
        <v>929</v>
      </c>
      <c r="IV169" s="51" t="s">
        <v>914</v>
      </c>
      <c r="JF169" s="51" t="s">
        <v>930</v>
      </c>
      <c r="JK169" s="52" t="s">
        <v>2239</v>
      </c>
      <c r="JP169" s="51" t="s">
        <v>914</v>
      </c>
      <c r="JZ169" s="72" t="s">
        <v>940</v>
      </c>
      <c r="KA169" s="70" t="s">
        <v>939</v>
      </c>
      <c r="KB169" s="70" t="s">
        <v>11581</v>
      </c>
      <c r="KE169" s="164" t="s">
        <v>12465</v>
      </c>
    </row>
    <row r="170" spans="1:296" ht="336.5" thickBot="1">
      <c r="F170" s="52" t="s">
        <v>1169</v>
      </c>
      <c r="K170" s="51" t="s">
        <v>902</v>
      </c>
      <c r="U170" s="73" t="s">
        <v>936</v>
      </c>
      <c r="V170" s="71" t="s">
        <v>939</v>
      </c>
      <c r="W170" s="71" t="s">
        <v>5304</v>
      </c>
      <c r="Z170" s="51" t="s">
        <v>98</v>
      </c>
      <c r="AE170" s="50" t="s">
        <v>920</v>
      </c>
      <c r="AF170"/>
      <c r="AG170"/>
      <c r="AH170"/>
      <c r="AI170"/>
      <c r="BN170" s="68"/>
      <c r="BS170" s="52" t="s">
        <v>7833</v>
      </c>
      <c r="BX170" s="51" t="s">
        <v>930</v>
      </c>
      <c r="CC170"/>
      <c r="CD170"/>
      <c r="CE170"/>
      <c r="CF170"/>
      <c r="CG170"/>
      <c r="CH170" s="51" t="s">
        <v>6548</v>
      </c>
      <c r="CM170" s="52" t="s">
        <v>891</v>
      </c>
      <c r="DB170"/>
      <c r="DC170"/>
      <c r="DD170"/>
      <c r="DE170"/>
      <c r="DF170"/>
      <c r="DG170" s="51" t="s">
        <v>971</v>
      </c>
      <c r="DL170" s="52" t="s">
        <v>8782</v>
      </c>
      <c r="DV170" s="52" t="s">
        <v>908</v>
      </c>
      <c r="EA170" s="72" t="s">
        <v>101</v>
      </c>
      <c r="EB170" s="70" t="s">
        <v>1159</v>
      </c>
      <c r="EC170" s="70" t="s">
        <v>928</v>
      </c>
      <c r="ED170" s="70" t="s">
        <v>3690</v>
      </c>
      <c r="EF170" s="50" t="s">
        <v>944</v>
      </c>
      <c r="EK170" s="51" t="s">
        <v>98</v>
      </c>
      <c r="EU170" s="52" t="s">
        <v>3083</v>
      </c>
      <c r="EZ170" s="72" t="s">
        <v>919</v>
      </c>
      <c r="FA170" s="70">
        <v>6</v>
      </c>
      <c r="FB170" s="70">
        <v>10</v>
      </c>
      <c r="FC170" s="70" t="s">
        <v>8952</v>
      </c>
      <c r="FY170" s="52" t="s">
        <v>951</v>
      </c>
      <c r="GD170" s="52" t="s">
        <v>5497</v>
      </c>
      <c r="GI170" s="52" t="s">
        <v>9644</v>
      </c>
      <c r="GN170" s="52" t="s">
        <v>911</v>
      </c>
      <c r="HC170" s="51" t="s">
        <v>932</v>
      </c>
      <c r="HH170" s="51" t="s">
        <v>900</v>
      </c>
      <c r="HM170" s="130" t="s">
        <v>938</v>
      </c>
      <c r="HN170" s="71" t="s">
        <v>935</v>
      </c>
      <c r="HO170" s="71" t="s">
        <v>4581</v>
      </c>
      <c r="HR170" s="72" t="s">
        <v>20</v>
      </c>
      <c r="HS170" s="70" t="s">
        <v>939</v>
      </c>
      <c r="HT170" s="70" t="s">
        <v>10556</v>
      </c>
      <c r="IV170" s="69"/>
      <c r="IW170" s="69" t="s">
        <v>915</v>
      </c>
      <c r="IX170" s="69" t="s">
        <v>916</v>
      </c>
      <c r="IY170" s="69" t="s">
        <v>98</v>
      </c>
      <c r="JF170" s="52" t="s">
        <v>4781</v>
      </c>
      <c r="JP170" s="126"/>
      <c r="JQ170" s="69" t="s">
        <v>915</v>
      </c>
      <c r="JR170" s="69" t="s">
        <v>916</v>
      </c>
      <c r="JS170" s="69" t="s">
        <v>98</v>
      </c>
      <c r="JU170" s="51" t="s">
        <v>945</v>
      </c>
      <c r="JZ170" s="73" t="s">
        <v>941</v>
      </c>
      <c r="KA170" s="71" t="s">
        <v>935</v>
      </c>
      <c r="KB170" s="71" t="s">
        <v>11582</v>
      </c>
      <c r="KE170" s="164" t="s">
        <v>12466</v>
      </c>
      <c r="KJ170" s="51" t="s">
        <v>904</v>
      </c>
    </row>
    <row r="171" spans="1:296" ht="152.5" customHeight="1" thickBot="1">
      <c r="K171" s="52" t="s">
        <v>910</v>
      </c>
      <c r="P171" s="51" t="s">
        <v>98</v>
      </c>
      <c r="U171" s="72" t="s">
        <v>937</v>
      </c>
      <c r="V171" s="70" t="s">
        <v>123</v>
      </c>
      <c r="W171" s="70" t="s">
        <v>5305</v>
      </c>
      <c r="Z171" s="52" t="s">
        <v>3998</v>
      </c>
      <c r="AE171"/>
      <c r="AF171"/>
      <c r="AG171"/>
      <c r="AH171"/>
      <c r="AI171"/>
      <c r="AO171" s="51" t="s">
        <v>904</v>
      </c>
      <c r="BD171" s="51" t="s">
        <v>98</v>
      </c>
      <c r="BN171" s="52"/>
      <c r="BS171" s="52" t="s">
        <v>7834</v>
      </c>
      <c r="BX171" s="52" t="s">
        <v>8071</v>
      </c>
      <c r="CC171" s="51" t="s">
        <v>1094</v>
      </c>
      <c r="CD171"/>
      <c r="CE171"/>
      <c r="CF171"/>
      <c r="CG171"/>
      <c r="CH171" s="69"/>
      <c r="CI171" s="69" t="s">
        <v>2276</v>
      </c>
      <c r="CJ171" s="69" t="s">
        <v>732</v>
      </c>
      <c r="CR171" s="50" t="s">
        <v>1079</v>
      </c>
      <c r="CW171" s="51" t="s">
        <v>902</v>
      </c>
      <c r="DB171" s="51" t="s">
        <v>707</v>
      </c>
      <c r="DC171"/>
      <c r="DD171"/>
      <c r="DE171"/>
      <c r="DF171"/>
      <c r="DG171" s="52" t="s">
        <v>12357</v>
      </c>
      <c r="DL171" s="52" t="s">
        <v>8783</v>
      </c>
      <c r="EA171" s="50" t="s">
        <v>929</v>
      </c>
      <c r="EK171" s="52" t="s">
        <v>3257</v>
      </c>
      <c r="EP171" s="51" t="s">
        <v>900</v>
      </c>
      <c r="EZ171" s="50" t="s">
        <v>920</v>
      </c>
      <c r="FJ171" s="51" t="s">
        <v>924</v>
      </c>
      <c r="FO171" s="51" t="s">
        <v>921</v>
      </c>
      <c r="FT171" s="50" t="s">
        <v>931</v>
      </c>
      <c r="GD171" s="68"/>
      <c r="GI171" s="52" t="s">
        <v>9645</v>
      </c>
      <c r="GS171" s="51" t="s">
        <v>921</v>
      </c>
      <c r="GX171" s="51" t="s">
        <v>924</v>
      </c>
      <c r="HC171" s="69"/>
      <c r="HD171" s="69" t="s">
        <v>933</v>
      </c>
      <c r="HE171" s="69" t="s">
        <v>732</v>
      </c>
      <c r="HH171" s="52" t="s">
        <v>909</v>
      </c>
      <c r="HM171" s="127" t="s">
        <v>940</v>
      </c>
      <c r="HN171" s="70" t="s">
        <v>935</v>
      </c>
      <c r="HO171" s="70" t="s">
        <v>4582</v>
      </c>
      <c r="HR171" s="73" t="s">
        <v>86</v>
      </c>
      <c r="HS171" s="71" t="s">
        <v>939</v>
      </c>
      <c r="HT171" s="71" t="s">
        <v>10557</v>
      </c>
      <c r="HW171" s="51" t="s">
        <v>98</v>
      </c>
      <c r="IB171" s="51" t="s">
        <v>930</v>
      </c>
      <c r="IG171" s="50" t="s">
        <v>1245</v>
      </c>
      <c r="IV171" s="72" t="s">
        <v>917</v>
      </c>
      <c r="IW171" s="70">
        <v>0</v>
      </c>
      <c r="IX171" s="70">
        <v>1</v>
      </c>
      <c r="IY171" s="72"/>
      <c r="JA171" s="51" t="s">
        <v>900</v>
      </c>
      <c r="JF171" s="52" t="s">
        <v>4782</v>
      </c>
      <c r="JK171" s="51" t="s">
        <v>902</v>
      </c>
      <c r="JP171" s="127" t="s">
        <v>917</v>
      </c>
      <c r="JQ171" s="70">
        <v>1</v>
      </c>
      <c r="JR171" s="70">
        <v>4</v>
      </c>
      <c r="JS171" s="70" t="s">
        <v>4956</v>
      </c>
      <c r="JU171" s="52" t="s">
        <v>11475</v>
      </c>
      <c r="JZ171" s="72" t="s">
        <v>942</v>
      </c>
      <c r="KA171" s="70" t="s">
        <v>939</v>
      </c>
      <c r="KB171" s="70" t="s">
        <v>11583</v>
      </c>
      <c r="KE171" s="164" t="s">
        <v>12467</v>
      </c>
      <c r="KJ171" s="52" t="s">
        <v>1421</v>
      </c>
    </row>
    <row r="172" spans="1:296" ht="409.6" thickBot="1">
      <c r="F172" s="51" t="s">
        <v>98</v>
      </c>
      <c r="P172" s="52" t="s">
        <v>4199</v>
      </c>
      <c r="U172" s="73" t="s">
        <v>938</v>
      </c>
      <c r="V172" s="71" t="s">
        <v>935</v>
      </c>
      <c r="W172" s="71" t="s">
        <v>5306</v>
      </c>
      <c r="AE172"/>
      <c r="AF172"/>
      <c r="AG172"/>
      <c r="AH172"/>
      <c r="AI172"/>
      <c r="AJ172" s="51" t="s">
        <v>900</v>
      </c>
      <c r="AO172" s="52" t="s">
        <v>1881</v>
      </c>
      <c r="AT172" s="51" t="s">
        <v>900</v>
      </c>
      <c r="BD172" s="52" t="s">
        <v>6722</v>
      </c>
      <c r="BS172" s="52" t="s">
        <v>7835</v>
      </c>
      <c r="CC172" s="52">
        <v>481.4</v>
      </c>
      <c r="CD172"/>
      <c r="CE172"/>
      <c r="CF172"/>
      <c r="CG172"/>
      <c r="CH172" s="72" t="s">
        <v>101</v>
      </c>
      <c r="CI172" s="70" t="s">
        <v>8085</v>
      </c>
      <c r="CJ172" s="70" t="s">
        <v>12295</v>
      </c>
      <c r="CM172" s="51" t="s">
        <v>902</v>
      </c>
      <c r="CW172" s="52" t="s">
        <v>910</v>
      </c>
      <c r="DB172" s="52" t="s">
        <v>12122</v>
      </c>
      <c r="DC172"/>
      <c r="DD172"/>
      <c r="DE172"/>
      <c r="DF172"/>
      <c r="DL172" s="52" t="s">
        <v>8784</v>
      </c>
      <c r="DQ172" s="51" t="s">
        <v>921</v>
      </c>
      <c r="DV172" s="51" t="s">
        <v>902</v>
      </c>
      <c r="EP172" s="52" t="s">
        <v>1423</v>
      </c>
      <c r="FE172" s="51" t="s">
        <v>932</v>
      </c>
      <c r="FJ172" s="69"/>
      <c r="FK172" s="69" t="s">
        <v>925</v>
      </c>
      <c r="FL172" s="69" t="s">
        <v>926</v>
      </c>
      <c r="FM172" s="69" t="s">
        <v>98</v>
      </c>
      <c r="FO172" s="52" t="s">
        <v>922</v>
      </c>
      <c r="FY172" s="51" t="s">
        <v>952</v>
      </c>
      <c r="GD172" s="52" t="s">
        <v>5498</v>
      </c>
      <c r="GN172" s="51" t="s">
        <v>98</v>
      </c>
      <c r="GS172" s="52" t="s">
        <v>922</v>
      </c>
      <c r="GX172" s="69"/>
      <c r="GY172" s="69" t="s">
        <v>925</v>
      </c>
      <c r="GZ172" s="69" t="s">
        <v>926</v>
      </c>
      <c r="HA172" s="69" t="s">
        <v>98</v>
      </c>
      <c r="HC172" s="72" t="s">
        <v>934</v>
      </c>
      <c r="HD172" s="70" t="s">
        <v>935</v>
      </c>
      <c r="HE172" s="70" t="s">
        <v>10239</v>
      </c>
      <c r="HM172" s="130" t="s">
        <v>941</v>
      </c>
      <c r="HN172" s="71" t="s">
        <v>935</v>
      </c>
      <c r="HO172" s="71" t="s">
        <v>4583</v>
      </c>
      <c r="HR172" s="50" t="s">
        <v>944</v>
      </c>
      <c r="HW172" s="52" t="s">
        <v>5690</v>
      </c>
      <c r="IB172" s="52" t="s">
        <v>10722</v>
      </c>
      <c r="IL172" s="51" t="s">
        <v>947</v>
      </c>
      <c r="IQ172" s="51" t="s">
        <v>930</v>
      </c>
      <c r="IV172" s="73" t="s">
        <v>918</v>
      </c>
      <c r="IW172" s="71">
        <v>1</v>
      </c>
      <c r="IX172" s="71">
        <v>10</v>
      </c>
      <c r="IY172" s="73"/>
      <c r="JA172" s="52" t="s">
        <v>909</v>
      </c>
      <c r="JK172" s="52" t="s">
        <v>910</v>
      </c>
      <c r="JP172" s="130" t="s">
        <v>918</v>
      </c>
      <c r="JQ172" s="71">
        <v>4</v>
      </c>
      <c r="JR172" s="71">
        <v>9</v>
      </c>
      <c r="JS172" s="71" t="s">
        <v>4957</v>
      </c>
      <c r="JZ172" s="73" t="s">
        <v>943</v>
      </c>
      <c r="KA172" s="71" t="s">
        <v>939</v>
      </c>
      <c r="KB172" s="71" t="s">
        <v>11584</v>
      </c>
      <c r="KE172" s="100" t="s">
        <v>12468</v>
      </c>
    </row>
    <row r="173" spans="1:296" ht="409.6" thickBot="1">
      <c r="A173" s="51" t="s">
        <v>900</v>
      </c>
      <c r="F173" s="52" t="s">
        <v>1879</v>
      </c>
      <c r="K173" s="51" t="s">
        <v>904</v>
      </c>
      <c r="U173" s="72" t="s">
        <v>940</v>
      </c>
      <c r="V173" s="70" t="s">
        <v>939</v>
      </c>
      <c r="W173" s="70" t="s">
        <v>5307</v>
      </c>
      <c r="AE173" s="51" t="s">
        <v>921</v>
      </c>
      <c r="AF173"/>
      <c r="AG173"/>
      <c r="AH173"/>
      <c r="AI173"/>
      <c r="AJ173" s="52" t="s">
        <v>1168</v>
      </c>
      <c r="AT173" s="52" t="s">
        <v>1168</v>
      </c>
      <c r="AY173" s="51" t="s">
        <v>900</v>
      </c>
      <c r="BI173" s="51" t="s">
        <v>900</v>
      </c>
      <c r="BN173" s="50" t="s">
        <v>931</v>
      </c>
      <c r="BS173" s="68"/>
      <c r="BX173" s="50" t="s">
        <v>931</v>
      </c>
      <c r="CC173"/>
      <c r="CD173"/>
      <c r="CE173"/>
      <c r="CF173"/>
      <c r="CG173"/>
      <c r="CH173" s="50" t="s">
        <v>1031</v>
      </c>
      <c r="CM173" s="52" t="s">
        <v>910</v>
      </c>
      <c r="DB173"/>
      <c r="DC173"/>
      <c r="DD173"/>
      <c r="DE173"/>
      <c r="DF173"/>
      <c r="DG173" s="51" t="s">
        <v>998</v>
      </c>
      <c r="DQ173" s="52" t="s">
        <v>922</v>
      </c>
      <c r="DV173" s="52" t="s">
        <v>903</v>
      </c>
      <c r="EF173" s="51" t="s">
        <v>945</v>
      </c>
      <c r="FE173" s="69"/>
      <c r="FF173" s="69" t="s">
        <v>933</v>
      </c>
      <c r="FG173" s="69" t="s">
        <v>732</v>
      </c>
      <c r="FJ173" s="72" t="s">
        <v>101</v>
      </c>
      <c r="FK173" s="70" t="s">
        <v>927</v>
      </c>
      <c r="FL173" s="70" t="s">
        <v>928</v>
      </c>
      <c r="FM173" s="70" t="s">
        <v>9067</v>
      </c>
      <c r="FY173" s="52" t="s">
        <v>953</v>
      </c>
      <c r="GD173" s="68"/>
      <c r="GI173" s="50" t="s">
        <v>931</v>
      </c>
      <c r="GN173" s="52" t="s">
        <v>3431</v>
      </c>
      <c r="GX173" s="72" t="s">
        <v>101</v>
      </c>
      <c r="GY173" s="70" t="s">
        <v>1159</v>
      </c>
      <c r="GZ173" s="70" t="s">
        <v>3896</v>
      </c>
      <c r="HA173" s="70" t="s">
        <v>10028</v>
      </c>
      <c r="HC173" s="73" t="s">
        <v>936</v>
      </c>
      <c r="HD173" s="71" t="s">
        <v>935</v>
      </c>
      <c r="HE173" s="71" t="s">
        <v>10240</v>
      </c>
      <c r="HH173" s="51" t="s">
        <v>902</v>
      </c>
      <c r="HM173" s="127" t="s">
        <v>942</v>
      </c>
      <c r="HN173" s="70" t="s">
        <v>935</v>
      </c>
      <c r="HO173" s="70" t="s">
        <v>4584</v>
      </c>
      <c r="IB173" s="68"/>
      <c r="IL173" s="52" t="s">
        <v>132</v>
      </c>
      <c r="IQ173" s="52" t="s">
        <v>10893</v>
      </c>
      <c r="IV173" s="72" t="s">
        <v>919</v>
      </c>
      <c r="IW173" s="70">
        <v>10</v>
      </c>
      <c r="IX173" s="70">
        <v>30</v>
      </c>
      <c r="IY173" s="72"/>
      <c r="JF173" s="50" t="s">
        <v>931</v>
      </c>
      <c r="JP173" s="127" t="s">
        <v>919</v>
      </c>
      <c r="JQ173" s="70">
        <v>9</v>
      </c>
      <c r="JR173" s="70">
        <v>14</v>
      </c>
      <c r="JS173" s="70" t="s">
        <v>4958</v>
      </c>
      <c r="JU173" s="50" t="s">
        <v>946</v>
      </c>
      <c r="JZ173" s="72" t="s">
        <v>20</v>
      </c>
      <c r="KA173" s="70" t="s">
        <v>939</v>
      </c>
      <c r="KB173" s="70" t="s">
        <v>11585</v>
      </c>
      <c r="KE173" s="181" t="s">
        <v>12469</v>
      </c>
      <c r="KJ173" s="51" t="s">
        <v>98</v>
      </c>
    </row>
    <row r="174" spans="1:296" ht="409.6" thickBot="1">
      <c r="A174" s="52" t="s">
        <v>2246</v>
      </c>
      <c r="K174" s="52" t="s">
        <v>2863</v>
      </c>
      <c r="U174" s="73" t="s">
        <v>941</v>
      </c>
      <c r="V174" s="71" t="s">
        <v>935</v>
      </c>
      <c r="W174" s="71" t="s">
        <v>5308</v>
      </c>
      <c r="AE174" s="52" t="s">
        <v>922</v>
      </c>
      <c r="AF174"/>
      <c r="AG174"/>
      <c r="AH174"/>
      <c r="AI174"/>
      <c r="AO174" s="51" t="s">
        <v>98</v>
      </c>
      <c r="AY174" s="52" t="s">
        <v>908</v>
      </c>
      <c r="BI174" s="52" t="s">
        <v>1708</v>
      </c>
      <c r="BS174" s="52" t="s">
        <v>7836</v>
      </c>
      <c r="CC174" s="51" t="s">
        <v>707</v>
      </c>
      <c r="CD174"/>
      <c r="CE174"/>
      <c r="CF174"/>
      <c r="CG174"/>
      <c r="CR174" s="51" t="s">
        <v>1080</v>
      </c>
      <c r="CW174" s="51" t="s">
        <v>904</v>
      </c>
      <c r="DB174" s="51" t="s">
        <v>1049</v>
      </c>
      <c r="DC174"/>
      <c r="DD174"/>
      <c r="DE174"/>
      <c r="DF174"/>
      <c r="DG174" s="52" t="s">
        <v>12358</v>
      </c>
      <c r="DL174" s="50" t="s">
        <v>931</v>
      </c>
      <c r="EA174" s="51" t="s">
        <v>930</v>
      </c>
      <c r="EF174" s="52" t="s">
        <v>1727</v>
      </c>
      <c r="EP174" s="51" t="s">
        <v>902</v>
      </c>
      <c r="EU174" s="51" t="s">
        <v>900</v>
      </c>
      <c r="EZ174" s="51" t="s">
        <v>921</v>
      </c>
      <c r="FE174" s="72" t="s">
        <v>934</v>
      </c>
      <c r="FF174" s="70" t="s">
        <v>935</v>
      </c>
      <c r="FG174" s="70" t="s">
        <v>4416</v>
      </c>
      <c r="FJ174" s="50" t="s">
        <v>929</v>
      </c>
      <c r="FO174" s="50" t="s">
        <v>923</v>
      </c>
      <c r="FT174" s="51" t="s">
        <v>932</v>
      </c>
      <c r="GD174" s="52" t="s">
        <v>5499</v>
      </c>
      <c r="GS174" s="50" t="s">
        <v>923</v>
      </c>
      <c r="GX174" s="50" t="s">
        <v>929</v>
      </c>
      <c r="HC174" s="72" t="s">
        <v>937</v>
      </c>
      <c r="HD174" s="70" t="s">
        <v>935</v>
      </c>
      <c r="HE174" s="70" t="s">
        <v>10241</v>
      </c>
      <c r="HH174" s="52" t="s">
        <v>910</v>
      </c>
      <c r="HM174" s="130" t="s">
        <v>943</v>
      </c>
      <c r="HN174" s="71" t="s">
        <v>935</v>
      </c>
      <c r="HO174" s="71" t="s">
        <v>4585</v>
      </c>
      <c r="IB174" s="52" t="s">
        <v>10723</v>
      </c>
      <c r="IG174" s="51" t="s">
        <v>1246</v>
      </c>
      <c r="IQ174" s="163" t="s">
        <v>10894</v>
      </c>
      <c r="IV174" s="50" t="s">
        <v>920</v>
      </c>
      <c r="JA174" s="51" t="s">
        <v>902</v>
      </c>
      <c r="JK174" s="51" t="s">
        <v>904</v>
      </c>
      <c r="JP174" s="50" t="s">
        <v>920</v>
      </c>
      <c r="JZ174" s="73" t="s">
        <v>86</v>
      </c>
      <c r="KA174" s="71" t="s">
        <v>939</v>
      </c>
      <c r="KB174" s="71" t="s">
        <v>11585</v>
      </c>
      <c r="KE174" s="181" t="s">
        <v>12470</v>
      </c>
      <c r="KJ174" s="52" t="s">
        <v>11674</v>
      </c>
    </row>
    <row r="175" spans="1:296" ht="409.6" thickBot="1">
      <c r="U175" s="72" t="s">
        <v>942</v>
      </c>
      <c r="V175" s="70" t="s">
        <v>123</v>
      </c>
      <c r="W175" s="70" t="s">
        <v>5309</v>
      </c>
      <c r="Z175" s="51" t="s">
        <v>900</v>
      </c>
      <c r="AE175"/>
      <c r="AF175"/>
      <c r="AG175"/>
      <c r="AH175"/>
      <c r="AI175"/>
      <c r="AJ175" s="51" t="s">
        <v>902</v>
      </c>
      <c r="AO175" s="52" t="s">
        <v>12039</v>
      </c>
      <c r="AT175" s="51" t="s">
        <v>902</v>
      </c>
      <c r="BS175" s="68"/>
      <c r="CC175" s="52" t="s">
        <v>1114</v>
      </c>
      <c r="CD175"/>
      <c r="CE175"/>
      <c r="CF175"/>
      <c r="CG175"/>
      <c r="CM175" s="51" t="s">
        <v>904</v>
      </c>
      <c r="CR175" s="69"/>
      <c r="CS175" s="69" t="s">
        <v>1081</v>
      </c>
      <c r="CT175" s="69" t="s">
        <v>1082</v>
      </c>
      <c r="CW175" s="52" t="s">
        <v>1425</v>
      </c>
      <c r="DB175" s="52">
        <v>11</v>
      </c>
      <c r="DC175"/>
      <c r="DD175"/>
      <c r="DE175"/>
      <c r="DF175"/>
      <c r="DQ175" s="50" t="s">
        <v>923</v>
      </c>
      <c r="DV175" s="51" t="s">
        <v>904</v>
      </c>
      <c r="EA175" s="81" t="s">
        <v>3691</v>
      </c>
      <c r="EF175" s="68"/>
      <c r="EK175" s="51" t="s">
        <v>900</v>
      </c>
      <c r="EP175" s="52" t="s">
        <v>910</v>
      </c>
      <c r="EU175" s="52" t="s">
        <v>909</v>
      </c>
      <c r="EZ175" s="52" t="s">
        <v>922</v>
      </c>
      <c r="FE175" s="73" t="s">
        <v>936</v>
      </c>
      <c r="FF175" s="71" t="s">
        <v>935</v>
      </c>
      <c r="FG175" s="71" t="s">
        <v>4417</v>
      </c>
      <c r="FT175" s="69"/>
      <c r="FU175" s="69" t="s">
        <v>933</v>
      </c>
      <c r="FV175" s="69" t="s">
        <v>732</v>
      </c>
      <c r="FY175" s="51" t="s">
        <v>954</v>
      </c>
      <c r="GD175" s="68"/>
      <c r="HC175" s="73" t="s">
        <v>938</v>
      </c>
      <c r="HD175" s="71" t="s">
        <v>935</v>
      </c>
      <c r="HE175" s="71" t="s">
        <v>10242</v>
      </c>
      <c r="HM175" s="127" t="s">
        <v>20</v>
      </c>
      <c r="HN175" s="70" t="s">
        <v>4586</v>
      </c>
      <c r="HO175" s="70" t="s">
        <v>4587</v>
      </c>
      <c r="HR175" s="51" t="s">
        <v>945</v>
      </c>
      <c r="IB175" s="68"/>
      <c r="IL175" s="50" t="s">
        <v>948</v>
      </c>
      <c r="IQ175" s="163" t="s">
        <v>10895</v>
      </c>
      <c r="JA175" s="52" t="s">
        <v>910</v>
      </c>
      <c r="JK175" s="52" t="s">
        <v>2243</v>
      </c>
      <c r="JZ175" s="50" t="s">
        <v>944</v>
      </c>
      <c r="KE175" s="181" t="s">
        <v>12471</v>
      </c>
    </row>
    <row r="176" spans="1:296" ht="409.6" thickBot="1">
      <c r="A176" s="51" t="s">
        <v>902</v>
      </c>
      <c r="K176" s="51" t="s">
        <v>98</v>
      </c>
      <c r="P176" s="51" t="s">
        <v>900</v>
      </c>
      <c r="U176" s="73" t="s">
        <v>943</v>
      </c>
      <c r="V176" s="71" t="s">
        <v>123</v>
      </c>
      <c r="W176" s="71" t="s">
        <v>5310</v>
      </c>
      <c r="Z176" s="52" t="s">
        <v>1708</v>
      </c>
      <c r="AE176" s="50" t="s">
        <v>923</v>
      </c>
      <c r="AF176"/>
      <c r="AG176"/>
      <c r="AH176"/>
      <c r="AI176"/>
      <c r="AJ176" s="52" t="s">
        <v>910</v>
      </c>
      <c r="AT176" s="52" t="s">
        <v>910</v>
      </c>
      <c r="AY176" s="51" t="s">
        <v>902</v>
      </c>
      <c r="BD176" s="51" t="s">
        <v>900</v>
      </c>
      <c r="BI176" s="51" t="s">
        <v>902</v>
      </c>
      <c r="BN176" s="51" t="s">
        <v>932</v>
      </c>
      <c r="BS176" s="52" t="s">
        <v>7837</v>
      </c>
      <c r="BX176" s="51" t="s">
        <v>932</v>
      </c>
      <c r="CC176"/>
      <c r="CD176"/>
      <c r="CE176"/>
      <c r="CF176"/>
      <c r="CG176"/>
      <c r="CH176" s="50" t="s">
        <v>1032</v>
      </c>
      <c r="CM176" s="52" t="s">
        <v>1169</v>
      </c>
      <c r="CR176" s="72" t="s">
        <v>1083</v>
      </c>
      <c r="CS176" s="70">
        <v>1</v>
      </c>
      <c r="CT176" s="70">
        <v>287</v>
      </c>
      <c r="DB176"/>
      <c r="DC176"/>
      <c r="DD176"/>
      <c r="DE176"/>
      <c r="DF176"/>
      <c r="DG176" s="51" t="s">
        <v>999</v>
      </c>
      <c r="DV176" s="52" t="s">
        <v>907</v>
      </c>
      <c r="EA176" s="52" t="s">
        <v>3692</v>
      </c>
      <c r="EF176" s="52" t="s">
        <v>1728</v>
      </c>
      <c r="EK176" s="52" t="s">
        <v>1158</v>
      </c>
      <c r="FE176" s="72" t="s">
        <v>937</v>
      </c>
      <c r="FF176" s="70" t="s">
        <v>935</v>
      </c>
      <c r="FG176" s="70" t="s">
        <v>4418</v>
      </c>
      <c r="FT176" s="72" t="s">
        <v>934</v>
      </c>
      <c r="FU176" s="70" t="s">
        <v>935</v>
      </c>
      <c r="FV176" s="70" t="s">
        <v>9329</v>
      </c>
      <c r="FY176" s="52" t="s">
        <v>955</v>
      </c>
      <c r="GD176" s="52" t="s">
        <v>5500</v>
      </c>
      <c r="GI176" s="51" t="s">
        <v>932</v>
      </c>
      <c r="HC176" s="72" t="s">
        <v>940</v>
      </c>
      <c r="HD176" s="70" t="s">
        <v>935</v>
      </c>
      <c r="HE176" s="70" t="s">
        <v>10243</v>
      </c>
      <c r="HH176" s="51" t="s">
        <v>904</v>
      </c>
      <c r="HM176" s="130" t="s">
        <v>86</v>
      </c>
      <c r="HN176" s="71" t="s">
        <v>4586</v>
      </c>
      <c r="HO176" s="71" t="s">
        <v>4587</v>
      </c>
      <c r="HR176" s="52" t="s">
        <v>10558</v>
      </c>
      <c r="HW176" s="50" t="s">
        <v>912</v>
      </c>
      <c r="IB176" s="52" t="s">
        <v>10724</v>
      </c>
      <c r="IG176" s="51" t="s">
        <v>1046</v>
      </c>
      <c r="JF176" s="51" t="s">
        <v>932</v>
      </c>
      <c r="JU176" s="51" t="s">
        <v>947</v>
      </c>
    </row>
    <row r="177" spans="1:299" ht="409.6" thickBot="1">
      <c r="A177" s="52" t="s">
        <v>910</v>
      </c>
      <c r="F177" s="51" t="s">
        <v>900</v>
      </c>
      <c r="K177" s="52" t="s">
        <v>2864</v>
      </c>
      <c r="P177" s="52" t="s">
        <v>908</v>
      </c>
      <c r="U177" s="72" t="s">
        <v>20</v>
      </c>
      <c r="V177" s="70" t="s">
        <v>123</v>
      </c>
      <c r="W177" s="70" t="s">
        <v>5311</v>
      </c>
      <c r="AE177"/>
      <c r="AF177"/>
      <c r="AG177"/>
      <c r="AH177"/>
      <c r="AI177"/>
      <c r="AY177" s="52" t="s">
        <v>910</v>
      </c>
      <c r="BD177" s="52" t="s">
        <v>1154</v>
      </c>
      <c r="BI177" s="52" t="s">
        <v>910</v>
      </c>
      <c r="BN177" s="69"/>
      <c r="BO177" s="69" t="s">
        <v>933</v>
      </c>
      <c r="BP177" s="69" t="s">
        <v>732</v>
      </c>
      <c r="BS177" s="68"/>
      <c r="BX177" s="69"/>
      <c r="BY177" s="69" t="s">
        <v>933</v>
      </c>
      <c r="BZ177" s="69" t="s">
        <v>732</v>
      </c>
      <c r="CC177" s="51" t="s">
        <v>1096</v>
      </c>
      <c r="CD177"/>
      <c r="CE177"/>
      <c r="CF177"/>
      <c r="CG177"/>
      <c r="CR177" s="73" t="s">
        <v>1084</v>
      </c>
      <c r="CS177" s="71">
        <v>1</v>
      </c>
      <c r="CT177" s="71">
        <v>206</v>
      </c>
      <c r="CW177" s="51" t="s">
        <v>98</v>
      </c>
      <c r="DB177" s="51" t="s">
        <v>1050</v>
      </c>
      <c r="DC177"/>
      <c r="DD177"/>
      <c r="DE177"/>
      <c r="DF177"/>
      <c r="DG177" s="52">
        <v>0</v>
      </c>
      <c r="DL177" s="51" t="s">
        <v>932</v>
      </c>
      <c r="EA177" s="52" t="s">
        <v>3693</v>
      </c>
      <c r="EF177" s="68"/>
      <c r="EP177" s="51" t="s">
        <v>904</v>
      </c>
      <c r="EU177" s="51" t="s">
        <v>902</v>
      </c>
      <c r="EZ177" s="50" t="s">
        <v>923</v>
      </c>
      <c r="FE177" s="73" t="s">
        <v>938</v>
      </c>
      <c r="FF177" s="71" t="s">
        <v>939</v>
      </c>
      <c r="FG177" s="71" t="s">
        <v>4419</v>
      </c>
      <c r="FJ177" s="51" t="s">
        <v>930</v>
      </c>
      <c r="FO177" s="51" t="s">
        <v>924</v>
      </c>
      <c r="FT177" s="73" t="s">
        <v>936</v>
      </c>
      <c r="FU177" s="71" t="s">
        <v>935</v>
      </c>
      <c r="FV177" s="71" t="s">
        <v>9330</v>
      </c>
      <c r="GD177" s="68"/>
      <c r="GI177" s="69"/>
      <c r="GJ177" s="69" t="s">
        <v>933</v>
      </c>
      <c r="GK177" s="69" t="s">
        <v>732</v>
      </c>
      <c r="GN177" s="51" t="s">
        <v>900</v>
      </c>
      <c r="GS177" s="51" t="s">
        <v>924</v>
      </c>
      <c r="GX177" s="51" t="s">
        <v>930</v>
      </c>
      <c r="HC177" s="73" t="s">
        <v>941</v>
      </c>
      <c r="HD177" s="71" t="s">
        <v>935</v>
      </c>
      <c r="HE177" s="71" t="s">
        <v>10244</v>
      </c>
      <c r="HH177" s="52" t="s">
        <v>10401</v>
      </c>
      <c r="HM177" s="50" t="s">
        <v>944</v>
      </c>
      <c r="HR177" s="52" t="s">
        <v>10559</v>
      </c>
      <c r="IB177" s="68"/>
      <c r="IG177" s="52" t="s">
        <v>1247</v>
      </c>
      <c r="IQ177" s="50" t="s">
        <v>931</v>
      </c>
      <c r="IV177" s="51" t="s">
        <v>921</v>
      </c>
      <c r="JA177" s="51" t="s">
        <v>904</v>
      </c>
      <c r="JF177" s="69"/>
      <c r="JG177" s="69" t="s">
        <v>933</v>
      </c>
      <c r="JH177" s="69" t="s">
        <v>732</v>
      </c>
      <c r="JK177" s="51" t="s">
        <v>98</v>
      </c>
      <c r="JP177" s="51" t="s">
        <v>921</v>
      </c>
      <c r="JU177" s="52" t="s">
        <v>132</v>
      </c>
      <c r="KE177" s="50" t="s">
        <v>931</v>
      </c>
    </row>
    <row r="178" spans="1:299" ht="409.6" thickBot="1">
      <c r="F178" s="52" t="s">
        <v>901</v>
      </c>
      <c r="U178" s="73" t="s">
        <v>86</v>
      </c>
      <c r="V178" s="71" t="s">
        <v>123</v>
      </c>
      <c r="W178" s="71" t="s">
        <v>5312</v>
      </c>
      <c r="Z178" s="51" t="s">
        <v>902</v>
      </c>
      <c r="AE178"/>
      <c r="AF178"/>
      <c r="AG178"/>
      <c r="AH178"/>
      <c r="AI178"/>
      <c r="AJ178" s="51" t="s">
        <v>904</v>
      </c>
      <c r="AT178" s="51" t="s">
        <v>904</v>
      </c>
      <c r="BN178" s="72" t="s">
        <v>934</v>
      </c>
      <c r="BO178" s="70" t="s">
        <v>939</v>
      </c>
      <c r="BP178" s="70" t="s">
        <v>7693</v>
      </c>
      <c r="BS178" s="74" t="s">
        <v>7838</v>
      </c>
      <c r="BX178" s="72" t="s">
        <v>934</v>
      </c>
      <c r="BY178" s="70" t="s">
        <v>935</v>
      </c>
      <c r="BZ178" s="70" t="s">
        <v>8072</v>
      </c>
      <c r="CC178" s="52" t="s">
        <v>1103</v>
      </c>
      <c r="CD178"/>
      <c r="CE178"/>
      <c r="CF178"/>
      <c r="CG178"/>
      <c r="CM178" s="51" t="s">
        <v>98</v>
      </c>
      <c r="CR178" s="72" t="s">
        <v>1085</v>
      </c>
      <c r="CS178" s="72"/>
      <c r="CT178" s="72"/>
      <c r="CW178" s="52" t="s">
        <v>8615</v>
      </c>
      <c r="DB178" s="52">
        <v>1</v>
      </c>
      <c r="DC178"/>
      <c r="DD178"/>
      <c r="DE178"/>
      <c r="DF178"/>
      <c r="DL178" s="69"/>
      <c r="DM178" s="69" t="s">
        <v>933</v>
      </c>
      <c r="DN178" s="69" t="s">
        <v>732</v>
      </c>
      <c r="DQ178" s="51" t="s">
        <v>924</v>
      </c>
      <c r="DV178" s="51" t="s">
        <v>98</v>
      </c>
      <c r="EA178" s="68"/>
      <c r="EF178" s="52" t="s">
        <v>1729</v>
      </c>
      <c r="EK178" s="51" t="s">
        <v>902</v>
      </c>
      <c r="EP178" s="52" t="s">
        <v>1425</v>
      </c>
      <c r="EU178" s="52" t="s">
        <v>910</v>
      </c>
      <c r="FE178" s="72" t="s">
        <v>940</v>
      </c>
      <c r="FF178" s="70" t="s">
        <v>935</v>
      </c>
      <c r="FG178" s="70" t="s">
        <v>4420</v>
      </c>
      <c r="FJ178" s="52" t="s">
        <v>9068</v>
      </c>
      <c r="FO178" s="69"/>
      <c r="FP178" s="69" t="s">
        <v>925</v>
      </c>
      <c r="FQ178" s="69" t="s">
        <v>926</v>
      </c>
      <c r="FR178" s="69" t="s">
        <v>98</v>
      </c>
      <c r="FT178" s="72" t="s">
        <v>937</v>
      </c>
      <c r="FU178" s="70" t="s">
        <v>935</v>
      </c>
      <c r="FV178" s="70" t="s">
        <v>9331</v>
      </c>
      <c r="FY178" s="51" t="s">
        <v>956</v>
      </c>
      <c r="GD178" s="52" t="s">
        <v>5501</v>
      </c>
      <c r="GI178" s="72" t="s">
        <v>934</v>
      </c>
      <c r="GJ178" s="70" t="s">
        <v>935</v>
      </c>
      <c r="GK178" s="70" t="s">
        <v>9646</v>
      </c>
      <c r="GN178" s="52" t="s">
        <v>3432</v>
      </c>
      <c r="GS178" s="69"/>
      <c r="GT178" s="69" t="s">
        <v>925</v>
      </c>
      <c r="GU178" s="69" t="s">
        <v>926</v>
      </c>
      <c r="GV178" s="69" t="s">
        <v>98</v>
      </c>
      <c r="GX178" s="52" t="s">
        <v>1430</v>
      </c>
      <c r="HC178" s="72" t="s">
        <v>942</v>
      </c>
      <c r="HD178" s="70" t="s">
        <v>935</v>
      </c>
      <c r="HE178" s="70" t="s">
        <v>10245</v>
      </c>
      <c r="HR178" s="52" t="s">
        <v>10560</v>
      </c>
      <c r="IB178" s="52" t="s">
        <v>10725</v>
      </c>
      <c r="IL178" s="51" t="s">
        <v>949</v>
      </c>
      <c r="IV178" s="52" t="s">
        <v>922</v>
      </c>
      <c r="JA178" s="52" t="s">
        <v>911</v>
      </c>
      <c r="JF178" s="72" t="s">
        <v>934</v>
      </c>
      <c r="JG178" s="70" t="s">
        <v>935</v>
      </c>
      <c r="JH178" s="70" t="s">
        <v>4783</v>
      </c>
      <c r="JK178" s="52" t="s">
        <v>11294</v>
      </c>
      <c r="JP178" s="52" t="s">
        <v>922</v>
      </c>
      <c r="JZ178" s="51" t="s">
        <v>945</v>
      </c>
      <c r="KJ178" s="50" t="s">
        <v>912</v>
      </c>
    </row>
    <row r="179" spans="1:299" ht="409.6" thickBot="1">
      <c r="A179" s="51" t="s">
        <v>904</v>
      </c>
      <c r="P179" s="51" t="s">
        <v>902</v>
      </c>
      <c r="U179" s="50" t="s">
        <v>944</v>
      </c>
      <c r="Z179" s="52" t="s">
        <v>910</v>
      </c>
      <c r="AE179" s="51" t="s">
        <v>924</v>
      </c>
      <c r="AF179"/>
      <c r="AG179"/>
      <c r="AH179"/>
      <c r="AI179"/>
      <c r="AJ179" s="52" t="s">
        <v>1169</v>
      </c>
      <c r="AO179" s="51" t="s">
        <v>900</v>
      </c>
      <c r="AT179" s="52" t="s">
        <v>1425</v>
      </c>
      <c r="AY179" s="51" t="s">
        <v>904</v>
      </c>
      <c r="BD179" s="51" t="s">
        <v>902</v>
      </c>
      <c r="BI179" s="51" t="s">
        <v>904</v>
      </c>
      <c r="BN179" s="73" t="s">
        <v>936</v>
      </c>
      <c r="BO179" s="71" t="s">
        <v>939</v>
      </c>
      <c r="BP179" s="71" t="s">
        <v>7694</v>
      </c>
      <c r="BX179" s="73" t="s">
        <v>936</v>
      </c>
      <c r="BY179" s="71" t="s">
        <v>935</v>
      </c>
      <c r="BZ179" s="71" t="s">
        <v>8073</v>
      </c>
      <c r="CC179"/>
      <c r="CD179"/>
      <c r="CE179"/>
      <c r="CF179"/>
      <c r="CG179"/>
      <c r="CH179" s="51" t="s">
        <v>1033</v>
      </c>
      <c r="CM179" s="52" t="s">
        <v>8207</v>
      </c>
      <c r="CR179" s="73" t="s">
        <v>1086</v>
      </c>
      <c r="CS179" s="73"/>
      <c r="CT179" s="73"/>
      <c r="DB179"/>
      <c r="DC179"/>
      <c r="DD179"/>
      <c r="DE179"/>
      <c r="DF179"/>
      <c r="DG179" s="51" t="s">
        <v>98</v>
      </c>
      <c r="DL179" s="72" t="s">
        <v>934</v>
      </c>
      <c r="DM179" s="70" t="s">
        <v>935</v>
      </c>
      <c r="DN179" s="70" t="s">
        <v>8785</v>
      </c>
      <c r="DQ179" s="69"/>
      <c r="DR179" s="69" t="s">
        <v>925</v>
      </c>
      <c r="DS179" s="69" t="s">
        <v>926</v>
      </c>
      <c r="DT179" s="69" t="s">
        <v>98</v>
      </c>
      <c r="DV179" s="52" t="s">
        <v>1422</v>
      </c>
      <c r="EA179" s="81" t="s">
        <v>3694</v>
      </c>
      <c r="EK179" s="52" t="s">
        <v>910</v>
      </c>
      <c r="FE179" s="73" t="s">
        <v>941</v>
      </c>
      <c r="FF179" s="71" t="s">
        <v>935</v>
      </c>
      <c r="FG179" s="71" t="s">
        <v>4421</v>
      </c>
      <c r="FJ179" s="52" t="s">
        <v>9069</v>
      </c>
      <c r="FO179" s="72" t="s">
        <v>101</v>
      </c>
      <c r="FP179" s="70" t="s">
        <v>927</v>
      </c>
      <c r="FQ179" s="70" t="s">
        <v>3896</v>
      </c>
      <c r="FR179" s="72"/>
      <c r="FT179" s="73" t="s">
        <v>938</v>
      </c>
      <c r="FU179" s="71" t="s">
        <v>935</v>
      </c>
      <c r="FV179" s="71" t="s">
        <v>9332</v>
      </c>
      <c r="FY179" s="52" t="s">
        <v>1734</v>
      </c>
      <c r="GD179" s="68"/>
      <c r="GI179" s="73" t="s">
        <v>936</v>
      </c>
      <c r="GJ179" s="71" t="s">
        <v>935</v>
      </c>
      <c r="GK179" s="71" t="s">
        <v>9647</v>
      </c>
      <c r="GS179" s="72" t="s">
        <v>101</v>
      </c>
      <c r="GT179" s="70" t="s">
        <v>1159</v>
      </c>
      <c r="GU179" s="70" t="s">
        <v>1713</v>
      </c>
      <c r="GV179" s="70" t="s">
        <v>9857</v>
      </c>
      <c r="GX179" s="52" t="s">
        <v>10029</v>
      </c>
      <c r="HC179" s="73" t="s">
        <v>943</v>
      </c>
      <c r="HD179" s="71" t="s">
        <v>935</v>
      </c>
      <c r="HE179" s="71" t="s">
        <v>10246</v>
      </c>
      <c r="HH179" s="51" t="s">
        <v>98</v>
      </c>
      <c r="HR179" s="52" t="s">
        <v>10561</v>
      </c>
      <c r="HW179" s="50" t="s">
        <v>913</v>
      </c>
      <c r="IB179" s="68"/>
      <c r="IG179" s="51" t="s">
        <v>707</v>
      </c>
      <c r="JF179" s="73" t="s">
        <v>936</v>
      </c>
      <c r="JG179" s="71" t="s">
        <v>935</v>
      </c>
      <c r="JH179" s="71" t="s">
        <v>4784</v>
      </c>
      <c r="JU179" s="50" t="s">
        <v>948</v>
      </c>
      <c r="JZ179" s="52" t="s">
        <v>11586</v>
      </c>
    </row>
    <row r="180" spans="1:299" ht="409.6" thickBot="1">
      <c r="A180" s="52" t="s">
        <v>1425</v>
      </c>
      <c r="F180" s="51" t="s">
        <v>902</v>
      </c>
      <c r="P180" s="52" t="s">
        <v>903</v>
      </c>
      <c r="AE180" s="69"/>
      <c r="AF180" s="69" t="s">
        <v>925</v>
      </c>
      <c r="AG180" s="69" t="s">
        <v>926</v>
      </c>
      <c r="AH180" s="69" t="s">
        <v>98</v>
      </c>
      <c r="AI180"/>
      <c r="AO180" s="52" t="s">
        <v>1883</v>
      </c>
      <c r="AY180" s="52" t="s">
        <v>1881</v>
      </c>
      <c r="BD180" s="52" t="s">
        <v>910</v>
      </c>
      <c r="BI180" s="52" t="s">
        <v>1881</v>
      </c>
      <c r="BN180" s="72" t="s">
        <v>937</v>
      </c>
      <c r="BO180" s="70" t="s">
        <v>935</v>
      </c>
      <c r="BP180" s="70" t="s">
        <v>7695</v>
      </c>
      <c r="BS180" s="50" t="s">
        <v>896</v>
      </c>
      <c r="BX180" s="72" t="s">
        <v>937</v>
      </c>
      <c r="BY180" s="70" t="s">
        <v>935</v>
      </c>
      <c r="BZ180" s="70" t="s">
        <v>8074</v>
      </c>
      <c r="CC180" s="51" t="s">
        <v>1097</v>
      </c>
      <c r="CD180"/>
      <c r="CE180"/>
      <c r="CF180"/>
      <c r="CG180"/>
      <c r="CH180" s="52" t="s">
        <v>112</v>
      </c>
      <c r="CR180" s="72" t="s">
        <v>1087</v>
      </c>
      <c r="CS180" s="72"/>
      <c r="CT180" s="72"/>
      <c r="DB180" s="51" t="s">
        <v>1053</v>
      </c>
      <c r="DC180"/>
      <c r="DD180"/>
      <c r="DE180"/>
      <c r="DF180"/>
      <c r="DG180" s="52" t="s">
        <v>12359</v>
      </c>
      <c r="DL180" s="73" t="s">
        <v>936</v>
      </c>
      <c r="DM180" s="71" t="s">
        <v>935</v>
      </c>
      <c r="DN180" s="71" t="s">
        <v>8786</v>
      </c>
      <c r="DQ180" s="72" t="s">
        <v>101</v>
      </c>
      <c r="DR180" s="70" t="s">
        <v>927</v>
      </c>
      <c r="DS180" s="70" t="s">
        <v>928</v>
      </c>
      <c r="DT180" s="70" t="s">
        <v>1174</v>
      </c>
      <c r="EA180" s="52" t="s">
        <v>3695</v>
      </c>
      <c r="EF180" s="50" t="s">
        <v>946</v>
      </c>
      <c r="EP180" s="51" t="s">
        <v>98</v>
      </c>
      <c r="EU180" s="51" t="s">
        <v>904</v>
      </c>
      <c r="EZ180" s="51" t="s">
        <v>924</v>
      </c>
      <c r="FE180" s="72" t="s">
        <v>942</v>
      </c>
      <c r="FF180" s="70" t="s">
        <v>935</v>
      </c>
      <c r="FG180" s="70" t="s">
        <v>4422</v>
      </c>
      <c r="FJ180" s="52" t="s">
        <v>9070</v>
      </c>
      <c r="FO180" s="50" t="s">
        <v>929</v>
      </c>
      <c r="FT180" s="72" t="s">
        <v>940</v>
      </c>
      <c r="FU180" s="70" t="s">
        <v>935</v>
      </c>
      <c r="FV180" s="70" t="s">
        <v>9333</v>
      </c>
      <c r="GD180" s="52" t="s">
        <v>5502</v>
      </c>
      <c r="GI180" s="72" t="s">
        <v>937</v>
      </c>
      <c r="GJ180" s="70" t="s">
        <v>935</v>
      </c>
      <c r="GK180" s="70" t="s">
        <v>9648</v>
      </c>
      <c r="GN180" s="51" t="s">
        <v>902</v>
      </c>
      <c r="GS180" s="50" t="s">
        <v>929</v>
      </c>
      <c r="GX180" s="52" t="s">
        <v>10030</v>
      </c>
      <c r="HC180" s="72" t="s">
        <v>20</v>
      </c>
      <c r="HD180" s="70" t="s">
        <v>935</v>
      </c>
      <c r="HE180" s="70" t="s">
        <v>10247</v>
      </c>
      <c r="HH180" s="52" t="s">
        <v>10402</v>
      </c>
      <c r="HM180" s="51" t="s">
        <v>945</v>
      </c>
      <c r="HR180" s="52" t="s">
        <v>10562</v>
      </c>
      <c r="IB180" s="52" t="s">
        <v>10726</v>
      </c>
      <c r="IG180" s="52" t="s">
        <v>1048</v>
      </c>
      <c r="IL180" s="51" t="s">
        <v>950</v>
      </c>
      <c r="IQ180" s="51" t="s">
        <v>932</v>
      </c>
      <c r="IV180" s="50" t="s">
        <v>923</v>
      </c>
      <c r="JA180" s="51" t="s">
        <v>98</v>
      </c>
      <c r="JF180" s="72" t="s">
        <v>937</v>
      </c>
      <c r="JG180" s="70" t="s">
        <v>935</v>
      </c>
      <c r="JH180" s="70" t="s">
        <v>4785</v>
      </c>
      <c r="JP180" s="50" t="s">
        <v>923</v>
      </c>
      <c r="JZ180" s="68"/>
      <c r="KE180" s="51" t="s">
        <v>932</v>
      </c>
    </row>
    <row r="181" spans="1:299" ht="409.6" thickBot="1">
      <c r="F181" s="52" t="s">
        <v>910</v>
      </c>
      <c r="K181" s="51" t="s">
        <v>900</v>
      </c>
      <c r="Z181" s="51" t="s">
        <v>904</v>
      </c>
      <c r="AE181" s="72" t="s">
        <v>101</v>
      </c>
      <c r="AF181" s="70" t="s">
        <v>927</v>
      </c>
      <c r="AG181" s="70" t="s">
        <v>928</v>
      </c>
      <c r="AH181" s="72"/>
      <c r="AI181"/>
      <c r="AJ181" s="51" t="s">
        <v>98</v>
      </c>
      <c r="AT181" s="51" t="s">
        <v>98</v>
      </c>
      <c r="BN181" s="73" t="s">
        <v>938</v>
      </c>
      <c r="BO181" s="71" t="s">
        <v>213</v>
      </c>
      <c r="BP181" s="73"/>
      <c r="BX181" s="73" t="s">
        <v>938</v>
      </c>
      <c r="BY181" s="71" t="s">
        <v>935</v>
      </c>
      <c r="BZ181" s="71" t="s">
        <v>8075</v>
      </c>
      <c r="CC181" s="52">
        <v>94684</v>
      </c>
      <c r="CD181"/>
      <c r="CE181"/>
      <c r="CF181"/>
      <c r="CG181"/>
      <c r="CR181" s="50" t="s">
        <v>1088</v>
      </c>
      <c r="DB181" s="52">
        <v>2018</v>
      </c>
      <c r="DC181"/>
      <c r="DD181"/>
      <c r="DE181"/>
      <c r="DF181"/>
      <c r="DL181" s="72" t="s">
        <v>937</v>
      </c>
      <c r="DM181" s="70" t="s">
        <v>935</v>
      </c>
      <c r="DN181" s="70" t="s">
        <v>8787</v>
      </c>
      <c r="DQ181" s="50" t="s">
        <v>929</v>
      </c>
      <c r="EA181" s="68"/>
      <c r="EK181" s="51" t="s">
        <v>904</v>
      </c>
      <c r="EP181" s="52" t="s">
        <v>2644</v>
      </c>
      <c r="EU181" s="52" t="s">
        <v>1421</v>
      </c>
      <c r="EZ181" s="69"/>
      <c r="FA181" s="69" t="s">
        <v>925</v>
      </c>
      <c r="FB181" s="69" t="s">
        <v>926</v>
      </c>
      <c r="FC181" s="69" t="s">
        <v>98</v>
      </c>
      <c r="FE181" s="73" t="s">
        <v>943</v>
      </c>
      <c r="FF181" s="71" t="s">
        <v>935</v>
      </c>
      <c r="FG181" s="71" t="s">
        <v>4423</v>
      </c>
      <c r="FJ181" s="52" t="s">
        <v>9071</v>
      </c>
      <c r="FT181" s="73" t="s">
        <v>941</v>
      </c>
      <c r="FU181" s="71" t="s">
        <v>935</v>
      </c>
      <c r="FV181" s="71" t="s">
        <v>9334</v>
      </c>
      <c r="FY181" s="51" t="s">
        <v>958</v>
      </c>
      <c r="GD181" s="68"/>
      <c r="GI181" s="73" t="s">
        <v>938</v>
      </c>
      <c r="GJ181" s="71" t="s">
        <v>935</v>
      </c>
      <c r="GK181" s="71" t="s">
        <v>9649</v>
      </c>
      <c r="GN181" s="52" t="s">
        <v>910</v>
      </c>
      <c r="GX181" s="52" t="s">
        <v>10031</v>
      </c>
      <c r="HC181" s="73" t="s">
        <v>86</v>
      </c>
      <c r="HD181" s="71" t="s">
        <v>935</v>
      </c>
      <c r="HE181" s="71" t="s">
        <v>10248</v>
      </c>
      <c r="HM181" s="52" t="s">
        <v>1430</v>
      </c>
      <c r="HR181" s="52" t="s">
        <v>10563</v>
      </c>
      <c r="IB181" s="52" t="s">
        <v>10727</v>
      </c>
      <c r="IL181" s="52" t="s">
        <v>951</v>
      </c>
      <c r="IQ181" s="69"/>
      <c r="IR181" s="69" t="s">
        <v>933</v>
      </c>
      <c r="IS181" s="69" t="s">
        <v>732</v>
      </c>
      <c r="JA181" s="52" t="s">
        <v>11857</v>
      </c>
      <c r="JF181" s="73" t="s">
        <v>938</v>
      </c>
      <c r="JG181" s="71" t="s">
        <v>935</v>
      </c>
      <c r="JH181" s="71" t="s">
        <v>4786</v>
      </c>
      <c r="JZ181" s="52" t="s">
        <v>11587</v>
      </c>
      <c r="KE181" s="69"/>
      <c r="KF181" s="69" t="s">
        <v>933</v>
      </c>
      <c r="KG181" s="69" t="s">
        <v>732</v>
      </c>
      <c r="KJ181" s="50" t="s">
        <v>913</v>
      </c>
    </row>
    <row r="182" spans="1:299" ht="409.6" thickBot="1">
      <c r="A182" s="51" t="s">
        <v>98</v>
      </c>
      <c r="K182" s="52" t="s">
        <v>2866</v>
      </c>
      <c r="P182" s="51" t="s">
        <v>904</v>
      </c>
      <c r="U182" s="51" t="s">
        <v>945</v>
      </c>
      <c r="Z182" s="52" t="s">
        <v>3999</v>
      </c>
      <c r="AE182" s="50" t="s">
        <v>929</v>
      </c>
      <c r="AF182"/>
      <c r="AG182"/>
      <c r="AH182"/>
      <c r="AI182"/>
      <c r="AJ182" s="52" t="s">
        <v>6079</v>
      </c>
      <c r="AO182" s="51" t="s">
        <v>902</v>
      </c>
      <c r="AT182" s="52" t="s">
        <v>6294</v>
      </c>
      <c r="AY182" s="51" t="s">
        <v>98</v>
      </c>
      <c r="BD182" s="51" t="s">
        <v>904</v>
      </c>
      <c r="BI182" s="51" t="s">
        <v>98</v>
      </c>
      <c r="BN182" s="72" t="s">
        <v>940</v>
      </c>
      <c r="BO182" s="70" t="s">
        <v>939</v>
      </c>
      <c r="BP182" s="70" t="s">
        <v>7696</v>
      </c>
      <c r="BX182" s="72" t="s">
        <v>940</v>
      </c>
      <c r="BY182" s="70" t="s">
        <v>939</v>
      </c>
      <c r="BZ182" s="70" t="s">
        <v>8076</v>
      </c>
      <c r="CC182"/>
      <c r="CD182"/>
      <c r="CE182"/>
      <c r="CF182"/>
      <c r="CG182"/>
      <c r="CH182" s="50" t="s">
        <v>8580</v>
      </c>
      <c r="CW182" s="50" t="s">
        <v>912</v>
      </c>
      <c r="DB182"/>
      <c r="DC182"/>
      <c r="DD182"/>
      <c r="DE182"/>
      <c r="DF182"/>
      <c r="DL182" s="73" t="s">
        <v>938</v>
      </c>
      <c r="DM182" s="71" t="s">
        <v>123</v>
      </c>
      <c r="DN182" s="71" t="s">
        <v>8788</v>
      </c>
      <c r="EA182" s="81" t="s">
        <v>3696</v>
      </c>
      <c r="EK182" s="52" t="s">
        <v>1425</v>
      </c>
      <c r="EZ182" s="72" t="s">
        <v>101</v>
      </c>
      <c r="FA182" s="70" t="s">
        <v>1159</v>
      </c>
      <c r="FB182" s="70" t="s">
        <v>1713</v>
      </c>
      <c r="FC182" s="72"/>
      <c r="FE182" s="72" t="s">
        <v>20</v>
      </c>
      <c r="FF182" s="70" t="s">
        <v>935</v>
      </c>
      <c r="FG182" s="70" t="s">
        <v>4424</v>
      </c>
      <c r="FJ182" s="52" t="s">
        <v>9072</v>
      </c>
      <c r="FT182" s="72" t="s">
        <v>942</v>
      </c>
      <c r="FU182" s="70" t="s">
        <v>935</v>
      </c>
      <c r="FV182" s="70" t="s">
        <v>9335</v>
      </c>
      <c r="FY182" s="52" t="s">
        <v>959</v>
      </c>
      <c r="GD182" s="52" t="s">
        <v>5503</v>
      </c>
      <c r="GI182" s="72" t="s">
        <v>940</v>
      </c>
      <c r="GJ182" s="70" t="s">
        <v>935</v>
      </c>
      <c r="GK182" s="70" t="s">
        <v>9650</v>
      </c>
      <c r="GX182" s="52" t="s">
        <v>10032</v>
      </c>
      <c r="HC182" s="50" t="s">
        <v>944</v>
      </c>
      <c r="HM182" s="52" t="s">
        <v>4588</v>
      </c>
      <c r="HR182" s="52" t="s">
        <v>10564</v>
      </c>
      <c r="HW182" s="51" t="s">
        <v>914</v>
      </c>
      <c r="IB182" s="52" t="s">
        <v>10728</v>
      </c>
      <c r="IG182" s="51" t="s">
        <v>1049</v>
      </c>
      <c r="IQ182" s="72" t="s">
        <v>934</v>
      </c>
      <c r="IR182" s="70" t="s">
        <v>935</v>
      </c>
      <c r="IS182" s="70" t="s">
        <v>10896</v>
      </c>
      <c r="JF182" s="72" t="s">
        <v>940</v>
      </c>
      <c r="JG182" s="70" t="s">
        <v>935</v>
      </c>
      <c r="JH182" s="70" t="s">
        <v>4787</v>
      </c>
      <c r="JK182" s="51" t="s">
        <v>900</v>
      </c>
      <c r="JU182" s="51" t="s">
        <v>949</v>
      </c>
      <c r="KE182" s="72" t="s">
        <v>934</v>
      </c>
      <c r="KF182" s="70" t="s">
        <v>935</v>
      </c>
      <c r="KG182" s="70" t="s">
        <v>12472</v>
      </c>
    </row>
    <row r="183" spans="1:299" ht="409.6" thickBot="1">
      <c r="A183" s="52" t="s">
        <v>2247</v>
      </c>
      <c r="F183" s="51" t="s">
        <v>904</v>
      </c>
      <c r="P183" s="52" t="s">
        <v>905</v>
      </c>
      <c r="U183" s="52" t="s">
        <v>5313</v>
      </c>
      <c r="AE183"/>
      <c r="AF183"/>
      <c r="AG183"/>
      <c r="AH183"/>
      <c r="AI183"/>
      <c r="AO183" s="52" t="s">
        <v>910</v>
      </c>
      <c r="AY183" s="52" t="s">
        <v>6494</v>
      </c>
      <c r="BD183" s="52" t="s">
        <v>1425</v>
      </c>
      <c r="BI183" s="52" t="s">
        <v>7465</v>
      </c>
      <c r="BN183" s="73" t="s">
        <v>941</v>
      </c>
      <c r="BO183" s="71" t="s">
        <v>935</v>
      </c>
      <c r="BP183" s="71" t="s">
        <v>7697</v>
      </c>
      <c r="BS183" s="51" t="s">
        <v>897</v>
      </c>
      <c r="BX183" s="73" t="s">
        <v>941</v>
      </c>
      <c r="BY183" s="71" t="s">
        <v>935</v>
      </c>
      <c r="BZ183" s="71" t="s">
        <v>8077</v>
      </c>
      <c r="CC183" s="51" t="s">
        <v>1098</v>
      </c>
      <c r="CD183"/>
      <c r="CE183"/>
      <c r="CF183"/>
      <c r="CG183"/>
      <c r="CM183" s="51" t="s">
        <v>900</v>
      </c>
      <c r="DB183" s="51" t="s">
        <v>1054</v>
      </c>
      <c r="DC183"/>
      <c r="DD183"/>
      <c r="DE183"/>
      <c r="DF183"/>
      <c r="DL183" s="72" t="s">
        <v>940</v>
      </c>
      <c r="DM183" s="70" t="s">
        <v>935</v>
      </c>
      <c r="DN183" s="70" t="s">
        <v>8789</v>
      </c>
      <c r="DV183" s="50" t="s">
        <v>912</v>
      </c>
      <c r="EA183" s="52" t="s">
        <v>3697</v>
      </c>
      <c r="EF183" s="51" t="s">
        <v>947</v>
      </c>
      <c r="EU183" s="51" t="s">
        <v>98</v>
      </c>
      <c r="EZ183" s="50" t="s">
        <v>929</v>
      </c>
      <c r="FE183" s="73" t="s">
        <v>86</v>
      </c>
      <c r="FF183" s="71" t="s">
        <v>935</v>
      </c>
      <c r="FG183" s="71" t="s">
        <v>4425</v>
      </c>
      <c r="FJ183" s="68"/>
      <c r="FO183" s="51" t="s">
        <v>930</v>
      </c>
      <c r="FT183" s="73" t="s">
        <v>943</v>
      </c>
      <c r="FU183" s="71" t="s">
        <v>935</v>
      </c>
      <c r="FV183" s="71" t="s">
        <v>9336</v>
      </c>
      <c r="GI183" s="73" t="s">
        <v>941</v>
      </c>
      <c r="GJ183" s="71" t="s">
        <v>935</v>
      </c>
      <c r="GK183" s="71" t="s">
        <v>9651</v>
      </c>
      <c r="GN183" s="51" t="s">
        <v>904</v>
      </c>
      <c r="GS183" s="51" t="s">
        <v>930</v>
      </c>
      <c r="GX183" s="52" t="s">
        <v>10033</v>
      </c>
      <c r="HM183" s="52" t="s">
        <v>4589</v>
      </c>
      <c r="HW183" s="69"/>
      <c r="HX183" s="69" t="s">
        <v>915</v>
      </c>
      <c r="HY183" s="69" t="s">
        <v>916</v>
      </c>
      <c r="HZ183" s="69" t="s">
        <v>98</v>
      </c>
      <c r="IB183" s="52" t="s">
        <v>10729</v>
      </c>
      <c r="IG183" s="52">
        <v>100</v>
      </c>
      <c r="IL183" s="51" t="s">
        <v>952</v>
      </c>
      <c r="IQ183" s="73" t="s">
        <v>936</v>
      </c>
      <c r="IR183" s="71" t="s">
        <v>935</v>
      </c>
      <c r="IS183" s="71" t="s">
        <v>10897</v>
      </c>
      <c r="IV183" s="51" t="s">
        <v>924</v>
      </c>
      <c r="JF183" s="73" t="s">
        <v>941</v>
      </c>
      <c r="JG183" s="71" t="s">
        <v>935</v>
      </c>
      <c r="JH183" s="71" t="s">
        <v>4788</v>
      </c>
      <c r="JK183" s="52" t="s">
        <v>908</v>
      </c>
      <c r="JP183" s="51" t="s">
        <v>924</v>
      </c>
      <c r="JZ183" s="50" t="s">
        <v>946</v>
      </c>
      <c r="KE183" s="73" t="s">
        <v>936</v>
      </c>
      <c r="KF183" s="71" t="s">
        <v>935</v>
      </c>
      <c r="KG183" s="71" t="s">
        <v>12473</v>
      </c>
    </row>
    <row r="184" spans="1:299" ht="409.6" thickBot="1">
      <c r="F184" s="52" t="s">
        <v>907</v>
      </c>
      <c r="K184" s="51" t="s">
        <v>902</v>
      </c>
      <c r="U184" s="68"/>
      <c r="Z184" s="51" t="s">
        <v>98</v>
      </c>
      <c r="AE184"/>
      <c r="AF184"/>
      <c r="AG184"/>
      <c r="AH184"/>
      <c r="AI184"/>
      <c r="BN184" s="72" t="s">
        <v>942</v>
      </c>
      <c r="BO184" s="70" t="s">
        <v>939</v>
      </c>
      <c r="BP184" s="70" t="s">
        <v>7698</v>
      </c>
      <c r="BS184" s="52" t="s">
        <v>132</v>
      </c>
      <c r="BX184" s="72" t="s">
        <v>942</v>
      </c>
      <c r="BY184" s="70" t="s">
        <v>935</v>
      </c>
      <c r="BZ184" s="70" t="s">
        <v>8078</v>
      </c>
      <c r="CC184"/>
      <c r="CD184"/>
      <c r="CE184"/>
      <c r="CF184"/>
      <c r="CG184"/>
      <c r="CM184" s="52" t="s">
        <v>1158</v>
      </c>
      <c r="CR184" s="51" t="s">
        <v>1089</v>
      </c>
      <c r="DB184" s="52">
        <v>2018</v>
      </c>
      <c r="DC184"/>
      <c r="DD184"/>
      <c r="DE184"/>
      <c r="DF184"/>
      <c r="DG184" s="50" t="s">
        <v>1009</v>
      </c>
      <c r="DL184" s="73" t="s">
        <v>941</v>
      </c>
      <c r="DM184" s="71" t="s">
        <v>935</v>
      </c>
      <c r="DN184" s="71" t="s">
        <v>8790</v>
      </c>
      <c r="DQ184" s="51" t="s">
        <v>930</v>
      </c>
      <c r="EA184" s="52" t="s">
        <v>3698</v>
      </c>
      <c r="EF184" s="52" t="s">
        <v>132</v>
      </c>
      <c r="EK184" s="51" t="s">
        <v>98</v>
      </c>
      <c r="EU184" s="52" t="s">
        <v>3084</v>
      </c>
      <c r="FE184" s="50" t="s">
        <v>944</v>
      </c>
      <c r="FJ184" s="52" t="s">
        <v>9073</v>
      </c>
      <c r="FO184" s="52" t="s">
        <v>9229</v>
      </c>
      <c r="FT184" s="72" t="s">
        <v>20</v>
      </c>
      <c r="FU184" s="70" t="s">
        <v>935</v>
      </c>
      <c r="FV184" s="70" t="s">
        <v>9337</v>
      </c>
      <c r="FY184" s="51" t="s">
        <v>960</v>
      </c>
      <c r="GD184" s="50" t="s">
        <v>931</v>
      </c>
      <c r="GI184" s="72" t="s">
        <v>942</v>
      </c>
      <c r="GJ184" s="70" t="s">
        <v>935</v>
      </c>
      <c r="GK184" s="70" t="s">
        <v>9652</v>
      </c>
      <c r="GN184" s="52" t="s">
        <v>3433</v>
      </c>
      <c r="GS184" s="52" t="s">
        <v>9858</v>
      </c>
      <c r="GX184" s="52" t="s">
        <v>10034</v>
      </c>
      <c r="HH184" s="50" t="s">
        <v>912</v>
      </c>
      <c r="HM184" s="52" t="s">
        <v>4590</v>
      </c>
      <c r="HR184" s="50" t="s">
        <v>946</v>
      </c>
      <c r="HW184" s="72" t="s">
        <v>917</v>
      </c>
      <c r="HX184" s="70">
        <v>0</v>
      </c>
      <c r="HY184" s="70">
        <v>3</v>
      </c>
      <c r="HZ184" s="70" t="s">
        <v>5691</v>
      </c>
      <c r="IB184" s="68"/>
      <c r="IL184" s="52" t="s">
        <v>953</v>
      </c>
      <c r="IQ184" s="72" t="s">
        <v>937</v>
      </c>
      <c r="IR184" s="70" t="s">
        <v>935</v>
      </c>
      <c r="IS184" s="70" t="s">
        <v>10898</v>
      </c>
      <c r="IV184" s="69"/>
      <c r="IW184" s="69" t="s">
        <v>925</v>
      </c>
      <c r="IX184" s="69" t="s">
        <v>926</v>
      </c>
      <c r="IY184" s="69" t="s">
        <v>98</v>
      </c>
      <c r="JF184" s="72" t="s">
        <v>942</v>
      </c>
      <c r="JG184" s="70" t="s">
        <v>935</v>
      </c>
      <c r="JH184" s="70" t="s">
        <v>4789</v>
      </c>
      <c r="JP184" s="126"/>
      <c r="JQ184" s="69" t="s">
        <v>925</v>
      </c>
      <c r="JR184" s="69" t="s">
        <v>926</v>
      </c>
      <c r="JS184" s="69" t="s">
        <v>98</v>
      </c>
      <c r="JU184" s="51" t="s">
        <v>950</v>
      </c>
      <c r="KE184" s="72" t="s">
        <v>937</v>
      </c>
      <c r="KF184" s="70" t="s">
        <v>935</v>
      </c>
      <c r="KG184" s="70" t="s">
        <v>12474</v>
      </c>
      <c r="KJ184" s="51" t="s">
        <v>914</v>
      </c>
    </row>
    <row r="185" spans="1:299" ht="409.6" thickBot="1">
      <c r="K185" s="52" t="s">
        <v>910</v>
      </c>
      <c r="P185" s="51" t="s">
        <v>98</v>
      </c>
      <c r="U185" s="52" t="s">
        <v>5314</v>
      </c>
      <c r="Z185" s="52" t="s">
        <v>4000</v>
      </c>
      <c r="AE185" s="51" t="s">
        <v>930</v>
      </c>
      <c r="AF185"/>
      <c r="AG185"/>
      <c r="AH185"/>
      <c r="AI185"/>
      <c r="AO185" s="51" t="s">
        <v>904</v>
      </c>
      <c r="BD185" s="51" t="s">
        <v>98</v>
      </c>
      <c r="BN185" s="73" t="s">
        <v>943</v>
      </c>
      <c r="BO185" s="71" t="s">
        <v>939</v>
      </c>
      <c r="BP185" s="71" t="s">
        <v>7699</v>
      </c>
      <c r="BX185" s="73" t="s">
        <v>943</v>
      </c>
      <c r="BY185" s="71" t="s">
        <v>935</v>
      </c>
      <c r="BZ185" s="71" t="s">
        <v>8079</v>
      </c>
      <c r="CC185" s="51" t="s">
        <v>1099</v>
      </c>
      <c r="CD185"/>
      <c r="CE185"/>
      <c r="CF185"/>
      <c r="CG185"/>
      <c r="CH185" s="51" t="s">
        <v>8581</v>
      </c>
      <c r="CW185" s="50" t="s">
        <v>913</v>
      </c>
      <c r="DB185"/>
      <c r="DC185"/>
      <c r="DD185"/>
      <c r="DE185"/>
      <c r="DF185"/>
      <c r="DL185" s="72" t="s">
        <v>942</v>
      </c>
      <c r="DM185" s="70" t="s">
        <v>935</v>
      </c>
      <c r="DN185" s="70" t="s">
        <v>8791</v>
      </c>
      <c r="DQ185" s="52" t="s">
        <v>1175</v>
      </c>
      <c r="EA185" s="52" t="s">
        <v>3699</v>
      </c>
      <c r="EK185" s="52" t="s">
        <v>3258</v>
      </c>
      <c r="EP185" s="51" t="s">
        <v>900</v>
      </c>
      <c r="FJ185" s="52" t="s">
        <v>9074</v>
      </c>
      <c r="FT185" s="73" t="s">
        <v>86</v>
      </c>
      <c r="FU185" s="71" t="s">
        <v>935</v>
      </c>
      <c r="FV185" s="71" t="s">
        <v>9338</v>
      </c>
      <c r="FY185" s="52" t="s">
        <v>9567</v>
      </c>
      <c r="GI185" s="73" t="s">
        <v>943</v>
      </c>
      <c r="GJ185" s="71" t="s">
        <v>935</v>
      </c>
      <c r="GK185" s="71" t="s">
        <v>9653</v>
      </c>
      <c r="GS185" s="100" t="s">
        <v>9859</v>
      </c>
      <c r="GX185" s="52" t="s">
        <v>10035</v>
      </c>
      <c r="HC185" s="51" t="s">
        <v>945</v>
      </c>
      <c r="HM185" s="52" t="s">
        <v>4591</v>
      </c>
      <c r="HW185" s="73" t="s">
        <v>918</v>
      </c>
      <c r="HX185" s="71">
        <v>3</v>
      </c>
      <c r="HY185" s="71">
        <v>11</v>
      </c>
      <c r="HZ185" s="71" t="s">
        <v>5692</v>
      </c>
      <c r="IB185" s="52" t="s">
        <v>10730</v>
      </c>
      <c r="IG185" s="51" t="s">
        <v>1050</v>
      </c>
      <c r="IQ185" s="73" t="s">
        <v>938</v>
      </c>
      <c r="IR185" s="71" t="s">
        <v>935</v>
      </c>
      <c r="IS185" s="71" t="s">
        <v>10899</v>
      </c>
      <c r="IV185" s="72" t="s">
        <v>101</v>
      </c>
      <c r="IW185" s="70" t="s">
        <v>927</v>
      </c>
      <c r="IX185" s="70" t="s">
        <v>928</v>
      </c>
      <c r="IY185" s="70" t="s">
        <v>11112</v>
      </c>
      <c r="JA185" s="50" t="s">
        <v>912</v>
      </c>
      <c r="JF185" s="73" t="s">
        <v>943</v>
      </c>
      <c r="JG185" s="71" t="s">
        <v>935</v>
      </c>
      <c r="JH185" s="71" t="s">
        <v>4790</v>
      </c>
      <c r="JK185" s="51" t="s">
        <v>902</v>
      </c>
      <c r="JP185" s="127" t="s">
        <v>101</v>
      </c>
      <c r="JQ185" s="70" t="s">
        <v>927</v>
      </c>
      <c r="JR185" s="70" t="s">
        <v>928</v>
      </c>
      <c r="JS185" s="70" t="s">
        <v>4959</v>
      </c>
      <c r="JU185" s="52" t="s">
        <v>951</v>
      </c>
      <c r="KE185" s="73" t="s">
        <v>938</v>
      </c>
      <c r="KF185" s="71" t="s">
        <v>935</v>
      </c>
      <c r="KG185" s="71" t="s">
        <v>12475</v>
      </c>
      <c r="KJ185" s="69"/>
      <c r="KK185" s="69" t="s">
        <v>915</v>
      </c>
      <c r="KL185" s="69" t="s">
        <v>916</v>
      </c>
      <c r="KM185" s="69" t="s">
        <v>98</v>
      </c>
    </row>
    <row r="186" spans="1:299" ht="409.6" thickBot="1">
      <c r="F186" s="51" t="s">
        <v>98</v>
      </c>
      <c r="P186" s="52" t="s">
        <v>4200</v>
      </c>
      <c r="U186" s="68"/>
      <c r="AE186" s="52" t="s">
        <v>5921</v>
      </c>
      <c r="AF186"/>
      <c r="AG186"/>
      <c r="AH186"/>
      <c r="AI186"/>
      <c r="AJ186" s="51" t="s">
        <v>900</v>
      </c>
      <c r="AO186" s="52" t="s">
        <v>3256</v>
      </c>
      <c r="AT186" s="51" t="s">
        <v>900</v>
      </c>
      <c r="BD186" s="52" t="s">
        <v>6722</v>
      </c>
      <c r="BN186" s="72" t="s">
        <v>20</v>
      </c>
      <c r="BO186" s="70" t="s">
        <v>213</v>
      </c>
      <c r="BP186" s="72"/>
      <c r="BS186" s="50" t="s">
        <v>898</v>
      </c>
      <c r="BX186" s="72" t="s">
        <v>20</v>
      </c>
      <c r="BY186" s="70" t="s">
        <v>4586</v>
      </c>
      <c r="BZ186" s="70" t="s">
        <v>8080</v>
      </c>
      <c r="CC186" s="52" t="s">
        <v>1100</v>
      </c>
      <c r="CD186"/>
      <c r="CE186"/>
      <c r="CF186"/>
      <c r="CG186"/>
      <c r="CH186" s="52" t="s">
        <v>12296</v>
      </c>
      <c r="CM186" s="51" t="s">
        <v>902</v>
      </c>
      <c r="CR186" s="50" t="s">
        <v>1121</v>
      </c>
      <c r="DB186" s="51" t="s">
        <v>1249</v>
      </c>
      <c r="DC186"/>
      <c r="DD186"/>
      <c r="DE186"/>
      <c r="DF186"/>
      <c r="DL186" s="73" t="s">
        <v>943</v>
      </c>
      <c r="DM186" s="71" t="s">
        <v>935</v>
      </c>
      <c r="DN186" s="71" t="s">
        <v>8792</v>
      </c>
      <c r="DQ186" s="68"/>
      <c r="DV186" s="50" t="s">
        <v>913</v>
      </c>
      <c r="EA186" s="52" t="s">
        <v>3700</v>
      </c>
      <c r="EF186" s="50" t="s">
        <v>948</v>
      </c>
      <c r="EP186" s="52" t="s">
        <v>1168</v>
      </c>
      <c r="EZ186" s="51" t="s">
        <v>930</v>
      </c>
      <c r="FO186" s="50" t="s">
        <v>931</v>
      </c>
      <c r="FT186" s="50" t="s">
        <v>944</v>
      </c>
      <c r="GI186" s="72" t="s">
        <v>20</v>
      </c>
      <c r="GJ186" s="70" t="s">
        <v>935</v>
      </c>
      <c r="GK186" s="70" t="s">
        <v>9654</v>
      </c>
      <c r="GN186" s="51" t="s">
        <v>98</v>
      </c>
      <c r="GS186" s="100" t="s">
        <v>9860</v>
      </c>
      <c r="HC186" s="52" t="s">
        <v>10249</v>
      </c>
      <c r="HM186" s="52" t="s">
        <v>4592</v>
      </c>
      <c r="HW186" s="72" t="s">
        <v>919</v>
      </c>
      <c r="HX186" s="70">
        <v>11</v>
      </c>
      <c r="HY186" s="70">
        <v>31</v>
      </c>
      <c r="HZ186" s="70" t="s">
        <v>5693</v>
      </c>
      <c r="IB186" s="52" t="s">
        <v>1430</v>
      </c>
      <c r="IG186" s="52">
        <v>5</v>
      </c>
      <c r="IL186" s="51" t="s">
        <v>954</v>
      </c>
      <c r="IQ186" s="72" t="s">
        <v>940</v>
      </c>
      <c r="IR186" s="70" t="s">
        <v>935</v>
      </c>
      <c r="IS186" s="70" t="s">
        <v>10900</v>
      </c>
      <c r="IV186" s="50" t="s">
        <v>929</v>
      </c>
      <c r="JF186" s="72" t="s">
        <v>20</v>
      </c>
      <c r="JG186" s="70" t="s">
        <v>935</v>
      </c>
      <c r="JH186" s="70" t="s">
        <v>4791</v>
      </c>
      <c r="JK186" s="52" t="s">
        <v>910</v>
      </c>
      <c r="JP186" s="50" t="s">
        <v>929</v>
      </c>
      <c r="JZ186" s="51" t="s">
        <v>947</v>
      </c>
      <c r="KE186" s="72" t="s">
        <v>940</v>
      </c>
      <c r="KF186" s="70" t="s">
        <v>4586</v>
      </c>
      <c r="KG186" s="70" t="s">
        <v>12476</v>
      </c>
      <c r="KJ186" s="72" t="s">
        <v>917</v>
      </c>
      <c r="KK186" s="70">
        <v>0</v>
      </c>
      <c r="KL186" s="70">
        <v>1</v>
      </c>
      <c r="KM186" s="72"/>
    </row>
    <row r="187" spans="1:299" ht="409.6" thickBot="1">
      <c r="A187" s="51" t="s">
        <v>900</v>
      </c>
      <c r="F187" s="52" t="s">
        <v>1879</v>
      </c>
      <c r="K187" s="51" t="s">
        <v>904</v>
      </c>
      <c r="U187" s="52" t="s">
        <v>5315</v>
      </c>
      <c r="AE187" s="68"/>
      <c r="AF187"/>
      <c r="AG187"/>
      <c r="AH187"/>
      <c r="AI187"/>
      <c r="AJ187" s="52" t="s">
        <v>1168</v>
      </c>
      <c r="AT187" s="52" t="s">
        <v>906</v>
      </c>
      <c r="AY187" s="51" t="s">
        <v>900</v>
      </c>
      <c r="BI187" s="51" t="s">
        <v>900</v>
      </c>
      <c r="BN187" s="73" t="s">
        <v>86</v>
      </c>
      <c r="BO187" s="71" t="s">
        <v>213</v>
      </c>
      <c r="BP187" s="73"/>
      <c r="BX187" s="73" t="s">
        <v>86</v>
      </c>
      <c r="BY187" s="71" t="s">
        <v>4586</v>
      </c>
      <c r="BZ187" s="71" t="s">
        <v>8081</v>
      </c>
      <c r="CC187"/>
      <c r="CD187"/>
      <c r="CE187"/>
      <c r="CF187"/>
      <c r="CG187"/>
      <c r="CH187" s="68"/>
      <c r="CM187" s="52" t="s">
        <v>910</v>
      </c>
      <c r="DB187" s="52">
        <v>1100</v>
      </c>
      <c r="DC187"/>
      <c r="DD187"/>
      <c r="DE187"/>
      <c r="DF187"/>
      <c r="DG187" s="51" t="s">
        <v>1010</v>
      </c>
      <c r="DL187" s="72" t="s">
        <v>20</v>
      </c>
      <c r="DM187" s="70" t="s">
        <v>939</v>
      </c>
      <c r="DN187" s="70" t="s">
        <v>8793</v>
      </c>
      <c r="DQ187" s="52" t="s">
        <v>1176</v>
      </c>
      <c r="EA187" s="52" t="s">
        <v>3701</v>
      </c>
      <c r="EZ187" s="52" t="s">
        <v>8953</v>
      </c>
      <c r="FE187" s="51" t="s">
        <v>945</v>
      </c>
      <c r="FJ187" s="50" t="s">
        <v>931</v>
      </c>
      <c r="FY187" s="51" t="s">
        <v>961</v>
      </c>
      <c r="GD187" s="51" t="s">
        <v>932</v>
      </c>
      <c r="GI187" s="73" t="s">
        <v>86</v>
      </c>
      <c r="GJ187" s="71" t="s">
        <v>935</v>
      </c>
      <c r="GK187" s="71" t="s">
        <v>9655</v>
      </c>
      <c r="GN187" s="52" t="s">
        <v>3434</v>
      </c>
      <c r="GS187" s="100" t="s">
        <v>9861</v>
      </c>
      <c r="GX187" s="50" t="s">
        <v>931</v>
      </c>
      <c r="HC187" s="52" t="s">
        <v>10250</v>
      </c>
      <c r="HH187" s="50" t="s">
        <v>913</v>
      </c>
      <c r="HM187" s="52" t="s">
        <v>4593</v>
      </c>
      <c r="HR187" s="51" t="s">
        <v>947</v>
      </c>
      <c r="HW187" s="50" t="s">
        <v>920</v>
      </c>
      <c r="IB187" s="52" t="s">
        <v>10731</v>
      </c>
      <c r="IL187" s="52" t="s">
        <v>955</v>
      </c>
      <c r="IQ187" s="73" t="s">
        <v>941</v>
      </c>
      <c r="IR187" s="71" t="s">
        <v>935</v>
      </c>
      <c r="IS187" s="71" t="s">
        <v>10901</v>
      </c>
      <c r="JF187" s="73" t="s">
        <v>86</v>
      </c>
      <c r="JG187" s="71" t="s">
        <v>935</v>
      </c>
      <c r="JH187" s="71" t="s">
        <v>4792</v>
      </c>
      <c r="JU187" s="51" t="s">
        <v>952</v>
      </c>
      <c r="JZ187" s="52" t="s">
        <v>132</v>
      </c>
      <c r="KE187" s="73" t="s">
        <v>941</v>
      </c>
      <c r="KF187" s="71" t="s">
        <v>935</v>
      </c>
      <c r="KG187" s="71" t="s">
        <v>12477</v>
      </c>
      <c r="KJ187" s="73" t="s">
        <v>918</v>
      </c>
      <c r="KK187" s="71">
        <v>1</v>
      </c>
      <c r="KL187" s="71">
        <v>5</v>
      </c>
      <c r="KM187" s="73"/>
    </row>
    <row r="188" spans="1:299" ht="409.6" thickBot="1">
      <c r="A188" s="52" t="s">
        <v>908</v>
      </c>
      <c r="K188" s="52" t="s">
        <v>2863</v>
      </c>
      <c r="U188" s="68"/>
      <c r="AE188" s="52" t="s">
        <v>5922</v>
      </c>
      <c r="AF188"/>
      <c r="AG188"/>
      <c r="AH188"/>
      <c r="AI188"/>
      <c r="AO188" s="51" t="s">
        <v>98</v>
      </c>
      <c r="AY188" s="52" t="s">
        <v>908</v>
      </c>
      <c r="BI188" s="52" t="s">
        <v>1168</v>
      </c>
      <c r="BN188" s="50" t="s">
        <v>944</v>
      </c>
      <c r="BX188" s="50" t="s">
        <v>944</v>
      </c>
      <c r="CC188" s="51" t="s">
        <v>1101</v>
      </c>
      <c r="CD188"/>
      <c r="CE188"/>
      <c r="CF188"/>
      <c r="CG188"/>
      <c r="CH188" s="52" t="s">
        <v>12297</v>
      </c>
      <c r="CW188" s="51" t="s">
        <v>914</v>
      </c>
      <c r="DB188"/>
      <c r="DC188"/>
      <c r="DD188"/>
      <c r="DE188"/>
      <c r="DF188"/>
      <c r="DG188" s="69"/>
      <c r="DH188" s="69" t="s">
        <v>1011</v>
      </c>
      <c r="DI188" s="69" t="s">
        <v>1012</v>
      </c>
      <c r="DL188" s="73" t="s">
        <v>86</v>
      </c>
      <c r="DM188" s="71" t="s">
        <v>939</v>
      </c>
      <c r="DN188" s="71" t="s">
        <v>8794</v>
      </c>
      <c r="DQ188" s="68"/>
      <c r="EA188" s="68"/>
      <c r="EP188" s="51" t="s">
        <v>902</v>
      </c>
      <c r="EU188" s="51" t="s">
        <v>900</v>
      </c>
      <c r="EZ188" s="68"/>
      <c r="FE188" s="52" t="s">
        <v>4426</v>
      </c>
      <c r="FY188" s="52" t="s">
        <v>918</v>
      </c>
      <c r="GD188" s="69"/>
      <c r="GE188" s="69" t="s">
        <v>933</v>
      </c>
      <c r="GF188" s="69" t="s">
        <v>732</v>
      </c>
      <c r="GI188" s="50" t="s">
        <v>944</v>
      </c>
      <c r="GS188" s="52" t="s">
        <v>9862</v>
      </c>
      <c r="HC188" s="161" t="s">
        <v>10251</v>
      </c>
      <c r="HM188" s="52" t="s">
        <v>4594</v>
      </c>
      <c r="HR188" s="52" t="s">
        <v>132</v>
      </c>
      <c r="IG188" s="51" t="s">
        <v>1053</v>
      </c>
      <c r="IQ188" s="72" t="s">
        <v>942</v>
      </c>
      <c r="IR188" s="70" t="s">
        <v>935</v>
      </c>
      <c r="IS188" s="70" t="s">
        <v>10902</v>
      </c>
      <c r="JA188" s="50" t="s">
        <v>913</v>
      </c>
      <c r="JF188" s="50" t="s">
        <v>944</v>
      </c>
      <c r="JK188" s="51" t="s">
        <v>904</v>
      </c>
      <c r="JU188" s="52" t="s">
        <v>953</v>
      </c>
      <c r="KE188" s="72" t="s">
        <v>942</v>
      </c>
      <c r="KF188" s="70" t="s">
        <v>939</v>
      </c>
      <c r="KG188" s="70" t="s">
        <v>12478</v>
      </c>
      <c r="KJ188" s="72" t="s">
        <v>919</v>
      </c>
      <c r="KK188" s="70">
        <v>5</v>
      </c>
      <c r="KL188" s="70">
        <v>10</v>
      </c>
      <c r="KM188" s="72"/>
    </row>
    <row r="189" spans="1:299" ht="409.6" thickBot="1">
      <c r="U189" s="52" t="s">
        <v>5316</v>
      </c>
      <c r="Z189" s="50" t="s">
        <v>912</v>
      </c>
      <c r="AE189" s="52"/>
      <c r="AF189"/>
      <c r="AG189"/>
      <c r="AH189"/>
      <c r="AI189"/>
      <c r="AJ189" s="51" t="s">
        <v>902</v>
      </c>
      <c r="AO189" s="52" t="s">
        <v>12040</v>
      </c>
      <c r="AT189" s="51" t="s">
        <v>902</v>
      </c>
      <c r="BS189" s="51" t="s">
        <v>899</v>
      </c>
      <c r="CC189" s="52" t="s">
        <v>1102</v>
      </c>
      <c r="CD189"/>
      <c r="CE189"/>
      <c r="CF189"/>
      <c r="CG189"/>
      <c r="CH189" s="68"/>
      <c r="CM189" s="51" t="s">
        <v>904</v>
      </c>
      <c r="CR189" s="51" t="s">
        <v>1122</v>
      </c>
      <c r="CW189" s="69"/>
      <c r="CX189" s="69" t="s">
        <v>915</v>
      </c>
      <c r="CY189" s="69" t="s">
        <v>916</v>
      </c>
      <c r="CZ189" s="69" t="s">
        <v>98</v>
      </c>
      <c r="DB189" s="51" t="s">
        <v>1056</v>
      </c>
      <c r="DC189"/>
      <c r="DD189"/>
      <c r="DE189"/>
      <c r="DF189"/>
      <c r="DG189" s="72" t="s">
        <v>990</v>
      </c>
      <c r="DH189" s="70" t="s">
        <v>1525</v>
      </c>
      <c r="DI189" s="70" t="s">
        <v>12360</v>
      </c>
      <c r="DL189" s="50" t="s">
        <v>944</v>
      </c>
      <c r="DQ189" s="52" t="s">
        <v>1177</v>
      </c>
      <c r="DV189" s="51" t="s">
        <v>914</v>
      </c>
      <c r="EA189" s="81" t="s">
        <v>3702</v>
      </c>
      <c r="EF189" s="51" t="s">
        <v>949</v>
      </c>
      <c r="EK189" s="51" t="s">
        <v>900</v>
      </c>
      <c r="EP189" s="52" t="s">
        <v>910</v>
      </c>
      <c r="EU189" s="52" t="s">
        <v>2239</v>
      </c>
      <c r="EZ189" s="52" t="s">
        <v>8954</v>
      </c>
      <c r="FE189" s="52" t="s">
        <v>4427</v>
      </c>
      <c r="FO189" s="51" t="s">
        <v>932</v>
      </c>
      <c r="FT189" s="51" t="s">
        <v>945</v>
      </c>
      <c r="GD189" s="72" t="s">
        <v>934</v>
      </c>
      <c r="GE189" s="70" t="s">
        <v>935</v>
      </c>
      <c r="GF189" s="70" t="s">
        <v>5504</v>
      </c>
      <c r="GS189" s="68"/>
      <c r="HC189" s="161" t="s">
        <v>10252</v>
      </c>
      <c r="IB189" s="50" t="s">
        <v>931</v>
      </c>
      <c r="IG189" s="52">
        <v>2014</v>
      </c>
      <c r="IL189" s="51" t="s">
        <v>956</v>
      </c>
      <c r="IQ189" s="73" t="s">
        <v>943</v>
      </c>
      <c r="IR189" s="71" t="s">
        <v>935</v>
      </c>
      <c r="IS189" s="71" t="s">
        <v>10903</v>
      </c>
      <c r="IV189" s="51" t="s">
        <v>930</v>
      </c>
      <c r="JK189" s="52" t="s">
        <v>905</v>
      </c>
      <c r="JP189" s="51" t="s">
        <v>930</v>
      </c>
      <c r="JZ189" s="50" t="s">
        <v>948</v>
      </c>
      <c r="KE189" s="73" t="s">
        <v>943</v>
      </c>
      <c r="KF189" s="71" t="s">
        <v>935</v>
      </c>
      <c r="KG189" s="71" t="s">
        <v>12479</v>
      </c>
      <c r="KJ189" s="50" t="s">
        <v>920</v>
      </c>
    </row>
    <row r="190" spans="1:299" ht="409.6" thickBot="1">
      <c r="A190" s="51" t="s">
        <v>902</v>
      </c>
      <c r="K190" s="51" t="s">
        <v>98</v>
      </c>
      <c r="P190" s="51" t="s">
        <v>900</v>
      </c>
      <c r="U190" s="68"/>
      <c r="AE190" s="68"/>
      <c r="AF190"/>
      <c r="AG190"/>
      <c r="AH190"/>
      <c r="AI190"/>
      <c r="AJ190" s="52" t="s">
        <v>910</v>
      </c>
      <c r="AT190" s="52" t="s">
        <v>910</v>
      </c>
      <c r="AY190" s="51" t="s">
        <v>902</v>
      </c>
      <c r="BD190" s="51" t="s">
        <v>900</v>
      </c>
      <c r="BI190" s="51" t="s">
        <v>902</v>
      </c>
      <c r="CC190"/>
      <c r="CD190"/>
      <c r="CE190"/>
      <c r="CF190"/>
      <c r="CG190"/>
      <c r="CH190" s="52" t="s">
        <v>12298</v>
      </c>
      <c r="CM190" s="52" t="s">
        <v>1421</v>
      </c>
      <c r="CR190" s="69" t="s">
        <v>1123</v>
      </c>
      <c r="CS190" s="69" t="s">
        <v>98</v>
      </c>
      <c r="CW190" s="72" t="s">
        <v>917</v>
      </c>
      <c r="CX190" s="70">
        <v>0</v>
      </c>
      <c r="CY190" s="70">
        <v>3</v>
      </c>
      <c r="CZ190" s="72"/>
      <c r="DB190" s="52">
        <v>2019</v>
      </c>
      <c r="DC190"/>
      <c r="DD190"/>
      <c r="DE190"/>
      <c r="DF190"/>
      <c r="DG190" s="73" t="s">
        <v>1014</v>
      </c>
      <c r="DH190" s="71" t="s">
        <v>171</v>
      </c>
      <c r="DI190" s="73"/>
      <c r="DQ190" s="68"/>
      <c r="DV190" s="69"/>
      <c r="DW190" s="69" t="s">
        <v>915</v>
      </c>
      <c r="DX190" s="69" t="s">
        <v>916</v>
      </c>
      <c r="DY190" s="69" t="s">
        <v>98</v>
      </c>
      <c r="EA190" s="52" t="s">
        <v>3703</v>
      </c>
      <c r="EK190" s="52" t="s">
        <v>1168</v>
      </c>
      <c r="FE190" s="68"/>
      <c r="FJ190" s="51" t="s">
        <v>932</v>
      </c>
      <c r="FO190" s="69"/>
      <c r="FP190" s="69" t="s">
        <v>933</v>
      </c>
      <c r="FQ190" s="69" t="s">
        <v>732</v>
      </c>
      <c r="FT190" s="52" t="s">
        <v>1430</v>
      </c>
      <c r="FY190" s="51" t="s">
        <v>962</v>
      </c>
      <c r="GD190" s="73" t="s">
        <v>936</v>
      </c>
      <c r="GE190" s="71" t="s">
        <v>935</v>
      </c>
      <c r="GF190" s="71" t="s">
        <v>5505</v>
      </c>
      <c r="GS190" s="52" t="s">
        <v>9863</v>
      </c>
      <c r="GX190" s="51" t="s">
        <v>932</v>
      </c>
      <c r="HC190" s="161" t="s">
        <v>10253</v>
      </c>
      <c r="HH190" s="51" t="s">
        <v>914</v>
      </c>
      <c r="HM190" s="50" t="s">
        <v>946</v>
      </c>
      <c r="HR190" s="50" t="s">
        <v>948</v>
      </c>
      <c r="HW190" s="51" t="s">
        <v>921</v>
      </c>
      <c r="IL190" s="52" t="s">
        <v>1192</v>
      </c>
      <c r="IQ190" s="72" t="s">
        <v>20</v>
      </c>
      <c r="IR190" s="70" t="s">
        <v>935</v>
      </c>
      <c r="IS190" s="70" t="s">
        <v>10904</v>
      </c>
      <c r="IV190" s="52" t="s">
        <v>11113</v>
      </c>
      <c r="JP190" s="52" t="s">
        <v>4960</v>
      </c>
      <c r="JU190" s="51" t="s">
        <v>954</v>
      </c>
      <c r="KE190" s="72" t="s">
        <v>20</v>
      </c>
      <c r="KF190" s="70" t="s">
        <v>939</v>
      </c>
      <c r="KG190" s="70" t="s">
        <v>12480</v>
      </c>
    </row>
    <row r="191" spans="1:299" ht="352.5" thickBot="1">
      <c r="A191" s="52" t="s">
        <v>903</v>
      </c>
      <c r="F191" s="51" t="s">
        <v>900</v>
      </c>
      <c r="K191" s="52" t="s">
        <v>2864</v>
      </c>
      <c r="P191" s="52" t="s">
        <v>4201</v>
      </c>
      <c r="U191" s="52" t="s">
        <v>5317</v>
      </c>
      <c r="AE191" s="52" t="s">
        <v>5923</v>
      </c>
      <c r="AF191"/>
      <c r="AG191"/>
      <c r="AH191"/>
      <c r="AI191"/>
      <c r="AY191" s="52" t="s">
        <v>903</v>
      </c>
      <c r="BD191" s="52" t="s">
        <v>1883</v>
      </c>
      <c r="BI191" s="52" t="s">
        <v>910</v>
      </c>
      <c r="BN191" s="51" t="s">
        <v>945</v>
      </c>
      <c r="BS191" s="51" t="s">
        <v>900</v>
      </c>
      <c r="BX191" s="51" t="s">
        <v>945</v>
      </c>
      <c r="CC191" s="51" t="s">
        <v>98</v>
      </c>
      <c r="CD191"/>
      <c r="CE191"/>
      <c r="CF191"/>
      <c r="CG191"/>
      <c r="CH191" s="68"/>
      <c r="CR191" s="70" t="s">
        <v>1126</v>
      </c>
      <c r="CS191" s="72"/>
      <c r="CW191" s="73" t="s">
        <v>918</v>
      </c>
      <c r="CX191" s="71">
        <v>3</v>
      </c>
      <c r="CY191" s="71">
        <v>5</v>
      </c>
      <c r="CZ191" s="73"/>
      <c r="DB191"/>
      <c r="DC191"/>
      <c r="DD191"/>
      <c r="DE191"/>
      <c r="DF191"/>
      <c r="DG191" s="72" t="s">
        <v>1015</v>
      </c>
      <c r="DH191" s="70" t="s">
        <v>171</v>
      </c>
      <c r="DI191" s="72"/>
      <c r="DQ191" s="52" t="s">
        <v>1178</v>
      </c>
      <c r="DV191" s="72" t="s">
        <v>917</v>
      </c>
      <c r="DW191" s="70">
        <v>1</v>
      </c>
      <c r="DX191" s="70">
        <v>2</v>
      </c>
      <c r="DY191" s="70" t="s">
        <v>1426</v>
      </c>
      <c r="EA191" s="68"/>
      <c r="EF191" s="51" t="s">
        <v>950</v>
      </c>
      <c r="EP191" s="51" t="s">
        <v>904</v>
      </c>
      <c r="EU191" s="51" t="s">
        <v>902</v>
      </c>
      <c r="EZ191" s="50" t="s">
        <v>931</v>
      </c>
      <c r="FE191" s="52" t="s">
        <v>4428</v>
      </c>
      <c r="FJ191" s="69"/>
      <c r="FK191" s="69" t="s">
        <v>933</v>
      </c>
      <c r="FL191" s="69" t="s">
        <v>732</v>
      </c>
      <c r="FO191" s="72" t="s">
        <v>934</v>
      </c>
      <c r="FP191" s="70" t="s">
        <v>935</v>
      </c>
      <c r="FQ191" s="70" t="s">
        <v>9230</v>
      </c>
      <c r="FT191" s="52" t="s">
        <v>9339</v>
      </c>
      <c r="FY191" s="52" t="s">
        <v>1004</v>
      </c>
      <c r="GD191" s="72" t="s">
        <v>937</v>
      </c>
      <c r="GE191" s="70" t="s">
        <v>123</v>
      </c>
      <c r="GF191" s="70" t="s">
        <v>5506</v>
      </c>
      <c r="GI191" s="51" t="s">
        <v>945</v>
      </c>
      <c r="GN191" s="51" t="s">
        <v>900</v>
      </c>
      <c r="GS191" s="52" t="s">
        <v>9864</v>
      </c>
      <c r="GX191" s="69"/>
      <c r="GY191" s="69" t="s">
        <v>933</v>
      </c>
      <c r="GZ191" s="69" t="s">
        <v>732</v>
      </c>
      <c r="HC191" s="161" t="s">
        <v>10254</v>
      </c>
      <c r="HH191" s="69"/>
      <c r="HI191" s="69" t="s">
        <v>915</v>
      </c>
      <c r="HJ191" s="69" t="s">
        <v>916</v>
      </c>
      <c r="HK191" s="69" t="s">
        <v>98</v>
      </c>
      <c r="HW191" s="52" t="s">
        <v>922</v>
      </c>
      <c r="IG191" s="51" t="s">
        <v>1054</v>
      </c>
      <c r="IQ191" s="73" t="s">
        <v>86</v>
      </c>
      <c r="IR191" s="71" t="s">
        <v>935</v>
      </c>
      <c r="IS191" s="71" t="s">
        <v>10905</v>
      </c>
      <c r="IV191" s="52" t="s">
        <v>11114</v>
      </c>
      <c r="JA191" s="51" t="s">
        <v>914</v>
      </c>
      <c r="JF191" s="51" t="s">
        <v>945</v>
      </c>
      <c r="JK191" s="51" t="s">
        <v>98</v>
      </c>
      <c r="JP191" s="68"/>
      <c r="JU191" s="52" t="s">
        <v>955</v>
      </c>
      <c r="KE191" s="73" t="s">
        <v>86</v>
      </c>
      <c r="KF191" s="71" t="s">
        <v>939</v>
      </c>
      <c r="KG191" s="71" t="s">
        <v>12481</v>
      </c>
    </row>
    <row r="192" spans="1:299" ht="352.5" thickBot="1">
      <c r="F192" s="52" t="s">
        <v>906</v>
      </c>
      <c r="U192" s="68"/>
      <c r="Z192" s="50" t="s">
        <v>913</v>
      </c>
      <c r="AE192" s="68"/>
      <c r="AF192"/>
      <c r="AG192"/>
      <c r="AH192"/>
      <c r="AI192"/>
      <c r="AJ192" s="51" t="s">
        <v>904</v>
      </c>
      <c r="AT192" s="51" t="s">
        <v>904</v>
      </c>
      <c r="BN192" s="52" t="s">
        <v>7700</v>
      </c>
      <c r="BS192" s="52" t="s">
        <v>2817</v>
      </c>
      <c r="BX192" s="52" t="s">
        <v>8082</v>
      </c>
      <c r="CC192" s="52" t="s">
        <v>12683</v>
      </c>
      <c r="CD192"/>
      <c r="CE192"/>
      <c r="CF192"/>
      <c r="CG192"/>
      <c r="CH192" s="52" t="s">
        <v>12299</v>
      </c>
      <c r="CM192" s="51" t="s">
        <v>98</v>
      </c>
      <c r="CR192" s="71" t="s">
        <v>2025</v>
      </c>
      <c r="CS192" s="73"/>
      <c r="CW192" s="72" t="s">
        <v>919</v>
      </c>
      <c r="CX192" s="70">
        <v>5</v>
      </c>
      <c r="CY192" s="70">
        <v>25</v>
      </c>
      <c r="CZ192" s="72"/>
      <c r="DB192" s="51" t="s">
        <v>1057</v>
      </c>
      <c r="DC192"/>
      <c r="DD192"/>
      <c r="DE192"/>
      <c r="DF192"/>
      <c r="DG192" s="73" t="s">
        <v>1016</v>
      </c>
      <c r="DH192" s="71" t="s">
        <v>171</v>
      </c>
      <c r="DI192" s="73"/>
      <c r="DL192" s="51" t="s">
        <v>945</v>
      </c>
      <c r="DQ192" s="68"/>
      <c r="DV192" s="73" t="s">
        <v>918</v>
      </c>
      <c r="DW192" s="71">
        <v>3</v>
      </c>
      <c r="DX192" s="71">
        <v>7</v>
      </c>
      <c r="DY192" s="71" t="s">
        <v>1427</v>
      </c>
      <c r="EA192" s="81" t="s">
        <v>3704</v>
      </c>
      <c r="EF192" s="52" t="s">
        <v>951</v>
      </c>
      <c r="EK192" s="51" t="s">
        <v>902</v>
      </c>
      <c r="EP192" s="52" t="s">
        <v>1425</v>
      </c>
      <c r="EU192" s="52" t="s">
        <v>910</v>
      </c>
      <c r="FE192" s="52" t="s">
        <v>4429</v>
      </c>
      <c r="FJ192" s="72" t="s">
        <v>934</v>
      </c>
      <c r="FK192" s="70" t="s">
        <v>935</v>
      </c>
      <c r="FL192" s="70" t="s">
        <v>9075</v>
      </c>
      <c r="FO192" s="73" t="s">
        <v>936</v>
      </c>
      <c r="FP192" s="71" t="s">
        <v>935</v>
      </c>
      <c r="FQ192" s="71" t="s">
        <v>9231</v>
      </c>
      <c r="FT192" s="100" t="s">
        <v>9340</v>
      </c>
      <c r="GD192" s="73" t="s">
        <v>938</v>
      </c>
      <c r="GE192" s="71" t="s">
        <v>939</v>
      </c>
      <c r="GF192" s="71" t="s">
        <v>5507</v>
      </c>
      <c r="GI192" s="52" t="s">
        <v>9656</v>
      </c>
      <c r="GN192" s="52" t="s">
        <v>3432</v>
      </c>
      <c r="GS192" s="52" t="s">
        <v>9865</v>
      </c>
      <c r="GX192" s="72" t="s">
        <v>934</v>
      </c>
      <c r="GY192" s="70" t="s">
        <v>935</v>
      </c>
      <c r="GZ192" s="70" t="s">
        <v>10036</v>
      </c>
      <c r="HH192" s="72" t="s">
        <v>917</v>
      </c>
      <c r="HI192" s="70">
        <v>0</v>
      </c>
      <c r="HJ192" s="70">
        <v>1</v>
      </c>
      <c r="HK192" s="70" t="s">
        <v>10403</v>
      </c>
      <c r="IB192" s="51" t="s">
        <v>932</v>
      </c>
      <c r="IG192" s="52">
        <v>2014</v>
      </c>
      <c r="IL192" s="51" t="s">
        <v>958</v>
      </c>
      <c r="IQ192" s="50" t="s">
        <v>944</v>
      </c>
      <c r="IV192" s="68"/>
      <c r="JA192" s="69"/>
      <c r="JB192" s="69" t="s">
        <v>915</v>
      </c>
      <c r="JC192" s="69" t="s">
        <v>916</v>
      </c>
      <c r="JD192" s="69" t="s">
        <v>98</v>
      </c>
      <c r="JF192" s="52" t="s">
        <v>4793</v>
      </c>
      <c r="JK192" s="52" t="s">
        <v>11295</v>
      </c>
      <c r="JP192" s="52" t="s">
        <v>4961</v>
      </c>
      <c r="JZ192" s="51" t="s">
        <v>949</v>
      </c>
      <c r="KE192" s="50" t="s">
        <v>944</v>
      </c>
      <c r="KJ192" s="51" t="s">
        <v>921</v>
      </c>
    </row>
    <row r="193" spans="1:299" ht="409.6" thickBot="1">
      <c r="A193" s="51" t="s">
        <v>904</v>
      </c>
      <c r="P193" s="51" t="s">
        <v>902</v>
      </c>
      <c r="U193" s="52" t="s">
        <v>5318</v>
      </c>
      <c r="AE193" s="52" t="s">
        <v>5924</v>
      </c>
      <c r="AF193"/>
      <c r="AG193"/>
      <c r="AH193"/>
      <c r="AI193"/>
      <c r="AJ193" s="52" t="s">
        <v>1881</v>
      </c>
      <c r="AO193" s="51" t="s">
        <v>900</v>
      </c>
      <c r="AT193" s="52" t="s">
        <v>907</v>
      </c>
      <c r="AY193" s="51" t="s">
        <v>904</v>
      </c>
      <c r="BD193" s="51" t="s">
        <v>902</v>
      </c>
      <c r="BI193" s="51" t="s">
        <v>904</v>
      </c>
      <c r="CC193"/>
      <c r="CD193"/>
      <c r="CE193"/>
      <c r="CF193"/>
      <c r="CG193"/>
      <c r="CM193" s="52" t="s">
        <v>8208</v>
      </c>
      <c r="CR193" s="50" t="s">
        <v>1128</v>
      </c>
      <c r="CW193" s="50" t="s">
        <v>920</v>
      </c>
      <c r="DB193" s="52" t="s">
        <v>2733</v>
      </c>
      <c r="DC193"/>
      <c r="DD193"/>
      <c r="DE193"/>
      <c r="DF193"/>
      <c r="DG193" s="72" t="s">
        <v>1017</v>
      </c>
      <c r="DH193" s="70" t="s">
        <v>213</v>
      </c>
      <c r="DI193" s="72"/>
      <c r="DL193" s="52" t="s">
        <v>8795</v>
      </c>
      <c r="DQ193" s="52" t="s">
        <v>1179</v>
      </c>
      <c r="DV193" s="72" t="s">
        <v>919</v>
      </c>
      <c r="DW193" s="70">
        <v>8</v>
      </c>
      <c r="DX193" s="70">
        <v>12</v>
      </c>
      <c r="DY193" s="70" t="s">
        <v>1428</v>
      </c>
      <c r="EA193" s="52" t="s">
        <v>3705</v>
      </c>
      <c r="EK193" s="52" t="s">
        <v>910</v>
      </c>
      <c r="FE193" s="68"/>
      <c r="FJ193" s="73" t="s">
        <v>936</v>
      </c>
      <c r="FK193" s="71" t="s">
        <v>935</v>
      </c>
      <c r="FL193" s="71" t="s">
        <v>9076</v>
      </c>
      <c r="FO193" s="72" t="s">
        <v>937</v>
      </c>
      <c r="FP193" s="70" t="s">
        <v>935</v>
      </c>
      <c r="FQ193" s="70" t="s">
        <v>9232</v>
      </c>
      <c r="FT193" s="100" t="s">
        <v>9341</v>
      </c>
      <c r="FY193" s="51" t="s">
        <v>964</v>
      </c>
      <c r="GD193" s="72" t="s">
        <v>940</v>
      </c>
      <c r="GE193" s="70" t="s">
        <v>123</v>
      </c>
      <c r="GF193" s="70" t="s">
        <v>5508</v>
      </c>
      <c r="GI193" s="52" t="s">
        <v>9657</v>
      </c>
      <c r="GS193" s="68"/>
      <c r="GX193" s="73" t="s">
        <v>936</v>
      </c>
      <c r="GY193" s="71" t="s">
        <v>939</v>
      </c>
      <c r="GZ193" s="71" t="s">
        <v>10037</v>
      </c>
      <c r="HC193" s="50" t="s">
        <v>946</v>
      </c>
      <c r="HH193" s="73" t="s">
        <v>918</v>
      </c>
      <c r="HI193" s="71">
        <v>1</v>
      </c>
      <c r="HJ193" s="71">
        <v>3</v>
      </c>
      <c r="HK193" s="71" t="s">
        <v>10404</v>
      </c>
      <c r="HM193" s="51" t="s">
        <v>947</v>
      </c>
      <c r="HR193" s="51" t="s">
        <v>949</v>
      </c>
      <c r="HW193" s="50" t="s">
        <v>923</v>
      </c>
      <c r="IB193" s="69"/>
      <c r="IC193" s="69" t="s">
        <v>933</v>
      </c>
      <c r="ID193" s="69" t="s">
        <v>732</v>
      </c>
      <c r="IL193" s="52" t="s">
        <v>959</v>
      </c>
      <c r="IV193" s="52" t="s">
        <v>11115</v>
      </c>
      <c r="JA193" s="72" t="s">
        <v>917</v>
      </c>
      <c r="JB193" s="70">
        <v>3</v>
      </c>
      <c r="JC193" s="70">
        <v>5</v>
      </c>
      <c r="JD193" s="70" t="s">
        <v>11858</v>
      </c>
      <c r="JF193" s="68"/>
      <c r="JP193" s="52" t="s">
        <v>4962</v>
      </c>
      <c r="JU193" s="51" t="s">
        <v>956</v>
      </c>
      <c r="KJ193" s="52" t="s">
        <v>922</v>
      </c>
    </row>
    <row r="194" spans="1:299" ht="409.6" thickBot="1">
      <c r="A194" s="52" t="s">
        <v>2248</v>
      </c>
      <c r="F194" s="51" t="s">
        <v>902</v>
      </c>
      <c r="P194" s="52" t="s">
        <v>903</v>
      </c>
      <c r="AE194" s="68"/>
      <c r="AF194"/>
      <c r="AG194"/>
      <c r="AH194"/>
      <c r="AI194"/>
      <c r="AO194" s="52" t="s">
        <v>3065</v>
      </c>
      <c r="AY194" s="52" t="s">
        <v>1881</v>
      </c>
      <c r="BD194" s="52" t="s">
        <v>910</v>
      </c>
      <c r="BI194" s="52" t="s">
        <v>1425</v>
      </c>
      <c r="BN194" s="50" t="s">
        <v>946</v>
      </c>
      <c r="BS194" s="51" t="s">
        <v>902</v>
      </c>
      <c r="BX194" s="50" t="s">
        <v>946</v>
      </c>
      <c r="CC194"/>
      <c r="CD194"/>
      <c r="CE194"/>
      <c r="CF194"/>
      <c r="CG194"/>
      <c r="CH194" s="50" t="s">
        <v>735</v>
      </c>
      <c r="DB194"/>
      <c r="DC194"/>
      <c r="DD194"/>
      <c r="DE194"/>
      <c r="DF194"/>
      <c r="DG194" s="73" t="s">
        <v>1019</v>
      </c>
      <c r="DH194" s="71" t="s">
        <v>171</v>
      </c>
      <c r="DI194" s="73"/>
      <c r="DL194" s="52" t="s">
        <v>8796</v>
      </c>
      <c r="DV194" s="50" t="s">
        <v>920</v>
      </c>
      <c r="EA194" s="52" t="s">
        <v>3706</v>
      </c>
      <c r="EF194" s="51" t="s">
        <v>952</v>
      </c>
      <c r="EP194" s="51" t="s">
        <v>98</v>
      </c>
      <c r="EU194" s="51" t="s">
        <v>904</v>
      </c>
      <c r="EZ194" s="51" t="s">
        <v>932</v>
      </c>
      <c r="FE194" s="52" t="s">
        <v>4430</v>
      </c>
      <c r="FJ194" s="72" t="s">
        <v>937</v>
      </c>
      <c r="FK194" s="70" t="s">
        <v>935</v>
      </c>
      <c r="FL194" s="70" t="s">
        <v>9077</v>
      </c>
      <c r="FO194" s="73" t="s">
        <v>938</v>
      </c>
      <c r="FP194" s="71" t="s">
        <v>935</v>
      </c>
      <c r="FQ194" s="71" t="s">
        <v>9233</v>
      </c>
      <c r="FY194" s="52" t="s">
        <v>1195</v>
      </c>
      <c r="GD194" s="73" t="s">
        <v>941</v>
      </c>
      <c r="GE194" s="71" t="s">
        <v>939</v>
      </c>
      <c r="GF194" s="71" t="s">
        <v>5509</v>
      </c>
      <c r="GI194" s="68"/>
      <c r="GN194" s="51" t="s">
        <v>902</v>
      </c>
      <c r="GS194" s="52" t="s">
        <v>9866</v>
      </c>
      <c r="GX194" s="72" t="s">
        <v>937</v>
      </c>
      <c r="GY194" s="70" t="s">
        <v>939</v>
      </c>
      <c r="GZ194" s="70" t="s">
        <v>10038</v>
      </c>
      <c r="HH194" s="72" t="s">
        <v>919</v>
      </c>
      <c r="HI194" s="70">
        <v>3</v>
      </c>
      <c r="HJ194" s="70">
        <v>20</v>
      </c>
      <c r="HK194" s="70" t="s">
        <v>10405</v>
      </c>
      <c r="HM194" s="52" t="s">
        <v>132</v>
      </c>
      <c r="IB194" s="72" t="s">
        <v>934</v>
      </c>
      <c r="IC194" s="70" t="s">
        <v>935</v>
      </c>
      <c r="ID194" s="70" t="s">
        <v>10732</v>
      </c>
      <c r="IG194" s="51" t="s">
        <v>1249</v>
      </c>
      <c r="IV194" s="52" t="s">
        <v>11116</v>
      </c>
      <c r="JA194" s="73" t="s">
        <v>918</v>
      </c>
      <c r="JB194" s="71">
        <v>5</v>
      </c>
      <c r="JC194" s="71">
        <v>10</v>
      </c>
      <c r="JD194" s="71" t="s">
        <v>11859</v>
      </c>
      <c r="JF194" s="52" t="s">
        <v>4794</v>
      </c>
      <c r="JP194" s="52" t="s">
        <v>4963</v>
      </c>
      <c r="JU194" s="52" t="s">
        <v>1192</v>
      </c>
      <c r="JZ194" s="51" t="s">
        <v>950</v>
      </c>
    </row>
    <row r="195" spans="1:299" ht="409.6" thickBot="1">
      <c r="F195" s="52" t="s">
        <v>910</v>
      </c>
      <c r="K195" s="51" t="s">
        <v>900</v>
      </c>
      <c r="U195" s="50" t="s">
        <v>946</v>
      </c>
      <c r="Z195" s="51" t="s">
        <v>914</v>
      </c>
      <c r="AE195" s="52" t="s">
        <v>5925</v>
      </c>
      <c r="AF195"/>
      <c r="AG195"/>
      <c r="AH195"/>
      <c r="AI195"/>
      <c r="AJ195" s="51" t="s">
        <v>98</v>
      </c>
      <c r="AT195" s="51" t="s">
        <v>98</v>
      </c>
      <c r="BS195" s="52" t="s">
        <v>910</v>
      </c>
      <c r="CC195"/>
      <c r="CD195"/>
      <c r="CE195"/>
      <c r="CF195"/>
      <c r="CG195"/>
      <c r="DB195" s="51" t="s">
        <v>1059</v>
      </c>
      <c r="DC195"/>
      <c r="DD195"/>
      <c r="DE195"/>
      <c r="DF195"/>
      <c r="DG195" s="50" t="s">
        <v>1020</v>
      </c>
      <c r="DL195" s="52" t="s">
        <v>8782</v>
      </c>
      <c r="DQ195" s="50" t="s">
        <v>931</v>
      </c>
      <c r="EA195" s="52" t="s">
        <v>3707</v>
      </c>
      <c r="EF195" s="52" t="s">
        <v>953</v>
      </c>
      <c r="EK195" s="51" t="s">
        <v>904</v>
      </c>
      <c r="EP195" s="52" t="s">
        <v>2645</v>
      </c>
      <c r="EU195" s="52" t="s">
        <v>1421</v>
      </c>
      <c r="EZ195" s="69"/>
      <c r="FA195" s="69" t="s">
        <v>933</v>
      </c>
      <c r="FB195" s="69" t="s">
        <v>732</v>
      </c>
      <c r="FE195" s="52" t="s">
        <v>4431</v>
      </c>
      <c r="FJ195" s="73" t="s">
        <v>938</v>
      </c>
      <c r="FK195" s="71" t="s">
        <v>935</v>
      </c>
      <c r="FL195" s="71" t="s">
        <v>9078</v>
      </c>
      <c r="FO195" s="72" t="s">
        <v>940</v>
      </c>
      <c r="FP195" s="70" t="s">
        <v>935</v>
      </c>
      <c r="FQ195" s="70" t="s">
        <v>9234</v>
      </c>
      <c r="FT195" s="50" t="s">
        <v>946</v>
      </c>
      <c r="GD195" s="72" t="s">
        <v>942</v>
      </c>
      <c r="GE195" s="70" t="s">
        <v>935</v>
      </c>
      <c r="GF195" s="70" t="s">
        <v>5510</v>
      </c>
      <c r="GI195" s="52" t="s">
        <v>9658</v>
      </c>
      <c r="GN195" s="52" t="s">
        <v>903</v>
      </c>
      <c r="GS195" s="68"/>
      <c r="GX195" s="73" t="s">
        <v>938</v>
      </c>
      <c r="GY195" s="71" t="s">
        <v>935</v>
      </c>
      <c r="GZ195" s="71" t="s">
        <v>10039</v>
      </c>
      <c r="HH195" s="50" t="s">
        <v>920</v>
      </c>
      <c r="HR195" s="51" t="s">
        <v>950</v>
      </c>
      <c r="IB195" s="73" t="s">
        <v>936</v>
      </c>
      <c r="IC195" s="71" t="s">
        <v>935</v>
      </c>
      <c r="ID195" s="71" t="s">
        <v>10733</v>
      </c>
      <c r="IG195" s="52">
        <v>400811</v>
      </c>
      <c r="IL195" s="51" t="s">
        <v>960</v>
      </c>
      <c r="IQ195" s="51" t="s">
        <v>945</v>
      </c>
      <c r="IV195" s="68"/>
      <c r="JA195" s="72" t="s">
        <v>919</v>
      </c>
      <c r="JB195" s="70">
        <v>10</v>
      </c>
      <c r="JC195" s="70">
        <v>25</v>
      </c>
      <c r="JD195" s="70" t="s">
        <v>11860</v>
      </c>
      <c r="JF195" s="52" t="s">
        <v>4795</v>
      </c>
      <c r="JP195" s="52" t="s">
        <v>4964</v>
      </c>
      <c r="JZ195" s="52" t="s">
        <v>951</v>
      </c>
      <c r="KE195" s="51" t="s">
        <v>945</v>
      </c>
      <c r="KJ195" s="50" t="s">
        <v>923</v>
      </c>
    </row>
    <row r="196" spans="1:299" ht="409.6" thickBot="1">
      <c r="A196" s="51" t="s">
        <v>98</v>
      </c>
      <c r="K196" s="52" t="s">
        <v>909</v>
      </c>
      <c r="P196" s="51" t="s">
        <v>904</v>
      </c>
      <c r="Z196" s="69"/>
      <c r="AA196" s="69" t="s">
        <v>915</v>
      </c>
      <c r="AB196" s="69" t="s">
        <v>916</v>
      </c>
      <c r="AC196" s="69" t="s">
        <v>98</v>
      </c>
      <c r="AE196"/>
      <c r="AF196"/>
      <c r="AG196"/>
      <c r="AH196"/>
      <c r="AI196"/>
      <c r="AJ196" s="52" t="s">
        <v>6079</v>
      </c>
      <c r="AO196" s="51" t="s">
        <v>902</v>
      </c>
      <c r="AT196" s="52" t="s">
        <v>6295</v>
      </c>
      <c r="AY196" s="51" t="s">
        <v>98</v>
      </c>
      <c r="BD196" s="51" t="s">
        <v>904</v>
      </c>
      <c r="BI196" s="51" t="s">
        <v>98</v>
      </c>
      <c r="CC196" s="51" t="s">
        <v>1090</v>
      </c>
      <c r="CD196"/>
      <c r="CE196"/>
      <c r="CF196"/>
      <c r="CG196"/>
      <c r="CR196" s="51" t="s">
        <v>1129</v>
      </c>
      <c r="CW196" s="51" t="s">
        <v>921</v>
      </c>
      <c r="DB196" s="52">
        <v>100</v>
      </c>
      <c r="DC196"/>
      <c r="DD196"/>
      <c r="DE196"/>
      <c r="DF196"/>
      <c r="DL196" s="52" t="s">
        <v>8797</v>
      </c>
      <c r="EA196" s="68"/>
      <c r="EK196" s="52" t="s">
        <v>1425</v>
      </c>
      <c r="EZ196" s="72" t="s">
        <v>934</v>
      </c>
      <c r="FA196" s="70" t="s">
        <v>935</v>
      </c>
      <c r="FB196" s="70" t="s">
        <v>8955</v>
      </c>
      <c r="FE196" s="68"/>
      <c r="FJ196" s="72" t="s">
        <v>940</v>
      </c>
      <c r="FK196" s="70" t="s">
        <v>935</v>
      </c>
      <c r="FL196" s="70" t="s">
        <v>9079</v>
      </c>
      <c r="FO196" s="73" t="s">
        <v>941</v>
      </c>
      <c r="FP196" s="71" t="s">
        <v>935</v>
      </c>
      <c r="FQ196" s="71" t="s">
        <v>9235</v>
      </c>
      <c r="FY196" s="51" t="s">
        <v>966</v>
      </c>
      <c r="GD196" s="73" t="s">
        <v>943</v>
      </c>
      <c r="GE196" s="71" t="s">
        <v>939</v>
      </c>
      <c r="GF196" s="71" t="s">
        <v>5511</v>
      </c>
      <c r="GI196" s="52" t="s">
        <v>9659</v>
      </c>
      <c r="GS196" s="52" t="s">
        <v>9867</v>
      </c>
      <c r="GX196" s="72" t="s">
        <v>940</v>
      </c>
      <c r="GY196" s="70" t="s">
        <v>939</v>
      </c>
      <c r="GZ196" s="70" t="s">
        <v>10040</v>
      </c>
      <c r="HC196" s="51" t="s">
        <v>947</v>
      </c>
      <c r="HM196" s="50" t="s">
        <v>948</v>
      </c>
      <c r="HR196" s="52" t="s">
        <v>951</v>
      </c>
      <c r="HW196" s="51" t="s">
        <v>924</v>
      </c>
      <c r="IB196" s="72" t="s">
        <v>937</v>
      </c>
      <c r="IC196" s="70" t="s">
        <v>935</v>
      </c>
      <c r="ID196" s="70" t="s">
        <v>10734</v>
      </c>
      <c r="IL196" s="52" t="s">
        <v>3912</v>
      </c>
      <c r="IQ196" s="52" t="s">
        <v>10906</v>
      </c>
      <c r="IV196" s="52" t="s">
        <v>11117</v>
      </c>
      <c r="JA196" s="50" t="s">
        <v>920</v>
      </c>
      <c r="JF196" s="52" t="s">
        <v>4796</v>
      </c>
      <c r="JK196" s="50" t="s">
        <v>912</v>
      </c>
      <c r="JP196" s="52" t="s">
        <v>4965</v>
      </c>
      <c r="JU196" s="51" t="s">
        <v>958</v>
      </c>
      <c r="KE196" s="52" t="s">
        <v>12482</v>
      </c>
    </row>
    <row r="197" spans="1:299" ht="409.6" thickBot="1">
      <c r="A197" s="52" t="s">
        <v>2249</v>
      </c>
      <c r="F197" s="51" t="s">
        <v>904</v>
      </c>
      <c r="P197" s="52" t="s">
        <v>907</v>
      </c>
      <c r="Z197" s="72" t="s">
        <v>917</v>
      </c>
      <c r="AA197" s="70">
        <v>0</v>
      </c>
      <c r="AB197" s="70">
        <v>2</v>
      </c>
      <c r="AC197" s="70" t="s">
        <v>4001</v>
      </c>
      <c r="AE197" s="50" t="s">
        <v>931</v>
      </c>
      <c r="AF197"/>
      <c r="AG197"/>
      <c r="AH197"/>
      <c r="AI197"/>
      <c r="AO197" s="52" t="s">
        <v>903</v>
      </c>
      <c r="AY197" s="52" t="s">
        <v>6495</v>
      </c>
      <c r="BD197" s="52" t="s">
        <v>1425</v>
      </c>
      <c r="BI197" s="52" t="s">
        <v>7466</v>
      </c>
      <c r="BN197" s="51" t="s">
        <v>947</v>
      </c>
      <c r="BS197" s="51" t="s">
        <v>904</v>
      </c>
      <c r="BX197" s="51" t="s">
        <v>947</v>
      </c>
      <c r="CC197" s="52" t="s">
        <v>1091</v>
      </c>
      <c r="CD197"/>
      <c r="CE197"/>
      <c r="CF197"/>
      <c r="CG197"/>
      <c r="CH197" s="50" t="s">
        <v>1041</v>
      </c>
      <c r="CM197" s="51" t="s">
        <v>900</v>
      </c>
      <c r="CR197" s="52" t="s">
        <v>112</v>
      </c>
      <c r="CW197" s="52" t="s">
        <v>922</v>
      </c>
      <c r="DB197"/>
      <c r="DC197"/>
      <c r="DD197"/>
      <c r="DE197"/>
      <c r="DF197"/>
      <c r="DL197" s="52" t="s">
        <v>8798</v>
      </c>
      <c r="DV197" s="51" t="s">
        <v>921</v>
      </c>
      <c r="EA197" s="81" t="s">
        <v>3708</v>
      </c>
      <c r="EF197" s="51" t="s">
        <v>954</v>
      </c>
      <c r="EU197" s="51" t="s">
        <v>98</v>
      </c>
      <c r="EZ197" s="73" t="s">
        <v>936</v>
      </c>
      <c r="FA197" s="71" t="s">
        <v>935</v>
      </c>
      <c r="FB197" s="71" t="s">
        <v>8956</v>
      </c>
      <c r="FE197" s="52" t="s">
        <v>4432</v>
      </c>
      <c r="FJ197" s="73" t="s">
        <v>941</v>
      </c>
      <c r="FK197" s="71" t="s">
        <v>935</v>
      </c>
      <c r="FL197" s="71" t="s">
        <v>9080</v>
      </c>
      <c r="FO197" s="72" t="s">
        <v>942</v>
      </c>
      <c r="FP197" s="70" t="s">
        <v>939</v>
      </c>
      <c r="FQ197" s="70" t="s">
        <v>9236</v>
      </c>
      <c r="FY197" s="52" t="s">
        <v>967</v>
      </c>
      <c r="GD197" s="72" t="s">
        <v>20</v>
      </c>
      <c r="GE197" s="70" t="s">
        <v>935</v>
      </c>
      <c r="GF197" s="70" t="s">
        <v>5512</v>
      </c>
      <c r="GI197" s="68"/>
      <c r="GN197" s="51" t="s">
        <v>904</v>
      </c>
      <c r="GS197" s="100" t="s">
        <v>9868</v>
      </c>
      <c r="GX197" s="73" t="s">
        <v>941</v>
      </c>
      <c r="GY197" s="71" t="s">
        <v>939</v>
      </c>
      <c r="GZ197" s="71" t="s">
        <v>10041</v>
      </c>
      <c r="HC197" s="52" t="s">
        <v>132</v>
      </c>
      <c r="HW197" s="69"/>
      <c r="HX197" s="69" t="s">
        <v>925</v>
      </c>
      <c r="HY197" s="69" t="s">
        <v>926</v>
      </c>
      <c r="HZ197" s="69" t="s">
        <v>98</v>
      </c>
      <c r="IB197" s="73" t="s">
        <v>938</v>
      </c>
      <c r="IC197" s="71" t="s">
        <v>935</v>
      </c>
      <c r="ID197" s="71" t="s">
        <v>10735</v>
      </c>
      <c r="IG197" s="51" t="s">
        <v>1056</v>
      </c>
      <c r="IQ197" s="68"/>
      <c r="IV197" s="52" t="s">
        <v>11118</v>
      </c>
      <c r="JF197" s="52" t="s">
        <v>4797</v>
      </c>
      <c r="JP197" s="52" t="s">
        <v>4966</v>
      </c>
      <c r="JU197" s="52" t="s">
        <v>959</v>
      </c>
      <c r="JZ197" s="51" t="s">
        <v>952</v>
      </c>
      <c r="KE197" s="100" t="s">
        <v>12483</v>
      </c>
    </row>
    <row r="198" spans="1:299" ht="176.5" customHeight="1" thickBot="1">
      <c r="F198" s="52" t="s">
        <v>1421</v>
      </c>
      <c r="K198" s="51" t="s">
        <v>902</v>
      </c>
      <c r="U198" s="51" t="s">
        <v>947</v>
      </c>
      <c r="Z198" s="73" t="s">
        <v>918</v>
      </c>
      <c r="AA198" s="71">
        <v>2</v>
      </c>
      <c r="AB198" s="71">
        <v>5</v>
      </c>
      <c r="AC198" s="71" t="s">
        <v>4002</v>
      </c>
      <c r="AE198"/>
      <c r="AF198"/>
      <c r="AG198"/>
      <c r="AH198"/>
      <c r="AI198"/>
      <c r="BN198" s="52" t="s">
        <v>132</v>
      </c>
      <c r="BS198" s="52" t="s">
        <v>907</v>
      </c>
      <c r="BX198" s="52" t="s">
        <v>112</v>
      </c>
      <c r="CC198"/>
      <c r="CD198"/>
      <c r="CE198"/>
      <c r="CF198"/>
      <c r="CG198"/>
      <c r="CM198" s="52" t="s">
        <v>1168</v>
      </c>
      <c r="DB198" s="51" t="s">
        <v>1060</v>
      </c>
      <c r="DC198"/>
      <c r="DD198"/>
      <c r="DE198"/>
      <c r="DF198"/>
      <c r="DG198" s="51" t="s">
        <v>1021</v>
      </c>
      <c r="DL198" s="52" t="s">
        <v>8799</v>
      </c>
      <c r="DQ198" s="51" t="s">
        <v>932</v>
      </c>
      <c r="DV198" s="52" t="s">
        <v>922</v>
      </c>
      <c r="EA198" s="52" t="s">
        <v>3709</v>
      </c>
      <c r="EF198" s="52" t="s">
        <v>955</v>
      </c>
      <c r="EK198" s="51" t="s">
        <v>98</v>
      </c>
      <c r="EU198" s="52" t="s">
        <v>3085</v>
      </c>
      <c r="EZ198" s="72" t="s">
        <v>937</v>
      </c>
      <c r="FA198" s="70" t="s">
        <v>935</v>
      </c>
      <c r="FB198" s="70" t="s">
        <v>8957</v>
      </c>
      <c r="FE198" s="52" t="s">
        <v>4433</v>
      </c>
      <c r="FJ198" s="72" t="s">
        <v>942</v>
      </c>
      <c r="FK198" s="70" t="s">
        <v>935</v>
      </c>
      <c r="FL198" s="70" t="s">
        <v>9081</v>
      </c>
      <c r="FO198" s="73" t="s">
        <v>943</v>
      </c>
      <c r="FP198" s="71" t="s">
        <v>939</v>
      </c>
      <c r="FQ198" s="71" t="s">
        <v>9237</v>
      </c>
      <c r="FT198" s="51" t="s">
        <v>947</v>
      </c>
      <c r="GD198" s="73" t="s">
        <v>86</v>
      </c>
      <c r="GE198" s="71" t="s">
        <v>935</v>
      </c>
      <c r="GF198" s="71" t="s">
        <v>5513</v>
      </c>
      <c r="GI198" s="52" t="s">
        <v>9660</v>
      </c>
      <c r="GN198" s="52" t="s">
        <v>3433</v>
      </c>
      <c r="GS198" s="100" t="s">
        <v>9869</v>
      </c>
      <c r="GX198" s="72" t="s">
        <v>942</v>
      </c>
      <c r="GY198" s="70" t="s">
        <v>935</v>
      </c>
      <c r="GZ198" s="70" t="s">
        <v>10042</v>
      </c>
      <c r="HH198" s="51" t="s">
        <v>921</v>
      </c>
      <c r="HR198" s="51" t="s">
        <v>952</v>
      </c>
      <c r="HW198" s="72" t="s">
        <v>101</v>
      </c>
      <c r="HX198" s="70" t="s">
        <v>927</v>
      </c>
      <c r="HY198" s="70" t="s">
        <v>928</v>
      </c>
      <c r="HZ198" s="70" t="s">
        <v>5694</v>
      </c>
      <c r="IB198" s="72" t="s">
        <v>940</v>
      </c>
      <c r="IC198" s="70" t="s">
        <v>935</v>
      </c>
      <c r="ID198" s="70" t="s">
        <v>10734</v>
      </c>
      <c r="IG198" s="52">
        <v>2020</v>
      </c>
      <c r="IL198" s="51" t="s">
        <v>961</v>
      </c>
      <c r="IQ198" s="161" t="s">
        <v>10907</v>
      </c>
      <c r="IV198" s="68"/>
      <c r="JF198" s="52" t="s">
        <v>4798</v>
      </c>
      <c r="JP198" s="52" t="s">
        <v>4967</v>
      </c>
      <c r="JZ198" s="52" t="s">
        <v>953</v>
      </c>
      <c r="KE198" s="100" t="s">
        <v>12484</v>
      </c>
      <c r="KJ198" s="51" t="s">
        <v>924</v>
      </c>
    </row>
    <row r="199" spans="1:299" ht="248.5" customHeight="1" thickBot="1">
      <c r="K199" s="52" t="s">
        <v>903</v>
      </c>
      <c r="P199" s="51" t="s">
        <v>98</v>
      </c>
      <c r="U199" s="52" t="s">
        <v>112</v>
      </c>
      <c r="Z199" s="72" t="s">
        <v>919</v>
      </c>
      <c r="AA199" s="70">
        <v>5</v>
      </c>
      <c r="AB199" s="70">
        <v>10</v>
      </c>
      <c r="AC199" s="70" t="s">
        <v>4003</v>
      </c>
      <c r="AE199"/>
      <c r="AF199"/>
      <c r="AG199"/>
      <c r="AH199"/>
      <c r="AI199"/>
      <c r="AO199" s="51" t="s">
        <v>904</v>
      </c>
      <c r="BD199" s="51" t="s">
        <v>98</v>
      </c>
      <c r="CC199" s="51" t="s">
        <v>1092</v>
      </c>
      <c r="CD199"/>
      <c r="CE199"/>
      <c r="CF199"/>
      <c r="CG199"/>
      <c r="CR199" s="50" t="s">
        <v>1140</v>
      </c>
      <c r="CW199" s="50" t="s">
        <v>923</v>
      </c>
      <c r="DB199" s="52" t="s">
        <v>2002</v>
      </c>
      <c r="DC199"/>
      <c r="DD199"/>
      <c r="DE199"/>
      <c r="DF199"/>
      <c r="DG199" s="69"/>
      <c r="DH199" s="69" t="s">
        <v>1022</v>
      </c>
      <c r="DI199" s="69" t="s">
        <v>1012</v>
      </c>
      <c r="DL199" s="52" t="s">
        <v>8800</v>
      </c>
      <c r="DQ199" s="69"/>
      <c r="DR199" s="69" t="s">
        <v>933</v>
      </c>
      <c r="DS199" s="69" t="s">
        <v>732</v>
      </c>
      <c r="EK199" s="52" t="s">
        <v>3259</v>
      </c>
      <c r="EP199" s="51" t="s">
        <v>900</v>
      </c>
      <c r="EZ199" s="73" t="s">
        <v>938</v>
      </c>
      <c r="FA199" s="71" t="s">
        <v>935</v>
      </c>
      <c r="FB199" s="71" t="s">
        <v>8958</v>
      </c>
      <c r="FE199" s="68"/>
      <c r="FJ199" s="73" t="s">
        <v>943</v>
      </c>
      <c r="FK199" s="71" t="s">
        <v>935</v>
      </c>
      <c r="FL199" s="71" t="s">
        <v>9082</v>
      </c>
      <c r="FO199" s="72" t="s">
        <v>20</v>
      </c>
      <c r="FP199" s="70" t="s">
        <v>935</v>
      </c>
      <c r="FQ199" s="70" t="s">
        <v>9238</v>
      </c>
      <c r="FT199" s="52" t="s">
        <v>132</v>
      </c>
      <c r="FY199" s="51" t="s">
        <v>968</v>
      </c>
      <c r="GD199" s="50" t="s">
        <v>944</v>
      </c>
      <c r="GI199" s="52" t="s">
        <v>9661</v>
      </c>
      <c r="GS199" s="100" t="s">
        <v>9870</v>
      </c>
      <c r="GX199" s="73" t="s">
        <v>943</v>
      </c>
      <c r="GY199" s="71" t="s">
        <v>213</v>
      </c>
      <c r="GZ199" s="71" t="s">
        <v>10043</v>
      </c>
      <c r="HC199" s="50" t="s">
        <v>948</v>
      </c>
      <c r="HH199" s="52" t="s">
        <v>922</v>
      </c>
      <c r="HM199" s="51" t="s">
        <v>949</v>
      </c>
      <c r="HR199" s="52" t="s">
        <v>953</v>
      </c>
      <c r="HW199" s="50" t="s">
        <v>929</v>
      </c>
      <c r="IB199" s="73" t="s">
        <v>941</v>
      </c>
      <c r="IC199" s="71" t="s">
        <v>935</v>
      </c>
      <c r="ID199" s="71" t="s">
        <v>10736</v>
      </c>
      <c r="IL199" s="52" t="s">
        <v>995</v>
      </c>
      <c r="IQ199" s="161" t="s">
        <v>10908</v>
      </c>
      <c r="IV199" s="52" t="s">
        <v>11119</v>
      </c>
      <c r="JA199" s="51" t="s">
        <v>921</v>
      </c>
      <c r="JF199" s="52" t="s">
        <v>4799</v>
      </c>
      <c r="JK199" s="50" t="s">
        <v>913</v>
      </c>
      <c r="JP199" s="68"/>
      <c r="JU199" s="51" t="s">
        <v>960</v>
      </c>
      <c r="KE199" s="52" t="s">
        <v>12485</v>
      </c>
      <c r="KJ199" s="69"/>
      <c r="KK199" s="69" t="s">
        <v>925</v>
      </c>
      <c r="KL199" s="69" t="s">
        <v>926</v>
      </c>
      <c r="KM199" s="69" t="s">
        <v>98</v>
      </c>
    </row>
    <row r="200" spans="1:299" ht="409.6" thickBot="1">
      <c r="F200" s="51" t="s">
        <v>98</v>
      </c>
      <c r="P200" s="52" t="s">
        <v>4202</v>
      </c>
      <c r="Z200" s="50" t="s">
        <v>920</v>
      </c>
      <c r="AE200" s="51" t="s">
        <v>932</v>
      </c>
      <c r="AF200"/>
      <c r="AG200"/>
      <c r="AH200"/>
      <c r="AI200"/>
      <c r="AJ200" s="51" t="s">
        <v>900</v>
      </c>
      <c r="AO200" s="52" t="s">
        <v>2243</v>
      </c>
      <c r="AT200" s="51" t="s">
        <v>900</v>
      </c>
      <c r="BD200" s="52" t="s">
        <v>6722</v>
      </c>
      <c r="BN200" s="50" t="s">
        <v>948</v>
      </c>
      <c r="BS200" s="51" t="s">
        <v>98</v>
      </c>
      <c r="BX200" s="50" t="s">
        <v>2274</v>
      </c>
      <c r="CC200" s="52" t="s">
        <v>1105</v>
      </c>
      <c r="CD200"/>
      <c r="CE200"/>
      <c r="CF200"/>
      <c r="CG200"/>
      <c r="CH200" s="51" t="s">
        <v>1042</v>
      </c>
      <c r="CM200" s="51" t="s">
        <v>902</v>
      </c>
      <c r="DB200"/>
      <c r="DC200"/>
      <c r="DD200"/>
      <c r="DE200"/>
      <c r="DF200"/>
      <c r="DG200" s="72" t="s">
        <v>1023</v>
      </c>
      <c r="DH200" s="70" t="s">
        <v>1525</v>
      </c>
      <c r="DI200" s="70" t="s">
        <v>12361</v>
      </c>
      <c r="DL200" s="52" t="s">
        <v>8801</v>
      </c>
      <c r="DQ200" s="72" t="s">
        <v>934</v>
      </c>
      <c r="DR200" s="70" t="s">
        <v>935</v>
      </c>
      <c r="DS200" s="70" t="s">
        <v>1180</v>
      </c>
      <c r="DV200" s="50" t="s">
        <v>923</v>
      </c>
      <c r="EA200" s="50" t="s">
        <v>931</v>
      </c>
      <c r="EF200" s="51" t="s">
        <v>956</v>
      </c>
      <c r="EP200" s="52" t="s">
        <v>2239</v>
      </c>
      <c r="EZ200" s="72" t="s">
        <v>940</v>
      </c>
      <c r="FA200" s="70" t="s">
        <v>935</v>
      </c>
      <c r="FB200" s="70" t="s">
        <v>8959</v>
      </c>
      <c r="FE200" s="52" t="s">
        <v>4434</v>
      </c>
      <c r="FJ200" s="72" t="s">
        <v>20</v>
      </c>
      <c r="FK200" s="70" t="s">
        <v>935</v>
      </c>
      <c r="FL200" s="70" t="s">
        <v>9083</v>
      </c>
      <c r="FO200" s="73" t="s">
        <v>86</v>
      </c>
      <c r="FP200" s="71" t="s">
        <v>935</v>
      </c>
      <c r="FQ200" s="71" t="s">
        <v>9239</v>
      </c>
      <c r="FY200" s="52" t="s">
        <v>124</v>
      </c>
      <c r="GI200" s="68"/>
      <c r="GN200" s="51" t="s">
        <v>98</v>
      </c>
      <c r="GX200" s="72" t="s">
        <v>20</v>
      </c>
      <c r="GY200" s="70" t="s">
        <v>939</v>
      </c>
      <c r="GZ200" s="70" t="s">
        <v>10044</v>
      </c>
      <c r="IB200" s="72" t="s">
        <v>942</v>
      </c>
      <c r="IC200" s="70" t="s">
        <v>935</v>
      </c>
      <c r="ID200" s="70" t="s">
        <v>10737</v>
      </c>
      <c r="IG200" s="51" t="s">
        <v>1057</v>
      </c>
      <c r="IQ200" s="161" t="s">
        <v>10909</v>
      </c>
      <c r="IV200" s="52" t="s">
        <v>11120</v>
      </c>
      <c r="JA200" s="52" t="s">
        <v>922</v>
      </c>
      <c r="JF200" s="52" t="s">
        <v>4800</v>
      </c>
      <c r="JP200" s="52" t="s">
        <v>4968</v>
      </c>
      <c r="JU200" s="52" t="s">
        <v>11476</v>
      </c>
      <c r="JZ200" s="51" t="s">
        <v>954</v>
      </c>
      <c r="KE200" s="52" t="s">
        <v>12486</v>
      </c>
      <c r="KJ200" s="72" t="s">
        <v>101</v>
      </c>
      <c r="KK200" s="70" t="s">
        <v>927</v>
      </c>
      <c r="KL200" s="70" t="s">
        <v>928</v>
      </c>
      <c r="KM200" s="70" t="s">
        <v>11675</v>
      </c>
    </row>
    <row r="201" spans="1:299" ht="409.6" thickBot="1">
      <c r="A201" s="51" t="s">
        <v>900</v>
      </c>
      <c r="F201" s="52" t="s">
        <v>1879</v>
      </c>
      <c r="K201" s="51" t="s">
        <v>904</v>
      </c>
      <c r="U201" s="50" t="s">
        <v>2274</v>
      </c>
      <c r="AE201" s="69"/>
      <c r="AF201" s="69" t="s">
        <v>933</v>
      </c>
      <c r="AG201" s="69" t="s">
        <v>732</v>
      </c>
      <c r="AH201"/>
      <c r="AI201"/>
      <c r="AJ201" s="52" t="s">
        <v>1168</v>
      </c>
      <c r="AT201" s="52" t="s">
        <v>908</v>
      </c>
      <c r="AY201" s="51" t="s">
        <v>900</v>
      </c>
      <c r="BI201" s="51" t="s">
        <v>900</v>
      </c>
      <c r="BS201" s="52" t="s">
        <v>7839</v>
      </c>
      <c r="CC201"/>
      <c r="CD201"/>
      <c r="CE201"/>
      <c r="CF201"/>
      <c r="CG201"/>
      <c r="CH201" s="52" t="s">
        <v>8583</v>
      </c>
      <c r="CM201" s="52" t="s">
        <v>910</v>
      </c>
      <c r="DB201" s="51" t="s">
        <v>732</v>
      </c>
      <c r="DC201"/>
      <c r="DD201"/>
      <c r="DE201"/>
      <c r="DF201"/>
      <c r="DG201" s="73" t="s">
        <v>1024</v>
      </c>
      <c r="DH201" s="71" t="s">
        <v>1525</v>
      </c>
      <c r="DI201" s="71" t="s">
        <v>12362</v>
      </c>
      <c r="DL201" s="52" t="s">
        <v>8802</v>
      </c>
      <c r="DQ201" s="73" t="s">
        <v>936</v>
      </c>
      <c r="DR201" s="71" t="s">
        <v>935</v>
      </c>
      <c r="DS201" s="71" t="s">
        <v>1181</v>
      </c>
      <c r="EF201" s="52" t="s">
        <v>1192</v>
      </c>
      <c r="EZ201" s="73" t="s">
        <v>941</v>
      </c>
      <c r="FA201" s="71" t="s">
        <v>935</v>
      </c>
      <c r="FB201" s="71" t="s">
        <v>8960</v>
      </c>
      <c r="FE201" s="52" t="s">
        <v>4435</v>
      </c>
      <c r="FJ201" s="73" t="s">
        <v>86</v>
      </c>
      <c r="FK201" s="71" t="s">
        <v>935</v>
      </c>
      <c r="FL201" s="71" t="s">
        <v>9084</v>
      </c>
      <c r="FO201" s="50" t="s">
        <v>944</v>
      </c>
      <c r="FT201" s="50" t="s">
        <v>948</v>
      </c>
      <c r="GI201" s="52" t="s">
        <v>9662</v>
      </c>
      <c r="GN201" s="52" t="s">
        <v>3434</v>
      </c>
      <c r="GS201" s="50" t="s">
        <v>931</v>
      </c>
      <c r="GX201" s="73" t="s">
        <v>86</v>
      </c>
      <c r="GY201" s="71" t="s">
        <v>939</v>
      </c>
      <c r="GZ201" s="71" t="s">
        <v>10045</v>
      </c>
      <c r="HH201" s="50" t="s">
        <v>923</v>
      </c>
      <c r="HM201" s="51" t="s">
        <v>950</v>
      </c>
      <c r="HR201" s="51" t="s">
        <v>954</v>
      </c>
      <c r="IB201" s="73" t="s">
        <v>943</v>
      </c>
      <c r="IC201" s="71" t="s">
        <v>935</v>
      </c>
      <c r="ID201" s="71" t="s">
        <v>10737</v>
      </c>
      <c r="IG201" s="52" t="s">
        <v>1999</v>
      </c>
      <c r="IL201" s="51" t="s">
        <v>962</v>
      </c>
      <c r="IQ201" s="95" t="s">
        <v>10910</v>
      </c>
      <c r="JF201" s="52" t="s">
        <v>4801</v>
      </c>
      <c r="JP201" s="52" t="s">
        <v>4969</v>
      </c>
      <c r="JZ201" s="52" t="s">
        <v>955</v>
      </c>
      <c r="KE201" s="68"/>
      <c r="KJ201" s="50" t="s">
        <v>929</v>
      </c>
    </row>
    <row r="202" spans="1:299" ht="409.6" thickBot="1">
      <c r="A202" s="52" t="s">
        <v>2250</v>
      </c>
      <c r="K202" s="52" t="s">
        <v>2863</v>
      </c>
      <c r="AE202" s="72" t="s">
        <v>934</v>
      </c>
      <c r="AF202" s="70" t="s">
        <v>935</v>
      </c>
      <c r="AG202" s="70" t="s">
        <v>5926</v>
      </c>
      <c r="AH202"/>
      <c r="AI202"/>
      <c r="AO202" s="51" t="s">
        <v>98</v>
      </c>
      <c r="AY202" s="52" t="s">
        <v>6496</v>
      </c>
      <c r="BI202" s="52" t="s">
        <v>3088</v>
      </c>
      <c r="CC202" s="51" t="s">
        <v>1094</v>
      </c>
      <c r="CD202"/>
      <c r="CE202"/>
      <c r="CF202"/>
      <c r="CG202"/>
      <c r="CR202" s="50" t="s">
        <v>1141</v>
      </c>
      <c r="CW202" s="51" t="s">
        <v>924</v>
      </c>
      <c r="DB202" s="52" t="s">
        <v>12666</v>
      </c>
      <c r="DC202"/>
      <c r="DD202"/>
      <c r="DE202"/>
      <c r="DF202"/>
      <c r="DG202" s="72" t="s">
        <v>1025</v>
      </c>
      <c r="DH202" s="70" t="s">
        <v>1525</v>
      </c>
      <c r="DI202" s="70" t="s">
        <v>12363</v>
      </c>
      <c r="DL202" s="52" t="s">
        <v>8803</v>
      </c>
      <c r="DQ202" s="72" t="s">
        <v>937</v>
      </c>
      <c r="DR202" s="70" t="s">
        <v>935</v>
      </c>
      <c r="DS202" s="70" t="s">
        <v>1182</v>
      </c>
      <c r="EP202" s="51" t="s">
        <v>902</v>
      </c>
      <c r="EU202" s="51" t="s">
        <v>900</v>
      </c>
      <c r="EZ202" s="72" t="s">
        <v>942</v>
      </c>
      <c r="FA202" s="70" t="s">
        <v>935</v>
      </c>
      <c r="FB202" s="70" t="s">
        <v>8961</v>
      </c>
      <c r="FE202" s="68"/>
      <c r="FJ202" s="50" t="s">
        <v>944</v>
      </c>
      <c r="FY202" s="51" t="s">
        <v>969</v>
      </c>
      <c r="GD202" s="51" t="s">
        <v>945</v>
      </c>
      <c r="GI202" s="52" t="s">
        <v>9663</v>
      </c>
      <c r="GX202" s="50" t="s">
        <v>944</v>
      </c>
      <c r="HC202" s="51" t="s">
        <v>949</v>
      </c>
      <c r="HM202" s="52" t="s">
        <v>951</v>
      </c>
      <c r="HR202" s="52" t="s">
        <v>955</v>
      </c>
      <c r="HW202" s="51" t="s">
        <v>930</v>
      </c>
      <c r="IB202" s="72" t="s">
        <v>20</v>
      </c>
      <c r="IC202" s="70" t="s">
        <v>935</v>
      </c>
      <c r="ID202" s="70" t="s">
        <v>10738</v>
      </c>
      <c r="IL202" s="52" t="s">
        <v>963</v>
      </c>
      <c r="IQ202" s="68"/>
      <c r="IV202" s="50" t="s">
        <v>931</v>
      </c>
      <c r="JA202" s="50" t="s">
        <v>923</v>
      </c>
      <c r="JF202" s="52" t="s">
        <v>4802</v>
      </c>
      <c r="JK202" s="51" t="s">
        <v>914</v>
      </c>
      <c r="JP202" s="52" t="s">
        <v>4970</v>
      </c>
      <c r="JU202" s="51" t="s">
        <v>961</v>
      </c>
      <c r="KE202" s="52" t="s">
        <v>12487</v>
      </c>
    </row>
    <row r="203" spans="1:299" ht="376.5" customHeight="1" thickBot="1">
      <c r="Z203" s="51" t="s">
        <v>921</v>
      </c>
      <c r="AE203" s="73" t="s">
        <v>936</v>
      </c>
      <c r="AF203" s="71" t="s">
        <v>935</v>
      </c>
      <c r="AG203" s="71" t="s">
        <v>5927</v>
      </c>
      <c r="AH203"/>
      <c r="AI203"/>
      <c r="AJ203" s="51" t="s">
        <v>902</v>
      </c>
      <c r="AO203" s="52" t="s">
        <v>12041</v>
      </c>
      <c r="AT203" s="51" t="s">
        <v>902</v>
      </c>
      <c r="BN203" s="51" t="s">
        <v>949</v>
      </c>
      <c r="BX203" s="51" t="s">
        <v>2275</v>
      </c>
      <c r="CC203" s="52">
        <v>121.9</v>
      </c>
      <c r="CD203"/>
      <c r="CE203"/>
      <c r="CF203"/>
      <c r="CG203"/>
      <c r="CH203" s="50" t="s">
        <v>8584</v>
      </c>
      <c r="CM203" s="51" t="s">
        <v>904</v>
      </c>
      <c r="CW203" s="69"/>
      <c r="CX203" s="69" t="s">
        <v>925</v>
      </c>
      <c r="CY203" s="69" t="s">
        <v>926</v>
      </c>
      <c r="CZ203" s="69" t="s">
        <v>98</v>
      </c>
      <c r="DB203"/>
      <c r="DC203"/>
      <c r="DD203"/>
      <c r="DE203"/>
      <c r="DF203"/>
      <c r="DG203" s="73" t="s">
        <v>1026</v>
      </c>
      <c r="DH203" s="71" t="s">
        <v>1525</v>
      </c>
      <c r="DI203" s="71" t="s">
        <v>12364</v>
      </c>
      <c r="DL203" s="52" t="s">
        <v>8804</v>
      </c>
      <c r="DQ203" s="73" t="s">
        <v>938</v>
      </c>
      <c r="DR203" s="71" t="s">
        <v>939</v>
      </c>
      <c r="DS203" s="71" t="s">
        <v>1183</v>
      </c>
      <c r="DV203" s="51" t="s">
        <v>924</v>
      </c>
      <c r="EA203" s="51" t="s">
        <v>932</v>
      </c>
      <c r="EF203" s="51" t="s">
        <v>958</v>
      </c>
      <c r="EK203" s="51" t="s">
        <v>900</v>
      </c>
      <c r="EP203" s="52" t="s">
        <v>910</v>
      </c>
      <c r="EU203" s="52" t="s">
        <v>901</v>
      </c>
      <c r="EZ203" s="73" t="s">
        <v>943</v>
      </c>
      <c r="FA203" s="71" t="s">
        <v>935</v>
      </c>
      <c r="FB203" s="71" t="s">
        <v>8962</v>
      </c>
      <c r="FE203" s="52" t="s">
        <v>4436</v>
      </c>
      <c r="FY203" s="52">
        <v>5555555.5599999996</v>
      </c>
      <c r="GD203" s="52" t="s">
        <v>5514</v>
      </c>
      <c r="GI203" s="52" t="s">
        <v>9664</v>
      </c>
      <c r="HW203" s="68"/>
      <c r="IB203" s="73" t="s">
        <v>86</v>
      </c>
      <c r="IC203" s="71" t="s">
        <v>935</v>
      </c>
      <c r="ID203" s="71" t="s">
        <v>10737</v>
      </c>
      <c r="IG203" s="51" t="s">
        <v>1059</v>
      </c>
      <c r="IQ203" s="95" t="s">
        <v>10911</v>
      </c>
      <c r="JF203" s="52" t="s">
        <v>4803</v>
      </c>
      <c r="JK203" s="69"/>
      <c r="JL203" s="69" t="s">
        <v>915</v>
      </c>
      <c r="JM203" s="69" t="s">
        <v>916</v>
      </c>
      <c r="JN203" s="69" t="s">
        <v>98</v>
      </c>
      <c r="JP203" s="52" t="s">
        <v>4971</v>
      </c>
      <c r="JU203" s="52" t="s">
        <v>918</v>
      </c>
      <c r="JZ203" s="51" t="s">
        <v>956</v>
      </c>
      <c r="KE203" s="52" t="s">
        <v>12488</v>
      </c>
    </row>
    <row r="204" spans="1:299" ht="409.6" thickBot="1">
      <c r="A204" s="51" t="s">
        <v>902</v>
      </c>
      <c r="K204" s="51" t="s">
        <v>98</v>
      </c>
      <c r="P204" s="50" t="s">
        <v>912</v>
      </c>
      <c r="U204" s="51" t="s">
        <v>2275</v>
      </c>
      <c r="Z204" s="52" t="s">
        <v>922</v>
      </c>
      <c r="AE204" s="72" t="s">
        <v>937</v>
      </c>
      <c r="AF204" s="70" t="s">
        <v>939</v>
      </c>
      <c r="AG204" s="70" t="s">
        <v>5928</v>
      </c>
      <c r="AH204"/>
      <c r="AI204"/>
      <c r="AJ204" s="52" t="s">
        <v>910</v>
      </c>
      <c r="AT204" s="52" t="s">
        <v>903</v>
      </c>
      <c r="AY204" s="51" t="s">
        <v>902</v>
      </c>
      <c r="BD204" s="51" t="s">
        <v>900</v>
      </c>
      <c r="BI204" s="51" t="s">
        <v>902</v>
      </c>
      <c r="BX204" s="69"/>
      <c r="BY204" s="69" t="s">
        <v>2276</v>
      </c>
      <c r="BZ204" s="69" t="s">
        <v>732</v>
      </c>
      <c r="CC204"/>
      <c r="CD204"/>
      <c r="CE204"/>
      <c r="CF204"/>
      <c r="CG204"/>
      <c r="CM204" s="52" t="s">
        <v>905</v>
      </c>
      <c r="CW204" s="72" t="s">
        <v>101</v>
      </c>
      <c r="CX204" s="70" t="s">
        <v>927</v>
      </c>
      <c r="CY204" s="70" t="s">
        <v>928</v>
      </c>
      <c r="CZ204" s="72"/>
      <c r="DB204"/>
      <c r="DC204"/>
      <c r="DD204"/>
      <c r="DE204"/>
      <c r="DF204"/>
      <c r="DG204" s="72" t="s">
        <v>1027</v>
      </c>
      <c r="DH204" s="70" t="s">
        <v>1030</v>
      </c>
      <c r="DI204" s="72"/>
      <c r="DL204" s="52" t="s">
        <v>8805</v>
      </c>
      <c r="DQ204" s="72" t="s">
        <v>940</v>
      </c>
      <c r="DR204" s="70" t="s">
        <v>935</v>
      </c>
      <c r="DS204" s="70" t="s">
        <v>1184</v>
      </c>
      <c r="DV204" s="69"/>
      <c r="DW204" s="69" t="s">
        <v>925</v>
      </c>
      <c r="DX204" s="69" t="s">
        <v>926</v>
      </c>
      <c r="DY204" s="69" t="s">
        <v>98</v>
      </c>
      <c r="EA204" s="69"/>
      <c r="EB204" s="69" t="s">
        <v>933</v>
      </c>
      <c r="EC204" s="69" t="s">
        <v>732</v>
      </c>
      <c r="EF204" s="52" t="s">
        <v>959</v>
      </c>
      <c r="EK204" s="52" t="s">
        <v>901</v>
      </c>
      <c r="EZ204" s="72" t="s">
        <v>20</v>
      </c>
      <c r="FA204" s="70" t="s">
        <v>935</v>
      </c>
      <c r="FB204" s="70" t="s">
        <v>8963</v>
      </c>
      <c r="FE204" s="52" t="s">
        <v>4437</v>
      </c>
      <c r="FO204" s="51" t="s">
        <v>945</v>
      </c>
      <c r="FT204" s="51" t="s">
        <v>949</v>
      </c>
      <c r="GD204" s="68"/>
      <c r="GI204" s="68"/>
      <c r="GS204" s="51" t="s">
        <v>932</v>
      </c>
      <c r="HC204" s="51" t="s">
        <v>950</v>
      </c>
      <c r="HH204" s="51" t="s">
        <v>924</v>
      </c>
      <c r="HM204" s="51" t="s">
        <v>952</v>
      </c>
      <c r="HR204" s="51" t="s">
        <v>956</v>
      </c>
      <c r="HW204" s="52" t="s">
        <v>5695</v>
      </c>
      <c r="IB204" s="50" t="s">
        <v>944</v>
      </c>
      <c r="IG204" s="52">
        <v>99</v>
      </c>
      <c r="IL204" s="51" t="s">
        <v>964</v>
      </c>
      <c r="JF204" s="52" t="s">
        <v>4804</v>
      </c>
      <c r="JK204" s="72" t="s">
        <v>917</v>
      </c>
      <c r="JL204" s="70">
        <v>0</v>
      </c>
      <c r="JM204" s="70">
        <v>1</v>
      </c>
      <c r="JN204" s="70" t="s">
        <v>11296</v>
      </c>
      <c r="JP204" s="52" t="s">
        <v>4972</v>
      </c>
      <c r="JZ204" s="52" t="s">
        <v>1204</v>
      </c>
      <c r="KE204" s="52" t="s">
        <v>12489</v>
      </c>
      <c r="KJ204" s="51" t="s">
        <v>930</v>
      </c>
    </row>
    <row r="205" spans="1:299" ht="409.6" thickBot="1">
      <c r="A205" s="52" t="s">
        <v>903</v>
      </c>
      <c r="F205" s="51" t="s">
        <v>900</v>
      </c>
      <c r="K205" s="52" t="s">
        <v>2867</v>
      </c>
      <c r="U205" s="69"/>
      <c r="V205" s="69" t="s">
        <v>2276</v>
      </c>
      <c r="W205" s="69" t="s">
        <v>732</v>
      </c>
      <c r="AE205" s="73" t="s">
        <v>938</v>
      </c>
      <c r="AF205" s="71" t="s">
        <v>5929</v>
      </c>
      <c r="AG205" s="71" t="s">
        <v>5930</v>
      </c>
      <c r="AH205"/>
      <c r="AI205"/>
      <c r="AY205" s="52" t="s">
        <v>910</v>
      </c>
      <c r="BD205" s="52" t="s">
        <v>891</v>
      </c>
      <c r="BI205" s="52" t="s">
        <v>910</v>
      </c>
      <c r="BN205" s="51" t="s">
        <v>950</v>
      </c>
      <c r="BS205" s="51" t="s">
        <v>900</v>
      </c>
      <c r="BX205" s="72" t="s">
        <v>101</v>
      </c>
      <c r="BY205" s="70" t="s">
        <v>2277</v>
      </c>
      <c r="BZ205" s="70" t="s">
        <v>8083</v>
      </c>
      <c r="CC205" s="51" t="s">
        <v>707</v>
      </c>
      <c r="CD205"/>
      <c r="CE205"/>
      <c r="CF205"/>
      <c r="CG205"/>
      <c r="CR205" s="51" t="s">
        <v>1142</v>
      </c>
      <c r="CW205" s="50" t="s">
        <v>929</v>
      </c>
      <c r="DB205"/>
      <c r="DC205"/>
      <c r="DD205"/>
      <c r="DE205"/>
      <c r="DF205"/>
      <c r="DG205" s="73" t="s">
        <v>1028</v>
      </c>
      <c r="DH205" s="71" t="s">
        <v>1525</v>
      </c>
      <c r="DI205" s="71" t="s">
        <v>12365</v>
      </c>
      <c r="DL205" s="52" t="s">
        <v>8806</v>
      </c>
      <c r="DQ205" s="73" t="s">
        <v>941</v>
      </c>
      <c r="DR205" s="71" t="s">
        <v>935</v>
      </c>
      <c r="DS205" s="71" t="s">
        <v>1185</v>
      </c>
      <c r="DV205" s="72" t="s">
        <v>101</v>
      </c>
      <c r="DW205" s="70" t="s">
        <v>927</v>
      </c>
      <c r="DX205" s="70" t="s">
        <v>928</v>
      </c>
      <c r="DY205" s="70" t="s">
        <v>1429</v>
      </c>
      <c r="EA205" s="72" t="s">
        <v>934</v>
      </c>
      <c r="EB205" s="70" t="s">
        <v>935</v>
      </c>
      <c r="EC205" s="70" t="s">
        <v>3710</v>
      </c>
      <c r="EP205" s="51" t="s">
        <v>904</v>
      </c>
      <c r="EU205" s="51" t="s">
        <v>902</v>
      </c>
      <c r="EZ205" s="73" t="s">
        <v>86</v>
      </c>
      <c r="FA205" s="71" t="s">
        <v>935</v>
      </c>
      <c r="FB205" s="71" t="s">
        <v>8964</v>
      </c>
      <c r="FJ205" s="51" t="s">
        <v>945</v>
      </c>
      <c r="FO205" s="52" t="s">
        <v>9240</v>
      </c>
      <c r="FY205" s="51" t="s">
        <v>970</v>
      </c>
      <c r="GD205" s="52" t="s">
        <v>5515</v>
      </c>
      <c r="GI205" s="52" t="s">
        <v>9665</v>
      </c>
      <c r="GN205" s="50" t="s">
        <v>912</v>
      </c>
      <c r="GS205" s="69"/>
      <c r="GT205" s="69" t="s">
        <v>933</v>
      </c>
      <c r="GU205" s="69" t="s">
        <v>732</v>
      </c>
      <c r="GX205" s="51" t="s">
        <v>945</v>
      </c>
      <c r="HC205" s="52" t="s">
        <v>951</v>
      </c>
      <c r="HH205" s="69"/>
      <c r="HI205" s="69" t="s">
        <v>925</v>
      </c>
      <c r="HJ205" s="69" t="s">
        <v>926</v>
      </c>
      <c r="HK205" s="69" t="s">
        <v>98</v>
      </c>
      <c r="HM205" s="52" t="s">
        <v>953</v>
      </c>
      <c r="HR205" s="52" t="s">
        <v>1192</v>
      </c>
      <c r="HW205" s="52" t="s">
        <v>5696</v>
      </c>
      <c r="IL205" s="52" t="s">
        <v>1195</v>
      </c>
      <c r="IQ205" s="50" t="s">
        <v>946</v>
      </c>
      <c r="IV205" s="51" t="s">
        <v>932</v>
      </c>
      <c r="JA205" s="51" t="s">
        <v>924</v>
      </c>
      <c r="JK205" s="73" t="s">
        <v>918</v>
      </c>
      <c r="JL205" s="71">
        <v>1</v>
      </c>
      <c r="JM205" s="71">
        <v>5</v>
      </c>
      <c r="JN205" s="71" t="s">
        <v>11297</v>
      </c>
      <c r="JP205" s="68"/>
      <c r="JU205" s="51" t="s">
        <v>962</v>
      </c>
      <c r="KE205" s="52" t="s">
        <v>12490</v>
      </c>
      <c r="KJ205" s="52" t="s">
        <v>11676</v>
      </c>
    </row>
    <row r="206" spans="1:299" ht="409.6" thickBot="1">
      <c r="F206" s="52" t="s">
        <v>1168</v>
      </c>
      <c r="U206" s="72" t="s">
        <v>101</v>
      </c>
      <c r="V206" s="70" t="s">
        <v>2277</v>
      </c>
      <c r="W206" s="70" t="s">
        <v>5319</v>
      </c>
      <c r="Z206" s="50" t="s">
        <v>923</v>
      </c>
      <c r="AE206" s="72" t="s">
        <v>940</v>
      </c>
      <c r="AF206" s="70" t="s">
        <v>935</v>
      </c>
      <c r="AG206" s="70" t="s">
        <v>5931</v>
      </c>
      <c r="AH206"/>
      <c r="AI206"/>
      <c r="AJ206" s="51" t="s">
        <v>904</v>
      </c>
      <c r="AT206" s="51" t="s">
        <v>904</v>
      </c>
      <c r="BN206" s="52" t="s">
        <v>951</v>
      </c>
      <c r="BS206" s="52" t="s">
        <v>1158</v>
      </c>
      <c r="BX206" s="50" t="s">
        <v>982</v>
      </c>
      <c r="CC206" s="52" t="s">
        <v>1114</v>
      </c>
      <c r="CD206"/>
      <c r="CE206"/>
      <c r="CF206"/>
      <c r="CG206"/>
      <c r="CH206" s="51" t="s">
        <v>8585</v>
      </c>
      <c r="CM206" s="51" t="s">
        <v>98</v>
      </c>
      <c r="DB206" s="50" t="s">
        <v>1064</v>
      </c>
      <c r="DC206"/>
      <c r="DD206"/>
      <c r="DE206"/>
      <c r="DF206"/>
      <c r="DG206" s="72" t="s">
        <v>1029</v>
      </c>
      <c r="DH206" s="70" t="s">
        <v>1525</v>
      </c>
      <c r="DI206" s="70" t="s">
        <v>12366</v>
      </c>
      <c r="DL206" s="52" t="s">
        <v>8807</v>
      </c>
      <c r="DQ206" s="72" t="s">
        <v>942</v>
      </c>
      <c r="DR206" s="70" t="s">
        <v>935</v>
      </c>
      <c r="DS206" s="70" t="s">
        <v>1186</v>
      </c>
      <c r="DV206" s="50" t="s">
        <v>929</v>
      </c>
      <c r="EA206" s="73" t="s">
        <v>936</v>
      </c>
      <c r="EB206" s="71" t="s">
        <v>935</v>
      </c>
      <c r="EC206" s="71" t="s">
        <v>3711</v>
      </c>
      <c r="EF206" s="51" t="s">
        <v>960</v>
      </c>
      <c r="EK206" s="51" t="s">
        <v>902</v>
      </c>
      <c r="EP206" s="52" t="s">
        <v>2243</v>
      </c>
      <c r="EU206" s="52" t="s">
        <v>910</v>
      </c>
      <c r="EZ206" s="50" t="s">
        <v>944</v>
      </c>
      <c r="FE206" s="50" t="s">
        <v>946</v>
      </c>
      <c r="FJ206" s="52" t="s">
        <v>9068</v>
      </c>
      <c r="FT206" s="51" t="s">
        <v>950</v>
      </c>
      <c r="FY206" s="52">
        <v>16666666.699999999</v>
      </c>
      <c r="GD206" s="68"/>
      <c r="GI206" s="52" t="s">
        <v>9666</v>
      </c>
      <c r="GS206" s="72" t="s">
        <v>934</v>
      </c>
      <c r="GT206" s="70" t="s">
        <v>935</v>
      </c>
      <c r="GU206" s="70" t="s">
        <v>9871</v>
      </c>
      <c r="GX206" s="52" t="s">
        <v>1430</v>
      </c>
      <c r="HH206" s="72" t="s">
        <v>101</v>
      </c>
      <c r="HI206" s="70" t="s">
        <v>927</v>
      </c>
      <c r="HJ206" s="70" t="s">
        <v>928</v>
      </c>
      <c r="HK206" s="70" t="s">
        <v>10406</v>
      </c>
      <c r="HW206" s="68"/>
      <c r="IG206" s="51" t="s">
        <v>1060</v>
      </c>
      <c r="IV206" s="69"/>
      <c r="IW206" s="69" t="s">
        <v>933</v>
      </c>
      <c r="IX206" s="69" t="s">
        <v>732</v>
      </c>
      <c r="JA206" s="69"/>
      <c r="JB206" s="69" t="s">
        <v>925</v>
      </c>
      <c r="JC206" s="69" t="s">
        <v>926</v>
      </c>
      <c r="JD206" s="69" t="s">
        <v>98</v>
      </c>
      <c r="JF206" s="50" t="s">
        <v>946</v>
      </c>
      <c r="JK206" s="72" t="s">
        <v>919</v>
      </c>
      <c r="JL206" s="70">
        <v>5</v>
      </c>
      <c r="JM206" s="70">
        <v>10</v>
      </c>
      <c r="JN206" s="70" t="s">
        <v>11298</v>
      </c>
      <c r="JP206" s="52" t="s">
        <v>4973</v>
      </c>
      <c r="JU206" s="52" t="s">
        <v>1214</v>
      </c>
      <c r="JZ206" s="51" t="s">
        <v>958</v>
      </c>
      <c r="KE206" s="52" t="s">
        <v>12491</v>
      </c>
      <c r="KJ206" s="100" t="s">
        <v>11677</v>
      </c>
    </row>
    <row r="207" spans="1:299" ht="409.6" thickBot="1">
      <c r="A207" s="51" t="s">
        <v>904</v>
      </c>
      <c r="P207" s="50" t="s">
        <v>913</v>
      </c>
      <c r="U207" s="50" t="s">
        <v>982</v>
      </c>
      <c r="AE207" s="73" t="s">
        <v>941</v>
      </c>
      <c r="AF207" s="71" t="s">
        <v>935</v>
      </c>
      <c r="AG207" s="71" t="s">
        <v>5932</v>
      </c>
      <c r="AH207"/>
      <c r="AI207"/>
      <c r="AJ207" s="52" t="s">
        <v>3256</v>
      </c>
      <c r="AO207" s="51" t="s">
        <v>900</v>
      </c>
      <c r="AT207" s="52" t="s">
        <v>1881</v>
      </c>
      <c r="AY207" s="51" t="s">
        <v>904</v>
      </c>
      <c r="BD207" s="51" t="s">
        <v>902</v>
      </c>
      <c r="BI207" s="51" t="s">
        <v>904</v>
      </c>
      <c r="CC207"/>
      <c r="CD207"/>
      <c r="CE207"/>
      <c r="CF207"/>
      <c r="CG207"/>
      <c r="CH207" s="69"/>
      <c r="CI207" s="69" t="s">
        <v>2276</v>
      </c>
      <c r="CJ207" s="69" t="s">
        <v>8586</v>
      </c>
      <c r="CK207" s="69" t="s">
        <v>732</v>
      </c>
      <c r="CM207" s="52" t="s">
        <v>8209</v>
      </c>
      <c r="CR207" s="51" t="s">
        <v>72</v>
      </c>
      <c r="DB207"/>
      <c r="DC207"/>
      <c r="DD207"/>
      <c r="DE207"/>
      <c r="DF207"/>
      <c r="DG207" s="73" t="s">
        <v>36</v>
      </c>
      <c r="DH207" s="71" t="s">
        <v>171</v>
      </c>
      <c r="DI207" s="73"/>
      <c r="DL207" s="52" t="s">
        <v>8808</v>
      </c>
      <c r="DQ207" s="73" t="s">
        <v>943</v>
      </c>
      <c r="DR207" s="71" t="s">
        <v>935</v>
      </c>
      <c r="DS207" s="71" t="s">
        <v>1187</v>
      </c>
      <c r="EA207" s="72" t="s">
        <v>937</v>
      </c>
      <c r="EB207" s="70" t="s">
        <v>935</v>
      </c>
      <c r="EC207" s="70" t="s">
        <v>3712</v>
      </c>
      <c r="EF207" s="52" t="s">
        <v>1730</v>
      </c>
      <c r="EK207" s="52" t="s">
        <v>910</v>
      </c>
      <c r="FJ207" s="52" t="s">
        <v>9069</v>
      </c>
      <c r="FO207" s="50" t="s">
        <v>946</v>
      </c>
      <c r="FT207" s="52" t="s">
        <v>951</v>
      </c>
      <c r="GD207" s="52" t="s">
        <v>5516</v>
      </c>
      <c r="GI207" s="52" t="s">
        <v>9667</v>
      </c>
      <c r="GS207" s="73" t="s">
        <v>936</v>
      </c>
      <c r="GT207" s="71" t="s">
        <v>939</v>
      </c>
      <c r="GU207" s="71" t="s">
        <v>9872</v>
      </c>
      <c r="GX207" s="52" t="s">
        <v>10046</v>
      </c>
      <c r="HC207" s="51" t="s">
        <v>952</v>
      </c>
      <c r="HH207" s="50" t="s">
        <v>929</v>
      </c>
      <c r="HM207" s="51" t="s">
        <v>954</v>
      </c>
      <c r="HR207" s="51" t="s">
        <v>958</v>
      </c>
      <c r="HW207" s="52" t="s">
        <v>5697</v>
      </c>
      <c r="IB207" s="51" t="s">
        <v>945</v>
      </c>
      <c r="IG207" s="52" t="s">
        <v>1061</v>
      </c>
      <c r="IL207" s="51" t="s">
        <v>966</v>
      </c>
      <c r="IV207" s="72" t="s">
        <v>934</v>
      </c>
      <c r="IW207" s="70" t="s">
        <v>935</v>
      </c>
      <c r="IX207" s="70" t="s">
        <v>11121</v>
      </c>
      <c r="JA207" s="72" t="s">
        <v>101</v>
      </c>
      <c r="JB207" s="70" t="s">
        <v>927</v>
      </c>
      <c r="JC207" s="70" t="s">
        <v>928</v>
      </c>
      <c r="JD207" s="70" t="s">
        <v>11861</v>
      </c>
      <c r="JK207" s="50" t="s">
        <v>920</v>
      </c>
      <c r="JP207" s="68"/>
      <c r="JZ207" s="52" t="s">
        <v>5027</v>
      </c>
      <c r="KE207" s="52" t="s">
        <v>12492</v>
      </c>
      <c r="KJ207" s="163" t="s">
        <v>11678</v>
      </c>
    </row>
    <row r="208" spans="1:299" ht="409.6" thickBot="1">
      <c r="A208" s="52" t="s">
        <v>2251</v>
      </c>
      <c r="F208" s="51" t="s">
        <v>902</v>
      </c>
      <c r="AE208" s="72" t="s">
        <v>942</v>
      </c>
      <c r="AF208" s="70" t="s">
        <v>935</v>
      </c>
      <c r="AG208" s="70" t="s">
        <v>5933</v>
      </c>
      <c r="AH208"/>
      <c r="AI208"/>
      <c r="AO208" s="52" t="s">
        <v>1168</v>
      </c>
      <c r="AY208" s="52" t="s">
        <v>6497</v>
      </c>
      <c r="BD208" s="52" t="s">
        <v>910</v>
      </c>
      <c r="BI208" s="52" t="s">
        <v>3256</v>
      </c>
      <c r="BN208" s="51" t="s">
        <v>952</v>
      </c>
      <c r="BS208" s="51" t="s">
        <v>902</v>
      </c>
      <c r="CC208" s="51" t="s">
        <v>1096</v>
      </c>
      <c r="CD208"/>
      <c r="CE208"/>
      <c r="CF208"/>
      <c r="CG208"/>
      <c r="CH208" s="72" t="s">
        <v>101</v>
      </c>
      <c r="CI208" s="70" t="s">
        <v>8587</v>
      </c>
      <c r="CJ208" s="70" t="s">
        <v>12300</v>
      </c>
      <c r="CK208" s="70" t="s">
        <v>12301</v>
      </c>
      <c r="CW208" s="51" t="s">
        <v>930</v>
      </c>
      <c r="DB208"/>
      <c r="DC208"/>
      <c r="DD208"/>
      <c r="DE208"/>
      <c r="DF208"/>
      <c r="DG208" s="50" t="s">
        <v>1031</v>
      </c>
      <c r="DL208" s="52" t="s">
        <v>8809</v>
      </c>
      <c r="DQ208" s="72" t="s">
        <v>20</v>
      </c>
      <c r="DR208" s="70" t="s">
        <v>935</v>
      </c>
      <c r="DS208" s="70" t="s">
        <v>1188</v>
      </c>
      <c r="EA208" s="73" t="s">
        <v>938</v>
      </c>
      <c r="EB208" s="71" t="s">
        <v>935</v>
      </c>
      <c r="EC208" s="71" t="s">
        <v>3713</v>
      </c>
      <c r="EP208" s="51" t="s">
        <v>98</v>
      </c>
      <c r="EU208" s="51" t="s">
        <v>904</v>
      </c>
      <c r="FJ208" s="52" t="s">
        <v>9070</v>
      </c>
      <c r="FY208" s="51" t="s">
        <v>971</v>
      </c>
      <c r="GD208" s="52" t="s">
        <v>5502</v>
      </c>
      <c r="GN208" s="50" t="s">
        <v>913</v>
      </c>
      <c r="GS208" s="72" t="s">
        <v>937</v>
      </c>
      <c r="GT208" s="70" t="s">
        <v>935</v>
      </c>
      <c r="GU208" s="70" t="s">
        <v>9873</v>
      </c>
      <c r="GX208" s="161" t="s">
        <v>10047</v>
      </c>
      <c r="HC208" s="52" t="s">
        <v>953</v>
      </c>
      <c r="HM208" s="52" t="s">
        <v>955</v>
      </c>
      <c r="HR208" s="52" t="s">
        <v>2679</v>
      </c>
      <c r="HW208" s="52" t="s">
        <v>5698</v>
      </c>
      <c r="IB208" s="52" t="s">
        <v>1430</v>
      </c>
      <c r="IL208" s="52" t="s">
        <v>1731</v>
      </c>
      <c r="IQ208" s="51" t="s">
        <v>947</v>
      </c>
      <c r="IV208" s="73" t="s">
        <v>936</v>
      </c>
      <c r="IW208" s="71" t="s">
        <v>939</v>
      </c>
      <c r="IX208" s="71" t="s">
        <v>11122</v>
      </c>
      <c r="JA208" s="50" t="s">
        <v>929</v>
      </c>
      <c r="JP208" s="52" t="s">
        <v>4974</v>
      </c>
      <c r="JU208" s="51" t="s">
        <v>964</v>
      </c>
      <c r="KE208" s="52" t="s">
        <v>12493</v>
      </c>
      <c r="KJ208" s="100" t="s">
        <v>11679</v>
      </c>
    </row>
    <row r="209" spans="1:298" ht="409.6" thickBot="1">
      <c r="F209" s="52" t="s">
        <v>910</v>
      </c>
      <c r="K209" s="50" t="s">
        <v>912</v>
      </c>
      <c r="Z209" s="51" t="s">
        <v>924</v>
      </c>
      <c r="AE209" s="73" t="s">
        <v>943</v>
      </c>
      <c r="AF209" s="71" t="s">
        <v>935</v>
      </c>
      <c r="AG209" s="71" t="s">
        <v>5934</v>
      </c>
      <c r="AH209"/>
      <c r="AI209"/>
      <c r="AJ209" s="51" t="s">
        <v>98</v>
      </c>
      <c r="AT209" s="51" t="s">
        <v>98</v>
      </c>
      <c r="BN209" s="52" t="s">
        <v>953</v>
      </c>
      <c r="BS209" s="52" t="s">
        <v>910</v>
      </c>
      <c r="BX209" s="51" t="s">
        <v>983</v>
      </c>
      <c r="CC209" s="52" t="s">
        <v>1103</v>
      </c>
      <c r="CD209"/>
      <c r="CE209"/>
      <c r="CF209"/>
      <c r="CG209"/>
      <c r="CH209" s="50" t="s">
        <v>1064</v>
      </c>
      <c r="CR209" s="51" t="s">
        <v>1143</v>
      </c>
      <c r="CW209" s="161" t="s">
        <v>8616</v>
      </c>
      <c r="DB209" s="51" t="s">
        <v>1065</v>
      </c>
      <c r="DC209"/>
      <c r="DD209"/>
      <c r="DE209"/>
      <c r="DF209"/>
      <c r="DL209" s="52" t="s">
        <v>8810</v>
      </c>
      <c r="DQ209" s="73" t="s">
        <v>86</v>
      </c>
      <c r="DR209" s="71" t="s">
        <v>935</v>
      </c>
      <c r="DS209" s="71" t="s">
        <v>1189</v>
      </c>
      <c r="DV209" s="51" t="s">
        <v>930</v>
      </c>
      <c r="EA209" s="72" t="s">
        <v>940</v>
      </c>
      <c r="EB209" s="70" t="s">
        <v>935</v>
      </c>
      <c r="EC209" s="70" t="s">
        <v>3714</v>
      </c>
      <c r="EF209" s="51" t="s">
        <v>961</v>
      </c>
      <c r="EK209" s="51" t="s">
        <v>904</v>
      </c>
      <c r="EP209" s="52" t="s">
        <v>2646</v>
      </c>
      <c r="EU209" s="52" t="s">
        <v>1425</v>
      </c>
      <c r="EZ209" s="51" t="s">
        <v>945</v>
      </c>
      <c r="FE209" s="51" t="s">
        <v>947</v>
      </c>
      <c r="FJ209" s="52" t="s">
        <v>9071</v>
      </c>
      <c r="FT209" s="51" t="s">
        <v>952</v>
      </c>
      <c r="FY209" s="52" t="s">
        <v>9568</v>
      </c>
      <c r="GD209" s="68"/>
      <c r="GI209" s="50" t="s">
        <v>946</v>
      </c>
      <c r="GS209" s="73" t="s">
        <v>938</v>
      </c>
      <c r="GT209" s="71" t="s">
        <v>935</v>
      </c>
      <c r="GU209" s="71" t="s">
        <v>9874</v>
      </c>
      <c r="GX209" s="52" t="s">
        <v>10048</v>
      </c>
      <c r="HW209" s="68"/>
      <c r="IB209" s="52" t="s">
        <v>10739</v>
      </c>
      <c r="IG209" s="51" t="s">
        <v>732</v>
      </c>
      <c r="IQ209" s="52" t="s">
        <v>132</v>
      </c>
      <c r="IV209" s="72" t="s">
        <v>937</v>
      </c>
      <c r="IW209" s="70" t="s">
        <v>935</v>
      </c>
      <c r="IX209" s="70" t="s">
        <v>11123</v>
      </c>
      <c r="JF209" s="51" t="s">
        <v>947</v>
      </c>
      <c r="JP209" s="52" t="s">
        <v>4975</v>
      </c>
      <c r="JU209" s="52" t="s">
        <v>965</v>
      </c>
      <c r="JZ209" s="51" t="s">
        <v>960</v>
      </c>
      <c r="KE209" s="52" t="s">
        <v>12494</v>
      </c>
      <c r="KJ209" s="163" t="s">
        <v>11680</v>
      </c>
    </row>
    <row r="210" spans="1:298" ht="288.5" customHeight="1" thickBot="1">
      <c r="A210" s="51" t="s">
        <v>98</v>
      </c>
      <c r="P210" s="51" t="s">
        <v>914</v>
      </c>
      <c r="U210" s="51" t="s">
        <v>983</v>
      </c>
      <c r="Z210" s="69"/>
      <c r="AA210" s="69" t="s">
        <v>925</v>
      </c>
      <c r="AB210" s="69" t="s">
        <v>926</v>
      </c>
      <c r="AC210" s="69" t="s">
        <v>98</v>
      </c>
      <c r="AE210" s="72" t="s">
        <v>20</v>
      </c>
      <c r="AF210" s="70" t="s">
        <v>935</v>
      </c>
      <c r="AG210" s="70" t="s">
        <v>5935</v>
      </c>
      <c r="AH210"/>
      <c r="AI210"/>
      <c r="AJ210" s="52" t="s">
        <v>6079</v>
      </c>
      <c r="AO210" s="51" t="s">
        <v>902</v>
      </c>
      <c r="AT210" s="52" t="s">
        <v>6296</v>
      </c>
      <c r="AY210" s="51" t="s">
        <v>98</v>
      </c>
      <c r="BD210" s="51" t="s">
        <v>904</v>
      </c>
      <c r="BI210" s="51" t="s">
        <v>98</v>
      </c>
      <c r="BX210" s="52" t="s">
        <v>8084</v>
      </c>
      <c r="CC210"/>
      <c r="CD210"/>
      <c r="CE210"/>
      <c r="CF210"/>
      <c r="CG210"/>
      <c r="CR210" s="52" t="s">
        <v>95</v>
      </c>
      <c r="CW210" s="52" t="s">
        <v>8617</v>
      </c>
      <c r="DB210"/>
      <c r="DC210"/>
      <c r="DD210"/>
      <c r="DE210"/>
      <c r="DF210"/>
      <c r="DQ210" s="50" t="s">
        <v>944</v>
      </c>
      <c r="DV210" s="52" t="s">
        <v>1430</v>
      </c>
      <c r="EA210" s="73" t="s">
        <v>941</v>
      </c>
      <c r="EB210" s="71" t="s">
        <v>935</v>
      </c>
      <c r="EC210" s="71" t="s">
        <v>3715</v>
      </c>
      <c r="EF210" s="52" t="s">
        <v>918</v>
      </c>
      <c r="EK210" s="52" t="s">
        <v>907</v>
      </c>
      <c r="EZ210" s="52"/>
      <c r="FE210" s="52" t="s">
        <v>132</v>
      </c>
      <c r="FJ210" s="52" t="s">
        <v>9072</v>
      </c>
      <c r="FO210" s="51" t="s">
        <v>947</v>
      </c>
      <c r="FT210" s="52" t="s">
        <v>981</v>
      </c>
      <c r="GD210" s="52" t="s">
        <v>5517</v>
      </c>
      <c r="GS210" s="72" t="s">
        <v>940</v>
      </c>
      <c r="GT210" s="70" t="s">
        <v>935</v>
      </c>
      <c r="GU210" s="70" t="s">
        <v>9875</v>
      </c>
      <c r="GX210" s="52" t="s">
        <v>10049</v>
      </c>
      <c r="HC210" s="51" t="s">
        <v>954</v>
      </c>
      <c r="HH210" s="51" t="s">
        <v>930</v>
      </c>
      <c r="HM210" s="51" t="s">
        <v>956</v>
      </c>
      <c r="HR210" s="51" t="s">
        <v>960</v>
      </c>
      <c r="HW210" s="52" t="s">
        <v>5699</v>
      </c>
      <c r="IB210" s="68"/>
      <c r="IL210" s="51" t="s">
        <v>968</v>
      </c>
      <c r="IV210" s="73" t="s">
        <v>938</v>
      </c>
      <c r="IW210" s="71" t="s">
        <v>935</v>
      </c>
      <c r="IX210" s="71" t="s">
        <v>11124</v>
      </c>
      <c r="JF210" s="52" t="s">
        <v>132</v>
      </c>
      <c r="JK210" s="51" t="s">
        <v>921</v>
      </c>
      <c r="JP210" s="52" t="s">
        <v>4976</v>
      </c>
      <c r="JZ210" s="52" t="s">
        <v>11588</v>
      </c>
      <c r="KE210" s="52" t="s">
        <v>12495</v>
      </c>
      <c r="KJ210" s="163" t="s">
        <v>11681</v>
      </c>
    </row>
    <row r="211" spans="1:298" ht="409.6" thickBot="1">
      <c r="A211" s="52" t="s">
        <v>2252</v>
      </c>
      <c r="F211" s="51" t="s">
        <v>904</v>
      </c>
      <c r="P211" s="69"/>
      <c r="Q211" s="69" t="s">
        <v>915</v>
      </c>
      <c r="R211" s="69" t="s">
        <v>916</v>
      </c>
      <c r="S211" s="69" t="s">
        <v>98</v>
      </c>
      <c r="U211" s="52" t="s">
        <v>132</v>
      </c>
      <c r="Z211" s="72" t="s">
        <v>101</v>
      </c>
      <c r="AA211" s="70" t="s">
        <v>927</v>
      </c>
      <c r="AB211" s="70" t="s">
        <v>928</v>
      </c>
      <c r="AC211" s="70" t="s">
        <v>4004</v>
      </c>
      <c r="AE211" s="73" t="s">
        <v>86</v>
      </c>
      <c r="AF211" s="71" t="s">
        <v>935</v>
      </c>
      <c r="AG211" s="71" t="s">
        <v>5936</v>
      </c>
      <c r="AH211"/>
      <c r="AI211"/>
      <c r="AO211" s="52" t="s">
        <v>910</v>
      </c>
      <c r="AY211" s="52" t="s">
        <v>6498</v>
      </c>
      <c r="BD211" s="52" t="s">
        <v>1425</v>
      </c>
      <c r="BI211" s="52" t="s">
        <v>7467</v>
      </c>
      <c r="BN211" s="51" t="s">
        <v>954</v>
      </c>
      <c r="BS211" s="51" t="s">
        <v>904</v>
      </c>
      <c r="CC211" s="51" t="s">
        <v>1097</v>
      </c>
      <c r="CD211"/>
      <c r="CE211"/>
      <c r="CF211"/>
      <c r="CG211"/>
      <c r="CM211" s="51" t="s">
        <v>900</v>
      </c>
      <c r="CW211" s="52" t="s">
        <v>8618</v>
      </c>
      <c r="DB211" s="51" t="s">
        <v>1066</v>
      </c>
      <c r="DC211"/>
      <c r="DD211"/>
      <c r="DE211"/>
      <c r="DF211"/>
      <c r="DG211" s="50" t="s">
        <v>1032</v>
      </c>
      <c r="DL211" s="50" t="s">
        <v>946</v>
      </c>
      <c r="DV211" s="52" t="s">
        <v>1431</v>
      </c>
      <c r="EA211" s="72" t="s">
        <v>942</v>
      </c>
      <c r="EB211" s="70" t="s">
        <v>935</v>
      </c>
      <c r="EC211" s="70" t="s">
        <v>3716</v>
      </c>
      <c r="EU211" s="51" t="s">
        <v>98</v>
      </c>
      <c r="EZ211" s="52" t="s">
        <v>8965</v>
      </c>
      <c r="FJ211" s="68"/>
      <c r="FO211" s="52" t="s">
        <v>132</v>
      </c>
      <c r="FY211" s="51" t="s">
        <v>972</v>
      </c>
      <c r="GD211" s="68"/>
      <c r="GN211" s="51" t="s">
        <v>914</v>
      </c>
      <c r="GS211" s="73" t="s">
        <v>941</v>
      </c>
      <c r="GT211" s="71" t="s">
        <v>939</v>
      </c>
      <c r="GU211" s="71" t="s">
        <v>9876</v>
      </c>
      <c r="GX211" s="52" t="s">
        <v>10050</v>
      </c>
      <c r="HC211" s="52" t="s">
        <v>955</v>
      </c>
      <c r="HH211" s="52" t="s">
        <v>10407</v>
      </c>
      <c r="HM211" s="52" t="s">
        <v>1192</v>
      </c>
      <c r="HR211" s="52" t="s">
        <v>10565</v>
      </c>
      <c r="HW211" s="52" t="s">
        <v>5700</v>
      </c>
      <c r="IB211" s="52" t="s">
        <v>10740</v>
      </c>
      <c r="IL211" s="52" t="s">
        <v>124</v>
      </c>
      <c r="IQ211" s="50" t="s">
        <v>948</v>
      </c>
      <c r="IV211" s="72" t="s">
        <v>940</v>
      </c>
      <c r="IW211" s="70" t="s">
        <v>935</v>
      </c>
      <c r="IX211" s="70" t="s">
        <v>11125</v>
      </c>
      <c r="JA211" s="51" t="s">
        <v>930</v>
      </c>
      <c r="JK211" s="52" t="s">
        <v>922</v>
      </c>
      <c r="JP211" s="68"/>
      <c r="JU211" s="51" t="s">
        <v>966</v>
      </c>
      <c r="KE211" s="68"/>
    </row>
    <row r="212" spans="1:298" ht="409.6" thickBot="1">
      <c r="F212" s="52" t="s">
        <v>905</v>
      </c>
      <c r="K212" s="50" t="s">
        <v>913</v>
      </c>
      <c r="P212" s="72" t="s">
        <v>917</v>
      </c>
      <c r="Q212" s="70">
        <v>0</v>
      </c>
      <c r="R212" s="70">
        <v>5</v>
      </c>
      <c r="S212" s="72"/>
      <c r="Z212" s="50" t="s">
        <v>929</v>
      </c>
      <c r="AE212" s="50" t="s">
        <v>944</v>
      </c>
      <c r="AF212"/>
      <c r="AG212"/>
      <c r="AH212"/>
      <c r="AI212"/>
      <c r="BN212" s="52" t="s">
        <v>975</v>
      </c>
      <c r="BS212" s="52" t="s">
        <v>1425</v>
      </c>
      <c r="BX212" s="50" t="s">
        <v>6547</v>
      </c>
      <c r="CC212" s="52">
        <v>28601</v>
      </c>
      <c r="CD212"/>
      <c r="CE212"/>
      <c r="CF212"/>
      <c r="CG212"/>
      <c r="CH212" s="51" t="s">
        <v>1065</v>
      </c>
      <c r="CM212" s="52" t="s">
        <v>906</v>
      </c>
      <c r="CR212" s="51" t="s">
        <v>1145</v>
      </c>
      <c r="CW212" s="52" t="s">
        <v>8619</v>
      </c>
      <c r="DB212" s="52" t="s">
        <v>9720</v>
      </c>
      <c r="DC212"/>
      <c r="DD212"/>
      <c r="DE212"/>
      <c r="DF212"/>
      <c r="DV212" s="52" t="s">
        <v>1432</v>
      </c>
      <c r="EA212" s="73" t="s">
        <v>943</v>
      </c>
      <c r="EB212" s="71" t="s">
        <v>935</v>
      </c>
      <c r="EC212" s="71" t="s">
        <v>3717</v>
      </c>
      <c r="EF212" s="51" t="s">
        <v>962</v>
      </c>
      <c r="EK212" s="51" t="s">
        <v>98</v>
      </c>
      <c r="EU212" s="52" t="s">
        <v>3086</v>
      </c>
      <c r="EZ212" s="68"/>
      <c r="FE212" s="50" t="s">
        <v>948</v>
      </c>
      <c r="FJ212" s="52" t="s">
        <v>9073</v>
      </c>
      <c r="FT212" s="51" t="s">
        <v>954</v>
      </c>
      <c r="FY212" s="52" t="s">
        <v>9569</v>
      </c>
      <c r="GD212" s="68"/>
      <c r="GI212" s="51" t="s">
        <v>947</v>
      </c>
      <c r="GN212" s="69"/>
      <c r="GO212" s="69" t="s">
        <v>915</v>
      </c>
      <c r="GP212" s="69" t="s">
        <v>916</v>
      </c>
      <c r="GQ212" s="69" t="s">
        <v>98</v>
      </c>
      <c r="GS212" s="72" t="s">
        <v>942</v>
      </c>
      <c r="GT212" s="70" t="s">
        <v>939</v>
      </c>
      <c r="GU212" s="70" t="s">
        <v>9877</v>
      </c>
      <c r="GX212" s="52" t="s">
        <v>10051</v>
      </c>
      <c r="IB212" s="68"/>
      <c r="IV212" s="73" t="s">
        <v>941</v>
      </c>
      <c r="IW212" s="71" t="s">
        <v>935</v>
      </c>
      <c r="IX212" s="71" t="s">
        <v>11126</v>
      </c>
      <c r="JA212" s="52" t="s">
        <v>11862</v>
      </c>
      <c r="JF212" s="50" t="s">
        <v>948</v>
      </c>
      <c r="JP212" s="52" t="s">
        <v>4977</v>
      </c>
      <c r="JU212" s="52" t="s">
        <v>997</v>
      </c>
      <c r="JZ212" s="51" t="s">
        <v>961</v>
      </c>
      <c r="KE212" s="181" t="s">
        <v>12496</v>
      </c>
      <c r="KJ212" s="50" t="s">
        <v>931</v>
      </c>
    </row>
    <row r="213" spans="1:298" ht="409.6" thickBot="1">
      <c r="P213" s="73" t="s">
        <v>918</v>
      </c>
      <c r="Q213" s="71">
        <v>5</v>
      </c>
      <c r="R213" s="71">
        <v>15</v>
      </c>
      <c r="S213" s="73"/>
      <c r="U213" s="50" t="s">
        <v>984</v>
      </c>
      <c r="AE213"/>
      <c r="AF213"/>
      <c r="AG213"/>
      <c r="AH213"/>
      <c r="AI213"/>
      <c r="AO213" s="51" t="s">
        <v>904</v>
      </c>
      <c r="BD213" s="51" t="s">
        <v>98</v>
      </c>
      <c r="CC213"/>
      <c r="CD213"/>
      <c r="CE213"/>
      <c r="CF213"/>
      <c r="CG213"/>
      <c r="CH213" s="50" t="s">
        <v>1077</v>
      </c>
      <c r="CR213" s="52" t="s">
        <v>97</v>
      </c>
      <c r="CW213" s="52" t="s">
        <v>8620</v>
      </c>
      <c r="DB213"/>
      <c r="DC213"/>
      <c r="DD213"/>
      <c r="DE213"/>
      <c r="DF213"/>
      <c r="DQ213" s="51" t="s">
        <v>945</v>
      </c>
      <c r="DV213" s="68"/>
      <c r="EA213" s="72" t="s">
        <v>20</v>
      </c>
      <c r="EB213" s="70" t="s">
        <v>935</v>
      </c>
      <c r="EC213" s="70" t="s">
        <v>3718</v>
      </c>
      <c r="EF213" s="52" t="s">
        <v>1004</v>
      </c>
      <c r="EK213" s="52" t="s">
        <v>3260</v>
      </c>
      <c r="EP213" s="51" t="s">
        <v>900</v>
      </c>
      <c r="EZ213" s="52" t="s">
        <v>8966</v>
      </c>
      <c r="FJ213" s="52" t="s">
        <v>9074</v>
      </c>
      <c r="FO213" s="50" t="s">
        <v>948</v>
      </c>
      <c r="FT213" s="52" t="s">
        <v>955</v>
      </c>
      <c r="GD213" s="52" t="s">
        <v>5518</v>
      </c>
      <c r="GI213" s="52" t="s">
        <v>132</v>
      </c>
      <c r="GN213" s="72" t="s">
        <v>917</v>
      </c>
      <c r="GO213" s="70">
        <v>0</v>
      </c>
      <c r="GP213" s="70">
        <v>1</v>
      </c>
      <c r="GQ213" s="70" t="s">
        <v>3435</v>
      </c>
      <c r="GS213" s="73" t="s">
        <v>943</v>
      </c>
      <c r="GT213" s="71" t="s">
        <v>123</v>
      </c>
      <c r="GU213" s="71" t="s">
        <v>9878</v>
      </c>
      <c r="GX213" s="52" t="s">
        <v>10052</v>
      </c>
      <c r="HC213" s="51" t="s">
        <v>956</v>
      </c>
      <c r="HH213" s="50" t="s">
        <v>931</v>
      </c>
      <c r="HM213" s="51" t="s">
        <v>958</v>
      </c>
      <c r="HR213" s="51" t="s">
        <v>961</v>
      </c>
      <c r="HW213" s="50" t="s">
        <v>931</v>
      </c>
      <c r="IB213" s="52" t="s">
        <v>10741</v>
      </c>
      <c r="IG213" s="50" t="s">
        <v>1064</v>
      </c>
      <c r="IL213" s="51" t="s">
        <v>969</v>
      </c>
      <c r="IV213" s="72" t="s">
        <v>942</v>
      </c>
      <c r="IW213" s="70" t="s">
        <v>935</v>
      </c>
      <c r="IX213" s="70" t="s">
        <v>11127</v>
      </c>
      <c r="JA213" s="68"/>
      <c r="JK213" s="50" t="s">
        <v>923</v>
      </c>
      <c r="JP213" s="52" t="s">
        <v>4978</v>
      </c>
      <c r="JZ213" s="52" t="s">
        <v>995</v>
      </c>
    </row>
    <row r="214" spans="1:298" ht="409.6" thickBot="1">
      <c r="F214" s="51" t="s">
        <v>98</v>
      </c>
      <c r="P214" s="72" t="s">
        <v>919</v>
      </c>
      <c r="Q214" s="70">
        <v>15</v>
      </c>
      <c r="R214" s="70">
        <v>30</v>
      </c>
      <c r="S214" s="72"/>
      <c r="AE214"/>
      <c r="AF214"/>
      <c r="AG214"/>
      <c r="AH214"/>
      <c r="AI214"/>
      <c r="AJ214" s="51" t="s">
        <v>900</v>
      </c>
      <c r="AO214" s="52" t="s">
        <v>3256</v>
      </c>
      <c r="AT214" s="50" t="s">
        <v>912</v>
      </c>
      <c r="BD214" s="52" t="s">
        <v>6722</v>
      </c>
      <c r="BN214" s="51" t="s">
        <v>956</v>
      </c>
      <c r="BS214" s="51" t="s">
        <v>98</v>
      </c>
      <c r="CC214" s="51" t="s">
        <v>1098</v>
      </c>
      <c r="CD214"/>
      <c r="CE214"/>
      <c r="CF214"/>
      <c r="CG214"/>
      <c r="CM214" s="51" t="s">
        <v>902</v>
      </c>
      <c r="CW214" s="52" t="s">
        <v>8621</v>
      </c>
      <c r="DB214" s="51" t="s">
        <v>1068</v>
      </c>
      <c r="DC214"/>
      <c r="DD214"/>
      <c r="DE214"/>
      <c r="DF214"/>
      <c r="DG214" s="51" t="s">
        <v>1033</v>
      </c>
      <c r="DL214" s="51" t="s">
        <v>947</v>
      </c>
      <c r="DQ214" s="52" t="s">
        <v>1190</v>
      </c>
      <c r="DV214" s="52" t="s">
        <v>1433</v>
      </c>
      <c r="EA214" s="73" t="s">
        <v>86</v>
      </c>
      <c r="EB214" s="71" t="s">
        <v>935</v>
      </c>
      <c r="EC214" s="71" t="s">
        <v>3719</v>
      </c>
      <c r="EP214" s="52" t="s">
        <v>908</v>
      </c>
      <c r="FJ214" s="68"/>
      <c r="FY214" s="51" t="s">
        <v>973</v>
      </c>
      <c r="GD214" s="68"/>
      <c r="GN214" s="73" t="s">
        <v>918</v>
      </c>
      <c r="GO214" s="71">
        <v>1</v>
      </c>
      <c r="GP214" s="71">
        <v>10</v>
      </c>
      <c r="GQ214" s="71" t="s">
        <v>3435</v>
      </c>
      <c r="GS214" s="72" t="s">
        <v>20</v>
      </c>
      <c r="GT214" s="70" t="s">
        <v>935</v>
      </c>
      <c r="GU214" s="70" t="s">
        <v>9879</v>
      </c>
      <c r="GX214" s="52" t="s">
        <v>10053</v>
      </c>
      <c r="HC214" s="52" t="s">
        <v>1192</v>
      </c>
      <c r="HM214" s="52" t="s">
        <v>171</v>
      </c>
      <c r="HR214" s="52" t="s">
        <v>917</v>
      </c>
      <c r="IL214" s="52" t="s">
        <v>124</v>
      </c>
      <c r="IQ214" s="51" t="s">
        <v>949</v>
      </c>
      <c r="IV214" s="73" t="s">
        <v>943</v>
      </c>
      <c r="IW214" s="71" t="s">
        <v>935</v>
      </c>
      <c r="IX214" s="71" t="s">
        <v>11128</v>
      </c>
      <c r="JA214" s="52" t="s">
        <v>11863</v>
      </c>
      <c r="JU214" s="51" t="s">
        <v>968</v>
      </c>
      <c r="KE214" s="50" t="s">
        <v>946</v>
      </c>
    </row>
    <row r="215" spans="1:298" ht="409.6" thickBot="1">
      <c r="A215" s="50" t="s">
        <v>912</v>
      </c>
      <c r="F215" s="52" t="s">
        <v>1879</v>
      </c>
      <c r="K215" s="51" t="s">
        <v>914</v>
      </c>
      <c r="P215" s="50" t="s">
        <v>920</v>
      </c>
      <c r="Z215" s="51" t="s">
        <v>930</v>
      </c>
      <c r="AE215" s="51" t="s">
        <v>945</v>
      </c>
      <c r="AF215"/>
      <c r="AG215"/>
      <c r="AH215"/>
      <c r="AI215"/>
      <c r="AJ215" s="52" t="s">
        <v>1168</v>
      </c>
      <c r="AY215" s="50" t="s">
        <v>912</v>
      </c>
      <c r="BI215" s="50" t="s">
        <v>912</v>
      </c>
      <c r="BN215" s="52" t="s">
        <v>1198</v>
      </c>
      <c r="BS215" s="52" t="s">
        <v>7840</v>
      </c>
      <c r="BX215" s="51" t="s">
        <v>6548</v>
      </c>
      <c r="CC215"/>
      <c r="CD215"/>
      <c r="CE215"/>
      <c r="CF215"/>
      <c r="CG215"/>
      <c r="CM215" s="52" t="s">
        <v>910</v>
      </c>
      <c r="CR215" s="51" t="s">
        <v>1147</v>
      </c>
      <c r="CW215" s="52" t="s">
        <v>8622</v>
      </c>
      <c r="DB215" s="52" t="s">
        <v>12667</v>
      </c>
      <c r="DC215"/>
      <c r="DD215"/>
      <c r="DE215"/>
      <c r="DF215"/>
      <c r="DG215" s="52" t="s">
        <v>112</v>
      </c>
      <c r="DL215" s="52" t="s">
        <v>132</v>
      </c>
      <c r="DQ215" s="68"/>
      <c r="DV215" s="52" t="s">
        <v>1434</v>
      </c>
      <c r="EA215" s="50" t="s">
        <v>944</v>
      </c>
      <c r="EF215" s="51" t="s">
        <v>964</v>
      </c>
      <c r="EZ215" s="50" t="s">
        <v>946</v>
      </c>
      <c r="FE215" s="51" t="s">
        <v>949</v>
      </c>
      <c r="FJ215" s="68"/>
      <c r="FT215" s="51" t="s">
        <v>956</v>
      </c>
      <c r="FY215" s="52">
        <v>1660000</v>
      </c>
      <c r="GD215" s="52" t="s">
        <v>5519</v>
      </c>
      <c r="GI215" s="50" t="s">
        <v>948</v>
      </c>
      <c r="GN215" s="72" t="s">
        <v>919</v>
      </c>
      <c r="GO215" s="70">
        <v>10</v>
      </c>
      <c r="GP215" s="70">
        <v>50</v>
      </c>
      <c r="GQ215" s="70" t="s">
        <v>3435</v>
      </c>
      <c r="GS215" s="73" t="s">
        <v>86</v>
      </c>
      <c r="GT215" s="71" t="s">
        <v>935</v>
      </c>
      <c r="GU215" s="71" t="s">
        <v>9879</v>
      </c>
      <c r="GX215" s="52" t="s">
        <v>10054</v>
      </c>
      <c r="IB215" s="50" t="s">
        <v>946</v>
      </c>
      <c r="IV215" s="72" t="s">
        <v>20</v>
      </c>
      <c r="IW215" s="70" t="s">
        <v>935</v>
      </c>
      <c r="IX215" s="70" t="s">
        <v>11129</v>
      </c>
      <c r="JA215" s="68"/>
      <c r="JF215" s="51" t="s">
        <v>949</v>
      </c>
      <c r="JP215" s="50" t="s">
        <v>931</v>
      </c>
      <c r="JU215" s="52">
        <v>40000000</v>
      </c>
      <c r="JZ215" s="51" t="s">
        <v>962</v>
      </c>
      <c r="KJ215" s="51" t="s">
        <v>932</v>
      </c>
    </row>
    <row r="216" spans="1:298" ht="409.6" thickBot="1">
      <c r="K216" s="69"/>
      <c r="L216" s="69" t="s">
        <v>915</v>
      </c>
      <c r="M216" s="69" t="s">
        <v>916</v>
      </c>
      <c r="N216" s="69" t="s">
        <v>98</v>
      </c>
      <c r="U216" s="51" t="s">
        <v>985</v>
      </c>
      <c r="Z216" s="81" t="s">
        <v>4005</v>
      </c>
      <c r="AE216" s="52" t="s">
        <v>5937</v>
      </c>
      <c r="AF216"/>
      <c r="AG216"/>
      <c r="AH216"/>
      <c r="AI216"/>
      <c r="AO216" s="51" t="s">
        <v>98</v>
      </c>
      <c r="BX216" s="69"/>
      <c r="BY216" s="69" t="s">
        <v>2276</v>
      </c>
      <c r="BZ216" s="69" t="s">
        <v>732</v>
      </c>
      <c r="CC216" s="51" t="s">
        <v>1099</v>
      </c>
      <c r="CD216"/>
      <c r="CE216"/>
      <c r="CF216"/>
      <c r="CG216"/>
      <c r="CH216" s="51" t="s">
        <v>1078</v>
      </c>
      <c r="CR216" s="52">
        <v>0</v>
      </c>
      <c r="CW216" s="52" t="s">
        <v>8623</v>
      </c>
      <c r="DB216"/>
      <c r="DC216"/>
      <c r="DD216"/>
      <c r="DE216"/>
      <c r="DF216"/>
      <c r="DQ216" s="52" t="s">
        <v>1191</v>
      </c>
      <c r="DV216" s="52" t="s">
        <v>1435</v>
      </c>
      <c r="EF216" s="52" t="s">
        <v>1477</v>
      </c>
      <c r="EP216" s="51" t="s">
        <v>902</v>
      </c>
      <c r="EU216" s="51" t="s">
        <v>900</v>
      </c>
      <c r="FJ216" s="52" t="s">
        <v>9085</v>
      </c>
      <c r="FO216" s="51" t="s">
        <v>949</v>
      </c>
      <c r="FT216" s="52" t="s">
        <v>2818</v>
      </c>
      <c r="GD216" s="68"/>
      <c r="GN216" s="50" t="s">
        <v>920</v>
      </c>
      <c r="GS216" s="50" t="s">
        <v>944</v>
      </c>
      <c r="GX216" s="52" t="s">
        <v>10055</v>
      </c>
      <c r="HC216" s="51" t="s">
        <v>958</v>
      </c>
      <c r="HH216" s="51" t="s">
        <v>932</v>
      </c>
      <c r="HM216" s="51" t="s">
        <v>960</v>
      </c>
      <c r="HR216" s="51" t="s">
        <v>962</v>
      </c>
      <c r="HW216" s="51" t="s">
        <v>932</v>
      </c>
      <c r="IG216" s="51" t="s">
        <v>1065</v>
      </c>
      <c r="IL216" s="51" t="s">
        <v>970</v>
      </c>
      <c r="IQ216" s="51" t="s">
        <v>950</v>
      </c>
      <c r="IV216" s="73" t="s">
        <v>86</v>
      </c>
      <c r="IW216" s="71" t="s">
        <v>935</v>
      </c>
      <c r="IX216" s="71" t="s">
        <v>11130</v>
      </c>
      <c r="JA216" s="52" t="s">
        <v>11864</v>
      </c>
      <c r="JK216" s="51" t="s">
        <v>924</v>
      </c>
      <c r="JZ216" s="52" t="s">
        <v>1004</v>
      </c>
      <c r="KJ216" s="69"/>
      <c r="KK216" s="69" t="s">
        <v>933</v>
      </c>
      <c r="KL216" s="69" t="s">
        <v>732</v>
      </c>
    </row>
    <row r="217" spans="1:298" ht="288.5" thickBot="1">
      <c r="K217" s="72" t="s">
        <v>917</v>
      </c>
      <c r="L217" s="70">
        <v>0</v>
      </c>
      <c r="M217" s="70">
        <v>3</v>
      </c>
      <c r="N217" s="70" t="s">
        <v>2868</v>
      </c>
      <c r="Z217" s="52" t="s">
        <v>4006</v>
      </c>
      <c r="AE217" s="68"/>
      <c r="AF217"/>
      <c r="AG217"/>
      <c r="AH217"/>
      <c r="AI217"/>
      <c r="AJ217" s="51" t="s">
        <v>902</v>
      </c>
      <c r="AO217" s="52" t="s">
        <v>12042</v>
      </c>
      <c r="AT217" s="50" t="s">
        <v>913</v>
      </c>
      <c r="BN217" s="51" t="s">
        <v>958</v>
      </c>
      <c r="BX217" s="72" t="s">
        <v>101</v>
      </c>
      <c r="BY217" s="70" t="s">
        <v>8085</v>
      </c>
      <c r="BZ217" s="70" t="s">
        <v>8086</v>
      </c>
      <c r="CC217" s="52" t="s">
        <v>1106</v>
      </c>
      <c r="CD217"/>
      <c r="CE217"/>
      <c r="CF217"/>
      <c r="CG217"/>
      <c r="CH217" s="52" t="s">
        <v>132</v>
      </c>
      <c r="CM217" s="51" t="s">
        <v>904</v>
      </c>
      <c r="CW217" s="52" t="s">
        <v>8624</v>
      </c>
      <c r="DB217" s="51" t="s">
        <v>1069</v>
      </c>
      <c r="DC217"/>
      <c r="DD217"/>
      <c r="DE217"/>
      <c r="DF217"/>
      <c r="DG217" s="50" t="s">
        <v>8580</v>
      </c>
      <c r="DL217" s="50" t="s">
        <v>948</v>
      </c>
      <c r="DV217" s="52" t="s">
        <v>1436</v>
      </c>
      <c r="EK217" s="51" t="s">
        <v>900</v>
      </c>
      <c r="EP217" s="52" t="s">
        <v>2647</v>
      </c>
      <c r="EU217" s="52" t="s">
        <v>1168</v>
      </c>
      <c r="FE217" s="51" t="s">
        <v>950</v>
      </c>
      <c r="FJ217" s="52" t="s">
        <v>9086</v>
      </c>
      <c r="FY217" s="51" t="s">
        <v>98</v>
      </c>
      <c r="GD217" s="52" t="s">
        <v>5520</v>
      </c>
      <c r="GX217" s="52" t="s">
        <v>10056</v>
      </c>
      <c r="HC217" s="52" t="s">
        <v>959</v>
      </c>
      <c r="HH217" s="69"/>
      <c r="HI217" s="69" t="s">
        <v>933</v>
      </c>
      <c r="HJ217" s="69" t="s">
        <v>732</v>
      </c>
      <c r="HM217" s="52" t="s">
        <v>4595</v>
      </c>
      <c r="HR217" s="52" t="s">
        <v>963</v>
      </c>
      <c r="HW217" s="69"/>
      <c r="HX217" s="69" t="s">
        <v>933</v>
      </c>
      <c r="HY217" s="69" t="s">
        <v>732</v>
      </c>
      <c r="IG217" s="50" t="s">
        <v>1077</v>
      </c>
      <c r="IL217" s="52" t="s">
        <v>124</v>
      </c>
      <c r="IQ217" s="52" t="s">
        <v>951</v>
      </c>
      <c r="IV217" s="50" t="s">
        <v>944</v>
      </c>
      <c r="JA217" s="68"/>
      <c r="JF217" s="51" t="s">
        <v>950</v>
      </c>
      <c r="JK217" s="69"/>
      <c r="JL217" s="69" t="s">
        <v>925</v>
      </c>
      <c r="JM217" s="69" t="s">
        <v>926</v>
      </c>
      <c r="JN217" s="69" t="s">
        <v>98</v>
      </c>
      <c r="JU217" s="51" t="s">
        <v>969</v>
      </c>
      <c r="KE217" s="51" t="s">
        <v>947</v>
      </c>
      <c r="KJ217" s="72" t="s">
        <v>934</v>
      </c>
      <c r="KK217" s="70" t="s">
        <v>935</v>
      </c>
      <c r="KL217" s="70" t="s">
        <v>11682</v>
      </c>
    </row>
    <row r="218" spans="1:298" ht="80.5" customHeight="1" thickBot="1">
      <c r="A218" s="50" t="s">
        <v>913</v>
      </c>
      <c r="K218" s="73" t="s">
        <v>918</v>
      </c>
      <c r="L218" s="71">
        <v>3</v>
      </c>
      <c r="M218" s="71">
        <v>10</v>
      </c>
      <c r="N218" s="71" t="s">
        <v>2869</v>
      </c>
      <c r="P218" s="51" t="s">
        <v>921</v>
      </c>
      <c r="U218" s="51" t="s">
        <v>950</v>
      </c>
      <c r="Z218" s="68"/>
      <c r="AE218" s="52" t="s">
        <v>5938</v>
      </c>
      <c r="AF218"/>
      <c r="AG218"/>
      <c r="AH218"/>
      <c r="AI218"/>
      <c r="AJ218" s="52" t="s">
        <v>910</v>
      </c>
      <c r="AY218" s="50" t="s">
        <v>913</v>
      </c>
      <c r="BD218" s="51" t="s">
        <v>900</v>
      </c>
      <c r="BI218" s="50" t="s">
        <v>913</v>
      </c>
      <c r="BN218" s="52" t="s">
        <v>1932</v>
      </c>
      <c r="BX218" s="50" t="s">
        <v>1031</v>
      </c>
      <c r="CC218"/>
      <c r="CD218"/>
      <c r="CE218"/>
      <c r="CF218"/>
      <c r="CG218"/>
      <c r="CM218" s="52" t="s">
        <v>1425</v>
      </c>
      <c r="CR218" s="51" t="s">
        <v>98</v>
      </c>
      <c r="CW218" s="52" t="s">
        <v>8625</v>
      </c>
      <c r="DB218" s="52" t="s">
        <v>12668</v>
      </c>
      <c r="DC218"/>
      <c r="DD218"/>
      <c r="DE218"/>
      <c r="DF218"/>
      <c r="DQ218" s="50" t="s">
        <v>946</v>
      </c>
      <c r="DV218" s="68"/>
      <c r="EA218" s="51" t="s">
        <v>945</v>
      </c>
      <c r="EF218" s="51" t="s">
        <v>966</v>
      </c>
      <c r="EK218" s="52" t="s">
        <v>3065</v>
      </c>
      <c r="EZ218" s="51" t="s">
        <v>947</v>
      </c>
      <c r="FE218" s="52" t="s">
        <v>951</v>
      </c>
      <c r="FJ218" s="52" t="s">
        <v>9087</v>
      </c>
      <c r="FO218" s="51" t="s">
        <v>950</v>
      </c>
      <c r="FT218" s="51" t="s">
        <v>958</v>
      </c>
      <c r="FY218" s="52" t="s">
        <v>9570</v>
      </c>
      <c r="GD218" s="68"/>
      <c r="GI218" s="51" t="s">
        <v>949</v>
      </c>
      <c r="GX218" s="52" t="s">
        <v>10057</v>
      </c>
      <c r="HH218" s="72" t="s">
        <v>934</v>
      </c>
      <c r="HI218" s="70" t="s">
        <v>935</v>
      </c>
      <c r="HJ218" s="70" t="s">
        <v>10408</v>
      </c>
      <c r="HW218" s="72" t="s">
        <v>934</v>
      </c>
      <c r="HX218" s="70" t="s">
        <v>935</v>
      </c>
      <c r="HY218" s="70" t="s">
        <v>5701</v>
      </c>
      <c r="IB218" s="51" t="s">
        <v>947</v>
      </c>
      <c r="JA218" s="52" t="s">
        <v>11865</v>
      </c>
      <c r="JF218" s="52" t="s">
        <v>951</v>
      </c>
      <c r="JK218" s="72" t="s">
        <v>101</v>
      </c>
      <c r="JL218" s="70" t="s">
        <v>927</v>
      </c>
      <c r="JM218" s="70" t="s">
        <v>1713</v>
      </c>
      <c r="JN218" s="70" t="s">
        <v>11299</v>
      </c>
      <c r="JP218" s="51" t="s">
        <v>932</v>
      </c>
      <c r="JU218" s="52" t="s">
        <v>124</v>
      </c>
      <c r="JZ218" s="51" t="s">
        <v>964</v>
      </c>
      <c r="KE218" s="52" t="s">
        <v>132</v>
      </c>
      <c r="KJ218" s="73" t="s">
        <v>936</v>
      </c>
      <c r="KK218" s="71" t="s">
        <v>935</v>
      </c>
      <c r="KL218" s="71" t="s">
        <v>11683</v>
      </c>
    </row>
    <row r="219" spans="1:298" ht="409.6" thickBot="1">
      <c r="F219" s="51" t="s">
        <v>900</v>
      </c>
      <c r="K219" s="72" t="s">
        <v>919</v>
      </c>
      <c r="L219" s="70">
        <v>10</v>
      </c>
      <c r="M219" s="70">
        <v>100</v>
      </c>
      <c r="N219" s="70" t="s">
        <v>2870</v>
      </c>
      <c r="P219" s="52" t="s">
        <v>922</v>
      </c>
      <c r="U219" s="52" t="s">
        <v>986</v>
      </c>
      <c r="Z219" s="81" t="s">
        <v>4007</v>
      </c>
      <c r="AE219" s="52" t="s">
        <v>5939</v>
      </c>
      <c r="AF219"/>
      <c r="AG219"/>
      <c r="AH219"/>
      <c r="AI219"/>
      <c r="BD219" s="52" t="s">
        <v>3674</v>
      </c>
      <c r="BS219" s="51" t="s">
        <v>900</v>
      </c>
      <c r="CC219" s="51" t="s">
        <v>1101</v>
      </c>
      <c r="CD219"/>
      <c r="CE219"/>
      <c r="CF219"/>
      <c r="CG219"/>
      <c r="CH219" s="50" t="s">
        <v>1079</v>
      </c>
      <c r="CW219" s="161" t="s">
        <v>8626</v>
      </c>
      <c r="DB219"/>
      <c r="DC219"/>
      <c r="DD219"/>
      <c r="DE219"/>
      <c r="DF219"/>
      <c r="DV219" s="52" t="s">
        <v>1437</v>
      </c>
      <c r="EA219" s="81" t="s">
        <v>3720</v>
      </c>
      <c r="EF219" s="52" t="s">
        <v>1731</v>
      </c>
      <c r="EP219" s="51" t="s">
        <v>904</v>
      </c>
      <c r="EU219" s="51" t="s">
        <v>902</v>
      </c>
      <c r="EZ219" s="52" t="s">
        <v>112</v>
      </c>
      <c r="FJ219" s="68"/>
      <c r="FO219" s="52" t="s">
        <v>951</v>
      </c>
      <c r="FT219" s="52" t="s">
        <v>2679</v>
      </c>
      <c r="GD219" s="52" t="s">
        <v>5521</v>
      </c>
      <c r="GN219" s="51" t="s">
        <v>921</v>
      </c>
      <c r="GS219" s="51" t="s">
        <v>945</v>
      </c>
      <c r="GX219" s="52" t="s">
        <v>10058</v>
      </c>
      <c r="HC219" s="51" t="s">
        <v>960</v>
      </c>
      <c r="HH219" s="73" t="s">
        <v>936</v>
      </c>
      <c r="HI219" s="71" t="s">
        <v>935</v>
      </c>
      <c r="HJ219" s="71" t="s">
        <v>10409</v>
      </c>
      <c r="HM219" s="51" t="s">
        <v>961</v>
      </c>
      <c r="HR219" s="51" t="s">
        <v>964</v>
      </c>
      <c r="HW219" s="73" t="s">
        <v>936</v>
      </c>
      <c r="HX219" s="71" t="s">
        <v>935</v>
      </c>
      <c r="HY219" s="71" t="s">
        <v>5702</v>
      </c>
      <c r="IB219" s="52" t="s">
        <v>132</v>
      </c>
      <c r="IL219" s="51" t="s">
        <v>971</v>
      </c>
      <c r="IQ219" s="51" t="s">
        <v>952</v>
      </c>
      <c r="JA219" s="68"/>
      <c r="JK219" s="50" t="s">
        <v>929</v>
      </c>
      <c r="JP219" s="126"/>
      <c r="JQ219" s="69" t="s">
        <v>933</v>
      </c>
      <c r="JR219" s="69" t="s">
        <v>732</v>
      </c>
      <c r="JZ219" s="52" t="s">
        <v>1195</v>
      </c>
      <c r="KJ219" s="72" t="s">
        <v>937</v>
      </c>
      <c r="KK219" s="70" t="s">
        <v>935</v>
      </c>
      <c r="KL219" s="70" t="s">
        <v>11684</v>
      </c>
    </row>
    <row r="220" spans="1:298" ht="409.6" thickBot="1">
      <c r="F220" s="52" t="s">
        <v>1880</v>
      </c>
      <c r="K220" s="50" t="s">
        <v>920</v>
      </c>
      <c r="Z220" s="52" t="s">
        <v>4008</v>
      </c>
      <c r="AE220" s="68"/>
      <c r="AF220"/>
      <c r="AG220"/>
      <c r="AH220"/>
      <c r="AI220"/>
      <c r="AJ220" s="51" t="s">
        <v>904</v>
      </c>
      <c r="AT220" s="51" t="s">
        <v>914</v>
      </c>
      <c r="BN220" s="51" t="s">
        <v>960</v>
      </c>
      <c r="BS220" s="52" t="s">
        <v>1168</v>
      </c>
      <c r="CC220" s="52" t="s">
        <v>1107</v>
      </c>
      <c r="CD220"/>
      <c r="CE220"/>
      <c r="CF220"/>
      <c r="CG220"/>
      <c r="CM220" s="51" t="s">
        <v>98</v>
      </c>
      <c r="CR220" s="51" t="s">
        <v>1095</v>
      </c>
      <c r="CW220" s="161" t="s">
        <v>8627</v>
      </c>
      <c r="DB220" s="51" t="s">
        <v>1053</v>
      </c>
      <c r="DC220"/>
      <c r="DD220"/>
      <c r="DE220"/>
      <c r="DF220"/>
      <c r="DG220" s="51" t="s">
        <v>8581</v>
      </c>
      <c r="DL220" s="51" t="s">
        <v>949</v>
      </c>
      <c r="DV220" s="52" t="s">
        <v>1438</v>
      </c>
      <c r="EA220" s="52" t="s">
        <v>3721</v>
      </c>
      <c r="EK220" s="51" t="s">
        <v>902</v>
      </c>
      <c r="EP220" s="52" t="s">
        <v>1881</v>
      </c>
      <c r="EU220" s="52" t="s">
        <v>910</v>
      </c>
      <c r="FE220" s="51" t="s">
        <v>952</v>
      </c>
      <c r="FJ220" s="52" t="s">
        <v>9088</v>
      </c>
      <c r="GD220" s="68"/>
      <c r="GI220" s="51" t="s">
        <v>950</v>
      </c>
      <c r="GN220" s="52" t="s">
        <v>922</v>
      </c>
      <c r="GS220" s="52"/>
      <c r="GX220" s="52" t="s">
        <v>10059</v>
      </c>
      <c r="HC220" s="52" t="s">
        <v>10255</v>
      </c>
      <c r="HH220" s="72" t="s">
        <v>937</v>
      </c>
      <c r="HI220" s="70" t="s">
        <v>935</v>
      </c>
      <c r="HJ220" s="70" t="s">
        <v>10410</v>
      </c>
      <c r="HM220" s="52" t="s">
        <v>995</v>
      </c>
      <c r="HR220" s="52" t="s">
        <v>1482</v>
      </c>
      <c r="HW220" s="72" t="s">
        <v>937</v>
      </c>
      <c r="HX220" s="70" t="s">
        <v>935</v>
      </c>
      <c r="HY220" s="70" t="s">
        <v>5703</v>
      </c>
      <c r="IG220" s="51" t="s">
        <v>1078</v>
      </c>
      <c r="IL220" s="52" t="s">
        <v>3913</v>
      </c>
      <c r="IQ220" s="52" t="s">
        <v>953</v>
      </c>
      <c r="IV220" s="51" t="s">
        <v>945</v>
      </c>
      <c r="JA220" s="52" t="s">
        <v>11866</v>
      </c>
      <c r="JF220" s="51" t="s">
        <v>952</v>
      </c>
      <c r="JP220" s="127" t="s">
        <v>934</v>
      </c>
      <c r="JQ220" s="70" t="s">
        <v>935</v>
      </c>
      <c r="JR220" s="70" t="s">
        <v>4979</v>
      </c>
      <c r="JU220" s="51" t="s">
        <v>970</v>
      </c>
      <c r="KE220" s="50" t="s">
        <v>948</v>
      </c>
      <c r="KJ220" s="73" t="s">
        <v>938</v>
      </c>
      <c r="KK220" s="71" t="s">
        <v>939</v>
      </c>
      <c r="KL220" s="71" t="s">
        <v>11685</v>
      </c>
    </row>
    <row r="221" spans="1:298" ht="409.6" thickBot="1">
      <c r="A221" s="51" t="s">
        <v>914</v>
      </c>
      <c r="P221" s="50" t="s">
        <v>923</v>
      </c>
      <c r="U221" s="51" t="s">
        <v>987</v>
      </c>
      <c r="Z221" s="68"/>
      <c r="AE221" s="52" t="s">
        <v>5940</v>
      </c>
      <c r="AF221"/>
      <c r="AG221"/>
      <c r="AH221"/>
      <c r="AI221"/>
      <c r="AJ221" s="52" t="s">
        <v>2243</v>
      </c>
      <c r="AO221" s="51" t="s">
        <v>900</v>
      </c>
      <c r="AT221" s="69"/>
      <c r="AU221" s="69" t="s">
        <v>915</v>
      </c>
      <c r="AV221" s="69" t="s">
        <v>916</v>
      </c>
      <c r="AW221" s="69" t="s">
        <v>98</v>
      </c>
      <c r="AY221" s="51" t="s">
        <v>914</v>
      </c>
      <c r="BD221" s="51" t="s">
        <v>902</v>
      </c>
      <c r="BI221" s="51" t="s">
        <v>914</v>
      </c>
      <c r="BN221" s="52" t="s">
        <v>7701</v>
      </c>
      <c r="BX221" s="50" t="s">
        <v>1032</v>
      </c>
      <c r="CC221"/>
      <c r="CD221"/>
      <c r="CE221"/>
      <c r="CF221"/>
      <c r="CG221"/>
      <c r="CM221" s="52" t="s">
        <v>8210</v>
      </c>
      <c r="CW221" s="161" t="s">
        <v>8628</v>
      </c>
      <c r="DB221" s="52">
        <v>2019</v>
      </c>
      <c r="DC221"/>
      <c r="DD221"/>
      <c r="DE221"/>
      <c r="DF221"/>
      <c r="DG221" s="52" t="s">
        <v>12367</v>
      </c>
      <c r="DQ221" s="51" t="s">
        <v>947</v>
      </c>
      <c r="DV221" s="52" t="s">
        <v>1439</v>
      </c>
      <c r="EA221" s="81" t="s">
        <v>3722</v>
      </c>
      <c r="EF221" s="51" t="s">
        <v>968</v>
      </c>
      <c r="EK221" s="52" t="s">
        <v>910</v>
      </c>
      <c r="EZ221" s="50" t="s">
        <v>2274</v>
      </c>
      <c r="FE221" s="52" t="s">
        <v>953</v>
      </c>
      <c r="FJ221" s="52" t="s">
        <v>9089</v>
      </c>
      <c r="FO221" s="51" t="s">
        <v>952</v>
      </c>
      <c r="FT221" s="51" t="s">
        <v>960</v>
      </c>
      <c r="GD221" s="52" t="s">
        <v>5522</v>
      </c>
      <c r="GI221" s="52" t="s">
        <v>951</v>
      </c>
      <c r="GS221" s="52" t="s">
        <v>9880</v>
      </c>
      <c r="GX221" s="52" t="s">
        <v>10060</v>
      </c>
      <c r="HH221" s="73" t="s">
        <v>938</v>
      </c>
      <c r="HI221" s="71" t="s">
        <v>935</v>
      </c>
      <c r="HJ221" s="71" t="s">
        <v>10411</v>
      </c>
      <c r="HW221" s="73" t="s">
        <v>938</v>
      </c>
      <c r="HX221" s="71" t="s">
        <v>935</v>
      </c>
      <c r="HY221" s="71" t="s">
        <v>5704</v>
      </c>
      <c r="IB221" s="50" t="s">
        <v>948</v>
      </c>
      <c r="IG221" s="52" t="s">
        <v>132</v>
      </c>
      <c r="IV221" s="52" t="s">
        <v>11131</v>
      </c>
      <c r="JA221" s="68"/>
      <c r="JF221" s="52" t="s">
        <v>981</v>
      </c>
      <c r="JP221" s="130" t="s">
        <v>936</v>
      </c>
      <c r="JQ221" s="71" t="s">
        <v>939</v>
      </c>
      <c r="JR221" s="71" t="s">
        <v>4980</v>
      </c>
      <c r="JU221" s="52" t="s">
        <v>124</v>
      </c>
      <c r="JZ221" s="51" t="s">
        <v>966</v>
      </c>
      <c r="KJ221" s="72" t="s">
        <v>940</v>
      </c>
      <c r="KK221" s="70" t="s">
        <v>935</v>
      </c>
      <c r="KL221" s="70" t="s">
        <v>11686</v>
      </c>
    </row>
    <row r="222" spans="1:298" ht="409.6" thickBot="1">
      <c r="A222" s="69"/>
      <c r="B222" s="69" t="s">
        <v>915</v>
      </c>
      <c r="C222" s="69" t="s">
        <v>916</v>
      </c>
      <c r="D222" s="69" t="s">
        <v>98</v>
      </c>
      <c r="F222" s="51" t="s">
        <v>902</v>
      </c>
      <c r="U222" s="52" t="s">
        <v>988</v>
      </c>
      <c r="Z222" s="81" t="s">
        <v>4009</v>
      </c>
      <c r="AE222" s="68"/>
      <c r="AF222"/>
      <c r="AG222"/>
      <c r="AH222"/>
      <c r="AI222"/>
      <c r="AO222" s="52" t="s">
        <v>3088</v>
      </c>
      <c r="AT222" s="72" t="s">
        <v>917</v>
      </c>
      <c r="AU222" s="70">
        <v>0</v>
      </c>
      <c r="AV222" s="70">
        <v>1</v>
      </c>
      <c r="AW222" s="72"/>
      <c r="AY222" s="69"/>
      <c r="AZ222" s="69" t="s">
        <v>915</v>
      </c>
      <c r="BA222" s="69" t="s">
        <v>916</v>
      </c>
      <c r="BB222" s="69" t="s">
        <v>98</v>
      </c>
      <c r="BD222" s="52" t="s">
        <v>910</v>
      </c>
      <c r="BI222" s="69"/>
      <c r="BJ222" s="69" t="s">
        <v>915</v>
      </c>
      <c r="BK222" s="69" t="s">
        <v>916</v>
      </c>
      <c r="BL222" s="69" t="s">
        <v>98</v>
      </c>
      <c r="BS222" s="51" t="s">
        <v>902</v>
      </c>
      <c r="CC222" s="51" t="s">
        <v>98</v>
      </c>
      <c r="CD222"/>
      <c r="CE222"/>
      <c r="CF222"/>
      <c r="CG222"/>
      <c r="CH222" s="51" t="s">
        <v>1080</v>
      </c>
      <c r="CR222" s="51" t="s">
        <v>1143</v>
      </c>
      <c r="CW222" s="161" t="s">
        <v>8629</v>
      </c>
      <c r="DB222"/>
      <c r="DC222"/>
      <c r="DD222"/>
      <c r="DE222"/>
      <c r="DF222"/>
      <c r="DL222" s="51" t="s">
        <v>950</v>
      </c>
      <c r="DQ222" s="52" t="s">
        <v>132</v>
      </c>
      <c r="DV222" s="52" t="s">
        <v>1440</v>
      </c>
      <c r="EA222" s="52" t="s">
        <v>3723</v>
      </c>
      <c r="EF222" s="52" t="s">
        <v>124</v>
      </c>
      <c r="EP222" s="51" t="s">
        <v>98</v>
      </c>
      <c r="EU222" s="51" t="s">
        <v>904</v>
      </c>
      <c r="FJ222" s="52" t="s">
        <v>9090</v>
      </c>
      <c r="FO222" s="52" t="s">
        <v>953</v>
      </c>
      <c r="FT222" s="52" t="s">
        <v>9342</v>
      </c>
      <c r="FY222" s="51" t="s">
        <v>950</v>
      </c>
      <c r="GD222" s="68"/>
      <c r="GN222" s="50" t="s">
        <v>923</v>
      </c>
      <c r="GS222" s="52" t="s">
        <v>9863</v>
      </c>
      <c r="GX222" s="52" t="s">
        <v>10061</v>
      </c>
      <c r="HC222" s="51" t="s">
        <v>961</v>
      </c>
      <c r="HH222" s="72" t="s">
        <v>940</v>
      </c>
      <c r="HI222" s="70" t="s">
        <v>935</v>
      </c>
      <c r="HJ222" s="70" t="s">
        <v>10412</v>
      </c>
      <c r="HM222" s="51" t="s">
        <v>962</v>
      </c>
      <c r="HR222" s="51" t="s">
        <v>966</v>
      </c>
      <c r="HW222" s="72" t="s">
        <v>940</v>
      </c>
      <c r="HX222" s="70" t="s">
        <v>935</v>
      </c>
      <c r="HY222" s="70" t="s">
        <v>5705</v>
      </c>
      <c r="IL222" s="51" t="s">
        <v>972</v>
      </c>
      <c r="IQ222" s="51" t="s">
        <v>954</v>
      </c>
      <c r="IV222" s="52" t="s">
        <v>11132</v>
      </c>
      <c r="JA222" s="52" t="s">
        <v>11867</v>
      </c>
      <c r="JK222" s="51" t="s">
        <v>930</v>
      </c>
      <c r="JP222" s="127" t="s">
        <v>937</v>
      </c>
      <c r="JQ222" s="70" t="s">
        <v>939</v>
      </c>
      <c r="JR222" s="70" t="s">
        <v>4981</v>
      </c>
      <c r="JZ222" s="52" t="s">
        <v>967</v>
      </c>
      <c r="KJ222" s="73" t="s">
        <v>941</v>
      </c>
      <c r="KK222" s="71" t="s">
        <v>935</v>
      </c>
      <c r="KL222" s="71" t="s">
        <v>11687</v>
      </c>
    </row>
    <row r="223" spans="1:298" ht="409.6" thickBot="1">
      <c r="A223" s="72" t="s">
        <v>917</v>
      </c>
      <c r="B223" s="70">
        <v>0</v>
      </c>
      <c r="C223" s="70">
        <v>3</v>
      </c>
      <c r="D223" s="72"/>
      <c r="F223" s="52" t="s">
        <v>910</v>
      </c>
      <c r="K223" s="51" t="s">
        <v>921</v>
      </c>
      <c r="Z223" s="52" t="s">
        <v>4010</v>
      </c>
      <c r="AE223" s="52" t="s">
        <v>5941</v>
      </c>
      <c r="AF223"/>
      <c r="AG223"/>
      <c r="AH223"/>
      <c r="AI223"/>
      <c r="AJ223" s="51" t="s">
        <v>98</v>
      </c>
      <c r="AT223" s="73" t="s">
        <v>918</v>
      </c>
      <c r="AU223" s="71">
        <v>1</v>
      </c>
      <c r="AV223" s="71">
        <v>3</v>
      </c>
      <c r="AW223" s="73"/>
      <c r="AY223" s="72" t="s">
        <v>917</v>
      </c>
      <c r="AZ223" s="70">
        <v>0</v>
      </c>
      <c r="BA223" s="70">
        <v>2</v>
      </c>
      <c r="BB223" s="72"/>
      <c r="BI223" s="72" t="s">
        <v>917</v>
      </c>
      <c r="BJ223" s="70">
        <v>0</v>
      </c>
      <c r="BK223" s="70">
        <v>3</v>
      </c>
      <c r="BL223" s="70" t="s">
        <v>7468</v>
      </c>
      <c r="BN223" s="51" t="s">
        <v>961</v>
      </c>
      <c r="BS223" s="52" t="s">
        <v>910</v>
      </c>
      <c r="CC223" s="52" t="s">
        <v>12684</v>
      </c>
      <c r="CD223"/>
      <c r="CE223"/>
      <c r="CF223"/>
      <c r="CG223"/>
      <c r="CH223" s="69"/>
      <c r="CI223" s="69" t="s">
        <v>1081</v>
      </c>
      <c r="CJ223" s="69" t="s">
        <v>1082</v>
      </c>
      <c r="CR223" s="52" t="s">
        <v>95</v>
      </c>
      <c r="CW223" s="161" t="s">
        <v>8630</v>
      </c>
      <c r="DB223" s="51" t="s">
        <v>1054</v>
      </c>
      <c r="DC223"/>
      <c r="DD223"/>
      <c r="DE223"/>
      <c r="DF223"/>
      <c r="DG223" s="50" t="s">
        <v>735</v>
      </c>
      <c r="DL223" s="52" t="s">
        <v>951</v>
      </c>
      <c r="DV223" s="52" t="s">
        <v>1441</v>
      </c>
      <c r="EA223" s="68"/>
      <c r="EK223" s="51" t="s">
        <v>904</v>
      </c>
      <c r="EP223" s="52" t="s">
        <v>2648</v>
      </c>
      <c r="EU223" s="52" t="s">
        <v>1425</v>
      </c>
      <c r="FE223" s="51" t="s">
        <v>954</v>
      </c>
      <c r="FJ223" s="68"/>
      <c r="FY223" s="52" t="s">
        <v>974</v>
      </c>
      <c r="GD223" s="52" t="s">
        <v>5523</v>
      </c>
      <c r="GI223" s="51" t="s">
        <v>952</v>
      </c>
      <c r="GS223" s="68"/>
      <c r="HC223" s="52" t="s">
        <v>918</v>
      </c>
      <c r="HH223" s="73" t="s">
        <v>941</v>
      </c>
      <c r="HI223" s="71" t="s">
        <v>935</v>
      </c>
      <c r="HJ223" s="71" t="s">
        <v>10413</v>
      </c>
      <c r="HM223" s="52" t="s">
        <v>1004</v>
      </c>
      <c r="HR223" s="52" t="s">
        <v>997</v>
      </c>
      <c r="HW223" s="73" t="s">
        <v>941</v>
      </c>
      <c r="HX223" s="71" t="s">
        <v>935</v>
      </c>
      <c r="HY223" s="71" t="s">
        <v>5706</v>
      </c>
      <c r="IG223" s="50" t="s">
        <v>1079</v>
      </c>
      <c r="IL223" s="52" t="s">
        <v>3914</v>
      </c>
      <c r="IQ223" s="52" t="s">
        <v>955</v>
      </c>
      <c r="IV223" s="68"/>
      <c r="JA223" s="68"/>
      <c r="JF223" s="51" t="s">
        <v>954</v>
      </c>
      <c r="JK223" s="52" t="s">
        <v>11300</v>
      </c>
      <c r="JP223" s="130" t="s">
        <v>938</v>
      </c>
      <c r="JQ223" s="71" t="s">
        <v>935</v>
      </c>
      <c r="JR223" s="71" t="s">
        <v>4982</v>
      </c>
      <c r="JU223" s="51" t="s">
        <v>971</v>
      </c>
      <c r="KE223" s="51" t="s">
        <v>949</v>
      </c>
      <c r="KJ223" s="72" t="s">
        <v>942</v>
      </c>
      <c r="KK223" s="70" t="s">
        <v>935</v>
      </c>
      <c r="KL223" s="70" t="s">
        <v>11688</v>
      </c>
    </row>
    <row r="224" spans="1:298" ht="409.6" thickBot="1">
      <c r="A224" s="73" t="s">
        <v>918</v>
      </c>
      <c r="B224" s="71">
        <v>3</v>
      </c>
      <c r="C224" s="71">
        <v>12</v>
      </c>
      <c r="D224" s="73"/>
      <c r="K224" s="52" t="s">
        <v>922</v>
      </c>
      <c r="P224" s="51" t="s">
        <v>924</v>
      </c>
      <c r="U224" s="51" t="s">
        <v>989</v>
      </c>
      <c r="Z224" s="68"/>
      <c r="AE224"/>
      <c r="AF224"/>
      <c r="AG224"/>
      <c r="AH224"/>
      <c r="AI224"/>
      <c r="AJ224" s="52" t="s">
        <v>6079</v>
      </c>
      <c r="AO224" s="51" t="s">
        <v>902</v>
      </c>
      <c r="AT224" s="72" t="s">
        <v>919</v>
      </c>
      <c r="AU224" s="70">
        <v>3</v>
      </c>
      <c r="AV224" s="70">
        <v>6</v>
      </c>
      <c r="AW224" s="72"/>
      <c r="AY224" s="73" t="s">
        <v>918</v>
      </c>
      <c r="AZ224" s="71">
        <v>2</v>
      </c>
      <c r="BA224" s="71">
        <v>4</v>
      </c>
      <c r="BB224" s="73"/>
      <c r="BD224" s="51" t="s">
        <v>904</v>
      </c>
      <c r="BI224" s="73" t="s">
        <v>918</v>
      </c>
      <c r="BJ224" s="71">
        <v>3</v>
      </c>
      <c r="BK224" s="71">
        <v>10</v>
      </c>
      <c r="BL224" s="73"/>
      <c r="BN224" s="52" t="s">
        <v>995</v>
      </c>
      <c r="BX224" s="51" t="s">
        <v>1033</v>
      </c>
      <c r="CC224"/>
      <c r="CD224"/>
      <c r="CE224"/>
      <c r="CF224"/>
      <c r="CG224"/>
      <c r="CH224" s="72" t="s">
        <v>1083</v>
      </c>
      <c r="CI224" s="70">
        <v>5</v>
      </c>
      <c r="CJ224" s="72"/>
      <c r="DB224" s="52">
        <v>2018</v>
      </c>
      <c r="DC224"/>
      <c r="DD224"/>
      <c r="DE224"/>
      <c r="DF224"/>
      <c r="DQ224" s="50" t="s">
        <v>948</v>
      </c>
      <c r="DV224" s="52" t="s">
        <v>1442</v>
      </c>
      <c r="EA224" s="81" t="s">
        <v>3724</v>
      </c>
      <c r="EF224" s="51" t="s">
        <v>969</v>
      </c>
      <c r="EK224" s="52" t="s">
        <v>3256</v>
      </c>
      <c r="EZ224" s="51" t="s">
        <v>2275</v>
      </c>
      <c r="FE224" s="52" t="s">
        <v>955</v>
      </c>
      <c r="FJ224" s="52" t="s">
        <v>9091</v>
      </c>
      <c r="FO224" s="51" t="s">
        <v>954</v>
      </c>
      <c r="FT224" s="51" t="s">
        <v>961</v>
      </c>
      <c r="GD224" s="68"/>
      <c r="GI224" s="52" t="s">
        <v>953</v>
      </c>
      <c r="GS224" s="52" t="s">
        <v>9864</v>
      </c>
      <c r="GX224" s="50" t="s">
        <v>946</v>
      </c>
      <c r="HH224" s="72" t="s">
        <v>942</v>
      </c>
      <c r="HI224" s="70" t="s">
        <v>935</v>
      </c>
      <c r="HJ224" s="70" t="s">
        <v>10414</v>
      </c>
      <c r="HW224" s="72" t="s">
        <v>942</v>
      </c>
      <c r="HX224" s="70" t="s">
        <v>935</v>
      </c>
      <c r="HY224" s="70" t="s">
        <v>5707</v>
      </c>
      <c r="IB224" s="51" t="s">
        <v>949</v>
      </c>
      <c r="IV224" s="52" t="s">
        <v>11133</v>
      </c>
      <c r="JA224" s="52" t="s">
        <v>11868</v>
      </c>
      <c r="JF224" s="52" t="s">
        <v>955</v>
      </c>
      <c r="JK224" s="52" t="s">
        <v>1430</v>
      </c>
      <c r="JP224" s="127" t="s">
        <v>940</v>
      </c>
      <c r="JQ224" s="70" t="s">
        <v>935</v>
      </c>
      <c r="JR224" s="70" t="s">
        <v>4983</v>
      </c>
      <c r="JU224" s="52" t="s">
        <v>11477</v>
      </c>
      <c r="JZ224" s="51" t="s">
        <v>968</v>
      </c>
      <c r="KJ224" s="73" t="s">
        <v>943</v>
      </c>
      <c r="KK224" s="71" t="s">
        <v>939</v>
      </c>
      <c r="KL224" s="71" t="s">
        <v>11689</v>
      </c>
    </row>
    <row r="225" spans="1:298" ht="409.6" thickBot="1">
      <c r="A225" s="72" t="s">
        <v>919</v>
      </c>
      <c r="B225" s="70">
        <v>12</v>
      </c>
      <c r="C225" s="70">
        <v>32</v>
      </c>
      <c r="D225" s="70" t="s">
        <v>2253</v>
      </c>
      <c r="F225" s="51" t="s">
        <v>904</v>
      </c>
      <c r="P225" s="69"/>
      <c r="Q225" s="69" t="s">
        <v>925</v>
      </c>
      <c r="R225" s="69" t="s">
        <v>926</v>
      </c>
      <c r="S225" s="69" t="s">
        <v>98</v>
      </c>
      <c r="U225" s="52" t="s">
        <v>990</v>
      </c>
      <c r="Z225" s="81" t="s">
        <v>4011</v>
      </c>
      <c r="AE225" s="50" t="s">
        <v>946</v>
      </c>
      <c r="AF225"/>
      <c r="AG225"/>
      <c r="AH225"/>
      <c r="AI225"/>
      <c r="AO225" s="52" t="s">
        <v>910</v>
      </c>
      <c r="AT225" s="50" t="s">
        <v>920</v>
      </c>
      <c r="AY225" s="72" t="s">
        <v>919</v>
      </c>
      <c r="AZ225" s="70">
        <v>4</v>
      </c>
      <c r="BA225" s="70">
        <v>10</v>
      </c>
      <c r="BB225" s="72"/>
      <c r="BD225" s="52" t="s">
        <v>1425</v>
      </c>
      <c r="BI225" s="72" t="s">
        <v>919</v>
      </c>
      <c r="BJ225" s="70">
        <v>10</v>
      </c>
      <c r="BK225" s="70">
        <v>30</v>
      </c>
      <c r="BL225" s="72"/>
      <c r="BS225" s="51" t="s">
        <v>904</v>
      </c>
      <c r="BX225" s="52" t="s">
        <v>132</v>
      </c>
      <c r="CC225"/>
      <c r="CD225"/>
      <c r="CE225"/>
      <c r="CF225"/>
      <c r="CG225"/>
      <c r="CH225" s="73" t="s">
        <v>1084</v>
      </c>
      <c r="CI225" s="71">
        <v>0</v>
      </c>
      <c r="CJ225" s="73"/>
      <c r="CM225" s="51" t="s">
        <v>900</v>
      </c>
      <c r="CR225" s="51" t="s">
        <v>1145</v>
      </c>
      <c r="CW225" s="50" t="s">
        <v>931</v>
      </c>
      <c r="DB225"/>
      <c r="DC225"/>
      <c r="DD225"/>
      <c r="DE225"/>
      <c r="DF225"/>
      <c r="DL225" s="51" t="s">
        <v>952</v>
      </c>
      <c r="DV225" s="52" t="s">
        <v>1443</v>
      </c>
      <c r="EA225" s="52" t="s">
        <v>3725</v>
      </c>
      <c r="EF225" s="52" t="s">
        <v>124</v>
      </c>
      <c r="EU225" s="51" t="s">
        <v>98</v>
      </c>
      <c r="EZ225" s="69"/>
      <c r="FA225" s="69" t="s">
        <v>2276</v>
      </c>
      <c r="FB225" s="69" t="s">
        <v>732</v>
      </c>
      <c r="FJ225" s="52" t="s">
        <v>9086</v>
      </c>
      <c r="FO225" s="52" t="s">
        <v>955</v>
      </c>
      <c r="FT225" s="52" t="s">
        <v>917</v>
      </c>
      <c r="FY225" s="51" t="s">
        <v>952</v>
      </c>
      <c r="GD225" s="52" t="s">
        <v>5524</v>
      </c>
      <c r="GN225" s="51" t="s">
        <v>924</v>
      </c>
      <c r="GS225" s="52" t="s">
        <v>9865</v>
      </c>
      <c r="HC225" s="51" t="s">
        <v>962</v>
      </c>
      <c r="HH225" s="73" t="s">
        <v>943</v>
      </c>
      <c r="HI225" s="71" t="s">
        <v>935</v>
      </c>
      <c r="HJ225" s="71" t="s">
        <v>10415</v>
      </c>
      <c r="HM225" s="51" t="s">
        <v>964</v>
      </c>
      <c r="HR225" s="51" t="s">
        <v>968</v>
      </c>
      <c r="HW225" s="73" t="s">
        <v>943</v>
      </c>
      <c r="HX225" s="71" t="s">
        <v>935</v>
      </c>
      <c r="HY225" s="71" t="s">
        <v>5708</v>
      </c>
      <c r="IL225" s="51" t="s">
        <v>973</v>
      </c>
      <c r="IQ225" s="51" t="s">
        <v>956</v>
      </c>
      <c r="IV225" s="52" t="s">
        <v>11134</v>
      </c>
      <c r="JK225" s="52" t="s">
        <v>11301</v>
      </c>
      <c r="JP225" s="130" t="s">
        <v>941</v>
      </c>
      <c r="JQ225" s="71" t="s">
        <v>935</v>
      </c>
      <c r="JR225" s="71" t="s">
        <v>4984</v>
      </c>
      <c r="JZ225" s="52" t="s">
        <v>124</v>
      </c>
      <c r="KE225" s="51" t="s">
        <v>950</v>
      </c>
      <c r="KJ225" s="72" t="s">
        <v>20</v>
      </c>
      <c r="KK225" s="70" t="s">
        <v>935</v>
      </c>
      <c r="KL225" s="70" t="s">
        <v>11690</v>
      </c>
    </row>
    <row r="226" spans="1:298" ht="409.6" thickBot="1">
      <c r="A226" s="50" t="s">
        <v>920</v>
      </c>
      <c r="F226" s="52" t="s">
        <v>1881</v>
      </c>
      <c r="K226" s="50" t="s">
        <v>923</v>
      </c>
      <c r="P226" s="72" t="s">
        <v>101</v>
      </c>
      <c r="Q226" s="70" t="s">
        <v>927</v>
      </c>
      <c r="R226" s="70" t="s">
        <v>928</v>
      </c>
      <c r="S226" s="72"/>
      <c r="Z226" s="52" t="s">
        <v>4012</v>
      </c>
      <c r="AE226"/>
      <c r="AF226"/>
      <c r="AG226"/>
      <c r="AH226"/>
      <c r="AI226"/>
      <c r="AY226" s="50" t="s">
        <v>920</v>
      </c>
      <c r="BI226" s="50" t="s">
        <v>920</v>
      </c>
      <c r="BN226" s="51" t="s">
        <v>962</v>
      </c>
      <c r="BS226" s="52" t="s">
        <v>911</v>
      </c>
      <c r="CC226"/>
      <c r="CD226"/>
      <c r="CE226"/>
      <c r="CF226"/>
      <c r="CG226"/>
      <c r="CH226" s="72" t="s">
        <v>1085</v>
      </c>
      <c r="CI226" s="70">
        <v>3</v>
      </c>
      <c r="CJ226" s="70">
        <v>400</v>
      </c>
      <c r="CM226" s="52" t="s">
        <v>908</v>
      </c>
      <c r="CR226" s="52" t="s">
        <v>97</v>
      </c>
      <c r="DB226" s="51" t="s">
        <v>1056</v>
      </c>
      <c r="DC226"/>
      <c r="DD226"/>
      <c r="DE226"/>
      <c r="DF226"/>
      <c r="DG226" s="50" t="s">
        <v>1041</v>
      </c>
      <c r="DL226" s="52" t="s">
        <v>953</v>
      </c>
      <c r="DV226" s="52" t="s">
        <v>1444</v>
      </c>
      <c r="EK226" s="51" t="s">
        <v>98</v>
      </c>
      <c r="EU226" s="52" t="s">
        <v>3087</v>
      </c>
      <c r="EZ226" s="72" t="s">
        <v>101</v>
      </c>
      <c r="FA226" s="70" t="s">
        <v>2277</v>
      </c>
      <c r="FB226" s="70" t="s">
        <v>8967</v>
      </c>
      <c r="FE226" s="51" t="s">
        <v>956</v>
      </c>
      <c r="FJ226" s="52" t="s">
        <v>9092</v>
      </c>
      <c r="FY226" s="52" t="s">
        <v>988</v>
      </c>
      <c r="GD226" s="68"/>
      <c r="GI226" s="51" t="s">
        <v>954</v>
      </c>
      <c r="GN226" s="69"/>
      <c r="GO226" s="69" t="s">
        <v>925</v>
      </c>
      <c r="GP226" s="69" t="s">
        <v>926</v>
      </c>
      <c r="GQ226" s="69" t="s">
        <v>98</v>
      </c>
      <c r="GS226" s="52" t="s">
        <v>9866</v>
      </c>
      <c r="HC226" s="52" t="s">
        <v>996</v>
      </c>
      <c r="HH226" s="72" t="s">
        <v>20</v>
      </c>
      <c r="HI226" s="70" t="s">
        <v>935</v>
      </c>
      <c r="HJ226" s="70" t="s">
        <v>10416</v>
      </c>
      <c r="HM226" s="52" t="s">
        <v>979</v>
      </c>
      <c r="HR226" s="52">
        <v>2600000000</v>
      </c>
      <c r="HW226" s="72" t="s">
        <v>20</v>
      </c>
      <c r="HX226" s="70" t="s">
        <v>935</v>
      </c>
      <c r="HY226" s="70" t="s">
        <v>5709</v>
      </c>
      <c r="IB226" s="51" t="s">
        <v>950</v>
      </c>
      <c r="IG226" s="51" t="s">
        <v>1080</v>
      </c>
      <c r="IL226" s="52">
        <v>0</v>
      </c>
      <c r="IQ226" s="52" t="s">
        <v>1192</v>
      </c>
      <c r="IV226" s="68"/>
      <c r="JA226" s="50" t="s">
        <v>931</v>
      </c>
      <c r="JF226" s="51" t="s">
        <v>956</v>
      </c>
      <c r="JK226" s="52" t="s">
        <v>1430</v>
      </c>
      <c r="JP226" s="127" t="s">
        <v>942</v>
      </c>
      <c r="JQ226" s="70" t="s">
        <v>939</v>
      </c>
      <c r="JR226" s="70" t="s">
        <v>4985</v>
      </c>
      <c r="JU226" s="51" t="s">
        <v>972</v>
      </c>
      <c r="KE226" s="52" t="s">
        <v>951</v>
      </c>
      <c r="KJ226" s="73" t="s">
        <v>86</v>
      </c>
      <c r="KK226" s="71" t="s">
        <v>939</v>
      </c>
      <c r="KL226" s="71" t="s">
        <v>11691</v>
      </c>
    </row>
    <row r="227" spans="1:298" ht="376.5" customHeight="1" thickBot="1">
      <c r="P227" s="50" t="s">
        <v>929</v>
      </c>
      <c r="U227" s="51" t="s">
        <v>991</v>
      </c>
      <c r="AE227"/>
      <c r="AF227"/>
      <c r="AG227"/>
      <c r="AH227"/>
      <c r="AI227"/>
      <c r="AO227" s="51" t="s">
        <v>904</v>
      </c>
      <c r="BD227" s="51" t="s">
        <v>98</v>
      </c>
      <c r="BN227" s="52" t="s">
        <v>963</v>
      </c>
      <c r="BX227" s="50" t="s">
        <v>1034</v>
      </c>
      <c r="CC227" s="51" t="s">
        <v>1090</v>
      </c>
      <c r="CD227"/>
      <c r="CE227"/>
      <c r="CF227"/>
      <c r="CG227"/>
      <c r="CH227" s="73" t="s">
        <v>1086</v>
      </c>
      <c r="CI227" s="71">
        <v>4</v>
      </c>
      <c r="CJ227" s="71">
        <v>441</v>
      </c>
      <c r="DB227" s="52">
        <v>2020</v>
      </c>
      <c r="DC227"/>
      <c r="DD227"/>
      <c r="DE227"/>
      <c r="DF227"/>
      <c r="DQ227" s="51" t="s">
        <v>949</v>
      </c>
      <c r="DV227" s="52" t="s">
        <v>1445</v>
      </c>
      <c r="EA227" s="50" t="s">
        <v>946</v>
      </c>
      <c r="EF227" s="51" t="s">
        <v>970</v>
      </c>
      <c r="EK227" s="52" t="s">
        <v>3261</v>
      </c>
      <c r="EP227" s="50" t="s">
        <v>912</v>
      </c>
      <c r="EZ227" s="50" t="s">
        <v>982</v>
      </c>
      <c r="FE227" s="52" t="s">
        <v>1192</v>
      </c>
      <c r="FJ227" s="52" t="s">
        <v>9089</v>
      </c>
      <c r="FO227" s="51" t="s">
        <v>956</v>
      </c>
      <c r="FT227" s="51" t="s">
        <v>962</v>
      </c>
      <c r="GD227" s="68"/>
      <c r="GI227" s="52" t="s">
        <v>975</v>
      </c>
      <c r="GN227" s="72" t="s">
        <v>101</v>
      </c>
      <c r="GO227" s="70" t="s">
        <v>927</v>
      </c>
      <c r="GP227" s="70" t="s">
        <v>928</v>
      </c>
      <c r="GQ227" s="70" t="s">
        <v>3436</v>
      </c>
      <c r="GS227" s="68"/>
      <c r="GX227" s="51" t="s">
        <v>947</v>
      </c>
      <c r="HH227" s="73" t="s">
        <v>86</v>
      </c>
      <c r="HI227" s="71" t="s">
        <v>935</v>
      </c>
      <c r="HJ227" s="71" t="s">
        <v>10417</v>
      </c>
      <c r="HW227" s="73" t="s">
        <v>86</v>
      </c>
      <c r="HX227" s="71" t="s">
        <v>935</v>
      </c>
      <c r="HY227" s="71" t="s">
        <v>5710</v>
      </c>
      <c r="IB227" s="52" t="s">
        <v>951</v>
      </c>
      <c r="IG227" s="69"/>
      <c r="IH227" s="69" t="s">
        <v>1081</v>
      </c>
      <c r="II227" s="69" t="s">
        <v>1082</v>
      </c>
      <c r="IV227" s="52" t="s">
        <v>11135</v>
      </c>
      <c r="JF227" s="52" t="s">
        <v>2818</v>
      </c>
      <c r="JK227" s="52" t="s">
        <v>11302</v>
      </c>
      <c r="JP227" s="130" t="s">
        <v>943</v>
      </c>
      <c r="JQ227" s="71" t="s">
        <v>939</v>
      </c>
      <c r="JR227" s="71" t="s">
        <v>4986</v>
      </c>
      <c r="JU227" s="52" t="s">
        <v>11478</v>
      </c>
      <c r="JZ227" s="51" t="s">
        <v>969</v>
      </c>
      <c r="KJ227" s="50" t="s">
        <v>944</v>
      </c>
    </row>
    <row r="228" spans="1:298" ht="192.5" thickBot="1">
      <c r="F228" s="51" t="s">
        <v>98</v>
      </c>
      <c r="U228" s="52" t="s">
        <v>3039</v>
      </c>
      <c r="Z228" s="50" t="s">
        <v>931</v>
      </c>
      <c r="AE228" s="51" t="s">
        <v>947</v>
      </c>
      <c r="AF228"/>
      <c r="AG228"/>
      <c r="AH228"/>
      <c r="AI228"/>
      <c r="AJ228" s="50" t="s">
        <v>912</v>
      </c>
      <c r="AO228" s="52" t="s">
        <v>3256</v>
      </c>
      <c r="AT228" s="51" t="s">
        <v>921</v>
      </c>
      <c r="BD228" s="52" t="s">
        <v>6722</v>
      </c>
      <c r="BS228" s="51" t="s">
        <v>98</v>
      </c>
      <c r="CC228" s="52" t="s">
        <v>1091</v>
      </c>
      <c r="CD228"/>
      <c r="CE228"/>
      <c r="CF228"/>
      <c r="CG228"/>
      <c r="CH228" s="72" t="s">
        <v>1087</v>
      </c>
      <c r="CI228" s="70">
        <v>0</v>
      </c>
      <c r="CJ228" s="72"/>
      <c r="CM228" s="51" t="s">
        <v>902</v>
      </c>
      <c r="CR228" s="51" t="s">
        <v>1147</v>
      </c>
      <c r="CW228" s="51" t="s">
        <v>932</v>
      </c>
      <c r="DB228"/>
      <c r="DC228"/>
      <c r="DD228"/>
      <c r="DE228"/>
      <c r="DF228"/>
      <c r="DL228" s="51" t="s">
        <v>954</v>
      </c>
      <c r="DV228" s="52" t="s">
        <v>1446</v>
      </c>
      <c r="EF228" s="52" t="s">
        <v>124</v>
      </c>
      <c r="FJ228" s="52" t="s">
        <v>9093</v>
      </c>
      <c r="FO228" s="52" t="s">
        <v>2818</v>
      </c>
      <c r="FT228" s="52" t="s">
        <v>978</v>
      </c>
      <c r="FY228" s="51" t="s">
        <v>954</v>
      </c>
      <c r="GD228" s="52" t="s">
        <v>5525</v>
      </c>
      <c r="GN228" s="50" t="s">
        <v>929</v>
      </c>
      <c r="GS228" s="52" t="s">
        <v>9881</v>
      </c>
      <c r="GX228" s="52" t="s">
        <v>132</v>
      </c>
      <c r="HC228" s="51" t="s">
        <v>964</v>
      </c>
      <c r="HH228" s="50" t="s">
        <v>944</v>
      </c>
      <c r="HM228" s="51" t="s">
        <v>966</v>
      </c>
      <c r="HR228" s="51" t="s">
        <v>969</v>
      </c>
      <c r="HW228" s="50" t="s">
        <v>944</v>
      </c>
      <c r="IG228" s="72" t="s">
        <v>1083</v>
      </c>
      <c r="IH228" s="72"/>
      <c r="II228" s="72"/>
      <c r="IL228" s="51" t="s">
        <v>98</v>
      </c>
      <c r="IQ228" s="51" t="s">
        <v>958</v>
      </c>
      <c r="IV228" s="52" t="s">
        <v>11136</v>
      </c>
      <c r="JK228" s="68"/>
      <c r="JP228" s="127" t="s">
        <v>20</v>
      </c>
      <c r="JQ228" s="70" t="s">
        <v>939</v>
      </c>
      <c r="JR228" s="70" t="s">
        <v>4987</v>
      </c>
      <c r="JZ228" s="52">
        <v>0</v>
      </c>
      <c r="KE228" s="51" t="s">
        <v>952</v>
      </c>
    </row>
    <row r="229" spans="1:298" ht="409.6" thickBot="1">
      <c r="A229" s="51" t="s">
        <v>921</v>
      </c>
      <c r="F229" s="52" t="s">
        <v>1882</v>
      </c>
      <c r="K229" s="51" t="s">
        <v>924</v>
      </c>
      <c r="AE229" s="52" t="s">
        <v>132</v>
      </c>
      <c r="AF229"/>
      <c r="AG229"/>
      <c r="AH229"/>
      <c r="AI229"/>
      <c r="AT229" s="52" t="s">
        <v>922</v>
      </c>
      <c r="AY229" s="51" t="s">
        <v>921</v>
      </c>
      <c r="BI229" s="51" t="s">
        <v>921</v>
      </c>
      <c r="BN229" s="51" t="s">
        <v>964</v>
      </c>
      <c r="BS229" s="52" t="s">
        <v>7841</v>
      </c>
      <c r="CC229"/>
      <c r="CD229"/>
      <c r="CE229"/>
      <c r="CF229"/>
      <c r="CG229"/>
      <c r="CH229" s="50" t="s">
        <v>1088</v>
      </c>
      <c r="CM229" s="52" t="s">
        <v>910</v>
      </c>
      <c r="CR229" s="52">
        <v>13550</v>
      </c>
      <c r="CW229" s="69"/>
      <c r="CX229" s="69" t="s">
        <v>933</v>
      </c>
      <c r="CY229" s="69" t="s">
        <v>732</v>
      </c>
      <c r="DB229" s="51" t="s">
        <v>1070</v>
      </c>
      <c r="DC229"/>
      <c r="DD229"/>
      <c r="DE229"/>
      <c r="DF229"/>
      <c r="DG229" s="51" t="s">
        <v>1042</v>
      </c>
      <c r="DL229" s="52" t="s">
        <v>975</v>
      </c>
      <c r="DQ229" s="51" t="s">
        <v>950</v>
      </c>
      <c r="DV229" s="52" t="s">
        <v>1447</v>
      </c>
      <c r="FE229" s="51" t="s">
        <v>958</v>
      </c>
      <c r="FY229" s="52" t="s">
        <v>955</v>
      </c>
      <c r="GD229" s="68"/>
      <c r="GI229" s="51" t="s">
        <v>956</v>
      </c>
      <c r="GS229" s="100" t="s">
        <v>9868</v>
      </c>
      <c r="HC229" s="52" t="s">
        <v>979</v>
      </c>
      <c r="HM229" s="52" t="s">
        <v>997</v>
      </c>
      <c r="HR229" s="52" t="s">
        <v>124</v>
      </c>
      <c r="IB229" s="51" t="s">
        <v>952</v>
      </c>
      <c r="IG229" s="73" t="s">
        <v>1084</v>
      </c>
      <c r="IH229" s="73"/>
      <c r="II229" s="73"/>
      <c r="IL229" s="52" t="s">
        <v>420</v>
      </c>
      <c r="IQ229" s="52" t="s">
        <v>959</v>
      </c>
      <c r="JA229" s="51" t="s">
        <v>932</v>
      </c>
      <c r="JF229" s="51" t="s">
        <v>958</v>
      </c>
      <c r="JK229" s="52" t="s">
        <v>11303</v>
      </c>
      <c r="JP229" s="130" t="s">
        <v>86</v>
      </c>
      <c r="JQ229" s="71" t="s">
        <v>939</v>
      </c>
      <c r="JR229" s="71" t="s">
        <v>4988</v>
      </c>
      <c r="JU229" s="51" t="s">
        <v>973</v>
      </c>
      <c r="KE229" s="52" t="s">
        <v>953</v>
      </c>
    </row>
    <row r="230" spans="1:298" ht="264.5" thickBot="1">
      <c r="A230" s="52" t="s">
        <v>922</v>
      </c>
      <c r="K230" s="69"/>
      <c r="L230" s="69" t="s">
        <v>925</v>
      </c>
      <c r="M230" s="69" t="s">
        <v>926</v>
      </c>
      <c r="N230" s="69" t="s">
        <v>98</v>
      </c>
      <c r="P230" s="51" t="s">
        <v>930</v>
      </c>
      <c r="U230" s="51" t="s">
        <v>958</v>
      </c>
      <c r="AE230"/>
      <c r="AF230"/>
      <c r="AG230"/>
      <c r="AH230"/>
      <c r="AI230"/>
      <c r="AO230" s="51" t="s">
        <v>98</v>
      </c>
      <c r="AY230" s="52" t="s">
        <v>922</v>
      </c>
      <c r="BI230" s="52" t="s">
        <v>922</v>
      </c>
      <c r="BN230" s="52" t="s">
        <v>1482</v>
      </c>
      <c r="BX230" s="51" t="s">
        <v>1035</v>
      </c>
      <c r="CC230" s="51" t="s">
        <v>1092</v>
      </c>
      <c r="CD230"/>
      <c r="CE230"/>
      <c r="CF230"/>
      <c r="CG230"/>
      <c r="CW230" s="72" t="s">
        <v>934</v>
      </c>
      <c r="CX230" s="70" t="s">
        <v>935</v>
      </c>
      <c r="CY230" s="70" t="s">
        <v>8631</v>
      </c>
      <c r="DB230" s="52">
        <v>100</v>
      </c>
      <c r="DC230"/>
      <c r="DD230"/>
      <c r="DE230"/>
      <c r="DF230"/>
      <c r="DG230" s="52" t="s">
        <v>8583</v>
      </c>
      <c r="DQ230" s="52" t="s">
        <v>951</v>
      </c>
      <c r="DV230" s="52" t="s">
        <v>1448</v>
      </c>
      <c r="EA230" s="51" t="s">
        <v>947</v>
      </c>
      <c r="EF230" s="51" t="s">
        <v>971</v>
      </c>
      <c r="EP230" s="50" t="s">
        <v>913</v>
      </c>
      <c r="EU230" s="51" t="s">
        <v>900</v>
      </c>
      <c r="EZ230" s="51" t="s">
        <v>983</v>
      </c>
      <c r="FE230" s="52" t="s">
        <v>959</v>
      </c>
      <c r="FJ230" s="50" t="s">
        <v>946</v>
      </c>
      <c r="FO230" s="51" t="s">
        <v>958</v>
      </c>
      <c r="FT230" s="51" t="s">
        <v>964</v>
      </c>
      <c r="GD230" s="52" t="s">
        <v>5526</v>
      </c>
      <c r="GI230" s="52" t="s">
        <v>976</v>
      </c>
      <c r="GS230" s="100" t="s">
        <v>9869</v>
      </c>
      <c r="GX230" s="50" t="s">
        <v>948</v>
      </c>
      <c r="IB230" s="52" t="s">
        <v>953</v>
      </c>
      <c r="IG230" s="72" t="s">
        <v>1085</v>
      </c>
      <c r="IH230" s="72"/>
      <c r="II230" s="72"/>
      <c r="IV230" s="50" t="s">
        <v>946</v>
      </c>
      <c r="JA230" s="69"/>
      <c r="JB230" s="69" t="s">
        <v>933</v>
      </c>
      <c r="JC230" s="69" t="s">
        <v>732</v>
      </c>
      <c r="JF230" s="52" t="s">
        <v>959</v>
      </c>
      <c r="JP230" s="50" t="s">
        <v>944</v>
      </c>
      <c r="JU230" s="52">
        <v>40000000</v>
      </c>
      <c r="JZ230" s="51" t="s">
        <v>970</v>
      </c>
      <c r="KJ230" s="51" t="s">
        <v>945</v>
      </c>
    </row>
    <row r="231" spans="1:298" ht="409.6" thickBot="1">
      <c r="K231" s="72" t="s">
        <v>101</v>
      </c>
      <c r="L231" s="70" t="s">
        <v>927</v>
      </c>
      <c r="M231" s="70" t="s">
        <v>928</v>
      </c>
      <c r="N231" s="70" t="s">
        <v>2871</v>
      </c>
      <c r="P231" s="52" t="s">
        <v>1430</v>
      </c>
      <c r="U231" s="52" t="s">
        <v>2700</v>
      </c>
      <c r="Z231" s="51" t="s">
        <v>932</v>
      </c>
      <c r="AE231" s="50" t="s">
        <v>948</v>
      </c>
      <c r="AF231"/>
      <c r="AG231"/>
      <c r="AH231"/>
      <c r="AI231"/>
      <c r="AJ231" s="50" t="s">
        <v>913</v>
      </c>
      <c r="AO231" s="52" t="s">
        <v>12043</v>
      </c>
      <c r="AT231" s="50" t="s">
        <v>923</v>
      </c>
      <c r="BX231" s="52" t="s">
        <v>1036</v>
      </c>
      <c r="CC231" s="52" t="s">
        <v>1105</v>
      </c>
      <c r="CD231"/>
      <c r="CE231"/>
      <c r="CF231"/>
      <c r="CG231"/>
      <c r="CM231" s="51" t="s">
        <v>904</v>
      </c>
      <c r="CR231" s="51" t="s">
        <v>98</v>
      </c>
      <c r="CW231" s="73" t="s">
        <v>936</v>
      </c>
      <c r="CX231" s="71" t="s">
        <v>935</v>
      </c>
      <c r="CY231" s="71" t="s">
        <v>8632</v>
      </c>
      <c r="DB231"/>
      <c r="DC231"/>
      <c r="DD231"/>
      <c r="DE231"/>
      <c r="DF231"/>
      <c r="DL231" s="51" t="s">
        <v>956</v>
      </c>
      <c r="DV231" s="52" t="s">
        <v>1449</v>
      </c>
      <c r="EA231" s="52" t="s">
        <v>132</v>
      </c>
      <c r="EF231" s="52" t="s">
        <v>1732</v>
      </c>
      <c r="EK231" s="51" t="s">
        <v>900</v>
      </c>
      <c r="EU231" s="52" t="s">
        <v>3088</v>
      </c>
      <c r="EZ231" s="52" t="s">
        <v>132</v>
      </c>
      <c r="FO231" s="52" t="s">
        <v>959</v>
      </c>
      <c r="FT231" s="52" t="s">
        <v>1195</v>
      </c>
      <c r="FY231" s="51" t="s">
        <v>956</v>
      </c>
      <c r="GD231" s="68"/>
      <c r="GN231" s="51" t="s">
        <v>930</v>
      </c>
      <c r="GS231" s="100" t="s">
        <v>9870</v>
      </c>
      <c r="HC231" s="51" t="s">
        <v>966</v>
      </c>
      <c r="HH231" s="51" t="s">
        <v>945</v>
      </c>
      <c r="HM231" s="51" t="s">
        <v>968</v>
      </c>
      <c r="HR231" s="51" t="s">
        <v>970</v>
      </c>
      <c r="HW231" s="51" t="s">
        <v>945</v>
      </c>
      <c r="IG231" s="73" t="s">
        <v>1086</v>
      </c>
      <c r="IH231" s="73"/>
      <c r="II231" s="73"/>
      <c r="IQ231" s="51" t="s">
        <v>960</v>
      </c>
      <c r="JA231" s="72" t="s">
        <v>934</v>
      </c>
      <c r="JB231" s="70" t="s">
        <v>935</v>
      </c>
      <c r="JC231" s="70" t="s">
        <v>11869</v>
      </c>
      <c r="JK231" s="50" t="s">
        <v>931</v>
      </c>
      <c r="JZ231" s="52">
        <v>1000</v>
      </c>
      <c r="KE231" s="51" t="s">
        <v>954</v>
      </c>
      <c r="KJ231" s="52" t="s">
        <v>11692</v>
      </c>
    </row>
    <row r="232" spans="1:298" ht="409.6" thickBot="1">
      <c r="A232" s="50" t="s">
        <v>923</v>
      </c>
      <c r="K232" s="50" t="s">
        <v>929</v>
      </c>
      <c r="P232" s="52" t="s">
        <v>4203</v>
      </c>
      <c r="Z232" s="69"/>
      <c r="AA232" s="69" t="s">
        <v>933</v>
      </c>
      <c r="AB232" s="69" t="s">
        <v>732</v>
      </c>
      <c r="AE232"/>
      <c r="AF232"/>
      <c r="AG232"/>
      <c r="AH232"/>
      <c r="AI232"/>
      <c r="AY232" s="50" t="s">
        <v>923</v>
      </c>
      <c r="BD232" s="51" t="s">
        <v>900</v>
      </c>
      <c r="BI232" s="50" t="s">
        <v>923</v>
      </c>
      <c r="BN232" s="51" t="s">
        <v>966</v>
      </c>
      <c r="CC232"/>
      <c r="CD232"/>
      <c r="CE232"/>
      <c r="CF232"/>
      <c r="CG232"/>
      <c r="CH232" s="51" t="s">
        <v>1089</v>
      </c>
      <c r="CM232" s="52" t="s">
        <v>1881</v>
      </c>
      <c r="CW232" s="72" t="s">
        <v>937</v>
      </c>
      <c r="CX232" s="70" t="s">
        <v>935</v>
      </c>
      <c r="CY232" s="70" t="s">
        <v>8633</v>
      </c>
      <c r="DB232" s="51" t="s">
        <v>1071</v>
      </c>
      <c r="DC232"/>
      <c r="DD232"/>
      <c r="DE232"/>
      <c r="DF232"/>
      <c r="DG232" s="50" t="s">
        <v>8584</v>
      </c>
      <c r="DL232" s="52" t="s">
        <v>976</v>
      </c>
      <c r="DQ232" s="51" t="s">
        <v>952</v>
      </c>
      <c r="DV232" s="52" t="s">
        <v>1450</v>
      </c>
      <c r="EK232" s="52" t="s">
        <v>3262</v>
      </c>
      <c r="FE232" s="51" t="s">
        <v>960</v>
      </c>
      <c r="FY232" s="52" t="s">
        <v>1204</v>
      </c>
      <c r="GD232" s="52" t="s">
        <v>5527</v>
      </c>
      <c r="GI232" s="51" t="s">
        <v>958</v>
      </c>
      <c r="GN232" s="52" t="s">
        <v>3437</v>
      </c>
      <c r="HC232" s="52" t="s">
        <v>997</v>
      </c>
      <c r="HH232" s="52" t="s">
        <v>10418</v>
      </c>
      <c r="HM232" s="52">
        <v>5280000</v>
      </c>
      <c r="HR232" s="52" t="s">
        <v>124</v>
      </c>
      <c r="HW232" s="52" t="s">
        <v>5711</v>
      </c>
      <c r="IB232" s="51" t="s">
        <v>954</v>
      </c>
      <c r="IG232" s="72" t="s">
        <v>1087</v>
      </c>
      <c r="IH232" s="72"/>
      <c r="II232" s="72"/>
      <c r="IQ232" s="52" t="s">
        <v>10912</v>
      </c>
      <c r="JA232" s="73" t="s">
        <v>936</v>
      </c>
      <c r="JB232" s="71" t="s">
        <v>935</v>
      </c>
      <c r="JC232" s="71" t="s">
        <v>11870</v>
      </c>
      <c r="JF232" s="51" t="s">
        <v>960</v>
      </c>
      <c r="JU232" s="51" t="s">
        <v>98</v>
      </c>
      <c r="KE232" s="52" t="s">
        <v>975</v>
      </c>
      <c r="KJ232" s="68"/>
    </row>
    <row r="233" spans="1:298" ht="409.6" thickBot="1">
      <c r="F233" s="51" t="s">
        <v>900</v>
      </c>
      <c r="P233" s="68"/>
      <c r="U233" s="51" t="s">
        <v>994</v>
      </c>
      <c r="Z233" s="72" t="s">
        <v>934</v>
      </c>
      <c r="AA233" s="70" t="s">
        <v>935</v>
      </c>
      <c r="AB233" s="70" t="s">
        <v>4013</v>
      </c>
      <c r="AE233"/>
      <c r="AF233"/>
      <c r="AG233"/>
      <c r="AH233"/>
      <c r="AI233"/>
      <c r="BD233" s="52" t="s">
        <v>3088</v>
      </c>
      <c r="BN233" s="52" t="s">
        <v>1731</v>
      </c>
      <c r="BS233" s="51" t="s">
        <v>900</v>
      </c>
      <c r="BX233" s="50" t="s">
        <v>1037</v>
      </c>
      <c r="CC233" s="51" t="s">
        <v>1094</v>
      </c>
      <c r="CD233"/>
      <c r="CE233"/>
      <c r="CF233"/>
      <c r="CG233"/>
      <c r="CR233" s="51" t="s">
        <v>1114</v>
      </c>
      <c r="CW233" s="73" t="s">
        <v>938</v>
      </c>
      <c r="CX233" s="71" t="s">
        <v>935</v>
      </c>
      <c r="CY233" s="71" t="s">
        <v>8634</v>
      </c>
      <c r="DB233" s="52">
        <v>300</v>
      </c>
      <c r="DC233"/>
      <c r="DD233"/>
      <c r="DE233"/>
      <c r="DF233"/>
      <c r="DQ233" s="52" t="s">
        <v>953</v>
      </c>
      <c r="DV233" s="52" t="s">
        <v>1451</v>
      </c>
      <c r="EA233" s="50" t="s">
        <v>948</v>
      </c>
      <c r="EF233" s="51" t="s">
        <v>972</v>
      </c>
      <c r="EP233" s="51" t="s">
        <v>914</v>
      </c>
      <c r="EU233" s="51" t="s">
        <v>902</v>
      </c>
      <c r="EZ233" s="50" t="s">
        <v>984</v>
      </c>
      <c r="FE233" s="52" t="s">
        <v>4438</v>
      </c>
      <c r="FJ233" s="51" t="s">
        <v>947</v>
      </c>
      <c r="FO233" s="51" t="s">
        <v>960</v>
      </c>
      <c r="FT233" s="51" t="s">
        <v>966</v>
      </c>
      <c r="GI233" s="52" t="s">
        <v>977</v>
      </c>
      <c r="GN233" s="52"/>
      <c r="GS233" s="50" t="s">
        <v>946</v>
      </c>
      <c r="GX233" s="51" t="s">
        <v>949</v>
      </c>
      <c r="HH233" s="52" t="s">
        <v>10419</v>
      </c>
      <c r="HW233" s="68"/>
      <c r="IB233" s="52" t="s">
        <v>975</v>
      </c>
      <c r="IG233" s="50" t="s">
        <v>1088</v>
      </c>
      <c r="IL233" s="50" t="s">
        <v>982</v>
      </c>
      <c r="IV233" s="51" t="s">
        <v>947</v>
      </c>
      <c r="JA233" s="72" t="s">
        <v>937</v>
      </c>
      <c r="JB233" s="70" t="s">
        <v>935</v>
      </c>
      <c r="JC233" s="70" t="s">
        <v>11871</v>
      </c>
      <c r="JF233" s="52" t="s">
        <v>4783</v>
      </c>
      <c r="JP233" s="51" t="s">
        <v>945</v>
      </c>
      <c r="JZ233" s="51" t="s">
        <v>971</v>
      </c>
      <c r="KJ233" s="161" t="s">
        <v>11693</v>
      </c>
    </row>
    <row r="234" spans="1:298" ht="409.6" thickBot="1">
      <c r="F234" s="52" t="s">
        <v>1883</v>
      </c>
      <c r="P234" s="81" t="s">
        <v>4204</v>
      </c>
      <c r="U234" s="52" t="s">
        <v>5320</v>
      </c>
      <c r="Z234" s="73" t="s">
        <v>936</v>
      </c>
      <c r="AA234" s="71" t="s">
        <v>935</v>
      </c>
      <c r="AB234" s="71" t="s">
        <v>4014</v>
      </c>
      <c r="AE234" s="51" t="s">
        <v>949</v>
      </c>
      <c r="AF234"/>
      <c r="AG234"/>
      <c r="AH234"/>
      <c r="AI234"/>
      <c r="AJ234" s="51" t="s">
        <v>914</v>
      </c>
      <c r="AT234" s="51" t="s">
        <v>924</v>
      </c>
      <c r="BS234" s="52" t="s">
        <v>906</v>
      </c>
      <c r="CC234" s="52">
        <v>189.6</v>
      </c>
      <c r="CD234"/>
      <c r="CE234"/>
      <c r="CF234"/>
      <c r="CG234"/>
      <c r="CH234" s="51" t="s">
        <v>1090</v>
      </c>
      <c r="CM234" s="51" t="s">
        <v>98</v>
      </c>
      <c r="CW234" s="72" t="s">
        <v>940</v>
      </c>
      <c r="CX234" s="70" t="s">
        <v>935</v>
      </c>
      <c r="CY234" s="70" t="s">
        <v>8635</v>
      </c>
      <c r="DB234"/>
      <c r="DC234"/>
      <c r="DD234"/>
      <c r="DE234"/>
      <c r="DF234"/>
      <c r="DL234" s="51" t="s">
        <v>958</v>
      </c>
      <c r="DV234" s="52" t="s">
        <v>1452</v>
      </c>
      <c r="EF234" s="52" t="s">
        <v>1733</v>
      </c>
      <c r="EK234" s="51" t="s">
        <v>902</v>
      </c>
      <c r="EP234" s="69"/>
      <c r="EQ234" s="69" t="s">
        <v>915</v>
      </c>
      <c r="ER234" s="69" t="s">
        <v>916</v>
      </c>
      <c r="ES234" s="69" t="s">
        <v>98</v>
      </c>
      <c r="EU234" s="52" t="s">
        <v>910</v>
      </c>
      <c r="FJ234" s="52" t="s">
        <v>132</v>
      </c>
      <c r="FO234" s="52" t="s">
        <v>9241</v>
      </c>
      <c r="FT234" s="52" t="s">
        <v>1731</v>
      </c>
      <c r="FY234" s="51" t="s">
        <v>958</v>
      </c>
      <c r="GD234" s="50" t="s">
        <v>946</v>
      </c>
      <c r="GN234" s="52" t="s">
        <v>3438</v>
      </c>
      <c r="HC234" s="51" t="s">
        <v>968</v>
      </c>
      <c r="HH234" s="52" t="s">
        <v>10420</v>
      </c>
      <c r="HM234" s="51" t="s">
        <v>969</v>
      </c>
      <c r="HR234" s="51" t="s">
        <v>971</v>
      </c>
      <c r="HW234" s="52" t="s">
        <v>5712</v>
      </c>
      <c r="IQ234" s="51" t="s">
        <v>961</v>
      </c>
      <c r="IV234" s="52" t="s">
        <v>132</v>
      </c>
      <c r="JA234" s="73" t="s">
        <v>938</v>
      </c>
      <c r="JB234" s="71" t="s">
        <v>939</v>
      </c>
      <c r="JC234" s="71" t="s">
        <v>11872</v>
      </c>
      <c r="JK234" s="51" t="s">
        <v>932</v>
      </c>
      <c r="JP234" s="52" t="s">
        <v>4989</v>
      </c>
      <c r="JZ234" s="52" t="s">
        <v>11589</v>
      </c>
      <c r="KE234" s="51" t="s">
        <v>956</v>
      </c>
      <c r="KJ234" s="52" t="s">
        <v>11694</v>
      </c>
    </row>
    <row r="235" spans="1:298" ht="409.6" thickBot="1">
      <c r="A235" s="51" t="s">
        <v>924</v>
      </c>
      <c r="K235" s="51" t="s">
        <v>930</v>
      </c>
      <c r="P235" s="52" t="s">
        <v>4205</v>
      </c>
      <c r="Z235" s="72" t="s">
        <v>937</v>
      </c>
      <c r="AA235" s="70" t="s">
        <v>935</v>
      </c>
      <c r="AB235" s="70" t="s">
        <v>4015</v>
      </c>
      <c r="AE235"/>
      <c r="AF235"/>
      <c r="AG235"/>
      <c r="AH235"/>
      <c r="AI235"/>
      <c r="AJ235" s="69"/>
      <c r="AK235" s="69" t="s">
        <v>915</v>
      </c>
      <c r="AL235" s="69" t="s">
        <v>916</v>
      </c>
      <c r="AM235" s="69" t="s">
        <v>98</v>
      </c>
      <c r="AO235" s="50" t="s">
        <v>912</v>
      </c>
      <c r="AT235" s="69"/>
      <c r="AU235" s="69" t="s">
        <v>925</v>
      </c>
      <c r="AV235" s="69" t="s">
        <v>926</v>
      </c>
      <c r="AW235" s="69" t="s">
        <v>98</v>
      </c>
      <c r="AY235" s="51" t="s">
        <v>924</v>
      </c>
      <c r="BD235" s="51" t="s">
        <v>902</v>
      </c>
      <c r="BI235" s="51" t="s">
        <v>924</v>
      </c>
      <c r="BN235" s="51" t="s">
        <v>968</v>
      </c>
      <c r="CC235"/>
      <c r="CD235"/>
      <c r="CE235"/>
      <c r="CF235"/>
      <c r="CG235"/>
      <c r="CH235" s="52" t="s">
        <v>1091</v>
      </c>
      <c r="CM235" s="52" t="s">
        <v>8211</v>
      </c>
      <c r="CR235" s="51" t="s">
        <v>1143</v>
      </c>
      <c r="CW235" s="73" t="s">
        <v>941</v>
      </c>
      <c r="CX235" s="71" t="s">
        <v>935</v>
      </c>
      <c r="CY235" s="71" t="s">
        <v>8636</v>
      </c>
      <c r="DB235" s="51" t="s">
        <v>1072</v>
      </c>
      <c r="DC235"/>
      <c r="DD235"/>
      <c r="DE235"/>
      <c r="DF235"/>
      <c r="DG235" s="51" t="s">
        <v>8585</v>
      </c>
      <c r="DL235" s="52" t="s">
        <v>4031</v>
      </c>
      <c r="DQ235" s="51" t="s">
        <v>954</v>
      </c>
      <c r="DV235" s="52" t="s">
        <v>1453</v>
      </c>
      <c r="EK235" s="52" t="s">
        <v>910</v>
      </c>
      <c r="EP235" s="72" t="s">
        <v>917</v>
      </c>
      <c r="EQ235" s="70">
        <v>0</v>
      </c>
      <c r="ER235" s="70">
        <v>1</v>
      </c>
      <c r="ES235" s="70" t="s">
        <v>2649</v>
      </c>
      <c r="FE235" s="51" t="s">
        <v>961</v>
      </c>
      <c r="FY235" s="52" t="s">
        <v>1205</v>
      </c>
      <c r="GI235" s="51" t="s">
        <v>960</v>
      </c>
      <c r="GN235" s="68"/>
      <c r="GX235" s="51" t="s">
        <v>950</v>
      </c>
      <c r="HC235" s="52">
        <v>1000000</v>
      </c>
      <c r="HH235" s="52" t="s">
        <v>10421</v>
      </c>
      <c r="HM235" s="52" t="s">
        <v>124</v>
      </c>
      <c r="HR235" s="52" t="s">
        <v>10566</v>
      </c>
      <c r="HW235" s="68"/>
      <c r="IB235" s="51" t="s">
        <v>956</v>
      </c>
      <c r="IQ235" s="52" t="s">
        <v>917</v>
      </c>
      <c r="JA235" s="72" t="s">
        <v>940</v>
      </c>
      <c r="JB235" s="70" t="s">
        <v>935</v>
      </c>
      <c r="JC235" s="70" t="s">
        <v>11873</v>
      </c>
      <c r="JF235" s="51" t="s">
        <v>961</v>
      </c>
      <c r="JK235" s="69"/>
      <c r="JL235" s="69" t="s">
        <v>933</v>
      </c>
      <c r="JM235" s="69" t="s">
        <v>732</v>
      </c>
      <c r="JP235" s="52" t="s">
        <v>4990</v>
      </c>
      <c r="KE235" s="52" t="s">
        <v>976</v>
      </c>
      <c r="KJ235" s="52" t="s">
        <v>11695</v>
      </c>
    </row>
    <row r="236" spans="1:298" ht="409.6" thickBot="1">
      <c r="A236" s="69"/>
      <c r="B236" s="69" t="s">
        <v>925</v>
      </c>
      <c r="C236" s="69" t="s">
        <v>926</v>
      </c>
      <c r="D236" s="69" t="s">
        <v>98</v>
      </c>
      <c r="F236" s="51" t="s">
        <v>902</v>
      </c>
      <c r="K236" s="95" t="s">
        <v>2872</v>
      </c>
      <c r="P236" s="68"/>
      <c r="U236" s="51" t="s">
        <v>961</v>
      </c>
      <c r="Z236" s="73" t="s">
        <v>938</v>
      </c>
      <c r="AA236" s="71" t="s">
        <v>935</v>
      </c>
      <c r="AB236" s="71" t="s">
        <v>4016</v>
      </c>
      <c r="AE236" s="51" t="s">
        <v>950</v>
      </c>
      <c r="AF236"/>
      <c r="AG236"/>
      <c r="AH236"/>
      <c r="AI236"/>
      <c r="AJ236" s="72" t="s">
        <v>917</v>
      </c>
      <c r="AK236" s="70">
        <v>0</v>
      </c>
      <c r="AL236" s="70">
        <v>3</v>
      </c>
      <c r="AM236" s="70" t="s">
        <v>6080</v>
      </c>
      <c r="AT236" s="72" t="s">
        <v>101</v>
      </c>
      <c r="AU236" s="70" t="s">
        <v>927</v>
      </c>
      <c r="AV236" s="70" t="s">
        <v>1713</v>
      </c>
      <c r="AW236" s="70" t="s">
        <v>6297</v>
      </c>
      <c r="AY236" s="69"/>
      <c r="AZ236" s="69" t="s">
        <v>925</v>
      </c>
      <c r="BA236" s="69" t="s">
        <v>926</v>
      </c>
      <c r="BB236" s="69" t="s">
        <v>98</v>
      </c>
      <c r="BD236" s="52" t="s">
        <v>910</v>
      </c>
      <c r="BI236" s="69"/>
      <c r="BJ236" s="69" t="s">
        <v>925</v>
      </c>
      <c r="BK236" s="69" t="s">
        <v>926</v>
      </c>
      <c r="BL236" s="69" t="s">
        <v>98</v>
      </c>
      <c r="BN236" s="52" t="s">
        <v>124</v>
      </c>
      <c r="BS236" s="51" t="s">
        <v>902</v>
      </c>
      <c r="BX236" s="51" t="s">
        <v>1038</v>
      </c>
      <c r="CC236" s="51" t="s">
        <v>707</v>
      </c>
      <c r="CD236"/>
      <c r="CE236"/>
      <c r="CF236"/>
      <c r="CG236"/>
      <c r="CR236" s="52" t="s">
        <v>95</v>
      </c>
      <c r="CW236" s="72" t="s">
        <v>942</v>
      </c>
      <c r="CX236" s="70" t="s">
        <v>935</v>
      </c>
      <c r="CY236" s="70" t="s">
        <v>8637</v>
      </c>
      <c r="DB236" s="52">
        <v>66</v>
      </c>
      <c r="DC236"/>
      <c r="DD236"/>
      <c r="DE236"/>
      <c r="DF236"/>
      <c r="DG236" s="69"/>
      <c r="DH236" s="69" t="s">
        <v>2276</v>
      </c>
      <c r="DI236" s="69" t="s">
        <v>8586</v>
      </c>
      <c r="DJ236" s="69" t="s">
        <v>732</v>
      </c>
      <c r="DQ236" s="52" t="s">
        <v>955</v>
      </c>
      <c r="DV236" s="52" t="s">
        <v>1454</v>
      </c>
      <c r="EA236" s="51" t="s">
        <v>949</v>
      </c>
      <c r="EF236" s="51" t="s">
        <v>973</v>
      </c>
      <c r="EP236" s="73" t="s">
        <v>918</v>
      </c>
      <c r="EQ236" s="71">
        <v>1</v>
      </c>
      <c r="ER236" s="71">
        <v>3</v>
      </c>
      <c r="ES236" s="71" t="s">
        <v>2650</v>
      </c>
      <c r="EU236" s="51" t="s">
        <v>904</v>
      </c>
      <c r="EZ236" s="51" t="s">
        <v>985</v>
      </c>
      <c r="FE236" s="52" t="s">
        <v>918</v>
      </c>
      <c r="FJ236" s="50" t="s">
        <v>948</v>
      </c>
      <c r="FO236" s="51" t="s">
        <v>961</v>
      </c>
      <c r="FT236" s="51" t="s">
        <v>968</v>
      </c>
      <c r="GI236" s="52" t="s">
        <v>9668</v>
      </c>
      <c r="GN236" s="52" t="s">
        <v>3439</v>
      </c>
      <c r="GS236" s="51" t="s">
        <v>947</v>
      </c>
      <c r="GX236" s="52" t="s">
        <v>951</v>
      </c>
      <c r="HH236" s="52" t="s">
        <v>10422</v>
      </c>
      <c r="HW236" s="52" t="s">
        <v>5713</v>
      </c>
      <c r="IB236" s="52" t="s">
        <v>1931</v>
      </c>
      <c r="IG236" s="51" t="s">
        <v>1089</v>
      </c>
      <c r="IL236" s="51" t="s">
        <v>983</v>
      </c>
      <c r="IV236" s="50" t="s">
        <v>948</v>
      </c>
      <c r="JA236" s="73" t="s">
        <v>941</v>
      </c>
      <c r="JB236" s="71" t="s">
        <v>935</v>
      </c>
      <c r="JC236" s="71" t="s">
        <v>11874</v>
      </c>
      <c r="JF236" s="52" t="s">
        <v>917</v>
      </c>
      <c r="JK236" s="72" t="s">
        <v>934</v>
      </c>
      <c r="JL236" s="70" t="s">
        <v>935</v>
      </c>
      <c r="JM236" s="70" t="s">
        <v>11304</v>
      </c>
      <c r="JP236" s="52" t="s">
        <v>4991</v>
      </c>
      <c r="JU236" s="51" t="s">
        <v>950</v>
      </c>
      <c r="JZ236" s="51" t="s">
        <v>972</v>
      </c>
      <c r="KJ236" s="52" t="s">
        <v>11696</v>
      </c>
    </row>
    <row r="237" spans="1:298" ht="409.6" thickBot="1">
      <c r="A237" s="72" t="s">
        <v>101</v>
      </c>
      <c r="B237" s="70" t="s">
        <v>927</v>
      </c>
      <c r="C237" s="70" t="s">
        <v>928</v>
      </c>
      <c r="D237" s="70" t="s">
        <v>2254</v>
      </c>
      <c r="F237" s="52" t="s">
        <v>910</v>
      </c>
      <c r="K237" s="52" t="s">
        <v>2873</v>
      </c>
      <c r="P237" s="52" t="s">
        <v>4206</v>
      </c>
      <c r="U237" s="52" t="s">
        <v>917</v>
      </c>
      <c r="Z237" s="72" t="s">
        <v>940</v>
      </c>
      <c r="AA237" s="70" t="s">
        <v>935</v>
      </c>
      <c r="AB237" s="70" t="s">
        <v>4017</v>
      </c>
      <c r="AE237" s="52" t="s">
        <v>951</v>
      </c>
      <c r="AF237"/>
      <c r="AG237"/>
      <c r="AH237"/>
      <c r="AI237"/>
      <c r="AJ237" s="73" t="s">
        <v>918</v>
      </c>
      <c r="AK237" s="71">
        <v>3</v>
      </c>
      <c r="AL237" s="71">
        <v>5</v>
      </c>
      <c r="AM237" s="71" t="s">
        <v>6081</v>
      </c>
      <c r="AT237" s="50" t="s">
        <v>929</v>
      </c>
      <c r="AY237" s="72" t="s">
        <v>101</v>
      </c>
      <c r="AZ237" s="70" t="s">
        <v>927</v>
      </c>
      <c r="BA237" s="70" t="s">
        <v>928</v>
      </c>
      <c r="BB237" s="70" t="s">
        <v>6499</v>
      </c>
      <c r="BI237" s="72" t="s">
        <v>101</v>
      </c>
      <c r="BJ237" s="70" t="s">
        <v>927</v>
      </c>
      <c r="BK237" s="70" t="s">
        <v>928</v>
      </c>
      <c r="BL237" s="70" t="s">
        <v>7469</v>
      </c>
      <c r="BS237" s="52" t="s">
        <v>910</v>
      </c>
      <c r="BX237" s="52" t="s">
        <v>8087</v>
      </c>
      <c r="CC237" s="52" t="s">
        <v>1114</v>
      </c>
      <c r="CD237"/>
      <c r="CE237"/>
      <c r="CF237"/>
      <c r="CG237"/>
      <c r="CH237" s="51" t="s">
        <v>1092</v>
      </c>
      <c r="CW237" s="73" t="s">
        <v>943</v>
      </c>
      <c r="CX237" s="71" t="s">
        <v>939</v>
      </c>
      <c r="CY237" s="71" t="s">
        <v>8638</v>
      </c>
      <c r="DB237"/>
      <c r="DC237"/>
      <c r="DD237"/>
      <c r="DE237"/>
      <c r="DF237"/>
      <c r="DG237" s="72" t="s">
        <v>101</v>
      </c>
      <c r="DH237" s="70" t="s">
        <v>12368</v>
      </c>
      <c r="DI237" s="72"/>
      <c r="DJ237" s="70" t="s">
        <v>12369</v>
      </c>
      <c r="DL237" s="51" t="s">
        <v>960</v>
      </c>
      <c r="DV237" s="52" t="s">
        <v>1455</v>
      </c>
      <c r="EK237" s="51" t="s">
        <v>904</v>
      </c>
      <c r="EP237" s="72" t="s">
        <v>919</v>
      </c>
      <c r="EQ237" s="70">
        <v>3</v>
      </c>
      <c r="ER237" s="70">
        <v>10</v>
      </c>
      <c r="ES237" s="70" t="s">
        <v>2651</v>
      </c>
      <c r="EU237" s="52" t="s">
        <v>2243</v>
      </c>
      <c r="FO237" s="52" t="s">
        <v>995</v>
      </c>
      <c r="FT237" s="52" t="s">
        <v>124</v>
      </c>
      <c r="FY237" s="51" t="s">
        <v>960</v>
      </c>
      <c r="GD237" s="51" t="s">
        <v>947</v>
      </c>
      <c r="GN237" s="68"/>
      <c r="GS237" s="52" t="s">
        <v>132</v>
      </c>
      <c r="HC237" s="51" t="s">
        <v>969</v>
      </c>
      <c r="HH237" s="52" t="s">
        <v>10423</v>
      </c>
      <c r="HM237" s="51" t="s">
        <v>970</v>
      </c>
      <c r="HR237" s="51" t="s">
        <v>972</v>
      </c>
      <c r="IL237" s="52" t="s">
        <v>132</v>
      </c>
      <c r="IQ237" s="51" t="s">
        <v>962</v>
      </c>
      <c r="JA237" s="72" t="s">
        <v>942</v>
      </c>
      <c r="JB237" s="70" t="s">
        <v>939</v>
      </c>
      <c r="JC237" s="70" t="s">
        <v>11875</v>
      </c>
      <c r="JK237" s="73" t="s">
        <v>936</v>
      </c>
      <c r="JL237" s="71" t="s">
        <v>935</v>
      </c>
      <c r="JM237" s="71" t="s">
        <v>11305</v>
      </c>
      <c r="JP237" s="52" t="s">
        <v>4992</v>
      </c>
      <c r="JU237" s="52" t="s">
        <v>974</v>
      </c>
      <c r="JZ237" s="52" t="s">
        <v>11590</v>
      </c>
      <c r="KE237" s="51" t="s">
        <v>958</v>
      </c>
      <c r="KJ237" s="52" t="s">
        <v>11697</v>
      </c>
    </row>
    <row r="238" spans="1:298" ht="409.6" thickBot="1">
      <c r="A238" s="50" t="s">
        <v>929</v>
      </c>
      <c r="K238" s="68"/>
      <c r="P238" s="68"/>
      <c r="Z238" s="73" t="s">
        <v>941</v>
      </c>
      <c r="AA238" s="71" t="s">
        <v>935</v>
      </c>
      <c r="AB238" s="71" t="s">
        <v>4018</v>
      </c>
      <c r="AE238"/>
      <c r="AF238"/>
      <c r="AG238"/>
      <c r="AH238"/>
      <c r="AI238"/>
      <c r="AJ238" s="72" t="s">
        <v>919</v>
      </c>
      <c r="AK238" s="70">
        <v>5</v>
      </c>
      <c r="AL238" s="70">
        <v>10</v>
      </c>
      <c r="AM238" s="70" t="s">
        <v>6082</v>
      </c>
      <c r="AO238" s="50" t="s">
        <v>913</v>
      </c>
      <c r="AY238" s="50" t="s">
        <v>929</v>
      </c>
      <c r="BD238" s="51" t="s">
        <v>904</v>
      </c>
      <c r="BI238" s="50" t="s">
        <v>929</v>
      </c>
      <c r="BN238" s="51" t="s">
        <v>969</v>
      </c>
      <c r="CC238"/>
      <c r="CD238"/>
      <c r="CE238"/>
      <c r="CF238"/>
      <c r="CG238"/>
      <c r="CH238" s="52" t="s">
        <v>1105</v>
      </c>
      <c r="CR238" s="51" t="s">
        <v>1145</v>
      </c>
      <c r="CW238" s="72" t="s">
        <v>20</v>
      </c>
      <c r="CX238" s="70" t="s">
        <v>935</v>
      </c>
      <c r="CY238" s="70" t="s">
        <v>8639</v>
      </c>
      <c r="DB238" s="51" t="s">
        <v>1073</v>
      </c>
      <c r="DC238"/>
      <c r="DD238"/>
      <c r="DE238"/>
      <c r="DF238"/>
      <c r="DG238" s="50" t="s">
        <v>1064</v>
      </c>
      <c r="DL238" s="52" t="s">
        <v>8811</v>
      </c>
      <c r="DQ238" s="51" t="s">
        <v>956</v>
      </c>
      <c r="EA238" s="51" t="s">
        <v>950</v>
      </c>
      <c r="EF238" s="51" t="s">
        <v>98</v>
      </c>
      <c r="EK238" s="52" t="s">
        <v>1421</v>
      </c>
      <c r="EP238" s="50" t="s">
        <v>920</v>
      </c>
      <c r="EZ238" s="51" t="s">
        <v>950</v>
      </c>
      <c r="FE238" s="51" t="s">
        <v>962</v>
      </c>
      <c r="FY238" s="52" t="s">
        <v>9571</v>
      </c>
      <c r="GD238" s="52" t="s">
        <v>132</v>
      </c>
      <c r="GI238" s="51" t="s">
        <v>961</v>
      </c>
      <c r="GN238" s="52" t="s">
        <v>3440</v>
      </c>
      <c r="GX238" s="51" t="s">
        <v>952</v>
      </c>
      <c r="HC238" s="52" t="s">
        <v>124</v>
      </c>
      <c r="HM238" s="52" t="s">
        <v>124</v>
      </c>
      <c r="HR238" s="52" t="s">
        <v>10567</v>
      </c>
      <c r="HW238" s="50" t="s">
        <v>946</v>
      </c>
      <c r="IB238" s="51" t="s">
        <v>958</v>
      </c>
      <c r="IG238" s="51" t="s">
        <v>1090</v>
      </c>
      <c r="IQ238" s="52" t="s">
        <v>996</v>
      </c>
      <c r="JA238" s="73" t="s">
        <v>943</v>
      </c>
      <c r="JB238" s="71" t="s">
        <v>939</v>
      </c>
      <c r="JC238" s="71" t="s">
        <v>11876</v>
      </c>
      <c r="JF238" s="51" t="s">
        <v>962</v>
      </c>
      <c r="JK238" s="72" t="s">
        <v>937</v>
      </c>
      <c r="JL238" s="70" t="s">
        <v>935</v>
      </c>
      <c r="JM238" s="70" t="s">
        <v>11306</v>
      </c>
      <c r="JP238" s="52" t="s">
        <v>4993</v>
      </c>
      <c r="KE238" s="52" t="s">
        <v>1942</v>
      </c>
      <c r="KJ238" s="52" t="s">
        <v>11698</v>
      </c>
    </row>
    <row r="239" spans="1:298" ht="409.6" thickBot="1">
      <c r="F239" s="51" t="s">
        <v>904</v>
      </c>
      <c r="K239" s="95" t="s">
        <v>2874</v>
      </c>
      <c r="P239" s="52" t="s">
        <v>4207</v>
      </c>
      <c r="U239" s="51" t="s">
        <v>962</v>
      </c>
      <c r="Z239" s="72" t="s">
        <v>942</v>
      </c>
      <c r="AA239" s="70" t="s">
        <v>935</v>
      </c>
      <c r="AB239" s="70" t="s">
        <v>4019</v>
      </c>
      <c r="AE239" s="51" t="s">
        <v>952</v>
      </c>
      <c r="AF239"/>
      <c r="AG239"/>
      <c r="AH239"/>
      <c r="AI239"/>
      <c r="AJ239" s="50" t="s">
        <v>920</v>
      </c>
      <c r="BD239" s="52" t="s">
        <v>1425</v>
      </c>
      <c r="BN239" s="52" t="s">
        <v>124</v>
      </c>
      <c r="BS239" s="51" t="s">
        <v>904</v>
      </c>
      <c r="BX239" s="50" t="s">
        <v>1039</v>
      </c>
      <c r="CC239" s="51" t="s">
        <v>1096</v>
      </c>
      <c r="CD239"/>
      <c r="CE239"/>
      <c r="CF239"/>
      <c r="CG239"/>
      <c r="CM239" s="51" t="s">
        <v>900</v>
      </c>
      <c r="CR239" s="52" t="s">
        <v>97</v>
      </c>
      <c r="CW239" s="73" t="s">
        <v>86</v>
      </c>
      <c r="CX239" s="71" t="s">
        <v>935</v>
      </c>
      <c r="CY239" s="71" t="s">
        <v>8640</v>
      </c>
      <c r="DB239" s="52" t="s">
        <v>1061</v>
      </c>
      <c r="DC239"/>
      <c r="DD239"/>
      <c r="DE239"/>
      <c r="DF239"/>
      <c r="DQ239" s="52" t="s">
        <v>1192</v>
      </c>
      <c r="DV239" s="50" t="s">
        <v>931</v>
      </c>
      <c r="EA239" s="52" t="s">
        <v>951</v>
      </c>
      <c r="EU239" s="51" t="s">
        <v>98</v>
      </c>
      <c r="EZ239" s="52" t="s">
        <v>986</v>
      </c>
      <c r="FE239" s="52" t="s">
        <v>1004</v>
      </c>
      <c r="FJ239" s="51" t="s">
        <v>949</v>
      </c>
      <c r="FO239" s="51" t="s">
        <v>962</v>
      </c>
      <c r="FT239" s="51" t="s">
        <v>969</v>
      </c>
      <c r="GI239" s="52" t="s">
        <v>917</v>
      </c>
      <c r="GS239" s="50" t="s">
        <v>948</v>
      </c>
      <c r="GX239" s="52" t="s">
        <v>953</v>
      </c>
      <c r="HH239" s="50" t="s">
        <v>946</v>
      </c>
      <c r="IB239" s="52" t="s">
        <v>1932</v>
      </c>
      <c r="IG239" s="52" t="s">
        <v>1091</v>
      </c>
      <c r="IL239" s="50" t="s">
        <v>984</v>
      </c>
      <c r="IV239" s="51" t="s">
        <v>949</v>
      </c>
      <c r="JA239" s="72" t="s">
        <v>20</v>
      </c>
      <c r="JB239" s="70" t="s">
        <v>939</v>
      </c>
      <c r="JC239" s="70" t="s">
        <v>11877</v>
      </c>
      <c r="JF239" s="52" t="s">
        <v>996</v>
      </c>
      <c r="JK239" s="73" t="s">
        <v>938</v>
      </c>
      <c r="JL239" s="71" t="s">
        <v>939</v>
      </c>
      <c r="JM239" s="71" t="s">
        <v>11307</v>
      </c>
      <c r="JP239" s="52" t="s">
        <v>4994</v>
      </c>
      <c r="JU239" s="51" t="s">
        <v>952</v>
      </c>
      <c r="JZ239" s="51" t="s">
        <v>973</v>
      </c>
      <c r="KJ239" s="68"/>
    </row>
    <row r="240" spans="1:298" ht="409.6" thickBot="1">
      <c r="F240" s="52" t="s">
        <v>1425</v>
      </c>
      <c r="K240" s="52" t="s">
        <v>2875</v>
      </c>
      <c r="P240" s="68"/>
      <c r="U240" s="52" t="s">
        <v>978</v>
      </c>
      <c r="Z240" s="73" t="s">
        <v>943</v>
      </c>
      <c r="AA240" s="71" t="s">
        <v>935</v>
      </c>
      <c r="AB240" s="71" t="s">
        <v>4020</v>
      </c>
      <c r="AE240" s="52" t="s">
        <v>953</v>
      </c>
      <c r="AF240"/>
      <c r="AG240"/>
      <c r="AH240"/>
      <c r="AI240"/>
      <c r="AT240" s="51" t="s">
        <v>930</v>
      </c>
      <c r="BS240" s="52" t="s">
        <v>1421</v>
      </c>
      <c r="CC240" s="52" t="s">
        <v>1103</v>
      </c>
      <c r="CD240"/>
      <c r="CE240"/>
      <c r="CF240"/>
      <c r="CG240"/>
      <c r="CH240" s="51" t="s">
        <v>1094</v>
      </c>
      <c r="CM240" s="52" t="s">
        <v>908</v>
      </c>
      <c r="CW240" s="50" t="s">
        <v>944</v>
      </c>
      <c r="DB240"/>
      <c r="DC240"/>
      <c r="DD240"/>
      <c r="DE240"/>
      <c r="DF240"/>
      <c r="DL240" s="51" t="s">
        <v>961</v>
      </c>
      <c r="EK240" s="51" t="s">
        <v>98</v>
      </c>
      <c r="EU240" s="52" t="s">
        <v>3089</v>
      </c>
      <c r="FO240" s="52" t="s">
        <v>1201</v>
      </c>
      <c r="FT240" s="52" t="s">
        <v>124</v>
      </c>
      <c r="FY240" s="51" t="s">
        <v>961</v>
      </c>
      <c r="GD240" s="50" t="s">
        <v>948</v>
      </c>
      <c r="GN240" s="50" t="s">
        <v>931</v>
      </c>
      <c r="HC240" s="51" t="s">
        <v>970</v>
      </c>
      <c r="HM240" s="51" t="s">
        <v>971</v>
      </c>
      <c r="HR240" s="51" t="s">
        <v>973</v>
      </c>
      <c r="IQ240" s="51" t="s">
        <v>964</v>
      </c>
      <c r="JA240" s="73" t="s">
        <v>86</v>
      </c>
      <c r="JB240" s="71" t="s">
        <v>939</v>
      </c>
      <c r="JC240" s="71" t="s">
        <v>11878</v>
      </c>
      <c r="JK240" s="72" t="s">
        <v>940</v>
      </c>
      <c r="JL240" s="70" t="s">
        <v>935</v>
      </c>
      <c r="JM240" s="70" t="s">
        <v>11308</v>
      </c>
      <c r="JP240" s="52" t="s">
        <v>4995</v>
      </c>
      <c r="JU240" s="52" t="s">
        <v>981</v>
      </c>
      <c r="JZ240" s="52">
        <v>5000</v>
      </c>
      <c r="KE240" s="51" t="s">
        <v>960</v>
      </c>
      <c r="KJ240" s="161" t="s">
        <v>11699</v>
      </c>
    </row>
    <row r="241" spans="1:296" ht="409.6" thickBot="1">
      <c r="A241" s="51" t="s">
        <v>930</v>
      </c>
      <c r="K241" s="68"/>
      <c r="P241" s="52" t="s">
        <v>4208</v>
      </c>
      <c r="Z241" s="72" t="s">
        <v>20</v>
      </c>
      <c r="AA241" s="70" t="s">
        <v>935</v>
      </c>
      <c r="AB241" s="70" t="s">
        <v>4021</v>
      </c>
      <c r="AE241"/>
      <c r="AF241"/>
      <c r="AG241"/>
      <c r="AH241"/>
      <c r="AI241"/>
      <c r="AO241" s="51" t="s">
        <v>914</v>
      </c>
      <c r="AT241" s="161" t="s">
        <v>6298</v>
      </c>
      <c r="AY241" s="51" t="s">
        <v>930</v>
      </c>
      <c r="BD241" s="51" t="s">
        <v>98</v>
      </c>
      <c r="BI241" s="51" t="s">
        <v>930</v>
      </c>
      <c r="BN241" s="51" t="s">
        <v>970</v>
      </c>
      <c r="CC241"/>
      <c r="CD241"/>
      <c r="CE241"/>
      <c r="CF241"/>
      <c r="CG241"/>
      <c r="CH241" s="52">
        <v>170</v>
      </c>
      <c r="CR241" s="51" t="s">
        <v>1147</v>
      </c>
      <c r="DB241" s="51" t="s">
        <v>732</v>
      </c>
      <c r="DC241"/>
      <c r="DD241"/>
      <c r="DE241"/>
      <c r="DF241"/>
      <c r="DG241" s="51" t="s">
        <v>1065</v>
      </c>
      <c r="DL241" s="52" t="s">
        <v>917</v>
      </c>
      <c r="DQ241" s="51" t="s">
        <v>958</v>
      </c>
      <c r="EA241" s="51" t="s">
        <v>952</v>
      </c>
      <c r="EK241" s="52" t="s">
        <v>3263</v>
      </c>
      <c r="EP241" s="51" t="s">
        <v>921</v>
      </c>
      <c r="EZ241" s="51" t="s">
        <v>987</v>
      </c>
      <c r="FE241" s="51" t="s">
        <v>964</v>
      </c>
      <c r="FJ241" s="51" t="s">
        <v>950</v>
      </c>
      <c r="FY241" s="52" t="s">
        <v>918</v>
      </c>
      <c r="GI241" s="51" t="s">
        <v>962</v>
      </c>
      <c r="GX241" s="51" t="s">
        <v>954</v>
      </c>
      <c r="HC241" s="52" t="s">
        <v>124</v>
      </c>
      <c r="HM241" s="52" t="s">
        <v>4596</v>
      </c>
      <c r="HR241" s="52">
        <v>1840000000</v>
      </c>
      <c r="HW241" s="51" t="s">
        <v>947</v>
      </c>
      <c r="IB241" s="51" t="s">
        <v>960</v>
      </c>
      <c r="IG241" s="51" t="s">
        <v>1092</v>
      </c>
      <c r="IQ241" s="52" t="s">
        <v>1482</v>
      </c>
      <c r="IV241" s="51" t="s">
        <v>950</v>
      </c>
      <c r="JA241" s="50" t="s">
        <v>944</v>
      </c>
      <c r="JF241" s="51" t="s">
        <v>964</v>
      </c>
      <c r="JK241" s="73" t="s">
        <v>941</v>
      </c>
      <c r="JL241" s="71" t="s">
        <v>935</v>
      </c>
      <c r="JM241" s="71" t="s">
        <v>11309</v>
      </c>
      <c r="JP241" s="52" t="s">
        <v>4996</v>
      </c>
      <c r="KE241" s="52" t="s">
        <v>12497</v>
      </c>
      <c r="KJ241" s="52" t="s">
        <v>11700</v>
      </c>
    </row>
    <row r="242" spans="1:296" ht="409.6" thickBot="1">
      <c r="A242" s="52" t="s">
        <v>2255</v>
      </c>
      <c r="F242" s="51" t="s">
        <v>98</v>
      </c>
      <c r="K242" s="95" t="s">
        <v>2876</v>
      </c>
      <c r="P242" s="68"/>
      <c r="U242" s="51" t="s">
        <v>964</v>
      </c>
      <c r="Z242" s="73" t="s">
        <v>86</v>
      </c>
      <c r="AA242" s="71" t="s">
        <v>123</v>
      </c>
      <c r="AB242" s="71" t="s">
        <v>4022</v>
      </c>
      <c r="AE242" s="51" t="s">
        <v>954</v>
      </c>
      <c r="AF242"/>
      <c r="AG242"/>
      <c r="AH242"/>
      <c r="AI242"/>
      <c r="AJ242" s="51" t="s">
        <v>921</v>
      </c>
      <c r="AO242" s="69"/>
      <c r="AP242" s="69" t="s">
        <v>915</v>
      </c>
      <c r="AQ242" s="69" t="s">
        <v>916</v>
      </c>
      <c r="AR242" s="69" t="s">
        <v>98</v>
      </c>
      <c r="AT242" s="68"/>
      <c r="AY242" s="52" t="s">
        <v>6500</v>
      </c>
      <c r="BD242" s="52" t="s">
        <v>6722</v>
      </c>
      <c r="BI242" s="52" t="s">
        <v>7470</v>
      </c>
      <c r="BN242" s="52" t="s">
        <v>124</v>
      </c>
      <c r="BS242" s="51" t="s">
        <v>98</v>
      </c>
      <c r="BX242" s="51" t="s">
        <v>1040</v>
      </c>
      <c r="CC242" s="51" t="s">
        <v>1097</v>
      </c>
      <c r="CD242"/>
      <c r="CE242"/>
      <c r="CF242"/>
      <c r="CG242"/>
      <c r="CM242" s="51" t="s">
        <v>902</v>
      </c>
      <c r="DB242" s="52" t="s">
        <v>12669</v>
      </c>
      <c r="DC242"/>
      <c r="DD242"/>
      <c r="DE242"/>
      <c r="DF242"/>
      <c r="DQ242" s="52" t="s">
        <v>959</v>
      </c>
      <c r="DV242" s="51" t="s">
        <v>932</v>
      </c>
      <c r="EA242" s="52" t="s">
        <v>953</v>
      </c>
      <c r="EF242" s="51" t="s">
        <v>950</v>
      </c>
      <c r="EP242" s="52" t="s">
        <v>922</v>
      </c>
      <c r="EZ242" s="52" t="s">
        <v>988</v>
      </c>
      <c r="FE242" s="52" t="s">
        <v>979</v>
      </c>
      <c r="FJ242" s="52" t="s">
        <v>951</v>
      </c>
      <c r="FO242" s="51" t="s">
        <v>964</v>
      </c>
      <c r="FT242" s="51" t="s">
        <v>970</v>
      </c>
      <c r="GI242" s="52" t="s">
        <v>1004</v>
      </c>
      <c r="GS242" s="51" t="s">
        <v>949</v>
      </c>
      <c r="GX242" s="52" t="s">
        <v>975</v>
      </c>
      <c r="HH242" s="51" t="s">
        <v>947</v>
      </c>
      <c r="HW242" s="52" t="s">
        <v>132</v>
      </c>
      <c r="IB242" s="52" t="s">
        <v>10742</v>
      </c>
      <c r="IG242" s="52" t="s">
        <v>1108</v>
      </c>
      <c r="IL242" s="51" t="s">
        <v>985</v>
      </c>
      <c r="IV242" s="52" t="s">
        <v>951</v>
      </c>
      <c r="JF242" s="52" t="s">
        <v>1477</v>
      </c>
      <c r="JK242" s="72" t="s">
        <v>942</v>
      </c>
      <c r="JL242" s="70" t="s">
        <v>935</v>
      </c>
      <c r="JM242" s="70" t="s">
        <v>11310</v>
      </c>
      <c r="JP242" s="52" t="s">
        <v>4997</v>
      </c>
      <c r="JU242" s="51" t="s">
        <v>954</v>
      </c>
      <c r="JZ242" s="51" t="s">
        <v>98</v>
      </c>
      <c r="KJ242" s="52" t="s">
        <v>11701</v>
      </c>
    </row>
    <row r="243" spans="1:296" ht="168.5" thickBot="1">
      <c r="A243" s="68"/>
      <c r="F243" s="52" t="s">
        <v>1884</v>
      </c>
      <c r="K243" s="52" t="s">
        <v>2877</v>
      </c>
      <c r="P243" s="81" t="s">
        <v>4209</v>
      </c>
      <c r="U243" s="52" t="s">
        <v>979</v>
      </c>
      <c r="Z243" s="50" t="s">
        <v>944</v>
      </c>
      <c r="AE243" s="52" t="s">
        <v>975</v>
      </c>
      <c r="AF243"/>
      <c r="AG243"/>
      <c r="AH243"/>
      <c r="AI243"/>
      <c r="AJ243" s="52" t="s">
        <v>922</v>
      </c>
      <c r="AO243" s="72" t="s">
        <v>917</v>
      </c>
      <c r="AP243" s="70">
        <v>0</v>
      </c>
      <c r="AQ243" s="70">
        <v>1</v>
      </c>
      <c r="AR243" s="70" t="s">
        <v>12044</v>
      </c>
      <c r="AT243" s="52" t="s">
        <v>6299</v>
      </c>
      <c r="AY243" s="162" t="s">
        <v>6501</v>
      </c>
      <c r="BI243" s="68"/>
      <c r="BS243" s="52" t="s">
        <v>7842</v>
      </c>
      <c r="BX243" s="52" t="s">
        <v>8088</v>
      </c>
      <c r="CC243" s="52">
        <v>37071</v>
      </c>
      <c r="CD243"/>
      <c r="CE243"/>
      <c r="CF243"/>
      <c r="CG243"/>
      <c r="CH243" s="51" t="s">
        <v>707</v>
      </c>
      <c r="CM243" s="52" t="s">
        <v>910</v>
      </c>
      <c r="CR243" s="51" t="s">
        <v>98</v>
      </c>
      <c r="CW243" s="51" t="s">
        <v>945</v>
      </c>
      <c r="DB243"/>
      <c r="DC243"/>
      <c r="DD243"/>
      <c r="DE243"/>
      <c r="DF243"/>
      <c r="DG243" s="50" t="s">
        <v>1077</v>
      </c>
      <c r="DL243" s="51" t="s">
        <v>962</v>
      </c>
      <c r="DV243" s="69"/>
      <c r="DW243" s="69" t="s">
        <v>933</v>
      </c>
      <c r="DX243" s="69" t="s">
        <v>732</v>
      </c>
      <c r="EF243" s="52" t="s">
        <v>974</v>
      </c>
      <c r="FO243" s="52" t="s">
        <v>979</v>
      </c>
      <c r="FT243" s="52" t="s">
        <v>124</v>
      </c>
      <c r="FY243" s="51" t="s">
        <v>962</v>
      </c>
      <c r="GD243" s="51" t="s">
        <v>949</v>
      </c>
      <c r="GN243" s="51" t="s">
        <v>932</v>
      </c>
      <c r="HC243" s="51" t="s">
        <v>971</v>
      </c>
      <c r="HH243" s="52" t="s">
        <v>132</v>
      </c>
      <c r="HM243" s="51" t="s">
        <v>972</v>
      </c>
      <c r="HR243" s="51" t="s">
        <v>98</v>
      </c>
      <c r="IQ243" s="51" t="s">
        <v>966</v>
      </c>
      <c r="JK243" s="73" t="s">
        <v>943</v>
      </c>
      <c r="JL243" s="71" t="s">
        <v>4586</v>
      </c>
      <c r="JM243" s="71" t="s">
        <v>11311</v>
      </c>
      <c r="JP243" s="52" t="s">
        <v>4998</v>
      </c>
      <c r="JU243" s="52" t="s">
        <v>975</v>
      </c>
      <c r="JZ243" s="52" t="s">
        <v>11591</v>
      </c>
      <c r="KE243" s="51" t="s">
        <v>961</v>
      </c>
      <c r="KJ243" s="52" t="s">
        <v>11702</v>
      </c>
    </row>
    <row r="244" spans="1:296" ht="288.5" thickBot="1">
      <c r="A244" s="52" t="s">
        <v>2256</v>
      </c>
      <c r="P244" s="52" t="s">
        <v>4210</v>
      </c>
      <c r="AE244"/>
      <c r="AF244"/>
      <c r="AG244"/>
      <c r="AH244"/>
      <c r="AI244"/>
      <c r="AO244" s="73" t="s">
        <v>918</v>
      </c>
      <c r="AP244" s="71">
        <v>1</v>
      </c>
      <c r="AQ244" s="71">
        <v>10</v>
      </c>
      <c r="AR244" s="71" t="s">
        <v>12045</v>
      </c>
      <c r="AT244" s="68"/>
      <c r="AY244" s="52" t="s">
        <v>6502</v>
      </c>
      <c r="BI244" s="52" t="s">
        <v>7471</v>
      </c>
      <c r="BN244" s="51" t="s">
        <v>971</v>
      </c>
      <c r="CC244"/>
      <c r="CD244"/>
      <c r="CE244"/>
      <c r="CF244"/>
      <c r="CG244"/>
      <c r="CH244" s="52" t="s">
        <v>1114</v>
      </c>
      <c r="CW244" s="52" t="s">
        <v>8641</v>
      </c>
      <c r="DB244" s="51" t="s">
        <v>1074</v>
      </c>
      <c r="DC244"/>
      <c r="DD244"/>
      <c r="DE244"/>
      <c r="DF244"/>
      <c r="DL244" s="52" t="s">
        <v>1004</v>
      </c>
      <c r="DQ244" s="51" t="s">
        <v>960</v>
      </c>
      <c r="DV244" s="72" t="s">
        <v>934</v>
      </c>
      <c r="DW244" s="70" t="s">
        <v>935</v>
      </c>
      <c r="DX244" s="70" t="s">
        <v>1456</v>
      </c>
      <c r="EA244" s="51" t="s">
        <v>954</v>
      </c>
      <c r="EP244" s="50" t="s">
        <v>923</v>
      </c>
      <c r="EU244" s="51" t="s">
        <v>900</v>
      </c>
      <c r="EZ244" s="51" t="s">
        <v>989</v>
      </c>
      <c r="FE244" s="51" t="s">
        <v>966</v>
      </c>
      <c r="FJ244" s="51" t="s">
        <v>952</v>
      </c>
      <c r="FY244" s="52" t="s">
        <v>1004</v>
      </c>
      <c r="GI244" s="51" t="s">
        <v>964</v>
      </c>
      <c r="GN244" s="69"/>
      <c r="GO244" s="69" t="s">
        <v>933</v>
      </c>
      <c r="GP244" s="69" t="s">
        <v>732</v>
      </c>
      <c r="GS244" s="51" t="s">
        <v>950</v>
      </c>
      <c r="GX244" s="51" t="s">
        <v>956</v>
      </c>
      <c r="HC244" s="52" t="s">
        <v>10256</v>
      </c>
      <c r="HM244" s="52" t="s">
        <v>4597</v>
      </c>
      <c r="HW244" s="50" t="s">
        <v>948</v>
      </c>
      <c r="IB244" s="51" t="s">
        <v>961</v>
      </c>
      <c r="IG244" s="51" t="s">
        <v>1094</v>
      </c>
      <c r="IL244" s="51" t="s">
        <v>950</v>
      </c>
      <c r="IQ244" s="52" t="s">
        <v>967</v>
      </c>
      <c r="IV244" s="51" t="s">
        <v>952</v>
      </c>
      <c r="JA244" s="51" t="s">
        <v>945</v>
      </c>
      <c r="JF244" s="51" t="s">
        <v>966</v>
      </c>
      <c r="JK244" s="72" t="s">
        <v>20</v>
      </c>
      <c r="JL244" s="70" t="s">
        <v>939</v>
      </c>
      <c r="JM244" s="70" t="s">
        <v>11312</v>
      </c>
      <c r="JP244" s="52" t="s">
        <v>4999</v>
      </c>
      <c r="KE244" s="52" t="s">
        <v>995</v>
      </c>
      <c r="KJ244" s="52" t="s">
        <v>11703</v>
      </c>
    </row>
    <row r="245" spans="1:296" ht="409.6" thickBot="1">
      <c r="A245" s="68"/>
      <c r="K245" s="50" t="s">
        <v>931</v>
      </c>
      <c r="P245" s="52" t="s">
        <v>4211</v>
      </c>
      <c r="U245" s="51" t="s">
        <v>966</v>
      </c>
      <c r="AE245" s="51" t="s">
        <v>956</v>
      </c>
      <c r="AF245"/>
      <c r="AG245"/>
      <c r="AH245"/>
      <c r="AI245"/>
      <c r="AJ245" s="50" t="s">
        <v>923</v>
      </c>
      <c r="AO245" s="72" t="s">
        <v>919</v>
      </c>
      <c r="AP245" s="70">
        <v>5</v>
      </c>
      <c r="AQ245" s="70">
        <v>20</v>
      </c>
      <c r="AR245" s="70" t="s">
        <v>12046</v>
      </c>
      <c r="AT245" s="52" t="s">
        <v>6300</v>
      </c>
      <c r="AY245" s="52" t="s">
        <v>6503</v>
      </c>
      <c r="BI245" s="68"/>
      <c r="BN245" s="52" t="s">
        <v>7702</v>
      </c>
      <c r="BX245" s="50" t="s">
        <v>735</v>
      </c>
      <c r="CC245" s="51" t="s">
        <v>1098</v>
      </c>
      <c r="CD245"/>
      <c r="CE245"/>
      <c r="CF245"/>
      <c r="CG245"/>
      <c r="CM245" s="51" t="s">
        <v>904</v>
      </c>
      <c r="CR245" s="50" t="s">
        <v>1148</v>
      </c>
      <c r="CW245" s="68"/>
      <c r="DB245" s="52" t="s">
        <v>12670</v>
      </c>
      <c r="DC245"/>
      <c r="DD245"/>
      <c r="DE245"/>
      <c r="DF245"/>
      <c r="DQ245" s="52" t="s">
        <v>1193</v>
      </c>
      <c r="DV245" s="73" t="s">
        <v>936</v>
      </c>
      <c r="DW245" s="71" t="s">
        <v>935</v>
      </c>
      <c r="DX245" s="71" t="s">
        <v>1457</v>
      </c>
      <c r="EA245" s="52" t="s">
        <v>955</v>
      </c>
      <c r="EF245" s="51" t="s">
        <v>952</v>
      </c>
      <c r="EK245" s="50" t="s">
        <v>912</v>
      </c>
      <c r="EU245" s="52" t="s">
        <v>3065</v>
      </c>
      <c r="EZ245" s="52" t="s">
        <v>990</v>
      </c>
      <c r="FE245" s="52" t="s">
        <v>967</v>
      </c>
      <c r="FJ245" s="52" t="s">
        <v>953</v>
      </c>
      <c r="FO245" s="51" t="s">
        <v>966</v>
      </c>
      <c r="FT245" s="51" t="s">
        <v>971</v>
      </c>
      <c r="GD245" s="51" t="s">
        <v>950</v>
      </c>
      <c r="GI245" s="52" t="s">
        <v>1482</v>
      </c>
      <c r="GN245" s="72" t="s">
        <v>934</v>
      </c>
      <c r="GO245" s="70" t="s">
        <v>935</v>
      </c>
      <c r="GP245" s="70" t="s">
        <v>3441</v>
      </c>
      <c r="GS245" s="52" t="s">
        <v>951</v>
      </c>
      <c r="GX245" s="52" t="s">
        <v>976</v>
      </c>
      <c r="HH245" s="50" t="s">
        <v>948</v>
      </c>
      <c r="IB245" s="52" t="s">
        <v>919</v>
      </c>
      <c r="IL245" s="52" t="s">
        <v>986</v>
      </c>
      <c r="IV245" s="52" t="s">
        <v>953</v>
      </c>
      <c r="JA245" s="52" t="s">
        <v>11879</v>
      </c>
      <c r="JF245" s="52" t="s">
        <v>967</v>
      </c>
      <c r="JK245" s="73" t="s">
        <v>86</v>
      </c>
      <c r="JL245" s="71" t="s">
        <v>939</v>
      </c>
      <c r="JM245" s="71" t="s">
        <v>11313</v>
      </c>
      <c r="JP245" s="52" t="s">
        <v>5000</v>
      </c>
      <c r="JU245" s="51" t="s">
        <v>956</v>
      </c>
      <c r="KJ245" s="68"/>
    </row>
    <row r="246" spans="1:296" ht="336.5" customHeight="1" thickBot="1">
      <c r="A246" s="52" t="s">
        <v>2257</v>
      </c>
      <c r="U246" s="52" t="s">
        <v>1731</v>
      </c>
      <c r="Z246" s="51" t="s">
        <v>945</v>
      </c>
      <c r="AE246" s="52" t="s">
        <v>976</v>
      </c>
      <c r="AF246"/>
      <c r="AG246"/>
      <c r="AH246"/>
      <c r="AI246"/>
      <c r="AO246" s="50" t="s">
        <v>920</v>
      </c>
      <c r="AT246" s="52"/>
      <c r="AY246" s="52" t="s">
        <v>6504</v>
      </c>
      <c r="BD246" s="51" t="s">
        <v>900</v>
      </c>
      <c r="BI246" s="52" t="s">
        <v>7472</v>
      </c>
      <c r="CC246"/>
      <c r="CD246"/>
      <c r="CE246"/>
      <c r="CF246"/>
      <c r="CG246"/>
      <c r="CH246" s="51" t="s">
        <v>1096</v>
      </c>
      <c r="CM246" s="52" t="s">
        <v>907</v>
      </c>
      <c r="CW246" s="52" t="s">
        <v>8642</v>
      </c>
      <c r="DB246"/>
      <c r="DC246"/>
      <c r="DD246"/>
      <c r="DE246"/>
      <c r="DF246"/>
      <c r="DG246" s="51" t="s">
        <v>1078</v>
      </c>
      <c r="DL246" s="51" t="s">
        <v>964</v>
      </c>
      <c r="DV246" s="72" t="s">
        <v>937</v>
      </c>
      <c r="DW246" s="70" t="s">
        <v>935</v>
      </c>
      <c r="DX246" s="70" t="s">
        <v>1458</v>
      </c>
      <c r="EF246" s="52" t="s">
        <v>953</v>
      </c>
      <c r="FO246" s="52" t="s">
        <v>1731</v>
      </c>
      <c r="FT246" s="52" t="s">
        <v>9343</v>
      </c>
      <c r="FY246" s="51" t="s">
        <v>964</v>
      </c>
      <c r="GD246" s="52" t="s">
        <v>951</v>
      </c>
      <c r="GN246" s="73" t="s">
        <v>936</v>
      </c>
      <c r="GO246" s="71" t="s">
        <v>935</v>
      </c>
      <c r="GP246" s="71" t="s">
        <v>3442</v>
      </c>
      <c r="HC246" s="51" t="s">
        <v>972</v>
      </c>
      <c r="HM246" s="51" t="s">
        <v>973</v>
      </c>
      <c r="IG246" s="51" t="s">
        <v>707</v>
      </c>
      <c r="IQ246" s="51" t="s">
        <v>968</v>
      </c>
      <c r="JA246" s="68"/>
      <c r="JK246" s="50" t="s">
        <v>944</v>
      </c>
      <c r="JP246" s="52" t="s">
        <v>5001</v>
      </c>
      <c r="JU246" s="52" t="s">
        <v>976</v>
      </c>
      <c r="KE246" s="51" t="s">
        <v>962</v>
      </c>
      <c r="KJ246" s="52" t="s">
        <v>11704</v>
      </c>
    </row>
    <row r="247" spans="1:296" ht="409.6" thickBot="1">
      <c r="A247" s="68"/>
      <c r="F247" s="51" t="s">
        <v>900</v>
      </c>
      <c r="P247" s="50" t="s">
        <v>931</v>
      </c>
      <c r="Z247" s="96" t="s">
        <v>4023</v>
      </c>
      <c r="AE247"/>
      <c r="AF247"/>
      <c r="AG247"/>
      <c r="AH247"/>
      <c r="AI247"/>
      <c r="AT247" s="161" t="s">
        <v>6301</v>
      </c>
      <c r="AY247" s="52" t="s">
        <v>6505</v>
      </c>
      <c r="BD247" s="52" t="s">
        <v>6723</v>
      </c>
      <c r="BI247" s="52" t="s">
        <v>7473</v>
      </c>
      <c r="BN247" s="51" t="s">
        <v>972</v>
      </c>
      <c r="BS247" s="51" t="s">
        <v>900</v>
      </c>
      <c r="CC247" s="51" t="s">
        <v>1099</v>
      </c>
      <c r="CD247"/>
      <c r="CE247"/>
      <c r="CF247"/>
      <c r="CG247"/>
      <c r="CH247" s="52" t="s">
        <v>1103</v>
      </c>
      <c r="CW247" s="68"/>
      <c r="DB247" s="51" t="s">
        <v>1075</v>
      </c>
      <c r="DC247"/>
      <c r="DD247"/>
      <c r="DE247"/>
      <c r="DF247"/>
      <c r="DG247" s="52" t="s">
        <v>112</v>
      </c>
      <c r="DL247" s="52" t="s">
        <v>1477</v>
      </c>
      <c r="DQ247" s="51" t="s">
        <v>961</v>
      </c>
      <c r="DV247" s="73" t="s">
        <v>938</v>
      </c>
      <c r="DW247" s="71" t="s">
        <v>935</v>
      </c>
      <c r="DX247" s="71" t="s">
        <v>1459</v>
      </c>
      <c r="EA247" s="51" t="s">
        <v>956</v>
      </c>
      <c r="EP247" s="51" t="s">
        <v>924</v>
      </c>
      <c r="EU247" s="51" t="s">
        <v>902</v>
      </c>
      <c r="EZ247" s="51" t="s">
        <v>991</v>
      </c>
      <c r="FE247" s="51" t="s">
        <v>968</v>
      </c>
      <c r="FJ247" s="51" t="s">
        <v>954</v>
      </c>
      <c r="FY247" s="52" t="s">
        <v>1195</v>
      </c>
      <c r="GI247" s="51" t="s">
        <v>966</v>
      </c>
      <c r="GN247" s="72" t="s">
        <v>937</v>
      </c>
      <c r="GO247" s="70" t="s">
        <v>935</v>
      </c>
      <c r="GP247" s="70" t="s">
        <v>3443</v>
      </c>
      <c r="GS247" s="51" t="s">
        <v>952</v>
      </c>
      <c r="GX247" s="51" t="s">
        <v>958</v>
      </c>
      <c r="HC247" s="52" t="s">
        <v>10257</v>
      </c>
      <c r="HM247" s="52">
        <v>4550000</v>
      </c>
      <c r="HR247" s="51" t="s">
        <v>950</v>
      </c>
      <c r="HW247" s="51" t="s">
        <v>949</v>
      </c>
      <c r="IB247" s="51" t="s">
        <v>962</v>
      </c>
      <c r="IG247" s="52" t="s">
        <v>72</v>
      </c>
      <c r="IL247" s="51" t="s">
        <v>987</v>
      </c>
      <c r="IQ247" s="52" t="s">
        <v>124</v>
      </c>
      <c r="IV247" s="51" t="s">
        <v>954</v>
      </c>
      <c r="JA247" s="52" t="s">
        <v>11880</v>
      </c>
      <c r="JF247" s="51" t="s">
        <v>968</v>
      </c>
      <c r="JZ247" s="51" t="s">
        <v>950</v>
      </c>
      <c r="KE247" s="52" t="s">
        <v>1004</v>
      </c>
      <c r="KJ247" s="52" t="s">
        <v>11705</v>
      </c>
    </row>
    <row r="248" spans="1:296" ht="376.5" customHeight="1" thickBot="1">
      <c r="A248" s="52" t="s">
        <v>2258</v>
      </c>
      <c r="F248" s="52" t="s">
        <v>908</v>
      </c>
      <c r="K248" s="51" t="s">
        <v>932</v>
      </c>
      <c r="U248" s="51" t="s">
        <v>968</v>
      </c>
      <c r="Z248" s="68"/>
      <c r="AE248" s="51" t="s">
        <v>958</v>
      </c>
      <c r="AF248"/>
      <c r="AG248"/>
      <c r="AH248"/>
      <c r="AI248"/>
      <c r="AJ248" s="51" t="s">
        <v>924</v>
      </c>
      <c r="AT248" s="68"/>
      <c r="AY248" s="52" t="s">
        <v>6506</v>
      </c>
      <c r="BI248" s="163" t="s">
        <v>7474</v>
      </c>
      <c r="BN248" s="52" t="s">
        <v>7703</v>
      </c>
      <c r="BS248" s="52" t="s">
        <v>906</v>
      </c>
      <c r="BX248" s="50" t="s">
        <v>1041</v>
      </c>
      <c r="CC248" s="52" t="s">
        <v>1100</v>
      </c>
      <c r="CD248"/>
      <c r="CE248"/>
      <c r="CF248"/>
      <c r="CG248"/>
      <c r="CM248" s="51" t="s">
        <v>98</v>
      </c>
      <c r="CR248" s="51" t="s">
        <v>1149</v>
      </c>
      <c r="CW248" s="52" t="s">
        <v>8643</v>
      </c>
      <c r="DB248" s="52" t="s">
        <v>1076</v>
      </c>
      <c r="DC248"/>
      <c r="DD248"/>
      <c r="DE248"/>
      <c r="DF248"/>
      <c r="DQ248" s="52" t="s">
        <v>918</v>
      </c>
      <c r="DV248" s="72" t="s">
        <v>940</v>
      </c>
      <c r="DW248" s="70" t="s">
        <v>935</v>
      </c>
      <c r="DX248" s="70" t="s">
        <v>1460</v>
      </c>
      <c r="EA248" s="52" t="s">
        <v>1192</v>
      </c>
      <c r="EF248" s="51" t="s">
        <v>954</v>
      </c>
      <c r="EK248" s="50" t="s">
        <v>913</v>
      </c>
      <c r="EP248" s="69"/>
      <c r="EQ248" s="69" t="s">
        <v>925</v>
      </c>
      <c r="ER248" s="69" t="s">
        <v>926</v>
      </c>
      <c r="ES248" s="69" t="s">
        <v>98</v>
      </c>
      <c r="EU248" s="52" t="s">
        <v>910</v>
      </c>
      <c r="EZ248" s="52" t="s">
        <v>992</v>
      </c>
      <c r="FE248" s="52" t="s">
        <v>124</v>
      </c>
      <c r="FJ248" s="52" t="s">
        <v>975</v>
      </c>
      <c r="FO248" s="51" t="s">
        <v>968</v>
      </c>
      <c r="FT248" s="51" t="s">
        <v>972</v>
      </c>
      <c r="GD248" s="51" t="s">
        <v>952</v>
      </c>
      <c r="GI248" s="52" t="s">
        <v>967</v>
      </c>
      <c r="GN248" s="73" t="s">
        <v>938</v>
      </c>
      <c r="GO248" s="71" t="s">
        <v>935</v>
      </c>
      <c r="GP248" s="71" t="s">
        <v>3444</v>
      </c>
      <c r="GS248" s="52" t="s">
        <v>953</v>
      </c>
      <c r="GX248" s="52" t="s">
        <v>1199</v>
      </c>
      <c r="HH248" s="51" t="s">
        <v>949</v>
      </c>
      <c r="HR248" s="52" t="s">
        <v>974</v>
      </c>
      <c r="IB248" s="52" t="s">
        <v>1201</v>
      </c>
      <c r="IL248" s="52" t="s">
        <v>953</v>
      </c>
      <c r="IV248" s="52" t="s">
        <v>955</v>
      </c>
      <c r="JA248" s="52" t="s">
        <v>11881</v>
      </c>
      <c r="JF248" s="52" t="s">
        <v>124</v>
      </c>
      <c r="JP248" s="50" t="s">
        <v>946</v>
      </c>
      <c r="JU248" s="51" t="s">
        <v>958</v>
      </c>
      <c r="JZ248" s="52" t="s">
        <v>974</v>
      </c>
      <c r="KJ248" s="68"/>
    </row>
    <row r="249" spans="1:296" ht="408.5" customHeight="1" thickBot="1">
      <c r="A249" s="82" t="s">
        <v>2259</v>
      </c>
      <c r="K249" s="69"/>
      <c r="L249" s="69" t="s">
        <v>933</v>
      </c>
      <c r="M249" s="69" t="s">
        <v>732</v>
      </c>
      <c r="U249" s="52" t="s">
        <v>124</v>
      </c>
      <c r="Z249" s="96" t="s">
        <v>4024</v>
      </c>
      <c r="AE249" s="52" t="s">
        <v>977</v>
      </c>
      <c r="AF249"/>
      <c r="AG249"/>
      <c r="AH249"/>
      <c r="AI249"/>
      <c r="AJ249" s="69"/>
      <c r="AK249" s="69" t="s">
        <v>925</v>
      </c>
      <c r="AL249" s="69" t="s">
        <v>926</v>
      </c>
      <c r="AM249" s="69" t="s">
        <v>98</v>
      </c>
      <c r="AO249" s="51" t="s">
        <v>921</v>
      </c>
      <c r="AT249" s="52" t="s">
        <v>6302</v>
      </c>
      <c r="AY249" s="162" t="s">
        <v>6507</v>
      </c>
      <c r="BD249" s="51" t="s">
        <v>902</v>
      </c>
      <c r="BI249" s="163" t="s">
        <v>7475</v>
      </c>
      <c r="CC249"/>
      <c r="CD249"/>
      <c r="CE249"/>
      <c r="CF249"/>
      <c r="CG249"/>
      <c r="CH249" s="51" t="s">
        <v>1097</v>
      </c>
      <c r="CM249" s="52" t="s">
        <v>8212</v>
      </c>
      <c r="CR249" s="52" t="s">
        <v>1150</v>
      </c>
      <c r="DB249"/>
      <c r="DC249"/>
      <c r="DD249"/>
      <c r="DE249"/>
      <c r="DF249"/>
      <c r="DG249" s="50" t="s">
        <v>12370</v>
      </c>
      <c r="DL249" s="51" t="s">
        <v>966</v>
      </c>
      <c r="DV249" s="73" t="s">
        <v>941</v>
      </c>
      <c r="DW249" s="71" t="s">
        <v>935</v>
      </c>
      <c r="DX249" s="71" t="s">
        <v>1461</v>
      </c>
      <c r="EF249" s="52" t="s">
        <v>955</v>
      </c>
      <c r="EP249" s="72" t="s">
        <v>101</v>
      </c>
      <c r="EQ249" s="70" t="s">
        <v>1159</v>
      </c>
      <c r="ER249" s="70" t="s">
        <v>928</v>
      </c>
      <c r="ES249" s="70" t="s">
        <v>2652</v>
      </c>
      <c r="FO249" s="52" t="s">
        <v>124</v>
      </c>
      <c r="FT249" s="52" t="s">
        <v>9344</v>
      </c>
      <c r="FY249" s="51" t="s">
        <v>966</v>
      </c>
      <c r="GD249" s="52" t="s">
        <v>981</v>
      </c>
      <c r="GN249" s="72" t="s">
        <v>940</v>
      </c>
      <c r="GO249" s="70" t="s">
        <v>935</v>
      </c>
      <c r="GP249" s="70" t="s">
        <v>3445</v>
      </c>
      <c r="HC249" s="51" t="s">
        <v>973</v>
      </c>
      <c r="HM249" s="51" t="s">
        <v>98</v>
      </c>
      <c r="HW249" s="51" t="s">
        <v>950</v>
      </c>
      <c r="IG249" s="51" t="s">
        <v>1096</v>
      </c>
      <c r="IQ249" s="51" t="s">
        <v>969</v>
      </c>
      <c r="JA249" s="68"/>
      <c r="JK249" s="51" t="s">
        <v>945</v>
      </c>
      <c r="JU249" s="52" t="s">
        <v>977</v>
      </c>
      <c r="KE249" s="51" t="s">
        <v>964</v>
      </c>
      <c r="KJ249" s="52" t="s">
        <v>11706</v>
      </c>
    </row>
    <row r="250" spans="1:296" ht="409.6" thickBot="1">
      <c r="A250" s="82" t="s">
        <v>2260</v>
      </c>
      <c r="F250" s="51" t="s">
        <v>902</v>
      </c>
      <c r="K250" s="72" t="s">
        <v>934</v>
      </c>
      <c r="L250" s="70" t="s">
        <v>935</v>
      </c>
      <c r="M250" s="70" t="s">
        <v>2878</v>
      </c>
      <c r="P250" s="51" t="s">
        <v>932</v>
      </c>
      <c r="Z250" s="81" t="s">
        <v>4025</v>
      </c>
      <c r="AE250"/>
      <c r="AF250"/>
      <c r="AG250"/>
      <c r="AH250"/>
      <c r="AI250"/>
      <c r="AJ250" s="72" t="s">
        <v>101</v>
      </c>
      <c r="AK250" s="70" t="s">
        <v>927</v>
      </c>
      <c r="AL250" s="70" t="s">
        <v>928</v>
      </c>
      <c r="AM250" s="70" t="s">
        <v>6083</v>
      </c>
      <c r="AO250" s="52" t="s">
        <v>922</v>
      </c>
      <c r="AT250" s="68"/>
      <c r="BD250" s="52" t="s">
        <v>910</v>
      </c>
      <c r="BI250" s="163" t="s">
        <v>7476</v>
      </c>
      <c r="BN250" s="51" t="s">
        <v>973</v>
      </c>
      <c r="BS250" s="51" t="s">
        <v>902</v>
      </c>
      <c r="CC250" s="51" t="s">
        <v>1101</v>
      </c>
      <c r="CD250"/>
      <c r="CE250"/>
      <c r="CF250"/>
      <c r="CG250"/>
      <c r="CH250" s="52">
        <v>27400</v>
      </c>
      <c r="CW250" s="50" t="s">
        <v>946</v>
      </c>
      <c r="DB250"/>
      <c r="DC250"/>
      <c r="DD250"/>
      <c r="DE250"/>
      <c r="DF250"/>
      <c r="DL250" s="52" t="s">
        <v>997</v>
      </c>
      <c r="DQ250" s="51" t="s">
        <v>962</v>
      </c>
      <c r="DV250" s="72" t="s">
        <v>942</v>
      </c>
      <c r="DW250" s="70" t="s">
        <v>935</v>
      </c>
      <c r="DX250" s="70" t="s">
        <v>1462</v>
      </c>
      <c r="EA250" s="51" t="s">
        <v>958</v>
      </c>
      <c r="EP250" s="50" t="s">
        <v>929</v>
      </c>
      <c r="EU250" s="51" t="s">
        <v>904</v>
      </c>
      <c r="EZ250" s="51" t="s">
        <v>958</v>
      </c>
      <c r="FE250" s="51" t="s">
        <v>969</v>
      </c>
      <c r="FJ250" s="51" t="s">
        <v>956</v>
      </c>
      <c r="FY250" s="52" t="s">
        <v>967</v>
      </c>
      <c r="GI250" s="51" t="s">
        <v>968</v>
      </c>
      <c r="GN250" s="73" t="s">
        <v>941</v>
      </c>
      <c r="GO250" s="71" t="s">
        <v>935</v>
      </c>
      <c r="GP250" s="71" t="s">
        <v>3446</v>
      </c>
      <c r="GS250" s="51" t="s">
        <v>954</v>
      </c>
      <c r="GX250" s="51" t="s">
        <v>960</v>
      </c>
      <c r="HC250" s="52">
        <v>30000</v>
      </c>
      <c r="HH250" s="51" t="s">
        <v>950</v>
      </c>
      <c r="HM250" s="52" t="s">
        <v>4598</v>
      </c>
      <c r="HR250" s="51" t="s">
        <v>952</v>
      </c>
      <c r="HW250" s="52" t="s">
        <v>951</v>
      </c>
      <c r="IB250" s="51" t="s">
        <v>964</v>
      </c>
      <c r="IG250" s="52" t="s">
        <v>171</v>
      </c>
      <c r="IL250" s="51" t="s">
        <v>989</v>
      </c>
      <c r="IQ250" s="52">
        <v>282959</v>
      </c>
      <c r="IV250" s="51" t="s">
        <v>956</v>
      </c>
      <c r="JA250" s="52" t="s">
        <v>11882</v>
      </c>
      <c r="JF250" s="51" t="s">
        <v>969</v>
      </c>
      <c r="JZ250" s="51" t="s">
        <v>952</v>
      </c>
      <c r="KE250" s="52" t="s">
        <v>965</v>
      </c>
      <c r="KJ250" s="52" t="s">
        <v>11707</v>
      </c>
    </row>
    <row r="251" spans="1:296" ht="409.6" thickBot="1">
      <c r="A251" s="82" t="s">
        <v>2261</v>
      </c>
      <c r="F251" s="52" t="s">
        <v>903</v>
      </c>
      <c r="K251" s="73" t="s">
        <v>936</v>
      </c>
      <c r="L251" s="71" t="s">
        <v>935</v>
      </c>
      <c r="M251" s="71" t="s">
        <v>2879</v>
      </c>
      <c r="P251" s="69"/>
      <c r="Q251" s="69" t="s">
        <v>933</v>
      </c>
      <c r="R251" s="69" t="s">
        <v>732</v>
      </c>
      <c r="U251" s="51" t="s">
        <v>969</v>
      </c>
      <c r="Z251" s="81" t="s">
        <v>4026</v>
      </c>
      <c r="AE251" s="51" t="s">
        <v>960</v>
      </c>
      <c r="AF251"/>
      <c r="AG251"/>
      <c r="AH251"/>
      <c r="AI251"/>
      <c r="AJ251" s="50" t="s">
        <v>929</v>
      </c>
      <c r="AT251" s="52" t="s">
        <v>6303</v>
      </c>
      <c r="AY251" s="50" t="s">
        <v>931</v>
      </c>
      <c r="BI251" s="163" t="s">
        <v>7477</v>
      </c>
      <c r="BN251" s="52">
        <v>1000000</v>
      </c>
      <c r="BS251" s="52" t="s">
        <v>903</v>
      </c>
      <c r="BX251" s="51" t="s">
        <v>1042</v>
      </c>
      <c r="CC251" s="52" t="s">
        <v>1107</v>
      </c>
      <c r="CD251"/>
      <c r="CE251"/>
      <c r="CF251"/>
      <c r="CG251"/>
      <c r="DB251"/>
      <c r="DC251"/>
      <c r="DD251"/>
      <c r="DE251"/>
      <c r="DF251"/>
      <c r="DQ251" s="52" t="s">
        <v>1194</v>
      </c>
      <c r="DV251" s="73" t="s">
        <v>943</v>
      </c>
      <c r="DW251" s="71" t="s">
        <v>935</v>
      </c>
      <c r="DX251" s="71" t="s">
        <v>1463</v>
      </c>
      <c r="EA251" s="52" t="s">
        <v>959</v>
      </c>
      <c r="EF251" s="51" t="s">
        <v>956</v>
      </c>
      <c r="EK251" s="51" t="s">
        <v>914</v>
      </c>
      <c r="EU251" s="52" t="s">
        <v>2243</v>
      </c>
      <c r="EZ251" s="52" t="s">
        <v>993</v>
      </c>
      <c r="FE251" s="52">
        <v>2500000000</v>
      </c>
      <c r="FJ251" s="52" t="s">
        <v>976</v>
      </c>
      <c r="FO251" s="51" t="s">
        <v>969</v>
      </c>
      <c r="FT251" s="51" t="s">
        <v>973</v>
      </c>
      <c r="GD251" s="51" t="s">
        <v>954</v>
      </c>
      <c r="GI251" s="52" t="s">
        <v>124</v>
      </c>
      <c r="GN251" s="72" t="s">
        <v>942</v>
      </c>
      <c r="GO251" s="70" t="s">
        <v>935</v>
      </c>
      <c r="GP251" s="70" t="s">
        <v>3447</v>
      </c>
      <c r="GS251" s="52" t="s">
        <v>955</v>
      </c>
      <c r="GX251" s="52" t="s">
        <v>10062</v>
      </c>
      <c r="HH251" s="52" t="s">
        <v>951</v>
      </c>
      <c r="HR251" s="52" t="s">
        <v>953</v>
      </c>
      <c r="IB251" s="52" t="s">
        <v>965</v>
      </c>
      <c r="IL251" s="52" t="s">
        <v>1001</v>
      </c>
      <c r="IV251" s="52" t="s">
        <v>1192</v>
      </c>
      <c r="JA251" s="68"/>
      <c r="JF251" s="52">
        <v>10000000</v>
      </c>
      <c r="JK251" s="50" t="s">
        <v>946</v>
      </c>
      <c r="JP251" s="51" t="s">
        <v>947</v>
      </c>
      <c r="JU251" s="51" t="s">
        <v>960</v>
      </c>
      <c r="JZ251" s="52" t="s">
        <v>988</v>
      </c>
    </row>
    <row r="252" spans="1:296" ht="409.6" thickBot="1">
      <c r="A252" s="82" t="s">
        <v>2262</v>
      </c>
      <c r="K252" s="72" t="s">
        <v>937</v>
      </c>
      <c r="L252" s="70" t="s">
        <v>935</v>
      </c>
      <c r="M252" s="70" t="s">
        <v>2880</v>
      </c>
      <c r="P252" s="72" t="s">
        <v>934</v>
      </c>
      <c r="Q252" s="70" t="s">
        <v>935</v>
      </c>
      <c r="R252" s="70" t="s">
        <v>4212</v>
      </c>
      <c r="U252" s="52" t="s">
        <v>124</v>
      </c>
      <c r="Z252" s="68"/>
      <c r="AE252" s="52" t="s">
        <v>5942</v>
      </c>
      <c r="AF252"/>
      <c r="AG252"/>
      <c r="AH252"/>
      <c r="AI252"/>
      <c r="AO252" s="50" t="s">
        <v>923</v>
      </c>
      <c r="BD252" s="51" t="s">
        <v>904</v>
      </c>
      <c r="BI252" s="163" t="s">
        <v>7478</v>
      </c>
      <c r="BX252" s="52" t="s">
        <v>1043</v>
      </c>
      <c r="CC252"/>
      <c r="CD252"/>
      <c r="CE252"/>
      <c r="CF252"/>
      <c r="CG252"/>
      <c r="CH252" s="51" t="s">
        <v>1098</v>
      </c>
      <c r="DB252" s="50" t="s">
        <v>1077</v>
      </c>
      <c r="DC252"/>
      <c r="DD252"/>
      <c r="DE252"/>
      <c r="DF252"/>
      <c r="DG252" s="51" t="s">
        <v>12371</v>
      </c>
      <c r="DL252" s="51" t="s">
        <v>968</v>
      </c>
      <c r="DV252" s="72" t="s">
        <v>20</v>
      </c>
      <c r="DW252" s="70" t="s">
        <v>939</v>
      </c>
      <c r="DX252" s="70" t="s">
        <v>1464</v>
      </c>
      <c r="EF252" s="52" t="s">
        <v>1734</v>
      </c>
      <c r="EK252" s="69"/>
      <c r="EL252" s="69" t="s">
        <v>915</v>
      </c>
      <c r="EM252" s="69" t="s">
        <v>916</v>
      </c>
      <c r="EN252" s="69" t="s">
        <v>98</v>
      </c>
      <c r="FO252" s="52" t="s">
        <v>124</v>
      </c>
      <c r="FT252" s="52">
        <v>100000</v>
      </c>
      <c r="FY252" s="51" t="s">
        <v>968</v>
      </c>
      <c r="GD252" s="52" t="s">
        <v>975</v>
      </c>
      <c r="GN252" s="73" t="s">
        <v>943</v>
      </c>
      <c r="GO252" s="71" t="s">
        <v>935</v>
      </c>
      <c r="GP252" s="71" t="s">
        <v>3448</v>
      </c>
      <c r="HC252" s="51" t="s">
        <v>98</v>
      </c>
      <c r="HW252" s="51" t="s">
        <v>952</v>
      </c>
      <c r="IG252" s="51" t="s">
        <v>1097</v>
      </c>
      <c r="IQ252" s="51" t="s">
        <v>970</v>
      </c>
      <c r="JA252" s="52" t="s">
        <v>11883</v>
      </c>
      <c r="JP252" s="52" t="s">
        <v>132</v>
      </c>
      <c r="JU252" s="52" t="s">
        <v>11479</v>
      </c>
      <c r="KE252" s="51" t="s">
        <v>966</v>
      </c>
      <c r="KJ252" s="50" t="s">
        <v>946</v>
      </c>
    </row>
    <row r="253" spans="1:296" ht="320.5" customHeight="1" thickBot="1">
      <c r="F253" s="51" t="s">
        <v>904</v>
      </c>
      <c r="K253" s="73" t="s">
        <v>938</v>
      </c>
      <c r="L253" s="71" t="s">
        <v>123</v>
      </c>
      <c r="M253" s="71" t="s">
        <v>2881</v>
      </c>
      <c r="P253" s="73" t="s">
        <v>936</v>
      </c>
      <c r="Q253" s="71" t="s">
        <v>939</v>
      </c>
      <c r="R253" s="71" t="s">
        <v>4213</v>
      </c>
      <c r="Z253" s="96" t="s">
        <v>4027</v>
      </c>
      <c r="AE253"/>
      <c r="AF253"/>
      <c r="AG253"/>
      <c r="AH253"/>
      <c r="AI253"/>
      <c r="AT253" s="50" t="s">
        <v>931</v>
      </c>
      <c r="BD253" s="52" t="s">
        <v>1425</v>
      </c>
      <c r="BI253" s="163" t="s">
        <v>7479</v>
      </c>
      <c r="BN253" s="51" t="s">
        <v>98</v>
      </c>
      <c r="BS253" s="51" t="s">
        <v>904</v>
      </c>
      <c r="CC253" s="51" t="s">
        <v>98</v>
      </c>
      <c r="CD253"/>
      <c r="CE253"/>
      <c r="CF253"/>
      <c r="CG253"/>
      <c r="CH253" s="52">
        <v>0</v>
      </c>
      <c r="CM253" s="51" t="s">
        <v>900</v>
      </c>
      <c r="CW253" s="51" t="s">
        <v>947</v>
      </c>
      <c r="DB253"/>
      <c r="DC253"/>
      <c r="DD253"/>
      <c r="DE253"/>
      <c r="DF253"/>
      <c r="DG253" s="52" t="s">
        <v>12372</v>
      </c>
      <c r="DL253" s="52">
        <v>4756000000</v>
      </c>
      <c r="DQ253" s="51" t="s">
        <v>964</v>
      </c>
      <c r="DV253" s="73" t="s">
        <v>86</v>
      </c>
      <c r="DW253" s="71" t="s">
        <v>939</v>
      </c>
      <c r="DX253" s="71" t="s">
        <v>1465</v>
      </c>
      <c r="EA253" s="51" t="s">
        <v>960</v>
      </c>
      <c r="EK253" s="72" t="s">
        <v>917</v>
      </c>
      <c r="EL253" s="70">
        <v>0</v>
      </c>
      <c r="EM253" s="70">
        <v>1</v>
      </c>
      <c r="EN253" s="72"/>
      <c r="EP253" s="51" t="s">
        <v>930</v>
      </c>
      <c r="EU253" s="51" t="s">
        <v>98</v>
      </c>
      <c r="EZ253" s="51" t="s">
        <v>994</v>
      </c>
      <c r="FE253" s="51" t="s">
        <v>970</v>
      </c>
      <c r="FJ253" s="51" t="s">
        <v>958</v>
      </c>
      <c r="FY253" s="52" t="s">
        <v>124</v>
      </c>
      <c r="GI253" s="51" t="s">
        <v>969</v>
      </c>
      <c r="GN253" s="72" t="s">
        <v>20</v>
      </c>
      <c r="GO253" s="70" t="s">
        <v>935</v>
      </c>
      <c r="GP253" s="70" t="s">
        <v>3449</v>
      </c>
      <c r="GS253" s="51" t="s">
        <v>956</v>
      </c>
      <c r="GX253" s="51" t="s">
        <v>961</v>
      </c>
      <c r="HC253" s="52" t="s">
        <v>10258</v>
      </c>
      <c r="HH253" s="51" t="s">
        <v>952</v>
      </c>
      <c r="HR253" s="51" t="s">
        <v>954</v>
      </c>
      <c r="HW253" s="52" t="s">
        <v>953</v>
      </c>
      <c r="IB253" s="51" t="s">
        <v>966</v>
      </c>
      <c r="IL253" s="51" t="s">
        <v>991</v>
      </c>
      <c r="IQ253" s="52">
        <v>25906240</v>
      </c>
      <c r="IV253" s="51" t="s">
        <v>958</v>
      </c>
      <c r="JA253" s="68"/>
      <c r="JF253" s="51" t="s">
        <v>970</v>
      </c>
      <c r="JZ253" s="51" t="s">
        <v>954</v>
      </c>
      <c r="KE253" s="52" t="s">
        <v>1731</v>
      </c>
    </row>
    <row r="254" spans="1:296" ht="409.6" thickBot="1">
      <c r="A254" s="50" t="s">
        <v>931</v>
      </c>
      <c r="F254" s="52" t="s">
        <v>1881</v>
      </c>
      <c r="K254" s="72" t="s">
        <v>940</v>
      </c>
      <c r="L254" s="70" t="s">
        <v>935</v>
      </c>
      <c r="M254" s="70" t="s">
        <v>2882</v>
      </c>
      <c r="P254" s="72" t="s">
        <v>937</v>
      </c>
      <c r="Q254" s="70" t="s">
        <v>935</v>
      </c>
      <c r="R254" s="70" t="s">
        <v>4214</v>
      </c>
      <c r="U254" s="51" t="s">
        <v>970</v>
      </c>
      <c r="Z254" s="52" t="s">
        <v>4028</v>
      </c>
      <c r="AE254" s="51" t="s">
        <v>961</v>
      </c>
      <c r="AF254"/>
      <c r="AG254"/>
      <c r="AH254"/>
      <c r="AI254"/>
      <c r="AJ254" s="51" t="s">
        <v>930</v>
      </c>
      <c r="AY254" s="51" t="s">
        <v>932</v>
      </c>
      <c r="BI254" s="164" t="s">
        <v>7480</v>
      </c>
      <c r="BS254" s="52" t="s">
        <v>1169</v>
      </c>
      <c r="BX254" s="50" t="s">
        <v>1044</v>
      </c>
      <c r="CC254" s="52" t="s">
        <v>12685</v>
      </c>
      <c r="CD254"/>
      <c r="CE254"/>
      <c r="CF254"/>
      <c r="CG254"/>
      <c r="CM254" s="52" t="s">
        <v>8213</v>
      </c>
      <c r="CW254" s="52" t="s">
        <v>112</v>
      </c>
      <c r="DB254"/>
      <c r="DC254"/>
      <c r="DD254"/>
      <c r="DE254"/>
      <c r="DF254"/>
      <c r="DQ254" s="52" t="s">
        <v>1195</v>
      </c>
      <c r="DV254" s="50" t="s">
        <v>944</v>
      </c>
      <c r="EA254" s="52" t="s">
        <v>3726</v>
      </c>
      <c r="EF254" s="51" t="s">
        <v>958</v>
      </c>
      <c r="EK254" s="73" t="s">
        <v>918</v>
      </c>
      <c r="EL254" s="71">
        <v>1</v>
      </c>
      <c r="EM254" s="71">
        <v>3</v>
      </c>
      <c r="EN254" s="73"/>
      <c r="EP254" s="52" t="s">
        <v>1430</v>
      </c>
      <c r="EU254" s="52" t="s">
        <v>3090</v>
      </c>
      <c r="EZ254" s="52" t="s">
        <v>8968</v>
      </c>
      <c r="FE254" s="52">
        <v>17500000000</v>
      </c>
      <c r="FJ254" s="52" t="s">
        <v>977</v>
      </c>
      <c r="FO254" s="51" t="s">
        <v>970</v>
      </c>
      <c r="FT254" s="51" t="s">
        <v>98</v>
      </c>
      <c r="GD254" s="51" t="s">
        <v>956</v>
      </c>
      <c r="GI254" s="52">
        <v>1000000000</v>
      </c>
      <c r="GN254" s="73" t="s">
        <v>86</v>
      </c>
      <c r="GO254" s="71" t="s">
        <v>935</v>
      </c>
      <c r="GP254" s="71" t="s">
        <v>3450</v>
      </c>
      <c r="GS254" s="52" t="s">
        <v>1192</v>
      </c>
      <c r="GX254" s="52" t="s">
        <v>995</v>
      </c>
      <c r="HH254" s="52" t="s">
        <v>953</v>
      </c>
      <c r="HM254" s="51" t="s">
        <v>950</v>
      </c>
      <c r="HR254" s="52" t="s">
        <v>955</v>
      </c>
      <c r="IB254" s="52" t="s">
        <v>967</v>
      </c>
      <c r="IG254" s="51" t="s">
        <v>1098</v>
      </c>
      <c r="IL254" s="52" t="s">
        <v>1002</v>
      </c>
      <c r="IV254" s="52" t="s">
        <v>959</v>
      </c>
      <c r="JA254" s="52" t="s">
        <v>11884</v>
      </c>
      <c r="JF254" s="52">
        <v>100000000</v>
      </c>
      <c r="JK254" s="51" t="s">
        <v>947</v>
      </c>
      <c r="JP254" s="50" t="s">
        <v>948</v>
      </c>
      <c r="JU254" s="51" t="s">
        <v>961</v>
      </c>
      <c r="JZ254" s="52" t="s">
        <v>955</v>
      </c>
    </row>
    <row r="255" spans="1:296" ht="409.6" thickBot="1">
      <c r="K255" s="73" t="s">
        <v>941</v>
      </c>
      <c r="L255" s="71" t="s">
        <v>935</v>
      </c>
      <c r="M255" s="71" t="s">
        <v>2883</v>
      </c>
      <c r="P255" s="73" t="s">
        <v>938</v>
      </c>
      <c r="Q255" s="71" t="s">
        <v>935</v>
      </c>
      <c r="R255" s="71" t="s">
        <v>4215</v>
      </c>
      <c r="U255" s="52" t="s">
        <v>124</v>
      </c>
      <c r="Z255" s="68"/>
      <c r="AE255" s="52" t="s">
        <v>917</v>
      </c>
      <c r="AF255"/>
      <c r="AG255"/>
      <c r="AH255"/>
      <c r="AI255"/>
      <c r="AJ255" s="52" t="s">
        <v>6084</v>
      </c>
      <c r="AO255" s="51" t="s">
        <v>924</v>
      </c>
      <c r="AY255" s="69"/>
      <c r="AZ255" s="69" t="s">
        <v>933</v>
      </c>
      <c r="BA255" s="69" t="s">
        <v>732</v>
      </c>
      <c r="BD255" s="51" t="s">
        <v>98</v>
      </c>
      <c r="BI255" s="164" t="s">
        <v>7481</v>
      </c>
      <c r="CC255"/>
      <c r="CD255"/>
      <c r="CE255"/>
      <c r="CF255"/>
      <c r="CG255"/>
      <c r="CH255" s="51" t="s">
        <v>1099</v>
      </c>
      <c r="DB255" s="51" t="s">
        <v>1078</v>
      </c>
      <c r="DC255"/>
      <c r="DD255"/>
      <c r="DE255"/>
      <c r="DF255"/>
      <c r="DG255" s="50" t="s">
        <v>1128</v>
      </c>
      <c r="DL255" s="51" t="s">
        <v>969</v>
      </c>
      <c r="EF255" s="52" t="s">
        <v>959</v>
      </c>
      <c r="EK255" s="72" t="s">
        <v>919</v>
      </c>
      <c r="EL255" s="70">
        <v>3</v>
      </c>
      <c r="EM255" s="70">
        <v>15</v>
      </c>
      <c r="EN255" s="72"/>
      <c r="EP255" s="52" t="s">
        <v>2653</v>
      </c>
      <c r="FO255" s="52" t="s">
        <v>124</v>
      </c>
      <c r="FT255" s="52" t="s">
        <v>9344</v>
      </c>
      <c r="FY255" s="51" t="s">
        <v>969</v>
      </c>
      <c r="GD255" s="52" t="s">
        <v>976</v>
      </c>
      <c r="GN255" s="50" t="s">
        <v>944</v>
      </c>
      <c r="HM255" s="52" t="s">
        <v>974</v>
      </c>
      <c r="HW255" s="51" t="s">
        <v>954</v>
      </c>
      <c r="IQ255" s="51" t="s">
        <v>971</v>
      </c>
      <c r="JA255" s="68"/>
      <c r="JK255" s="52" t="s">
        <v>132</v>
      </c>
      <c r="JU255" s="52" t="s">
        <v>918</v>
      </c>
      <c r="KE255" s="51" t="s">
        <v>968</v>
      </c>
      <c r="KJ255" s="51" t="s">
        <v>947</v>
      </c>
    </row>
    <row r="256" spans="1:296" ht="409.6" thickBot="1">
      <c r="F256" s="51" t="s">
        <v>98</v>
      </c>
      <c r="K256" s="72" t="s">
        <v>942</v>
      </c>
      <c r="L256" s="70" t="s">
        <v>935</v>
      </c>
      <c r="M256" s="70" t="s">
        <v>2884</v>
      </c>
      <c r="P256" s="72" t="s">
        <v>940</v>
      </c>
      <c r="Q256" s="70" t="s">
        <v>935</v>
      </c>
      <c r="R256" s="70" t="s">
        <v>4216</v>
      </c>
      <c r="Z256" s="96" t="s">
        <v>4029</v>
      </c>
      <c r="AE256"/>
      <c r="AF256"/>
      <c r="AG256"/>
      <c r="AH256"/>
      <c r="AI256"/>
      <c r="AJ256" s="52" t="s">
        <v>6085</v>
      </c>
      <c r="AO256" s="69"/>
      <c r="AP256" s="69" t="s">
        <v>925</v>
      </c>
      <c r="AQ256" s="69" t="s">
        <v>926</v>
      </c>
      <c r="AR256" s="69" t="s">
        <v>98</v>
      </c>
      <c r="AT256" s="51" t="s">
        <v>932</v>
      </c>
      <c r="AY256" s="72" t="s">
        <v>934</v>
      </c>
      <c r="AZ256" s="70" t="s">
        <v>935</v>
      </c>
      <c r="BA256" s="70" t="s">
        <v>6508</v>
      </c>
      <c r="BD256" s="52" t="s">
        <v>6722</v>
      </c>
      <c r="BI256" s="165" t="s">
        <v>7482</v>
      </c>
      <c r="BS256" s="51" t="s">
        <v>98</v>
      </c>
      <c r="CC256"/>
      <c r="CD256"/>
      <c r="CE256"/>
      <c r="CF256"/>
      <c r="CG256"/>
      <c r="CH256" s="52" t="s">
        <v>1104</v>
      </c>
      <c r="CM256" s="51" t="s">
        <v>902</v>
      </c>
      <c r="CW256" s="50" t="s">
        <v>2274</v>
      </c>
      <c r="DB256" s="52" t="s">
        <v>132</v>
      </c>
      <c r="DC256"/>
      <c r="DD256"/>
      <c r="DE256"/>
      <c r="DF256"/>
      <c r="DL256" s="52" t="s">
        <v>124</v>
      </c>
      <c r="DQ256" s="51" t="s">
        <v>966</v>
      </c>
      <c r="EA256" s="51" t="s">
        <v>961</v>
      </c>
      <c r="EK256" s="50" t="s">
        <v>920</v>
      </c>
      <c r="EP256" s="68"/>
      <c r="EZ256" s="51" t="s">
        <v>961</v>
      </c>
      <c r="FE256" s="51" t="s">
        <v>971</v>
      </c>
      <c r="FJ256" s="51" t="s">
        <v>960</v>
      </c>
      <c r="FY256" s="52">
        <v>5555555.5599999996</v>
      </c>
      <c r="GI256" s="51" t="s">
        <v>970</v>
      </c>
      <c r="GS256" s="51" t="s">
        <v>958</v>
      </c>
      <c r="GX256" s="51" t="s">
        <v>962</v>
      </c>
      <c r="HH256" s="51" t="s">
        <v>954</v>
      </c>
      <c r="HR256" s="51" t="s">
        <v>956</v>
      </c>
      <c r="HW256" s="52" t="s">
        <v>955</v>
      </c>
      <c r="IB256" s="51" t="s">
        <v>968</v>
      </c>
      <c r="IG256" s="51" t="s">
        <v>1099</v>
      </c>
      <c r="IL256" s="51" t="s">
        <v>958</v>
      </c>
      <c r="IQ256" s="52" t="s">
        <v>10913</v>
      </c>
      <c r="IV256" s="51" t="s">
        <v>960</v>
      </c>
      <c r="JA256" s="52" t="s">
        <v>11885</v>
      </c>
      <c r="JF256" s="51" t="s">
        <v>971</v>
      </c>
      <c r="JZ256" s="51" t="s">
        <v>956</v>
      </c>
      <c r="KE256" s="52" t="s">
        <v>124</v>
      </c>
      <c r="KJ256" s="52" t="s">
        <v>132</v>
      </c>
    </row>
    <row r="257" spans="1:296" ht="400.5" customHeight="1" thickBot="1">
      <c r="A257" s="51" t="s">
        <v>932</v>
      </c>
      <c r="F257" s="52" t="s">
        <v>1885</v>
      </c>
      <c r="K257" s="73" t="s">
        <v>943</v>
      </c>
      <c r="L257" s="71" t="s">
        <v>123</v>
      </c>
      <c r="M257" s="71" t="s">
        <v>2885</v>
      </c>
      <c r="P257" s="73" t="s">
        <v>941</v>
      </c>
      <c r="Q257" s="71" t="s">
        <v>935</v>
      </c>
      <c r="R257" s="71" t="s">
        <v>4217</v>
      </c>
      <c r="U257" s="51" t="s">
        <v>971</v>
      </c>
      <c r="Z257" s="52" t="s">
        <v>4030</v>
      </c>
      <c r="AE257" s="51" t="s">
        <v>962</v>
      </c>
      <c r="AF257"/>
      <c r="AG257"/>
      <c r="AH257"/>
      <c r="AI257"/>
      <c r="AJ257" s="68"/>
      <c r="AO257" s="72" t="s">
        <v>101</v>
      </c>
      <c r="AP257" s="70" t="s">
        <v>927</v>
      </c>
      <c r="AQ257" s="70" t="s">
        <v>928</v>
      </c>
      <c r="AR257" s="70" t="s">
        <v>12047</v>
      </c>
      <c r="AT257" s="69"/>
      <c r="AU257" s="69" t="s">
        <v>933</v>
      </c>
      <c r="AV257" s="69" t="s">
        <v>732</v>
      </c>
      <c r="AY257" s="73" t="s">
        <v>936</v>
      </c>
      <c r="AZ257" s="71" t="s">
        <v>935</v>
      </c>
      <c r="BA257" s="71" t="s">
        <v>6509</v>
      </c>
      <c r="BI257" s="165" t="s">
        <v>7483</v>
      </c>
      <c r="BN257" s="51" t="s">
        <v>950</v>
      </c>
      <c r="BS257" s="52" t="s">
        <v>7843</v>
      </c>
      <c r="BX257" s="51" t="s">
        <v>1045</v>
      </c>
      <c r="CC257"/>
      <c r="CD257"/>
      <c r="CE257"/>
      <c r="CF257"/>
      <c r="CG257"/>
      <c r="CM257" s="52" t="s">
        <v>910</v>
      </c>
      <c r="DB257"/>
      <c r="DC257"/>
      <c r="DD257"/>
      <c r="DE257"/>
      <c r="DF257"/>
      <c r="DQ257" s="52" t="s">
        <v>997</v>
      </c>
      <c r="DV257" s="51" t="s">
        <v>945</v>
      </c>
      <c r="EA257" s="52" t="s">
        <v>917</v>
      </c>
      <c r="EF257" s="51" t="s">
        <v>960</v>
      </c>
      <c r="EP257" s="52" t="s">
        <v>2654</v>
      </c>
      <c r="EZ257" s="52" t="s">
        <v>995</v>
      </c>
      <c r="FE257" s="52" t="s">
        <v>4439</v>
      </c>
      <c r="FJ257" s="52" t="s">
        <v>9094</v>
      </c>
      <c r="FO257" s="51" t="s">
        <v>971</v>
      </c>
      <c r="GD257" s="51" t="s">
        <v>958</v>
      </c>
      <c r="GI257" s="52">
        <v>10000000000</v>
      </c>
      <c r="GS257" s="52" t="s">
        <v>959</v>
      </c>
      <c r="GX257" s="52" t="s">
        <v>1201</v>
      </c>
      <c r="HC257" s="51" t="s">
        <v>950</v>
      </c>
      <c r="HH257" s="52" t="s">
        <v>975</v>
      </c>
      <c r="HM257" s="51" t="s">
        <v>952</v>
      </c>
      <c r="HR257" s="52" t="s">
        <v>9672</v>
      </c>
      <c r="IB257" s="52" t="s">
        <v>124</v>
      </c>
      <c r="IG257" s="52" t="s">
        <v>171</v>
      </c>
      <c r="IL257" s="52" t="s">
        <v>1003</v>
      </c>
      <c r="IV257" s="52" t="s">
        <v>11137</v>
      </c>
      <c r="JA257" s="52" t="s">
        <v>11886</v>
      </c>
      <c r="JF257" s="52" t="s">
        <v>4805</v>
      </c>
      <c r="JK257" s="50" t="s">
        <v>948</v>
      </c>
      <c r="JP257" s="51" t="s">
        <v>949</v>
      </c>
      <c r="JU257" s="51" t="s">
        <v>962</v>
      </c>
      <c r="JZ257" s="52" t="s">
        <v>3056</v>
      </c>
    </row>
    <row r="258" spans="1:296" ht="409.6" thickBot="1">
      <c r="A258" s="69"/>
      <c r="B258" s="69" t="s">
        <v>933</v>
      </c>
      <c r="C258" s="69" t="s">
        <v>732</v>
      </c>
      <c r="K258" s="72" t="s">
        <v>20</v>
      </c>
      <c r="L258" s="70" t="s">
        <v>939</v>
      </c>
      <c r="M258" s="70" t="s">
        <v>2886</v>
      </c>
      <c r="P258" s="72" t="s">
        <v>942</v>
      </c>
      <c r="Q258" s="70" t="s">
        <v>935</v>
      </c>
      <c r="R258" s="70" t="s">
        <v>4218</v>
      </c>
      <c r="U258" s="52" t="s">
        <v>5321</v>
      </c>
      <c r="AE258" s="52" t="s">
        <v>1004</v>
      </c>
      <c r="AF258"/>
      <c r="AG258"/>
      <c r="AH258"/>
      <c r="AI258"/>
      <c r="AJ258" s="52" t="s">
        <v>6086</v>
      </c>
      <c r="AO258" s="50" t="s">
        <v>929</v>
      </c>
      <c r="AT258" s="72" t="s">
        <v>934</v>
      </c>
      <c r="AU258" s="70" t="s">
        <v>935</v>
      </c>
      <c r="AV258" s="70" t="s">
        <v>6304</v>
      </c>
      <c r="AY258" s="72" t="s">
        <v>937</v>
      </c>
      <c r="AZ258" s="70" t="s">
        <v>935</v>
      </c>
      <c r="BA258" s="70" t="s">
        <v>6510</v>
      </c>
      <c r="BI258" s="165" t="s">
        <v>7484</v>
      </c>
      <c r="BN258" s="52" t="s">
        <v>974</v>
      </c>
      <c r="CC258" s="51" t="s">
        <v>1090</v>
      </c>
      <c r="CD258"/>
      <c r="CE258"/>
      <c r="CF258"/>
      <c r="CG258"/>
      <c r="CH258" s="51" t="s">
        <v>1101</v>
      </c>
      <c r="DB258" s="50" t="s">
        <v>1088</v>
      </c>
      <c r="DC258"/>
      <c r="DD258"/>
      <c r="DE258"/>
      <c r="DF258"/>
      <c r="DG258" s="51" t="s">
        <v>1129</v>
      </c>
      <c r="DL258" s="51" t="s">
        <v>970</v>
      </c>
      <c r="DV258" s="52" t="s">
        <v>1430</v>
      </c>
      <c r="EF258" s="52" t="s">
        <v>1735</v>
      </c>
      <c r="EP258" s="68"/>
      <c r="EU258" s="50" t="s">
        <v>912</v>
      </c>
      <c r="FO258" s="52" t="s">
        <v>9242</v>
      </c>
      <c r="FY258" s="51" t="s">
        <v>970</v>
      </c>
      <c r="GD258" s="52" t="s">
        <v>977</v>
      </c>
      <c r="GN258" s="51" t="s">
        <v>945</v>
      </c>
      <c r="HC258" s="52" t="s">
        <v>974</v>
      </c>
      <c r="HM258" s="52" t="s">
        <v>953</v>
      </c>
      <c r="HW258" s="51" t="s">
        <v>956</v>
      </c>
      <c r="IQ258" s="51" t="s">
        <v>972</v>
      </c>
      <c r="JU258" s="52" t="s">
        <v>1214</v>
      </c>
      <c r="KE258" s="51" t="s">
        <v>969</v>
      </c>
      <c r="KJ258" s="50" t="s">
        <v>948</v>
      </c>
    </row>
    <row r="259" spans="1:296" ht="409.6" thickBot="1">
      <c r="A259" s="72" t="s">
        <v>934</v>
      </c>
      <c r="B259" s="70" t="s">
        <v>935</v>
      </c>
      <c r="C259" s="70" t="s">
        <v>2263</v>
      </c>
      <c r="K259" s="73" t="s">
        <v>86</v>
      </c>
      <c r="L259" s="71" t="s">
        <v>123</v>
      </c>
      <c r="M259" s="71" t="s">
        <v>2887</v>
      </c>
      <c r="P259" s="73" t="s">
        <v>943</v>
      </c>
      <c r="Q259" s="71" t="s">
        <v>935</v>
      </c>
      <c r="R259" s="71" t="s">
        <v>4219</v>
      </c>
      <c r="Z259" s="50" t="s">
        <v>946</v>
      </c>
      <c r="AE259"/>
      <c r="AF259"/>
      <c r="AG259"/>
      <c r="AH259"/>
      <c r="AI259"/>
      <c r="AJ259" s="68"/>
      <c r="AT259" s="73" t="s">
        <v>936</v>
      </c>
      <c r="AU259" s="71" t="s">
        <v>935</v>
      </c>
      <c r="AV259" s="71" t="s">
        <v>6305</v>
      </c>
      <c r="AY259" s="73" t="s">
        <v>938</v>
      </c>
      <c r="AZ259" s="71" t="s">
        <v>123</v>
      </c>
      <c r="BA259" s="71" t="s">
        <v>6511</v>
      </c>
      <c r="BI259" s="164" t="s">
        <v>7485</v>
      </c>
      <c r="BX259" s="51" t="s">
        <v>1046</v>
      </c>
      <c r="CC259" s="52" t="s">
        <v>1113</v>
      </c>
      <c r="CD259"/>
      <c r="CE259"/>
      <c r="CF259"/>
      <c r="CG259"/>
      <c r="CH259" s="52" t="s">
        <v>1102</v>
      </c>
      <c r="CM259" s="51" t="s">
        <v>904</v>
      </c>
      <c r="CW259" s="51" t="s">
        <v>2275</v>
      </c>
      <c r="DB259"/>
      <c r="DC259"/>
      <c r="DD259"/>
      <c r="DE259"/>
      <c r="DF259"/>
      <c r="DG259" s="52" t="s">
        <v>132</v>
      </c>
      <c r="DL259" s="52" t="s">
        <v>124</v>
      </c>
      <c r="DQ259" s="51" t="s">
        <v>968</v>
      </c>
      <c r="DV259" s="52" t="s">
        <v>1466</v>
      </c>
      <c r="EA259" s="51" t="s">
        <v>962</v>
      </c>
      <c r="EK259" s="51" t="s">
        <v>921</v>
      </c>
      <c r="EP259" s="52" t="s">
        <v>2655</v>
      </c>
      <c r="EZ259" s="51" t="s">
        <v>962</v>
      </c>
      <c r="FE259" s="51" t="s">
        <v>972</v>
      </c>
      <c r="FJ259" s="51" t="s">
        <v>961</v>
      </c>
      <c r="FT259" s="51" t="s">
        <v>950</v>
      </c>
      <c r="FY259" s="52">
        <v>16666666.67</v>
      </c>
      <c r="GI259" s="51" t="s">
        <v>971</v>
      </c>
      <c r="GN259" s="52" t="s">
        <v>3451</v>
      </c>
      <c r="GS259" s="51" t="s">
        <v>960</v>
      </c>
      <c r="GX259" s="51" t="s">
        <v>964</v>
      </c>
      <c r="HH259" s="51" t="s">
        <v>956</v>
      </c>
      <c r="HR259" s="51" t="s">
        <v>958</v>
      </c>
      <c r="HW259" s="52" t="s">
        <v>1192</v>
      </c>
      <c r="IB259" s="51" t="s">
        <v>969</v>
      </c>
      <c r="IG259" s="51" t="s">
        <v>1101</v>
      </c>
      <c r="IL259" s="51" t="s">
        <v>994</v>
      </c>
      <c r="IQ259" s="52" t="s">
        <v>10914</v>
      </c>
      <c r="IV259" s="51" t="s">
        <v>961</v>
      </c>
      <c r="JA259" s="50" t="s">
        <v>946</v>
      </c>
      <c r="JF259" s="51" t="s">
        <v>972</v>
      </c>
      <c r="JP259" s="51" t="s">
        <v>950</v>
      </c>
      <c r="JZ259" s="51" t="s">
        <v>958</v>
      </c>
      <c r="KE259" s="52" t="s">
        <v>124</v>
      </c>
    </row>
    <row r="260" spans="1:296" ht="409.6" thickBot="1">
      <c r="A260" s="73" t="s">
        <v>936</v>
      </c>
      <c r="B260" s="71" t="s">
        <v>935</v>
      </c>
      <c r="C260" s="71" t="s">
        <v>2264</v>
      </c>
      <c r="K260" s="50" t="s">
        <v>944</v>
      </c>
      <c r="P260" s="72" t="s">
        <v>20</v>
      </c>
      <c r="Q260" s="70" t="s">
        <v>935</v>
      </c>
      <c r="R260" s="70" t="s">
        <v>4220</v>
      </c>
      <c r="U260" s="51" t="s">
        <v>998</v>
      </c>
      <c r="AE260" s="51" t="s">
        <v>964</v>
      </c>
      <c r="AF260"/>
      <c r="AG260"/>
      <c r="AH260"/>
      <c r="AI260"/>
      <c r="AJ260" s="161" t="s">
        <v>6087</v>
      </c>
      <c r="AT260" s="72" t="s">
        <v>937</v>
      </c>
      <c r="AU260" s="70" t="s">
        <v>935</v>
      </c>
      <c r="AV260" s="70" t="s">
        <v>6306</v>
      </c>
      <c r="AY260" s="72" t="s">
        <v>940</v>
      </c>
      <c r="AZ260" s="70" t="s">
        <v>935</v>
      </c>
      <c r="BA260" s="70" t="s">
        <v>6512</v>
      </c>
      <c r="BD260" s="51" t="s">
        <v>900</v>
      </c>
      <c r="BI260" s="52" t="s">
        <v>7486</v>
      </c>
      <c r="BN260" s="51" t="s">
        <v>952</v>
      </c>
      <c r="BX260" s="52" t="s">
        <v>1047</v>
      </c>
      <c r="CC260"/>
      <c r="CD260"/>
      <c r="CE260"/>
      <c r="CF260"/>
      <c r="CG260"/>
      <c r="CM260" s="52" t="s">
        <v>1425</v>
      </c>
      <c r="CW260" s="69"/>
      <c r="CX260" s="69" t="s">
        <v>2276</v>
      </c>
      <c r="CY260" s="69" t="s">
        <v>732</v>
      </c>
      <c r="DB260"/>
      <c r="DC260"/>
      <c r="DD260"/>
      <c r="DE260"/>
      <c r="DF260"/>
      <c r="DQ260" s="52">
        <v>15450000</v>
      </c>
      <c r="DV260" s="52" t="s">
        <v>1467</v>
      </c>
      <c r="EA260" s="52" t="s">
        <v>1201</v>
      </c>
      <c r="EF260" s="51" t="s">
        <v>961</v>
      </c>
      <c r="EK260" s="52" t="s">
        <v>922</v>
      </c>
      <c r="EP260" s="52" t="s">
        <v>2656</v>
      </c>
      <c r="EZ260" s="52" t="s">
        <v>996</v>
      </c>
      <c r="FE260" s="52" t="s">
        <v>4440</v>
      </c>
      <c r="FJ260" s="52" t="s">
        <v>917</v>
      </c>
      <c r="FO260" s="51" t="s">
        <v>972</v>
      </c>
      <c r="FT260" s="52" t="s">
        <v>974</v>
      </c>
      <c r="GD260" s="51" t="s">
        <v>960</v>
      </c>
      <c r="GI260" s="52" t="s">
        <v>9669</v>
      </c>
      <c r="GN260" s="52"/>
      <c r="GS260" s="52" t="s">
        <v>9882</v>
      </c>
      <c r="GX260" s="52" t="s">
        <v>965</v>
      </c>
      <c r="HC260" s="51" t="s">
        <v>952</v>
      </c>
      <c r="HH260" s="52" t="s">
        <v>976</v>
      </c>
      <c r="HM260" s="51" t="s">
        <v>954</v>
      </c>
      <c r="HR260" s="52" t="s">
        <v>10262</v>
      </c>
      <c r="IB260" s="52">
        <v>1000000</v>
      </c>
      <c r="IG260" s="52" t="s">
        <v>171</v>
      </c>
      <c r="IL260" s="52" t="s">
        <v>3915</v>
      </c>
      <c r="IV260" s="52" t="s">
        <v>919</v>
      </c>
      <c r="JF260" s="52" t="s">
        <v>4806</v>
      </c>
      <c r="JK260" s="51" t="s">
        <v>949</v>
      </c>
      <c r="JP260" s="52" t="s">
        <v>951</v>
      </c>
      <c r="JU260" s="51" t="s">
        <v>964</v>
      </c>
      <c r="JZ260" s="52" t="s">
        <v>3057</v>
      </c>
    </row>
    <row r="261" spans="1:296" ht="409.6" thickBot="1">
      <c r="A261" s="72" t="s">
        <v>937</v>
      </c>
      <c r="B261" s="70" t="s">
        <v>935</v>
      </c>
      <c r="C261" s="70" t="s">
        <v>2265</v>
      </c>
      <c r="F261" s="50" t="s">
        <v>912</v>
      </c>
      <c r="P261" s="73" t="s">
        <v>86</v>
      </c>
      <c r="Q261" s="71" t="s">
        <v>935</v>
      </c>
      <c r="R261" s="71" t="s">
        <v>4221</v>
      </c>
      <c r="U261" s="52" t="s">
        <v>5322</v>
      </c>
      <c r="AE261" s="52" t="s">
        <v>1477</v>
      </c>
      <c r="AF261"/>
      <c r="AG261"/>
      <c r="AH261"/>
      <c r="AI261"/>
      <c r="AJ261" s="52" t="s">
        <v>6088</v>
      </c>
      <c r="AO261" s="51" t="s">
        <v>930</v>
      </c>
      <c r="AT261" s="73" t="s">
        <v>938</v>
      </c>
      <c r="AU261" s="71" t="s">
        <v>935</v>
      </c>
      <c r="AV261" s="71" t="s">
        <v>6307</v>
      </c>
      <c r="AY261" s="73" t="s">
        <v>941</v>
      </c>
      <c r="AZ261" s="71" t="s">
        <v>935</v>
      </c>
      <c r="BA261" s="71" t="s">
        <v>6513</v>
      </c>
      <c r="BD261" s="52" t="s">
        <v>909</v>
      </c>
      <c r="BI261" s="100" t="s">
        <v>7487</v>
      </c>
      <c r="BN261" s="52" t="s">
        <v>988</v>
      </c>
      <c r="BS261" s="51" t="s">
        <v>900</v>
      </c>
      <c r="CC261" s="51" t="s">
        <v>1092</v>
      </c>
      <c r="CD261"/>
      <c r="CE261"/>
      <c r="CF261"/>
      <c r="CG261"/>
      <c r="CH261" s="51" t="s">
        <v>98</v>
      </c>
      <c r="CW261" s="72" t="s">
        <v>101</v>
      </c>
      <c r="CX261" s="70" t="s">
        <v>2277</v>
      </c>
      <c r="CY261" s="70" t="s">
        <v>8644</v>
      </c>
      <c r="DB261" s="51" t="s">
        <v>1089</v>
      </c>
      <c r="DC261"/>
      <c r="DD261"/>
      <c r="DE261"/>
      <c r="DF261"/>
      <c r="DG261" s="50" t="s">
        <v>1130</v>
      </c>
      <c r="DL261" s="51" t="s">
        <v>971</v>
      </c>
      <c r="DV261" s="52" t="s">
        <v>1468</v>
      </c>
      <c r="EF261" s="52" t="s">
        <v>917</v>
      </c>
      <c r="EP261" s="68"/>
      <c r="EU261" s="50" t="s">
        <v>913</v>
      </c>
      <c r="FO261" s="52" t="s">
        <v>9243</v>
      </c>
      <c r="FY261" s="51" t="s">
        <v>971</v>
      </c>
      <c r="GD261" s="52" t="s">
        <v>5528</v>
      </c>
      <c r="GN261" s="52" t="s">
        <v>3452</v>
      </c>
      <c r="HC261" s="52" t="s">
        <v>981</v>
      </c>
      <c r="HM261" s="52" t="s">
        <v>955</v>
      </c>
      <c r="HW261" s="51" t="s">
        <v>958</v>
      </c>
      <c r="IQ261" s="51" t="s">
        <v>973</v>
      </c>
      <c r="JU261" s="52" t="s">
        <v>1195</v>
      </c>
      <c r="KE261" s="51" t="s">
        <v>970</v>
      </c>
      <c r="KJ261" s="51" t="s">
        <v>949</v>
      </c>
    </row>
    <row r="262" spans="1:296" ht="409.6" thickBot="1">
      <c r="A262" s="73" t="s">
        <v>938</v>
      </c>
      <c r="B262" s="71" t="s">
        <v>935</v>
      </c>
      <c r="C262" s="71" t="s">
        <v>2266</v>
      </c>
      <c r="P262" s="50" t="s">
        <v>944</v>
      </c>
      <c r="Z262" s="51" t="s">
        <v>947</v>
      </c>
      <c r="AE262"/>
      <c r="AF262"/>
      <c r="AG262"/>
      <c r="AH262"/>
      <c r="AI262"/>
      <c r="AJ262" s="52"/>
      <c r="AO262" s="52" t="s">
        <v>1430</v>
      </c>
      <c r="AT262" s="72" t="s">
        <v>940</v>
      </c>
      <c r="AU262" s="70" t="s">
        <v>935</v>
      </c>
      <c r="AV262" s="70" t="s">
        <v>6308</v>
      </c>
      <c r="AY262" s="72" t="s">
        <v>942</v>
      </c>
      <c r="AZ262" s="70" t="s">
        <v>935</v>
      </c>
      <c r="BA262" s="70" t="s">
        <v>6514</v>
      </c>
      <c r="BI262" s="100" t="s">
        <v>7488</v>
      </c>
      <c r="BS262" s="52" t="s">
        <v>908</v>
      </c>
      <c r="BX262" s="51" t="s">
        <v>707</v>
      </c>
      <c r="CC262" s="52" t="s">
        <v>693</v>
      </c>
      <c r="CD262"/>
      <c r="CE262"/>
      <c r="CF262"/>
      <c r="CG262"/>
      <c r="CH262" s="52" t="s">
        <v>12302</v>
      </c>
      <c r="CM262" s="51" t="s">
        <v>98</v>
      </c>
      <c r="CW262" s="50" t="s">
        <v>982</v>
      </c>
      <c r="DB262"/>
      <c r="DC262"/>
      <c r="DD262"/>
      <c r="DE262"/>
      <c r="DF262"/>
      <c r="DL262" s="52" t="s">
        <v>8812</v>
      </c>
      <c r="DQ262" s="51" t="s">
        <v>969</v>
      </c>
      <c r="DV262" s="52" t="s">
        <v>1469</v>
      </c>
      <c r="EA262" s="51" t="s">
        <v>964</v>
      </c>
      <c r="EK262" s="50" t="s">
        <v>923</v>
      </c>
      <c r="EP262" s="52" t="s">
        <v>2657</v>
      </c>
      <c r="EZ262" s="51" t="s">
        <v>964</v>
      </c>
      <c r="FE262" s="51" t="s">
        <v>973</v>
      </c>
      <c r="FJ262" s="51" t="s">
        <v>962</v>
      </c>
      <c r="FT262" s="51" t="s">
        <v>952</v>
      </c>
      <c r="FY262" s="52" t="s">
        <v>9572</v>
      </c>
      <c r="GI262" s="51" t="s">
        <v>972</v>
      </c>
      <c r="GN262" s="52" t="s">
        <v>3453</v>
      </c>
      <c r="GS262" s="51" t="s">
        <v>961</v>
      </c>
      <c r="GX262" s="51" t="s">
        <v>966</v>
      </c>
      <c r="HH262" s="51" t="s">
        <v>958</v>
      </c>
      <c r="HR262" s="51" t="s">
        <v>960</v>
      </c>
      <c r="HW262" s="52" t="s">
        <v>959</v>
      </c>
      <c r="IB262" s="51" t="s">
        <v>970</v>
      </c>
      <c r="IG262" s="51" t="s">
        <v>98</v>
      </c>
      <c r="IL262" s="51" t="s">
        <v>961</v>
      </c>
      <c r="IQ262" s="52">
        <v>9700000</v>
      </c>
      <c r="IV262" s="51" t="s">
        <v>962</v>
      </c>
      <c r="JA262" s="51" t="s">
        <v>947</v>
      </c>
      <c r="JF262" s="51" t="s">
        <v>973</v>
      </c>
      <c r="JK262" s="51" t="s">
        <v>950</v>
      </c>
      <c r="JP262" s="51" t="s">
        <v>952</v>
      </c>
      <c r="JZ262" s="51" t="s">
        <v>960</v>
      </c>
      <c r="KE262" s="52" t="s">
        <v>124</v>
      </c>
    </row>
    <row r="263" spans="1:296" ht="409.6" thickBot="1">
      <c r="A263" s="72" t="s">
        <v>940</v>
      </c>
      <c r="B263" s="70" t="s">
        <v>935</v>
      </c>
      <c r="C263" s="70" t="s">
        <v>2267</v>
      </c>
      <c r="K263" s="51" t="s">
        <v>945</v>
      </c>
      <c r="U263" s="51" t="s">
        <v>999</v>
      </c>
      <c r="Z263" s="52" t="s">
        <v>132</v>
      </c>
      <c r="AE263" s="51" t="s">
        <v>966</v>
      </c>
      <c r="AF263"/>
      <c r="AG263"/>
      <c r="AH263"/>
      <c r="AI263"/>
      <c r="AJ263" s="161" t="s">
        <v>6089</v>
      </c>
      <c r="AO263" s="52" t="s">
        <v>12048</v>
      </c>
      <c r="AT263" s="73" t="s">
        <v>941</v>
      </c>
      <c r="AU263" s="71" t="s">
        <v>935</v>
      </c>
      <c r="AV263" s="71" t="s">
        <v>6309</v>
      </c>
      <c r="AY263" s="73" t="s">
        <v>943</v>
      </c>
      <c r="AZ263" s="71" t="s">
        <v>935</v>
      </c>
      <c r="BA263" s="71" t="s">
        <v>6515</v>
      </c>
      <c r="BD263" s="51" t="s">
        <v>902</v>
      </c>
      <c r="BI263" s="100" t="s">
        <v>7489</v>
      </c>
      <c r="BN263" s="51" t="s">
        <v>954</v>
      </c>
      <c r="BX263" s="52" t="s">
        <v>8089</v>
      </c>
      <c r="CC263"/>
      <c r="CD263"/>
      <c r="CE263"/>
      <c r="CF263"/>
      <c r="CG263"/>
      <c r="CM263" s="52" t="s">
        <v>8214</v>
      </c>
      <c r="DB263" s="51" t="s">
        <v>1090</v>
      </c>
      <c r="DC263"/>
      <c r="DD263"/>
      <c r="DE263"/>
      <c r="DF263"/>
      <c r="DQ263" s="52" t="s">
        <v>124</v>
      </c>
      <c r="DV263" s="52" t="s">
        <v>1470</v>
      </c>
      <c r="EA263" s="52" t="s">
        <v>965</v>
      </c>
      <c r="EF263" s="51" t="s">
        <v>962</v>
      </c>
      <c r="EP263" s="68"/>
      <c r="EZ263" s="52" t="s">
        <v>979</v>
      </c>
      <c r="FE263" s="52">
        <v>2000000000</v>
      </c>
      <c r="FJ263" s="52" t="s">
        <v>1194</v>
      </c>
      <c r="FO263" s="51" t="s">
        <v>973</v>
      </c>
      <c r="FT263" s="52" t="s">
        <v>953</v>
      </c>
      <c r="GD263" s="51" t="s">
        <v>961</v>
      </c>
      <c r="GI263" s="52" t="s">
        <v>9670</v>
      </c>
      <c r="GN263" s="68"/>
      <c r="GS263" s="52" t="s">
        <v>918</v>
      </c>
      <c r="GX263" s="52" t="s">
        <v>1731</v>
      </c>
      <c r="HC263" s="51" t="s">
        <v>954</v>
      </c>
      <c r="HH263" s="52" t="s">
        <v>3058</v>
      </c>
      <c r="HM263" s="51" t="s">
        <v>956</v>
      </c>
      <c r="HR263" s="52" t="s">
        <v>10568</v>
      </c>
      <c r="IB263" s="52">
        <v>3000000</v>
      </c>
      <c r="IL263" s="52" t="s">
        <v>995</v>
      </c>
      <c r="IV263" s="52" t="s">
        <v>963</v>
      </c>
      <c r="JA263" s="52" t="s">
        <v>132</v>
      </c>
      <c r="JF263" s="52">
        <v>100000</v>
      </c>
      <c r="JK263" s="52" t="s">
        <v>951</v>
      </c>
      <c r="JP263" s="52" t="s">
        <v>953</v>
      </c>
      <c r="JU263" s="51" t="s">
        <v>966</v>
      </c>
      <c r="JZ263" s="52" t="s">
        <v>11592</v>
      </c>
      <c r="KJ263" s="51" t="s">
        <v>950</v>
      </c>
    </row>
    <row r="264" spans="1:296" ht="409.6" thickBot="1">
      <c r="A264" s="73" t="s">
        <v>941</v>
      </c>
      <c r="B264" s="71" t="s">
        <v>935</v>
      </c>
      <c r="C264" s="71" t="s">
        <v>2268</v>
      </c>
      <c r="F264" s="50" t="s">
        <v>913</v>
      </c>
      <c r="K264" s="95" t="s">
        <v>2888</v>
      </c>
      <c r="AE264" s="52" t="s">
        <v>997</v>
      </c>
      <c r="AF264"/>
      <c r="AG264"/>
      <c r="AH264"/>
      <c r="AI264"/>
      <c r="AJ264" s="52" t="s">
        <v>6090</v>
      </c>
      <c r="AO264" s="52" t="s">
        <v>12049</v>
      </c>
      <c r="AT264" s="72" t="s">
        <v>942</v>
      </c>
      <c r="AU264" s="70" t="s">
        <v>935</v>
      </c>
      <c r="AV264" s="70" t="s">
        <v>6310</v>
      </c>
      <c r="AY264" s="72" t="s">
        <v>20</v>
      </c>
      <c r="AZ264" s="70" t="s">
        <v>123</v>
      </c>
      <c r="BA264" s="70" t="s">
        <v>6516</v>
      </c>
      <c r="BD264" s="52" t="s">
        <v>910</v>
      </c>
      <c r="BI264" s="100" t="s">
        <v>7490</v>
      </c>
      <c r="BN264" s="52" t="s">
        <v>975</v>
      </c>
      <c r="BS264" s="51" t="s">
        <v>902</v>
      </c>
      <c r="CC264" s="51" t="s">
        <v>1094</v>
      </c>
      <c r="CD264"/>
      <c r="CE264"/>
      <c r="CF264"/>
      <c r="CG264"/>
      <c r="DB264" s="52" t="s">
        <v>1091</v>
      </c>
      <c r="DC264"/>
      <c r="DD264"/>
      <c r="DE264"/>
      <c r="DF264"/>
      <c r="DG264" s="51" t="s">
        <v>1131</v>
      </c>
      <c r="DL264" s="51" t="s">
        <v>972</v>
      </c>
      <c r="DV264" s="52" t="s">
        <v>1471</v>
      </c>
      <c r="EF264" s="52" t="s">
        <v>996</v>
      </c>
      <c r="EP264" s="52" t="s">
        <v>2658</v>
      </c>
      <c r="EU264" s="51" t="s">
        <v>914</v>
      </c>
      <c r="FO264" s="52">
        <v>0</v>
      </c>
      <c r="FY264" s="51" t="s">
        <v>972</v>
      </c>
      <c r="GD264" s="52" t="s">
        <v>919</v>
      </c>
      <c r="GN264" s="52" t="s">
        <v>3454</v>
      </c>
      <c r="HC264" s="52" t="s">
        <v>975</v>
      </c>
      <c r="HM264" s="52" t="s">
        <v>1734</v>
      </c>
      <c r="HW264" s="51" t="s">
        <v>960</v>
      </c>
      <c r="IQ264" s="51" t="s">
        <v>98</v>
      </c>
      <c r="JU264" s="52" t="s">
        <v>997</v>
      </c>
      <c r="KE264" s="51" t="s">
        <v>971</v>
      </c>
      <c r="KJ264" s="52" t="s">
        <v>951</v>
      </c>
    </row>
    <row r="265" spans="1:296" ht="409.6" thickBot="1">
      <c r="A265" s="72" t="s">
        <v>942</v>
      </c>
      <c r="B265" s="70" t="s">
        <v>935</v>
      </c>
      <c r="C265" s="70" t="s">
        <v>2269</v>
      </c>
      <c r="K265" s="52" t="s">
        <v>2889</v>
      </c>
      <c r="P265" s="51" t="s">
        <v>945</v>
      </c>
      <c r="U265" s="51" t="s">
        <v>98</v>
      </c>
      <c r="Z265" s="50" t="s">
        <v>948</v>
      </c>
      <c r="AE265"/>
      <c r="AF265"/>
      <c r="AG265"/>
      <c r="AH265"/>
      <c r="AI265"/>
      <c r="AJ265" s="52"/>
      <c r="AO265" s="68"/>
      <c r="AT265" s="73" t="s">
        <v>943</v>
      </c>
      <c r="AU265" s="71" t="s">
        <v>935</v>
      </c>
      <c r="AV265" s="71" t="s">
        <v>6311</v>
      </c>
      <c r="AY265" s="73" t="s">
        <v>86</v>
      </c>
      <c r="AZ265" s="71" t="s">
        <v>935</v>
      </c>
      <c r="BA265" s="71" t="s">
        <v>6517</v>
      </c>
      <c r="BS265" s="52" t="s">
        <v>903</v>
      </c>
      <c r="BX265" s="51" t="s">
        <v>1049</v>
      </c>
      <c r="CC265" s="52">
        <v>25.6</v>
      </c>
      <c r="CD265"/>
      <c r="CE265"/>
      <c r="CF265"/>
      <c r="CG265"/>
      <c r="CW265" s="51" t="s">
        <v>983</v>
      </c>
      <c r="DB265"/>
      <c r="DC265"/>
      <c r="DD265"/>
      <c r="DE265"/>
      <c r="DF265"/>
      <c r="DL265" s="52" t="s">
        <v>8813</v>
      </c>
      <c r="DQ265" s="51" t="s">
        <v>970</v>
      </c>
      <c r="DV265" s="52" t="s">
        <v>1472</v>
      </c>
      <c r="EA265" s="51" t="s">
        <v>966</v>
      </c>
      <c r="EK265" s="51" t="s">
        <v>924</v>
      </c>
      <c r="EP265" s="68"/>
      <c r="EU265" s="69"/>
      <c r="EV265" s="69" t="s">
        <v>915</v>
      </c>
      <c r="EW265" s="69" t="s">
        <v>916</v>
      </c>
      <c r="EX265" s="69" t="s">
        <v>98</v>
      </c>
      <c r="EZ265" s="51" t="s">
        <v>966</v>
      </c>
      <c r="FE265" s="51" t="s">
        <v>98</v>
      </c>
      <c r="FJ265" s="51" t="s">
        <v>964</v>
      </c>
      <c r="FT265" s="51" t="s">
        <v>954</v>
      </c>
      <c r="FY265" s="52" t="s">
        <v>9573</v>
      </c>
      <c r="GI265" s="51" t="s">
        <v>973</v>
      </c>
      <c r="GN265" s="52" t="s">
        <v>3455</v>
      </c>
      <c r="GS265" s="51" t="s">
        <v>962</v>
      </c>
      <c r="GX265" s="51" t="s">
        <v>968</v>
      </c>
      <c r="HH265" s="51" t="s">
        <v>960</v>
      </c>
      <c r="HR265" s="51" t="s">
        <v>961</v>
      </c>
      <c r="HW265" s="52" t="s">
        <v>5714</v>
      </c>
      <c r="IB265" s="51" t="s">
        <v>971</v>
      </c>
      <c r="IL265" s="51" t="s">
        <v>962</v>
      </c>
      <c r="IQ265" s="52" t="s">
        <v>10915</v>
      </c>
      <c r="IV265" s="51" t="s">
        <v>964</v>
      </c>
      <c r="JA265" s="50" t="s">
        <v>948</v>
      </c>
      <c r="JF265" s="51" t="s">
        <v>98</v>
      </c>
      <c r="JK265" s="51" t="s">
        <v>952</v>
      </c>
      <c r="JP265" s="51" t="s">
        <v>954</v>
      </c>
      <c r="JZ265" s="51" t="s">
        <v>961</v>
      </c>
      <c r="KE265" s="52" t="s">
        <v>12498</v>
      </c>
    </row>
    <row r="266" spans="1:296" ht="409.6" thickBot="1">
      <c r="A266" s="73" t="s">
        <v>943</v>
      </c>
      <c r="B266" s="71" t="s">
        <v>935</v>
      </c>
      <c r="C266" s="71" t="s">
        <v>2270</v>
      </c>
      <c r="K266" s="68"/>
      <c r="P266" s="52" t="s">
        <v>4222</v>
      </c>
      <c r="U266" s="52" t="s">
        <v>5323</v>
      </c>
      <c r="AE266" s="51" t="s">
        <v>968</v>
      </c>
      <c r="AF266"/>
      <c r="AG266"/>
      <c r="AH266"/>
      <c r="AI266"/>
      <c r="AJ266" s="52" t="s">
        <v>6091</v>
      </c>
      <c r="AO266" s="52" t="s">
        <v>12050</v>
      </c>
      <c r="AT266" s="72" t="s">
        <v>20</v>
      </c>
      <c r="AU266" s="70" t="s">
        <v>935</v>
      </c>
      <c r="AV266" s="70" t="s">
        <v>6312</v>
      </c>
      <c r="AY266" s="50" t="s">
        <v>944</v>
      </c>
      <c r="BD266" s="51" t="s">
        <v>904</v>
      </c>
      <c r="BI266" s="50" t="s">
        <v>931</v>
      </c>
      <c r="BN266" s="51" t="s">
        <v>956</v>
      </c>
      <c r="BX266" s="52">
        <v>100</v>
      </c>
      <c r="CC266"/>
      <c r="CD266"/>
      <c r="CE266"/>
      <c r="CF266"/>
      <c r="CG266"/>
      <c r="CH266" s="51" t="s">
        <v>1090</v>
      </c>
      <c r="CW266" s="52" t="s">
        <v>132</v>
      </c>
      <c r="DB266" s="51" t="s">
        <v>1092</v>
      </c>
      <c r="DC266"/>
      <c r="DD266"/>
      <c r="DE266"/>
      <c r="DF266"/>
      <c r="DG266" s="51" t="s">
        <v>1132</v>
      </c>
      <c r="DQ266" s="52" t="s">
        <v>124</v>
      </c>
      <c r="DV266" s="52" t="s">
        <v>1473</v>
      </c>
      <c r="EA266" s="52" t="s">
        <v>997</v>
      </c>
      <c r="EF266" s="51" t="s">
        <v>964</v>
      </c>
      <c r="EK266" s="69"/>
      <c r="EL266" s="69" t="s">
        <v>925</v>
      </c>
      <c r="EM266" s="69" t="s">
        <v>926</v>
      </c>
      <c r="EN266" s="69" t="s">
        <v>98</v>
      </c>
      <c r="EP266" s="52" t="s">
        <v>2659</v>
      </c>
      <c r="EU266" s="72" t="s">
        <v>917</v>
      </c>
      <c r="EV266" s="70">
        <v>0</v>
      </c>
      <c r="EW266" s="70">
        <v>3</v>
      </c>
      <c r="EX266" s="72"/>
      <c r="EZ266" s="52" t="s">
        <v>1731</v>
      </c>
      <c r="FJ266" s="52" t="s">
        <v>1477</v>
      </c>
      <c r="FO266" s="51" t="s">
        <v>98</v>
      </c>
      <c r="FT266" s="52" t="s">
        <v>955</v>
      </c>
      <c r="GD266" s="51" t="s">
        <v>962</v>
      </c>
      <c r="GI266" s="52">
        <v>0</v>
      </c>
      <c r="GN266" s="68"/>
      <c r="GS266" s="52" t="s">
        <v>963</v>
      </c>
      <c r="GX266" s="52" t="s">
        <v>124</v>
      </c>
      <c r="HC266" s="51" t="s">
        <v>956</v>
      </c>
      <c r="HH266" s="52" t="s">
        <v>10424</v>
      </c>
      <c r="HM266" s="51" t="s">
        <v>958</v>
      </c>
      <c r="HR266" s="52" t="s">
        <v>917</v>
      </c>
      <c r="IB266" s="52" t="s">
        <v>10743</v>
      </c>
      <c r="IG266" s="51" t="s">
        <v>1090</v>
      </c>
      <c r="IL266" s="52" t="s">
        <v>963</v>
      </c>
      <c r="IV266" s="52" t="s">
        <v>1482</v>
      </c>
      <c r="JF266" s="52" t="s">
        <v>4807</v>
      </c>
      <c r="JK266" s="52" t="s">
        <v>953</v>
      </c>
      <c r="JP266" s="52" t="s">
        <v>955</v>
      </c>
      <c r="JU266" s="51" t="s">
        <v>968</v>
      </c>
      <c r="JZ266" s="52" t="s">
        <v>995</v>
      </c>
      <c r="KJ266" s="51" t="s">
        <v>952</v>
      </c>
    </row>
    <row r="267" spans="1:296" ht="409.6" thickBot="1">
      <c r="A267" s="72" t="s">
        <v>20</v>
      </c>
      <c r="B267" s="70" t="s">
        <v>935</v>
      </c>
      <c r="C267" s="70" t="s">
        <v>2271</v>
      </c>
      <c r="F267" s="51" t="s">
        <v>914</v>
      </c>
      <c r="K267" s="95" t="s">
        <v>2890</v>
      </c>
      <c r="P267" s="68"/>
      <c r="AE267" s="52">
        <v>100000000</v>
      </c>
      <c r="AF267"/>
      <c r="AG267"/>
      <c r="AH267"/>
      <c r="AI267"/>
      <c r="AJ267" s="68"/>
      <c r="AO267" s="68"/>
      <c r="AT267" s="73" t="s">
        <v>86</v>
      </c>
      <c r="AU267" s="71" t="s">
        <v>935</v>
      </c>
      <c r="AV267" s="71" t="s">
        <v>6313</v>
      </c>
      <c r="BD267" s="52" t="s">
        <v>1425</v>
      </c>
      <c r="BN267" s="52" t="s">
        <v>7704</v>
      </c>
      <c r="BS267" s="51" t="s">
        <v>904</v>
      </c>
      <c r="CC267" s="51" t="s">
        <v>707</v>
      </c>
      <c r="CD267"/>
      <c r="CE267"/>
      <c r="CF267"/>
      <c r="CG267"/>
      <c r="CH267" s="52" t="s">
        <v>1091</v>
      </c>
      <c r="CM267" s="51" t="s">
        <v>900</v>
      </c>
      <c r="DB267" s="52" t="s">
        <v>1105</v>
      </c>
      <c r="DC267"/>
      <c r="DD267"/>
      <c r="DE267"/>
      <c r="DF267"/>
      <c r="DG267" s="52" t="s">
        <v>1583</v>
      </c>
      <c r="DL267" s="51" t="s">
        <v>973</v>
      </c>
      <c r="DV267" s="52" t="s">
        <v>1474</v>
      </c>
      <c r="EF267" s="52" t="s">
        <v>979</v>
      </c>
      <c r="EK267" s="72" t="s">
        <v>101</v>
      </c>
      <c r="EL267" s="70" t="s">
        <v>927</v>
      </c>
      <c r="EM267" s="70" t="s">
        <v>928</v>
      </c>
      <c r="EN267" s="70" t="s">
        <v>3264</v>
      </c>
      <c r="EP267" s="68"/>
      <c r="EU267" s="73" t="s">
        <v>918</v>
      </c>
      <c r="EV267" s="71">
        <v>3</v>
      </c>
      <c r="EW267" s="71">
        <v>5</v>
      </c>
      <c r="EX267" s="73"/>
      <c r="FO267" s="52" t="s">
        <v>9244</v>
      </c>
      <c r="FY267" s="51" t="s">
        <v>973</v>
      </c>
      <c r="GD267" s="52" t="s">
        <v>1214</v>
      </c>
      <c r="GN267" s="52" t="s">
        <v>3456</v>
      </c>
      <c r="HC267" s="52" t="s">
        <v>1198</v>
      </c>
      <c r="HM267" s="52" t="s">
        <v>959</v>
      </c>
      <c r="HW267" s="51" t="s">
        <v>961</v>
      </c>
      <c r="IG267" s="52" t="s">
        <v>1110</v>
      </c>
      <c r="JU267" s="52">
        <v>900000000</v>
      </c>
      <c r="KE267" s="51" t="s">
        <v>972</v>
      </c>
      <c r="KJ267" s="52" t="s">
        <v>953</v>
      </c>
    </row>
    <row r="268" spans="1:296" ht="409.6" thickBot="1">
      <c r="A268" s="73" t="s">
        <v>86</v>
      </c>
      <c r="B268" s="71" t="s">
        <v>935</v>
      </c>
      <c r="C268" s="71" t="s">
        <v>2272</v>
      </c>
      <c r="F268" s="69"/>
      <c r="G268" s="69" t="s">
        <v>915</v>
      </c>
      <c r="H268" s="69" t="s">
        <v>916</v>
      </c>
      <c r="I268" s="69" t="s">
        <v>98</v>
      </c>
      <c r="K268" s="52" t="s">
        <v>2891</v>
      </c>
      <c r="P268" s="81" t="s">
        <v>4223</v>
      </c>
      <c r="Z268" s="51" t="s">
        <v>949</v>
      </c>
      <c r="AE268"/>
      <c r="AF268"/>
      <c r="AG268"/>
      <c r="AH268"/>
      <c r="AI268"/>
      <c r="AJ268" s="52" t="s">
        <v>6092</v>
      </c>
      <c r="AO268" s="52" t="s">
        <v>4209</v>
      </c>
      <c r="AT268" s="50" t="s">
        <v>944</v>
      </c>
      <c r="BS268" s="52" t="s">
        <v>1881</v>
      </c>
      <c r="BX268" s="51" t="s">
        <v>1050</v>
      </c>
      <c r="CC268" s="52" t="s">
        <v>1114</v>
      </c>
      <c r="CD268"/>
      <c r="CE268"/>
      <c r="CF268"/>
      <c r="CG268"/>
      <c r="CM268" s="52" t="s">
        <v>2865</v>
      </c>
      <c r="CW268" s="50" t="s">
        <v>984</v>
      </c>
      <c r="DB268"/>
      <c r="DC268"/>
      <c r="DD268"/>
      <c r="DE268"/>
      <c r="DF268"/>
      <c r="DL268" s="52">
        <v>1318000000</v>
      </c>
      <c r="DQ268" s="51" t="s">
        <v>971</v>
      </c>
      <c r="DV268" s="52" t="s">
        <v>1475</v>
      </c>
      <c r="EA268" s="51" t="s">
        <v>968</v>
      </c>
      <c r="EK268" s="50" t="s">
        <v>929</v>
      </c>
      <c r="EP268" s="52" t="s">
        <v>2660</v>
      </c>
      <c r="EU268" s="72" t="s">
        <v>919</v>
      </c>
      <c r="EV268" s="70">
        <v>5</v>
      </c>
      <c r="EW268" s="70">
        <v>15</v>
      </c>
      <c r="EX268" s="72"/>
      <c r="EZ268" s="51" t="s">
        <v>968</v>
      </c>
      <c r="FJ268" s="51" t="s">
        <v>966</v>
      </c>
      <c r="FT268" s="51" t="s">
        <v>956</v>
      </c>
      <c r="FY268" s="52">
        <v>1500000</v>
      </c>
      <c r="GI268" s="51" t="s">
        <v>98</v>
      </c>
      <c r="GN268" s="52" t="s">
        <v>3457</v>
      </c>
      <c r="GS268" s="51" t="s">
        <v>964</v>
      </c>
      <c r="GX268" s="51" t="s">
        <v>969</v>
      </c>
      <c r="HH268" s="51" t="s">
        <v>961</v>
      </c>
      <c r="HR268" s="51" t="s">
        <v>962</v>
      </c>
      <c r="HW268" s="52" t="s">
        <v>918</v>
      </c>
      <c r="IB268" s="51" t="s">
        <v>972</v>
      </c>
      <c r="IL268" s="51" t="s">
        <v>964</v>
      </c>
      <c r="IV268" s="51" t="s">
        <v>966</v>
      </c>
      <c r="JA268" s="51" t="s">
        <v>949</v>
      </c>
      <c r="JK268" s="51" t="s">
        <v>954</v>
      </c>
      <c r="JP268" s="51" t="s">
        <v>956</v>
      </c>
      <c r="JZ268" s="51" t="s">
        <v>962</v>
      </c>
      <c r="KE268" s="52" t="s">
        <v>12499</v>
      </c>
    </row>
    <row r="269" spans="1:296" ht="96.5" thickBot="1">
      <c r="A269" s="50" t="s">
        <v>944</v>
      </c>
      <c r="F269" s="72" t="s">
        <v>917</v>
      </c>
      <c r="G269" s="70">
        <v>1</v>
      </c>
      <c r="H269" s="70">
        <v>8</v>
      </c>
      <c r="I269" s="70" t="s">
        <v>1886</v>
      </c>
      <c r="K269" s="68"/>
      <c r="P269" s="52" t="s">
        <v>1430</v>
      </c>
      <c r="AE269" s="51" t="s">
        <v>969</v>
      </c>
      <c r="AF269"/>
      <c r="AG269"/>
      <c r="AH269"/>
      <c r="AI269"/>
      <c r="AJ269" s="68"/>
      <c r="AO269" s="52" t="s">
        <v>12051</v>
      </c>
      <c r="AY269" s="51" t="s">
        <v>945</v>
      </c>
      <c r="BD269" s="51" t="s">
        <v>98</v>
      </c>
      <c r="BI269" s="51" t="s">
        <v>932</v>
      </c>
      <c r="BN269" s="51" t="s">
        <v>958</v>
      </c>
      <c r="BX269" s="52">
        <v>33</v>
      </c>
      <c r="CC269"/>
      <c r="CD269"/>
      <c r="CE269"/>
      <c r="CF269"/>
      <c r="CG269"/>
      <c r="CH269" s="51" t="s">
        <v>1092</v>
      </c>
      <c r="DB269" s="51" t="s">
        <v>1094</v>
      </c>
      <c r="DC269"/>
      <c r="DD269"/>
      <c r="DE269"/>
      <c r="DF269"/>
      <c r="DG269" s="51" t="s">
        <v>1134</v>
      </c>
      <c r="DQ269" s="52" t="s">
        <v>1196</v>
      </c>
      <c r="EA269" s="52">
        <v>3000000</v>
      </c>
      <c r="EF269" s="51" t="s">
        <v>966</v>
      </c>
      <c r="EU269" s="50" t="s">
        <v>920</v>
      </c>
      <c r="EZ269" s="52" t="s">
        <v>124</v>
      </c>
      <c r="FE269" s="51" t="s">
        <v>950</v>
      </c>
      <c r="FJ269" s="52" t="s">
        <v>997</v>
      </c>
      <c r="FT269" s="52" t="s">
        <v>1734</v>
      </c>
      <c r="GD269" s="51" t="s">
        <v>964</v>
      </c>
      <c r="GI269" s="52" t="s">
        <v>9671</v>
      </c>
      <c r="GN269" s="68"/>
      <c r="GS269" s="52" t="s">
        <v>965</v>
      </c>
      <c r="GX269" s="52" t="s">
        <v>124</v>
      </c>
      <c r="HC269" s="51" t="s">
        <v>958</v>
      </c>
      <c r="HH269" s="52" t="s">
        <v>917</v>
      </c>
      <c r="HM269" s="51" t="s">
        <v>960</v>
      </c>
      <c r="HR269" s="52" t="s">
        <v>963</v>
      </c>
      <c r="IB269" s="52" t="s">
        <v>10744</v>
      </c>
      <c r="IG269" s="51" t="s">
        <v>1092</v>
      </c>
      <c r="IL269" s="52" t="s">
        <v>1195</v>
      </c>
      <c r="IQ269" s="51" t="s">
        <v>950</v>
      </c>
      <c r="IV269" s="52" t="s">
        <v>967</v>
      </c>
      <c r="JK269" s="52" t="s">
        <v>975</v>
      </c>
      <c r="JP269" s="52" t="s">
        <v>1192</v>
      </c>
      <c r="JU269" s="51" t="s">
        <v>969</v>
      </c>
      <c r="JZ269" s="52" t="s">
        <v>1004</v>
      </c>
      <c r="KJ269" s="51" t="s">
        <v>954</v>
      </c>
    </row>
    <row r="270" spans="1:296" ht="80.5" customHeight="1" thickBot="1">
      <c r="F270" s="73" t="s">
        <v>918</v>
      </c>
      <c r="G270" s="71">
        <v>9</v>
      </c>
      <c r="H270" s="71">
        <v>34</v>
      </c>
      <c r="I270" s="71" t="s">
        <v>1887</v>
      </c>
      <c r="K270" s="95" t="s">
        <v>2892</v>
      </c>
      <c r="P270" s="52" t="s">
        <v>4224</v>
      </c>
      <c r="U270" s="51" t="s">
        <v>950</v>
      </c>
      <c r="Z270" s="51" t="s">
        <v>950</v>
      </c>
      <c r="AE270" s="52" t="s">
        <v>124</v>
      </c>
      <c r="AF270"/>
      <c r="AG270"/>
      <c r="AH270"/>
      <c r="AI270"/>
      <c r="AJ270" s="161" t="s">
        <v>6093</v>
      </c>
      <c r="AO270" s="68"/>
      <c r="AY270" s="52" t="s">
        <v>6518</v>
      </c>
      <c r="BD270" s="52" t="s">
        <v>6722</v>
      </c>
      <c r="BI270" s="69"/>
      <c r="BJ270" s="69" t="s">
        <v>933</v>
      </c>
      <c r="BK270" s="69" t="s">
        <v>732</v>
      </c>
      <c r="BN270" s="52" t="s">
        <v>7705</v>
      </c>
      <c r="BS270" s="51" t="s">
        <v>98</v>
      </c>
      <c r="CC270" s="51" t="s">
        <v>1096</v>
      </c>
      <c r="CD270"/>
      <c r="CE270"/>
      <c r="CF270"/>
      <c r="CG270"/>
      <c r="CH270" s="52" t="s">
        <v>1108</v>
      </c>
      <c r="CM270" s="51" t="s">
        <v>902</v>
      </c>
      <c r="DB270" s="52">
        <v>273</v>
      </c>
      <c r="DC270"/>
      <c r="DD270"/>
      <c r="DE270"/>
      <c r="DF270"/>
      <c r="DG270" s="52" t="s">
        <v>12373</v>
      </c>
      <c r="DL270" s="51" t="s">
        <v>98</v>
      </c>
      <c r="DV270" s="50" t="s">
        <v>946</v>
      </c>
      <c r="EF270" s="52" t="s">
        <v>1731</v>
      </c>
      <c r="EP270" s="50" t="s">
        <v>931</v>
      </c>
      <c r="FE270" s="52" t="s">
        <v>974</v>
      </c>
      <c r="FY270" s="51" t="s">
        <v>98</v>
      </c>
      <c r="GD270" s="52" t="s">
        <v>965</v>
      </c>
      <c r="GN270" s="68"/>
      <c r="HC270" s="52" t="s">
        <v>977</v>
      </c>
      <c r="HM270" s="52" t="s">
        <v>4599</v>
      </c>
      <c r="HW270" s="51" t="s">
        <v>962</v>
      </c>
      <c r="IG270" s="52" t="s">
        <v>1111</v>
      </c>
      <c r="IQ270" s="52" t="s">
        <v>974</v>
      </c>
      <c r="JA270" s="51" t="s">
        <v>950</v>
      </c>
      <c r="JF270" s="51" t="s">
        <v>950</v>
      </c>
      <c r="JU270" s="52" t="s">
        <v>124</v>
      </c>
      <c r="KE270" s="51" t="s">
        <v>973</v>
      </c>
      <c r="KJ270" s="52" t="s">
        <v>955</v>
      </c>
    </row>
    <row r="271" spans="1:296" ht="80.5" customHeight="1" thickBot="1">
      <c r="F271" s="72" t="s">
        <v>919</v>
      </c>
      <c r="G271" s="70">
        <v>35</v>
      </c>
      <c r="H271" s="70">
        <v>84</v>
      </c>
      <c r="I271" s="70" t="s">
        <v>1888</v>
      </c>
      <c r="K271" s="52" t="s">
        <v>2893</v>
      </c>
      <c r="P271" s="68"/>
      <c r="U271" s="52" t="s">
        <v>1000</v>
      </c>
      <c r="Z271" s="52" t="s">
        <v>951</v>
      </c>
      <c r="AE271"/>
      <c r="AF271"/>
      <c r="AG271"/>
      <c r="AH271"/>
      <c r="AI271"/>
      <c r="AJ271" s="52" t="s">
        <v>6094</v>
      </c>
      <c r="AO271" s="52" t="s">
        <v>12052</v>
      </c>
      <c r="AT271" s="51" t="s">
        <v>945</v>
      </c>
      <c r="AY271" s="52" t="s">
        <v>6519</v>
      </c>
      <c r="BI271" s="72" t="s">
        <v>934</v>
      </c>
      <c r="BJ271" s="70" t="s">
        <v>935</v>
      </c>
      <c r="BK271" s="70" t="s">
        <v>7491</v>
      </c>
      <c r="BS271" s="52" t="s">
        <v>7844</v>
      </c>
      <c r="BX271" s="51" t="s">
        <v>1051</v>
      </c>
      <c r="CC271" s="52" t="s">
        <v>1103</v>
      </c>
      <c r="CD271"/>
      <c r="CE271"/>
      <c r="CF271"/>
      <c r="CG271"/>
      <c r="CM271" s="52" t="s">
        <v>910</v>
      </c>
      <c r="CW271" s="51" t="s">
        <v>985</v>
      </c>
      <c r="DB271"/>
      <c r="DC271"/>
      <c r="DD271"/>
      <c r="DE271"/>
      <c r="DF271"/>
      <c r="DQ271" s="51" t="s">
        <v>972</v>
      </c>
      <c r="EA271" s="51" t="s">
        <v>969</v>
      </c>
      <c r="EK271" s="51" t="s">
        <v>930</v>
      </c>
      <c r="EZ271" s="51" t="s">
        <v>969</v>
      </c>
      <c r="FJ271" s="51" t="s">
        <v>968</v>
      </c>
      <c r="FO271" s="51" t="s">
        <v>950</v>
      </c>
      <c r="FT271" s="51" t="s">
        <v>958</v>
      </c>
      <c r="FY271" s="52" t="s">
        <v>9574</v>
      </c>
      <c r="GN271" s="52" t="s">
        <v>3458</v>
      </c>
      <c r="GS271" s="51" t="s">
        <v>966</v>
      </c>
      <c r="GX271" s="51" t="s">
        <v>970</v>
      </c>
      <c r="HH271" s="51" t="s">
        <v>962</v>
      </c>
      <c r="HR271" s="51" t="s">
        <v>964</v>
      </c>
      <c r="HW271" s="52" t="s">
        <v>963</v>
      </c>
      <c r="IB271" s="51" t="s">
        <v>973</v>
      </c>
      <c r="IL271" s="51" t="s">
        <v>966</v>
      </c>
      <c r="IV271" s="51" t="s">
        <v>968</v>
      </c>
      <c r="JA271" s="52" t="s">
        <v>951</v>
      </c>
      <c r="JF271" s="52" t="s">
        <v>974</v>
      </c>
      <c r="JK271" s="51" t="s">
        <v>956</v>
      </c>
      <c r="JP271" s="51" t="s">
        <v>958</v>
      </c>
      <c r="JZ271" s="51" t="s">
        <v>964</v>
      </c>
      <c r="KE271" s="52">
        <v>10000</v>
      </c>
    </row>
    <row r="272" spans="1:296" ht="409.6" thickBot="1">
      <c r="A272" s="51" t="s">
        <v>945</v>
      </c>
      <c r="F272" s="50" t="s">
        <v>920</v>
      </c>
      <c r="K272" s="52" t="s">
        <v>2894</v>
      </c>
      <c r="P272" s="81" t="s">
        <v>4225</v>
      </c>
      <c r="AE272" s="51" t="s">
        <v>970</v>
      </c>
      <c r="AF272"/>
      <c r="AG272"/>
      <c r="AH272"/>
      <c r="AI272"/>
      <c r="AJ272" s="68"/>
      <c r="AO272" s="52" t="s">
        <v>12053</v>
      </c>
      <c r="AT272" s="161" t="s">
        <v>6314</v>
      </c>
      <c r="AY272" s="52" t="s">
        <v>6520</v>
      </c>
      <c r="BI272" s="73" t="s">
        <v>936</v>
      </c>
      <c r="BJ272" s="71" t="s">
        <v>935</v>
      </c>
      <c r="BK272" s="71" t="s">
        <v>7492</v>
      </c>
      <c r="BN272" s="51" t="s">
        <v>960</v>
      </c>
      <c r="BX272" s="52" t="s">
        <v>2005</v>
      </c>
      <c r="CC272"/>
      <c r="CD272"/>
      <c r="CE272"/>
      <c r="CF272"/>
      <c r="CG272"/>
      <c r="CH272" s="51" t="s">
        <v>1094</v>
      </c>
      <c r="DB272" s="51" t="s">
        <v>707</v>
      </c>
      <c r="DC272"/>
      <c r="DD272"/>
      <c r="DE272"/>
      <c r="DF272"/>
      <c r="DG272" s="51" t="s">
        <v>1135</v>
      </c>
      <c r="DQ272" s="52" t="s">
        <v>1197</v>
      </c>
      <c r="EA272" s="52" t="s">
        <v>124</v>
      </c>
      <c r="EF272" s="51" t="s">
        <v>968</v>
      </c>
      <c r="EK272" s="52" t="s">
        <v>3265</v>
      </c>
      <c r="EU272" s="51" t="s">
        <v>921</v>
      </c>
      <c r="EZ272" s="52" t="s">
        <v>124</v>
      </c>
      <c r="FE272" s="51" t="s">
        <v>952</v>
      </c>
      <c r="FJ272" s="52">
        <v>2000000000</v>
      </c>
      <c r="FO272" s="52" t="s">
        <v>974</v>
      </c>
      <c r="FT272" s="52" t="s">
        <v>959</v>
      </c>
      <c r="GD272" s="51" t="s">
        <v>966</v>
      </c>
      <c r="GN272" s="68"/>
      <c r="GS272" s="52" t="s">
        <v>967</v>
      </c>
      <c r="GX272" s="52" t="s">
        <v>124</v>
      </c>
      <c r="HC272" s="51" t="s">
        <v>960</v>
      </c>
      <c r="HH272" s="52" t="s">
        <v>1214</v>
      </c>
      <c r="HM272" s="51" t="s">
        <v>961</v>
      </c>
      <c r="HR272" s="52" t="s">
        <v>1482</v>
      </c>
      <c r="IB272" s="52">
        <v>0</v>
      </c>
      <c r="IG272" s="51" t="s">
        <v>1094</v>
      </c>
      <c r="IL272" s="52" t="s">
        <v>1731</v>
      </c>
      <c r="IQ272" s="51" t="s">
        <v>952</v>
      </c>
      <c r="IV272" s="52" t="s">
        <v>124</v>
      </c>
      <c r="JK272" s="52" t="s">
        <v>976</v>
      </c>
      <c r="JP272" s="52" t="s">
        <v>959</v>
      </c>
      <c r="JU272" s="51" t="s">
        <v>970</v>
      </c>
      <c r="JZ272" s="52" t="s">
        <v>1477</v>
      </c>
      <c r="KJ272" s="51" t="s">
        <v>956</v>
      </c>
    </row>
    <row r="273" spans="1:296" ht="409.6" thickBot="1">
      <c r="A273" s="52" t="s">
        <v>2273</v>
      </c>
      <c r="K273" s="68"/>
      <c r="U273" s="51" t="s">
        <v>987</v>
      </c>
      <c r="Z273" s="51" t="s">
        <v>952</v>
      </c>
      <c r="AE273" s="52" t="s">
        <v>124</v>
      </c>
      <c r="AF273"/>
      <c r="AG273"/>
      <c r="AH273"/>
      <c r="AI273"/>
      <c r="AJ273" s="161" t="s">
        <v>6095</v>
      </c>
      <c r="AO273" s="68"/>
      <c r="AT273" s="68"/>
      <c r="AY273" s="52" t="s">
        <v>6521</v>
      </c>
      <c r="BI273" s="72" t="s">
        <v>937</v>
      </c>
      <c r="BJ273" s="70" t="s">
        <v>935</v>
      </c>
      <c r="BK273" s="70" t="s">
        <v>7493</v>
      </c>
      <c r="BN273" s="52" t="s">
        <v>7706</v>
      </c>
      <c r="CC273" s="51" t="s">
        <v>1097</v>
      </c>
      <c r="CD273"/>
      <c r="CE273"/>
      <c r="CF273"/>
      <c r="CG273"/>
      <c r="CH273" s="52">
        <v>237</v>
      </c>
      <c r="CM273" s="51" t="s">
        <v>904</v>
      </c>
      <c r="CW273" s="51" t="s">
        <v>950</v>
      </c>
      <c r="DB273" s="52" t="s">
        <v>704</v>
      </c>
      <c r="DC273"/>
      <c r="DD273"/>
      <c r="DE273"/>
      <c r="DF273"/>
      <c r="DG273" s="52" t="s">
        <v>1280</v>
      </c>
      <c r="DV273" s="51" t="s">
        <v>947</v>
      </c>
      <c r="EF273" s="52" t="s">
        <v>124</v>
      </c>
      <c r="EK273" s="52" t="s">
        <v>3266</v>
      </c>
      <c r="EP273" s="51" t="s">
        <v>932</v>
      </c>
      <c r="EU273" s="52" t="s">
        <v>922</v>
      </c>
      <c r="FE273" s="52" t="s">
        <v>953</v>
      </c>
      <c r="GD273" s="52" t="s">
        <v>997</v>
      </c>
      <c r="GI273" s="51" t="s">
        <v>950</v>
      </c>
      <c r="GN273" s="52" t="s">
        <v>3459</v>
      </c>
      <c r="HC273" s="52" t="s">
        <v>10245</v>
      </c>
      <c r="HM273" s="52" t="s">
        <v>995</v>
      </c>
      <c r="HW273" s="51" t="s">
        <v>964</v>
      </c>
      <c r="IQ273" s="52" t="s">
        <v>988</v>
      </c>
      <c r="JA273" s="51" t="s">
        <v>952</v>
      </c>
      <c r="JF273" s="51" t="s">
        <v>952</v>
      </c>
      <c r="JU273" s="52" t="s">
        <v>124</v>
      </c>
      <c r="KE273" s="51" t="s">
        <v>98</v>
      </c>
      <c r="KJ273" s="52" t="s">
        <v>2818</v>
      </c>
    </row>
    <row r="274" spans="1:296" ht="409.6" thickBot="1">
      <c r="K274" s="95" t="s">
        <v>2895</v>
      </c>
      <c r="P274" s="50" t="s">
        <v>946</v>
      </c>
      <c r="U274" s="52" t="s">
        <v>988</v>
      </c>
      <c r="Z274" s="52" t="s">
        <v>953</v>
      </c>
      <c r="AE274"/>
      <c r="AF274"/>
      <c r="AG274"/>
      <c r="AH274"/>
      <c r="AI274"/>
      <c r="AJ274" s="52" t="s">
        <v>6096</v>
      </c>
      <c r="AO274" s="52" t="s">
        <v>12054</v>
      </c>
      <c r="AT274" s="52" t="s">
        <v>6315</v>
      </c>
      <c r="AY274" s="52" t="s">
        <v>6522</v>
      </c>
      <c r="BD274" s="51" t="s">
        <v>900</v>
      </c>
      <c r="BI274" s="73" t="s">
        <v>938</v>
      </c>
      <c r="BJ274" s="71" t="s">
        <v>935</v>
      </c>
      <c r="BK274" s="71" t="s">
        <v>7494</v>
      </c>
      <c r="BX274" s="51" t="s">
        <v>1053</v>
      </c>
      <c r="CC274" s="52">
        <v>5000</v>
      </c>
      <c r="CD274"/>
      <c r="CE274"/>
      <c r="CF274"/>
      <c r="CG274"/>
      <c r="CM274" s="52" t="s">
        <v>2243</v>
      </c>
      <c r="CW274" s="52" t="s">
        <v>986</v>
      </c>
      <c r="DB274"/>
      <c r="DC274"/>
      <c r="DD274"/>
      <c r="DE274"/>
      <c r="DF274"/>
      <c r="DL274" s="51" t="s">
        <v>950</v>
      </c>
      <c r="DQ274" s="51" t="s">
        <v>973</v>
      </c>
      <c r="DV274" s="52" t="s">
        <v>132</v>
      </c>
      <c r="EA274" s="51" t="s">
        <v>970</v>
      </c>
      <c r="EK274" s="52" t="s">
        <v>3267</v>
      </c>
      <c r="EP274" s="69"/>
      <c r="EQ274" s="69" t="s">
        <v>933</v>
      </c>
      <c r="ER274" s="69" t="s">
        <v>732</v>
      </c>
      <c r="EZ274" s="51" t="s">
        <v>970</v>
      </c>
      <c r="FJ274" s="51" t="s">
        <v>969</v>
      </c>
      <c r="FO274" s="51" t="s">
        <v>952</v>
      </c>
      <c r="FT274" s="51" t="s">
        <v>960</v>
      </c>
      <c r="GI274" s="52" t="s">
        <v>974</v>
      </c>
      <c r="GN274" s="68"/>
      <c r="GS274" s="51" t="s">
        <v>968</v>
      </c>
      <c r="GX274" s="51" t="s">
        <v>971</v>
      </c>
      <c r="HH274" s="51" t="s">
        <v>964</v>
      </c>
      <c r="HR274" s="51" t="s">
        <v>966</v>
      </c>
      <c r="HW274" s="52" t="s">
        <v>1482</v>
      </c>
      <c r="IB274" s="51" t="s">
        <v>98</v>
      </c>
      <c r="IG274" s="51" t="s">
        <v>707</v>
      </c>
      <c r="IL274" s="51" t="s">
        <v>968</v>
      </c>
      <c r="IV274" s="51" t="s">
        <v>969</v>
      </c>
      <c r="JA274" s="52" t="s">
        <v>953</v>
      </c>
      <c r="JF274" s="52" t="s">
        <v>953</v>
      </c>
      <c r="JK274" s="51" t="s">
        <v>958</v>
      </c>
      <c r="JP274" s="51" t="s">
        <v>960</v>
      </c>
      <c r="JZ274" s="51" t="s">
        <v>966</v>
      </c>
      <c r="KE274" s="52" t="s">
        <v>12500</v>
      </c>
    </row>
    <row r="275" spans="1:296" ht="409.6" thickBot="1">
      <c r="A275" s="50" t="s">
        <v>946</v>
      </c>
      <c r="F275" s="51" t="s">
        <v>921</v>
      </c>
      <c r="K275" s="52" t="s">
        <v>2896</v>
      </c>
      <c r="AE275" s="51" t="s">
        <v>971</v>
      </c>
      <c r="AF275"/>
      <c r="AG275"/>
      <c r="AH275"/>
      <c r="AI275"/>
      <c r="AO275" s="68"/>
      <c r="AT275" s="68"/>
      <c r="AY275" s="52" t="s">
        <v>6523</v>
      </c>
      <c r="BD275" s="52" t="s">
        <v>1708</v>
      </c>
      <c r="BI275" s="72" t="s">
        <v>940</v>
      </c>
      <c r="BJ275" s="70" t="s">
        <v>935</v>
      </c>
      <c r="BK275" s="70" t="s">
        <v>7495</v>
      </c>
      <c r="BN275" s="51" t="s">
        <v>961</v>
      </c>
      <c r="BS275" s="51" t="s">
        <v>900</v>
      </c>
      <c r="BX275" s="52">
        <v>2011</v>
      </c>
      <c r="CC275"/>
      <c r="CD275"/>
      <c r="CE275"/>
      <c r="CF275"/>
      <c r="CG275"/>
      <c r="CH275" s="51" t="s">
        <v>707</v>
      </c>
      <c r="DB275" s="51" t="s">
        <v>1096</v>
      </c>
      <c r="DC275"/>
      <c r="DD275"/>
      <c r="DE275"/>
      <c r="DF275"/>
      <c r="DG275" s="51" t="s">
        <v>1137</v>
      </c>
      <c r="DL275" s="52" t="s">
        <v>974</v>
      </c>
      <c r="DQ275" s="52">
        <v>2500000000</v>
      </c>
      <c r="EA275" s="52" t="s">
        <v>124</v>
      </c>
      <c r="EF275" s="51" t="s">
        <v>969</v>
      </c>
      <c r="EK275" s="52" t="s">
        <v>3268</v>
      </c>
      <c r="EP275" s="72" t="s">
        <v>934</v>
      </c>
      <c r="EQ275" s="70" t="s">
        <v>935</v>
      </c>
      <c r="ER275" s="70" t="s">
        <v>2661</v>
      </c>
      <c r="EU275" s="50" t="s">
        <v>923</v>
      </c>
      <c r="EZ275" s="52" t="s">
        <v>124</v>
      </c>
      <c r="FE275" s="51" t="s">
        <v>954</v>
      </c>
      <c r="FJ275" s="52" t="s">
        <v>124</v>
      </c>
      <c r="FO275" s="52" t="s">
        <v>953</v>
      </c>
      <c r="FT275" s="52" t="s">
        <v>9345</v>
      </c>
      <c r="FY275" s="51" t="s">
        <v>950</v>
      </c>
      <c r="GD275" s="51" t="s">
        <v>968</v>
      </c>
      <c r="GN275" s="52" t="s">
        <v>3460</v>
      </c>
      <c r="GS275" s="52" t="s">
        <v>124</v>
      </c>
      <c r="GX275" s="52" t="s">
        <v>10063</v>
      </c>
      <c r="HC275" s="51" t="s">
        <v>961</v>
      </c>
      <c r="HH275" s="52" t="s">
        <v>1477</v>
      </c>
      <c r="HM275" s="51" t="s">
        <v>962</v>
      </c>
      <c r="HR275" s="52" t="s">
        <v>997</v>
      </c>
      <c r="IG275" s="52" t="s">
        <v>171</v>
      </c>
      <c r="IL275" s="52" t="s">
        <v>124</v>
      </c>
      <c r="IQ275" s="51" t="s">
        <v>954</v>
      </c>
      <c r="IV275" s="52">
        <v>340000000</v>
      </c>
      <c r="JK275" s="52" t="s">
        <v>3114</v>
      </c>
      <c r="JP275" s="52" t="s">
        <v>5002</v>
      </c>
      <c r="JU275" s="51" t="s">
        <v>971</v>
      </c>
      <c r="JZ275" s="52" t="s">
        <v>967</v>
      </c>
      <c r="KJ275" s="51" t="s">
        <v>958</v>
      </c>
    </row>
    <row r="276" spans="1:296" ht="409.6" thickBot="1">
      <c r="F276" s="52" t="s">
        <v>922</v>
      </c>
      <c r="U276" s="51" t="s">
        <v>989</v>
      </c>
      <c r="Z276" s="51" t="s">
        <v>954</v>
      </c>
      <c r="AE276" s="52" t="s">
        <v>5943</v>
      </c>
      <c r="AF276"/>
      <c r="AG276"/>
      <c r="AH276"/>
      <c r="AI276"/>
      <c r="AJ276" s="50" t="s">
        <v>931</v>
      </c>
      <c r="AO276" s="52" t="s">
        <v>6093</v>
      </c>
      <c r="AT276" s="52" t="s">
        <v>6316</v>
      </c>
      <c r="AY276" s="52" t="s">
        <v>6524</v>
      </c>
      <c r="BI276" s="73" t="s">
        <v>941</v>
      </c>
      <c r="BJ276" s="71" t="s">
        <v>935</v>
      </c>
      <c r="BK276" s="71" t="s">
        <v>7496</v>
      </c>
      <c r="BN276" s="52" t="s">
        <v>995</v>
      </c>
      <c r="BS276" s="52" t="s">
        <v>908</v>
      </c>
      <c r="CC276" s="51" t="s">
        <v>1098</v>
      </c>
      <c r="CD276"/>
      <c r="CE276"/>
      <c r="CF276"/>
      <c r="CG276"/>
      <c r="CH276" s="52" t="s">
        <v>1114</v>
      </c>
      <c r="CM276" s="51" t="s">
        <v>98</v>
      </c>
      <c r="CW276" s="51" t="s">
        <v>987</v>
      </c>
      <c r="DB276" s="52" t="s">
        <v>1103</v>
      </c>
      <c r="DC276"/>
      <c r="DD276"/>
      <c r="DE276"/>
      <c r="DF276"/>
      <c r="DG276" s="52" t="s">
        <v>12374</v>
      </c>
      <c r="DV276" s="50" t="s">
        <v>948</v>
      </c>
      <c r="EF276" s="52" t="s">
        <v>124</v>
      </c>
      <c r="EK276" s="52" t="s">
        <v>3269</v>
      </c>
      <c r="EP276" s="73" t="s">
        <v>936</v>
      </c>
      <c r="EQ276" s="71" t="s">
        <v>935</v>
      </c>
      <c r="ER276" s="71" t="s">
        <v>2662</v>
      </c>
      <c r="FE276" s="52" t="s">
        <v>955</v>
      </c>
      <c r="FY276" s="52" t="s">
        <v>980</v>
      </c>
      <c r="GD276" s="52">
        <v>20000000</v>
      </c>
      <c r="GI276" s="51" t="s">
        <v>952</v>
      </c>
      <c r="HC276" s="52" t="s">
        <v>917</v>
      </c>
      <c r="HM276" s="52" t="s">
        <v>996</v>
      </c>
      <c r="HW276" s="51" t="s">
        <v>966</v>
      </c>
      <c r="IQ276" s="52" t="s">
        <v>975</v>
      </c>
      <c r="JA276" s="51" t="s">
        <v>954</v>
      </c>
      <c r="JF276" s="51" t="s">
        <v>954</v>
      </c>
      <c r="JU276" s="52" t="s">
        <v>11480</v>
      </c>
      <c r="KJ276" s="52" t="s">
        <v>2679</v>
      </c>
    </row>
    <row r="277" spans="1:296" ht="409.6" thickBot="1">
      <c r="K277" s="50" t="s">
        <v>946</v>
      </c>
      <c r="P277" s="51" t="s">
        <v>947</v>
      </c>
      <c r="U277" s="52" t="s">
        <v>990</v>
      </c>
      <c r="Z277" s="52" t="s">
        <v>975</v>
      </c>
      <c r="AE277"/>
      <c r="AF277"/>
      <c r="AG277"/>
      <c r="AH277"/>
      <c r="AI277"/>
      <c r="AO277" s="52" t="s">
        <v>12055</v>
      </c>
      <c r="AT277" s="68"/>
      <c r="AY277" s="52" t="s">
        <v>6525</v>
      </c>
      <c r="BD277" s="51" t="s">
        <v>902</v>
      </c>
      <c r="BI277" s="72" t="s">
        <v>942</v>
      </c>
      <c r="BJ277" s="70" t="s">
        <v>935</v>
      </c>
      <c r="BK277" s="70" t="s">
        <v>7497</v>
      </c>
      <c r="BX277" s="51" t="s">
        <v>1054</v>
      </c>
      <c r="CC277"/>
      <c r="CD277"/>
      <c r="CE277"/>
      <c r="CF277"/>
      <c r="CG277"/>
      <c r="CM277" s="52" t="s">
        <v>8215</v>
      </c>
      <c r="CW277" s="52" t="s">
        <v>988</v>
      </c>
      <c r="DB277"/>
      <c r="DC277"/>
      <c r="DD277"/>
      <c r="DE277"/>
      <c r="DF277"/>
      <c r="DL277" s="51" t="s">
        <v>952</v>
      </c>
      <c r="DQ277" s="51" t="s">
        <v>98</v>
      </c>
      <c r="EA277" s="51" t="s">
        <v>971</v>
      </c>
      <c r="EP277" s="72" t="s">
        <v>937</v>
      </c>
      <c r="EQ277" s="70" t="s">
        <v>935</v>
      </c>
      <c r="ER277" s="70" t="s">
        <v>2663</v>
      </c>
      <c r="EZ277" s="51" t="s">
        <v>971</v>
      </c>
      <c r="FJ277" s="51" t="s">
        <v>970</v>
      </c>
      <c r="FO277" s="51" t="s">
        <v>954</v>
      </c>
      <c r="FT277" s="51" t="s">
        <v>961</v>
      </c>
      <c r="GI277" s="52" t="s">
        <v>4557</v>
      </c>
      <c r="GN277" s="50" t="s">
        <v>946</v>
      </c>
      <c r="GS277" s="51" t="s">
        <v>969</v>
      </c>
      <c r="GX277" s="51" t="s">
        <v>972</v>
      </c>
      <c r="HH277" s="51" t="s">
        <v>966</v>
      </c>
      <c r="HR277" s="51" t="s">
        <v>968</v>
      </c>
      <c r="HW277" s="52" t="s">
        <v>967</v>
      </c>
      <c r="IG277" s="51" t="s">
        <v>1096</v>
      </c>
      <c r="IL277" s="51" t="s">
        <v>969</v>
      </c>
      <c r="IV277" s="51" t="s">
        <v>970</v>
      </c>
      <c r="JA277" s="52" t="s">
        <v>955</v>
      </c>
      <c r="JF277" s="52" t="s">
        <v>955</v>
      </c>
      <c r="JK277" s="51" t="s">
        <v>960</v>
      </c>
      <c r="JP277" s="51" t="s">
        <v>961</v>
      </c>
      <c r="JZ277" s="51" t="s">
        <v>968</v>
      </c>
    </row>
    <row r="278" spans="1:296" ht="288.5" customHeight="1" thickBot="1">
      <c r="A278" s="51" t="s">
        <v>947</v>
      </c>
      <c r="F278" s="50" t="s">
        <v>923</v>
      </c>
      <c r="P278" s="52" t="s">
        <v>132</v>
      </c>
      <c r="AE278" s="51" t="s">
        <v>972</v>
      </c>
      <c r="AF278"/>
      <c r="AG278"/>
      <c r="AH278"/>
      <c r="AI278"/>
      <c r="AO278" s="68"/>
      <c r="AT278" s="161" t="s">
        <v>6317</v>
      </c>
      <c r="AY278" s="52" t="s">
        <v>6526</v>
      </c>
      <c r="BD278" s="52" t="s">
        <v>910</v>
      </c>
      <c r="BI278" s="73" t="s">
        <v>943</v>
      </c>
      <c r="BJ278" s="71" t="s">
        <v>935</v>
      </c>
      <c r="BK278" s="71" t="s">
        <v>7498</v>
      </c>
      <c r="BN278" s="51" t="s">
        <v>962</v>
      </c>
      <c r="BS278" s="51" t="s">
        <v>902</v>
      </c>
      <c r="BX278" s="52">
        <v>2011</v>
      </c>
      <c r="CC278" s="51" t="s">
        <v>1099</v>
      </c>
      <c r="CD278"/>
      <c r="CE278"/>
      <c r="CF278"/>
      <c r="CG278"/>
      <c r="CH278" s="51" t="s">
        <v>1096</v>
      </c>
      <c r="DB278" s="51" t="s">
        <v>1097</v>
      </c>
      <c r="DC278"/>
      <c r="DD278"/>
      <c r="DE278"/>
      <c r="DF278"/>
      <c r="DG278" s="51" t="s">
        <v>1139</v>
      </c>
      <c r="DL278" s="52" t="s">
        <v>953</v>
      </c>
      <c r="EA278" s="52" t="s">
        <v>3727</v>
      </c>
      <c r="EF278" s="51" t="s">
        <v>970</v>
      </c>
      <c r="EK278" s="50" t="s">
        <v>931</v>
      </c>
      <c r="EP278" s="73" t="s">
        <v>938</v>
      </c>
      <c r="EQ278" s="71" t="s">
        <v>935</v>
      </c>
      <c r="ER278" s="71" t="s">
        <v>2664</v>
      </c>
      <c r="EU278" s="51" t="s">
        <v>924</v>
      </c>
      <c r="EZ278" s="52" t="s">
        <v>8969</v>
      </c>
      <c r="FE278" s="51" t="s">
        <v>956</v>
      </c>
      <c r="FJ278" s="52" t="s">
        <v>124</v>
      </c>
      <c r="FO278" s="52" t="s">
        <v>955</v>
      </c>
      <c r="FT278" s="52" t="s">
        <v>917</v>
      </c>
      <c r="FY278" s="51" t="s">
        <v>952</v>
      </c>
      <c r="GD278" s="51" t="s">
        <v>969</v>
      </c>
      <c r="GX278" s="52" t="s">
        <v>10064</v>
      </c>
      <c r="HC278" s="51" t="s">
        <v>962</v>
      </c>
      <c r="HH278" s="52" t="s">
        <v>997</v>
      </c>
      <c r="HM278" s="51" t="s">
        <v>964</v>
      </c>
      <c r="HR278" s="52">
        <v>6954168000000</v>
      </c>
      <c r="IB278" s="51" t="s">
        <v>950</v>
      </c>
      <c r="IG278" s="52" t="s">
        <v>171</v>
      </c>
      <c r="IL278" s="52" t="s">
        <v>124</v>
      </c>
      <c r="IQ278" s="51" t="s">
        <v>956</v>
      </c>
      <c r="IV278" s="52">
        <v>1100000000</v>
      </c>
      <c r="JK278" s="52" t="s">
        <v>11314</v>
      </c>
      <c r="JP278" s="52" t="s">
        <v>995</v>
      </c>
      <c r="JU278" s="51" t="s">
        <v>972</v>
      </c>
      <c r="JZ278" s="52" t="s">
        <v>124</v>
      </c>
      <c r="KE278" s="50" t="s">
        <v>982</v>
      </c>
      <c r="KJ278" s="51" t="s">
        <v>960</v>
      </c>
    </row>
    <row r="279" spans="1:296" ht="409.6" thickBot="1">
      <c r="A279" s="52" t="s">
        <v>112</v>
      </c>
      <c r="U279" s="51" t="s">
        <v>991</v>
      </c>
      <c r="Z279" s="51" t="s">
        <v>956</v>
      </c>
      <c r="AE279" s="52" t="s">
        <v>5944</v>
      </c>
      <c r="AF279"/>
      <c r="AG279"/>
      <c r="AH279"/>
      <c r="AI279"/>
      <c r="AJ279" s="51" t="s">
        <v>932</v>
      </c>
      <c r="AO279" s="52" t="s">
        <v>6095</v>
      </c>
      <c r="AT279" s="68"/>
      <c r="AY279" s="52" t="s">
        <v>6527</v>
      </c>
      <c r="BI279" s="72" t="s">
        <v>20</v>
      </c>
      <c r="BJ279" s="70" t="s">
        <v>935</v>
      </c>
      <c r="BK279" s="70" t="s">
        <v>7499</v>
      </c>
      <c r="BN279" s="52" t="s">
        <v>996</v>
      </c>
      <c r="BS279" s="52" t="s">
        <v>2647</v>
      </c>
      <c r="CC279" s="52" t="s">
        <v>1100</v>
      </c>
      <c r="CD279"/>
      <c r="CE279"/>
      <c r="CF279"/>
      <c r="CG279"/>
      <c r="CH279" s="52" t="s">
        <v>1103</v>
      </c>
      <c r="CW279" s="51" t="s">
        <v>989</v>
      </c>
      <c r="DB279" s="52">
        <v>60000000</v>
      </c>
      <c r="DC279"/>
      <c r="DD279"/>
      <c r="DE279"/>
      <c r="DF279"/>
      <c r="DG279" s="52">
        <v>21</v>
      </c>
      <c r="DV279" s="51" t="s">
        <v>949</v>
      </c>
      <c r="EF279" s="52" t="s">
        <v>124</v>
      </c>
      <c r="EP279" s="72" t="s">
        <v>940</v>
      </c>
      <c r="EQ279" s="70" t="s">
        <v>935</v>
      </c>
      <c r="ER279" s="70" t="s">
        <v>2665</v>
      </c>
      <c r="EU279" s="69"/>
      <c r="EV279" s="69" t="s">
        <v>925</v>
      </c>
      <c r="EW279" s="69" t="s">
        <v>926</v>
      </c>
      <c r="EX279" s="69" t="s">
        <v>98</v>
      </c>
      <c r="FE279" s="52" t="s">
        <v>957</v>
      </c>
      <c r="FY279" s="52" t="s">
        <v>981</v>
      </c>
      <c r="GD279" s="52" t="s">
        <v>124</v>
      </c>
      <c r="GI279" s="51" t="s">
        <v>954</v>
      </c>
      <c r="GS279" s="51" t="s">
        <v>970</v>
      </c>
      <c r="HC279" s="52" t="s">
        <v>978</v>
      </c>
      <c r="HM279" s="52" t="s">
        <v>965</v>
      </c>
      <c r="HW279" s="51" t="s">
        <v>968</v>
      </c>
      <c r="IB279" s="52" t="s">
        <v>974</v>
      </c>
      <c r="IQ279" s="52" t="s">
        <v>976</v>
      </c>
      <c r="JA279" s="51" t="s">
        <v>956</v>
      </c>
      <c r="JF279" s="51" t="s">
        <v>956</v>
      </c>
      <c r="JU279" s="52" t="s">
        <v>11481</v>
      </c>
      <c r="KJ279" s="52" t="s">
        <v>11708</v>
      </c>
    </row>
    <row r="280" spans="1:296" ht="409.6" thickBot="1">
      <c r="K280" s="51" t="s">
        <v>947</v>
      </c>
      <c r="P280" s="50" t="s">
        <v>948</v>
      </c>
      <c r="U280" s="52" t="s">
        <v>1509</v>
      </c>
      <c r="Z280" s="52" t="s">
        <v>976</v>
      </c>
      <c r="AE280"/>
      <c r="AF280"/>
      <c r="AG280"/>
      <c r="AH280"/>
      <c r="AI280"/>
      <c r="AJ280" s="69"/>
      <c r="AK280" s="69" t="s">
        <v>933</v>
      </c>
      <c r="AL280" s="69" t="s">
        <v>732</v>
      </c>
      <c r="AO280" s="52" t="s">
        <v>12056</v>
      </c>
      <c r="AT280" s="52" t="s">
        <v>6318</v>
      </c>
      <c r="AY280" s="161" t="s">
        <v>6528</v>
      </c>
      <c r="BD280" s="51" t="s">
        <v>904</v>
      </c>
      <c r="BI280" s="73" t="s">
        <v>86</v>
      </c>
      <c r="BJ280" s="71" t="s">
        <v>935</v>
      </c>
      <c r="BK280" s="71" t="s">
        <v>7500</v>
      </c>
      <c r="BX280" s="51" t="s">
        <v>1055</v>
      </c>
      <c r="CC280"/>
      <c r="CD280"/>
      <c r="CE280"/>
      <c r="CF280"/>
      <c r="CG280"/>
      <c r="CW280" s="52" t="s">
        <v>990</v>
      </c>
      <c r="DB280"/>
      <c r="DC280"/>
      <c r="DD280"/>
      <c r="DE280"/>
      <c r="DF280"/>
      <c r="DL280" s="51" t="s">
        <v>954</v>
      </c>
      <c r="EA280" s="51" t="s">
        <v>972</v>
      </c>
      <c r="EP280" s="73" t="s">
        <v>941</v>
      </c>
      <c r="EQ280" s="71" t="s">
        <v>935</v>
      </c>
      <c r="ER280" s="71" t="s">
        <v>2666</v>
      </c>
      <c r="EU280" s="72" t="s">
        <v>101</v>
      </c>
      <c r="EV280" s="70" t="s">
        <v>927</v>
      </c>
      <c r="EW280" s="70" t="s">
        <v>928</v>
      </c>
      <c r="EX280" s="72"/>
      <c r="EZ280" s="51" t="s">
        <v>998</v>
      </c>
      <c r="FJ280" s="51" t="s">
        <v>971</v>
      </c>
      <c r="FO280" s="51" t="s">
        <v>956</v>
      </c>
      <c r="FT280" s="51" t="s">
        <v>962</v>
      </c>
      <c r="GI280" s="52" t="s">
        <v>955</v>
      </c>
      <c r="GN280" s="51" t="s">
        <v>947</v>
      </c>
      <c r="GX280" s="51" t="s">
        <v>973</v>
      </c>
      <c r="HH280" s="51" t="s">
        <v>968</v>
      </c>
      <c r="HR280" s="51" t="s">
        <v>969</v>
      </c>
      <c r="HW280" s="52" t="s">
        <v>124</v>
      </c>
      <c r="IG280" s="51" t="s">
        <v>1097</v>
      </c>
      <c r="IL280" s="51" t="s">
        <v>970</v>
      </c>
      <c r="IV280" s="51" t="s">
        <v>971</v>
      </c>
      <c r="JA280" s="52" t="s">
        <v>957</v>
      </c>
      <c r="JF280" s="52" t="s">
        <v>3056</v>
      </c>
      <c r="JK280" s="51" t="s">
        <v>961</v>
      </c>
      <c r="JP280" s="51" t="s">
        <v>962</v>
      </c>
      <c r="JZ280" s="51" t="s">
        <v>969</v>
      </c>
    </row>
    <row r="281" spans="1:296" ht="400.5" customHeight="1" thickBot="1">
      <c r="A281" s="50" t="s">
        <v>2274</v>
      </c>
      <c r="F281" s="51" t="s">
        <v>924</v>
      </c>
      <c r="K281" s="52" t="s">
        <v>132</v>
      </c>
      <c r="AE281" s="51" t="s">
        <v>973</v>
      </c>
      <c r="AF281"/>
      <c r="AG281"/>
      <c r="AH281"/>
      <c r="AI281"/>
      <c r="AJ281" s="72" t="s">
        <v>934</v>
      </c>
      <c r="AK281" s="70" t="s">
        <v>935</v>
      </c>
      <c r="AL281" s="70" t="s">
        <v>6097</v>
      </c>
      <c r="AT281" s="68"/>
      <c r="AY281" s="52" t="s">
        <v>6529</v>
      </c>
      <c r="BD281" s="52" t="s">
        <v>1425</v>
      </c>
      <c r="BI281" s="50" t="s">
        <v>944</v>
      </c>
      <c r="BN281" s="51" t="s">
        <v>964</v>
      </c>
      <c r="BS281" s="51" t="s">
        <v>904</v>
      </c>
      <c r="BX281" s="52">
        <v>3.15</v>
      </c>
      <c r="CC281" s="51" t="s">
        <v>1101</v>
      </c>
      <c r="CD281"/>
      <c r="CE281"/>
      <c r="CF281"/>
      <c r="CG281"/>
      <c r="CH281" s="51" t="s">
        <v>1097</v>
      </c>
      <c r="CM281" s="50" t="s">
        <v>912</v>
      </c>
      <c r="DB281" s="51" t="s">
        <v>1098</v>
      </c>
      <c r="DC281"/>
      <c r="DD281"/>
      <c r="DE281"/>
      <c r="DF281"/>
      <c r="DG281" s="51" t="s">
        <v>98</v>
      </c>
      <c r="DL281" s="52" t="s">
        <v>955</v>
      </c>
      <c r="DQ281" s="51" t="s">
        <v>950</v>
      </c>
      <c r="DV281" s="51" t="s">
        <v>950</v>
      </c>
      <c r="EA281" s="52" t="s">
        <v>3728</v>
      </c>
      <c r="EF281" s="51" t="s">
        <v>971</v>
      </c>
      <c r="EK281" s="51" t="s">
        <v>932</v>
      </c>
      <c r="EP281" s="72" t="s">
        <v>942</v>
      </c>
      <c r="EQ281" s="70" t="s">
        <v>935</v>
      </c>
      <c r="ER281" s="70" t="s">
        <v>2667</v>
      </c>
      <c r="EU281" s="50" t="s">
        <v>929</v>
      </c>
      <c r="EZ281" s="52" t="s">
        <v>8970</v>
      </c>
      <c r="FE281" s="51" t="s">
        <v>958</v>
      </c>
      <c r="FJ281" s="52" t="s">
        <v>9095</v>
      </c>
      <c r="FO281" s="52" t="s">
        <v>5006</v>
      </c>
      <c r="FT281" s="52" t="s">
        <v>978</v>
      </c>
      <c r="FY281" s="51" t="s">
        <v>954</v>
      </c>
      <c r="GD281" s="51" t="s">
        <v>970</v>
      </c>
      <c r="GN281" s="52" t="s">
        <v>132</v>
      </c>
      <c r="GS281" s="51" t="s">
        <v>971</v>
      </c>
      <c r="HC281" s="51" t="s">
        <v>964</v>
      </c>
      <c r="HH281" s="52">
        <v>14700000000</v>
      </c>
      <c r="HM281" s="51" t="s">
        <v>966</v>
      </c>
      <c r="HR281" s="52" t="s">
        <v>124</v>
      </c>
      <c r="IB281" s="51" t="s">
        <v>952</v>
      </c>
      <c r="IL281" s="52" t="s">
        <v>124</v>
      </c>
      <c r="IQ281" s="51" t="s">
        <v>958</v>
      </c>
      <c r="IV281" s="52" t="s">
        <v>11138</v>
      </c>
      <c r="JK281" s="52" t="s">
        <v>917</v>
      </c>
      <c r="JP281" s="52" t="s">
        <v>963</v>
      </c>
      <c r="JU281" s="51" t="s">
        <v>973</v>
      </c>
      <c r="JZ281" s="52">
        <v>100000</v>
      </c>
      <c r="KE281" s="51" t="s">
        <v>983</v>
      </c>
      <c r="KJ281" s="51" t="s">
        <v>961</v>
      </c>
    </row>
    <row r="282" spans="1:296" ht="409.6" thickBot="1">
      <c r="F282" s="69"/>
      <c r="G282" s="69" t="s">
        <v>925</v>
      </c>
      <c r="H282" s="69" t="s">
        <v>926</v>
      </c>
      <c r="I282" s="69" t="s">
        <v>98</v>
      </c>
      <c r="U282" s="51" t="s">
        <v>958</v>
      </c>
      <c r="Z282" s="51" t="s">
        <v>958</v>
      </c>
      <c r="AE282" s="52">
        <v>100000000</v>
      </c>
      <c r="AF282"/>
      <c r="AG282"/>
      <c r="AH282"/>
      <c r="AI282"/>
      <c r="AJ282" s="73" t="s">
        <v>936</v>
      </c>
      <c r="AK282" s="71" t="s">
        <v>935</v>
      </c>
      <c r="AL282" s="71" t="s">
        <v>6098</v>
      </c>
      <c r="AO282" s="50" t="s">
        <v>931</v>
      </c>
      <c r="AT282" s="161" t="s">
        <v>6319</v>
      </c>
      <c r="AY282" s="52" t="s">
        <v>6530</v>
      </c>
      <c r="BN282" s="52" t="s">
        <v>1482</v>
      </c>
      <c r="BS282" s="52" t="s">
        <v>1881</v>
      </c>
      <c r="CC282" s="52" t="s">
        <v>1115</v>
      </c>
      <c r="CD282"/>
      <c r="CE282"/>
      <c r="CF282"/>
      <c r="CG282"/>
      <c r="CH282" s="52">
        <v>35700</v>
      </c>
      <c r="CW282" s="51" t="s">
        <v>991</v>
      </c>
      <c r="DB282" s="52">
        <v>700000000</v>
      </c>
      <c r="DC282"/>
      <c r="DD282"/>
      <c r="DE282"/>
      <c r="DF282"/>
      <c r="DG282" s="52" t="s">
        <v>12375</v>
      </c>
      <c r="DQ282" s="52" t="s">
        <v>974</v>
      </c>
      <c r="DV282" s="52" t="s">
        <v>951</v>
      </c>
      <c r="EF282" s="52" t="s">
        <v>1736</v>
      </c>
      <c r="EK282" s="69"/>
      <c r="EL282" s="69" t="s">
        <v>933</v>
      </c>
      <c r="EM282" s="69" t="s">
        <v>732</v>
      </c>
      <c r="EP282" s="73" t="s">
        <v>943</v>
      </c>
      <c r="EQ282" s="71" t="s">
        <v>939</v>
      </c>
      <c r="ER282" s="71" t="s">
        <v>2668</v>
      </c>
      <c r="FE282" s="52" t="s">
        <v>959</v>
      </c>
      <c r="FY282" s="52" t="s">
        <v>955</v>
      </c>
      <c r="GD282" s="52" t="s">
        <v>124</v>
      </c>
      <c r="GI282" s="51" t="s">
        <v>956</v>
      </c>
      <c r="GS282" s="52" t="s">
        <v>9883</v>
      </c>
      <c r="GX282" s="51" t="s">
        <v>98</v>
      </c>
      <c r="HC282" s="52" t="s">
        <v>979</v>
      </c>
      <c r="HM282" s="52" t="s">
        <v>997</v>
      </c>
      <c r="HW282" s="51" t="s">
        <v>969</v>
      </c>
      <c r="IB282" s="52" t="s">
        <v>953</v>
      </c>
      <c r="IG282" s="51" t="s">
        <v>1098</v>
      </c>
      <c r="IQ282" s="52" t="s">
        <v>977</v>
      </c>
      <c r="JA282" s="51" t="s">
        <v>958</v>
      </c>
      <c r="JF282" s="51" t="s">
        <v>958</v>
      </c>
      <c r="JU282" s="52">
        <v>100000000</v>
      </c>
      <c r="KE282" s="52" t="s">
        <v>132</v>
      </c>
      <c r="KJ282" s="52" t="s">
        <v>919</v>
      </c>
    </row>
    <row r="283" spans="1:296" ht="409.6" thickBot="1">
      <c r="F283" s="72" t="s">
        <v>101</v>
      </c>
      <c r="G283" s="70" t="s">
        <v>927</v>
      </c>
      <c r="H283" s="70" t="s">
        <v>928</v>
      </c>
      <c r="I283" s="70" t="s">
        <v>1889</v>
      </c>
      <c r="K283" s="50" t="s">
        <v>948</v>
      </c>
      <c r="P283" s="51" t="s">
        <v>949</v>
      </c>
      <c r="U283" s="52" t="s">
        <v>2700</v>
      </c>
      <c r="Z283" s="52" t="s">
        <v>4031</v>
      </c>
      <c r="AE283"/>
      <c r="AF283"/>
      <c r="AG283"/>
      <c r="AH283"/>
      <c r="AI283"/>
      <c r="AJ283" s="72" t="s">
        <v>937</v>
      </c>
      <c r="AK283" s="70" t="s">
        <v>935</v>
      </c>
      <c r="AL283" s="70" t="s">
        <v>6099</v>
      </c>
      <c r="AT283" s="68"/>
      <c r="AY283" s="161" t="s">
        <v>6531</v>
      </c>
      <c r="BD283" s="51" t="s">
        <v>98</v>
      </c>
      <c r="BX283" s="51" t="s">
        <v>1056</v>
      </c>
      <c r="CC283"/>
      <c r="CD283"/>
      <c r="CE283"/>
      <c r="CF283"/>
      <c r="CG283"/>
      <c r="CW283" s="52" t="s">
        <v>1509</v>
      </c>
      <c r="DB283"/>
      <c r="DC283"/>
      <c r="DD283"/>
      <c r="DE283"/>
      <c r="DF283"/>
      <c r="DL283" s="51" t="s">
        <v>956</v>
      </c>
      <c r="EA283" s="51" t="s">
        <v>973</v>
      </c>
      <c r="EK283" s="72" t="s">
        <v>934</v>
      </c>
      <c r="EL283" s="70" t="s">
        <v>935</v>
      </c>
      <c r="EM283" s="70" t="s">
        <v>3270</v>
      </c>
      <c r="EP283" s="72" t="s">
        <v>20</v>
      </c>
      <c r="EQ283" s="70" t="s">
        <v>935</v>
      </c>
      <c r="ER283" s="70" t="s">
        <v>2669</v>
      </c>
      <c r="EZ283" s="51" t="s">
        <v>999</v>
      </c>
      <c r="FJ283" s="51" t="s">
        <v>972</v>
      </c>
      <c r="FO283" s="51" t="s">
        <v>958</v>
      </c>
      <c r="FT283" s="51" t="s">
        <v>964</v>
      </c>
      <c r="GI283" s="52" t="s">
        <v>9672</v>
      </c>
      <c r="GN283" s="50" t="s">
        <v>948</v>
      </c>
      <c r="GX283" s="52" t="s">
        <v>10065</v>
      </c>
      <c r="HH283" s="51" t="s">
        <v>969</v>
      </c>
      <c r="HR283" s="51" t="s">
        <v>970</v>
      </c>
      <c r="HW283" s="52">
        <v>2000000000</v>
      </c>
      <c r="IL283" s="51" t="s">
        <v>971</v>
      </c>
      <c r="IV283" s="51" t="s">
        <v>972</v>
      </c>
      <c r="JA283" s="52" t="s">
        <v>959</v>
      </c>
      <c r="JF283" s="52" t="s">
        <v>959</v>
      </c>
      <c r="JK283" s="51" t="s">
        <v>962</v>
      </c>
      <c r="JP283" s="51" t="s">
        <v>964</v>
      </c>
      <c r="JZ283" s="51" t="s">
        <v>970</v>
      </c>
    </row>
    <row r="284" spans="1:296" ht="409.6" thickBot="1">
      <c r="A284" s="51" t="s">
        <v>2275</v>
      </c>
      <c r="F284" s="50" t="s">
        <v>929</v>
      </c>
      <c r="AE284" s="51" t="s">
        <v>98</v>
      </c>
      <c r="AF284"/>
      <c r="AG284"/>
      <c r="AH284"/>
      <c r="AI284"/>
      <c r="AJ284" s="73" t="s">
        <v>938</v>
      </c>
      <c r="AK284" s="71" t="s">
        <v>935</v>
      </c>
      <c r="AL284" s="71" t="s">
        <v>6100</v>
      </c>
      <c r="AT284" s="161" t="s">
        <v>6320</v>
      </c>
      <c r="AY284" s="52" t="s">
        <v>6532</v>
      </c>
      <c r="BD284" s="52" t="s">
        <v>6722</v>
      </c>
      <c r="BI284" s="51" t="s">
        <v>945</v>
      </c>
      <c r="BN284" s="51" t="s">
        <v>966</v>
      </c>
      <c r="BS284" s="51" t="s">
        <v>98</v>
      </c>
      <c r="BX284" s="52">
        <v>2020</v>
      </c>
      <c r="CC284" s="51" t="s">
        <v>98</v>
      </c>
      <c r="CD284"/>
      <c r="CE284"/>
      <c r="CF284"/>
      <c r="CG284"/>
      <c r="CH284" s="51" t="s">
        <v>1098</v>
      </c>
      <c r="CM284" s="50" t="s">
        <v>913</v>
      </c>
      <c r="DB284" s="51" t="s">
        <v>1099</v>
      </c>
      <c r="DC284"/>
      <c r="DD284"/>
      <c r="DE284"/>
      <c r="DF284"/>
      <c r="DL284" s="52" t="s">
        <v>1486</v>
      </c>
      <c r="DQ284" s="51" t="s">
        <v>952</v>
      </c>
      <c r="DV284" s="51" t="s">
        <v>952</v>
      </c>
      <c r="EA284" s="52">
        <v>10000000</v>
      </c>
      <c r="EF284" s="51" t="s">
        <v>972</v>
      </c>
      <c r="EK284" s="73" t="s">
        <v>936</v>
      </c>
      <c r="EL284" s="71" t="s">
        <v>935</v>
      </c>
      <c r="EM284" s="71" t="s">
        <v>3271</v>
      </c>
      <c r="EP284" s="73" t="s">
        <v>86</v>
      </c>
      <c r="EQ284" s="71" t="s">
        <v>935</v>
      </c>
      <c r="ER284" s="71" t="s">
        <v>2670</v>
      </c>
      <c r="EU284" s="51" t="s">
        <v>930</v>
      </c>
      <c r="FE284" s="51" t="s">
        <v>960</v>
      </c>
      <c r="FJ284" s="52" t="s">
        <v>9096</v>
      </c>
      <c r="FO284" s="52" t="s">
        <v>959</v>
      </c>
      <c r="FT284" s="52" t="s">
        <v>1195</v>
      </c>
      <c r="FY284" s="51" t="s">
        <v>956</v>
      </c>
      <c r="GD284" s="51" t="s">
        <v>971</v>
      </c>
      <c r="GS284" s="51" t="s">
        <v>972</v>
      </c>
      <c r="HC284" s="51" t="s">
        <v>966</v>
      </c>
      <c r="HH284" s="52" t="s">
        <v>124</v>
      </c>
      <c r="HM284" s="51" t="s">
        <v>968</v>
      </c>
      <c r="HR284" s="52" t="s">
        <v>124</v>
      </c>
      <c r="IB284" s="51" t="s">
        <v>954</v>
      </c>
      <c r="IG284" s="51" t="s">
        <v>1099</v>
      </c>
      <c r="IL284" s="52" t="s">
        <v>3913</v>
      </c>
      <c r="IQ284" s="51" t="s">
        <v>960</v>
      </c>
      <c r="IV284" s="52" t="s">
        <v>11139</v>
      </c>
      <c r="JK284" s="52" t="s">
        <v>963</v>
      </c>
      <c r="JP284" s="52" t="s">
        <v>1195</v>
      </c>
      <c r="JU284" s="51" t="s">
        <v>98</v>
      </c>
      <c r="JZ284" s="52">
        <v>500000</v>
      </c>
      <c r="KE284" s="50" t="s">
        <v>984</v>
      </c>
      <c r="KJ284" s="51" t="s">
        <v>962</v>
      </c>
    </row>
    <row r="285" spans="1:296" ht="409.6" thickBot="1">
      <c r="A285" s="69"/>
      <c r="B285" s="69" t="s">
        <v>2276</v>
      </c>
      <c r="C285" s="69" t="s">
        <v>732</v>
      </c>
      <c r="P285" s="51" t="s">
        <v>950</v>
      </c>
      <c r="U285" s="51" t="s">
        <v>994</v>
      </c>
      <c r="Z285" s="51" t="s">
        <v>960</v>
      </c>
      <c r="AE285" s="52" t="s">
        <v>5945</v>
      </c>
      <c r="AF285"/>
      <c r="AG285"/>
      <c r="AH285"/>
      <c r="AI285"/>
      <c r="AJ285" s="72" t="s">
        <v>940</v>
      </c>
      <c r="AK285" s="70" t="s">
        <v>935</v>
      </c>
      <c r="AL285" s="70" t="s">
        <v>6101</v>
      </c>
      <c r="AO285" s="51" t="s">
        <v>932</v>
      </c>
      <c r="AY285" s="161" t="s">
        <v>6533</v>
      </c>
      <c r="BI285" s="52" t="s">
        <v>1430</v>
      </c>
      <c r="BN285" s="52" t="s">
        <v>1731</v>
      </c>
      <c r="BS285" s="52" t="s">
        <v>7845</v>
      </c>
      <c r="CC285" s="52" t="s">
        <v>12686</v>
      </c>
      <c r="CD285"/>
      <c r="CE285"/>
      <c r="CF285"/>
      <c r="CG285"/>
      <c r="CH285" s="52">
        <v>27200</v>
      </c>
      <c r="CW285" s="51" t="s">
        <v>958</v>
      </c>
      <c r="DB285" s="52" t="s">
        <v>1107</v>
      </c>
      <c r="DC285"/>
      <c r="DD285"/>
      <c r="DE285"/>
      <c r="DF285"/>
      <c r="DQ285" s="52" t="s">
        <v>953</v>
      </c>
      <c r="DV285" s="52" t="s">
        <v>953</v>
      </c>
      <c r="EF285" s="52" t="s">
        <v>1737</v>
      </c>
      <c r="EK285" s="72" t="s">
        <v>937</v>
      </c>
      <c r="EL285" s="70" t="s">
        <v>935</v>
      </c>
      <c r="EM285" s="70" t="s">
        <v>3272</v>
      </c>
      <c r="EP285" s="50" t="s">
        <v>944</v>
      </c>
      <c r="EU285" s="96" t="s">
        <v>3091</v>
      </c>
      <c r="EZ285" s="51" t="s">
        <v>98</v>
      </c>
      <c r="FE285" s="52" t="s">
        <v>4441</v>
      </c>
      <c r="FY285" s="52" t="s">
        <v>1493</v>
      </c>
      <c r="GD285" s="52" t="s">
        <v>5529</v>
      </c>
      <c r="GI285" s="51" t="s">
        <v>958</v>
      </c>
      <c r="GS285" s="52" t="s">
        <v>9884</v>
      </c>
      <c r="HC285" s="52" t="s">
        <v>997</v>
      </c>
      <c r="HM285" s="52">
        <v>135000</v>
      </c>
      <c r="HW285" s="51" t="s">
        <v>970</v>
      </c>
      <c r="IB285" s="52" t="s">
        <v>975</v>
      </c>
      <c r="IG285" s="52" t="s">
        <v>171</v>
      </c>
      <c r="IQ285" s="52" t="s">
        <v>10916</v>
      </c>
      <c r="JA285" s="51" t="s">
        <v>960</v>
      </c>
      <c r="JF285" s="51" t="s">
        <v>960</v>
      </c>
      <c r="KJ285" s="52" t="s">
        <v>963</v>
      </c>
    </row>
    <row r="286" spans="1:296" ht="409.6" thickBot="1">
      <c r="A286" s="72" t="s">
        <v>101</v>
      </c>
      <c r="B286" s="70" t="s">
        <v>2277</v>
      </c>
      <c r="C286" s="70" t="s">
        <v>2278</v>
      </c>
      <c r="K286" s="51" t="s">
        <v>949</v>
      </c>
      <c r="P286" s="52" t="s">
        <v>951</v>
      </c>
      <c r="U286" s="52" t="s">
        <v>5324</v>
      </c>
      <c r="Z286" s="52" t="s">
        <v>4032</v>
      </c>
      <c r="AE286"/>
      <c r="AF286"/>
      <c r="AG286"/>
      <c r="AH286"/>
      <c r="AI286"/>
      <c r="AJ286" s="73" t="s">
        <v>941</v>
      </c>
      <c r="AK286" s="71" t="s">
        <v>935</v>
      </c>
      <c r="AL286" s="71" t="s">
        <v>6102</v>
      </c>
      <c r="AO286" s="69"/>
      <c r="AP286" s="69" t="s">
        <v>933</v>
      </c>
      <c r="AQ286" s="69" t="s">
        <v>732</v>
      </c>
      <c r="AT286" s="50" t="s">
        <v>946</v>
      </c>
      <c r="BI286" s="161" t="s">
        <v>7501</v>
      </c>
      <c r="BX286" s="51" t="s">
        <v>1057</v>
      </c>
      <c r="CC286"/>
      <c r="CD286"/>
      <c r="CE286"/>
      <c r="CF286"/>
      <c r="CG286"/>
      <c r="CW286" s="52" t="s">
        <v>993</v>
      </c>
      <c r="DB286"/>
      <c r="DC286"/>
      <c r="DD286"/>
      <c r="DE286"/>
      <c r="DF286"/>
      <c r="DG286" s="50" t="s">
        <v>1140</v>
      </c>
      <c r="DL286" s="51" t="s">
        <v>958</v>
      </c>
      <c r="EA286" s="51" t="s">
        <v>98</v>
      </c>
      <c r="EK286" s="73" t="s">
        <v>938</v>
      </c>
      <c r="EL286" s="71" t="s">
        <v>939</v>
      </c>
      <c r="EM286" s="71" t="s">
        <v>3273</v>
      </c>
      <c r="EU286" s="52" t="s">
        <v>3092</v>
      </c>
      <c r="EZ286" s="52" t="s">
        <v>8971</v>
      </c>
      <c r="FJ286" s="51" t="s">
        <v>973</v>
      </c>
      <c r="FO286" s="51" t="s">
        <v>960</v>
      </c>
      <c r="FT286" s="51" t="s">
        <v>966</v>
      </c>
      <c r="GI286" s="52" t="s">
        <v>3057</v>
      </c>
      <c r="GN286" s="51" t="s">
        <v>949</v>
      </c>
      <c r="HH286" s="51" t="s">
        <v>970</v>
      </c>
      <c r="HR286" s="51" t="s">
        <v>971</v>
      </c>
      <c r="HW286" s="52">
        <v>5000000000</v>
      </c>
      <c r="IL286" s="51" t="s">
        <v>998</v>
      </c>
      <c r="IV286" s="51" t="s">
        <v>973</v>
      </c>
      <c r="JA286" s="52" t="s">
        <v>11887</v>
      </c>
      <c r="JF286" s="52" t="s">
        <v>4784</v>
      </c>
      <c r="JK286" s="51" t="s">
        <v>964</v>
      </c>
      <c r="JP286" s="51" t="s">
        <v>966</v>
      </c>
      <c r="JZ286" s="51" t="s">
        <v>971</v>
      </c>
    </row>
    <row r="287" spans="1:296" ht="409.6" thickBot="1">
      <c r="A287" s="50" t="s">
        <v>982</v>
      </c>
      <c r="F287" s="51" t="s">
        <v>930</v>
      </c>
      <c r="AE287"/>
      <c r="AF287"/>
      <c r="AG287"/>
      <c r="AH287"/>
      <c r="AI287"/>
      <c r="AJ287" s="72" t="s">
        <v>942</v>
      </c>
      <c r="AK287" s="70" t="s">
        <v>935</v>
      </c>
      <c r="AL287" s="70" t="s">
        <v>6103</v>
      </c>
      <c r="AO287" s="72" t="s">
        <v>934</v>
      </c>
      <c r="AP287" s="70" t="s">
        <v>935</v>
      </c>
      <c r="AQ287" s="70" t="s">
        <v>12057</v>
      </c>
      <c r="AY287" s="50" t="s">
        <v>946</v>
      </c>
      <c r="BI287" s="52" t="s">
        <v>7502</v>
      </c>
      <c r="BN287" s="51" t="s">
        <v>968</v>
      </c>
      <c r="BX287" s="52" t="s">
        <v>1058</v>
      </c>
      <c r="CC287"/>
      <c r="CD287"/>
      <c r="CE287"/>
      <c r="CF287"/>
      <c r="CG287"/>
      <c r="CH287" s="51" t="s">
        <v>1099</v>
      </c>
      <c r="CM287" s="51" t="s">
        <v>914</v>
      </c>
      <c r="DB287" s="51" t="s">
        <v>1101</v>
      </c>
      <c r="DC287"/>
      <c r="DD287"/>
      <c r="DE287"/>
      <c r="DF287"/>
      <c r="DL287" s="52" t="s">
        <v>1487</v>
      </c>
      <c r="DQ287" s="51" t="s">
        <v>954</v>
      </c>
      <c r="DV287" s="51" t="s">
        <v>954</v>
      </c>
      <c r="EF287" s="51" t="s">
        <v>973</v>
      </c>
      <c r="EK287" s="72" t="s">
        <v>940</v>
      </c>
      <c r="EL287" s="70" t="s">
        <v>935</v>
      </c>
      <c r="EM287" s="70" t="s">
        <v>3274</v>
      </c>
      <c r="EU287" s="68"/>
      <c r="FE287" s="51" t="s">
        <v>961</v>
      </c>
      <c r="FJ287" s="52">
        <v>2000000</v>
      </c>
      <c r="FO287" s="52" t="s">
        <v>9241</v>
      </c>
      <c r="FT287" s="52" t="s">
        <v>1731</v>
      </c>
      <c r="FY287" s="51" t="s">
        <v>958</v>
      </c>
      <c r="GD287" s="51" t="s">
        <v>972</v>
      </c>
      <c r="GS287" s="51" t="s">
        <v>973</v>
      </c>
      <c r="GX287" s="51" t="s">
        <v>950</v>
      </c>
      <c r="HC287" s="51" t="s">
        <v>968</v>
      </c>
      <c r="HH287" s="52" t="s">
        <v>124</v>
      </c>
      <c r="HM287" s="51" t="s">
        <v>969</v>
      </c>
      <c r="HR287" s="52" t="s">
        <v>10569</v>
      </c>
      <c r="IB287" s="51" t="s">
        <v>956</v>
      </c>
      <c r="IG287" s="51" t="s">
        <v>1101</v>
      </c>
      <c r="IL287" s="52" t="s">
        <v>3916</v>
      </c>
      <c r="IQ287" s="51" t="s">
        <v>961</v>
      </c>
      <c r="IV287" s="52">
        <v>100000000</v>
      </c>
      <c r="JK287" s="52" t="s">
        <v>1477</v>
      </c>
      <c r="JP287" s="52" t="s">
        <v>997</v>
      </c>
      <c r="JZ287" s="52" t="s">
        <v>11593</v>
      </c>
      <c r="KE287" s="51" t="s">
        <v>985</v>
      </c>
      <c r="KJ287" s="51" t="s">
        <v>964</v>
      </c>
    </row>
    <row r="288" spans="1:296" ht="409.6" thickBot="1">
      <c r="F288" s="52" t="s">
        <v>1890</v>
      </c>
      <c r="K288" s="51" t="s">
        <v>950</v>
      </c>
      <c r="P288" s="51" t="s">
        <v>952</v>
      </c>
      <c r="U288" s="51" t="s">
        <v>961</v>
      </c>
      <c r="Z288" s="51" t="s">
        <v>961</v>
      </c>
      <c r="AE288"/>
      <c r="AF288"/>
      <c r="AG288"/>
      <c r="AH288"/>
      <c r="AI288"/>
      <c r="AJ288" s="73" t="s">
        <v>943</v>
      </c>
      <c r="AK288" s="71" t="s">
        <v>935</v>
      </c>
      <c r="AL288" s="71" t="s">
        <v>6104</v>
      </c>
      <c r="AO288" s="73" t="s">
        <v>936</v>
      </c>
      <c r="AP288" s="71" t="s">
        <v>935</v>
      </c>
      <c r="AQ288" s="71" t="s">
        <v>12058</v>
      </c>
      <c r="BD288" s="51" t="s">
        <v>900</v>
      </c>
      <c r="BI288" s="52" t="s">
        <v>7503</v>
      </c>
      <c r="BN288" s="52" t="s">
        <v>124</v>
      </c>
      <c r="CC288"/>
      <c r="CD288"/>
      <c r="CE288"/>
      <c r="CF288"/>
      <c r="CG288"/>
      <c r="CH288" s="52" t="s">
        <v>1104</v>
      </c>
      <c r="CM288" s="69"/>
      <c r="CN288" s="69" t="s">
        <v>915</v>
      </c>
      <c r="CO288" s="69" t="s">
        <v>916</v>
      </c>
      <c r="CP288" s="69" t="s">
        <v>98</v>
      </c>
      <c r="CW288" s="51" t="s">
        <v>994</v>
      </c>
      <c r="DB288" s="52" t="s">
        <v>1102</v>
      </c>
      <c r="DC288"/>
      <c r="DD288"/>
      <c r="DE288"/>
      <c r="DF288"/>
      <c r="DQ288" s="52" t="s">
        <v>975</v>
      </c>
      <c r="DV288" s="52" t="s">
        <v>955</v>
      </c>
      <c r="EK288" s="73" t="s">
        <v>941</v>
      </c>
      <c r="EL288" s="71" t="s">
        <v>935</v>
      </c>
      <c r="EM288" s="71" t="s">
        <v>3275</v>
      </c>
      <c r="EP288" s="51" t="s">
        <v>945</v>
      </c>
      <c r="EU288" s="96" t="s">
        <v>3093</v>
      </c>
      <c r="FE288" s="52" t="s">
        <v>995</v>
      </c>
      <c r="FY288" s="52" t="s">
        <v>959</v>
      </c>
      <c r="GD288" s="52" t="s">
        <v>5530</v>
      </c>
      <c r="GI288" s="51" t="s">
        <v>960</v>
      </c>
      <c r="GN288" s="51" t="s">
        <v>950</v>
      </c>
      <c r="GS288" s="52">
        <v>0</v>
      </c>
      <c r="GX288" s="52" t="s">
        <v>974</v>
      </c>
      <c r="HC288" s="52">
        <v>25000000</v>
      </c>
      <c r="HM288" s="52" t="s">
        <v>124</v>
      </c>
      <c r="HW288" s="51" t="s">
        <v>971</v>
      </c>
      <c r="IB288" s="52" t="s">
        <v>1198</v>
      </c>
      <c r="IG288" s="52" t="s">
        <v>171</v>
      </c>
      <c r="IQ288" s="52" t="s">
        <v>918</v>
      </c>
      <c r="JA288" s="51" t="s">
        <v>961</v>
      </c>
      <c r="JF288" s="51" t="s">
        <v>961</v>
      </c>
      <c r="JU288" s="51" t="s">
        <v>950</v>
      </c>
      <c r="KJ288" s="52" t="s">
        <v>1482</v>
      </c>
    </row>
    <row r="289" spans="1:296" ht="409.6" thickBot="1">
      <c r="F289" s="68"/>
      <c r="K289" s="52" t="s">
        <v>951</v>
      </c>
      <c r="P289" s="52" t="s">
        <v>953</v>
      </c>
      <c r="U289" s="52" t="s">
        <v>918</v>
      </c>
      <c r="Z289" s="52" t="s">
        <v>917</v>
      </c>
      <c r="AE289" s="51" t="s">
        <v>950</v>
      </c>
      <c r="AF289"/>
      <c r="AG289"/>
      <c r="AH289"/>
      <c r="AI289"/>
      <c r="AJ289" s="72" t="s">
        <v>20</v>
      </c>
      <c r="AK289" s="70" t="s">
        <v>935</v>
      </c>
      <c r="AL289" s="70" t="s">
        <v>6105</v>
      </c>
      <c r="AO289" s="72" t="s">
        <v>937</v>
      </c>
      <c r="AP289" s="70" t="s">
        <v>935</v>
      </c>
      <c r="AQ289" s="70" t="s">
        <v>12059</v>
      </c>
      <c r="AT289" s="51" t="s">
        <v>947</v>
      </c>
      <c r="BD289" s="52" t="s">
        <v>2239</v>
      </c>
      <c r="BI289" s="52" t="s">
        <v>7504</v>
      </c>
      <c r="BS289" s="51" t="s">
        <v>900</v>
      </c>
      <c r="BX289" s="51" t="s">
        <v>1059</v>
      </c>
      <c r="CC289" s="50" t="s">
        <v>1140</v>
      </c>
      <c r="CD289"/>
      <c r="CE289"/>
      <c r="CF289"/>
      <c r="CG289"/>
      <c r="CM289" s="72" t="s">
        <v>917</v>
      </c>
      <c r="CN289" s="70">
        <v>1</v>
      </c>
      <c r="CO289" s="70">
        <v>3</v>
      </c>
      <c r="CP289" s="70" t="s">
        <v>8216</v>
      </c>
      <c r="CW289" s="52" t="s">
        <v>8645</v>
      </c>
      <c r="DB289"/>
      <c r="DC289"/>
      <c r="DD289"/>
      <c r="DE289"/>
      <c r="DF289"/>
      <c r="DG289" s="50" t="s">
        <v>1141</v>
      </c>
      <c r="DL289" s="51" t="s">
        <v>960</v>
      </c>
      <c r="EF289" s="51" t="s">
        <v>98</v>
      </c>
      <c r="EK289" s="72" t="s">
        <v>942</v>
      </c>
      <c r="EL289" s="70" t="s">
        <v>935</v>
      </c>
      <c r="EM289" s="70" t="s">
        <v>3276</v>
      </c>
      <c r="EP289" s="52" t="s">
        <v>2671</v>
      </c>
      <c r="EU289" s="52" t="s">
        <v>3094</v>
      </c>
      <c r="FJ289" s="51" t="s">
        <v>98</v>
      </c>
      <c r="FO289" s="51" t="s">
        <v>961</v>
      </c>
      <c r="FT289" s="51" t="s">
        <v>968</v>
      </c>
      <c r="GI289" s="52" t="s">
        <v>9673</v>
      </c>
      <c r="GN289" s="52" t="s">
        <v>951</v>
      </c>
      <c r="HH289" s="51" t="s">
        <v>971</v>
      </c>
      <c r="HR289" s="51" t="s">
        <v>972</v>
      </c>
      <c r="HW289" s="52" t="s">
        <v>5715</v>
      </c>
      <c r="IL289" s="51" t="s">
        <v>999</v>
      </c>
      <c r="IV289" s="51" t="s">
        <v>98</v>
      </c>
      <c r="JA289" s="52" t="s">
        <v>917</v>
      </c>
      <c r="JF289" s="52" t="s">
        <v>917</v>
      </c>
      <c r="JK289" s="51" t="s">
        <v>966</v>
      </c>
      <c r="JP289" s="51" t="s">
        <v>968</v>
      </c>
      <c r="JU289" s="52" t="s">
        <v>980</v>
      </c>
      <c r="JZ289" s="51" t="s">
        <v>972</v>
      </c>
      <c r="KE289" s="51" t="s">
        <v>950</v>
      </c>
    </row>
    <row r="290" spans="1:296" ht="409.6" thickBot="1">
      <c r="A290" s="51" t="s">
        <v>983</v>
      </c>
      <c r="F290" s="52" t="s">
        <v>1891</v>
      </c>
      <c r="AE290" s="52" t="s">
        <v>974</v>
      </c>
      <c r="AF290"/>
      <c r="AG290"/>
      <c r="AH290"/>
      <c r="AI290"/>
      <c r="AJ290" s="73" t="s">
        <v>86</v>
      </c>
      <c r="AK290" s="71" t="s">
        <v>935</v>
      </c>
      <c r="AL290" s="71" t="s">
        <v>6106</v>
      </c>
      <c r="AO290" s="73" t="s">
        <v>938</v>
      </c>
      <c r="AP290" s="71" t="s">
        <v>935</v>
      </c>
      <c r="AQ290" s="71" t="s">
        <v>12060</v>
      </c>
      <c r="AT290" s="52" t="s">
        <v>132</v>
      </c>
      <c r="AY290" s="51" t="s">
        <v>947</v>
      </c>
      <c r="BI290" s="161" t="s">
        <v>7505</v>
      </c>
      <c r="BN290" s="51" t="s">
        <v>969</v>
      </c>
      <c r="BS290" s="52" t="s">
        <v>7846</v>
      </c>
      <c r="BX290" s="52">
        <v>100</v>
      </c>
      <c r="CC290"/>
      <c r="CD290"/>
      <c r="CE290"/>
      <c r="CF290"/>
      <c r="CG290"/>
      <c r="CH290" s="51" t="s">
        <v>1101</v>
      </c>
      <c r="CM290" s="73" t="s">
        <v>918</v>
      </c>
      <c r="CN290" s="71">
        <v>3</v>
      </c>
      <c r="CO290" s="71">
        <v>10</v>
      </c>
      <c r="CP290" s="71" t="s">
        <v>8217</v>
      </c>
      <c r="DB290" s="51" t="s">
        <v>98</v>
      </c>
      <c r="DC290"/>
      <c r="DD290"/>
      <c r="DE290"/>
      <c r="DF290"/>
      <c r="DL290" s="52" t="s">
        <v>8814</v>
      </c>
      <c r="DQ290" s="51" t="s">
        <v>956</v>
      </c>
      <c r="DV290" s="51" t="s">
        <v>956</v>
      </c>
      <c r="EA290" s="51" t="s">
        <v>950</v>
      </c>
      <c r="EK290" s="73" t="s">
        <v>943</v>
      </c>
      <c r="EL290" s="71" t="s">
        <v>939</v>
      </c>
      <c r="EM290" s="71" t="s">
        <v>3277</v>
      </c>
      <c r="EP290" s="68"/>
      <c r="EZ290" s="51" t="s">
        <v>950</v>
      </c>
      <c r="FE290" s="51" t="s">
        <v>962</v>
      </c>
      <c r="FJ290" s="52" t="s">
        <v>9097</v>
      </c>
      <c r="FO290" s="52" t="s">
        <v>995</v>
      </c>
      <c r="FT290" s="52" t="s">
        <v>124</v>
      </c>
      <c r="FY290" s="51" t="s">
        <v>960</v>
      </c>
      <c r="GD290" s="51" t="s">
        <v>973</v>
      </c>
      <c r="GS290" s="51" t="s">
        <v>98</v>
      </c>
      <c r="GX290" s="51" t="s">
        <v>952</v>
      </c>
      <c r="HC290" s="51" t="s">
        <v>969</v>
      </c>
      <c r="HH290" s="52" t="s">
        <v>10425</v>
      </c>
      <c r="HM290" s="51" t="s">
        <v>970</v>
      </c>
      <c r="HR290" s="52" t="s">
        <v>10570</v>
      </c>
      <c r="IB290" s="51" t="s">
        <v>958</v>
      </c>
      <c r="IG290" s="51" t="s">
        <v>98</v>
      </c>
      <c r="IL290" s="52">
        <v>0</v>
      </c>
      <c r="IQ290" s="51" t="s">
        <v>962</v>
      </c>
      <c r="JK290" s="52" t="s">
        <v>1731</v>
      </c>
      <c r="JP290" s="52">
        <v>2755000</v>
      </c>
      <c r="JZ290" s="52" t="s">
        <v>11594</v>
      </c>
      <c r="KE290" s="52" t="s">
        <v>986</v>
      </c>
      <c r="KJ290" s="51" t="s">
        <v>966</v>
      </c>
    </row>
    <row r="291" spans="1:296" ht="409.6" thickBot="1">
      <c r="A291" s="52" t="s">
        <v>132</v>
      </c>
      <c r="F291" s="68"/>
      <c r="K291" s="51" t="s">
        <v>952</v>
      </c>
      <c r="P291" s="51" t="s">
        <v>954</v>
      </c>
      <c r="U291" s="51" t="s">
        <v>962</v>
      </c>
      <c r="Z291" s="51" t="s">
        <v>962</v>
      </c>
      <c r="AE291"/>
      <c r="AF291"/>
      <c r="AG291"/>
      <c r="AH291"/>
      <c r="AI291"/>
      <c r="AJ291" s="50" t="s">
        <v>944</v>
      </c>
      <c r="AO291" s="72" t="s">
        <v>940</v>
      </c>
      <c r="AP291" s="70" t="s">
        <v>935</v>
      </c>
      <c r="AQ291" s="70" t="s">
        <v>12061</v>
      </c>
      <c r="AY291" s="52" t="s">
        <v>132</v>
      </c>
      <c r="BD291" s="51" t="s">
        <v>902</v>
      </c>
      <c r="BI291" s="161" t="s">
        <v>7506</v>
      </c>
      <c r="BN291" s="52" t="s">
        <v>124</v>
      </c>
      <c r="CC291"/>
      <c r="CD291"/>
      <c r="CE291"/>
      <c r="CF291"/>
      <c r="CG291"/>
      <c r="CH291" s="52" t="s">
        <v>1102</v>
      </c>
      <c r="CM291" s="72" t="s">
        <v>919</v>
      </c>
      <c r="CN291" s="70">
        <v>10</v>
      </c>
      <c r="CO291" s="70">
        <v>30</v>
      </c>
      <c r="CP291" s="70" t="s">
        <v>8218</v>
      </c>
      <c r="CW291" s="51" t="s">
        <v>961</v>
      </c>
      <c r="DB291" s="52" t="s">
        <v>12671</v>
      </c>
      <c r="DC291"/>
      <c r="DD291"/>
      <c r="DE291"/>
      <c r="DF291"/>
      <c r="DQ291" s="52" t="s">
        <v>1198</v>
      </c>
      <c r="DV291" s="52" t="s">
        <v>1192</v>
      </c>
      <c r="EA291" s="52" t="s">
        <v>974</v>
      </c>
      <c r="EK291" s="72" t="s">
        <v>20</v>
      </c>
      <c r="EL291" s="70" t="s">
        <v>939</v>
      </c>
      <c r="EM291" s="70" t="s">
        <v>3278</v>
      </c>
      <c r="EP291" s="52" t="s">
        <v>2672</v>
      </c>
      <c r="EU291" s="50" t="s">
        <v>931</v>
      </c>
      <c r="EZ291" s="52" t="s">
        <v>1000</v>
      </c>
      <c r="FE291" s="52" t="s">
        <v>1004</v>
      </c>
      <c r="FY291" s="52" t="s">
        <v>9575</v>
      </c>
      <c r="GD291" s="52">
        <v>1000000</v>
      </c>
      <c r="GI291" s="51" t="s">
        <v>961</v>
      </c>
      <c r="GN291" s="51" t="s">
        <v>952</v>
      </c>
      <c r="GS291" s="52" t="s">
        <v>9885</v>
      </c>
      <c r="GX291" s="52" t="s">
        <v>981</v>
      </c>
      <c r="HC291" s="52" t="s">
        <v>124</v>
      </c>
      <c r="HM291" s="52" t="s">
        <v>124</v>
      </c>
      <c r="HW291" s="51" t="s">
        <v>972</v>
      </c>
      <c r="IB291" s="52" t="s">
        <v>977</v>
      </c>
      <c r="IQ291" s="52" t="s">
        <v>996</v>
      </c>
      <c r="JA291" s="51" t="s">
        <v>962</v>
      </c>
      <c r="JF291" s="51" t="s">
        <v>962</v>
      </c>
      <c r="JU291" s="51" t="s">
        <v>952</v>
      </c>
      <c r="KJ291" s="52" t="s">
        <v>967</v>
      </c>
    </row>
    <row r="292" spans="1:296" ht="409.6" thickBot="1">
      <c r="F292" s="52" t="s">
        <v>1892</v>
      </c>
      <c r="K292" s="52" t="s">
        <v>953</v>
      </c>
      <c r="P292" s="52" t="s">
        <v>975</v>
      </c>
      <c r="U292" s="52" t="s">
        <v>978</v>
      </c>
      <c r="Z292" s="52" t="s">
        <v>1004</v>
      </c>
      <c r="AE292" s="51" t="s">
        <v>952</v>
      </c>
      <c r="AF292"/>
      <c r="AG292"/>
      <c r="AH292"/>
      <c r="AI292"/>
      <c r="AO292" s="73" t="s">
        <v>941</v>
      </c>
      <c r="AP292" s="71" t="s">
        <v>935</v>
      </c>
      <c r="AQ292" s="71" t="s">
        <v>12062</v>
      </c>
      <c r="AT292" s="50" t="s">
        <v>948</v>
      </c>
      <c r="BD292" s="52" t="s">
        <v>910</v>
      </c>
      <c r="BI292" s="52" t="s">
        <v>7507</v>
      </c>
      <c r="BS292" s="51" t="s">
        <v>902</v>
      </c>
      <c r="BX292" s="51" t="s">
        <v>1060</v>
      </c>
      <c r="CC292" s="50" t="s">
        <v>1148</v>
      </c>
      <c r="CD292"/>
      <c r="CE292"/>
      <c r="CF292"/>
      <c r="CG292"/>
      <c r="CM292" s="50" t="s">
        <v>920</v>
      </c>
      <c r="CW292" s="52" t="s">
        <v>995</v>
      </c>
      <c r="DB292"/>
      <c r="DC292"/>
      <c r="DD292"/>
      <c r="DE292"/>
      <c r="DF292"/>
      <c r="DG292" s="51" t="s">
        <v>1142</v>
      </c>
      <c r="DL292" s="51" t="s">
        <v>961</v>
      </c>
      <c r="EK292" s="73" t="s">
        <v>86</v>
      </c>
      <c r="EL292" s="71" t="s">
        <v>939</v>
      </c>
      <c r="EM292" s="71" t="s">
        <v>3279</v>
      </c>
      <c r="EP292" s="68"/>
      <c r="FO292" s="51" t="s">
        <v>962</v>
      </c>
      <c r="FT292" s="51" t="s">
        <v>969</v>
      </c>
      <c r="GI292" s="52" t="s">
        <v>917</v>
      </c>
      <c r="GN292" s="52" t="s">
        <v>953</v>
      </c>
      <c r="HH292" s="51" t="s">
        <v>972</v>
      </c>
      <c r="HR292" s="51" t="s">
        <v>973</v>
      </c>
      <c r="HW292" s="52" t="s">
        <v>5716</v>
      </c>
      <c r="IL292" s="51" t="s">
        <v>98</v>
      </c>
      <c r="JA292" s="52" t="s">
        <v>963</v>
      </c>
      <c r="JF292" s="52" t="s">
        <v>963</v>
      </c>
      <c r="JK292" s="51" t="s">
        <v>968</v>
      </c>
      <c r="JP292" s="51" t="s">
        <v>969</v>
      </c>
      <c r="JU292" s="52" t="s">
        <v>953</v>
      </c>
      <c r="JZ292" s="51" t="s">
        <v>973</v>
      </c>
      <c r="KE292" s="51" t="s">
        <v>987</v>
      </c>
    </row>
    <row r="293" spans="1:296" ht="409.6" thickBot="1">
      <c r="A293" s="50" t="s">
        <v>984</v>
      </c>
      <c r="F293" s="68"/>
      <c r="AE293" s="52" t="s">
        <v>953</v>
      </c>
      <c r="AF293"/>
      <c r="AG293"/>
      <c r="AH293"/>
      <c r="AI293"/>
      <c r="AO293" s="72" t="s">
        <v>942</v>
      </c>
      <c r="AP293" s="70" t="s">
        <v>935</v>
      </c>
      <c r="AQ293" s="70" t="s">
        <v>12063</v>
      </c>
      <c r="AY293" s="50" t="s">
        <v>948</v>
      </c>
      <c r="BI293" s="161" t="s">
        <v>7508</v>
      </c>
      <c r="BN293" s="51" t="s">
        <v>970</v>
      </c>
      <c r="BS293" s="52" t="s">
        <v>2647</v>
      </c>
      <c r="BX293" s="52" t="s">
        <v>2002</v>
      </c>
      <c r="CC293"/>
      <c r="CD293"/>
      <c r="CE293"/>
      <c r="CF293"/>
      <c r="CG293"/>
      <c r="CH293" s="51" t="s">
        <v>98</v>
      </c>
      <c r="DB293"/>
      <c r="DC293"/>
      <c r="DD293"/>
      <c r="DE293"/>
      <c r="DF293"/>
      <c r="DL293" s="52" t="s">
        <v>919</v>
      </c>
      <c r="DQ293" s="51" t="s">
        <v>958</v>
      </c>
      <c r="DV293" s="51" t="s">
        <v>958</v>
      </c>
      <c r="EA293" s="51" t="s">
        <v>952</v>
      </c>
      <c r="EF293" s="51" t="s">
        <v>950</v>
      </c>
      <c r="EK293" s="50" t="s">
        <v>944</v>
      </c>
      <c r="EP293" s="52" t="s">
        <v>2673</v>
      </c>
      <c r="EZ293" s="51" t="s">
        <v>987</v>
      </c>
      <c r="FE293" s="51" t="s">
        <v>964</v>
      </c>
      <c r="FO293" s="52" t="s">
        <v>978</v>
      </c>
      <c r="FT293" s="52" t="s">
        <v>124</v>
      </c>
      <c r="FY293" s="51" t="s">
        <v>961</v>
      </c>
      <c r="GD293" s="51" t="s">
        <v>98</v>
      </c>
      <c r="GX293" s="51" t="s">
        <v>954</v>
      </c>
      <c r="HC293" s="51" t="s">
        <v>970</v>
      </c>
      <c r="HH293" s="52" t="s">
        <v>10426</v>
      </c>
      <c r="HM293" s="51" t="s">
        <v>971</v>
      </c>
      <c r="HR293" s="52">
        <v>604000000000</v>
      </c>
      <c r="IB293" s="51" t="s">
        <v>960</v>
      </c>
      <c r="IL293" s="52" t="s">
        <v>420</v>
      </c>
      <c r="IQ293" s="51" t="s">
        <v>964</v>
      </c>
      <c r="IV293" s="51" t="s">
        <v>950</v>
      </c>
      <c r="JK293" s="52" t="s">
        <v>124</v>
      </c>
      <c r="JP293" s="52" t="s">
        <v>124</v>
      </c>
      <c r="JZ293" s="52">
        <v>50000</v>
      </c>
      <c r="KE293" s="52" t="s">
        <v>953</v>
      </c>
      <c r="KJ293" s="51" t="s">
        <v>968</v>
      </c>
    </row>
    <row r="294" spans="1:296" ht="409.6" thickBot="1">
      <c r="F294" s="52" t="s">
        <v>1893</v>
      </c>
      <c r="K294" s="51" t="s">
        <v>954</v>
      </c>
      <c r="P294" s="51" t="s">
        <v>956</v>
      </c>
      <c r="U294" s="51" t="s">
        <v>964</v>
      </c>
      <c r="Z294" s="51" t="s">
        <v>964</v>
      </c>
      <c r="AE294"/>
      <c r="AF294"/>
      <c r="AG294"/>
      <c r="AH294"/>
      <c r="AI294"/>
      <c r="AJ294" s="51" t="s">
        <v>945</v>
      </c>
      <c r="AO294" s="73" t="s">
        <v>943</v>
      </c>
      <c r="AP294" s="71" t="s">
        <v>935</v>
      </c>
      <c r="AQ294" s="71" t="s">
        <v>12064</v>
      </c>
      <c r="BD294" s="51" t="s">
        <v>904</v>
      </c>
      <c r="BI294" s="52" t="s">
        <v>7509</v>
      </c>
      <c r="BN294" s="52" t="s">
        <v>124</v>
      </c>
      <c r="CC294"/>
      <c r="CD294"/>
      <c r="CE294"/>
      <c r="CF294"/>
      <c r="CG294"/>
      <c r="CH294" s="52" t="s">
        <v>12303</v>
      </c>
      <c r="CW294" s="51" t="s">
        <v>962</v>
      </c>
      <c r="DB294"/>
      <c r="DC294"/>
      <c r="DD294"/>
      <c r="DE294"/>
      <c r="DF294"/>
      <c r="DG294" s="51" t="s">
        <v>72</v>
      </c>
      <c r="DQ294" s="52" t="s">
        <v>1199</v>
      </c>
      <c r="DV294" s="52" t="s">
        <v>959</v>
      </c>
      <c r="EA294" s="52" t="s">
        <v>981</v>
      </c>
      <c r="EF294" s="52" t="s">
        <v>980</v>
      </c>
      <c r="EP294" s="52" t="s">
        <v>2674</v>
      </c>
      <c r="EU294" s="51" t="s">
        <v>932</v>
      </c>
      <c r="EZ294" s="52" t="s">
        <v>988</v>
      </c>
      <c r="FE294" s="52" t="s">
        <v>1195</v>
      </c>
      <c r="FJ294" s="51" t="s">
        <v>950</v>
      </c>
      <c r="FY294" s="52" t="s">
        <v>918</v>
      </c>
      <c r="GI294" s="51" t="s">
        <v>962</v>
      </c>
      <c r="GN294" s="51" t="s">
        <v>954</v>
      </c>
      <c r="GX294" s="52" t="s">
        <v>975</v>
      </c>
      <c r="HC294" s="52" t="s">
        <v>124</v>
      </c>
      <c r="HM294" s="52" t="s">
        <v>4600</v>
      </c>
      <c r="HW294" s="51" t="s">
        <v>973</v>
      </c>
      <c r="IB294" s="52" t="s">
        <v>10745</v>
      </c>
      <c r="IG294" s="51" t="s">
        <v>1090</v>
      </c>
      <c r="IQ294" s="52" t="s">
        <v>979</v>
      </c>
      <c r="IV294" s="52" t="s">
        <v>974</v>
      </c>
      <c r="JA294" s="51" t="s">
        <v>964</v>
      </c>
      <c r="JF294" s="51" t="s">
        <v>964</v>
      </c>
      <c r="JU294" s="51" t="s">
        <v>954</v>
      </c>
      <c r="KJ294" s="52" t="s">
        <v>124</v>
      </c>
    </row>
    <row r="295" spans="1:296" ht="409.6" thickBot="1">
      <c r="F295" s="68"/>
      <c r="K295" s="52" t="s">
        <v>955</v>
      </c>
      <c r="P295" s="52" t="s">
        <v>1931</v>
      </c>
      <c r="U295" s="52" t="s">
        <v>1195</v>
      </c>
      <c r="Z295" s="52" t="s">
        <v>965</v>
      </c>
      <c r="AE295" s="51" t="s">
        <v>954</v>
      </c>
      <c r="AF295"/>
      <c r="AG295"/>
      <c r="AH295"/>
      <c r="AI295"/>
      <c r="AJ295" s="52" t="s">
        <v>6107</v>
      </c>
      <c r="AO295" s="72" t="s">
        <v>20</v>
      </c>
      <c r="AP295" s="70" t="s">
        <v>935</v>
      </c>
      <c r="AQ295" s="70" t="s">
        <v>12065</v>
      </c>
      <c r="AT295" s="51" t="s">
        <v>949</v>
      </c>
      <c r="BD295" s="52" t="s">
        <v>1425</v>
      </c>
      <c r="BI295" s="161" t="s">
        <v>7510</v>
      </c>
      <c r="BS295" s="51" t="s">
        <v>904</v>
      </c>
      <c r="BX295" s="51" t="s">
        <v>732</v>
      </c>
      <c r="CC295" s="51" t="s">
        <v>1149</v>
      </c>
      <c r="CD295"/>
      <c r="CE295"/>
      <c r="CF295"/>
      <c r="CG295"/>
      <c r="CM295" s="51" t="s">
        <v>921</v>
      </c>
      <c r="CW295" s="52" t="s">
        <v>963</v>
      </c>
      <c r="DB295" s="50" t="s">
        <v>1140</v>
      </c>
      <c r="DC295"/>
      <c r="DD295"/>
      <c r="DE295"/>
      <c r="DF295"/>
      <c r="DL295" s="51" t="s">
        <v>962</v>
      </c>
      <c r="EP295" s="68"/>
      <c r="EU295" s="69"/>
      <c r="EV295" s="69" t="s">
        <v>933</v>
      </c>
      <c r="EW295" s="69" t="s">
        <v>732</v>
      </c>
      <c r="FJ295" s="52" t="s">
        <v>974</v>
      </c>
      <c r="FO295" s="51" t="s">
        <v>964</v>
      </c>
      <c r="FT295" s="51" t="s">
        <v>970</v>
      </c>
      <c r="GI295" s="52" t="s">
        <v>1201</v>
      </c>
      <c r="GN295" s="52" t="s">
        <v>955</v>
      </c>
      <c r="GS295" s="51" t="s">
        <v>950</v>
      </c>
      <c r="HH295" s="51" t="s">
        <v>973</v>
      </c>
      <c r="HR295" s="51" t="s">
        <v>98</v>
      </c>
      <c r="HW295" s="52">
        <v>300000000</v>
      </c>
      <c r="IG295" s="52" t="s">
        <v>1118</v>
      </c>
      <c r="JA295" s="52" t="s">
        <v>965</v>
      </c>
      <c r="JF295" s="52" t="s">
        <v>1482</v>
      </c>
      <c r="JK295" s="51" t="s">
        <v>969</v>
      </c>
      <c r="JP295" s="51" t="s">
        <v>970</v>
      </c>
      <c r="JU295" s="52" t="s">
        <v>955</v>
      </c>
      <c r="JZ295" s="51" t="s">
        <v>98</v>
      </c>
      <c r="KE295" s="51" t="s">
        <v>989</v>
      </c>
    </row>
    <row r="296" spans="1:296" ht="409.6" thickBot="1">
      <c r="A296" s="51" t="s">
        <v>985</v>
      </c>
      <c r="F296" s="52" t="s">
        <v>1894</v>
      </c>
      <c r="AE296" s="52" t="s">
        <v>975</v>
      </c>
      <c r="AF296"/>
      <c r="AG296"/>
      <c r="AH296"/>
      <c r="AI296"/>
      <c r="AJ296" s="68"/>
      <c r="AO296" s="73" t="s">
        <v>86</v>
      </c>
      <c r="AP296" s="71" t="s">
        <v>935</v>
      </c>
      <c r="AQ296" s="71" t="s">
        <v>12066</v>
      </c>
      <c r="AY296" s="51" t="s">
        <v>949</v>
      </c>
      <c r="BI296" s="52" t="s">
        <v>7511</v>
      </c>
      <c r="BN296" s="51" t="s">
        <v>971</v>
      </c>
      <c r="BS296" s="52" t="s">
        <v>907</v>
      </c>
      <c r="BX296" s="52" t="s">
        <v>8090</v>
      </c>
      <c r="CM296" s="52" t="s">
        <v>922</v>
      </c>
      <c r="DB296"/>
      <c r="DC296"/>
      <c r="DD296"/>
      <c r="DE296"/>
      <c r="DF296"/>
      <c r="DG296" s="51" t="s">
        <v>1143</v>
      </c>
      <c r="DL296" s="52" t="s">
        <v>1214</v>
      </c>
      <c r="DQ296" s="51" t="s">
        <v>960</v>
      </c>
      <c r="DV296" s="51" t="s">
        <v>960</v>
      </c>
      <c r="EA296" s="51" t="s">
        <v>954</v>
      </c>
      <c r="EF296" s="51" t="s">
        <v>952</v>
      </c>
      <c r="EK296" s="51" t="s">
        <v>945</v>
      </c>
      <c r="EP296" s="52" t="s">
        <v>2675</v>
      </c>
      <c r="EU296" s="72" t="s">
        <v>934</v>
      </c>
      <c r="EV296" s="70" t="s">
        <v>935</v>
      </c>
      <c r="EW296" s="70" t="s">
        <v>3095</v>
      </c>
      <c r="EZ296" s="51" t="s">
        <v>989</v>
      </c>
      <c r="FE296" s="51" t="s">
        <v>966</v>
      </c>
      <c r="FO296" s="52" t="s">
        <v>979</v>
      </c>
      <c r="FT296" s="52" t="s">
        <v>124</v>
      </c>
      <c r="FY296" s="51" t="s">
        <v>962</v>
      </c>
      <c r="GS296" s="52" t="s">
        <v>974</v>
      </c>
      <c r="GX296" s="51" t="s">
        <v>956</v>
      </c>
      <c r="HC296" s="51" t="s">
        <v>971</v>
      </c>
      <c r="HH296" s="52">
        <v>8159726</v>
      </c>
      <c r="HM296" s="51" t="s">
        <v>972</v>
      </c>
      <c r="IB296" s="51" t="s">
        <v>961</v>
      </c>
      <c r="IQ296" s="51" t="s">
        <v>966</v>
      </c>
      <c r="IV296" s="51" t="s">
        <v>952</v>
      </c>
      <c r="JK296" s="52" t="s">
        <v>124</v>
      </c>
      <c r="JP296" s="52" t="s">
        <v>124</v>
      </c>
      <c r="JZ296" s="52" t="s">
        <v>11595</v>
      </c>
      <c r="KE296" s="52" t="s">
        <v>1001</v>
      </c>
      <c r="KJ296" s="51" t="s">
        <v>969</v>
      </c>
    </row>
    <row r="297" spans="1:296" ht="409.6" thickBot="1">
      <c r="F297" s="68"/>
      <c r="K297" s="51" t="s">
        <v>956</v>
      </c>
      <c r="P297" s="51" t="s">
        <v>958</v>
      </c>
      <c r="U297" s="51" t="s">
        <v>966</v>
      </c>
      <c r="Z297" s="51" t="s">
        <v>966</v>
      </c>
      <c r="AE297"/>
      <c r="AF297"/>
      <c r="AG297"/>
      <c r="AH297"/>
      <c r="AI297"/>
      <c r="AJ297" s="52" t="s">
        <v>6108</v>
      </c>
      <c r="AO297" s="50" t="s">
        <v>944</v>
      </c>
      <c r="AT297" s="51" t="s">
        <v>950</v>
      </c>
      <c r="BD297" s="51" t="s">
        <v>98</v>
      </c>
      <c r="BI297" s="161" t="s">
        <v>7512</v>
      </c>
      <c r="BN297" s="52" t="s">
        <v>7707</v>
      </c>
      <c r="CW297" s="51" t="s">
        <v>964</v>
      </c>
      <c r="DB297"/>
      <c r="DC297"/>
      <c r="DD297"/>
      <c r="DE297"/>
      <c r="DF297"/>
      <c r="DG297" s="52" t="s">
        <v>1144</v>
      </c>
      <c r="DQ297" s="52" t="s">
        <v>1200</v>
      </c>
      <c r="DV297" s="52" t="s">
        <v>1476</v>
      </c>
      <c r="EA297" s="52" t="s">
        <v>975</v>
      </c>
      <c r="EF297" s="52" t="s">
        <v>953</v>
      </c>
      <c r="EK297" s="52" t="s">
        <v>3280</v>
      </c>
      <c r="EP297" s="68"/>
      <c r="EU297" s="73" t="s">
        <v>936</v>
      </c>
      <c r="EV297" s="71" t="s">
        <v>935</v>
      </c>
      <c r="EW297" s="71" t="s">
        <v>3096</v>
      </c>
      <c r="EZ297" s="52" t="s">
        <v>990</v>
      </c>
      <c r="FE297" s="52" t="s">
        <v>997</v>
      </c>
      <c r="FJ297" s="51" t="s">
        <v>952</v>
      </c>
      <c r="FY297" s="52" t="s">
        <v>1004</v>
      </c>
      <c r="GD297" s="51" t="s">
        <v>950</v>
      </c>
      <c r="GI297" s="51" t="s">
        <v>964</v>
      </c>
      <c r="GN297" s="51" t="s">
        <v>956</v>
      </c>
      <c r="GX297" s="52" t="s">
        <v>976</v>
      </c>
      <c r="HC297" s="52" t="s">
        <v>10259</v>
      </c>
      <c r="HM297" s="52" t="s">
        <v>4601</v>
      </c>
      <c r="HW297" s="51" t="s">
        <v>98</v>
      </c>
      <c r="IB297" s="52" t="s">
        <v>917</v>
      </c>
      <c r="IG297" s="51" t="s">
        <v>1092</v>
      </c>
      <c r="IL297" s="50" t="s">
        <v>1009</v>
      </c>
      <c r="IQ297" s="52" t="s">
        <v>997</v>
      </c>
      <c r="IV297" s="52" t="s">
        <v>953</v>
      </c>
      <c r="JA297" s="51" t="s">
        <v>966</v>
      </c>
      <c r="JF297" s="51" t="s">
        <v>966</v>
      </c>
      <c r="JU297" s="51" t="s">
        <v>956</v>
      </c>
      <c r="KJ297" s="52">
        <v>2000000000</v>
      </c>
    </row>
    <row r="298" spans="1:296" ht="409.6" thickBot="1">
      <c r="A298" s="51" t="s">
        <v>950</v>
      </c>
      <c r="F298" s="52" t="s">
        <v>1895</v>
      </c>
      <c r="K298" s="52" t="s">
        <v>2818</v>
      </c>
      <c r="P298" s="52" t="s">
        <v>1932</v>
      </c>
      <c r="U298" s="52" t="s">
        <v>1731</v>
      </c>
      <c r="Z298" s="52" t="s">
        <v>997</v>
      </c>
      <c r="AE298" s="51" t="s">
        <v>956</v>
      </c>
      <c r="AF298"/>
      <c r="AG298"/>
      <c r="AH298"/>
      <c r="AI298"/>
      <c r="AJ298" s="68"/>
      <c r="AT298" s="52" t="s">
        <v>951</v>
      </c>
      <c r="AY298" s="51" t="s">
        <v>950</v>
      </c>
      <c r="BD298" s="52" t="s">
        <v>6722</v>
      </c>
      <c r="BI298" s="161" t="s">
        <v>7513</v>
      </c>
      <c r="BS298" s="51" t="s">
        <v>98</v>
      </c>
      <c r="BX298" s="51" t="s">
        <v>1062</v>
      </c>
      <c r="CH298" s="51" t="s">
        <v>1090</v>
      </c>
      <c r="CM298" s="50" t="s">
        <v>923</v>
      </c>
      <c r="CW298" s="52" t="s">
        <v>979</v>
      </c>
      <c r="DB298" s="50" t="s">
        <v>1148</v>
      </c>
      <c r="DC298"/>
      <c r="DD298"/>
      <c r="DE298"/>
      <c r="DF298"/>
      <c r="DL298" s="51" t="s">
        <v>964</v>
      </c>
      <c r="EK298" s="52"/>
      <c r="EP298" s="52" t="s">
        <v>2676</v>
      </c>
      <c r="EU298" s="72" t="s">
        <v>937</v>
      </c>
      <c r="EV298" s="70" t="s">
        <v>935</v>
      </c>
      <c r="EW298" s="70" t="s">
        <v>3097</v>
      </c>
      <c r="FJ298" s="52" t="s">
        <v>953</v>
      </c>
      <c r="FO298" s="51" t="s">
        <v>966</v>
      </c>
      <c r="FT298" s="51" t="s">
        <v>971</v>
      </c>
      <c r="GD298" s="52" t="s">
        <v>974</v>
      </c>
      <c r="GI298" s="52" t="s">
        <v>1477</v>
      </c>
      <c r="GN298" s="52" t="s">
        <v>2818</v>
      </c>
      <c r="GS298" s="51" t="s">
        <v>952</v>
      </c>
      <c r="HH298" s="51" t="s">
        <v>98</v>
      </c>
      <c r="IG298" s="52" t="s">
        <v>1119</v>
      </c>
      <c r="JA298" s="52" t="s">
        <v>967</v>
      </c>
      <c r="JF298" s="52" t="s">
        <v>997</v>
      </c>
      <c r="JK298" s="51" t="s">
        <v>970</v>
      </c>
      <c r="JP298" s="51" t="s">
        <v>971</v>
      </c>
      <c r="JU298" s="52" t="s">
        <v>2818</v>
      </c>
      <c r="KE298" s="51" t="s">
        <v>991</v>
      </c>
    </row>
    <row r="299" spans="1:296" ht="409.6" thickBot="1">
      <c r="A299" s="52" t="s">
        <v>986</v>
      </c>
      <c r="F299" s="68"/>
      <c r="AE299" s="52" t="s">
        <v>1198</v>
      </c>
      <c r="AF299"/>
      <c r="AG299"/>
      <c r="AH299"/>
      <c r="AI299"/>
      <c r="AJ299" s="52" t="s">
        <v>6109</v>
      </c>
      <c r="AY299" s="52" t="s">
        <v>951</v>
      </c>
      <c r="BI299" s="52" t="s">
        <v>7514</v>
      </c>
      <c r="BN299" s="51" t="s">
        <v>972</v>
      </c>
      <c r="BS299" s="52" t="s">
        <v>7847</v>
      </c>
      <c r="BX299" s="52">
        <v>1.8</v>
      </c>
      <c r="CH299" s="52" t="s">
        <v>1110</v>
      </c>
      <c r="DB299"/>
      <c r="DC299"/>
      <c r="DD299"/>
      <c r="DE299"/>
      <c r="DF299"/>
      <c r="DG299" s="51" t="s">
        <v>1145</v>
      </c>
      <c r="DL299" s="52" t="s">
        <v>1482</v>
      </c>
      <c r="DQ299" s="51" t="s">
        <v>961</v>
      </c>
      <c r="DV299" s="51" t="s">
        <v>961</v>
      </c>
      <c r="EA299" s="51" t="s">
        <v>956</v>
      </c>
      <c r="EF299" s="51" t="s">
        <v>954</v>
      </c>
      <c r="EK299" s="52" t="s">
        <v>3281</v>
      </c>
      <c r="EP299" s="52" t="s">
        <v>2677</v>
      </c>
      <c r="EU299" s="73" t="s">
        <v>938</v>
      </c>
      <c r="EV299" s="71" t="s">
        <v>935</v>
      </c>
      <c r="EW299" s="71" t="s">
        <v>3098</v>
      </c>
      <c r="EZ299" s="51" t="s">
        <v>991</v>
      </c>
      <c r="FE299" s="51" t="s">
        <v>968</v>
      </c>
      <c r="FO299" s="52" t="s">
        <v>1731</v>
      </c>
      <c r="FT299" s="52" t="s">
        <v>9343</v>
      </c>
      <c r="FY299" s="51" t="s">
        <v>964</v>
      </c>
      <c r="GS299" s="52" t="s">
        <v>981</v>
      </c>
      <c r="GX299" s="51" t="s">
        <v>958</v>
      </c>
      <c r="HC299" s="51" t="s">
        <v>972</v>
      </c>
      <c r="HM299" s="51" t="s">
        <v>973</v>
      </c>
      <c r="HR299" s="51" t="s">
        <v>950</v>
      </c>
      <c r="IB299" s="51" t="s">
        <v>962</v>
      </c>
      <c r="IQ299" s="51" t="s">
        <v>968</v>
      </c>
      <c r="IV299" s="51" t="s">
        <v>954</v>
      </c>
      <c r="JK299" s="52" t="s">
        <v>124</v>
      </c>
      <c r="JP299" s="52" t="s">
        <v>5003</v>
      </c>
      <c r="KE299" s="52" t="s">
        <v>2279</v>
      </c>
      <c r="KJ299" s="51" t="s">
        <v>970</v>
      </c>
    </row>
    <row r="300" spans="1:296" ht="409.6" thickBot="1">
      <c r="F300" s="52" t="s">
        <v>1896</v>
      </c>
      <c r="K300" s="51" t="s">
        <v>958</v>
      </c>
      <c r="P300" s="51" t="s">
        <v>960</v>
      </c>
      <c r="U300" s="51" t="s">
        <v>968</v>
      </c>
      <c r="Z300" s="51" t="s">
        <v>968</v>
      </c>
      <c r="AE300"/>
      <c r="AF300"/>
      <c r="AG300"/>
      <c r="AH300"/>
      <c r="AI300"/>
      <c r="AJ300" s="68"/>
      <c r="AO300" s="51" t="s">
        <v>945</v>
      </c>
      <c r="AT300" s="51" t="s">
        <v>952</v>
      </c>
      <c r="BI300" s="161" t="s">
        <v>7515</v>
      </c>
      <c r="BN300" s="52" t="s">
        <v>7708</v>
      </c>
      <c r="CW300" s="51" t="s">
        <v>966</v>
      </c>
      <c r="DB300"/>
      <c r="DC300"/>
      <c r="DD300"/>
      <c r="DE300"/>
      <c r="DF300"/>
      <c r="DG300" s="52" t="s">
        <v>1146</v>
      </c>
      <c r="DQ300" s="52" t="s">
        <v>918</v>
      </c>
      <c r="DV300" s="52" t="s">
        <v>917</v>
      </c>
      <c r="EA300" s="52" t="s">
        <v>1198</v>
      </c>
      <c r="EF300" s="52" t="s">
        <v>975</v>
      </c>
      <c r="EK300" s="68"/>
      <c r="EP300" s="68"/>
      <c r="EU300" s="72" t="s">
        <v>940</v>
      </c>
      <c r="EV300" s="70" t="s">
        <v>935</v>
      </c>
      <c r="EW300" s="70" t="s">
        <v>3099</v>
      </c>
      <c r="EZ300" s="52" t="s">
        <v>1509</v>
      </c>
      <c r="FE300" s="52">
        <v>750000000</v>
      </c>
      <c r="FJ300" s="51" t="s">
        <v>954</v>
      </c>
      <c r="FY300" s="52" t="s">
        <v>979</v>
      </c>
      <c r="GD300" s="51" t="s">
        <v>952</v>
      </c>
      <c r="GI300" s="51" t="s">
        <v>966</v>
      </c>
      <c r="GN300" s="51" t="s">
        <v>958</v>
      </c>
      <c r="GX300" s="52" t="s">
        <v>977</v>
      </c>
      <c r="HC300" s="52" t="s">
        <v>10260</v>
      </c>
      <c r="HM300" s="52">
        <v>135000</v>
      </c>
      <c r="HR300" s="52" t="s">
        <v>980</v>
      </c>
      <c r="IB300" s="52" t="s">
        <v>1201</v>
      </c>
      <c r="IG300" s="51" t="s">
        <v>1094</v>
      </c>
      <c r="IL300" s="51" t="s">
        <v>1010</v>
      </c>
      <c r="IQ300" s="52">
        <v>14000000</v>
      </c>
      <c r="IV300" s="52" t="s">
        <v>955</v>
      </c>
      <c r="JA300" s="51" t="s">
        <v>968</v>
      </c>
      <c r="JF300" s="51" t="s">
        <v>968</v>
      </c>
      <c r="JU300" s="51" t="s">
        <v>958</v>
      </c>
      <c r="JZ300" s="51" t="s">
        <v>950</v>
      </c>
      <c r="KJ300" s="52">
        <v>5000000000</v>
      </c>
    </row>
    <row r="301" spans="1:296" ht="409.6" thickBot="1">
      <c r="A301" s="51" t="s">
        <v>987</v>
      </c>
      <c r="F301" s="68"/>
      <c r="K301" s="52" t="s">
        <v>959</v>
      </c>
      <c r="P301" s="52" t="s">
        <v>4226</v>
      </c>
      <c r="U301" s="52" t="s">
        <v>124</v>
      </c>
      <c r="Z301" s="52">
        <v>10000000</v>
      </c>
      <c r="AE301" s="51" t="s">
        <v>958</v>
      </c>
      <c r="AF301"/>
      <c r="AG301"/>
      <c r="AH301"/>
      <c r="AI301"/>
      <c r="AJ301" s="52" t="s">
        <v>6110</v>
      </c>
      <c r="AO301" s="52" t="s">
        <v>12067</v>
      </c>
      <c r="AT301" s="52" t="s">
        <v>953</v>
      </c>
      <c r="AY301" s="51" t="s">
        <v>952</v>
      </c>
      <c r="BI301" s="161" t="s">
        <v>7516</v>
      </c>
      <c r="BX301" s="51" t="s">
        <v>1063</v>
      </c>
      <c r="CH301" s="51" t="s">
        <v>1092</v>
      </c>
      <c r="CM301" s="51" t="s">
        <v>924</v>
      </c>
      <c r="CW301" s="52" t="s">
        <v>997</v>
      </c>
      <c r="DB301" s="51" t="s">
        <v>1149</v>
      </c>
      <c r="DC301"/>
      <c r="DD301"/>
      <c r="DE301"/>
      <c r="DF301"/>
      <c r="DL301" s="51" t="s">
        <v>966</v>
      </c>
      <c r="EK301" s="52" t="s">
        <v>3282</v>
      </c>
      <c r="EP301" s="52" t="s">
        <v>2678</v>
      </c>
      <c r="EU301" s="73" t="s">
        <v>941</v>
      </c>
      <c r="EV301" s="71" t="s">
        <v>935</v>
      </c>
      <c r="EW301" s="71" t="s">
        <v>3100</v>
      </c>
      <c r="FJ301" s="52" t="s">
        <v>975</v>
      </c>
      <c r="FO301" s="51" t="s">
        <v>968</v>
      </c>
      <c r="FT301" s="51" t="s">
        <v>972</v>
      </c>
      <c r="GD301" s="52" t="s">
        <v>953</v>
      </c>
      <c r="GI301" s="52" t="s">
        <v>967</v>
      </c>
      <c r="GN301" s="52" t="s">
        <v>959</v>
      </c>
      <c r="GS301" s="51" t="s">
        <v>954</v>
      </c>
      <c r="HW301" s="51" t="s">
        <v>950</v>
      </c>
      <c r="IL301" s="69"/>
      <c r="IM301" s="69" t="s">
        <v>1011</v>
      </c>
      <c r="IN301" s="69" t="s">
        <v>1012</v>
      </c>
      <c r="JA301" s="52" t="s">
        <v>124</v>
      </c>
      <c r="JF301" s="52">
        <v>14500000</v>
      </c>
      <c r="JK301" s="51" t="s">
        <v>971</v>
      </c>
      <c r="JP301" s="51" t="s">
        <v>972</v>
      </c>
      <c r="JU301" s="52" t="s">
        <v>959</v>
      </c>
      <c r="JZ301" s="52" t="s">
        <v>980</v>
      </c>
      <c r="KE301" s="51" t="s">
        <v>958</v>
      </c>
    </row>
    <row r="302" spans="1:296" ht="409.6" thickBot="1">
      <c r="A302" s="52" t="s">
        <v>953</v>
      </c>
      <c r="F302" s="52" t="s">
        <v>1897</v>
      </c>
      <c r="AE302" s="52" t="s">
        <v>977</v>
      </c>
      <c r="AF302"/>
      <c r="AG302"/>
      <c r="AH302"/>
      <c r="AI302"/>
      <c r="AJ302" s="52"/>
      <c r="AO302" s="52" t="s">
        <v>12068</v>
      </c>
      <c r="AY302" s="52" t="s">
        <v>953</v>
      </c>
      <c r="BD302" s="51" t="s">
        <v>900</v>
      </c>
      <c r="BI302" s="52" t="s">
        <v>7517</v>
      </c>
      <c r="BN302" s="51" t="s">
        <v>973</v>
      </c>
      <c r="BX302" s="52">
        <v>42.7</v>
      </c>
      <c r="CH302" s="52" t="s">
        <v>1562</v>
      </c>
      <c r="CM302" s="69"/>
      <c r="CN302" s="69" t="s">
        <v>925</v>
      </c>
      <c r="CO302" s="69" t="s">
        <v>926</v>
      </c>
      <c r="CP302" s="69" t="s">
        <v>98</v>
      </c>
      <c r="DB302" s="52" t="s">
        <v>1590</v>
      </c>
      <c r="DC302"/>
      <c r="DD302"/>
      <c r="DE302"/>
      <c r="DF302"/>
      <c r="DG302" s="51" t="s">
        <v>1147</v>
      </c>
      <c r="DL302" s="52" t="s">
        <v>997</v>
      </c>
      <c r="DQ302" s="51" t="s">
        <v>962</v>
      </c>
      <c r="DV302" s="51" t="s">
        <v>962</v>
      </c>
      <c r="EA302" s="51" t="s">
        <v>958</v>
      </c>
      <c r="EF302" s="51" t="s">
        <v>956</v>
      </c>
      <c r="EK302" s="52" t="s">
        <v>3283</v>
      </c>
      <c r="EU302" s="72" t="s">
        <v>942</v>
      </c>
      <c r="EV302" s="70" t="s">
        <v>935</v>
      </c>
      <c r="EW302" s="70" t="s">
        <v>3101</v>
      </c>
      <c r="EZ302" s="51" t="s">
        <v>958</v>
      </c>
      <c r="FE302" s="51" t="s">
        <v>969</v>
      </c>
      <c r="FO302" s="52" t="s">
        <v>124</v>
      </c>
      <c r="FT302" s="52" t="s">
        <v>9344</v>
      </c>
      <c r="FY302" s="51" t="s">
        <v>966</v>
      </c>
      <c r="GS302" s="52" t="s">
        <v>975</v>
      </c>
      <c r="GX302" s="51" t="s">
        <v>960</v>
      </c>
      <c r="HC302" s="51" t="s">
        <v>973</v>
      </c>
      <c r="HH302" s="51" t="s">
        <v>950</v>
      </c>
      <c r="HM302" s="51" t="s">
        <v>98</v>
      </c>
      <c r="HR302" s="51" t="s">
        <v>952</v>
      </c>
      <c r="HW302" s="52" t="s">
        <v>974</v>
      </c>
      <c r="IB302" s="51" t="s">
        <v>964</v>
      </c>
      <c r="IG302" s="51" t="s">
        <v>707</v>
      </c>
      <c r="IL302" s="72" t="s">
        <v>990</v>
      </c>
      <c r="IM302" s="70" t="s">
        <v>1525</v>
      </c>
      <c r="IN302" s="70" t="s">
        <v>3917</v>
      </c>
      <c r="IQ302" s="51" t="s">
        <v>969</v>
      </c>
      <c r="IV302" s="51" t="s">
        <v>956</v>
      </c>
      <c r="JK302" s="52" t="s">
        <v>11315</v>
      </c>
      <c r="JP302" s="52" t="s">
        <v>5004</v>
      </c>
      <c r="KE302" s="52" t="s">
        <v>1003</v>
      </c>
      <c r="KJ302" s="51" t="s">
        <v>971</v>
      </c>
    </row>
    <row r="303" spans="1:296" ht="409.6" thickBot="1">
      <c r="F303" s="82" t="s">
        <v>1898</v>
      </c>
      <c r="K303" s="51" t="s">
        <v>960</v>
      </c>
      <c r="P303" s="51" t="s">
        <v>961</v>
      </c>
      <c r="U303" s="51" t="s">
        <v>969</v>
      </c>
      <c r="Z303" s="51" t="s">
        <v>969</v>
      </c>
      <c r="AE303"/>
      <c r="AF303"/>
      <c r="AG303"/>
      <c r="AH303"/>
      <c r="AI303"/>
      <c r="AJ303" s="68"/>
      <c r="AO303" s="52" t="s">
        <v>12069</v>
      </c>
      <c r="AT303" s="51" t="s">
        <v>954</v>
      </c>
      <c r="BD303" s="52" t="s">
        <v>1423</v>
      </c>
      <c r="BI303" s="52" t="s">
        <v>7518</v>
      </c>
      <c r="BN303" s="52">
        <v>1000000</v>
      </c>
      <c r="BS303" s="50" t="s">
        <v>912</v>
      </c>
      <c r="CM303" s="72" t="s">
        <v>101</v>
      </c>
      <c r="CN303" s="70" t="s">
        <v>927</v>
      </c>
      <c r="CO303" s="70" t="s">
        <v>928</v>
      </c>
      <c r="CP303" s="70" t="s">
        <v>8219</v>
      </c>
      <c r="CW303" s="51" t="s">
        <v>968</v>
      </c>
      <c r="DG303" s="52">
        <v>10663</v>
      </c>
      <c r="DQ303" s="52" t="s">
        <v>1201</v>
      </c>
      <c r="DV303" s="52" t="s">
        <v>978</v>
      </c>
      <c r="EA303" s="52" t="s">
        <v>1932</v>
      </c>
      <c r="EF303" s="52" t="s">
        <v>976</v>
      </c>
      <c r="EP303" s="50" t="s">
        <v>946</v>
      </c>
      <c r="EU303" s="73" t="s">
        <v>943</v>
      </c>
      <c r="EV303" s="71" t="s">
        <v>935</v>
      </c>
      <c r="EW303" s="71" t="s">
        <v>3102</v>
      </c>
      <c r="EZ303" s="52" t="s">
        <v>993</v>
      </c>
      <c r="FE303" s="52" t="s">
        <v>124</v>
      </c>
      <c r="FJ303" s="51" t="s">
        <v>956</v>
      </c>
      <c r="FY303" s="52" t="s">
        <v>967</v>
      </c>
      <c r="GD303" s="51" t="s">
        <v>954</v>
      </c>
      <c r="GI303" s="51" t="s">
        <v>968</v>
      </c>
      <c r="GN303" s="51" t="s">
        <v>960</v>
      </c>
      <c r="GX303" s="52" t="s">
        <v>10066</v>
      </c>
      <c r="HC303" s="52">
        <v>1500000</v>
      </c>
      <c r="HH303" s="52" t="s">
        <v>974</v>
      </c>
      <c r="HM303" s="52" t="s">
        <v>4602</v>
      </c>
      <c r="HR303" s="52" t="s">
        <v>988</v>
      </c>
      <c r="IB303" s="52" t="s">
        <v>965</v>
      </c>
      <c r="IG303" s="52" t="s">
        <v>171</v>
      </c>
      <c r="IL303" s="73" t="s">
        <v>1014</v>
      </c>
      <c r="IM303" s="71" t="s">
        <v>1525</v>
      </c>
      <c r="IN303" s="71" t="s">
        <v>3918</v>
      </c>
      <c r="IQ303" s="52" t="s">
        <v>124</v>
      </c>
      <c r="IV303" s="52" t="s">
        <v>1192</v>
      </c>
      <c r="JA303" s="51" t="s">
        <v>969</v>
      </c>
      <c r="JF303" s="51" t="s">
        <v>969</v>
      </c>
      <c r="JU303" s="51" t="s">
        <v>960</v>
      </c>
      <c r="JZ303" s="51" t="s">
        <v>952</v>
      </c>
      <c r="KJ303" s="52" t="s">
        <v>11709</v>
      </c>
    </row>
    <row r="304" spans="1:296" ht="409.6" thickBot="1">
      <c r="A304" s="51" t="s">
        <v>989</v>
      </c>
      <c r="F304" s="82" t="s">
        <v>1899</v>
      </c>
      <c r="K304" s="52" t="s">
        <v>2897</v>
      </c>
      <c r="P304" s="52" t="s">
        <v>919</v>
      </c>
      <c r="U304" s="52" t="s">
        <v>124</v>
      </c>
      <c r="Z304" s="52" t="s">
        <v>124</v>
      </c>
      <c r="AE304" s="51" t="s">
        <v>960</v>
      </c>
      <c r="AF304"/>
      <c r="AG304"/>
      <c r="AH304"/>
      <c r="AI304"/>
      <c r="AJ304" s="52" t="s">
        <v>6111</v>
      </c>
      <c r="AO304" s="52" t="s">
        <v>12070</v>
      </c>
      <c r="AT304" s="52" t="s">
        <v>975</v>
      </c>
      <c r="AY304" s="51" t="s">
        <v>954</v>
      </c>
      <c r="BI304" s="52" t="s">
        <v>7519</v>
      </c>
      <c r="CH304" s="51" t="s">
        <v>1094</v>
      </c>
      <c r="CM304" s="50" t="s">
        <v>929</v>
      </c>
      <c r="CW304" s="52">
        <v>128500000</v>
      </c>
      <c r="DL304" s="51" t="s">
        <v>968</v>
      </c>
      <c r="EK304" s="50" t="s">
        <v>946</v>
      </c>
      <c r="EU304" s="72" t="s">
        <v>20</v>
      </c>
      <c r="EV304" s="70" t="s">
        <v>935</v>
      </c>
      <c r="EW304" s="70" t="s">
        <v>3103</v>
      </c>
      <c r="FJ304" s="52" t="s">
        <v>1198</v>
      </c>
      <c r="FO304" s="51" t="s">
        <v>969</v>
      </c>
      <c r="FT304" s="51" t="s">
        <v>973</v>
      </c>
      <c r="GD304" s="52" t="s">
        <v>955</v>
      </c>
      <c r="GI304" s="52" t="s">
        <v>124</v>
      </c>
      <c r="GN304" s="52" t="s">
        <v>3461</v>
      </c>
      <c r="GS304" s="51" t="s">
        <v>956</v>
      </c>
      <c r="HW304" s="51" t="s">
        <v>952</v>
      </c>
      <c r="IL304" s="72" t="s">
        <v>1015</v>
      </c>
      <c r="IM304" s="70" t="s">
        <v>1018</v>
      </c>
      <c r="IN304" s="70" t="s">
        <v>3919</v>
      </c>
      <c r="JA304" s="52">
        <v>0</v>
      </c>
      <c r="JF304" s="52" t="s">
        <v>124</v>
      </c>
      <c r="JK304" s="51" t="s">
        <v>972</v>
      </c>
      <c r="JP304" s="51" t="s">
        <v>973</v>
      </c>
      <c r="JU304" s="52" t="s">
        <v>11482</v>
      </c>
      <c r="JZ304" s="52" t="s">
        <v>953</v>
      </c>
      <c r="KE304" s="51" t="s">
        <v>994</v>
      </c>
    </row>
    <row r="305" spans="1:296" ht="409.6" thickBot="1">
      <c r="A305" s="52" t="s">
        <v>1001</v>
      </c>
      <c r="F305" s="82" t="s">
        <v>1900</v>
      </c>
      <c r="AE305" s="52" t="s">
        <v>5946</v>
      </c>
      <c r="AF305"/>
      <c r="AG305"/>
      <c r="AH305"/>
      <c r="AI305"/>
      <c r="AJ305" s="52"/>
      <c r="AO305" s="52" t="s">
        <v>12071</v>
      </c>
      <c r="AY305" s="52" t="s">
        <v>955</v>
      </c>
      <c r="BD305" s="51" t="s">
        <v>902</v>
      </c>
      <c r="BI305" s="52" t="s">
        <v>7520</v>
      </c>
      <c r="BN305" s="51" t="s">
        <v>98</v>
      </c>
      <c r="CH305" s="52">
        <v>81</v>
      </c>
      <c r="DG305" s="51" t="s">
        <v>98</v>
      </c>
      <c r="DL305" s="52">
        <v>12777000000</v>
      </c>
      <c r="DQ305" s="51" t="s">
        <v>964</v>
      </c>
      <c r="DV305" s="51" t="s">
        <v>964</v>
      </c>
      <c r="EA305" s="51" t="s">
        <v>960</v>
      </c>
      <c r="EF305" s="51" t="s">
        <v>958</v>
      </c>
      <c r="EU305" s="73" t="s">
        <v>86</v>
      </c>
      <c r="EV305" s="71" t="s">
        <v>935</v>
      </c>
      <c r="EW305" s="71" t="s">
        <v>3104</v>
      </c>
      <c r="EZ305" s="51" t="s">
        <v>994</v>
      </c>
      <c r="FE305" s="51" t="s">
        <v>970</v>
      </c>
      <c r="FO305" s="52" t="s">
        <v>124</v>
      </c>
      <c r="FT305" s="52">
        <v>100000</v>
      </c>
      <c r="FY305" s="51" t="s">
        <v>968</v>
      </c>
      <c r="GS305" s="52" t="s">
        <v>976</v>
      </c>
      <c r="GX305" s="51" t="s">
        <v>961</v>
      </c>
      <c r="HC305" s="51" t="s">
        <v>98</v>
      </c>
      <c r="HH305" s="51" t="s">
        <v>952</v>
      </c>
      <c r="HR305" s="51" t="s">
        <v>954</v>
      </c>
      <c r="HW305" s="52" t="s">
        <v>953</v>
      </c>
      <c r="IB305" s="51" t="s">
        <v>966</v>
      </c>
      <c r="IG305" s="51" t="s">
        <v>1096</v>
      </c>
      <c r="IL305" s="73" t="s">
        <v>1016</v>
      </c>
      <c r="IM305" s="71" t="s">
        <v>1013</v>
      </c>
      <c r="IN305" s="71" t="s">
        <v>3920</v>
      </c>
      <c r="IQ305" s="51" t="s">
        <v>970</v>
      </c>
      <c r="IV305" s="51" t="s">
        <v>958</v>
      </c>
      <c r="JK305" s="52" t="s">
        <v>11316</v>
      </c>
      <c r="JP305" s="52">
        <v>2500000</v>
      </c>
      <c r="KE305" s="52" t="s">
        <v>12501</v>
      </c>
      <c r="KJ305" s="51" t="s">
        <v>972</v>
      </c>
    </row>
    <row r="306" spans="1:296" ht="32.5" thickBot="1">
      <c r="F306" s="82" t="s">
        <v>1901</v>
      </c>
      <c r="K306" s="51" t="s">
        <v>961</v>
      </c>
      <c r="P306" s="51" t="s">
        <v>962</v>
      </c>
      <c r="U306" s="51" t="s">
        <v>970</v>
      </c>
      <c r="Z306" s="51" t="s">
        <v>970</v>
      </c>
      <c r="AE306"/>
      <c r="AF306"/>
      <c r="AG306"/>
      <c r="AH306"/>
      <c r="AI306"/>
      <c r="AJ306" s="68"/>
      <c r="AO306" s="52" t="s">
        <v>12072</v>
      </c>
      <c r="AT306" s="51" t="s">
        <v>956</v>
      </c>
      <c r="BD306" s="52" t="s">
        <v>910</v>
      </c>
      <c r="BN306" s="52" t="s">
        <v>7709</v>
      </c>
      <c r="BS306" s="50" t="s">
        <v>913</v>
      </c>
      <c r="BX306" s="50" t="s">
        <v>1064</v>
      </c>
      <c r="CW306" s="51" t="s">
        <v>969</v>
      </c>
      <c r="DQ306" s="52" t="s">
        <v>1195</v>
      </c>
      <c r="DV306" s="52" t="s">
        <v>1477</v>
      </c>
      <c r="EA306" s="52" t="s">
        <v>3729</v>
      </c>
      <c r="EF306" s="52" t="s">
        <v>1738</v>
      </c>
      <c r="EP306" s="51" t="s">
        <v>947</v>
      </c>
      <c r="EU306" s="50" t="s">
        <v>944</v>
      </c>
      <c r="EZ306" s="52" t="s">
        <v>8972</v>
      </c>
      <c r="FE306" s="52" t="s">
        <v>124</v>
      </c>
      <c r="FJ306" s="51" t="s">
        <v>958</v>
      </c>
      <c r="FY306" s="52" t="s">
        <v>124</v>
      </c>
      <c r="GD306" s="51" t="s">
        <v>956</v>
      </c>
      <c r="GI306" s="51" t="s">
        <v>969</v>
      </c>
      <c r="GN306" s="51" t="s">
        <v>961</v>
      </c>
      <c r="GX306" s="52" t="s">
        <v>995</v>
      </c>
      <c r="HC306" s="52" t="s">
        <v>10261</v>
      </c>
      <c r="HH306" s="52" t="s">
        <v>981</v>
      </c>
      <c r="HR306" s="52" t="s">
        <v>955</v>
      </c>
      <c r="IB306" s="52" t="s">
        <v>1731</v>
      </c>
      <c r="IG306" s="52" t="s">
        <v>171</v>
      </c>
      <c r="IL306" s="72" t="s">
        <v>1017</v>
      </c>
      <c r="IM306" s="70" t="s">
        <v>1525</v>
      </c>
      <c r="IN306" s="70" t="s">
        <v>3921</v>
      </c>
      <c r="IQ306" s="52" t="s">
        <v>124</v>
      </c>
      <c r="IV306" s="52" t="s">
        <v>959</v>
      </c>
      <c r="JA306" s="51" t="s">
        <v>970</v>
      </c>
      <c r="JF306" s="51" t="s">
        <v>970</v>
      </c>
      <c r="JU306" s="51" t="s">
        <v>961</v>
      </c>
      <c r="JZ306" s="51" t="s">
        <v>954</v>
      </c>
      <c r="KJ306" s="52" t="s">
        <v>11710</v>
      </c>
    </row>
    <row r="307" spans="1:296" ht="23.5" customHeight="1" thickBot="1">
      <c r="A307" s="51" t="s">
        <v>991</v>
      </c>
      <c r="F307" s="82" t="s">
        <v>1902</v>
      </c>
      <c r="K307" s="52" t="s">
        <v>918</v>
      </c>
      <c r="P307" s="52" t="s">
        <v>1004</v>
      </c>
      <c r="U307" s="52" t="s">
        <v>124</v>
      </c>
      <c r="Z307" s="52" t="s">
        <v>124</v>
      </c>
      <c r="AE307" s="51" t="s">
        <v>961</v>
      </c>
      <c r="AF307"/>
      <c r="AG307"/>
      <c r="AH307"/>
      <c r="AI307"/>
      <c r="AJ307" s="52" t="s">
        <v>6112</v>
      </c>
      <c r="AO307" s="52" t="s">
        <v>12073</v>
      </c>
      <c r="AT307" s="52" t="s">
        <v>976</v>
      </c>
      <c r="AY307" s="51" t="s">
        <v>956</v>
      </c>
      <c r="BI307" s="50" t="s">
        <v>946</v>
      </c>
      <c r="CH307" s="51" t="s">
        <v>707</v>
      </c>
      <c r="CM307" s="51" t="s">
        <v>930</v>
      </c>
      <c r="CW307" s="52" t="s">
        <v>124</v>
      </c>
      <c r="DG307" s="51" t="s">
        <v>1095</v>
      </c>
      <c r="DL307" s="51" t="s">
        <v>969</v>
      </c>
      <c r="EK307" s="51" t="s">
        <v>947</v>
      </c>
      <c r="EP307" s="52" t="s">
        <v>132</v>
      </c>
      <c r="FJ307" s="52" t="s">
        <v>977</v>
      </c>
      <c r="FO307" s="51" t="s">
        <v>970</v>
      </c>
      <c r="FT307" s="51" t="s">
        <v>98</v>
      </c>
      <c r="GD307" s="52" t="s">
        <v>1192</v>
      </c>
      <c r="GI307" s="52">
        <v>1000000000</v>
      </c>
      <c r="GN307" s="52" t="s">
        <v>917</v>
      </c>
      <c r="GS307" s="51" t="s">
        <v>958</v>
      </c>
      <c r="HM307" s="51" t="s">
        <v>950</v>
      </c>
      <c r="HW307" s="51" t="s">
        <v>954</v>
      </c>
      <c r="IL307" s="73" t="s">
        <v>1019</v>
      </c>
      <c r="IM307" s="71" t="s">
        <v>213</v>
      </c>
      <c r="IN307" s="71" t="s">
        <v>3922</v>
      </c>
      <c r="JA307" s="52">
        <v>10000000</v>
      </c>
      <c r="JF307" s="52" t="s">
        <v>124</v>
      </c>
      <c r="JK307" s="51" t="s">
        <v>973</v>
      </c>
      <c r="JP307" s="51" t="s">
        <v>98</v>
      </c>
      <c r="JU307" s="52" t="s">
        <v>918</v>
      </c>
      <c r="JZ307" s="52" t="s">
        <v>955</v>
      </c>
      <c r="KE307" s="51" t="s">
        <v>961</v>
      </c>
    </row>
    <row r="308" spans="1:296" ht="16.5">
      <c r="A308" s="52" t="s">
        <v>2279</v>
      </c>
      <c r="F308" s="82" t="s">
        <v>1903</v>
      </c>
      <c r="AE308" s="52" t="s">
        <v>918</v>
      </c>
      <c r="AF308"/>
      <c r="AG308"/>
      <c r="AH308"/>
      <c r="AI308"/>
      <c r="AJ308" s="100" t="s">
        <v>6113</v>
      </c>
      <c r="AO308" s="52" t="s">
        <v>12074</v>
      </c>
      <c r="AY308" s="52" t="s">
        <v>2691</v>
      </c>
      <c r="BD308" s="51" t="s">
        <v>904</v>
      </c>
      <c r="CH308" s="52" t="s">
        <v>1114</v>
      </c>
      <c r="CM308" s="52" t="s">
        <v>8220</v>
      </c>
      <c r="DL308" s="52" t="s">
        <v>124</v>
      </c>
      <c r="DQ308" s="51" t="s">
        <v>966</v>
      </c>
      <c r="DV308" s="51" t="s">
        <v>966</v>
      </c>
      <c r="EA308" s="51" t="s">
        <v>961</v>
      </c>
      <c r="EF308" s="51" t="s">
        <v>960</v>
      </c>
      <c r="EK308" s="52" t="s">
        <v>132</v>
      </c>
      <c r="EZ308" s="51" t="s">
        <v>961</v>
      </c>
      <c r="FE308" s="51" t="s">
        <v>971</v>
      </c>
      <c r="FO308" s="52" t="s">
        <v>124</v>
      </c>
      <c r="FT308" s="52" t="s">
        <v>9344</v>
      </c>
      <c r="FY308" s="51" t="s">
        <v>969</v>
      </c>
      <c r="GS308" s="52" t="s">
        <v>959</v>
      </c>
      <c r="GX308" s="51" t="s">
        <v>962</v>
      </c>
      <c r="HH308" s="51" t="s">
        <v>954</v>
      </c>
      <c r="HM308" s="52" t="s">
        <v>980</v>
      </c>
      <c r="HR308" s="51" t="s">
        <v>956</v>
      </c>
      <c r="HW308" s="52" t="s">
        <v>955</v>
      </c>
      <c r="IB308" s="51" t="s">
        <v>968</v>
      </c>
      <c r="IG308" s="51" t="s">
        <v>1097</v>
      </c>
      <c r="IL308" s="50" t="s">
        <v>1020</v>
      </c>
      <c r="IQ308" s="51" t="s">
        <v>971</v>
      </c>
      <c r="IV308" s="51" t="s">
        <v>960</v>
      </c>
      <c r="JP308" s="52" t="s">
        <v>5005</v>
      </c>
      <c r="KE308" s="52" t="s">
        <v>918</v>
      </c>
      <c r="KJ308" s="51" t="s">
        <v>973</v>
      </c>
    </row>
    <row r="309" spans="1:296" ht="17" thickBot="1">
      <c r="F309" s="82" t="s">
        <v>1904</v>
      </c>
      <c r="K309" s="51" t="s">
        <v>962</v>
      </c>
      <c r="P309" s="51" t="s">
        <v>964</v>
      </c>
      <c r="U309" s="51" t="s">
        <v>971</v>
      </c>
      <c r="Z309" s="51" t="s">
        <v>971</v>
      </c>
      <c r="AE309"/>
      <c r="AF309"/>
      <c r="AG309"/>
      <c r="AH309"/>
      <c r="AI309"/>
      <c r="AJ309" s="100" t="s">
        <v>6114</v>
      </c>
      <c r="AT309" s="51" t="s">
        <v>958</v>
      </c>
      <c r="BD309" s="52" t="s">
        <v>1425</v>
      </c>
      <c r="BS309" s="51" t="s">
        <v>914</v>
      </c>
      <c r="BX309" s="51" t="s">
        <v>1065</v>
      </c>
      <c r="CM309" s="68"/>
      <c r="CW309" s="51" t="s">
        <v>970</v>
      </c>
      <c r="DG309" s="51" t="s">
        <v>1143</v>
      </c>
      <c r="DQ309" s="52" t="s">
        <v>997</v>
      </c>
      <c r="DV309" s="52" t="s">
        <v>997</v>
      </c>
      <c r="EA309" s="52" t="s">
        <v>919</v>
      </c>
      <c r="EF309" s="52" t="s">
        <v>1739</v>
      </c>
      <c r="EP309" s="50" t="s">
        <v>948</v>
      </c>
      <c r="EU309" s="51" t="s">
        <v>945</v>
      </c>
      <c r="EZ309" s="52" t="s">
        <v>995</v>
      </c>
      <c r="FE309" s="52" t="s">
        <v>4442</v>
      </c>
      <c r="FJ309" s="51" t="s">
        <v>960</v>
      </c>
      <c r="FY309" s="52">
        <v>1100000</v>
      </c>
      <c r="GD309" s="51" t="s">
        <v>958</v>
      </c>
      <c r="GI309" s="51" t="s">
        <v>970</v>
      </c>
      <c r="GN309" s="51" t="s">
        <v>962</v>
      </c>
      <c r="GX309" s="52" t="s">
        <v>1201</v>
      </c>
      <c r="HH309" s="52" t="s">
        <v>955</v>
      </c>
      <c r="HR309" s="52" t="s">
        <v>1486</v>
      </c>
      <c r="IB309" s="52" t="s">
        <v>124</v>
      </c>
      <c r="IQ309" s="52" t="s">
        <v>10917</v>
      </c>
      <c r="IV309" s="52" t="s">
        <v>11140</v>
      </c>
      <c r="JA309" s="51" t="s">
        <v>971</v>
      </c>
      <c r="JF309" s="51" t="s">
        <v>971</v>
      </c>
      <c r="JK309" s="51" t="s">
        <v>98</v>
      </c>
      <c r="JU309" s="51" t="s">
        <v>962</v>
      </c>
      <c r="JZ309" s="51" t="s">
        <v>956</v>
      </c>
      <c r="KJ309" s="52">
        <v>100000000</v>
      </c>
    </row>
    <row r="310" spans="1:296" ht="23.5" thickBot="1">
      <c r="A310" s="51" t="s">
        <v>958</v>
      </c>
      <c r="F310" s="52" t="s">
        <v>1905</v>
      </c>
      <c r="K310" s="52" t="s">
        <v>1004</v>
      </c>
      <c r="P310" s="52" t="s">
        <v>979</v>
      </c>
      <c r="U310" s="52" t="s">
        <v>5321</v>
      </c>
      <c r="Z310" s="52" t="s">
        <v>4033</v>
      </c>
      <c r="AE310" s="51" t="s">
        <v>962</v>
      </c>
      <c r="AF310"/>
      <c r="AG310"/>
      <c r="AH310"/>
      <c r="AI310"/>
      <c r="AJ310" s="100" t="s">
        <v>6115</v>
      </c>
      <c r="AO310" s="50" t="s">
        <v>946</v>
      </c>
      <c r="AT310" s="52" t="s">
        <v>4031</v>
      </c>
      <c r="AY310" s="51" t="s">
        <v>958</v>
      </c>
      <c r="BI310" s="51" t="s">
        <v>947</v>
      </c>
      <c r="BN310" s="50" t="s">
        <v>982</v>
      </c>
      <c r="BS310" s="69"/>
      <c r="BT310" s="69" t="s">
        <v>915</v>
      </c>
      <c r="BU310" s="69" t="s">
        <v>916</v>
      </c>
      <c r="BV310" s="69" t="s">
        <v>98</v>
      </c>
      <c r="CH310" s="51" t="s">
        <v>1096</v>
      </c>
      <c r="CM310" s="52" t="s">
        <v>8221</v>
      </c>
      <c r="CW310" s="52" t="s">
        <v>124</v>
      </c>
      <c r="DG310" s="52" t="s">
        <v>1144</v>
      </c>
      <c r="DL310" s="51" t="s">
        <v>970</v>
      </c>
      <c r="EK310" s="50" t="s">
        <v>948</v>
      </c>
      <c r="EU310" s="96" t="s">
        <v>3105</v>
      </c>
      <c r="FJ310" s="52" t="s">
        <v>9098</v>
      </c>
      <c r="FO310" s="51" t="s">
        <v>971</v>
      </c>
      <c r="GD310" s="52" t="s">
        <v>4232</v>
      </c>
      <c r="GI310" s="52">
        <v>10000000000</v>
      </c>
      <c r="GN310" s="52" t="s">
        <v>963</v>
      </c>
      <c r="GS310" s="51" t="s">
        <v>960</v>
      </c>
      <c r="HC310" s="51" t="s">
        <v>950</v>
      </c>
      <c r="HM310" s="51" t="s">
        <v>952</v>
      </c>
      <c r="HW310" s="51" t="s">
        <v>956</v>
      </c>
      <c r="IG310" s="51" t="s">
        <v>1098</v>
      </c>
      <c r="JA310" s="52" t="s">
        <v>11888</v>
      </c>
      <c r="JF310" s="52" t="s">
        <v>4808</v>
      </c>
      <c r="JK310" s="52" t="s">
        <v>11317</v>
      </c>
      <c r="JU310" s="52" t="s">
        <v>1214</v>
      </c>
      <c r="JZ310" s="52" t="s">
        <v>1493</v>
      </c>
      <c r="KE310" s="51" t="s">
        <v>962</v>
      </c>
    </row>
    <row r="311" spans="1:296" ht="15" thickBot="1">
      <c r="A311" s="52" t="s">
        <v>1003</v>
      </c>
      <c r="F311" s="68"/>
      <c r="AE311" s="52" t="s">
        <v>1004</v>
      </c>
      <c r="AF311"/>
      <c r="AG311"/>
      <c r="AH311"/>
      <c r="AI311"/>
      <c r="AJ311" s="52" t="s">
        <v>6116</v>
      </c>
      <c r="AY311" s="52" t="s">
        <v>6534</v>
      </c>
      <c r="BD311" s="51" t="s">
        <v>98</v>
      </c>
      <c r="BI311" s="52" t="s">
        <v>132</v>
      </c>
      <c r="BS311" s="72" t="s">
        <v>917</v>
      </c>
      <c r="BT311" s="70">
        <v>0</v>
      </c>
      <c r="BU311" s="70">
        <v>5</v>
      </c>
      <c r="BV311" s="72"/>
      <c r="BX311" s="51" t="s">
        <v>1066</v>
      </c>
      <c r="CH311" s="52" t="s">
        <v>1103</v>
      </c>
      <c r="CM311" s="52" t="s">
        <v>8222</v>
      </c>
      <c r="DL311" s="52" t="s">
        <v>124</v>
      </c>
      <c r="DQ311" s="51" t="s">
        <v>968</v>
      </c>
      <c r="DV311" s="51" t="s">
        <v>968</v>
      </c>
      <c r="EA311" s="51" t="s">
        <v>962</v>
      </c>
      <c r="EF311" s="51" t="s">
        <v>961</v>
      </c>
      <c r="EU311" s="52" t="s">
        <v>3106</v>
      </c>
      <c r="EZ311" s="51" t="s">
        <v>962</v>
      </c>
      <c r="FE311" s="51" t="s">
        <v>972</v>
      </c>
      <c r="FO311" s="52" t="s">
        <v>9242</v>
      </c>
      <c r="FY311" s="51" t="s">
        <v>970</v>
      </c>
      <c r="GS311" s="52" t="s">
        <v>9886</v>
      </c>
      <c r="GX311" s="51" t="s">
        <v>964</v>
      </c>
      <c r="HC311" s="52" t="s">
        <v>980</v>
      </c>
      <c r="HH311" s="51" t="s">
        <v>956</v>
      </c>
      <c r="HM311" s="52" t="s">
        <v>953</v>
      </c>
      <c r="HR311" s="51" t="s">
        <v>958</v>
      </c>
      <c r="HW311" s="52" t="s">
        <v>1204</v>
      </c>
      <c r="IB311" s="51" t="s">
        <v>969</v>
      </c>
      <c r="IL311" s="51" t="s">
        <v>1021</v>
      </c>
      <c r="IQ311" s="51" t="s">
        <v>972</v>
      </c>
      <c r="IV311" s="51" t="s">
        <v>961</v>
      </c>
      <c r="KE311" s="52" t="s">
        <v>963</v>
      </c>
      <c r="KJ311" s="51" t="s">
        <v>98</v>
      </c>
    </row>
    <row r="312" spans="1:296" ht="15" thickBot="1">
      <c r="F312" s="52" t="s">
        <v>1906</v>
      </c>
      <c r="K312" s="51" t="s">
        <v>964</v>
      </c>
      <c r="P312" s="51" t="s">
        <v>966</v>
      </c>
      <c r="U312" s="51" t="s">
        <v>998</v>
      </c>
      <c r="Z312" s="51" t="s">
        <v>972</v>
      </c>
      <c r="AE312"/>
      <c r="AF312"/>
      <c r="AG312"/>
      <c r="AH312"/>
      <c r="AI312"/>
      <c r="AT312" s="51" t="s">
        <v>960</v>
      </c>
      <c r="BD312" s="52" t="s">
        <v>6722</v>
      </c>
      <c r="BS312" s="73" t="s">
        <v>918</v>
      </c>
      <c r="BT312" s="71">
        <v>5</v>
      </c>
      <c r="BU312" s="71">
        <v>10</v>
      </c>
      <c r="BV312" s="73"/>
      <c r="BX312" s="52" t="s">
        <v>1067</v>
      </c>
      <c r="CM312" s="52" t="s">
        <v>8223</v>
      </c>
      <c r="CW312" s="51" t="s">
        <v>971</v>
      </c>
      <c r="DG312" s="51" t="s">
        <v>1145</v>
      </c>
      <c r="DQ312" s="52">
        <v>1140000000</v>
      </c>
      <c r="DV312" s="52">
        <v>350400000000</v>
      </c>
      <c r="EA312" s="52" t="s">
        <v>1214</v>
      </c>
      <c r="EF312" s="52" t="s">
        <v>917</v>
      </c>
      <c r="EP312" s="51" t="s">
        <v>949</v>
      </c>
      <c r="EU312" s="68"/>
      <c r="EZ312" s="52" t="s">
        <v>996</v>
      </c>
      <c r="FE312" s="52" t="s">
        <v>4443</v>
      </c>
      <c r="FJ312" s="51" t="s">
        <v>961</v>
      </c>
      <c r="FT312" s="51" t="s">
        <v>950</v>
      </c>
      <c r="FY312" s="52">
        <v>9990000</v>
      </c>
      <c r="GD312" s="51" t="s">
        <v>960</v>
      </c>
      <c r="GI312" s="51" t="s">
        <v>971</v>
      </c>
      <c r="GN312" s="51" t="s">
        <v>964</v>
      </c>
      <c r="GX312" s="52" t="s">
        <v>965</v>
      </c>
      <c r="HH312" s="52" t="s">
        <v>1493</v>
      </c>
      <c r="HR312" s="52" t="s">
        <v>5027</v>
      </c>
      <c r="IB312" s="52" t="s">
        <v>124</v>
      </c>
      <c r="IG312" s="51" t="s">
        <v>1099</v>
      </c>
      <c r="IL312" s="69"/>
      <c r="IM312" s="69" t="s">
        <v>1022</v>
      </c>
      <c r="IN312" s="69" t="s">
        <v>1012</v>
      </c>
      <c r="IQ312" s="52" t="s">
        <v>10918</v>
      </c>
      <c r="IV312" s="52" t="s">
        <v>918</v>
      </c>
      <c r="JA312" s="51" t="s">
        <v>972</v>
      </c>
      <c r="JF312" s="51" t="s">
        <v>972</v>
      </c>
      <c r="JP312" s="51" t="s">
        <v>950</v>
      </c>
      <c r="JU312" s="51" t="s">
        <v>964</v>
      </c>
      <c r="JZ312" s="51" t="s">
        <v>958</v>
      </c>
    </row>
    <row r="313" spans="1:296" ht="72.5" thickBot="1">
      <c r="A313" s="51" t="s">
        <v>994</v>
      </c>
      <c r="K313" s="52" t="s">
        <v>979</v>
      </c>
      <c r="P313" s="52" t="s">
        <v>967</v>
      </c>
      <c r="U313" s="52" t="s">
        <v>5322</v>
      </c>
      <c r="Z313" s="52" t="s">
        <v>4034</v>
      </c>
      <c r="AE313" s="51" t="s">
        <v>964</v>
      </c>
      <c r="AF313"/>
      <c r="AG313"/>
      <c r="AH313"/>
      <c r="AI313"/>
      <c r="AJ313" s="50" t="s">
        <v>946</v>
      </c>
      <c r="AO313" s="51" t="s">
        <v>947</v>
      </c>
      <c r="AT313" s="52" t="s">
        <v>6321</v>
      </c>
      <c r="AY313" s="51" t="s">
        <v>960</v>
      </c>
      <c r="BI313" s="50" t="s">
        <v>948</v>
      </c>
      <c r="BN313" s="51" t="s">
        <v>983</v>
      </c>
      <c r="BS313" s="72" t="s">
        <v>919</v>
      </c>
      <c r="BT313" s="70">
        <v>10</v>
      </c>
      <c r="BU313" s="70">
        <v>20</v>
      </c>
      <c r="BV313" s="72"/>
      <c r="CH313" s="51" t="s">
        <v>1097</v>
      </c>
      <c r="CM313" s="52" t="s">
        <v>8224</v>
      </c>
      <c r="CW313" s="52" t="s">
        <v>8646</v>
      </c>
      <c r="DG313" s="52" t="s">
        <v>1146</v>
      </c>
      <c r="DL313" s="51" t="s">
        <v>971</v>
      </c>
      <c r="EK313" s="51" t="s">
        <v>949</v>
      </c>
      <c r="EU313" s="96" t="s">
        <v>3107</v>
      </c>
      <c r="FJ313" s="52" t="s">
        <v>917</v>
      </c>
      <c r="FO313" s="51" t="s">
        <v>972</v>
      </c>
      <c r="FT313" s="52" t="s">
        <v>980</v>
      </c>
      <c r="GD313" s="52" t="s">
        <v>5531</v>
      </c>
      <c r="GI313" s="52" t="s">
        <v>9674</v>
      </c>
      <c r="GN313" s="52" t="s">
        <v>979</v>
      </c>
      <c r="GS313" s="51" t="s">
        <v>961</v>
      </c>
      <c r="HC313" s="51" t="s">
        <v>952</v>
      </c>
      <c r="HM313" s="51" t="s">
        <v>954</v>
      </c>
      <c r="HW313" s="51" t="s">
        <v>958</v>
      </c>
      <c r="IG313" s="52" t="s">
        <v>171</v>
      </c>
      <c r="IL313" s="72" t="s">
        <v>1023</v>
      </c>
      <c r="IM313" s="70" t="s">
        <v>1525</v>
      </c>
      <c r="IN313" s="70" t="s">
        <v>3923</v>
      </c>
      <c r="JA313" s="52" t="s">
        <v>11889</v>
      </c>
      <c r="JF313" s="52" t="s">
        <v>4809</v>
      </c>
      <c r="JP313" s="52" t="s">
        <v>974</v>
      </c>
      <c r="JU313" s="52" t="s">
        <v>965</v>
      </c>
      <c r="JZ313" s="52" t="s">
        <v>4232</v>
      </c>
      <c r="KE313" s="51" t="s">
        <v>964</v>
      </c>
    </row>
    <row r="314" spans="1:296" ht="48.5" thickBot="1">
      <c r="A314" s="52" t="s">
        <v>2280</v>
      </c>
      <c r="F314" s="50" t="s">
        <v>931</v>
      </c>
      <c r="AE314" s="52" t="s">
        <v>1477</v>
      </c>
      <c r="AF314"/>
      <c r="AG314"/>
      <c r="AH314"/>
      <c r="AI314"/>
      <c r="AO314" s="52" t="s">
        <v>132</v>
      </c>
      <c r="AY314" s="52" t="s">
        <v>6535</v>
      </c>
      <c r="BN314" s="52" t="s">
        <v>132</v>
      </c>
      <c r="BS314" s="50" t="s">
        <v>920</v>
      </c>
      <c r="BX314" s="51" t="s">
        <v>1068</v>
      </c>
      <c r="CH314" s="52">
        <v>12400</v>
      </c>
      <c r="CM314" s="52" t="s">
        <v>8225</v>
      </c>
      <c r="DL314" s="52" t="s">
        <v>8815</v>
      </c>
      <c r="DQ314" s="51" t="s">
        <v>969</v>
      </c>
      <c r="DV314" s="51" t="s">
        <v>969</v>
      </c>
      <c r="EA314" s="51" t="s">
        <v>964</v>
      </c>
      <c r="EF314" s="51" t="s">
        <v>962</v>
      </c>
      <c r="EP314" s="51" t="s">
        <v>950</v>
      </c>
      <c r="EU314" s="52" t="s">
        <v>3108</v>
      </c>
      <c r="EZ314" s="51" t="s">
        <v>964</v>
      </c>
      <c r="FE314" s="51" t="s">
        <v>973</v>
      </c>
      <c r="FO314" s="52" t="s">
        <v>9245</v>
      </c>
      <c r="FY314" s="51" t="s">
        <v>971</v>
      </c>
      <c r="GS314" s="52" t="s">
        <v>918</v>
      </c>
      <c r="GX314" s="51" t="s">
        <v>966</v>
      </c>
      <c r="HC314" s="52" t="s">
        <v>953</v>
      </c>
      <c r="HH314" s="51" t="s">
        <v>958</v>
      </c>
      <c r="HM314" s="52" t="s">
        <v>955</v>
      </c>
      <c r="HR314" s="51" t="s">
        <v>960</v>
      </c>
      <c r="HW314" s="52" t="s">
        <v>1205</v>
      </c>
      <c r="IB314" s="51" t="s">
        <v>970</v>
      </c>
      <c r="IL314" s="73" t="s">
        <v>1024</v>
      </c>
      <c r="IM314" s="71" t="s">
        <v>1525</v>
      </c>
      <c r="IN314" s="71" t="s">
        <v>3924</v>
      </c>
      <c r="IQ314" s="51" t="s">
        <v>973</v>
      </c>
      <c r="IV314" s="51" t="s">
        <v>962</v>
      </c>
      <c r="JK314" s="51" t="s">
        <v>950</v>
      </c>
      <c r="KE314" s="52" t="s">
        <v>979</v>
      </c>
    </row>
    <row r="315" spans="1:296" ht="46.5" thickBot="1">
      <c r="K315" s="51" t="s">
        <v>966</v>
      </c>
      <c r="P315" s="51" t="s">
        <v>968</v>
      </c>
      <c r="U315" s="51" t="s">
        <v>999</v>
      </c>
      <c r="Z315" s="51" t="s">
        <v>973</v>
      </c>
      <c r="AE315"/>
      <c r="AF315"/>
      <c r="AG315"/>
      <c r="AH315"/>
      <c r="AI315"/>
      <c r="AT315" s="51" t="s">
        <v>961</v>
      </c>
      <c r="BX315" s="52" t="s">
        <v>8091</v>
      </c>
      <c r="CM315" s="52" t="s">
        <v>8226</v>
      </c>
      <c r="CW315" s="51" t="s">
        <v>998</v>
      </c>
      <c r="DG315" s="51" t="s">
        <v>1147</v>
      </c>
      <c r="DQ315" s="52" t="s">
        <v>124</v>
      </c>
      <c r="DV315" s="52" t="s">
        <v>124</v>
      </c>
      <c r="EA315" s="52" t="s">
        <v>965</v>
      </c>
      <c r="EF315" s="52" t="s">
        <v>1004</v>
      </c>
      <c r="EK315" s="51" t="s">
        <v>950</v>
      </c>
      <c r="EP315" s="52" t="s">
        <v>951</v>
      </c>
      <c r="EU315" s="68"/>
      <c r="EZ315" s="52" t="s">
        <v>979</v>
      </c>
      <c r="FE315" s="52">
        <v>200000000</v>
      </c>
      <c r="FJ315" s="51" t="s">
        <v>962</v>
      </c>
      <c r="FT315" s="51" t="s">
        <v>952</v>
      </c>
      <c r="FY315" s="52" t="s">
        <v>9575</v>
      </c>
      <c r="GD315" s="51" t="s">
        <v>961</v>
      </c>
      <c r="GI315" s="51" t="s">
        <v>972</v>
      </c>
      <c r="GN315" s="51" t="s">
        <v>966</v>
      </c>
      <c r="GX315" s="52" t="s">
        <v>1731</v>
      </c>
      <c r="HH315" s="52" t="s">
        <v>10427</v>
      </c>
      <c r="HR315" s="52" t="s">
        <v>10571</v>
      </c>
      <c r="IB315" s="52" t="s">
        <v>124</v>
      </c>
      <c r="IG315" s="51" t="s">
        <v>1101</v>
      </c>
      <c r="IL315" s="72" t="s">
        <v>1025</v>
      </c>
      <c r="IM315" s="70" t="s">
        <v>213</v>
      </c>
      <c r="IN315" s="70" t="s">
        <v>420</v>
      </c>
      <c r="IQ315" s="52">
        <v>63000</v>
      </c>
      <c r="IV315" s="52" t="s">
        <v>963</v>
      </c>
      <c r="JA315" s="51" t="s">
        <v>973</v>
      </c>
      <c r="JF315" s="51" t="s">
        <v>973</v>
      </c>
      <c r="JK315" s="52" t="s">
        <v>974</v>
      </c>
      <c r="JP315" s="51" t="s">
        <v>952</v>
      </c>
      <c r="JU315" s="51" t="s">
        <v>966</v>
      </c>
      <c r="JZ315" s="51" t="s">
        <v>960</v>
      </c>
      <c r="KJ315" s="51" t="s">
        <v>950</v>
      </c>
    </row>
    <row r="316" spans="1:296" ht="35" thickBot="1">
      <c r="A316" s="51" t="s">
        <v>961</v>
      </c>
      <c r="K316" s="52" t="s">
        <v>1731</v>
      </c>
      <c r="P316" s="52" t="s">
        <v>124</v>
      </c>
      <c r="Z316" s="52">
        <v>0</v>
      </c>
      <c r="AE316" s="51" t="s">
        <v>966</v>
      </c>
      <c r="AF316"/>
      <c r="AG316"/>
      <c r="AH316"/>
      <c r="AI316"/>
      <c r="AJ316" s="51" t="s">
        <v>947</v>
      </c>
      <c r="AO316" s="50" t="s">
        <v>948</v>
      </c>
      <c r="AT316" s="52" t="s">
        <v>918</v>
      </c>
      <c r="AY316" s="51" t="s">
        <v>961</v>
      </c>
      <c r="BD316" s="51" t="s">
        <v>900</v>
      </c>
      <c r="BI316" s="51" t="s">
        <v>949</v>
      </c>
      <c r="BN316" s="50" t="s">
        <v>984</v>
      </c>
      <c r="CH316" s="51" t="s">
        <v>1098</v>
      </c>
      <c r="CM316" s="52" t="s">
        <v>8227</v>
      </c>
      <c r="CW316" s="52" t="s">
        <v>8647</v>
      </c>
      <c r="DG316" s="52">
        <v>2076</v>
      </c>
      <c r="DL316" s="51" t="s">
        <v>972</v>
      </c>
      <c r="EK316" s="52" t="s">
        <v>951</v>
      </c>
      <c r="EU316" s="96" t="s">
        <v>3109</v>
      </c>
      <c r="FJ316" s="52" t="s">
        <v>1194</v>
      </c>
      <c r="FO316" s="51" t="s">
        <v>973</v>
      </c>
      <c r="FT316" s="52" t="s">
        <v>953</v>
      </c>
      <c r="GD316" s="52" t="s">
        <v>919</v>
      </c>
      <c r="GI316" s="52" t="s">
        <v>9675</v>
      </c>
      <c r="GN316" s="52" t="s">
        <v>997</v>
      </c>
      <c r="GS316" s="51" t="s">
        <v>962</v>
      </c>
      <c r="HC316" s="51" t="s">
        <v>954</v>
      </c>
      <c r="HM316" s="51" t="s">
        <v>956</v>
      </c>
      <c r="HW316" s="51" t="s">
        <v>960</v>
      </c>
      <c r="IG316" s="52" t="s">
        <v>171</v>
      </c>
      <c r="IL316" s="73" t="s">
        <v>1026</v>
      </c>
      <c r="IM316" s="71" t="s">
        <v>213</v>
      </c>
      <c r="IN316" s="71" t="s">
        <v>420</v>
      </c>
      <c r="JA316" s="52">
        <v>0</v>
      </c>
      <c r="JF316" s="52">
        <v>1000000</v>
      </c>
      <c r="JP316" s="52" t="s">
        <v>953</v>
      </c>
      <c r="JU316" s="52" t="s">
        <v>997</v>
      </c>
      <c r="JZ316" s="52" t="s">
        <v>11596</v>
      </c>
      <c r="KE316" s="51" t="s">
        <v>966</v>
      </c>
      <c r="KJ316" s="52" t="s">
        <v>974</v>
      </c>
    </row>
    <row r="317" spans="1:296" ht="23.5" thickBot="1">
      <c r="A317" s="52" t="s">
        <v>995</v>
      </c>
      <c r="F317" s="51" t="s">
        <v>932</v>
      </c>
      <c r="U317" s="51" t="s">
        <v>98</v>
      </c>
      <c r="AE317" s="52" t="s">
        <v>997</v>
      </c>
      <c r="AF317"/>
      <c r="AG317"/>
      <c r="AH317"/>
      <c r="AI317"/>
      <c r="AJ317" s="52" t="s">
        <v>112</v>
      </c>
      <c r="AY317" s="52" t="s">
        <v>918</v>
      </c>
      <c r="BD317" s="52" t="s">
        <v>906</v>
      </c>
      <c r="BS317" s="51" t="s">
        <v>921</v>
      </c>
      <c r="BX317" s="51" t="s">
        <v>1069</v>
      </c>
      <c r="CH317" s="52">
        <v>20000</v>
      </c>
      <c r="CM317" s="52" t="s">
        <v>8228</v>
      </c>
      <c r="DL317" s="52" t="s">
        <v>8816</v>
      </c>
      <c r="DQ317" s="51" t="s">
        <v>970</v>
      </c>
      <c r="DV317" s="51" t="s">
        <v>970</v>
      </c>
      <c r="EA317" s="51" t="s">
        <v>966</v>
      </c>
      <c r="EF317" s="51" t="s">
        <v>964</v>
      </c>
      <c r="EP317" s="51" t="s">
        <v>952</v>
      </c>
      <c r="EU317" s="95" t="s">
        <v>3110</v>
      </c>
      <c r="EZ317" s="51" t="s">
        <v>966</v>
      </c>
      <c r="FE317" s="51" t="s">
        <v>98</v>
      </c>
      <c r="FO317" s="52">
        <v>0</v>
      </c>
      <c r="FY317" s="51" t="s">
        <v>972</v>
      </c>
      <c r="GS317" s="52" t="s">
        <v>1194</v>
      </c>
      <c r="GX317" s="51" t="s">
        <v>968</v>
      </c>
      <c r="HC317" s="52" t="s">
        <v>955</v>
      </c>
      <c r="HH317" s="51" t="s">
        <v>960</v>
      </c>
      <c r="HM317" s="52" t="s">
        <v>2818</v>
      </c>
      <c r="HR317" s="51" t="s">
        <v>961</v>
      </c>
      <c r="HW317" s="52" t="s">
        <v>5717</v>
      </c>
      <c r="IB317" s="51" t="s">
        <v>971</v>
      </c>
      <c r="IL317" s="72" t="s">
        <v>1027</v>
      </c>
      <c r="IM317" s="70" t="s">
        <v>1030</v>
      </c>
      <c r="IN317" s="70" t="s">
        <v>420</v>
      </c>
      <c r="IQ317" s="51" t="s">
        <v>98</v>
      </c>
      <c r="IV317" s="51" t="s">
        <v>964</v>
      </c>
      <c r="JK317" s="51" t="s">
        <v>952</v>
      </c>
      <c r="KE317" s="52" t="s">
        <v>997</v>
      </c>
    </row>
    <row r="318" spans="1:296" ht="72.5" thickBot="1">
      <c r="F318" s="69"/>
      <c r="G318" s="69" t="s">
        <v>933</v>
      </c>
      <c r="H318" s="69" t="s">
        <v>732</v>
      </c>
      <c r="K318" s="51" t="s">
        <v>968</v>
      </c>
      <c r="P318" s="51" t="s">
        <v>969</v>
      </c>
      <c r="U318" s="52" t="s">
        <v>5323</v>
      </c>
      <c r="Z318" s="51" t="s">
        <v>98</v>
      </c>
      <c r="AE318"/>
      <c r="AF318"/>
      <c r="AG318"/>
      <c r="AH318"/>
      <c r="AI318"/>
      <c r="AT318" s="51" t="s">
        <v>962</v>
      </c>
      <c r="BI318" s="51" t="s">
        <v>950</v>
      </c>
      <c r="BS318" s="52" t="s">
        <v>922</v>
      </c>
      <c r="BX318" s="52" t="s">
        <v>8092</v>
      </c>
      <c r="CM318" s="68"/>
      <c r="CW318" s="51" t="s">
        <v>999</v>
      </c>
      <c r="DG318" s="51" t="s">
        <v>98</v>
      </c>
      <c r="DQ318" s="52" t="s">
        <v>124</v>
      </c>
      <c r="DV318" s="52" t="s">
        <v>124</v>
      </c>
      <c r="EA318" s="52" t="s">
        <v>967</v>
      </c>
      <c r="EF318" s="52" t="s">
        <v>979</v>
      </c>
      <c r="EK318" s="51" t="s">
        <v>952</v>
      </c>
      <c r="EP318" s="52" t="s">
        <v>953</v>
      </c>
      <c r="EU318" s="95" t="s">
        <v>3111</v>
      </c>
      <c r="EZ318" s="52" t="s">
        <v>1731</v>
      </c>
      <c r="FJ318" s="51" t="s">
        <v>964</v>
      </c>
      <c r="FT318" s="51" t="s">
        <v>954</v>
      </c>
      <c r="FY318" s="52" t="s">
        <v>9576</v>
      </c>
      <c r="GD318" s="51" t="s">
        <v>962</v>
      </c>
      <c r="GI318" s="51" t="s">
        <v>973</v>
      </c>
      <c r="GN318" s="51" t="s">
        <v>968</v>
      </c>
      <c r="GX318" s="52" t="s">
        <v>124</v>
      </c>
      <c r="HH318" s="52" t="s">
        <v>10428</v>
      </c>
      <c r="HR318" s="52" t="s">
        <v>917</v>
      </c>
      <c r="IB318" s="52" t="s">
        <v>10746</v>
      </c>
      <c r="IG318" s="51" t="s">
        <v>98</v>
      </c>
      <c r="IL318" s="73" t="s">
        <v>1028</v>
      </c>
      <c r="IM318" s="71" t="s">
        <v>1525</v>
      </c>
      <c r="IN318" s="71" t="s">
        <v>3925</v>
      </c>
      <c r="IQ318" s="52" t="s">
        <v>10919</v>
      </c>
      <c r="IV318" s="52" t="s">
        <v>1195</v>
      </c>
      <c r="JA318" s="51" t="s">
        <v>98</v>
      </c>
      <c r="JF318" s="51" t="s">
        <v>98</v>
      </c>
      <c r="JK318" s="52" t="s">
        <v>953</v>
      </c>
      <c r="JP318" s="51" t="s">
        <v>954</v>
      </c>
      <c r="JU318" s="51" t="s">
        <v>968</v>
      </c>
      <c r="JZ318" s="51" t="s">
        <v>961</v>
      </c>
      <c r="KJ318" s="51" t="s">
        <v>952</v>
      </c>
    </row>
    <row r="319" spans="1:296" ht="409.6" thickBot="1">
      <c r="A319" s="51" t="s">
        <v>962</v>
      </c>
      <c r="F319" s="72" t="s">
        <v>934</v>
      </c>
      <c r="G319" s="70" t="s">
        <v>935</v>
      </c>
      <c r="H319" s="70" t="s">
        <v>1907</v>
      </c>
      <c r="K319" s="52" t="s">
        <v>124</v>
      </c>
      <c r="P319" s="52">
        <v>2800000</v>
      </c>
      <c r="AE319" s="51" t="s">
        <v>968</v>
      </c>
      <c r="AF319"/>
      <c r="AG319"/>
      <c r="AH319"/>
      <c r="AI319"/>
      <c r="AJ319" s="50" t="s">
        <v>2274</v>
      </c>
      <c r="AO319" s="51" t="s">
        <v>949</v>
      </c>
      <c r="AT319" s="52" t="s">
        <v>978</v>
      </c>
      <c r="AY319" s="51" t="s">
        <v>962</v>
      </c>
      <c r="BD319" s="51" t="s">
        <v>902</v>
      </c>
      <c r="BI319" s="52" t="s">
        <v>951</v>
      </c>
      <c r="BN319" s="51" t="s">
        <v>985</v>
      </c>
      <c r="CH319" s="51" t="s">
        <v>1099</v>
      </c>
      <c r="CM319" s="52" t="s">
        <v>8229</v>
      </c>
      <c r="CW319" s="52">
        <v>5770000</v>
      </c>
      <c r="DG319" s="52" t="s">
        <v>12376</v>
      </c>
      <c r="DL319" s="51" t="s">
        <v>973</v>
      </c>
      <c r="EK319" s="52" t="s">
        <v>988</v>
      </c>
      <c r="EU319" s="95" t="s">
        <v>3112</v>
      </c>
      <c r="FJ319" s="52" t="s">
        <v>1477</v>
      </c>
      <c r="FO319" s="51" t="s">
        <v>98</v>
      </c>
      <c r="FT319" s="52" t="s">
        <v>975</v>
      </c>
      <c r="GD319" s="52" t="s">
        <v>1201</v>
      </c>
      <c r="GI319" s="52">
        <v>8100000000</v>
      </c>
      <c r="GN319" s="52">
        <v>1000000</v>
      </c>
      <c r="GS319" s="51" t="s">
        <v>964</v>
      </c>
      <c r="HC319" s="51" t="s">
        <v>956</v>
      </c>
      <c r="HM319" s="51" t="s">
        <v>958</v>
      </c>
      <c r="HW319" s="51" t="s">
        <v>961</v>
      </c>
      <c r="IL319" s="72" t="s">
        <v>1029</v>
      </c>
      <c r="IM319" s="70" t="s">
        <v>213</v>
      </c>
      <c r="IN319" s="70" t="s">
        <v>420</v>
      </c>
      <c r="JF319" s="52" t="s">
        <v>4810</v>
      </c>
      <c r="JP319" s="52" t="s">
        <v>955</v>
      </c>
      <c r="JU319" s="52">
        <v>8000000000</v>
      </c>
      <c r="JZ319" s="52" t="s">
        <v>995</v>
      </c>
      <c r="KE319" s="51" t="s">
        <v>968</v>
      </c>
      <c r="KJ319" s="52" t="s">
        <v>981</v>
      </c>
    </row>
    <row r="320" spans="1:296" ht="409.6" thickBot="1">
      <c r="A320" s="52" t="s">
        <v>963</v>
      </c>
      <c r="F320" s="73" t="s">
        <v>936</v>
      </c>
      <c r="G320" s="71" t="s">
        <v>935</v>
      </c>
      <c r="H320" s="71" t="s">
        <v>1908</v>
      </c>
      <c r="AE320" s="52">
        <v>100000000</v>
      </c>
      <c r="AF320"/>
      <c r="AG320"/>
      <c r="AH320"/>
      <c r="AI320"/>
      <c r="AY320" s="52" t="s">
        <v>1004</v>
      </c>
      <c r="BD320" s="52" t="s">
        <v>910</v>
      </c>
      <c r="BS320" s="50" t="s">
        <v>923</v>
      </c>
      <c r="BX320" s="51" t="s">
        <v>1053</v>
      </c>
      <c r="CH320" s="52" t="s">
        <v>1100</v>
      </c>
      <c r="CM320" s="52" t="s">
        <v>8230</v>
      </c>
      <c r="DL320" s="52">
        <v>1036000000</v>
      </c>
      <c r="DQ320" s="51" t="s">
        <v>971</v>
      </c>
      <c r="DV320" s="51" t="s">
        <v>971</v>
      </c>
      <c r="EA320" s="51" t="s">
        <v>968</v>
      </c>
      <c r="EF320" s="51" t="s">
        <v>966</v>
      </c>
      <c r="EP320" s="51" t="s">
        <v>954</v>
      </c>
      <c r="EU320" s="95" t="s">
        <v>3113</v>
      </c>
      <c r="EZ320" s="51" t="s">
        <v>968</v>
      </c>
      <c r="FO320" s="52" t="s">
        <v>9244</v>
      </c>
      <c r="FY320" s="51" t="s">
        <v>973</v>
      </c>
      <c r="GS320" s="52" t="s">
        <v>965</v>
      </c>
      <c r="GX320" s="51" t="s">
        <v>969</v>
      </c>
      <c r="HC320" s="52" t="s">
        <v>3056</v>
      </c>
      <c r="HH320" s="51" t="s">
        <v>961</v>
      </c>
      <c r="HM320" s="52" t="s">
        <v>959</v>
      </c>
      <c r="HR320" s="51" t="s">
        <v>962</v>
      </c>
      <c r="HW320" s="52" t="s">
        <v>917</v>
      </c>
      <c r="IB320" s="51" t="s">
        <v>972</v>
      </c>
      <c r="IL320" s="73" t="s">
        <v>36</v>
      </c>
      <c r="IM320" s="71" t="s">
        <v>213</v>
      </c>
      <c r="IN320" s="71" t="s">
        <v>420</v>
      </c>
      <c r="IV320" s="51" t="s">
        <v>966</v>
      </c>
      <c r="JK320" s="51" t="s">
        <v>954</v>
      </c>
      <c r="KE320" s="52">
        <v>2000000</v>
      </c>
    </row>
    <row r="321" spans="1:296" ht="264.5" customHeight="1" thickBot="1">
      <c r="F321" s="72" t="s">
        <v>937</v>
      </c>
      <c r="G321" s="70" t="s">
        <v>935</v>
      </c>
      <c r="H321" s="70" t="s">
        <v>1909</v>
      </c>
      <c r="K321" s="51" t="s">
        <v>969</v>
      </c>
      <c r="P321" s="51" t="s">
        <v>970</v>
      </c>
      <c r="AE321"/>
      <c r="AF321"/>
      <c r="AG321"/>
      <c r="AH321"/>
      <c r="AI321"/>
      <c r="AO321" s="51" t="s">
        <v>950</v>
      </c>
      <c r="AT321" s="51" t="s">
        <v>964</v>
      </c>
      <c r="BI321" s="51" t="s">
        <v>952</v>
      </c>
      <c r="BN321" s="51" t="s">
        <v>950</v>
      </c>
      <c r="BX321" s="52">
        <v>2011</v>
      </c>
      <c r="CM321" s="52" t="s">
        <v>8231</v>
      </c>
      <c r="CW321" s="51" t="s">
        <v>98</v>
      </c>
      <c r="DG321" s="51" t="s">
        <v>1114</v>
      </c>
      <c r="DQ321" s="52" t="s">
        <v>1202</v>
      </c>
      <c r="DV321" s="52" t="s">
        <v>1478</v>
      </c>
      <c r="EA321" s="52" t="s">
        <v>124</v>
      </c>
      <c r="EF321" s="52" t="s">
        <v>1731</v>
      </c>
      <c r="EK321" s="51" t="s">
        <v>954</v>
      </c>
      <c r="EP321" s="52" t="s">
        <v>955</v>
      </c>
      <c r="EZ321" s="52" t="s">
        <v>124</v>
      </c>
      <c r="FE321" s="51" t="s">
        <v>950</v>
      </c>
      <c r="FJ321" s="51" t="s">
        <v>966</v>
      </c>
      <c r="FT321" s="51" t="s">
        <v>956</v>
      </c>
      <c r="FY321" s="52">
        <v>1200000</v>
      </c>
      <c r="GD321" s="51" t="s">
        <v>964</v>
      </c>
      <c r="GI321" s="51" t="s">
        <v>98</v>
      </c>
      <c r="GN321" s="51" t="s">
        <v>969</v>
      </c>
      <c r="GX321" s="52" t="s">
        <v>124</v>
      </c>
      <c r="HH321" s="52" t="s">
        <v>919</v>
      </c>
      <c r="HR321" s="52" t="s">
        <v>996</v>
      </c>
      <c r="IB321" s="52" t="s">
        <v>10747</v>
      </c>
      <c r="IL321" s="50" t="s">
        <v>1031</v>
      </c>
      <c r="IV321" s="52" t="s">
        <v>997</v>
      </c>
      <c r="JK321" s="52" t="s">
        <v>975</v>
      </c>
      <c r="JP321" s="51" t="s">
        <v>956</v>
      </c>
      <c r="JU321" s="51" t="s">
        <v>969</v>
      </c>
      <c r="JZ321" s="51" t="s">
        <v>962</v>
      </c>
      <c r="KJ321" s="51" t="s">
        <v>954</v>
      </c>
    </row>
    <row r="322" spans="1:296" ht="176.5" thickBot="1">
      <c r="A322" s="51" t="s">
        <v>964</v>
      </c>
      <c r="F322" s="73" t="s">
        <v>938</v>
      </c>
      <c r="G322" s="71" t="s">
        <v>123</v>
      </c>
      <c r="H322" s="71" t="s">
        <v>1910</v>
      </c>
      <c r="K322" s="52" t="s">
        <v>124</v>
      </c>
      <c r="P322" s="52">
        <v>8500000</v>
      </c>
      <c r="U322" s="51" t="s">
        <v>950</v>
      </c>
      <c r="Z322" s="51" t="s">
        <v>950</v>
      </c>
      <c r="AE322" s="51" t="s">
        <v>969</v>
      </c>
      <c r="AF322"/>
      <c r="AG322"/>
      <c r="AH322"/>
      <c r="AI322"/>
      <c r="AJ322" s="51" t="s">
        <v>2275</v>
      </c>
      <c r="AO322" s="52" t="s">
        <v>951</v>
      </c>
      <c r="AT322" s="52" t="s">
        <v>1477</v>
      </c>
      <c r="AY322" s="51" t="s">
        <v>964</v>
      </c>
      <c r="BD322" s="51" t="s">
        <v>904</v>
      </c>
      <c r="BI322" s="52" t="s">
        <v>981</v>
      </c>
      <c r="BN322" s="52" t="s">
        <v>986</v>
      </c>
      <c r="CH322" s="51" t="s">
        <v>1101</v>
      </c>
      <c r="CM322" s="52" t="s">
        <v>8232</v>
      </c>
      <c r="CW322" s="52" t="s">
        <v>8648</v>
      </c>
      <c r="DL322" s="51" t="s">
        <v>98</v>
      </c>
      <c r="EK322" s="52" t="s">
        <v>955</v>
      </c>
      <c r="EU322" s="50" t="s">
        <v>946</v>
      </c>
      <c r="FE322" s="52" t="s">
        <v>980</v>
      </c>
      <c r="FJ322" s="52" t="s">
        <v>997</v>
      </c>
      <c r="FT322" s="52" t="s">
        <v>1198</v>
      </c>
      <c r="GD322" s="52" t="s">
        <v>979</v>
      </c>
      <c r="GI322" s="52" t="s">
        <v>9671</v>
      </c>
      <c r="GN322" s="52" t="s">
        <v>124</v>
      </c>
      <c r="GS322" s="51" t="s">
        <v>966</v>
      </c>
      <c r="HC322" s="51" t="s">
        <v>958</v>
      </c>
      <c r="HM322" s="51" t="s">
        <v>960</v>
      </c>
      <c r="HW322" s="51" t="s">
        <v>962</v>
      </c>
      <c r="IG322" s="50" t="s">
        <v>1121</v>
      </c>
      <c r="IQ322" s="51" t="s">
        <v>950</v>
      </c>
      <c r="JA322" s="51" t="s">
        <v>950</v>
      </c>
      <c r="JP322" s="52" t="s">
        <v>5006</v>
      </c>
      <c r="JU322" s="52" t="s">
        <v>124</v>
      </c>
      <c r="JZ322" s="52" t="s">
        <v>1004</v>
      </c>
      <c r="KE322" s="51" t="s">
        <v>969</v>
      </c>
      <c r="KJ322" s="52" t="s">
        <v>975</v>
      </c>
    </row>
    <row r="323" spans="1:296" ht="409.6" thickBot="1">
      <c r="A323" s="52" t="s">
        <v>1195</v>
      </c>
      <c r="F323" s="72" t="s">
        <v>940</v>
      </c>
      <c r="G323" s="70" t="s">
        <v>939</v>
      </c>
      <c r="H323" s="70" t="s">
        <v>1911</v>
      </c>
      <c r="U323" s="52" t="s">
        <v>1005</v>
      </c>
      <c r="Z323" s="52" t="s">
        <v>974</v>
      </c>
      <c r="AE323" s="52" t="s">
        <v>124</v>
      </c>
      <c r="AF323"/>
      <c r="AG323"/>
      <c r="AH323"/>
      <c r="AI323"/>
      <c r="AJ323" s="69"/>
      <c r="AK323" s="69" t="s">
        <v>2276</v>
      </c>
      <c r="AL323" s="69" t="s">
        <v>732</v>
      </c>
      <c r="AY323" s="52" t="s">
        <v>965</v>
      </c>
      <c r="BD323" s="52" t="s">
        <v>1425</v>
      </c>
      <c r="BS323" s="51" t="s">
        <v>924</v>
      </c>
      <c r="BX323" s="51" t="s">
        <v>1054</v>
      </c>
      <c r="CH323" s="52" t="s">
        <v>1102</v>
      </c>
      <c r="CM323" s="52" t="s">
        <v>8233</v>
      </c>
      <c r="DG323" s="51" t="s">
        <v>1143</v>
      </c>
      <c r="DQ323" s="51" t="s">
        <v>972</v>
      </c>
      <c r="DV323" s="51" t="s">
        <v>972</v>
      </c>
      <c r="EA323" s="51" t="s">
        <v>969</v>
      </c>
      <c r="EF323" s="51" t="s">
        <v>968</v>
      </c>
      <c r="EP323" s="51" t="s">
        <v>956</v>
      </c>
      <c r="EZ323" s="51" t="s">
        <v>969</v>
      </c>
      <c r="FY323" s="51" t="s">
        <v>98</v>
      </c>
      <c r="GS323" s="52" t="s">
        <v>967</v>
      </c>
      <c r="GX323" s="51" t="s">
        <v>970</v>
      </c>
      <c r="HC323" s="52" t="s">
        <v>10262</v>
      </c>
      <c r="HH323" s="51" t="s">
        <v>962</v>
      </c>
      <c r="HM323" s="52" t="s">
        <v>4603</v>
      </c>
      <c r="HR323" s="51" t="s">
        <v>964</v>
      </c>
      <c r="HW323" s="52" t="s">
        <v>996</v>
      </c>
      <c r="IB323" s="51" t="s">
        <v>973</v>
      </c>
      <c r="IQ323" s="52" t="s">
        <v>980</v>
      </c>
      <c r="IV323" s="51" t="s">
        <v>968</v>
      </c>
      <c r="JA323" s="52" t="s">
        <v>974</v>
      </c>
      <c r="JF323" s="51" t="s">
        <v>950</v>
      </c>
      <c r="JK323" s="51" t="s">
        <v>956</v>
      </c>
      <c r="KE323" s="52" t="s">
        <v>124</v>
      </c>
    </row>
    <row r="324" spans="1:296" ht="409.6" thickBot="1">
      <c r="F324" s="73" t="s">
        <v>941</v>
      </c>
      <c r="G324" s="71" t="s">
        <v>939</v>
      </c>
      <c r="H324" s="71" t="s">
        <v>1912</v>
      </c>
      <c r="K324" s="51" t="s">
        <v>970</v>
      </c>
      <c r="P324" s="51" t="s">
        <v>971</v>
      </c>
      <c r="AE324"/>
      <c r="AF324"/>
      <c r="AG324"/>
      <c r="AH324"/>
      <c r="AI324"/>
      <c r="AJ324" s="72" t="s">
        <v>101</v>
      </c>
      <c r="AK324" s="70" t="s">
        <v>2277</v>
      </c>
      <c r="AL324" s="70" t="s">
        <v>6117</v>
      </c>
      <c r="AO324" s="51" t="s">
        <v>952</v>
      </c>
      <c r="AT324" s="51" t="s">
        <v>966</v>
      </c>
      <c r="BI324" s="51" t="s">
        <v>954</v>
      </c>
      <c r="BN324" s="51" t="s">
        <v>987</v>
      </c>
      <c r="BS324" s="69"/>
      <c r="BT324" s="69" t="s">
        <v>925</v>
      </c>
      <c r="BU324" s="69" t="s">
        <v>926</v>
      </c>
      <c r="BV324" s="69" t="s">
        <v>98</v>
      </c>
      <c r="BX324" s="52">
        <v>2011</v>
      </c>
      <c r="CM324" s="52" t="s">
        <v>8234</v>
      </c>
      <c r="DG324" s="52" t="s">
        <v>1144</v>
      </c>
      <c r="DQ324" s="52" t="s">
        <v>1203</v>
      </c>
      <c r="DV324" s="52" t="s">
        <v>1479</v>
      </c>
      <c r="EA324" s="52">
        <v>5000000</v>
      </c>
      <c r="EF324" s="52" t="s">
        <v>124</v>
      </c>
      <c r="EK324" s="51" t="s">
        <v>956</v>
      </c>
      <c r="EP324" s="52" t="s">
        <v>957</v>
      </c>
      <c r="EZ324" s="52" t="s">
        <v>124</v>
      </c>
      <c r="FE324" s="51" t="s">
        <v>952</v>
      </c>
      <c r="FJ324" s="51" t="s">
        <v>968</v>
      </c>
      <c r="FO324" s="51" t="s">
        <v>950</v>
      </c>
      <c r="FT324" s="51" t="s">
        <v>958</v>
      </c>
      <c r="FY324" s="52" t="s">
        <v>9577</v>
      </c>
      <c r="GD324" s="51" t="s">
        <v>966</v>
      </c>
      <c r="GN324" s="51" t="s">
        <v>970</v>
      </c>
      <c r="GX324" s="52" t="s">
        <v>124</v>
      </c>
      <c r="HH324" s="52" t="s">
        <v>978</v>
      </c>
      <c r="HR324" s="52" t="s">
        <v>979</v>
      </c>
      <c r="IB324" s="52">
        <v>0</v>
      </c>
      <c r="IL324" s="50" t="s">
        <v>1032</v>
      </c>
      <c r="IV324" s="52">
        <v>185000000</v>
      </c>
      <c r="JF324" s="52" t="s">
        <v>980</v>
      </c>
      <c r="JK324" s="52" t="s">
        <v>976</v>
      </c>
      <c r="JP324" s="51" t="s">
        <v>958</v>
      </c>
      <c r="JU324" s="51" t="s">
        <v>970</v>
      </c>
      <c r="JZ324" s="51" t="s">
        <v>964</v>
      </c>
      <c r="KJ324" s="51" t="s">
        <v>956</v>
      </c>
    </row>
    <row r="325" spans="1:296" ht="200.5" customHeight="1" thickBot="1">
      <c r="A325" s="51" t="s">
        <v>966</v>
      </c>
      <c r="F325" s="72" t="s">
        <v>942</v>
      </c>
      <c r="G325" s="70" t="s">
        <v>939</v>
      </c>
      <c r="H325" s="70" t="s">
        <v>1913</v>
      </c>
      <c r="K325" s="52" t="s">
        <v>124</v>
      </c>
      <c r="P325" s="52" t="s">
        <v>4227</v>
      </c>
      <c r="U325" s="51" t="s">
        <v>987</v>
      </c>
      <c r="Z325" s="51" t="s">
        <v>952</v>
      </c>
      <c r="AE325" s="51" t="s">
        <v>970</v>
      </c>
      <c r="AF325"/>
      <c r="AG325"/>
      <c r="AH325"/>
      <c r="AI325"/>
      <c r="AJ325" s="50" t="s">
        <v>982</v>
      </c>
      <c r="AO325" s="52" t="s">
        <v>953</v>
      </c>
      <c r="AT325" s="52" t="s">
        <v>967</v>
      </c>
      <c r="AY325" s="51" t="s">
        <v>966</v>
      </c>
      <c r="BD325" s="51" t="s">
        <v>98</v>
      </c>
      <c r="BI325" s="52" t="s">
        <v>955</v>
      </c>
      <c r="BN325" s="52" t="s">
        <v>953</v>
      </c>
      <c r="BS325" s="72" t="s">
        <v>101</v>
      </c>
      <c r="BT325" s="70" t="s">
        <v>927</v>
      </c>
      <c r="BU325" s="70" t="s">
        <v>928</v>
      </c>
      <c r="BV325" s="70" t="s">
        <v>7848</v>
      </c>
      <c r="CH325" s="51" t="s">
        <v>98</v>
      </c>
      <c r="CM325" s="52" t="s">
        <v>1430</v>
      </c>
      <c r="EK325" s="52" t="s">
        <v>2818</v>
      </c>
      <c r="EU325" s="51" t="s">
        <v>947</v>
      </c>
      <c r="FE325" s="52" t="s">
        <v>953</v>
      </c>
      <c r="FJ325" s="52">
        <v>2000000000</v>
      </c>
      <c r="FO325" s="52" t="s">
        <v>980</v>
      </c>
      <c r="FT325" s="52" t="s">
        <v>977</v>
      </c>
      <c r="GD325" s="52" t="s">
        <v>997</v>
      </c>
      <c r="GN325" s="52" t="s">
        <v>124</v>
      </c>
      <c r="GS325" s="51" t="s">
        <v>968</v>
      </c>
      <c r="HC325" s="51" t="s">
        <v>960</v>
      </c>
      <c r="HM325" s="51" t="s">
        <v>961</v>
      </c>
      <c r="HW325" s="51" t="s">
        <v>964</v>
      </c>
      <c r="IG325" s="51" t="s">
        <v>1122</v>
      </c>
      <c r="IQ325" s="51" t="s">
        <v>952</v>
      </c>
      <c r="JA325" s="51" t="s">
        <v>952</v>
      </c>
      <c r="JP325" s="52" t="s">
        <v>959</v>
      </c>
      <c r="JU325" s="52" t="s">
        <v>124</v>
      </c>
      <c r="JZ325" s="52" t="s">
        <v>1477</v>
      </c>
      <c r="KE325" s="51" t="s">
        <v>970</v>
      </c>
      <c r="KJ325" s="52" t="s">
        <v>976</v>
      </c>
    </row>
    <row r="326" spans="1:296" ht="409.6" thickBot="1">
      <c r="A326" s="52" t="s">
        <v>1731</v>
      </c>
      <c r="F326" s="73" t="s">
        <v>943</v>
      </c>
      <c r="G326" s="71" t="s">
        <v>939</v>
      </c>
      <c r="H326" s="71" t="s">
        <v>1914</v>
      </c>
      <c r="U326" s="52" t="s">
        <v>988</v>
      </c>
      <c r="Z326" s="52" t="s">
        <v>953</v>
      </c>
      <c r="AE326" s="52" t="s">
        <v>124</v>
      </c>
      <c r="AF326"/>
      <c r="AG326"/>
      <c r="AH326"/>
      <c r="AI326"/>
      <c r="AY326" s="52" t="s">
        <v>997</v>
      </c>
      <c r="BD326" s="52" t="s">
        <v>6724</v>
      </c>
      <c r="BS326" s="50" t="s">
        <v>929</v>
      </c>
      <c r="BX326" s="51" t="s">
        <v>1056</v>
      </c>
      <c r="CH326" s="52" t="s">
        <v>12304</v>
      </c>
      <c r="CM326" s="52" t="s">
        <v>8235</v>
      </c>
      <c r="CW326" s="51" t="s">
        <v>950</v>
      </c>
      <c r="DG326" s="51" t="s">
        <v>1145</v>
      </c>
      <c r="DL326" s="51" t="s">
        <v>950</v>
      </c>
      <c r="DQ326" s="51" t="s">
        <v>973</v>
      </c>
      <c r="DV326" s="51" t="s">
        <v>973</v>
      </c>
      <c r="EA326" s="51" t="s">
        <v>970</v>
      </c>
      <c r="EF326" s="51" t="s">
        <v>969</v>
      </c>
      <c r="EP326" s="51" t="s">
        <v>958</v>
      </c>
      <c r="EU326" s="52" t="s">
        <v>132</v>
      </c>
      <c r="EZ326" s="51" t="s">
        <v>970</v>
      </c>
      <c r="GI326" s="51" t="s">
        <v>950</v>
      </c>
      <c r="GS326" s="52" t="s">
        <v>124</v>
      </c>
      <c r="GX326" s="51" t="s">
        <v>971</v>
      </c>
      <c r="HC326" s="52" t="s">
        <v>10263</v>
      </c>
      <c r="HH326" s="51" t="s">
        <v>964</v>
      </c>
      <c r="HM326" s="52" t="s">
        <v>919</v>
      </c>
      <c r="HR326" s="51" t="s">
        <v>966</v>
      </c>
      <c r="HW326" s="52" t="s">
        <v>1477</v>
      </c>
      <c r="IB326" s="51" t="s">
        <v>98</v>
      </c>
      <c r="IG326" s="69" t="s">
        <v>1123</v>
      </c>
      <c r="IH326" s="69" t="s">
        <v>98</v>
      </c>
      <c r="IQ326" s="52" t="s">
        <v>953</v>
      </c>
      <c r="IV326" s="51" t="s">
        <v>969</v>
      </c>
      <c r="JA326" s="52" t="s">
        <v>953</v>
      </c>
      <c r="JF326" s="51" t="s">
        <v>952</v>
      </c>
      <c r="JK326" s="51" t="s">
        <v>958</v>
      </c>
      <c r="KE326" s="52" t="s">
        <v>124</v>
      </c>
    </row>
    <row r="327" spans="1:296" ht="184.5" customHeight="1" thickBot="1">
      <c r="F327" s="72" t="s">
        <v>20</v>
      </c>
      <c r="G327" s="70" t="s">
        <v>939</v>
      </c>
      <c r="H327" s="70" t="s">
        <v>1915</v>
      </c>
      <c r="K327" s="51" t="s">
        <v>971</v>
      </c>
      <c r="P327" s="51" t="s">
        <v>972</v>
      </c>
      <c r="AE327"/>
      <c r="AF327"/>
      <c r="AG327"/>
      <c r="AH327"/>
      <c r="AI327"/>
      <c r="AO327" s="51" t="s">
        <v>954</v>
      </c>
      <c r="AT327" s="51" t="s">
        <v>968</v>
      </c>
      <c r="BI327" s="51" t="s">
        <v>956</v>
      </c>
      <c r="BN327" s="51" t="s">
        <v>989</v>
      </c>
      <c r="BX327" s="52">
        <v>2020</v>
      </c>
      <c r="CM327" s="68"/>
      <c r="CW327" s="52" t="s">
        <v>1000</v>
      </c>
      <c r="DG327" s="52" t="s">
        <v>1146</v>
      </c>
      <c r="DL327" s="52" t="s">
        <v>980</v>
      </c>
      <c r="DQ327" s="52">
        <v>3090000</v>
      </c>
      <c r="DV327" s="52">
        <v>55800000000</v>
      </c>
      <c r="EA327" s="52">
        <v>10000000</v>
      </c>
      <c r="EF327" s="52" t="s">
        <v>124</v>
      </c>
      <c r="EK327" s="51" t="s">
        <v>958</v>
      </c>
      <c r="EP327" s="52" t="s">
        <v>2679</v>
      </c>
      <c r="EZ327" s="52" t="s">
        <v>124</v>
      </c>
      <c r="FE327" s="51" t="s">
        <v>954</v>
      </c>
      <c r="FJ327" s="51" t="s">
        <v>969</v>
      </c>
      <c r="FO327" s="51" t="s">
        <v>952</v>
      </c>
      <c r="FT327" s="51" t="s">
        <v>960</v>
      </c>
      <c r="GD327" s="51" t="s">
        <v>968</v>
      </c>
      <c r="GI327" s="52" t="s">
        <v>980</v>
      </c>
      <c r="GN327" s="51" t="s">
        <v>971</v>
      </c>
      <c r="GX327" s="52" t="s">
        <v>10067</v>
      </c>
      <c r="HH327" s="52" t="s">
        <v>1482</v>
      </c>
      <c r="HR327" s="52" t="s">
        <v>997</v>
      </c>
      <c r="IG327" s="70" t="s">
        <v>171</v>
      </c>
      <c r="IH327" s="72"/>
      <c r="IL327" s="51" t="s">
        <v>1033</v>
      </c>
      <c r="IV327" s="52" t="s">
        <v>124</v>
      </c>
      <c r="JF327" s="52" t="s">
        <v>988</v>
      </c>
      <c r="JK327" s="52" t="s">
        <v>959</v>
      </c>
      <c r="JP327" s="51" t="s">
        <v>960</v>
      </c>
      <c r="JU327" s="51" t="s">
        <v>971</v>
      </c>
      <c r="JZ327" s="51" t="s">
        <v>966</v>
      </c>
      <c r="KJ327" s="51" t="s">
        <v>958</v>
      </c>
    </row>
    <row r="328" spans="1:296" ht="409.6" thickBot="1">
      <c r="A328" s="51" t="s">
        <v>968</v>
      </c>
      <c r="F328" s="73" t="s">
        <v>86</v>
      </c>
      <c r="G328" s="71" t="s">
        <v>935</v>
      </c>
      <c r="H328" s="71" t="s">
        <v>1916</v>
      </c>
      <c r="K328" s="52" t="s">
        <v>2898</v>
      </c>
      <c r="P328" s="52" t="s">
        <v>4228</v>
      </c>
      <c r="U328" s="51" t="s">
        <v>989</v>
      </c>
      <c r="Z328" s="51" t="s">
        <v>954</v>
      </c>
      <c r="AE328" s="51" t="s">
        <v>971</v>
      </c>
      <c r="AF328"/>
      <c r="AG328"/>
      <c r="AH328"/>
      <c r="AI328"/>
      <c r="AJ328" s="51" t="s">
        <v>983</v>
      </c>
      <c r="AO328" s="52" t="s">
        <v>955</v>
      </c>
      <c r="AT328" s="52" t="s">
        <v>124</v>
      </c>
      <c r="AY328" s="51" t="s">
        <v>968</v>
      </c>
      <c r="BI328" s="52" t="s">
        <v>5534</v>
      </c>
      <c r="BN328" s="52" t="s">
        <v>1006</v>
      </c>
      <c r="CM328" s="52" t="s">
        <v>8236</v>
      </c>
      <c r="EK328" s="52" t="s">
        <v>3284</v>
      </c>
      <c r="EU328" s="50" t="s">
        <v>948</v>
      </c>
      <c r="FE328" s="52" t="s">
        <v>955</v>
      </c>
      <c r="FJ328" s="52" t="s">
        <v>124</v>
      </c>
      <c r="FO328" s="52" t="s">
        <v>953</v>
      </c>
      <c r="FT328" s="52" t="s">
        <v>9346</v>
      </c>
      <c r="FY328" s="51" t="s">
        <v>950</v>
      </c>
      <c r="GD328" s="52">
        <v>9000000</v>
      </c>
      <c r="GN328" s="52" t="s">
        <v>3462</v>
      </c>
      <c r="GS328" s="51" t="s">
        <v>969</v>
      </c>
      <c r="HC328" s="51" t="s">
        <v>961</v>
      </c>
      <c r="HM328" s="51" t="s">
        <v>962</v>
      </c>
      <c r="HW328" s="51" t="s">
        <v>966</v>
      </c>
      <c r="IG328" s="50" t="s">
        <v>1128</v>
      </c>
      <c r="IL328" s="52" t="s">
        <v>132</v>
      </c>
      <c r="IQ328" s="51" t="s">
        <v>954</v>
      </c>
      <c r="JA328" s="51" t="s">
        <v>954</v>
      </c>
      <c r="JP328" s="52" t="s">
        <v>5007</v>
      </c>
      <c r="JU328" s="52" t="s">
        <v>11483</v>
      </c>
      <c r="JZ328" s="52" t="s">
        <v>967</v>
      </c>
      <c r="KE328" s="51" t="s">
        <v>971</v>
      </c>
      <c r="KJ328" s="52" t="s">
        <v>171</v>
      </c>
    </row>
    <row r="329" spans="1:296" ht="16.5">
      <c r="A329" s="52" t="s">
        <v>124</v>
      </c>
      <c r="F329" s="50" t="s">
        <v>944</v>
      </c>
      <c r="U329" s="52" t="s">
        <v>990</v>
      </c>
      <c r="Z329" s="52" t="s">
        <v>975</v>
      </c>
      <c r="AE329" s="52" t="s">
        <v>5947</v>
      </c>
      <c r="AF329"/>
      <c r="AG329"/>
      <c r="AH329"/>
      <c r="AI329"/>
      <c r="AJ329" s="52" t="s">
        <v>132</v>
      </c>
      <c r="AY329" s="52">
        <v>30712464</v>
      </c>
      <c r="BS329" s="51" t="s">
        <v>930</v>
      </c>
      <c r="BX329" s="51" t="s">
        <v>1070</v>
      </c>
      <c r="CW329" s="51" t="s">
        <v>987</v>
      </c>
      <c r="DG329" s="51" t="s">
        <v>1147</v>
      </c>
      <c r="DL329" s="51" t="s">
        <v>952</v>
      </c>
      <c r="DQ329" s="51" t="s">
        <v>98</v>
      </c>
      <c r="DV329" s="51" t="s">
        <v>98</v>
      </c>
      <c r="EA329" s="51" t="s">
        <v>971</v>
      </c>
      <c r="EF329" s="51" t="s">
        <v>970</v>
      </c>
      <c r="EP329" s="51" t="s">
        <v>960</v>
      </c>
      <c r="EZ329" s="51" t="s">
        <v>971</v>
      </c>
      <c r="FY329" s="52" t="s">
        <v>171</v>
      </c>
      <c r="GI329" s="51" t="s">
        <v>952</v>
      </c>
      <c r="GX329" s="51" t="s">
        <v>972</v>
      </c>
      <c r="HC329" s="52" t="s">
        <v>995</v>
      </c>
      <c r="HH329" s="51" t="s">
        <v>966</v>
      </c>
      <c r="HM329" s="52" t="s">
        <v>996</v>
      </c>
      <c r="HR329" s="51" t="s">
        <v>968</v>
      </c>
      <c r="HW329" s="52" t="s">
        <v>997</v>
      </c>
      <c r="IQ329" s="52" t="s">
        <v>975</v>
      </c>
      <c r="IV329" s="51" t="s">
        <v>970</v>
      </c>
      <c r="JA329" s="52" t="s">
        <v>975</v>
      </c>
      <c r="JF329" s="51" t="s">
        <v>954</v>
      </c>
      <c r="JK329" s="51" t="s">
        <v>960</v>
      </c>
      <c r="KE329" s="52" t="s">
        <v>12502</v>
      </c>
    </row>
    <row r="330" spans="1:296" ht="16.5">
      <c r="K330" s="51" t="s">
        <v>972</v>
      </c>
      <c r="P330" s="51" t="s">
        <v>973</v>
      </c>
      <c r="AE330"/>
      <c r="AF330"/>
      <c r="AG330"/>
      <c r="AH330"/>
      <c r="AI330"/>
      <c r="AO330" s="51" t="s">
        <v>956</v>
      </c>
      <c r="AT330" s="51" t="s">
        <v>969</v>
      </c>
      <c r="BD330" s="51" t="s">
        <v>900</v>
      </c>
      <c r="BI330" s="51" t="s">
        <v>958</v>
      </c>
      <c r="BN330" s="51" t="s">
        <v>991</v>
      </c>
      <c r="BS330" s="161" t="s">
        <v>7849</v>
      </c>
      <c r="BX330" s="52">
        <v>0</v>
      </c>
      <c r="CH330" s="51" t="s">
        <v>1090</v>
      </c>
      <c r="CM330" s="50" t="s">
        <v>931</v>
      </c>
      <c r="CW330" s="52" t="s">
        <v>988</v>
      </c>
      <c r="DL330" s="52" t="s">
        <v>953</v>
      </c>
      <c r="DV330" s="52" t="s">
        <v>1480</v>
      </c>
      <c r="EA330" s="52" t="s">
        <v>3730</v>
      </c>
      <c r="EF330" s="52" t="s">
        <v>124</v>
      </c>
      <c r="EK330" s="51" t="s">
        <v>960</v>
      </c>
      <c r="EP330" s="52" t="s">
        <v>2680</v>
      </c>
      <c r="EZ330" s="52" t="s">
        <v>8973</v>
      </c>
      <c r="FE330" s="51" t="s">
        <v>956</v>
      </c>
      <c r="FJ330" s="51" t="s">
        <v>970</v>
      </c>
      <c r="FO330" s="51" t="s">
        <v>954</v>
      </c>
      <c r="FT330" s="51" t="s">
        <v>961</v>
      </c>
      <c r="GD330" s="51" t="s">
        <v>969</v>
      </c>
      <c r="GI330" s="52" t="s">
        <v>953</v>
      </c>
      <c r="GN330" s="51" t="s">
        <v>972</v>
      </c>
      <c r="GS330" s="51" t="s">
        <v>970</v>
      </c>
      <c r="GX330" s="52" t="s">
        <v>10068</v>
      </c>
      <c r="HH330" s="52" t="s">
        <v>1731</v>
      </c>
      <c r="HR330" s="52">
        <v>6954168000000</v>
      </c>
      <c r="IB330" s="51" t="s">
        <v>950</v>
      </c>
      <c r="IL330" s="50" t="s">
        <v>1034</v>
      </c>
      <c r="IV330" s="52" t="s">
        <v>124</v>
      </c>
      <c r="JF330" s="52" t="s">
        <v>955</v>
      </c>
      <c r="JK330" s="52" t="s">
        <v>11314</v>
      </c>
      <c r="JP330" s="51" t="s">
        <v>961</v>
      </c>
      <c r="JU330" s="51" t="s">
        <v>972</v>
      </c>
      <c r="JZ330" s="51" t="s">
        <v>968</v>
      </c>
      <c r="KJ330" s="51" t="s">
        <v>960</v>
      </c>
    </row>
    <row r="331" spans="1:296" ht="16.5">
      <c r="A331" s="51" t="s">
        <v>969</v>
      </c>
      <c r="K331" s="52" t="s">
        <v>2899</v>
      </c>
      <c r="P331" s="52">
        <v>2600000</v>
      </c>
      <c r="U331" s="51" t="s">
        <v>991</v>
      </c>
      <c r="Z331" s="51" t="s">
        <v>956</v>
      </c>
      <c r="AE331" s="51" t="s">
        <v>972</v>
      </c>
      <c r="AF331"/>
      <c r="AG331"/>
      <c r="AH331"/>
      <c r="AI331"/>
      <c r="AJ331" s="50" t="s">
        <v>984</v>
      </c>
      <c r="AO331" s="52" t="s">
        <v>2818</v>
      </c>
      <c r="AT331" s="52">
        <v>0</v>
      </c>
      <c r="AY331" s="51" t="s">
        <v>969</v>
      </c>
      <c r="BD331" s="52" t="s">
        <v>906</v>
      </c>
      <c r="BI331" s="52" t="s">
        <v>7521</v>
      </c>
      <c r="BN331" s="52" t="s">
        <v>1007</v>
      </c>
      <c r="BS331" s="52"/>
      <c r="CH331" s="52" t="s">
        <v>1110</v>
      </c>
      <c r="DG331" s="51" t="s">
        <v>98</v>
      </c>
      <c r="EK331" s="52" t="s">
        <v>3285</v>
      </c>
      <c r="EU331" s="51" t="s">
        <v>949</v>
      </c>
      <c r="FE331" s="52" t="s">
        <v>1204</v>
      </c>
      <c r="FJ331" s="52" t="s">
        <v>124</v>
      </c>
      <c r="FO331" s="52" t="s">
        <v>955</v>
      </c>
      <c r="FT331" s="52" t="s">
        <v>918</v>
      </c>
      <c r="FY331" s="51" t="s">
        <v>952</v>
      </c>
      <c r="GD331" s="52" t="s">
        <v>124</v>
      </c>
      <c r="GN331" s="52" t="s">
        <v>3463</v>
      </c>
      <c r="HC331" s="51" t="s">
        <v>962</v>
      </c>
      <c r="HM331" s="51" t="s">
        <v>964</v>
      </c>
      <c r="HW331" s="51" t="s">
        <v>968</v>
      </c>
      <c r="IB331" s="52" t="s">
        <v>980</v>
      </c>
      <c r="IG331" s="51" t="s">
        <v>1129</v>
      </c>
      <c r="IQ331" s="51" t="s">
        <v>956</v>
      </c>
      <c r="JA331" s="51" t="s">
        <v>956</v>
      </c>
      <c r="JP331" s="52" t="s">
        <v>917</v>
      </c>
      <c r="JU331" s="52" t="s">
        <v>11484</v>
      </c>
      <c r="JZ331" s="52" t="s">
        <v>124</v>
      </c>
      <c r="KE331" s="51" t="s">
        <v>998</v>
      </c>
      <c r="KJ331" s="52" t="s">
        <v>11711</v>
      </c>
    </row>
    <row r="332" spans="1:296">
      <c r="A332" s="52" t="s">
        <v>124</v>
      </c>
      <c r="F332" s="51" t="s">
        <v>945</v>
      </c>
      <c r="U332" s="52" t="s">
        <v>992</v>
      </c>
      <c r="Z332" s="52" t="s">
        <v>976</v>
      </c>
      <c r="AE332" s="52" t="s">
        <v>5944</v>
      </c>
      <c r="AF332"/>
      <c r="AG332"/>
      <c r="AH332"/>
      <c r="AI332"/>
      <c r="AY332" s="52" t="s">
        <v>124</v>
      </c>
      <c r="BS332" s="52" t="s">
        <v>7850</v>
      </c>
      <c r="BX332" s="51" t="s">
        <v>1071</v>
      </c>
      <c r="CW332" s="51" t="s">
        <v>989</v>
      </c>
      <c r="DG332" s="52" t="s">
        <v>12376</v>
      </c>
      <c r="DL332" s="51" t="s">
        <v>954</v>
      </c>
      <c r="EA332" s="51" t="s">
        <v>972</v>
      </c>
      <c r="EF332" s="51" t="s">
        <v>971</v>
      </c>
      <c r="EP332" s="51" t="s">
        <v>961</v>
      </c>
      <c r="EZ332" s="51" t="s">
        <v>998</v>
      </c>
      <c r="FY332" s="52" t="s">
        <v>171</v>
      </c>
      <c r="GI332" s="51" t="s">
        <v>954</v>
      </c>
      <c r="GS332" s="51" t="s">
        <v>971</v>
      </c>
      <c r="GX332" s="51" t="s">
        <v>973</v>
      </c>
      <c r="HC332" s="52" t="s">
        <v>1004</v>
      </c>
      <c r="HH332" s="51" t="s">
        <v>968</v>
      </c>
      <c r="HM332" s="52" t="s">
        <v>1195</v>
      </c>
      <c r="HR332" s="51" t="s">
        <v>969</v>
      </c>
      <c r="HW332" s="52">
        <v>2000000000</v>
      </c>
      <c r="IG332" s="52" t="s">
        <v>112</v>
      </c>
      <c r="IQ332" s="52" t="s">
        <v>1931</v>
      </c>
      <c r="IV332" s="51" t="s">
        <v>971</v>
      </c>
      <c r="JA332" s="52" t="s">
        <v>976</v>
      </c>
      <c r="JF332" s="51" t="s">
        <v>956</v>
      </c>
      <c r="JK332" s="51" t="s">
        <v>961</v>
      </c>
      <c r="KE332" s="52" t="s">
        <v>12503</v>
      </c>
    </row>
    <row r="333" spans="1:296" ht="15" thickBot="1">
      <c r="F333" s="52" t="s">
        <v>1917</v>
      </c>
      <c r="K333" s="51" t="s">
        <v>973</v>
      </c>
      <c r="P333" s="51" t="s">
        <v>98</v>
      </c>
      <c r="AE333"/>
      <c r="AF333"/>
      <c r="AG333"/>
      <c r="AH333"/>
      <c r="AI333"/>
      <c r="AO333" s="51" t="s">
        <v>958</v>
      </c>
      <c r="AT333" s="51" t="s">
        <v>970</v>
      </c>
      <c r="BD333" s="51" t="s">
        <v>902</v>
      </c>
      <c r="BI333" s="51" t="s">
        <v>960</v>
      </c>
      <c r="BN333" s="51" t="s">
        <v>958</v>
      </c>
      <c r="BS333" s="52" t="s">
        <v>7851</v>
      </c>
      <c r="BX333" s="52">
        <v>20</v>
      </c>
      <c r="CH333" s="51" t="s">
        <v>1092</v>
      </c>
      <c r="CM333" s="51" t="s">
        <v>932</v>
      </c>
      <c r="CW333" s="52" t="s">
        <v>1518</v>
      </c>
      <c r="DL333" s="52" t="s">
        <v>955</v>
      </c>
      <c r="DQ333" s="51" t="s">
        <v>950</v>
      </c>
      <c r="EA333" s="52" t="s">
        <v>3731</v>
      </c>
      <c r="EF333" s="52" t="s">
        <v>1740</v>
      </c>
      <c r="EK333" s="51" t="s">
        <v>961</v>
      </c>
      <c r="EP333" s="52" t="s">
        <v>918</v>
      </c>
      <c r="EU333" s="51" t="s">
        <v>950</v>
      </c>
      <c r="EZ333" s="52" t="s">
        <v>8974</v>
      </c>
      <c r="FE333" s="51" t="s">
        <v>958</v>
      </c>
      <c r="FJ333" s="51" t="s">
        <v>971</v>
      </c>
      <c r="FO333" s="51" t="s">
        <v>956</v>
      </c>
      <c r="FT333" s="51" t="s">
        <v>962</v>
      </c>
      <c r="GD333" s="51" t="s">
        <v>970</v>
      </c>
      <c r="GI333" s="52" t="s">
        <v>955</v>
      </c>
      <c r="GN333" s="51" t="s">
        <v>973</v>
      </c>
      <c r="GS333" s="52" t="s">
        <v>9887</v>
      </c>
      <c r="HH333" s="52" t="s">
        <v>124</v>
      </c>
      <c r="HR333" s="52" t="s">
        <v>124</v>
      </c>
      <c r="IB333" s="51" t="s">
        <v>952</v>
      </c>
      <c r="IL333" s="51" t="s">
        <v>1035</v>
      </c>
      <c r="IV333" s="52" t="s">
        <v>11141</v>
      </c>
      <c r="JF333" s="52" t="s">
        <v>3056</v>
      </c>
      <c r="JK333" s="52" t="s">
        <v>919</v>
      </c>
      <c r="JP333" s="51" t="s">
        <v>962</v>
      </c>
      <c r="JU333" s="51" t="s">
        <v>973</v>
      </c>
      <c r="JZ333" s="51" t="s">
        <v>969</v>
      </c>
      <c r="KJ333" s="51" t="s">
        <v>961</v>
      </c>
    </row>
    <row r="334" spans="1:296" ht="23.5" thickBot="1">
      <c r="A334" s="51" t="s">
        <v>970</v>
      </c>
      <c r="F334" s="68"/>
      <c r="K334" s="52">
        <v>1</v>
      </c>
      <c r="U334" s="51" t="s">
        <v>958</v>
      </c>
      <c r="Z334" s="51" t="s">
        <v>958</v>
      </c>
      <c r="AE334" s="51" t="s">
        <v>973</v>
      </c>
      <c r="AF334"/>
      <c r="AG334"/>
      <c r="AH334"/>
      <c r="AI334"/>
      <c r="AJ334" s="51" t="s">
        <v>985</v>
      </c>
      <c r="AO334" s="52" t="s">
        <v>959</v>
      </c>
      <c r="AT334" s="52">
        <v>1000000000</v>
      </c>
      <c r="AY334" s="51" t="s">
        <v>970</v>
      </c>
      <c r="BD334" s="52" t="s">
        <v>910</v>
      </c>
      <c r="BI334" s="52" t="s">
        <v>7522</v>
      </c>
      <c r="BN334" s="52" t="s">
        <v>4640</v>
      </c>
      <c r="BS334" s="52" t="s">
        <v>7852</v>
      </c>
      <c r="CH334" s="52" t="s">
        <v>12305</v>
      </c>
      <c r="CM334" s="69"/>
      <c r="CN334" s="69" t="s">
        <v>933</v>
      </c>
      <c r="CO334" s="69" t="s">
        <v>732</v>
      </c>
      <c r="DG334" s="50" t="s">
        <v>1148</v>
      </c>
      <c r="DQ334" s="52" t="s">
        <v>980</v>
      </c>
      <c r="DV334" s="51" t="s">
        <v>950</v>
      </c>
      <c r="EK334" s="52" t="s">
        <v>995</v>
      </c>
      <c r="EU334" s="52" t="s">
        <v>951</v>
      </c>
      <c r="FE334" s="52" t="s">
        <v>3034</v>
      </c>
      <c r="FJ334" s="52" t="s">
        <v>9095</v>
      </c>
      <c r="FO334" s="52" t="s">
        <v>957</v>
      </c>
      <c r="FT334" s="52" t="s">
        <v>1004</v>
      </c>
      <c r="FY334" s="51" t="s">
        <v>954</v>
      </c>
      <c r="GD334" s="52" t="s">
        <v>124</v>
      </c>
      <c r="GN334" s="52">
        <v>35000</v>
      </c>
      <c r="GX334" s="51" t="s">
        <v>98</v>
      </c>
      <c r="HC334" s="51" t="s">
        <v>964</v>
      </c>
      <c r="HM334" s="51" t="s">
        <v>966</v>
      </c>
      <c r="HW334" s="51" t="s">
        <v>969</v>
      </c>
      <c r="IB334" s="52" t="s">
        <v>953</v>
      </c>
      <c r="IG334" s="50" t="s">
        <v>1140</v>
      </c>
      <c r="IL334" s="52" t="s">
        <v>1036</v>
      </c>
      <c r="IQ334" s="51" t="s">
        <v>958</v>
      </c>
      <c r="JA334" s="51" t="s">
        <v>958</v>
      </c>
      <c r="JP334" s="52" t="s">
        <v>963</v>
      </c>
      <c r="JU334" s="52">
        <v>600000000</v>
      </c>
      <c r="JZ334" s="52">
        <v>800000</v>
      </c>
      <c r="KE334" s="51" t="s">
        <v>999</v>
      </c>
      <c r="KJ334" s="52" t="s">
        <v>918</v>
      </c>
    </row>
    <row r="335" spans="1:296" ht="409.6" thickBot="1">
      <c r="A335" s="52" t="s">
        <v>124</v>
      </c>
      <c r="F335" s="52" t="s">
        <v>1918</v>
      </c>
      <c r="U335" s="52" t="s">
        <v>993</v>
      </c>
      <c r="Z335" s="52" t="s">
        <v>1942</v>
      </c>
      <c r="AE335" s="52">
        <v>100000000</v>
      </c>
      <c r="AF335"/>
      <c r="AG335"/>
      <c r="AH335"/>
      <c r="AI335"/>
      <c r="AY335" s="52" t="s">
        <v>124</v>
      </c>
      <c r="BS335" s="52" t="s">
        <v>7853</v>
      </c>
      <c r="BX335" s="51" t="s">
        <v>1072</v>
      </c>
      <c r="CM335" s="72" t="s">
        <v>934</v>
      </c>
      <c r="CN335" s="70" t="s">
        <v>935</v>
      </c>
      <c r="CO335" s="70" t="s">
        <v>8237</v>
      </c>
      <c r="CW335" s="51" t="s">
        <v>991</v>
      </c>
      <c r="DL335" s="51" t="s">
        <v>956</v>
      </c>
      <c r="DV335" s="52" t="s">
        <v>974</v>
      </c>
      <c r="EA335" s="51" t="s">
        <v>973</v>
      </c>
      <c r="EF335" s="51" t="s">
        <v>972</v>
      </c>
      <c r="EP335" s="51" t="s">
        <v>962</v>
      </c>
      <c r="EZ335" s="51" t="s">
        <v>999</v>
      </c>
      <c r="FY335" s="52" t="s">
        <v>171</v>
      </c>
      <c r="GI335" s="51" t="s">
        <v>956</v>
      </c>
      <c r="GS335" s="51" t="s">
        <v>972</v>
      </c>
      <c r="GX335" s="52" t="s">
        <v>10069</v>
      </c>
      <c r="HC335" s="52" t="s">
        <v>979</v>
      </c>
      <c r="HH335" s="51" t="s">
        <v>969</v>
      </c>
      <c r="HM335" s="52" t="s">
        <v>997</v>
      </c>
      <c r="HR335" s="51" t="s">
        <v>970</v>
      </c>
      <c r="HW335" s="52" t="s">
        <v>124</v>
      </c>
      <c r="IQ335" s="52" t="s">
        <v>1932</v>
      </c>
      <c r="IV335" s="51" t="s">
        <v>972</v>
      </c>
      <c r="JA335" s="52" t="s">
        <v>977</v>
      </c>
      <c r="JF335" s="51" t="s">
        <v>958</v>
      </c>
      <c r="JK335" s="51" t="s">
        <v>962</v>
      </c>
      <c r="KE335" s="52">
        <v>1800000</v>
      </c>
    </row>
    <row r="336" spans="1:296" ht="409.6" thickBot="1">
      <c r="F336" s="68"/>
      <c r="K336" s="51" t="s">
        <v>98</v>
      </c>
      <c r="AE336"/>
      <c r="AF336"/>
      <c r="AG336"/>
      <c r="AH336"/>
      <c r="AI336"/>
      <c r="AJ336" s="51" t="s">
        <v>950</v>
      </c>
      <c r="AO336" s="51" t="s">
        <v>960</v>
      </c>
      <c r="AT336" s="51" t="s">
        <v>971</v>
      </c>
      <c r="BD336" s="51" t="s">
        <v>904</v>
      </c>
      <c r="BI336" s="51" t="s">
        <v>961</v>
      </c>
      <c r="BN336" s="51" t="s">
        <v>994</v>
      </c>
      <c r="BS336" s="68"/>
      <c r="BX336" s="52">
        <v>6</v>
      </c>
      <c r="CH336" s="51" t="s">
        <v>1094</v>
      </c>
      <c r="CM336" s="73" t="s">
        <v>936</v>
      </c>
      <c r="CN336" s="71" t="s">
        <v>935</v>
      </c>
      <c r="CO336" s="71" t="s">
        <v>8238</v>
      </c>
      <c r="CW336" s="52" t="s">
        <v>36</v>
      </c>
      <c r="DL336" s="52" t="s">
        <v>1493</v>
      </c>
      <c r="DQ336" s="51" t="s">
        <v>952</v>
      </c>
      <c r="EA336" s="52">
        <v>500000</v>
      </c>
      <c r="EF336" s="52" t="s">
        <v>1741</v>
      </c>
      <c r="EK336" s="51" t="s">
        <v>962</v>
      </c>
      <c r="EP336" s="52" t="s">
        <v>1004</v>
      </c>
      <c r="EU336" s="51" t="s">
        <v>952</v>
      </c>
      <c r="FE336" s="51" t="s">
        <v>960</v>
      </c>
      <c r="FJ336" s="51" t="s">
        <v>972</v>
      </c>
      <c r="FO336" s="51" t="s">
        <v>958</v>
      </c>
      <c r="FT336" s="51" t="s">
        <v>964</v>
      </c>
      <c r="GD336" s="51" t="s">
        <v>971</v>
      </c>
      <c r="GI336" s="52" t="s">
        <v>1192</v>
      </c>
      <c r="GN336" s="51" t="s">
        <v>98</v>
      </c>
      <c r="GS336" s="52" t="s">
        <v>9888</v>
      </c>
      <c r="HH336" s="52" t="s">
        <v>124</v>
      </c>
      <c r="HR336" s="52" t="s">
        <v>124</v>
      </c>
      <c r="IB336" s="51" t="s">
        <v>954</v>
      </c>
      <c r="IL336" s="50" t="s">
        <v>1037</v>
      </c>
      <c r="IV336" s="52" t="s">
        <v>11142</v>
      </c>
      <c r="JF336" s="52" t="s">
        <v>3057</v>
      </c>
      <c r="JK336" s="52" t="s">
        <v>963</v>
      </c>
      <c r="JP336" s="51" t="s">
        <v>964</v>
      </c>
      <c r="JU336" s="51" t="s">
        <v>98</v>
      </c>
      <c r="JZ336" s="51" t="s">
        <v>970</v>
      </c>
      <c r="KJ336" s="51" t="s">
        <v>962</v>
      </c>
    </row>
    <row r="337" spans="1:296" ht="409.6" thickBot="1">
      <c r="A337" s="51" t="s">
        <v>971</v>
      </c>
      <c r="F337" s="52" t="s">
        <v>1919</v>
      </c>
      <c r="K337" s="52" t="s">
        <v>2900</v>
      </c>
      <c r="P337" s="51" t="s">
        <v>950</v>
      </c>
      <c r="U337" s="51" t="s">
        <v>994</v>
      </c>
      <c r="Z337" s="51" t="s">
        <v>960</v>
      </c>
      <c r="AE337" s="51" t="s">
        <v>98</v>
      </c>
      <c r="AF337"/>
      <c r="AG337"/>
      <c r="AH337"/>
      <c r="AI337"/>
      <c r="AJ337" s="52" t="s">
        <v>986</v>
      </c>
      <c r="AO337" s="52" t="s">
        <v>12075</v>
      </c>
      <c r="AT337" s="52" t="s">
        <v>6322</v>
      </c>
      <c r="AY337" s="51" t="s">
        <v>971</v>
      </c>
      <c r="BD337" s="52" t="s">
        <v>911</v>
      </c>
      <c r="BI337" s="52" t="s">
        <v>918</v>
      </c>
      <c r="BN337" s="52" t="s">
        <v>7710</v>
      </c>
      <c r="BS337" s="161" t="s">
        <v>7854</v>
      </c>
      <c r="CH337" s="52">
        <v>53</v>
      </c>
      <c r="CM337" s="72" t="s">
        <v>937</v>
      </c>
      <c r="CN337" s="70" t="s">
        <v>935</v>
      </c>
      <c r="CO337" s="70" t="s">
        <v>8239</v>
      </c>
      <c r="DG337" s="51" t="s">
        <v>1149</v>
      </c>
      <c r="DQ337" s="52" t="s">
        <v>953</v>
      </c>
      <c r="DV337" s="51" t="s">
        <v>952</v>
      </c>
      <c r="EK337" s="52" t="s">
        <v>963</v>
      </c>
      <c r="EU337" s="52" t="s">
        <v>953</v>
      </c>
      <c r="EZ337" s="51" t="s">
        <v>98</v>
      </c>
      <c r="FE337" s="52" t="s">
        <v>4444</v>
      </c>
      <c r="FJ337" s="52" t="s">
        <v>9082</v>
      </c>
      <c r="FO337" s="52" t="s">
        <v>959</v>
      </c>
      <c r="FT337" s="52" t="s">
        <v>1195</v>
      </c>
      <c r="FY337" s="51" t="s">
        <v>956</v>
      </c>
      <c r="GD337" s="52" t="s">
        <v>5532</v>
      </c>
      <c r="GN337" s="52" t="s">
        <v>212</v>
      </c>
      <c r="HC337" s="51" t="s">
        <v>966</v>
      </c>
      <c r="HM337" s="51" t="s">
        <v>968</v>
      </c>
      <c r="HW337" s="51" t="s">
        <v>970</v>
      </c>
      <c r="IB337" s="52" t="s">
        <v>975</v>
      </c>
      <c r="IG337" s="50" t="s">
        <v>1141</v>
      </c>
      <c r="IQ337" s="51" t="s">
        <v>960</v>
      </c>
      <c r="JA337" s="51" t="s">
        <v>960</v>
      </c>
      <c r="JP337" s="52" t="s">
        <v>1477</v>
      </c>
      <c r="JZ337" s="52">
        <v>800000</v>
      </c>
      <c r="KE337" s="51" t="s">
        <v>98</v>
      </c>
      <c r="KJ337" s="52" t="s">
        <v>996</v>
      </c>
    </row>
    <row r="338" spans="1:296" ht="409.6" thickBot="1">
      <c r="A338" s="52" t="s">
        <v>2281</v>
      </c>
      <c r="F338" s="68"/>
      <c r="P338" s="52" t="s">
        <v>974</v>
      </c>
      <c r="U338" s="52" t="s">
        <v>5325</v>
      </c>
      <c r="Z338" s="52" t="s">
        <v>4035</v>
      </c>
      <c r="AE338" s="52" t="s">
        <v>5945</v>
      </c>
      <c r="AF338"/>
      <c r="AG338"/>
      <c r="AH338"/>
      <c r="AI338"/>
      <c r="AY338" s="52" t="s">
        <v>6536</v>
      </c>
      <c r="BS338" s="52" t="s">
        <v>7855</v>
      </c>
      <c r="BX338" s="51" t="s">
        <v>1073</v>
      </c>
      <c r="CM338" s="73" t="s">
        <v>938</v>
      </c>
      <c r="CN338" s="71" t="s">
        <v>939</v>
      </c>
      <c r="CO338" s="71" t="s">
        <v>8240</v>
      </c>
      <c r="CW338" s="51" t="s">
        <v>958</v>
      </c>
      <c r="DG338" s="52" t="s">
        <v>1150</v>
      </c>
      <c r="DL338" s="51" t="s">
        <v>958</v>
      </c>
      <c r="DV338" s="52" t="s">
        <v>953</v>
      </c>
      <c r="EA338" s="51" t="s">
        <v>98</v>
      </c>
      <c r="EF338" s="51" t="s">
        <v>973</v>
      </c>
      <c r="EP338" s="51" t="s">
        <v>964</v>
      </c>
      <c r="EZ338" s="52" t="s">
        <v>8971</v>
      </c>
      <c r="FY338" s="52" t="s">
        <v>124</v>
      </c>
      <c r="GI338" s="51" t="s">
        <v>958</v>
      </c>
      <c r="GS338" s="51" t="s">
        <v>973</v>
      </c>
      <c r="HC338" s="52" t="s">
        <v>997</v>
      </c>
      <c r="HH338" s="51" t="s">
        <v>970</v>
      </c>
      <c r="HM338" s="52">
        <v>50000</v>
      </c>
      <c r="HR338" s="51" t="s">
        <v>971</v>
      </c>
      <c r="HW338" s="52" t="s">
        <v>124</v>
      </c>
      <c r="IQ338" s="52" t="s">
        <v>10920</v>
      </c>
      <c r="IV338" s="51" t="s">
        <v>973</v>
      </c>
      <c r="JA338" s="52" t="s">
        <v>11890</v>
      </c>
      <c r="JF338" s="51" t="s">
        <v>960</v>
      </c>
      <c r="JK338" s="51" t="s">
        <v>964</v>
      </c>
      <c r="KE338" s="52" t="s">
        <v>12504</v>
      </c>
    </row>
    <row r="339" spans="1:296" ht="409.6" thickBot="1">
      <c r="F339" s="52" t="s">
        <v>1920</v>
      </c>
      <c r="AE339"/>
      <c r="AF339"/>
      <c r="AG339"/>
      <c r="AH339"/>
      <c r="AI339"/>
      <c r="AJ339" s="51" t="s">
        <v>987</v>
      </c>
      <c r="AO339" s="51" t="s">
        <v>961</v>
      </c>
      <c r="AT339" s="51" t="s">
        <v>972</v>
      </c>
      <c r="BD339" s="51" t="s">
        <v>98</v>
      </c>
      <c r="BI339" s="51" t="s">
        <v>962</v>
      </c>
      <c r="BN339" s="51" t="s">
        <v>961</v>
      </c>
      <c r="BS339" s="68"/>
      <c r="BX339" s="52" t="s">
        <v>1061</v>
      </c>
      <c r="CH339" s="51" t="s">
        <v>707</v>
      </c>
      <c r="CM339" s="72" t="s">
        <v>940</v>
      </c>
      <c r="CN339" s="70" t="s">
        <v>935</v>
      </c>
      <c r="CO339" s="70" t="s">
        <v>8241</v>
      </c>
      <c r="CW339" s="52" t="s">
        <v>8649</v>
      </c>
      <c r="DL339" s="52" t="s">
        <v>4232</v>
      </c>
      <c r="DQ339" s="51" t="s">
        <v>954</v>
      </c>
      <c r="EK339" s="51" t="s">
        <v>964</v>
      </c>
      <c r="EP339" s="52" t="s">
        <v>979</v>
      </c>
      <c r="EU339" s="51" t="s">
        <v>954</v>
      </c>
      <c r="FE339" s="51" t="s">
        <v>961</v>
      </c>
      <c r="FJ339" s="51" t="s">
        <v>973</v>
      </c>
      <c r="FO339" s="51" t="s">
        <v>960</v>
      </c>
      <c r="FT339" s="51" t="s">
        <v>966</v>
      </c>
      <c r="GD339" s="51" t="s">
        <v>972</v>
      </c>
      <c r="GI339" s="52" t="s">
        <v>959</v>
      </c>
      <c r="GS339" s="52">
        <v>0</v>
      </c>
      <c r="GX339" s="51" t="s">
        <v>950</v>
      </c>
      <c r="HH339" s="52" t="s">
        <v>124</v>
      </c>
      <c r="HR339" s="52" t="s">
        <v>10572</v>
      </c>
      <c r="IB339" s="51" t="s">
        <v>956</v>
      </c>
      <c r="IL339" s="51" t="s">
        <v>1038</v>
      </c>
      <c r="IV339" s="52">
        <v>3000000</v>
      </c>
      <c r="JF339" s="52" t="s">
        <v>4787</v>
      </c>
      <c r="JK339" s="52" t="s">
        <v>1477</v>
      </c>
      <c r="JP339" s="51" t="s">
        <v>966</v>
      </c>
      <c r="JZ339" s="51" t="s">
        <v>971</v>
      </c>
      <c r="KJ339" s="51" t="s">
        <v>964</v>
      </c>
    </row>
    <row r="340" spans="1:296" ht="409.6" thickBot="1">
      <c r="A340" s="51" t="s">
        <v>998</v>
      </c>
      <c r="F340" s="68"/>
      <c r="P340" s="51" t="s">
        <v>952</v>
      </c>
      <c r="U340" s="51" t="s">
        <v>961</v>
      </c>
      <c r="Z340" s="51" t="s">
        <v>961</v>
      </c>
      <c r="AE340"/>
      <c r="AF340"/>
      <c r="AG340"/>
      <c r="AH340"/>
      <c r="AI340"/>
      <c r="AJ340" s="52" t="s">
        <v>988</v>
      </c>
      <c r="AO340" s="52" t="s">
        <v>918</v>
      </c>
      <c r="AT340" s="52" t="s">
        <v>6323</v>
      </c>
      <c r="AY340" s="51" t="s">
        <v>972</v>
      </c>
      <c r="BD340" s="52" t="s">
        <v>6724</v>
      </c>
      <c r="BI340" s="52" t="s">
        <v>996</v>
      </c>
      <c r="BN340" s="52" t="s">
        <v>995</v>
      </c>
      <c r="BS340" s="161" t="s">
        <v>7856</v>
      </c>
      <c r="CH340" s="52" t="s">
        <v>704</v>
      </c>
      <c r="CM340" s="73" t="s">
        <v>941</v>
      </c>
      <c r="CN340" s="71" t="s">
        <v>935</v>
      </c>
      <c r="CO340" s="71" t="s">
        <v>8242</v>
      </c>
      <c r="DQ340" s="52" t="s">
        <v>955</v>
      </c>
      <c r="DV340" s="51" t="s">
        <v>954</v>
      </c>
      <c r="EF340" s="51" t="s">
        <v>98</v>
      </c>
      <c r="EK340" s="52" t="s">
        <v>1482</v>
      </c>
      <c r="EU340" s="52" t="s">
        <v>975</v>
      </c>
      <c r="FE340" s="52" t="s">
        <v>917</v>
      </c>
      <c r="FJ340" s="52">
        <v>45000000</v>
      </c>
      <c r="FO340" s="52" t="s">
        <v>9246</v>
      </c>
      <c r="FT340" s="52" t="s">
        <v>1731</v>
      </c>
      <c r="FY340" s="51" t="s">
        <v>958</v>
      </c>
      <c r="GD340" s="52" t="s">
        <v>5533</v>
      </c>
      <c r="GX340" s="52" t="s">
        <v>980</v>
      </c>
      <c r="HC340" s="51" t="s">
        <v>968</v>
      </c>
      <c r="HM340" s="51" t="s">
        <v>969</v>
      </c>
      <c r="HW340" s="51" t="s">
        <v>971</v>
      </c>
      <c r="IB340" s="52" t="s">
        <v>976</v>
      </c>
      <c r="IG340" s="51" t="s">
        <v>1142</v>
      </c>
      <c r="IL340" s="52" t="s">
        <v>3926</v>
      </c>
      <c r="IQ340" s="51" t="s">
        <v>961</v>
      </c>
      <c r="JA340" s="51" t="s">
        <v>961</v>
      </c>
      <c r="JP340" s="52" t="s">
        <v>997</v>
      </c>
      <c r="JU340" s="50" t="s">
        <v>982</v>
      </c>
      <c r="JZ340" s="52" t="s">
        <v>11597</v>
      </c>
      <c r="KJ340" s="52" t="s">
        <v>1477</v>
      </c>
    </row>
    <row r="341" spans="1:296" ht="409.6" thickBot="1">
      <c r="A341" s="52" t="s">
        <v>2282</v>
      </c>
      <c r="F341" s="52" t="s">
        <v>1921</v>
      </c>
      <c r="K341" s="51" t="s">
        <v>950</v>
      </c>
      <c r="P341" s="52" t="s">
        <v>953</v>
      </c>
      <c r="U341" s="52" t="s">
        <v>919</v>
      </c>
      <c r="Z341" s="52" t="s">
        <v>917</v>
      </c>
      <c r="AE341"/>
      <c r="AF341"/>
      <c r="AG341"/>
      <c r="AH341"/>
      <c r="AI341"/>
      <c r="AY341" s="52" t="s">
        <v>6537</v>
      </c>
      <c r="BS341" s="68"/>
      <c r="BX341" s="51" t="s">
        <v>732</v>
      </c>
      <c r="CM341" s="72" t="s">
        <v>942</v>
      </c>
      <c r="CN341" s="70" t="s">
        <v>935</v>
      </c>
      <c r="CO341" s="70" t="s">
        <v>8243</v>
      </c>
      <c r="CW341" s="51" t="s">
        <v>994</v>
      </c>
      <c r="DL341" s="51" t="s">
        <v>960</v>
      </c>
      <c r="DV341" s="52" t="s">
        <v>975</v>
      </c>
      <c r="EP341" s="51" t="s">
        <v>966</v>
      </c>
      <c r="FY341" s="52" t="s">
        <v>171</v>
      </c>
      <c r="GI341" s="51" t="s">
        <v>960</v>
      </c>
      <c r="GN341" s="51" t="s">
        <v>950</v>
      </c>
      <c r="GS341" s="51" t="s">
        <v>98</v>
      </c>
      <c r="HC341" s="52">
        <v>223680000</v>
      </c>
      <c r="HH341" s="51" t="s">
        <v>971</v>
      </c>
      <c r="HM341" s="52" t="s">
        <v>124</v>
      </c>
      <c r="HR341" s="51" t="s">
        <v>972</v>
      </c>
      <c r="HW341" s="52" t="s">
        <v>5718</v>
      </c>
      <c r="IL341" s="52" t="s">
        <v>3927</v>
      </c>
      <c r="IQ341" s="52" t="s">
        <v>919</v>
      </c>
      <c r="IV341" s="51" t="s">
        <v>98</v>
      </c>
      <c r="JA341" s="52" t="s">
        <v>917</v>
      </c>
      <c r="JF341" s="51" t="s">
        <v>961</v>
      </c>
      <c r="JK341" s="51" t="s">
        <v>966</v>
      </c>
    </row>
    <row r="342" spans="1:296" ht="409.6" thickBot="1">
      <c r="F342" s="68"/>
      <c r="K342" s="52" t="s">
        <v>974</v>
      </c>
      <c r="AE342" s="51" t="s">
        <v>950</v>
      </c>
      <c r="AF342"/>
      <c r="AG342"/>
      <c r="AH342"/>
      <c r="AI342"/>
      <c r="AJ342" s="51" t="s">
        <v>989</v>
      </c>
      <c r="AO342" s="51" t="s">
        <v>962</v>
      </c>
      <c r="AT342" s="51" t="s">
        <v>973</v>
      </c>
      <c r="BI342" s="51" t="s">
        <v>964</v>
      </c>
      <c r="BN342" s="51" t="s">
        <v>962</v>
      </c>
      <c r="BS342" s="161" t="s">
        <v>7857</v>
      </c>
      <c r="BX342" s="52" t="s">
        <v>8093</v>
      </c>
      <c r="CH342" s="51" t="s">
        <v>1096</v>
      </c>
      <c r="CM342" s="73" t="s">
        <v>943</v>
      </c>
      <c r="CN342" s="71" t="s">
        <v>935</v>
      </c>
      <c r="CO342" s="71" t="s">
        <v>8244</v>
      </c>
      <c r="CW342" s="52" t="s">
        <v>8650</v>
      </c>
      <c r="DL342" s="52" t="s">
        <v>8817</v>
      </c>
      <c r="DQ342" s="51" t="s">
        <v>956</v>
      </c>
      <c r="EA342" s="51" t="s">
        <v>950</v>
      </c>
      <c r="EK342" s="51" t="s">
        <v>966</v>
      </c>
      <c r="EP342" s="52" t="s">
        <v>1731</v>
      </c>
      <c r="EU342" s="51" t="s">
        <v>956</v>
      </c>
      <c r="EZ342" s="51" t="s">
        <v>950</v>
      </c>
      <c r="FE342" s="51" t="s">
        <v>962</v>
      </c>
      <c r="FJ342" s="51" t="s">
        <v>98</v>
      </c>
      <c r="FO342" s="51" t="s">
        <v>961</v>
      </c>
      <c r="FT342" s="51" t="s">
        <v>968</v>
      </c>
      <c r="GD342" s="51" t="s">
        <v>973</v>
      </c>
      <c r="GI342" s="52" t="s">
        <v>9676</v>
      </c>
      <c r="GN342" s="52" t="s">
        <v>974</v>
      </c>
      <c r="GS342" s="52" t="s">
        <v>9889</v>
      </c>
      <c r="GX342" s="51" t="s">
        <v>952</v>
      </c>
      <c r="HH342" s="52" t="s">
        <v>10429</v>
      </c>
      <c r="HR342" s="52" t="s">
        <v>10573</v>
      </c>
      <c r="IB342" s="51" t="s">
        <v>958</v>
      </c>
      <c r="IG342" s="51" t="s">
        <v>72</v>
      </c>
      <c r="JF342" s="52" t="s">
        <v>995</v>
      </c>
      <c r="JK342" s="52" t="s">
        <v>1731</v>
      </c>
      <c r="JP342" s="51" t="s">
        <v>968</v>
      </c>
      <c r="JZ342" s="51" t="s">
        <v>972</v>
      </c>
      <c r="KE342" s="50" t="s">
        <v>1009</v>
      </c>
      <c r="KJ342" s="51" t="s">
        <v>966</v>
      </c>
    </row>
    <row r="343" spans="1:296" ht="409.6" thickBot="1">
      <c r="A343" s="51" t="s">
        <v>999</v>
      </c>
      <c r="F343" s="52" t="s">
        <v>1922</v>
      </c>
      <c r="P343" s="51" t="s">
        <v>954</v>
      </c>
      <c r="U343" s="51" t="s">
        <v>962</v>
      </c>
      <c r="Z343" s="51" t="s">
        <v>962</v>
      </c>
      <c r="AE343" s="52" t="s">
        <v>980</v>
      </c>
      <c r="AF343"/>
      <c r="AG343"/>
      <c r="AH343"/>
      <c r="AI343"/>
      <c r="AJ343" s="52" t="s">
        <v>990</v>
      </c>
      <c r="AO343" s="52" t="s">
        <v>963</v>
      </c>
      <c r="AT343" s="52">
        <v>1000000</v>
      </c>
      <c r="AY343" s="51" t="s">
        <v>973</v>
      </c>
      <c r="BI343" s="52" t="s">
        <v>965</v>
      </c>
      <c r="BN343" s="52" t="s">
        <v>963</v>
      </c>
      <c r="BS343" s="68"/>
      <c r="CH343" s="52" t="s">
        <v>1103</v>
      </c>
      <c r="CM343" s="72" t="s">
        <v>20</v>
      </c>
      <c r="CN343" s="70" t="s">
        <v>935</v>
      </c>
      <c r="CO343" s="70" t="s">
        <v>8245</v>
      </c>
      <c r="DQ343" s="52" t="s">
        <v>1204</v>
      </c>
      <c r="DV343" s="51" t="s">
        <v>956</v>
      </c>
      <c r="EA343" s="52" t="s">
        <v>980</v>
      </c>
      <c r="EK343" s="52" t="s">
        <v>997</v>
      </c>
      <c r="EU343" s="52" t="s">
        <v>976</v>
      </c>
      <c r="EZ343" s="52" t="s">
        <v>1005</v>
      </c>
      <c r="FE343" s="52" t="s">
        <v>996</v>
      </c>
      <c r="FJ343" s="52" t="s">
        <v>9099</v>
      </c>
      <c r="FO343" s="52" t="s">
        <v>917</v>
      </c>
      <c r="FT343" s="52" t="s">
        <v>124</v>
      </c>
      <c r="FY343" s="51" t="s">
        <v>960</v>
      </c>
      <c r="GD343" s="52">
        <v>1000000</v>
      </c>
      <c r="GX343" s="52" t="s">
        <v>953</v>
      </c>
      <c r="HC343" s="51" t="s">
        <v>969</v>
      </c>
      <c r="HM343" s="51" t="s">
        <v>970</v>
      </c>
      <c r="HW343" s="51" t="s">
        <v>972</v>
      </c>
      <c r="IB343" s="52" t="s">
        <v>4031</v>
      </c>
      <c r="IL343" s="50" t="s">
        <v>1039</v>
      </c>
      <c r="IQ343" s="51" t="s">
        <v>962</v>
      </c>
      <c r="JA343" s="51" t="s">
        <v>962</v>
      </c>
      <c r="JP343" s="52">
        <v>44300000</v>
      </c>
      <c r="JU343" s="51" t="s">
        <v>983</v>
      </c>
      <c r="JZ343" s="52" t="s">
        <v>11598</v>
      </c>
      <c r="KJ343" s="52" t="s">
        <v>967</v>
      </c>
    </row>
    <row r="344" spans="1:296" ht="409.6" thickBot="1">
      <c r="F344" s="68"/>
      <c r="K344" s="51" t="s">
        <v>952</v>
      </c>
      <c r="P344" s="52" t="s">
        <v>955</v>
      </c>
      <c r="U344" s="52" t="s">
        <v>996</v>
      </c>
      <c r="Z344" s="52" t="s">
        <v>1004</v>
      </c>
      <c r="AE344"/>
      <c r="AF344"/>
      <c r="AG344"/>
      <c r="AH344"/>
      <c r="AI344"/>
      <c r="AY344" s="52">
        <v>75218198</v>
      </c>
      <c r="BD344" s="51" t="s">
        <v>900</v>
      </c>
      <c r="BS344" s="161" t="s">
        <v>7858</v>
      </c>
      <c r="BX344" s="51" t="s">
        <v>1074</v>
      </c>
      <c r="CM344" s="73" t="s">
        <v>86</v>
      </c>
      <c r="CN344" s="71" t="s">
        <v>935</v>
      </c>
      <c r="CO344" s="71" t="s">
        <v>8246</v>
      </c>
      <c r="CW344" s="51" t="s">
        <v>961</v>
      </c>
      <c r="DL344" s="51" t="s">
        <v>961</v>
      </c>
      <c r="DV344" s="52" t="s">
        <v>976</v>
      </c>
      <c r="EF344" s="50" t="s">
        <v>982</v>
      </c>
      <c r="EP344" s="51" t="s">
        <v>968</v>
      </c>
      <c r="GI344" s="51" t="s">
        <v>961</v>
      </c>
      <c r="GN344" s="51" t="s">
        <v>952</v>
      </c>
      <c r="HC344" s="52" t="s">
        <v>124</v>
      </c>
      <c r="HH344" s="51" t="s">
        <v>972</v>
      </c>
      <c r="HM344" s="52" t="s">
        <v>124</v>
      </c>
      <c r="HR344" s="51" t="s">
        <v>973</v>
      </c>
      <c r="HW344" s="52" t="s">
        <v>5719</v>
      </c>
      <c r="IG344" s="51" t="s">
        <v>1143</v>
      </c>
      <c r="IQ344" s="52" t="s">
        <v>1004</v>
      </c>
      <c r="JA344" s="52" t="s">
        <v>978</v>
      </c>
      <c r="JF344" s="51" t="s">
        <v>962</v>
      </c>
      <c r="JK344" s="51" t="s">
        <v>968</v>
      </c>
      <c r="JU344" s="52" t="s">
        <v>132</v>
      </c>
    </row>
    <row r="345" spans="1:296" ht="17" thickBot="1">
      <c r="A345" s="51" t="s">
        <v>98</v>
      </c>
      <c r="F345" s="52" t="s">
        <v>1923</v>
      </c>
      <c r="K345" s="52" t="s">
        <v>953</v>
      </c>
      <c r="AE345" s="51" t="s">
        <v>952</v>
      </c>
      <c r="AF345"/>
      <c r="AG345"/>
      <c r="AH345"/>
      <c r="AI345"/>
      <c r="AJ345" s="51" t="s">
        <v>991</v>
      </c>
      <c r="AO345" s="51" t="s">
        <v>964</v>
      </c>
      <c r="AT345" s="51" t="s">
        <v>98</v>
      </c>
      <c r="BD345" s="52" t="s">
        <v>906</v>
      </c>
      <c r="BI345" s="51" t="s">
        <v>966</v>
      </c>
      <c r="BN345" s="51" t="s">
        <v>964</v>
      </c>
      <c r="BS345" s="68"/>
      <c r="BX345" s="52" t="s">
        <v>8094</v>
      </c>
      <c r="CH345" s="51" t="s">
        <v>1097</v>
      </c>
      <c r="CM345" s="50" t="s">
        <v>944</v>
      </c>
      <c r="CW345" s="52" t="s">
        <v>995</v>
      </c>
      <c r="DL345" s="52" t="s">
        <v>919</v>
      </c>
      <c r="DQ345" s="51" t="s">
        <v>958</v>
      </c>
      <c r="EA345" s="51" t="s">
        <v>952</v>
      </c>
      <c r="EK345" s="51" t="s">
        <v>968</v>
      </c>
      <c r="EP345" s="52" t="s">
        <v>124</v>
      </c>
      <c r="EU345" s="51" t="s">
        <v>958</v>
      </c>
      <c r="EZ345" s="51" t="s">
        <v>987</v>
      </c>
      <c r="FE345" s="51" t="s">
        <v>964</v>
      </c>
      <c r="FO345" s="51" t="s">
        <v>962</v>
      </c>
      <c r="FT345" s="51" t="s">
        <v>969</v>
      </c>
      <c r="FY345" s="51" t="s">
        <v>961</v>
      </c>
      <c r="GD345" s="51" t="s">
        <v>98</v>
      </c>
      <c r="GI345" s="52" t="s">
        <v>918</v>
      </c>
      <c r="GN345" s="52" t="s">
        <v>981</v>
      </c>
      <c r="GX345" s="51" t="s">
        <v>954</v>
      </c>
      <c r="HH345" s="52" t="s">
        <v>10430</v>
      </c>
      <c r="HR345" s="52">
        <v>734678582</v>
      </c>
      <c r="IB345" s="51" t="s">
        <v>960</v>
      </c>
      <c r="IG345" s="52" t="s">
        <v>3060</v>
      </c>
      <c r="IV345" s="51" t="s">
        <v>950</v>
      </c>
      <c r="JF345" s="52" t="s">
        <v>963</v>
      </c>
      <c r="JK345" s="52" t="s">
        <v>124</v>
      </c>
      <c r="JP345" s="51" t="s">
        <v>969</v>
      </c>
      <c r="JZ345" s="51" t="s">
        <v>973</v>
      </c>
      <c r="KE345" s="51" t="s">
        <v>1010</v>
      </c>
      <c r="KJ345" s="51" t="s">
        <v>968</v>
      </c>
    </row>
    <row r="346" spans="1:296" ht="17" thickBot="1">
      <c r="F346" s="68"/>
      <c r="P346" s="51" t="s">
        <v>956</v>
      </c>
      <c r="U346" s="51" t="s">
        <v>964</v>
      </c>
      <c r="Z346" s="51" t="s">
        <v>964</v>
      </c>
      <c r="AE346" s="52" t="s">
        <v>988</v>
      </c>
      <c r="AF346"/>
      <c r="AG346"/>
      <c r="AH346"/>
      <c r="AI346"/>
      <c r="AJ346" s="52" t="s">
        <v>1217</v>
      </c>
      <c r="AO346" s="52" t="s">
        <v>1477</v>
      </c>
      <c r="AY346" s="51" t="s">
        <v>98</v>
      </c>
      <c r="BI346" s="52" t="s">
        <v>997</v>
      </c>
      <c r="BN346" s="52" t="s">
        <v>1482</v>
      </c>
      <c r="BS346" s="52" t="s">
        <v>7859</v>
      </c>
      <c r="CH346" s="52">
        <v>0</v>
      </c>
      <c r="DQ346" s="52" t="s">
        <v>1205</v>
      </c>
      <c r="DV346" s="51" t="s">
        <v>958</v>
      </c>
      <c r="EA346" s="52" t="s">
        <v>988</v>
      </c>
      <c r="EK346" s="52">
        <v>10000000000</v>
      </c>
      <c r="EU346" s="52" t="s">
        <v>3114</v>
      </c>
      <c r="EZ346" s="52" t="s">
        <v>953</v>
      </c>
      <c r="FE346" s="52" t="s">
        <v>1195</v>
      </c>
      <c r="FO346" s="52" t="s">
        <v>1201</v>
      </c>
      <c r="FT346" s="52" t="s">
        <v>124</v>
      </c>
      <c r="FY346" s="52" t="s">
        <v>171</v>
      </c>
      <c r="GS346" s="50" t="s">
        <v>982</v>
      </c>
      <c r="GX346" s="52" t="s">
        <v>955</v>
      </c>
      <c r="HC346" s="51" t="s">
        <v>970</v>
      </c>
      <c r="HM346" s="51" t="s">
        <v>971</v>
      </c>
      <c r="HW346" s="51" t="s">
        <v>973</v>
      </c>
      <c r="IB346" s="52" t="s">
        <v>10748</v>
      </c>
      <c r="IL346" s="51" t="s">
        <v>1040</v>
      </c>
      <c r="IQ346" s="51" t="s">
        <v>964</v>
      </c>
      <c r="IV346" s="52" t="s">
        <v>980</v>
      </c>
      <c r="JA346" s="51" t="s">
        <v>964</v>
      </c>
      <c r="JP346" s="52" t="s">
        <v>124</v>
      </c>
      <c r="JU346" s="50" t="s">
        <v>984</v>
      </c>
      <c r="JZ346" s="52">
        <v>100000</v>
      </c>
      <c r="KE346" s="69"/>
      <c r="KF346" s="69" t="s">
        <v>1011</v>
      </c>
      <c r="KG346" s="69" t="s">
        <v>1012</v>
      </c>
      <c r="KJ346" s="52" t="s">
        <v>124</v>
      </c>
    </row>
    <row r="347" spans="1:296" ht="409.6" thickBot="1">
      <c r="F347" s="52" t="s">
        <v>1924</v>
      </c>
      <c r="K347" s="51" t="s">
        <v>954</v>
      </c>
      <c r="P347" s="52" t="s">
        <v>1192</v>
      </c>
      <c r="U347" s="52" t="s">
        <v>1195</v>
      </c>
      <c r="Z347" s="52" t="s">
        <v>965</v>
      </c>
      <c r="AE347"/>
      <c r="AF347"/>
      <c r="AG347"/>
      <c r="AH347"/>
      <c r="AI347"/>
      <c r="AY347" s="52" t="s">
        <v>6538</v>
      </c>
      <c r="BD347" s="51" t="s">
        <v>902</v>
      </c>
      <c r="BS347" s="68"/>
      <c r="BX347" s="51" t="s">
        <v>1075</v>
      </c>
      <c r="CW347" s="51" t="s">
        <v>962</v>
      </c>
      <c r="DL347" s="51" t="s">
        <v>962</v>
      </c>
      <c r="DV347" s="52" t="s">
        <v>977</v>
      </c>
      <c r="EF347" s="51" t="s">
        <v>983</v>
      </c>
      <c r="EP347" s="51" t="s">
        <v>969</v>
      </c>
      <c r="FJ347" s="51" t="s">
        <v>950</v>
      </c>
      <c r="GI347" s="51" t="s">
        <v>962</v>
      </c>
      <c r="GN347" s="51" t="s">
        <v>954</v>
      </c>
      <c r="HC347" s="52" t="s">
        <v>124</v>
      </c>
      <c r="HH347" s="51" t="s">
        <v>973</v>
      </c>
      <c r="HM347" s="52" t="s">
        <v>4604</v>
      </c>
      <c r="HR347" s="51" t="s">
        <v>98</v>
      </c>
      <c r="HW347" s="52">
        <v>120000000</v>
      </c>
      <c r="IG347" s="51" t="s">
        <v>1145</v>
      </c>
      <c r="IL347" s="52" t="s">
        <v>3928</v>
      </c>
      <c r="IQ347" s="52" t="s">
        <v>1195</v>
      </c>
      <c r="JA347" s="52" t="s">
        <v>979</v>
      </c>
      <c r="JF347" s="51" t="s">
        <v>964</v>
      </c>
      <c r="JK347" s="51" t="s">
        <v>969</v>
      </c>
      <c r="KE347" s="72" t="s">
        <v>990</v>
      </c>
      <c r="KF347" s="70" t="s">
        <v>1013</v>
      </c>
      <c r="KG347" s="70" t="s">
        <v>12505</v>
      </c>
    </row>
    <row r="348" spans="1:296" ht="409.6" thickBot="1">
      <c r="K348" s="52" t="s">
        <v>955</v>
      </c>
      <c r="AE348" s="51" t="s">
        <v>954</v>
      </c>
      <c r="AF348"/>
      <c r="AG348"/>
      <c r="AH348"/>
      <c r="AI348"/>
      <c r="AJ348" s="51" t="s">
        <v>958</v>
      </c>
      <c r="AO348" s="51" t="s">
        <v>966</v>
      </c>
      <c r="BD348" s="52" t="s">
        <v>910</v>
      </c>
      <c r="BI348" s="51" t="s">
        <v>968</v>
      </c>
      <c r="BN348" s="51" t="s">
        <v>966</v>
      </c>
      <c r="BS348" s="52" t="s">
        <v>7860</v>
      </c>
      <c r="BX348" s="52" t="s">
        <v>1076</v>
      </c>
      <c r="CH348" s="51" t="s">
        <v>1098</v>
      </c>
      <c r="CM348" s="51" t="s">
        <v>945</v>
      </c>
      <c r="CW348" s="52" t="s">
        <v>963</v>
      </c>
      <c r="DL348" s="52" t="s">
        <v>1214</v>
      </c>
      <c r="DQ348" s="51" t="s">
        <v>960</v>
      </c>
      <c r="EA348" s="51" t="s">
        <v>954</v>
      </c>
      <c r="EF348" s="52" t="s">
        <v>132</v>
      </c>
      <c r="EK348" s="51" t="s">
        <v>969</v>
      </c>
      <c r="EP348" s="52" t="s">
        <v>124</v>
      </c>
      <c r="EU348" s="51" t="s">
        <v>960</v>
      </c>
      <c r="EZ348" s="51" t="s">
        <v>989</v>
      </c>
      <c r="FE348" s="51" t="s">
        <v>966</v>
      </c>
      <c r="FJ348" s="52" t="s">
        <v>980</v>
      </c>
      <c r="FO348" s="51" t="s">
        <v>964</v>
      </c>
      <c r="FT348" s="51" t="s">
        <v>970</v>
      </c>
      <c r="FY348" s="51" t="s">
        <v>962</v>
      </c>
      <c r="GI348" s="52" t="s">
        <v>1004</v>
      </c>
      <c r="GN348" s="52" t="s">
        <v>955</v>
      </c>
      <c r="GX348" s="51" t="s">
        <v>956</v>
      </c>
      <c r="HH348" s="52">
        <v>4079863</v>
      </c>
      <c r="IB348" s="51" t="s">
        <v>961</v>
      </c>
      <c r="IG348" s="52" t="s">
        <v>3061</v>
      </c>
      <c r="IV348" s="51" t="s">
        <v>952</v>
      </c>
      <c r="JF348" s="52" t="s">
        <v>1482</v>
      </c>
      <c r="JK348" s="52" t="s">
        <v>124</v>
      </c>
      <c r="JP348" s="51" t="s">
        <v>970</v>
      </c>
      <c r="JZ348" s="51" t="s">
        <v>98</v>
      </c>
      <c r="KE348" s="73" t="s">
        <v>1014</v>
      </c>
      <c r="KF348" s="71" t="s">
        <v>1525</v>
      </c>
      <c r="KG348" s="71" t="s">
        <v>12506</v>
      </c>
      <c r="KJ348" s="51" t="s">
        <v>969</v>
      </c>
    </row>
    <row r="349" spans="1:296" ht="344.5" thickBot="1">
      <c r="A349" s="51" t="s">
        <v>950</v>
      </c>
      <c r="F349" s="50" t="s">
        <v>946</v>
      </c>
      <c r="P349" s="51" t="s">
        <v>958</v>
      </c>
      <c r="U349" s="51" t="s">
        <v>966</v>
      </c>
      <c r="Z349" s="51" t="s">
        <v>966</v>
      </c>
      <c r="AE349" s="52" t="s">
        <v>955</v>
      </c>
      <c r="AF349"/>
      <c r="AG349"/>
      <c r="AH349"/>
      <c r="AI349"/>
      <c r="AJ349" s="52" t="s">
        <v>993</v>
      </c>
      <c r="AO349" s="52" t="s">
        <v>967</v>
      </c>
      <c r="AT349" s="51" t="s">
        <v>950</v>
      </c>
      <c r="BI349" s="52">
        <v>5625000</v>
      </c>
      <c r="BN349" s="52" t="s">
        <v>1731</v>
      </c>
      <c r="BS349" s="68"/>
      <c r="CH349" s="52">
        <v>74832</v>
      </c>
      <c r="CM349" s="52" t="s">
        <v>1430</v>
      </c>
      <c r="DQ349" s="52" t="s">
        <v>1206</v>
      </c>
      <c r="DV349" s="51" t="s">
        <v>960</v>
      </c>
      <c r="EA349" s="52" t="s">
        <v>955</v>
      </c>
      <c r="EK349" s="52" t="s">
        <v>124</v>
      </c>
      <c r="EU349" s="52" t="s">
        <v>3115</v>
      </c>
      <c r="EZ349" s="52" t="s">
        <v>1001</v>
      </c>
      <c r="FE349" s="52" t="s">
        <v>997</v>
      </c>
      <c r="FO349" s="52" t="s">
        <v>979</v>
      </c>
      <c r="FT349" s="52" t="s">
        <v>124</v>
      </c>
      <c r="FY349" s="52" t="s">
        <v>171</v>
      </c>
      <c r="GD349" s="51" t="s">
        <v>950</v>
      </c>
      <c r="GS349" s="51" t="s">
        <v>983</v>
      </c>
      <c r="GX349" s="52" t="s">
        <v>2818</v>
      </c>
      <c r="HC349" s="51" t="s">
        <v>971</v>
      </c>
      <c r="HM349" s="51" t="s">
        <v>972</v>
      </c>
      <c r="HW349" s="51" t="s">
        <v>98</v>
      </c>
      <c r="IB349" s="52" t="s">
        <v>917</v>
      </c>
      <c r="IL349" s="50" t="s">
        <v>735</v>
      </c>
      <c r="IQ349" s="51" t="s">
        <v>966</v>
      </c>
      <c r="IV349" s="52" t="s">
        <v>953</v>
      </c>
      <c r="JA349" s="51" t="s">
        <v>966</v>
      </c>
      <c r="JP349" s="52" t="s">
        <v>124</v>
      </c>
      <c r="JU349" s="51" t="s">
        <v>985</v>
      </c>
      <c r="JZ349" s="52" t="s">
        <v>11599</v>
      </c>
      <c r="KE349" s="72" t="s">
        <v>1015</v>
      </c>
      <c r="KF349" s="70" t="s">
        <v>1525</v>
      </c>
      <c r="KG349" s="70" t="s">
        <v>12507</v>
      </c>
      <c r="KJ349" s="52">
        <v>10000000</v>
      </c>
    </row>
    <row r="350" spans="1:296" ht="248.5" thickBot="1">
      <c r="A350" s="52" t="s">
        <v>1000</v>
      </c>
      <c r="K350" s="51" t="s">
        <v>956</v>
      </c>
      <c r="P350" s="52" t="s">
        <v>959</v>
      </c>
      <c r="U350" s="52" t="s">
        <v>1731</v>
      </c>
      <c r="Z350" s="52" t="s">
        <v>997</v>
      </c>
      <c r="AE350"/>
      <c r="AF350"/>
      <c r="AG350"/>
      <c r="AH350"/>
      <c r="AI350"/>
      <c r="AT350" s="52" t="s">
        <v>974</v>
      </c>
      <c r="BD350" s="51" t="s">
        <v>904</v>
      </c>
      <c r="BS350" s="161" t="s">
        <v>7861</v>
      </c>
      <c r="CM350" s="83" t="s">
        <v>8247</v>
      </c>
      <c r="CW350" s="51" t="s">
        <v>964</v>
      </c>
      <c r="DL350" s="51" t="s">
        <v>964</v>
      </c>
      <c r="DV350" s="52" t="s">
        <v>1481</v>
      </c>
      <c r="EF350" s="50" t="s">
        <v>984</v>
      </c>
      <c r="EP350" s="51" t="s">
        <v>970</v>
      </c>
      <c r="FJ350" s="51" t="s">
        <v>952</v>
      </c>
      <c r="GD350" s="52" t="s">
        <v>980</v>
      </c>
      <c r="GI350" s="51" t="s">
        <v>964</v>
      </c>
      <c r="GN350" s="51" t="s">
        <v>956</v>
      </c>
      <c r="GS350" s="52" t="s">
        <v>132</v>
      </c>
      <c r="HC350" s="52" t="s">
        <v>10264</v>
      </c>
      <c r="HH350" s="51" t="s">
        <v>98</v>
      </c>
      <c r="HM350" s="52" t="s">
        <v>4605</v>
      </c>
      <c r="IG350" s="51" t="s">
        <v>1147</v>
      </c>
      <c r="IQ350" s="52" t="s">
        <v>997</v>
      </c>
      <c r="JA350" s="52" t="s">
        <v>967</v>
      </c>
      <c r="JF350" s="51" t="s">
        <v>966</v>
      </c>
      <c r="JK350" s="51" t="s">
        <v>970</v>
      </c>
      <c r="KE350" s="73" t="s">
        <v>1016</v>
      </c>
      <c r="KF350" s="71" t="s">
        <v>1525</v>
      </c>
      <c r="KG350" s="71" t="s">
        <v>12508</v>
      </c>
    </row>
    <row r="351" spans="1:296" ht="409.6" thickBot="1">
      <c r="K351" s="52" t="s">
        <v>1486</v>
      </c>
      <c r="AE351" s="51" t="s">
        <v>956</v>
      </c>
      <c r="AF351"/>
      <c r="AG351"/>
      <c r="AH351"/>
      <c r="AI351"/>
      <c r="AJ351" s="51" t="s">
        <v>994</v>
      </c>
      <c r="AO351" s="51" t="s">
        <v>968</v>
      </c>
      <c r="AY351" s="51" t="s">
        <v>950</v>
      </c>
      <c r="BD351" s="52" t="s">
        <v>1169</v>
      </c>
      <c r="BI351" s="51" t="s">
        <v>969</v>
      </c>
      <c r="BN351" s="51" t="s">
        <v>968</v>
      </c>
      <c r="BS351" s="68"/>
      <c r="CH351" s="51" t="s">
        <v>1099</v>
      </c>
      <c r="CM351" s="68"/>
      <c r="CW351" s="52" t="s">
        <v>979</v>
      </c>
      <c r="DL351" s="52" t="s">
        <v>1195</v>
      </c>
      <c r="DQ351" s="51" t="s">
        <v>961</v>
      </c>
      <c r="EA351" s="51" t="s">
        <v>956</v>
      </c>
      <c r="EK351" s="51" t="s">
        <v>970</v>
      </c>
      <c r="EP351" s="52" t="s">
        <v>124</v>
      </c>
      <c r="EU351" s="51" t="s">
        <v>961</v>
      </c>
      <c r="EZ351" s="51" t="s">
        <v>991</v>
      </c>
      <c r="FE351" s="51" t="s">
        <v>968</v>
      </c>
      <c r="FJ351" s="52" t="s">
        <v>953</v>
      </c>
      <c r="FO351" s="51" t="s">
        <v>966</v>
      </c>
      <c r="FT351" s="51" t="s">
        <v>971</v>
      </c>
      <c r="FY351" s="51" t="s">
        <v>964</v>
      </c>
      <c r="GI351" s="52" t="s">
        <v>1482</v>
      </c>
      <c r="GN351" s="52" t="s">
        <v>1192</v>
      </c>
      <c r="GX351" s="51" t="s">
        <v>958</v>
      </c>
      <c r="HR351" s="51" t="s">
        <v>950</v>
      </c>
      <c r="IB351" s="51" t="s">
        <v>962</v>
      </c>
      <c r="IG351" s="52">
        <v>27374</v>
      </c>
      <c r="IV351" s="51" t="s">
        <v>954</v>
      </c>
      <c r="JF351" s="52" t="s">
        <v>967</v>
      </c>
      <c r="JK351" s="52" t="s">
        <v>124</v>
      </c>
      <c r="JP351" s="51" t="s">
        <v>971</v>
      </c>
      <c r="JU351" s="51" t="s">
        <v>950</v>
      </c>
      <c r="KE351" s="72" t="s">
        <v>1017</v>
      </c>
      <c r="KF351" s="70" t="s">
        <v>1525</v>
      </c>
      <c r="KG351" s="70" t="s">
        <v>12509</v>
      </c>
      <c r="KJ351" s="51" t="s">
        <v>970</v>
      </c>
    </row>
    <row r="352" spans="1:296" ht="409.6" thickBot="1">
      <c r="A352" s="51" t="s">
        <v>987</v>
      </c>
      <c r="F352" s="51" t="s">
        <v>947</v>
      </c>
      <c r="P352" s="51" t="s">
        <v>960</v>
      </c>
      <c r="U352" s="51" t="s">
        <v>968</v>
      </c>
      <c r="Z352" s="51" t="s">
        <v>968</v>
      </c>
      <c r="AE352" s="52" t="s">
        <v>1486</v>
      </c>
      <c r="AF352"/>
      <c r="AG352"/>
      <c r="AH352"/>
      <c r="AI352"/>
      <c r="AJ352" s="52" t="s">
        <v>6118</v>
      </c>
      <c r="AO352" s="52" t="s">
        <v>124</v>
      </c>
      <c r="AT352" s="51" t="s">
        <v>952</v>
      </c>
      <c r="AY352" s="52" t="s">
        <v>974</v>
      </c>
      <c r="BI352" s="52" t="s">
        <v>124</v>
      </c>
      <c r="BN352" s="52" t="s">
        <v>124</v>
      </c>
      <c r="BS352" s="161" t="s">
        <v>7862</v>
      </c>
      <c r="BX352" s="50" t="s">
        <v>1077</v>
      </c>
      <c r="CH352" s="52" t="s">
        <v>1117</v>
      </c>
      <c r="CM352" s="83" t="s">
        <v>8248</v>
      </c>
      <c r="DQ352" s="52" t="s">
        <v>919</v>
      </c>
      <c r="DV352" s="51" t="s">
        <v>961</v>
      </c>
      <c r="EA352" s="52" t="s">
        <v>1204</v>
      </c>
      <c r="EK352" s="52" t="s">
        <v>124</v>
      </c>
      <c r="EU352" s="52" t="s">
        <v>918</v>
      </c>
      <c r="EZ352" s="52" t="s">
        <v>1002</v>
      </c>
      <c r="FE352" s="52">
        <v>30000000000</v>
      </c>
      <c r="FO352" s="52" t="s">
        <v>1731</v>
      </c>
      <c r="FT352" s="52" t="s">
        <v>9347</v>
      </c>
      <c r="FY352" s="52" t="s">
        <v>171</v>
      </c>
      <c r="GD352" s="51" t="s">
        <v>952</v>
      </c>
      <c r="GS352" s="50" t="s">
        <v>984</v>
      </c>
      <c r="GX352" s="52" t="s">
        <v>959</v>
      </c>
      <c r="HC352" s="51" t="s">
        <v>972</v>
      </c>
      <c r="HM352" s="51" t="s">
        <v>973</v>
      </c>
      <c r="HR352" s="52" t="s">
        <v>1492</v>
      </c>
      <c r="IB352" s="52" t="s">
        <v>1201</v>
      </c>
      <c r="IL352" s="50" t="s">
        <v>1041</v>
      </c>
      <c r="IQ352" s="51" t="s">
        <v>968</v>
      </c>
      <c r="IV352" s="52" t="s">
        <v>975</v>
      </c>
      <c r="JA352" s="51" t="s">
        <v>968</v>
      </c>
      <c r="JP352" s="52" t="s">
        <v>5008</v>
      </c>
      <c r="JU352" s="52" t="s">
        <v>986</v>
      </c>
      <c r="KE352" s="73" t="s">
        <v>1019</v>
      </c>
      <c r="KF352" s="71" t="s">
        <v>213</v>
      </c>
      <c r="KG352" s="71" t="s">
        <v>12510</v>
      </c>
      <c r="KJ352" s="52">
        <v>15000000</v>
      </c>
    </row>
    <row r="353" spans="1:296" ht="16.5">
      <c r="A353" s="52" t="s">
        <v>953</v>
      </c>
      <c r="F353" s="52" t="s">
        <v>132</v>
      </c>
      <c r="K353" s="51" t="s">
        <v>958</v>
      </c>
      <c r="P353" s="52" t="s">
        <v>4229</v>
      </c>
      <c r="U353" s="52" t="s">
        <v>124</v>
      </c>
      <c r="Z353" s="52">
        <v>10000000</v>
      </c>
      <c r="AE353"/>
      <c r="AF353"/>
      <c r="AG353"/>
      <c r="AH353"/>
      <c r="AI353"/>
      <c r="AT353" s="52" t="s">
        <v>953</v>
      </c>
      <c r="BD353" s="51" t="s">
        <v>98</v>
      </c>
      <c r="BS353" s="161" t="s">
        <v>7863</v>
      </c>
      <c r="CM353" s="83" t="s">
        <v>8249</v>
      </c>
      <c r="CW353" s="51" t="s">
        <v>966</v>
      </c>
      <c r="DL353" s="51" t="s">
        <v>966</v>
      </c>
      <c r="DV353" s="52" t="s">
        <v>917</v>
      </c>
      <c r="EF353" s="51" t="s">
        <v>985</v>
      </c>
      <c r="EP353" s="51" t="s">
        <v>971</v>
      </c>
      <c r="FJ353" s="51" t="s">
        <v>954</v>
      </c>
      <c r="GD353" s="52" t="s">
        <v>953</v>
      </c>
      <c r="GI353" s="51" t="s">
        <v>966</v>
      </c>
      <c r="GN353" s="51" t="s">
        <v>958</v>
      </c>
      <c r="HC353" s="52" t="s">
        <v>10265</v>
      </c>
      <c r="HM353" s="52">
        <v>50000</v>
      </c>
      <c r="HW353" s="51" t="s">
        <v>950</v>
      </c>
      <c r="IG353" s="51" t="s">
        <v>98</v>
      </c>
      <c r="IQ353" s="52">
        <v>21811000</v>
      </c>
      <c r="JA353" s="52" t="s">
        <v>124</v>
      </c>
      <c r="JF353" s="51" t="s">
        <v>968</v>
      </c>
      <c r="JK353" s="51" t="s">
        <v>971</v>
      </c>
      <c r="JZ353" s="51" t="s">
        <v>950</v>
      </c>
      <c r="KE353" s="50" t="s">
        <v>1020</v>
      </c>
    </row>
    <row r="354" spans="1:296">
      <c r="K354" s="52" t="s">
        <v>1487</v>
      </c>
      <c r="AE354" s="51" t="s">
        <v>958</v>
      </c>
      <c r="AF354"/>
      <c r="AG354"/>
      <c r="AH354"/>
      <c r="AI354"/>
      <c r="AJ354" s="51" t="s">
        <v>961</v>
      </c>
      <c r="AO354" s="51" t="s">
        <v>969</v>
      </c>
      <c r="AY354" s="51" t="s">
        <v>952</v>
      </c>
      <c r="BD354" s="52" t="s">
        <v>6724</v>
      </c>
      <c r="BI354" s="51" t="s">
        <v>970</v>
      </c>
      <c r="BN354" s="51" t="s">
        <v>969</v>
      </c>
      <c r="BS354" s="161" t="s">
        <v>7864</v>
      </c>
      <c r="CH354" s="51" t="s">
        <v>1101</v>
      </c>
      <c r="CM354" s="68"/>
      <c r="CW354" s="52" t="s">
        <v>1731</v>
      </c>
      <c r="DL354" s="52" t="s">
        <v>997</v>
      </c>
      <c r="DQ354" s="51" t="s">
        <v>962</v>
      </c>
      <c r="EA354" s="51" t="s">
        <v>958</v>
      </c>
      <c r="EK354" s="51" t="s">
        <v>971</v>
      </c>
      <c r="EP354" s="52" t="s">
        <v>2681</v>
      </c>
      <c r="EU354" s="51" t="s">
        <v>962</v>
      </c>
      <c r="EZ354" s="51" t="s">
        <v>958</v>
      </c>
      <c r="FE354" s="51" t="s">
        <v>969</v>
      </c>
      <c r="FJ354" s="52" t="s">
        <v>955</v>
      </c>
      <c r="FO354" s="51" t="s">
        <v>968</v>
      </c>
      <c r="FT354" s="51" t="s">
        <v>972</v>
      </c>
      <c r="FY354" s="51" t="s">
        <v>966</v>
      </c>
      <c r="GI354" s="52" t="s">
        <v>967</v>
      </c>
      <c r="GN354" s="52" t="s">
        <v>959</v>
      </c>
      <c r="GX354" s="51" t="s">
        <v>960</v>
      </c>
      <c r="HH354" s="51" t="s">
        <v>950</v>
      </c>
      <c r="HR354" s="51" t="s">
        <v>952</v>
      </c>
      <c r="HW354" s="52" t="s">
        <v>980</v>
      </c>
      <c r="IB354" s="51" t="s">
        <v>964</v>
      </c>
      <c r="IV354" s="51" t="s">
        <v>956</v>
      </c>
      <c r="JF354" s="52" t="s">
        <v>124</v>
      </c>
      <c r="JK354" s="52" t="s">
        <v>11317</v>
      </c>
      <c r="JP354" s="51" t="s">
        <v>972</v>
      </c>
      <c r="JU354" s="51" t="s">
        <v>987</v>
      </c>
      <c r="JZ354" s="52" t="s">
        <v>1492</v>
      </c>
      <c r="KJ354" s="51" t="s">
        <v>971</v>
      </c>
    </row>
    <row r="355" spans="1:296" ht="16.5">
      <c r="A355" s="51" t="s">
        <v>989</v>
      </c>
      <c r="F355" s="50" t="s">
        <v>948</v>
      </c>
      <c r="P355" s="51" t="s">
        <v>961</v>
      </c>
      <c r="U355" s="51" t="s">
        <v>969</v>
      </c>
      <c r="Z355" s="51" t="s">
        <v>969</v>
      </c>
      <c r="AE355" s="52" t="s">
        <v>1487</v>
      </c>
      <c r="AF355"/>
      <c r="AG355"/>
      <c r="AH355"/>
      <c r="AI355"/>
      <c r="AJ355" s="52" t="s">
        <v>919</v>
      </c>
      <c r="AO355" s="52">
        <v>10000</v>
      </c>
      <c r="AT355" s="51" t="s">
        <v>954</v>
      </c>
      <c r="AY355" s="52" t="s">
        <v>953</v>
      </c>
      <c r="BI355" s="52" t="s">
        <v>124</v>
      </c>
      <c r="BN355" s="52" t="s">
        <v>124</v>
      </c>
      <c r="BS355" s="68"/>
      <c r="BX355" s="51" t="s">
        <v>1078</v>
      </c>
      <c r="CH355" s="52" t="s">
        <v>1112</v>
      </c>
      <c r="CM355" s="83" t="s">
        <v>8250</v>
      </c>
      <c r="DQ355" s="52" t="s">
        <v>1194</v>
      </c>
      <c r="DV355" s="51" t="s">
        <v>962</v>
      </c>
      <c r="EA355" s="52" t="s">
        <v>1205</v>
      </c>
      <c r="EF355" s="51" t="s">
        <v>950</v>
      </c>
      <c r="EK355" s="52" t="s">
        <v>3286</v>
      </c>
      <c r="EU355" s="52" t="s">
        <v>996</v>
      </c>
      <c r="EZ355" s="52" t="s">
        <v>1003</v>
      </c>
      <c r="FE355" s="52" t="s">
        <v>124</v>
      </c>
      <c r="FO355" s="52" t="s">
        <v>124</v>
      </c>
      <c r="FT355" s="52" t="s">
        <v>9348</v>
      </c>
      <c r="FY355" s="52" t="s">
        <v>171</v>
      </c>
      <c r="GD355" s="51" t="s">
        <v>954</v>
      </c>
      <c r="GS355" s="51" t="s">
        <v>985</v>
      </c>
      <c r="GX355" s="52" t="s">
        <v>10070</v>
      </c>
      <c r="HC355" s="51" t="s">
        <v>973</v>
      </c>
      <c r="HH355" s="52" t="s">
        <v>980</v>
      </c>
      <c r="HM355" s="51" t="s">
        <v>98</v>
      </c>
      <c r="HR355" s="52" t="s">
        <v>953</v>
      </c>
      <c r="IB355" s="52" t="s">
        <v>979</v>
      </c>
      <c r="IG355" s="51" t="s">
        <v>1095</v>
      </c>
      <c r="IL355" s="51" t="s">
        <v>1042</v>
      </c>
      <c r="IQ355" s="51" t="s">
        <v>969</v>
      </c>
      <c r="IV355" s="52" t="s">
        <v>976</v>
      </c>
      <c r="JA355" s="51" t="s">
        <v>969</v>
      </c>
      <c r="JP355" s="52" t="s">
        <v>5009</v>
      </c>
      <c r="JU355" s="52" t="s">
        <v>953</v>
      </c>
      <c r="KJ355" s="52" t="s">
        <v>11712</v>
      </c>
    </row>
    <row r="356" spans="1:296" ht="15" thickBot="1">
      <c r="A356" s="52" t="s">
        <v>1006</v>
      </c>
      <c r="K356" s="51" t="s">
        <v>960</v>
      </c>
      <c r="P356" s="52" t="s">
        <v>918</v>
      </c>
      <c r="U356" s="52" t="s">
        <v>124</v>
      </c>
      <c r="Z356" s="52" t="s">
        <v>124</v>
      </c>
      <c r="AE356"/>
      <c r="AF356"/>
      <c r="AG356"/>
      <c r="AH356"/>
      <c r="AI356"/>
      <c r="AT356" s="52" t="s">
        <v>955</v>
      </c>
      <c r="BS356" s="52" t="s">
        <v>7865</v>
      </c>
      <c r="BX356" s="52" t="s">
        <v>132</v>
      </c>
      <c r="CM356" s="68"/>
      <c r="CW356" s="51" t="s">
        <v>968</v>
      </c>
      <c r="DL356" s="51" t="s">
        <v>968</v>
      </c>
      <c r="DV356" s="52" t="s">
        <v>1004</v>
      </c>
      <c r="EF356" s="52" t="s">
        <v>986</v>
      </c>
      <c r="EP356" s="51" t="s">
        <v>972</v>
      </c>
      <c r="FJ356" s="51" t="s">
        <v>956</v>
      </c>
      <c r="GD356" s="52" t="s">
        <v>955</v>
      </c>
      <c r="GI356" s="51" t="s">
        <v>968</v>
      </c>
      <c r="GN356" s="51" t="s">
        <v>960</v>
      </c>
      <c r="HC356" s="52">
        <v>40000</v>
      </c>
      <c r="HM356" s="52" t="s">
        <v>4606</v>
      </c>
      <c r="HW356" s="51" t="s">
        <v>952</v>
      </c>
      <c r="IL356" s="52" t="s">
        <v>1043</v>
      </c>
      <c r="IQ356" s="52" t="s">
        <v>124</v>
      </c>
      <c r="JA356" s="52">
        <v>0</v>
      </c>
      <c r="JF356" s="51" t="s">
        <v>969</v>
      </c>
      <c r="JK356" s="51" t="s">
        <v>972</v>
      </c>
      <c r="JZ356" s="51" t="s">
        <v>952</v>
      </c>
      <c r="KE356" s="51" t="s">
        <v>1021</v>
      </c>
    </row>
    <row r="357" spans="1:296" ht="15" thickBot="1">
      <c r="K357" s="52" t="s">
        <v>2901</v>
      </c>
      <c r="AE357" s="51" t="s">
        <v>960</v>
      </c>
      <c r="AF357"/>
      <c r="AG357"/>
      <c r="AH357"/>
      <c r="AI357"/>
      <c r="AJ357" s="51" t="s">
        <v>962</v>
      </c>
      <c r="AO357" s="51" t="s">
        <v>970</v>
      </c>
      <c r="AY357" s="51" t="s">
        <v>954</v>
      </c>
      <c r="BI357" s="51" t="s">
        <v>971</v>
      </c>
      <c r="BN357" s="51" t="s">
        <v>970</v>
      </c>
      <c r="CH357" s="51" t="s">
        <v>98</v>
      </c>
      <c r="CM357" s="83" t="s">
        <v>8251</v>
      </c>
      <c r="CW357" s="52" t="s">
        <v>124</v>
      </c>
      <c r="DL357" s="52">
        <v>1153000000</v>
      </c>
      <c r="DQ357" s="51" t="s">
        <v>964</v>
      </c>
      <c r="EA357" s="51" t="s">
        <v>960</v>
      </c>
      <c r="EK357" s="51" t="s">
        <v>972</v>
      </c>
      <c r="EP357" s="52" t="s">
        <v>2682</v>
      </c>
      <c r="EU357" s="51" t="s">
        <v>964</v>
      </c>
      <c r="EZ357" s="51" t="s">
        <v>994</v>
      </c>
      <c r="FE357" s="51" t="s">
        <v>970</v>
      </c>
      <c r="FJ357" s="52" t="s">
        <v>1192</v>
      </c>
      <c r="FO357" s="51" t="s">
        <v>969</v>
      </c>
      <c r="FT357" s="51" t="s">
        <v>973</v>
      </c>
      <c r="FY357" s="51" t="s">
        <v>968</v>
      </c>
      <c r="GI357" s="52" t="s">
        <v>124</v>
      </c>
      <c r="GN357" s="52" t="s">
        <v>3464</v>
      </c>
      <c r="GS357" s="51" t="s">
        <v>950</v>
      </c>
      <c r="GX357" s="51" t="s">
        <v>961</v>
      </c>
      <c r="HH357" s="51" t="s">
        <v>952</v>
      </c>
      <c r="HR357" s="51" t="s">
        <v>954</v>
      </c>
      <c r="HW357" s="52" t="s">
        <v>953</v>
      </c>
      <c r="IB357" s="51" t="s">
        <v>966</v>
      </c>
      <c r="IG357" s="51" t="s">
        <v>1143</v>
      </c>
      <c r="IV357" s="51" t="s">
        <v>958</v>
      </c>
      <c r="JF357" s="52">
        <v>100000000</v>
      </c>
      <c r="JK357" s="52" t="s">
        <v>11318</v>
      </c>
      <c r="JP357" s="51" t="s">
        <v>973</v>
      </c>
      <c r="JU357" s="51" t="s">
        <v>989</v>
      </c>
      <c r="JZ357" s="52" t="s">
        <v>981</v>
      </c>
      <c r="KE357" s="69"/>
      <c r="KF357" s="69" t="s">
        <v>1022</v>
      </c>
      <c r="KG357" s="69" t="s">
        <v>1012</v>
      </c>
      <c r="KJ357" s="51" t="s">
        <v>972</v>
      </c>
    </row>
    <row r="358" spans="1:296" ht="24.5" thickBot="1">
      <c r="A358" s="51" t="s">
        <v>991</v>
      </c>
      <c r="F358" s="51" t="s">
        <v>949</v>
      </c>
      <c r="P358" s="51" t="s">
        <v>962</v>
      </c>
      <c r="U358" s="51" t="s">
        <v>970</v>
      </c>
      <c r="Z358" s="51" t="s">
        <v>970</v>
      </c>
      <c r="AE358" s="52" t="s">
        <v>5948</v>
      </c>
      <c r="AF358"/>
      <c r="AG358"/>
      <c r="AH358"/>
      <c r="AI358"/>
      <c r="AJ358" s="52" t="s">
        <v>1201</v>
      </c>
      <c r="AO358" s="52">
        <v>100000</v>
      </c>
      <c r="AT358" s="51" t="s">
        <v>956</v>
      </c>
      <c r="AY358" s="52" t="s">
        <v>975</v>
      </c>
      <c r="BD358" s="51" t="s">
        <v>900</v>
      </c>
      <c r="BI358" s="52" t="s">
        <v>7523</v>
      </c>
      <c r="BN358" s="52" t="s">
        <v>124</v>
      </c>
      <c r="BS358" s="50" t="s">
        <v>931</v>
      </c>
      <c r="BX358" s="50" t="s">
        <v>1079</v>
      </c>
      <c r="CH358" s="52" t="s">
        <v>12306</v>
      </c>
      <c r="CM358" s="68"/>
      <c r="DQ358" s="52" t="s">
        <v>965</v>
      </c>
      <c r="DV358" s="51" t="s">
        <v>964</v>
      </c>
      <c r="EA358" s="52" t="s">
        <v>3732</v>
      </c>
      <c r="EF358" s="51" t="s">
        <v>987</v>
      </c>
      <c r="EK358" s="52" t="s">
        <v>3287</v>
      </c>
      <c r="EU358" s="52" t="s">
        <v>979</v>
      </c>
      <c r="FE358" s="52" t="s">
        <v>124</v>
      </c>
      <c r="FO358" s="52" t="s">
        <v>124</v>
      </c>
      <c r="FY358" s="52" t="s">
        <v>124</v>
      </c>
      <c r="GD358" s="51" t="s">
        <v>956</v>
      </c>
      <c r="GS358" s="52" t="s">
        <v>986</v>
      </c>
      <c r="GX358" s="52" t="s">
        <v>918</v>
      </c>
      <c r="HC358" s="51" t="s">
        <v>98</v>
      </c>
      <c r="HH358" s="52" t="s">
        <v>953</v>
      </c>
      <c r="HR358" s="52" t="s">
        <v>975</v>
      </c>
      <c r="IB358" s="52" t="s">
        <v>997</v>
      </c>
      <c r="IG358" s="52" t="s">
        <v>3060</v>
      </c>
      <c r="IL358" s="50" t="s">
        <v>1044</v>
      </c>
      <c r="IQ358" s="51" t="s">
        <v>970</v>
      </c>
      <c r="IV358" s="52" t="s">
        <v>977</v>
      </c>
      <c r="JA358" s="51" t="s">
        <v>970</v>
      </c>
      <c r="JP358" s="52">
        <v>0</v>
      </c>
      <c r="JU358" s="52" t="s">
        <v>1001</v>
      </c>
      <c r="KE358" s="72" t="s">
        <v>1023</v>
      </c>
      <c r="KF358" s="70" t="s">
        <v>3043</v>
      </c>
      <c r="KG358" s="72"/>
      <c r="KJ358" s="52" t="s">
        <v>11713</v>
      </c>
    </row>
    <row r="359" spans="1:296" ht="24.5" thickBot="1">
      <c r="A359" s="52" t="s">
        <v>1007</v>
      </c>
      <c r="K359" s="51" t="s">
        <v>961</v>
      </c>
      <c r="P359" s="52" t="s">
        <v>1201</v>
      </c>
      <c r="U359" s="52" t="s">
        <v>124</v>
      </c>
      <c r="Z359" s="52" t="s">
        <v>124</v>
      </c>
      <c r="AE359"/>
      <c r="AF359"/>
      <c r="AG359"/>
      <c r="AH359"/>
      <c r="AI359"/>
      <c r="AT359" s="52" t="s">
        <v>6324</v>
      </c>
      <c r="BD359" s="52" t="s">
        <v>908</v>
      </c>
      <c r="CM359" s="83" t="s">
        <v>8252</v>
      </c>
      <c r="CW359" s="51" t="s">
        <v>969</v>
      </c>
      <c r="DL359" s="51" t="s">
        <v>969</v>
      </c>
      <c r="DV359" s="52" t="s">
        <v>1482</v>
      </c>
      <c r="EF359" s="52" t="s">
        <v>988</v>
      </c>
      <c r="EP359" s="51" t="s">
        <v>973</v>
      </c>
      <c r="EZ359" s="51" t="s">
        <v>961</v>
      </c>
      <c r="FJ359" s="51" t="s">
        <v>958</v>
      </c>
      <c r="FT359" s="51" t="s">
        <v>98</v>
      </c>
      <c r="GD359" s="52" t="s">
        <v>5534</v>
      </c>
      <c r="GI359" s="51" t="s">
        <v>969</v>
      </c>
      <c r="GN359" s="51" t="s">
        <v>961</v>
      </c>
      <c r="HW359" s="51" t="s">
        <v>954</v>
      </c>
      <c r="IQ359" s="52" t="s">
        <v>124</v>
      </c>
      <c r="JA359" s="52">
        <v>10000000</v>
      </c>
      <c r="JF359" s="51" t="s">
        <v>970</v>
      </c>
      <c r="JK359" s="51" t="s">
        <v>973</v>
      </c>
      <c r="JZ359" s="51" t="s">
        <v>954</v>
      </c>
      <c r="KE359" s="73" t="s">
        <v>1024</v>
      </c>
      <c r="KF359" s="71" t="s">
        <v>3043</v>
      </c>
      <c r="KG359" s="73"/>
    </row>
    <row r="360" spans="1:296" ht="224.5" thickBot="1">
      <c r="F360" s="51" t="s">
        <v>950</v>
      </c>
      <c r="K360" s="52" t="s">
        <v>918</v>
      </c>
      <c r="AE360" s="51" t="s">
        <v>961</v>
      </c>
      <c r="AF360"/>
      <c r="AG360"/>
      <c r="AH360"/>
      <c r="AI360"/>
      <c r="AJ360" s="51" t="s">
        <v>964</v>
      </c>
      <c r="AO360" s="51" t="s">
        <v>971</v>
      </c>
      <c r="AY360" s="51" t="s">
        <v>956</v>
      </c>
      <c r="BI360" s="51" t="s">
        <v>972</v>
      </c>
      <c r="BN360" s="51" t="s">
        <v>971</v>
      </c>
      <c r="CM360" s="68"/>
      <c r="CW360" s="52" t="s">
        <v>124</v>
      </c>
      <c r="DL360" s="52" t="s">
        <v>124</v>
      </c>
      <c r="DQ360" s="51" t="s">
        <v>966</v>
      </c>
      <c r="EA360" s="51" t="s">
        <v>961</v>
      </c>
      <c r="EK360" s="51" t="s">
        <v>973</v>
      </c>
      <c r="EP360" s="52">
        <v>0</v>
      </c>
      <c r="EU360" s="51" t="s">
        <v>966</v>
      </c>
      <c r="EZ360" s="52" t="s">
        <v>995</v>
      </c>
      <c r="FE360" s="51" t="s">
        <v>971</v>
      </c>
      <c r="FJ360" s="52" t="s">
        <v>9100</v>
      </c>
      <c r="FO360" s="51" t="s">
        <v>970</v>
      </c>
      <c r="FT360" s="52" t="s">
        <v>9349</v>
      </c>
      <c r="FY360" s="51" t="s">
        <v>969</v>
      </c>
      <c r="GI360" s="52">
        <v>100000000</v>
      </c>
      <c r="GN360" s="52" t="s">
        <v>917</v>
      </c>
      <c r="GS360" s="51" t="s">
        <v>987</v>
      </c>
      <c r="GX360" s="51" t="s">
        <v>962</v>
      </c>
      <c r="HH360" s="51" t="s">
        <v>954</v>
      </c>
      <c r="HM360" s="51" t="s">
        <v>950</v>
      </c>
      <c r="HR360" s="51" t="s">
        <v>956</v>
      </c>
      <c r="HW360" s="52" t="s">
        <v>975</v>
      </c>
      <c r="IB360" s="51" t="s">
        <v>968</v>
      </c>
      <c r="IG360" s="51" t="s">
        <v>1145</v>
      </c>
      <c r="IV360" s="51" t="s">
        <v>960</v>
      </c>
      <c r="JF360" s="52">
        <v>1000000000</v>
      </c>
      <c r="JP360" s="51" t="s">
        <v>98</v>
      </c>
      <c r="JU360" s="51" t="s">
        <v>991</v>
      </c>
      <c r="JZ360" s="52" t="s">
        <v>975</v>
      </c>
      <c r="KE360" s="72" t="s">
        <v>1025</v>
      </c>
      <c r="KF360" s="70" t="s">
        <v>1525</v>
      </c>
      <c r="KG360" s="70" t="s">
        <v>12511</v>
      </c>
      <c r="KJ360" s="51" t="s">
        <v>973</v>
      </c>
    </row>
    <row r="361" spans="1:296" ht="35" thickBot="1">
      <c r="A361" s="51" t="s">
        <v>958</v>
      </c>
      <c r="F361" s="52" t="s">
        <v>951</v>
      </c>
      <c r="P361" s="51" t="s">
        <v>964</v>
      </c>
      <c r="U361" s="51" t="s">
        <v>971</v>
      </c>
      <c r="Z361" s="51" t="s">
        <v>971</v>
      </c>
      <c r="AE361" s="52" t="s">
        <v>918</v>
      </c>
      <c r="AF361"/>
      <c r="AG361"/>
      <c r="AH361"/>
      <c r="AI361"/>
      <c r="AJ361" s="52" t="s">
        <v>1195</v>
      </c>
      <c r="AO361" s="52" t="s">
        <v>12076</v>
      </c>
      <c r="AT361" s="51" t="s">
        <v>958</v>
      </c>
      <c r="AY361" s="52" t="s">
        <v>976</v>
      </c>
      <c r="BD361" s="51" t="s">
        <v>902</v>
      </c>
      <c r="BI361" s="52" t="s">
        <v>7524</v>
      </c>
      <c r="BN361" s="52" t="s">
        <v>7711</v>
      </c>
      <c r="BS361" s="51" t="s">
        <v>932</v>
      </c>
      <c r="BX361" s="51" t="s">
        <v>1080</v>
      </c>
      <c r="CM361" s="83" t="s">
        <v>8253</v>
      </c>
      <c r="DQ361" s="52" t="s">
        <v>997</v>
      </c>
      <c r="DV361" s="51" t="s">
        <v>966</v>
      </c>
      <c r="EA361" s="52" t="s">
        <v>918</v>
      </c>
      <c r="EF361" s="51" t="s">
        <v>989</v>
      </c>
      <c r="EK361" s="52">
        <v>2000000</v>
      </c>
      <c r="EU361" s="52" t="s">
        <v>997</v>
      </c>
      <c r="FE361" s="52" t="s">
        <v>4445</v>
      </c>
      <c r="FO361" s="52" t="s">
        <v>124</v>
      </c>
      <c r="FY361" s="52" t="s">
        <v>124</v>
      </c>
      <c r="GD361" s="51" t="s">
        <v>958</v>
      </c>
      <c r="GS361" s="52" t="s">
        <v>988</v>
      </c>
      <c r="GX361" s="52" t="s">
        <v>1004</v>
      </c>
      <c r="HH361" s="52" t="s">
        <v>955</v>
      </c>
      <c r="HM361" s="52" t="s">
        <v>1492</v>
      </c>
      <c r="HR361" s="52" t="s">
        <v>1931</v>
      </c>
      <c r="IB361" s="52">
        <v>100000</v>
      </c>
      <c r="IG361" s="52" t="s">
        <v>3061</v>
      </c>
      <c r="IL361" s="51" t="s">
        <v>1045</v>
      </c>
      <c r="IQ361" s="51" t="s">
        <v>971</v>
      </c>
      <c r="IV361" s="52" t="s">
        <v>11143</v>
      </c>
      <c r="JA361" s="51" t="s">
        <v>971</v>
      </c>
      <c r="JK361" s="51" t="s">
        <v>98</v>
      </c>
      <c r="JP361" s="52" t="s">
        <v>5010</v>
      </c>
      <c r="JU361" s="52" t="s">
        <v>1002</v>
      </c>
      <c r="KE361" s="73" t="s">
        <v>1026</v>
      </c>
      <c r="KF361" s="71" t="s">
        <v>213</v>
      </c>
      <c r="KG361" s="73"/>
      <c r="KJ361" s="52">
        <v>100000</v>
      </c>
    </row>
    <row r="362" spans="1:296" ht="152.5" thickBot="1">
      <c r="A362" s="52" t="s">
        <v>2283</v>
      </c>
      <c r="K362" s="51" t="s">
        <v>962</v>
      </c>
      <c r="P362" s="52" t="s">
        <v>1195</v>
      </c>
      <c r="U362" s="52" t="s">
        <v>5321</v>
      </c>
      <c r="Z362" s="52" t="s">
        <v>4036</v>
      </c>
      <c r="AE362"/>
      <c r="AF362"/>
      <c r="AG362"/>
      <c r="AH362"/>
      <c r="AI362"/>
      <c r="AT362" s="52" t="s">
        <v>1205</v>
      </c>
      <c r="BD362" s="52" t="s">
        <v>2647</v>
      </c>
      <c r="BS362" s="69"/>
      <c r="BT362" s="69" t="s">
        <v>933</v>
      </c>
      <c r="BU362" s="69" t="s">
        <v>732</v>
      </c>
      <c r="BX362" s="69"/>
      <c r="BY362" s="69" t="s">
        <v>1081</v>
      </c>
      <c r="BZ362" s="69" t="s">
        <v>1082</v>
      </c>
      <c r="CH362" s="50" t="s">
        <v>1121</v>
      </c>
      <c r="CM362" s="68"/>
      <c r="CW362" s="51" t="s">
        <v>970</v>
      </c>
      <c r="DL362" s="51" t="s">
        <v>970</v>
      </c>
      <c r="DV362" s="52" t="s">
        <v>997</v>
      </c>
      <c r="EF362" s="52" t="s">
        <v>990</v>
      </c>
      <c r="EP362" s="51" t="s">
        <v>98</v>
      </c>
      <c r="EZ362" s="51" t="s">
        <v>962</v>
      </c>
      <c r="FJ362" s="51" t="s">
        <v>960</v>
      </c>
      <c r="GD362" s="52" t="s">
        <v>3033</v>
      </c>
      <c r="GI362" s="51" t="s">
        <v>970</v>
      </c>
      <c r="GN362" s="51" t="s">
        <v>962</v>
      </c>
      <c r="HC362" s="50" t="s">
        <v>982</v>
      </c>
      <c r="HW362" s="51" t="s">
        <v>956</v>
      </c>
      <c r="IQ362" s="52" t="s">
        <v>10921</v>
      </c>
      <c r="JA362" s="52" t="s">
        <v>11891</v>
      </c>
      <c r="JF362" s="51" t="s">
        <v>971</v>
      </c>
      <c r="JK362" s="52" t="s">
        <v>11317</v>
      </c>
      <c r="JZ362" s="51" t="s">
        <v>956</v>
      </c>
      <c r="KE362" s="72" t="s">
        <v>1027</v>
      </c>
      <c r="KF362" s="70" t="s">
        <v>1013</v>
      </c>
      <c r="KG362" s="70" t="s">
        <v>12512</v>
      </c>
    </row>
    <row r="363" spans="1:296" ht="64.5" customHeight="1" thickBot="1">
      <c r="F363" s="51" t="s">
        <v>952</v>
      </c>
      <c r="K363" s="52" t="s">
        <v>1004</v>
      </c>
      <c r="AE363" s="51" t="s">
        <v>962</v>
      </c>
      <c r="AF363"/>
      <c r="AG363"/>
      <c r="AH363"/>
      <c r="AI363"/>
      <c r="AJ363" s="51" t="s">
        <v>966</v>
      </c>
      <c r="AO363" s="51" t="s">
        <v>972</v>
      </c>
      <c r="AY363" s="51" t="s">
        <v>958</v>
      </c>
      <c r="BI363" s="51" t="s">
        <v>973</v>
      </c>
      <c r="BN363" s="51" t="s">
        <v>998</v>
      </c>
      <c r="BS363" s="72" t="s">
        <v>934</v>
      </c>
      <c r="BT363" s="70" t="s">
        <v>935</v>
      </c>
      <c r="BU363" s="70" t="s">
        <v>7866</v>
      </c>
      <c r="BX363" s="72" t="s">
        <v>1083</v>
      </c>
      <c r="BY363" s="70">
        <v>1</v>
      </c>
      <c r="BZ363" s="72"/>
      <c r="CM363" s="83" t="s">
        <v>8254</v>
      </c>
      <c r="CW363" s="52" t="s">
        <v>124</v>
      </c>
      <c r="DL363" s="52" t="s">
        <v>124</v>
      </c>
      <c r="DQ363" s="51" t="s">
        <v>968</v>
      </c>
      <c r="EA363" s="51" t="s">
        <v>962</v>
      </c>
      <c r="EK363" s="51" t="s">
        <v>98</v>
      </c>
      <c r="EP363" s="52" t="s">
        <v>2683</v>
      </c>
      <c r="EU363" s="51" t="s">
        <v>968</v>
      </c>
      <c r="EZ363" s="52" t="s">
        <v>963</v>
      </c>
      <c r="FE363" s="51" t="s">
        <v>972</v>
      </c>
      <c r="FJ363" s="52" t="s">
        <v>9101</v>
      </c>
      <c r="FO363" s="51" t="s">
        <v>971</v>
      </c>
      <c r="FY363" s="51" t="s">
        <v>970</v>
      </c>
      <c r="GI363" s="52">
        <v>900000000</v>
      </c>
      <c r="GN363" s="52" t="s">
        <v>963</v>
      </c>
      <c r="GS363" s="51" t="s">
        <v>989</v>
      </c>
      <c r="GX363" s="51" t="s">
        <v>964</v>
      </c>
      <c r="HH363" s="51" t="s">
        <v>956</v>
      </c>
      <c r="HM363" s="51" t="s">
        <v>952</v>
      </c>
      <c r="HR363" s="51" t="s">
        <v>958</v>
      </c>
      <c r="HW363" s="52" t="s">
        <v>976</v>
      </c>
      <c r="IB363" s="51" t="s">
        <v>969</v>
      </c>
      <c r="IG363" s="51" t="s">
        <v>1147</v>
      </c>
      <c r="IL363" s="51" t="s">
        <v>1046</v>
      </c>
      <c r="IV363" s="51" t="s">
        <v>961</v>
      </c>
      <c r="JF363" s="52" t="s">
        <v>4787</v>
      </c>
      <c r="JU363" s="51" t="s">
        <v>958</v>
      </c>
      <c r="JZ363" s="52" t="s">
        <v>976</v>
      </c>
      <c r="KE363" s="73" t="s">
        <v>1028</v>
      </c>
      <c r="KF363" s="71" t="s">
        <v>3043</v>
      </c>
      <c r="KG363" s="73"/>
      <c r="KJ363" s="51" t="s">
        <v>98</v>
      </c>
    </row>
    <row r="364" spans="1:296" ht="64.5" customHeight="1" thickBot="1">
      <c r="A364" s="51" t="s">
        <v>994</v>
      </c>
      <c r="F364" s="52" t="s">
        <v>988</v>
      </c>
      <c r="P364" s="51" t="s">
        <v>966</v>
      </c>
      <c r="U364" s="51" t="s">
        <v>998</v>
      </c>
      <c r="Z364" s="51" t="s">
        <v>972</v>
      </c>
      <c r="AE364" s="52" t="s">
        <v>1004</v>
      </c>
      <c r="AF364"/>
      <c r="AG364"/>
      <c r="AH364"/>
      <c r="AI364"/>
      <c r="AJ364" s="52" t="s">
        <v>997</v>
      </c>
      <c r="AO364" s="52" t="s">
        <v>12077</v>
      </c>
      <c r="AT364" s="51" t="s">
        <v>960</v>
      </c>
      <c r="AY364" s="52" t="s">
        <v>4031</v>
      </c>
      <c r="BD364" s="51" t="s">
        <v>904</v>
      </c>
      <c r="BI364" s="52">
        <v>10000</v>
      </c>
      <c r="BN364" s="52" t="s">
        <v>7712</v>
      </c>
      <c r="BS364" s="73" t="s">
        <v>936</v>
      </c>
      <c r="BT364" s="71" t="s">
        <v>939</v>
      </c>
      <c r="BU364" s="71" t="s">
        <v>7867</v>
      </c>
      <c r="BX364" s="73" t="s">
        <v>1084</v>
      </c>
      <c r="BY364" s="71">
        <v>3</v>
      </c>
      <c r="BZ364" s="71">
        <v>143.34</v>
      </c>
      <c r="DQ364" s="52">
        <v>214000000</v>
      </c>
      <c r="DV364" s="51" t="s">
        <v>968</v>
      </c>
      <c r="EA364" s="52" t="s">
        <v>1194</v>
      </c>
      <c r="EF364" s="51" t="s">
        <v>991</v>
      </c>
      <c r="EU364" s="52">
        <v>93000000</v>
      </c>
      <c r="FE364" s="52" t="s">
        <v>4446</v>
      </c>
      <c r="FO364" s="52" t="s">
        <v>9242</v>
      </c>
      <c r="FT364" s="51" t="s">
        <v>950</v>
      </c>
      <c r="FY364" s="52" t="s">
        <v>124</v>
      </c>
      <c r="GD364" s="51" t="s">
        <v>960</v>
      </c>
      <c r="GS364" s="52" t="s">
        <v>990</v>
      </c>
      <c r="GX364" s="52" t="s">
        <v>979</v>
      </c>
      <c r="HH364" s="52" t="s">
        <v>1192</v>
      </c>
      <c r="HM364" s="52" t="s">
        <v>953</v>
      </c>
      <c r="HR364" s="52" t="s">
        <v>1932</v>
      </c>
      <c r="IB364" s="52" t="s">
        <v>124</v>
      </c>
      <c r="IG364" s="52">
        <v>373473</v>
      </c>
      <c r="IL364" s="52" t="s">
        <v>1047</v>
      </c>
      <c r="IQ364" s="51" t="s">
        <v>972</v>
      </c>
      <c r="IV364" s="52" t="s">
        <v>918</v>
      </c>
      <c r="JA364" s="51" t="s">
        <v>972</v>
      </c>
      <c r="JU364" s="52" t="s">
        <v>1003</v>
      </c>
      <c r="KE364" s="72" t="s">
        <v>1029</v>
      </c>
      <c r="KF364" s="70" t="s">
        <v>3043</v>
      </c>
      <c r="KG364" s="72"/>
      <c r="KJ364" s="52" t="s">
        <v>11714</v>
      </c>
    </row>
    <row r="365" spans="1:296" ht="64.5" customHeight="1" thickBot="1">
      <c r="A365" s="52" t="s">
        <v>2284</v>
      </c>
      <c r="K365" s="51" t="s">
        <v>964</v>
      </c>
      <c r="P365" s="52" t="s">
        <v>997</v>
      </c>
      <c r="U365" s="52" t="s">
        <v>5322</v>
      </c>
      <c r="Z365" s="52" t="s">
        <v>4037</v>
      </c>
      <c r="AE365"/>
      <c r="AF365"/>
      <c r="AG365"/>
      <c r="AH365"/>
      <c r="AI365"/>
      <c r="AT365" s="52" t="s">
        <v>6325</v>
      </c>
      <c r="BD365" s="52" t="s">
        <v>1169</v>
      </c>
      <c r="BS365" s="72" t="s">
        <v>937</v>
      </c>
      <c r="BT365" s="70" t="s">
        <v>935</v>
      </c>
      <c r="BU365" s="70" t="s">
        <v>7868</v>
      </c>
      <c r="BX365" s="72" t="s">
        <v>1085</v>
      </c>
      <c r="BY365" s="70">
        <v>0</v>
      </c>
      <c r="BZ365" s="70">
        <v>0</v>
      </c>
      <c r="CH365" s="51" t="s">
        <v>1122</v>
      </c>
      <c r="CM365" s="50" t="s">
        <v>946</v>
      </c>
      <c r="CW365" s="51" t="s">
        <v>971</v>
      </c>
      <c r="DL365" s="51" t="s">
        <v>971</v>
      </c>
      <c r="DV365" s="52">
        <v>50000000000</v>
      </c>
      <c r="EF365" s="52" t="s">
        <v>1217</v>
      </c>
      <c r="EZ365" s="51" t="s">
        <v>964</v>
      </c>
      <c r="FJ365" s="51" t="s">
        <v>961</v>
      </c>
      <c r="FT365" s="52" t="s">
        <v>1492</v>
      </c>
      <c r="GD365" s="52" t="s">
        <v>5535</v>
      </c>
      <c r="GI365" s="51" t="s">
        <v>971</v>
      </c>
      <c r="GN365" s="51" t="s">
        <v>964</v>
      </c>
      <c r="HC365" s="51" t="s">
        <v>983</v>
      </c>
      <c r="HW365" s="51" t="s">
        <v>958</v>
      </c>
      <c r="IQ365" s="52" t="s">
        <v>10922</v>
      </c>
      <c r="JA365" s="52" t="s">
        <v>11892</v>
      </c>
      <c r="JF365" s="51" t="s">
        <v>972</v>
      </c>
      <c r="JP365" s="51" t="s">
        <v>950</v>
      </c>
      <c r="JZ365" s="51" t="s">
        <v>958</v>
      </c>
      <c r="KE365" s="73" t="s">
        <v>36</v>
      </c>
      <c r="KF365" s="71" t="s">
        <v>3043</v>
      </c>
      <c r="KG365" s="73"/>
    </row>
    <row r="366" spans="1:296" ht="128.5" thickBot="1">
      <c r="F366" s="51" t="s">
        <v>954</v>
      </c>
      <c r="K366" s="52" t="s">
        <v>979</v>
      </c>
      <c r="AE366" s="51" t="s">
        <v>964</v>
      </c>
      <c r="AF366"/>
      <c r="AG366"/>
      <c r="AH366"/>
      <c r="AI366"/>
      <c r="AJ366" s="51" t="s">
        <v>968</v>
      </c>
      <c r="AO366" s="51" t="s">
        <v>973</v>
      </c>
      <c r="AY366" s="51" t="s">
        <v>960</v>
      </c>
      <c r="BI366" s="51" t="s">
        <v>98</v>
      </c>
      <c r="BN366" s="51" t="s">
        <v>999</v>
      </c>
      <c r="BS366" s="73" t="s">
        <v>938</v>
      </c>
      <c r="BT366" s="71" t="s">
        <v>123</v>
      </c>
      <c r="BU366" s="71" t="s">
        <v>7869</v>
      </c>
      <c r="BX366" s="73" t="s">
        <v>1086</v>
      </c>
      <c r="BY366" s="71">
        <v>5</v>
      </c>
      <c r="BZ366" s="71">
        <v>17468.46</v>
      </c>
      <c r="CH366" s="69" t="s">
        <v>1123</v>
      </c>
      <c r="CI366" s="69" t="s">
        <v>98</v>
      </c>
      <c r="CW366" s="52" t="s">
        <v>8651</v>
      </c>
      <c r="DL366" s="52" t="s">
        <v>8818</v>
      </c>
      <c r="DQ366" s="51" t="s">
        <v>969</v>
      </c>
      <c r="EA366" s="51" t="s">
        <v>964</v>
      </c>
      <c r="EU366" s="51" t="s">
        <v>969</v>
      </c>
      <c r="EZ366" s="52" t="s">
        <v>965</v>
      </c>
      <c r="FE366" s="51" t="s">
        <v>973</v>
      </c>
      <c r="FJ366" s="52" t="s">
        <v>995</v>
      </c>
      <c r="FO366" s="51" t="s">
        <v>972</v>
      </c>
      <c r="FY366" s="51" t="s">
        <v>971</v>
      </c>
      <c r="GI366" s="52" t="s">
        <v>9677</v>
      </c>
      <c r="GN366" s="52" t="s">
        <v>1477</v>
      </c>
      <c r="GS366" s="51" t="s">
        <v>991</v>
      </c>
      <c r="GX366" s="51" t="s">
        <v>966</v>
      </c>
      <c r="HC366" s="52" t="s">
        <v>132</v>
      </c>
      <c r="HH366" s="51" t="s">
        <v>958</v>
      </c>
      <c r="HM366" s="51" t="s">
        <v>954</v>
      </c>
      <c r="HR366" s="51" t="s">
        <v>960</v>
      </c>
      <c r="HW366" s="52" t="s">
        <v>1932</v>
      </c>
      <c r="IB366" s="51" t="s">
        <v>970</v>
      </c>
      <c r="IG366" s="51" t="s">
        <v>98</v>
      </c>
      <c r="IL366" s="51" t="s">
        <v>707</v>
      </c>
      <c r="IV366" s="51" t="s">
        <v>962</v>
      </c>
      <c r="JF366" s="52" t="s">
        <v>4811</v>
      </c>
      <c r="JK366" s="51" t="s">
        <v>950</v>
      </c>
      <c r="JP366" s="52" t="s">
        <v>980</v>
      </c>
      <c r="JU366" s="51" t="s">
        <v>994</v>
      </c>
      <c r="JZ366" s="52" t="s">
        <v>977</v>
      </c>
      <c r="KE366" s="50" t="s">
        <v>1031</v>
      </c>
    </row>
    <row r="367" spans="1:296" ht="409.6" thickBot="1">
      <c r="A367" s="51" t="s">
        <v>961</v>
      </c>
      <c r="F367" s="52" t="s">
        <v>955</v>
      </c>
      <c r="P367" s="51" t="s">
        <v>968</v>
      </c>
      <c r="U367" s="51" t="s">
        <v>999</v>
      </c>
      <c r="Z367" s="51" t="s">
        <v>973</v>
      </c>
      <c r="AE367" s="52" t="s">
        <v>979</v>
      </c>
      <c r="AF367"/>
      <c r="AG367"/>
      <c r="AH367"/>
      <c r="AI367"/>
      <c r="AJ367" s="52">
        <v>130000000</v>
      </c>
      <c r="AO367" s="52">
        <v>100000</v>
      </c>
      <c r="AT367" s="51" t="s">
        <v>961</v>
      </c>
      <c r="AY367" s="52" t="s">
        <v>6539</v>
      </c>
      <c r="BD367" s="51" t="s">
        <v>98</v>
      </c>
      <c r="BN367" s="52">
        <v>1000000</v>
      </c>
      <c r="BS367" s="72" t="s">
        <v>940</v>
      </c>
      <c r="BT367" s="70" t="s">
        <v>939</v>
      </c>
      <c r="BU367" s="70" t="s">
        <v>7870</v>
      </c>
      <c r="BX367" s="72" t="s">
        <v>1087</v>
      </c>
      <c r="BY367" s="70">
        <v>0</v>
      </c>
      <c r="BZ367" s="70">
        <v>0</v>
      </c>
      <c r="CH367" s="70" t="s">
        <v>1124</v>
      </c>
      <c r="CI367" s="70" t="s">
        <v>12307</v>
      </c>
      <c r="DQ367" s="52" t="s">
        <v>124</v>
      </c>
      <c r="DV367" s="51" t="s">
        <v>969</v>
      </c>
      <c r="EA367" s="52" t="s">
        <v>1195</v>
      </c>
      <c r="EF367" s="51" t="s">
        <v>958</v>
      </c>
      <c r="EK367" s="51" t="s">
        <v>950</v>
      </c>
      <c r="EP367" s="51" t="s">
        <v>950</v>
      </c>
      <c r="EU367" s="52" t="s">
        <v>124</v>
      </c>
      <c r="FE367" s="52">
        <v>200000000</v>
      </c>
      <c r="FO367" s="52" t="s">
        <v>9247</v>
      </c>
      <c r="FT367" s="51" t="s">
        <v>952</v>
      </c>
      <c r="GD367" s="51" t="s">
        <v>961</v>
      </c>
      <c r="GS367" s="52" t="s">
        <v>992</v>
      </c>
      <c r="GX367" s="52" t="s">
        <v>1731</v>
      </c>
      <c r="HH367" s="52" t="s">
        <v>1494</v>
      </c>
      <c r="HM367" s="52" t="s">
        <v>975</v>
      </c>
      <c r="HR367" s="52" t="s">
        <v>10574</v>
      </c>
      <c r="IB367" s="52" t="s">
        <v>124</v>
      </c>
      <c r="IL367" s="52" t="s">
        <v>1048</v>
      </c>
      <c r="IQ367" s="51" t="s">
        <v>973</v>
      </c>
      <c r="IV367" s="52" t="s">
        <v>1004</v>
      </c>
      <c r="JA367" s="51" t="s">
        <v>973</v>
      </c>
      <c r="JK367" s="52" t="s">
        <v>980</v>
      </c>
      <c r="JU367" s="52" t="s">
        <v>11485</v>
      </c>
    </row>
    <row r="368" spans="1:296" ht="409.6" thickBot="1">
      <c r="A368" s="52" t="s">
        <v>995</v>
      </c>
      <c r="K368" s="51" t="s">
        <v>966</v>
      </c>
      <c r="P368" s="52">
        <v>3800000</v>
      </c>
      <c r="Z368" s="52">
        <v>0</v>
      </c>
      <c r="AE368"/>
      <c r="AF368"/>
      <c r="AG368"/>
      <c r="AH368"/>
      <c r="AI368"/>
      <c r="AT368" s="52" t="s">
        <v>918</v>
      </c>
      <c r="BD368" s="52" t="s">
        <v>6725</v>
      </c>
      <c r="BS368" s="73" t="s">
        <v>941</v>
      </c>
      <c r="BT368" s="71" t="s">
        <v>935</v>
      </c>
      <c r="BU368" s="71" t="s">
        <v>7871</v>
      </c>
      <c r="BX368" s="50" t="s">
        <v>1088</v>
      </c>
      <c r="CH368" s="71" t="s">
        <v>2025</v>
      </c>
      <c r="CI368" s="71" t="s">
        <v>12307</v>
      </c>
      <c r="CM368" s="51" t="s">
        <v>947</v>
      </c>
      <c r="CW368" s="51" t="s">
        <v>998</v>
      </c>
      <c r="DL368" s="51" t="s">
        <v>972</v>
      </c>
      <c r="DV368" s="52" t="s">
        <v>124</v>
      </c>
      <c r="EF368" s="52" t="s">
        <v>1742</v>
      </c>
      <c r="EK368" s="52" t="s">
        <v>974</v>
      </c>
      <c r="EP368" s="52" t="s">
        <v>974</v>
      </c>
      <c r="EZ368" s="51" t="s">
        <v>966</v>
      </c>
      <c r="FJ368" s="51" t="s">
        <v>962</v>
      </c>
      <c r="FT368" s="52" t="s">
        <v>953</v>
      </c>
      <c r="FY368" s="51" t="s">
        <v>972</v>
      </c>
      <c r="GD368" s="52" t="s">
        <v>919</v>
      </c>
      <c r="GI368" s="51" t="s">
        <v>972</v>
      </c>
      <c r="GN368" s="51" t="s">
        <v>966</v>
      </c>
      <c r="HC368" s="50" t="s">
        <v>984</v>
      </c>
      <c r="HW368" s="51" t="s">
        <v>960</v>
      </c>
      <c r="IG368" s="51" t="s">
        <v>1114</v>
      </c>
      <c r="IQ368" s="52">
        <v>1200000</v>
      </c>
      <c r="JA368" s="52">
        <v>0</v>
      </c>
      <c r="JF368" s="51" t="s">
        <v>973</v>
      </c>
      <c r="JP368" s="51" t="s">
        <v>952</v>
      </c>
      <c r="JZ368" s="51" t="s">
        <v>960</v>
      </c>
      <c r="KJ368" s="50" t="s">
        <v>982</v>
      </c>
    </row>
    <row r="369" spans="1:296" ht="409.6" thickBot="1">
      <c r="F369" s="51" t="s">
        <v>956</v>
      </c>
      <c r="K369" s="52" t="s">
        <v>1731</v>
      </c>
      <c r="U369" s="51" t="s">
        <v>98</v>
      </c>
      <c r="AE369" s="51" t="s">
        <v>966</v>
      </c>
      <c r="AF369"/>
      <c r="AG369"/>
      <c r="AH369"/>
      <c r="AI369"/>
      <c r="AJ369" s="51" t="s">
        <v>969</v>
      </c>
      <c r="AO369" s="51" t="s">
        <v>98</v>
      </c>
      <c r="AY369" s="51" t="s">
        <v>961</v>
      </c>
      <c r="BN369" s="51" t="s">
        <v>98</v>
      </c>
      <c r="BS369" s="72" t="s">
        <v>942</v>
      </c>
      <c r="BT369" s="70" t="s">
        <v>935</v>
      </c>
      <c r="BU369" s="70" t="s">
        <v>7872</v>
      </c>
      <c r="CH369" s="50" t="s">
        <v>1128</v>
      </c>
      <c r="CM369" s="52" t="s">
        <v>132</v>
      </c>
      <c r="CW369" s="52" t="s">
        <v>8652</v>
      </c>
      <c r="DL369" s="52" t="s">
        <v>8819</v>
      </c>
      <c r="DQ369" s="51" t="s">
        <v>970</v>
      </c>
      <c r="EA369" s="51" t="s">
        <v>966</v>
      </c>
      <c r="EU369" s="51" t="s">
        <v>970</v>
      </c>
      <c r="EZ369" s="52" t="s">
        <v>1731</v>
      </c>
      <c r="FE369" s="51" t="s">
        <v>98</v>
      </c>
      <c r="FJ369" s="52" t="s">
        <v>963</v>
      </c>
      <c r="FO369" s="51" t="s">
        <v>973</v>
      </c>
      <c r="GI369" s="52" t="s">
        <v>9678</v>
      </c>
      <c r="GN369" s="52" t="s">
        <v>997</v>
      </c>
      <c r="GS369" s="51" t="s">
        <v>958</v>
      </c>
      <c r="GX369" s="51" t="s">
        <v>968</v>
      </c>
      <c r="HH369" s="51" t="s">
        <v>960</v>
      </c>
      <c r="HM369" s="51" t="s">
        <v>956</v>
      </c>
      <c r="HR369" s="51" t="s">
        <v>961</v>
      </c>
      <c r="HW369" s="52" t="s">
        <v>5720</v>
      </c>
      <c r="IB369" s="51" t="s">
        <v>971</v>
      </c>
      <c r="IL369" s="51" t="s">
        <v>1049</v>
      </c>
      <c r="IV369" s="51" t="s">
        <v>964</v>
      </c>
      <c r="JF369" s="52">
        <v>10000000</v>
      </c>
      <c r="JK369" s="51" t="s">
        <v>952</v>
      </c>
      <c r="JP369" s="52" t="s">
        <v>953</v>
      </c>
      <c r="JU369" s="51" t="s">
        <v>961</v>
      </c>
      <c r="JZ369" s="52" t="s">
        <v>11600</v>
      </c>
      <c r="KE369" s="50" t="s">
        <v>1032</v>
      </c>
    </row>
    <row r="370" spans="1:296" ht="409.6" thickBot="1">
      <c r="A370" s="51" t="s">
        <v>962</v>
      </c>
      <c r="F370" s="52" t="s">
        <v>1192</v>
      </c>
      <c r="P370" s="51" t="s">
        <v>969</v>
      </c>
      <c r="U370" s="52" t="s">
        <v>5323</v>
      </c>
      <c r="Z370" s="51" t="s">
        <v>98</v>
      </c>
      <c r="AE370" s="52" t="s">
        <v>997</v>
      </c>
      <c r="AF370"/>
      <c r="AG370"/>
      <c r="AH370"/>
      <c r="AI370"/>
      <c r="AJ370" s="52" t="s">
        <v>124</v>
      </c>
      <c r="AO370" s="52" t="s">
        <v>12078</v>
      </c>
      <c r="AT370" s="51" t="s">
        <v>962</v>
      </c>
      <c r="AY370" s="52" t="s">
        <v>919</v>
      </c>
      <c r="BI370" s="51" t="s">
        <v>950</v>
      </c>
      <c r="BN370" s="52" t="s">
        <v>7713</v>
      </c>
      <c r="BS370" s="73" t="s">
        <v>943</v>
      </c>
      <c r="BT370" s="71" t="s">
        <v>935</v>
      </c>
      <c r="BU370" s="71" t="s">
        <v>7873</v>
      </c>
      <c r="DQ370" s="52" t="s">
        <v>124</v>
      </c>
      <c r="DV370" s="51" t="s">
        <v>970</v>
      </c>
      <c r="EA370" s="52" t="s">
        <v>997</v>
      </c>
      <c r="EF370" s="51" t="s">
        <v>994</v>
      </c>
      <c r="EK370" s="51" t="s">
        <v>952</v>
      </c>
      <c r="EP370" s="51" t="s">
        <v>952</v>
      </c>
      <c r="EU370" s="52" t="s">
        <v>124</v>
      </c>
      <c r="FO370" s="52">
        <v>0</v>
      </c>
      <c r="FT370" s="51" t="s">
        <v>954</v>
      </c>
      <c r="FY370" s="51" t="s">
        <v>973</v>
      </c>
      <c r="GD370" s="51" t="s">
        <v>962</v>
      </c>
      <c r="GS370" s="52" t="s">
        <v>993</v>
      </c>
      <c r="GX370" s="52" t="s">
        <v>124</v>
      </c>
      <c r="HH370" s="52" t="s">
        <v>10431</v>
      </c>
      <c r="HM370" s="52" t="s">
        <v>3470</v>
      </c>
      <c r="HR370" s="52" t="s">
        <v>919</v>
      </c>
      <c r="IB370" s="52" t="s">
        <v>10749</v>
      </c>
      <c r="IG370" s="51" t="s">
        <v>1143</v>
      </c>
      <c r="IL370" s="52">
        <v>100</v>
      </c>
      <c r="IQ370" s="51" t="s">
        <v>98</v>
      </c>
      <c r="IV370" s="52" t="s">
        <v>1482</v>
      </c>
      <c r="JA370" s="51" t="s">
        <v>98</v>
      </c>
      <c r="JK370" s="52" t="s">
        <v>953</v>
      </c>
      <c r="JU370" s="52" t="s">
        <v>918</v>
      </c>
    </row>
    <row r="371" spans="1:296" ht="272.5" thickBot="1">
      <c r="A371" s="52" t="s">
        <v>996</v>
      </c>
      <c r="K371" s="51" t="s">
        <v>968</v>
      </c>
      <c r="P371" s="52" t="s">
        <v>124</v>
      </c>
      <c r="AE371"/>
      <c r="AF371"/>
      <c r="AG371"/>
      <c r="AH371"/>
      <c r="AI371"/>
      <c r="AT371" s="52" t="s">
        <v>1214</v>
      </c>
      <c r="BI371" s="52" t="s">
        <v>974</v>
      </c>
      <c r="BS371" s="72" t="s">
        <v>20</v>
      </c>
      <c r="BT371" s="70" t="s">
        <v>935</v>
      </c>
      <c r="BU371" s="70" t="s">
        <v>7874</v>
      </c>
      <c r="BX371" s="51" t="s">
        <v>1089</v>
      </c>
      <c r="CM371" s="50" t="s">
        <v>948</v>
      </c>
      <c r="CW371" s="51" t="s">
        <v>999</v>
      </c>
      <c r="DL371" s="51" t="s">
        <v>973</v>
      </c>
      <c r="DV371" s="52" t="s">
        <v>124</v>
      </c>
      <c r="EF371" s="52" t="s">
        <v>1743</v>
      </c>
      <c r="EK371" s="52" t="s">
        <v>953</v>
      </c>
      <c r="EP371" s="52" t="s">
        <v>953</v>
      </c>
      <c r="EZ371" s="51" t="s">
        <v>968</v>
      </c>
      <c r="FJ371" s="51" t="s">
        <v>964</v>
      </c>
      <c r="FT371" s="52" t="s">
        <v>975</v>
      </c>
      <c r="GD371" s="52" t="s">
        <v>1201</v>
      </c>
      <c r="GI371" s="51" t="s">
        <v>973</v>
      </c>
      <c r="GN371" s="51" t="s">
        <v>968</v>
      </c>
      <c r="HC371" s="51" t="s">
        <v>985</v>
      </c>
      <c r="HW371" s="51" t="s">
        <v>961</v>
      </c>
      <c r="IQ371" s="52" t="s">
        <v>10923</v>
      </c>
      <c r="JF371" s="51" t="s">
        <v>98</v>
      </c>
      <c r="JP371" s="51" t="s">
        <v>954</v>
      </c>
      <c r="JZ371" s="51" t="s">
        <v>961</v>
      </c>
      <c r="KJ371" s="51" t="s">
        <v>983</v>
      </c>
    </row>
    <row r="372" spans="1:296" ht="96.5" thickBot="1">
      <c r="F372" s="51" t="s">
        <v>958</v>
      </c>
      <c r="K372" s="52" t="s">
        <v>124</v>
      </c>
      <c r="AE372" s="51" t="s">
        <v>968</v>
      </c>
      <c r="AF372"/>
      <c r="AG372"/>
      <c r="AH372"/>
      <c r="AI372"/>
      <c r="AJ372" s="51" t="s">
        <v>970</v>
      </c>
      <c r="AY372" s="51" t="s">
        <v>962</v>
      </c>
      <c r="BD372" s="51" t="s">
        <v>900</v>
      </c>
      <c r="BS372" s="73" t="s">
        <v>86</v>
      </c>
      <c r="BT372" s="71" t="s">
        <v>123</v>
      </c>
      <c r="BU372" s="71" t="s">
        <v>7875</v>
      </c>
      <c r="CH372" s="51" t="s">
        <v>1129</v>
      </c>
      <c r="CW372" s="52">
        <v>150000</v>
      </c>
      <c r="DL372" s="52">
        <v>1036000000</v>
      </c>
      <c r="DQ372" s="51" t="s">
        <v>971</v>
      </c>
      <c r="EA372" s="51" t="s">
        <v>968</v>
      </c>
      <c r="EU372" s="51" t="s">
        <v>971</v>
      </c>
      <c r="EZ372" s="52" t="s">
        <v>124</v>
      </c>
      <c r="FJ372" s="52" t="s">
        <v>1477</v>
      </c>
      <c r="FO372" s="51" t="s">
        <v>98</v>
      </c>
      <c r="FY372" s="51" t="s">
        <v>98</v>
      </c>
      <c r="GI372" s="52">
        <v>9999999999</v>
      </c>
      <c r="GN372" s="52">
        <v>70000</v>
      </c>
      <c r="GS372" s="51" t="s">
        <v>994</v>
      </c>
      <c r="GX372" s="51" t="s">
        <v>969</v>
      </c>
      <c r="HH372" s="51" t="s">
        <v>961</v>
      </c>
      <c r="HM372" s="51" t="s">
        <v>958</v>
      </c>
      <c r="HR372" s="51" t="s">
        <v>962</v>
      </c>
      <c r="HW372" s="52" t="s">
        <v>917</v>
      </c>
      <c r="IB372" s="51" t="s">
        <v>972</v>
      </c>
      <c r="IG372" s="51" t="s">
        <v>1145</v>
      </c>
      <c r="IL372" s="51" t="s">
        <v>1050</v>
      </c>
      <c r="IV372" s="51" t="s">
        <v>966</v>
      </c>
      <c r="JF372" s="52" t="s">
        <v>4812</v>
      </c>
      <c r="JK372" s="51" t="s">
        <v>954</v>
      </c>
      <c r="JP372" s="52" t="s">
        <v>975</v>
      </c>
      <c r="JU372" s="51" t="s">
        <v>962</v>
      </c>
      <c r="JZ372" s="52" t="s">
        <v>918</v>
      </c>
      <c r="KE372" s="51" t="s">
        <v>1033</v>
      </c>
      <c r="KJ372" s="52" t="s">
        <v>132</v>
      </c>
    </row>
    <row r="373" spans="1:296" ht="16.5">
      <c r="A373" s="51" t="s">
        <v>964</v>
      </c>
      <c r="F373" s="52" t="s">
        <v>959</v>
      </c>
      <c r="P373" s="51" t="s">
        <v>970</v>
      </c>
      <c r="AE373" s="52">
        <v>1000000000</v>
      </c>
      <c r="AF373"/>
      <c r="AG373"/>
      <c r="AH373"/>
      <c r="AI373"/>
      <c r="AJ373" s="52" t="s">
        <v>124</v>
      </c>
      <c r="AT373" s="51" t="s">
        <v>964</v>
      </c>
      <c r="AY373" s="52" t="s">
        <v>996</v>
      </c>
      <c r="BD373" s="52" t="s">
        <v>6726</v>
      </c>
      <c r="BI373" s="51" t="s">
        <v>952</v>
      </c>
      <c r="BS373" s="50" t="s">
        <v>944</v>
      </c>
      <c r="BX373" s="51" t="s">
        <v>1090</v>
      </c>
      <c r="CH373" s="52" t="s">
        <v>112</v>
      </c>
      <c r="DQ373" s="52" t="s">
        <v>1207</v>
      </c>
      <c r="DV373" s="51" t="s">
        <v>971</v>
      </c>
      <c r="EA373" s="52">
        <v>25000000</v>
      </c>
      <c r="EF373" s="51" t="s">
        <v>961</v>
      </c>
      <c r="EK373" s="51" t="s">
        <v>954</v>
      </c>
      <c r="EP373" s="51" t="s">
        <v>954</v>
      </c>
      <c r="EU373" s="52" t="s">
        <v>3116</v>
      </c>
      <c r="FE373" s="50" t="s">
        <v>982</v>
      </c>
      <c r="FO373" s="52" t="s">
        <v>9248</v>
      </c>
      <c r="FT373" s="51" t="s">
        <v>956</v>
      </c>
      <c r="GD373" s="51" t="s">
        <v>964</v>
      </c>
      <c r="GS373" s="52" t="s">
        <v>9890</v>
      </c>
      <c r="GX373" s="52" t="s">
        <v>124</v>
      </c>
      <c r="HC373" s="51" t="s">
        <v>950</v>
      </c>
      <c r="HH373" s="52" t="s">
        <v>919</v>
      </c>
      <c r="HM373" s="52" t="s">
        <v>1199</v>
      </c>
      <c r="HR373" s="52" t="s">
        <v>996</v>
      </c>
      <c r="IB373" s="52" t="s">
        <v>10750</v>
      </c>
      <c r="IL373" s="52">
        <v>21</v>
      </c>
      <c r="IV373" s="52" t="s">
        <v>997</v>
      </c>
      <c r="JK373" s="52" t="s">
        <v>975</v>
      </c>
      <c r="JU373" s="52" t="s">
        <v>1214</v>
      </c>
      <c r="KE373" s="52" t="s">
        <v>132</v>
      </c>
    </row>
    <row r="374" spans="1:296" ht="16.5">
      <c r="A374" s="52" t="s">
        <v>1477</v>
      </c>
      <c r="K374" s="51" t="s">
        <v>969</v>
      </c>
      <c r="P374" s="52" t="s">
        <v>124</v>
      </c>
      <c r="U374" s="51" t="s">
        <v>950</v>
      </c>
      <c r="Z374" s="51" t="s">
        <v>950</v>
      </c>
      <c r="AE374"/>
      <c r="AF374"/>
      <c r="AG374"/>
      <c r="AH374"/>
      <c r="AI374"/>
      <c r="AO374" s="51" t="s">
        <v>950</v>
      </c>
      <c r="AT374" s="52" t="s">
        <v>979</v>
      </c>
      <c r="BI374" s="52" t="s">
        <v>953</v>
      </c>
      <c r="BN374" s="51" t="s">
        <v>950</v>
      </c>
      <c r="BX374" s="52" t="s">
        <v>1110</v>
      </c>
      <c r="CM374" s="51" t="s">
        <v>949</v>
      </c>
      <c r="CW374" s="51" t="s">
        <v>98</v>
      </c>
      <c r="DL374" s="51" t="s">
        <v>98</v>
      </c>
      <c r="DV374" s="52" t="s">
        <v>1483</v>
      </c>
      <c r="EF374" s="52" t="s">
        <v>917</v>
      </c>
      <c r="EK374" s="52" t="s">
        <v>955</v>
      </c>
      <c r="EP374" s="52" t="s">
        <v>975</v>
      </c>
      <c r="EZ374" s="51" t="s">
        <v>969</v>
      </c>
      <c r="FJ374" s="51" t="s">
        <v>966</v>
      </c>
      <c r="FT374" s="52" t="s">
        <v>976</v>
      </c>
      <c r="GD374" s="52" t="s">
        <v>979</v>
      </c>
      <c r="GI374" s="51" t="s">
        <v>98</v>
      </c>
      <c r="GN374" s="51" t="s">
        <v>969</v>
      </c>
      <c r="HC374" s="52" t="s">
        <v>986</v>
      </c>
      <c r="HW374" s="51" t="s">
        <v>962</v>
      </c>
      <c r="IG374" s="51" t="s">
        <v>1147</v>
      </c>
      <c r="JA374" s="51" t="s">
        <v>950</v>
      </c>
      <c r="JP374" s="51" t="s">
        <v>956</v>
      </c>
      <c r="JZ374" s="51" t="s">
        <v>962</v>
      </c>
      <c r="KJ374" s="50" t="s">
        <v>984</v>
      </c>
    </row>
    <row r="375" spans="1:296" ht="16.5">
      <c r="F375" s="51" t="s">
        <v>960</v>
      </c>
      <c r="K375" s="52" t="s">
        <v>124</v>
      </c>
      <c r="U375" s="52" t="s">
        <v>1517</v>
      </c>
      <c r="Z375" s="52" t="s">
        <v>980</v>
      </c>
      <c r="AE375" s="51" t="s">
        <v>969</v>
      </c>
      <c r="AF375"/>
      <c r="AG375"/>
      <c r="AH375"/>
      <c r="AI375"/>
      <c r="AJ375" s="51" t="s">
        <v>971</v>
      </c>
      <c r="AO375" s="52" t="s">
        <v>974</v>
      </c>
      <c r="AY375" s="51" t="s">
        <v>964</v>
      </c>
      <c r="BD375" s="51" t="s">
        <v>902</v>
      </c>
      <c r="BN375" s="52" t="s">
        <v>171</v>
      </c>
      <c r="CH375" s="50" t="s">
        <v>1140</v>
      </c>
      <c r="CW375" s="52" t="s">
        <v>8653</v>
      </c>
      <c r="DQ375" s="51" t="s">
        <v>972</v>
      </c>
      <c r="EA375" s="51" t="s">
        <v>969</v>
      </c>
      <c r="EU375" s="51" t="s">
        <v>972</v>
      </c>
      <c r="EZ375" s="52" t="s">
        <v>124</v>
      </c>
      <c r="FJ375" s="52" t="s">
        <v>997</v>
      </c>
      <c r="GI375" s="52" t="s">
        <v>9671</v>
      </c>
      <c r="GN375" s="52" t="s">
        <v>124</v>
      </c>
      <c r="GS375" s="51" t="s">
        <v>961</v>
      </c>
      <c r="GX375" s="51" t="s">
        <v>970</v>
      </c>
      <c r="HH375" s="51" t="s">
        <v>962</v>
      </c>
      <c r="HM375" s="51" t="s">
        <v>960</v>
      </c>
      <c r="HR375" s="51" t="s">
        <v>964</v>
      </c>
      <c r="HW375" s="52" t="s">
        <v>1004</v>
      </c>
      <c r="IB375" s="51" t="s">
        <v>973</v>
      </c>
      <c r="IL375" s="51" t="s">
        <v>1051</v>
      </c>
      <c r="IQ375" s="50" t="s">
        <v>982</v>
      </c>
      <c r="IV375" s="51" t="s">
        <v>968</v>
      </c>
      <c r="JA375" s="52" t="s">
        <v>980</v>
      </c>
      <c r="JK375" s="51" t="s">
        <v>956</v>
      </c>
      <c r="JP375" s="52" t="s">
        <v>976</v>
      </c>
      <c r="JU375" s="51" t="s">
        <v>964</v>
      </c>
      <c r="JZ375" s="52" t="s">
        <v>1004</v>
      </c>
      <c r="KE375" s="50" t="s">
        <v>1034</v>
      </c>
    </row>
    <row r="376" spans="1:296">
      <c r="A376" s="51" t="s">
        <v>966</v>
      </c>
      <c r="F376" s="52" t="s">
        <v>1925</v>
      </c>
      <c r="P376" s="51" t="s">
        <v>971</v>
      </c>
      <c r="AE376" s="52" t="s">
        <v>124</v>
      </c>
      <c r="AF376"/>
      <c r="AG376"/>
      <c r="AH376"/>
      <c r="AI376"/>
      <c r="AJ376" s="52" t="s">
        <v>6119</v>
      </c>
      <c r="AT376" s="51" t="s">
        <v>966</v>
      </c>
      <c r="AY376" s="52" t="s">
        <v>965</v>
      </c>
      <c r="BD376" s="52" t="s">
        <v>910</v>
      </c>
      <c r="BI376" s="51" t="s">
        <v>954</v>
      </c>
      <c r="BS376" s="51" t="s">
        <v>945</v>
      </c>
      <c r="BX376" s="51" t="s">
        <v>1092</v>
      </c>
      <c r="CM376" s="51" t="s">
        <v>950</v>
      </c>
      <c r="DQ376" s="52" t="s">
        <v>1208</v>
      </c>
      <c r="DV376" s="51" t="s">
        <v>972</v>
      </c>
      <c r="EA376" s="52" t="s">
        <v>124</v>
      </c>
      <c r="EF376" s="51" t="s">
        <v>962</v>
      </c>
      <c r="EK376" s="51" t="s">
        <v>956</v>
      </c>
      <c r="EP376" s="51" t="s">
        <v>956</v>
      </c>
      <c r="EU376" s="52" t="s">
        <v>3117</v>
      </c>
      <c r="FE376" s="51" t="s">
        <v>983</v>
      </c>
      <c r="FT376" s="51" t="s">
        <v>958</v>
      </c>
      <c r="FY376" s="51" t="s">
        <v>950</v>
      </c>
      <c r="GD376" s="51" t="s">
        <v>966</v>
      </c>
      <c r="GS376" s="52" t="s">
        <v>917</v>
      </c>
      <c r="GX376" s="52" t="s">
        <v>124</v>
      </c>
      <c r="HC376" s="51" t="s">
        <v>987</v>
      </c>
      <c r="HH376" s="52" t="s">
        <v>996</v>
      </c>
      <c r="HM376" s="52" t="s">
        <v>4607</v>
      </c>
      <c r="HR376" s="52" t="s">
        <v>1477</v>
      </c>
      <c r="IB376" s="52">
        <v>6000000</v>
      </c>
      <c r="IG376" s="51" t="s">
        <v>98</v>
      </c>
      <c r="IL376" s="52" t="s">
        <v>1052</v>
      </c>
      <c r="IV376" s="52">
        <v>3570000000</v>
      </c>
      <c r="JF376" s="51" t="s">
        <v>950</v>
      </c>
      <c r="JK376" s="52" t="s">
        <v>1931</v>
      </c>
      <c r="JU376" s="52" t="s">
        <v>965</v>
      </c>
    </row>
    <row r="377" spans="1:296" ht="16.5">
      <c r="A377" s="52" t="s">
        <v>967</v>
      </c>
      <c r="K377" s="51" t="s">
        <v>970</v>
      </c>
      <c r="P377" s="52" t="s">
        <v>4230</v>
      </c>
      <c r="U377" s="51" t="s">
        <v>987</v>
      </c>
      <c r="Z377" s="51" t="s">
        <v>952</v>
      </c>
      <c r="AE377"/>
      <c r="AF377"/>
      <c r="AG377"/>
      <c r="AH377"/>
      <c r="AI377"/>
      <c r="AO377" s="51" t="s">
        <v>952</v>
      </c>
      <c r="AT377" s="52" t="s">
        <v>997</v>
      </c>
      <c r="BI377" s="52" t="s">
        <v>955</v>
      </c>
      <c r="BN377" s="51" t="s">
        <v>987</v>
      </c>
      <c r="BS377" s="161" t="s">
        <v>7876</v>
      </c>
      <c r="BX377" s="52" t="s">
        <v>1111</v>
      </c>
      <c r="CM377" s="52" t="s">
        <v>951</v>
      </c>
      <c r="DV377" s="52" t="s">
        <v>1484</v>
      </c>
      <c r="EF377" s="52" t="s">
        <v>978</v>
      </c>
      <c r="EK377" s="52" t="s">
        <v>1192</v>
      </c>
      <c r="EP377" s="52" t="s">
        <v>976</v>
      </c>
      <c r="EZ377" s="51" t="s">
        <v>970</v>
      </c>
      <c r="FE377" s="52" t="s">
        <v>132</v>
      </c>
      <c r="FJ377" s="51" t="s">
        <v>968</v>
      </c>
      <c r="FO377" s="50" t="s">
        <v>982</v>
      </c>
      <c r="FT377" s="52" t="s">
        <v>1942</v>
      </c>
      <c r="FY377" s="52" t="s">
        <v>171</v>
      </c>
      <c r="GD377" s="52" t="s">
        <v>997</v>
      </c>
      <c r="GN377" s="51" t="s">
        <v>970</v>
      </c>
      <c r="HC377" s="52" t="s">
        <v>988</v>
      </c>
      <c r="HW377" s="51" t="s">
        <v>964</v>
      </c>
      <c r="JA377" s="51" t="s">
        <v>952</v>
      </c>
      <c r="JF377" s="52" t="s">
        <v>1492</v>
      </c>
      <c r="JP377" s="51" t="s">
        <v>958</v>
      </c>
      <c r="JZ377" s="51" t="s">
        <v>964</v>
      </c>
      <c r="KJ377" s="51" t="s">
        <v>985</v>
      </c>
    </row>
    <row r="378" spans="1:296" ht="16.5">
      <c r="F378" s="51" t="s">
        <v>961</v>
      </c>
      <c r="K378" s="52" t="s">
        <v>124</v>
      </c>
      <c r="U378" s="52" t="s">
        <v>988</v>
      </c>
      <c r="Z378" s="52" t="s">
        <v>981</v>
      </c>
      <c r="AE378" s="51" t="s">
        <v>970</v>
      </c>
      <c r="AF378"/>
      <c r="AG378"/>
      <c r="AH378"/>
      <c r="AI378"/>
      <c r="AJ378" s="51" t="s">
        <v>998</v>
      </c>
      <c r="AO378" s="52" t="s">
        <v>953</v>
      </c>
      <c r="AY378" s="51" t="s">
        <v>966</v>
      </c>
      <c r="BD378" s="51" t="s">
        <v>904</v>
      </c>
      <c r="BN378" s="52" t="s">
        <v>988</v>
      </c>
      <c r="BS378" s="68"/>
      <c r="CH378" s="50" t="s">
        <v>1141</v>
      </c>
      <c r="DL378" s="50" t="s">
        <v>982</v>
      </c>
      <c r="DQ378" s="51" t="s">
        <v>973</v>
      </c>
      <c r="EA378" s="51" t="s">
        <v>970</v>
      </c>
      <c r="EU378" s="51" t="s">
        <v>973</v>
      </c>
      <c r="EZ378" s="52" t="s">
        <v>124</v>
      </c>
      <c r="FJ378" s="52">
        <v>1400000000</v>
      </c>
      <c r="GN378" s="52" t="s">
        <v>124</v>
      </c>
      <c r="GS378" s="51" t="s">
        <v>962</v>
      </c>
      <c r="GX378" s="51" t="s">
        <v>971</v>
      </c>
      <c r="HH378" s="51" t="s">
        <v>964</v>
      </c>
      <c r="HM378" s="51" t="s">
        <v>961</v>
      </c>
      <c r="HR378" s="51" t="s">
        <v>966</v>
      </c>
      <c r="HW378" s="52" t="s">
        <v>979</v>
      </c>
      <c r="IB378" s="51" t="s">
        <v>98</v>
      </c>
      <c r="IG378" s="50" t="s">
        <v>1148</v>
      </c>
      <c r="IL378" s="51" t="s">
        <v>1053</v>
      </c>
      <c r="IQ378" s="51" t="s">
        <v>983</v>
      </c>
      <c r="IV378" s="51" t="s">
        <v>969</v>
      </c>
      <c r="JA378" s="52" t="s">
        <v>981</v>
      </c>
      <c r="JK378" s="51" t="s">
        <v>958</v>
      </c>
      <c r="JP378" s="52" t="s">
        <v>977</v>
      </c>
      <c r="JU378" s="51" t="s">
        <v>966</v>
      </c>
      <c r="JZ378" s="52" t="s">
        <v>979</v>
      </c>
      <c r="KE378" s="51" t="s">
        <v>1035</v>
      </c>
    </row>
    <row r="379" spans="1:296" ht="16.5">
      <c r="A379" s="51" t="s">
        <v>968</v>
      </c>
      <c r="F379" s="52" t="s">
        <v>917</v>
      </c>
      <c r="P379" s="51" t="s">
        <v>972</v>
      </c>
      <c r="AE379" s="52" t="s">
        <v>124</v>
      </c>
      <c r="AF379"/>
      <c r="AG379"/>
      <c r="AH379"/>
      <c r="AI379"/>
      <c r="AJ379" s="52" t="s">
        <v>6120</v>
      </c>
      <c r="AT379" s="51" t="s">
        <v>968</v>
      </c>
      <c r="AY379" s="52" t="s">
        <v>997</v>
      </c>
      <c r="BD379" s="52" t="s">
        <v>1421</v>
      </c>
      <c r="BI379" s="51" t="s">
        <v>956</v>
      </c>
      <c r="BS379" s="52" t="s">
        <v>7877</v>
      </c>
      <c r="BX379" s="51" t="s">
        <v>1094</v>
      </c>
      <c r="CM379" s="51" t="s">
        <v>952</v>
      </c>
      <c r="CW379" s="51" t="s">
        <v>950</v>
      </c>
      <c r="DQ379" s="52">
        <v>3090000</v>
      </c>
      <c r="DV379" s="51" t="s">
        <v>973</v>
      </c>
      <c r="EA379" s="52" t="s">
        <v>124</v>
      </c>
      <c r="EF379" s="51" t="s">
        <v>964</v>
      </c>
      <c r="EK379" s="51" t="s">
        <v>958</v>
      </c>
      <c r="EP379" s="51" t="s">
        <v>958</v>
      </c>
      <c r="EU379" s="52">
        <v>95000000</v>
      </c>
      <c r="FE379" s="50" t="s">
        <v>984</v>
      </c>
      <c r="FT379" s="51" t="s">
        <v>960</v>
      </c>
      <c r="FY379" s="51" t="s">
        <v>952</v>
      </c>
      <c r="GD379" s="51" t="s">
        <v>968</v>
      </c>
      <c r="GI379" s="50" t="s">
        <v>982</v>
      </c>
      <c r="GS379" s="52" t="s">
        <v>996</v>
      </c>
      <c r="GX379" s="52" t="s">
        <v>10071</v>
      </c>
      <c r="HC379" s="51" t="s">
        <v>989</v>
      </c>
      <c r="HH379" s="52" t="s">
        <v>979</v>
      </c>
      <c r="HM379" s="52" t="s">
        <v>4608</v>
      </c>
      <c r="HR379" s="52" t="s">
        <v>997</v>
      </c>
      <c r="IL379" s="52">
        <v>2009</v>
      </c>
      <c r="IQ379" s="52" t="s">
        <v>132</v>
      </c>
      <c r="IV379" s="52" t="s">
        <v>124</v>
      </c>
      <c r="JF379" s="51" t="s">
        <v>952</v>
      </c>
      <c r="JK379" s="52" t="s">
        <v>959</v>
      </c>
      <c r="JU379" s="52" t="s">
        <v>997</v>
      </c>
      <c r="KE379" s="52" t="s">
        <v>1036</v>
      </c>
      <c r="KJ379" s="51" t="s">
        <v>950</v>
      </c>
    </row>
    <row r="380" spans="1:296">
      <c r="A380" s="52" t="s">
        <v>124</v>
      </c>
      <c r="K380" s="51" t="s">
        <v>971</v>
      </c>
      <c r="P380" s="52" t="s">
        <v>4231</v>
      </c>
      <c r="U380" s="51" t="s">
        <v>989</v>
      </c>
      <c r="Z380" s="51" t="s">
        <v>954</v>
      </c>
      <c r="AE380"/>
      <c r="AF380"/>
      <c r="AG380"/>
      <c r="AH380"/>
      <c r="AI380"/>
      <c r="AO380" s="51" t="s">
        <v>954</v>
      </c>
      <c r="AT380" s="52">
        <v>80000000</v>
      </c>
      <c r="BI380" s="52" t="s">
        <v>1192</v>
      </c>
      <c r="BN380" s="51" t="s">
        <v>989</v>
      </c>
      <c r="BS380" s="68"/>
      <c r="BX380" s="52">
        <v>273.25</v>
      </c>
      <c r="CM380" s="52" t="s">
        <v>953</v>
      </c>
      <c r="CW380" s="52" t="s">
        <v>1005</v>
      </c>
      <c r="DV380" s="52">
        <v>1016700000000</v>
      </c>
      <c r="EF380" s="52" t="s">
        <v>979</v>
      </c>
      <c r="EK380" s="52" t="s">
        <v>959</v>
      </c>
      <c r="EP380" s="52" t="s">
        <v>977</v>
      </c>
      <c r="EZ380" s="51" t="s">
        <v>971</v>
      </c>
      <c r="FJ380" s="51" t="s">
        <v>969</v>
      </c>
      <c r="FO380" s="51" t="s">
        <v>983</v>
      </c>
      <c r="FT380" s="52" t="s">
        <v>9350</v>
      </c>
      <c r="FY380" s="52" t="s">
        <v>171</v>
      </c>
      <c r="GD380" s="52">
        <v>226000000</v>
      </c>
      <c r="GN380" s="51" t="s">
        <v>971</v>
      </c>
      <c r="HC380" s="52" t="s">
        <v>990</v>
      </c>
      <c r="HW380" s="51" t="s">
        <v>966</v>
      </c>
      <c r="JA380" s="51" t="s">
        <v>954</v>
      </c>
      <c r="JF380" s="52" t="s">
        <v>953</v>
      </c>
      <c r="JP380" s="51" t="s">
        <v>960</v>
      </c>
      <c r="JZ380" s="51" t="s">
        <v>966</v>
      </c>
      <c r="KJ380" s="52" t="s">
        <v>986</v>
      </c>
    </row>
    <row r="381" spans="1:296" ht="16.5">
      <c r="F381" s="51" t="s">
        <v>962</v>
      </c>
      <c r="K381" s="52" t="s">
        <v>2902</v>
      </c>
      <c r="U381" s="52" t="s">
        <v>990</v>
      </c>
      <c r="Z381" s="52" t="s">
        <v>975</v>
      </c>
      <c r="AE381" s="51" t="s">
        <v>971</v>
      </c>
      <c r="AF381"/>
      <c r="AG381"/>
      <c r="AH381"/>
      <c r="AI381"/>
      <c r="AJ381" s="51" t="s">
        <v>999</v>
      </c>
      <c r="AO381" s="52" t="s">
        <v>955</v>
      </c>
      <c r="AY381" s="51" t="s">
        <v>968</v>
      </c>
      <c r="BD381" s="51" t="s">
        <v>98</v>
      </c>
      <c r="BN381" s="52" t="s">
        <v>990</v>
      </c>
      <c r="BS381" s="52" t="s">
        <v>7878</v>
      </c>
      <c r="CH381" s="51" t="s">
        <v>1142</v>
      </c>
      <c r="DL381" s="51" t="s">
        <v>983</v>
      </c>
      <c r="DQ381" s="51" t="s">
        <v>98</v>
      </c>
      <c r="EA381" s="51" t="s">
        <v>971</v>
      </c>
      <c r="EU381" s="51" t="s">
        <v>98</v>
      </c>
      <c r="EZ381" s="52" t="s">
        <v>8975</v>
      </c>
      <c r="FJ381" s="52" t="s">
        <v>124</v>
      </c>
      <c r="FO381" s="52" t="s">
        <v>112</v>
      </c>
      <c r="GN381" s="52" t="s">
        <v>3465</v>
      </c>
      <c r="GS381" s="51" t="s">
        <v>964</v>
      </c>
      <c r="GX381" s="51" t="s">
        <v>972</v>
      </c>
      <c r="HH381" s="51" t="s">
        <v>966</v>
      </c>
      <c r="HM381" s="51" t="s">
        <v>962</v>
      </c>
      <c r="HR381" s="51" t="s">
        <v>968</v>
      </c>
      <c r="HW381" s="52" t="s">
        <v>997</v>
      </c>
      <c r="IG381" s="51" t="s">
        <v>1149</v>
      </c>
      <c r="IL381" s="51" t="s">
        <v>1054</v>
      </c>
      <c r="IQ381" s="50" t="s">
        <v>984</v>
      </c>
      <c r="IV381" s="51" t="s">
        <v>970</v>
      </c>
      <c r="JA381" s="52" t="s">
        <v>975</v>
      </c>
      <c r="JK381" s="51" t="s">
        <v>960</v>
      </c>
      <c r="JP381" s="52" t="s">
        <v>5011</v>
      </c>
      <c r="JU381" s="51" t="s">
        <v>968</v>
      </c>
      <c r="JZ381" s="52" t="s">
        <v>997</v>
      </c>
      <c r="KE381" s="50" t="s">
        <v>1037</v>
      </c>
    </row>
    <row r="382" spans="1:296" ht="16.5">
      <c r="A382" s="51" t="s">
        <v>969</v>
      </c>
      <c r="F382" s="52" t="s">
        <v>1214</v>
      </c>
      <c r="P382" s="51" t="s">
        <v>973</v>
      </c>
      <c r="AE382" s="52" t="s">
        <v>5949</v>
      </c>
      <c r="AF382"/>
      <c r="AG382"/>
      <c r="AH382"/>
      <c r="AI382"/>
      <c r="AJ382" s="52">
        <v>200000</v>
      </c>
      <c r="AT382" s="51" t="s">
        <v>969</v>
      </c>
      <c r="AY382" s="52">
        <v>4276258</v>
      </c>
      <c r="BD382" s="52" t="s">
        <v>6727</v>
      </c>
      <c r="BI382" s="51" t="s">
        <v>958</v>
      </c>
      <c r="BS382" s="52" t="s">
        <v>7879</v>
      </c>
      <c r="BX382" s="51" t="s">
        <v>707</v>
      </c>
      <c r="CM382" s="51" t="s">
        <v>954</v>
      </c>
      <c r="CW382" s="51" t="s">
        <v>987</v>
      </c>
      <c r="DL382" s="52" t="s">
        <v>132</v>
      </c>
      <c r="DV382" s="51" t="s">
        <v>98</v>
      </c>
      <c r="EA382" s="52" t="s">
        <v>3733</v>
      </c>
      <c r="EF382" s="51" t="s">
        <v>966</v>
      </c>
      <c r="EK382" s="51" t="s">
        <v>960</v>
      </c>
      <c r="EP382" s="51" t="s">
        <v>960</v>
      </c>
      <c r="FE382" s="51" t="s">
        <v>985</v>
      </c>
      <c r="FT382" s="51" t="s">
        <v>961</v>
      </c>
      <c r="FY382" s="51" t="s">
        <v>954</v>
      </c>
      <c r="GD382" s="51" t="s">
        <v>969</v>
      </c>
      <c r="GI382" s="51" t="s">
        <v>983</v>
      </c>
      <c r="GS382" s="52" t="s">
        <v>1482</v>
      </c>
      <c r="GX382" s="52" t="s">
        <v>10072</v>
      </c>
      <c r="HC382" s="51" t="s">
        <v>991</v>
      </c>
      <c r="HH382" s="52" t="s">
        <v>997</v>
      </c>
      <c r="HM382" s="52" t="s">
        <v>978</v>
      </c>
      <c r="HR382" s="52">
        <v>1045464840</v>
      </c>
      <c r="IB382" s="50" t="s">
        <v>982</v>
      </c>
      <c r="IG382" s="52" t="s">
        <v>470</v>
      </c>
      <c r="IL382" s="52">
        <v>2009</v>
      </c>
      <c r="IV382" s="52" t="s">
        <v>124</v>
      </c>
      <c r="JF382" s="51" t="s">
        <v>954</v>
      </c>
      <c r="JK382" s="52" t="s">
        <v>1932</v>
      </c>
      <c r="JU382" s="52">
        <v>45000000</v>
      </c>
      <c r="KJ382" s="51" t="s">
        <v>987</v>
      </c>
    </row>
    <row r="383" spans="1:296" ht="16.5">
      <c r="A383" s="52">
        <v>0</v>
      </c>
      <c r="K383" s="51" t="s">
        <v>972</v>
      </c>
      <c r="P383" s="52">
        <v>2600000</v>
      </c>
      <c r="U383" s="51" t="s">
        <v>991</v>
      </c>
      <c r="Z383" s="51" t="s">
        <v>956</v>
      </c>
      <c r="AE383"/>
      <c r="AF383"/>
      <c r="AG383"/>
      <c r="AH383"/>
      <c r="AI383"/>
      <c r="AO383" s="51" t="s">
        <v>956</v>
      </c>
      <c r="AT383" s="52" t="s">
        <v>124</v>
      </c>
      <c r="BI383" s="52" t="s">
        <v>959</v>
      </c>
      <c r="BN383" s="51" t="s">
        <v>991</v>
      </c>
      <c r="BS383" s="68"/>
      <c r="BX383" s="52" t="s">
        <v>1095</v>
      </c>
      <c r="CH383" s="51" t="s">
        <v>72</v>
      </c>
      <c r="CM383" s="52" t="s">
        <v>955</v>
      </c>
      <c r="CW383" s="52" t="s">
        <v>953</v>
      </c>
      <c r="DV383" s="52" t="s">
        <v>1485</v>
      </c>
      <c r="EF383" s="52" t="s">
        <v>1731</v>
      </c>
      <c r="EK383" s="52" t="s">
        <v>3288</v>
      </c>
      <c r="EP383" s="52" t="s">
        <v>2684</v>
      </c>
      <c r="EZ383" s="51" t="s">
        <v>998</v>
      </c>
      <c r="FJ383" s="51" t="s">
        <v>970</v>
      </c>
      <c r="FO383" s="50" t="s">
        <v>6547</v>
      </c>
      <c r="FT383" s="52" t="s">
        <v>917</v>
      </c>
      <c r="FY383" s="52" t="s">
        <v>171</v>
      </c>
      <c r="GD383" s="52" t="s">
        <v>124</v>
      </c>
      <c r="GI383" s="52" t="s">
        <v>132</v>
      </c>
      <c r="GN383" s="51" t="s">
        <v>972</v>
      </c>
      <c r="HC383" s="52" t="s">
        <v>1509</v>
      </c>
      <c r="HW383" s="51" t="s">
        <v>968</v>
      </c>
      <c r="IG383" s="52" t="s">
        <v>4391</v>
      </c>
      <c r="JA383" s="51" t="s">
        <v>956</v>
      </c>
      <c r="JF383" s="52" t="s">
        <v>975</v>
      </c>
      <c r="JP383" s="51" t="s">
        <v>961</v>
      </c>
      <c r="JZ383" s="51" t="s">
        <v>968</v>
      </c>
      <c r="KJ383" s="52" t="s">
        <v>953</v>
      </c>
    </row>
    <row r="384" spans="1:296" ht="16.5">
      <c r="F384" s="51" t="s">
        <v>964</v>
      </c>
      <c r="K384" s="52" t="s">
        <v>2903</v>
      </c>
      <c r="U384" s="52" t="s">
        <v>992</v>
      </c>
      <c r="Z384" s="52" t="s">
        <v>976</v>
      </c>
      <c r="AE384" s="51" t="s">
        <v>972</v>
      </c>
      <c r="AF384"/>
      <c r="AG384"/>
      <c r="AH384"/>
      <c r="AI384"/>
      <c r="AJ384" s="51" t="s">
        <v>98</v>
      </c>
      <c r="AO384" s="52" t="s">
        <v>2818</v>
      </c>
      <c r="AY384" s="51" t="s">
        <v>969</v>
      </c>
      <c r="BN384" s="52" t="s">
        <v>992</v>
      </c>
      <c r="BS384" s="161" t="s">
        <v>7880</v>
      </c>
      <c r="DL384" s="50" t="s">
        <v>984</v>
      </c>
      <c r="EA384" s="51" t="s">
        <v>972</v>
      </c>
      <c r="EZ384" s="52" t="s">
        <v>8976</v>
      </c>
      <c r="FE384" s="51" t="s">
        <v>950</v>
      </c>
      <c r="FJ384" s="52" t="s">
        <v>124</v>
      </c>
      <c r="GN384" s="52" t="s">
        <v>3466</v>
      </c>
      <c r="GS384" s="51" t="s">
        <v>966</v>
      </c>
      <c r="GX384" s="51" t="s">
        <v>973</v>
      </c>
      <c r="HH384" s="51" t="s">
        <v>968</v>
      </c>
      <c r="HM384" s="51" t="s">
        <v>964</v>
      </c>
      <c r="HR384" s="51" t="s">
        <v>969</v>
      </c>
      <c r="HW384" s="52">
        <v>1000000000</v>
      </c>
      <c r="IL384" s="51" t="s">
        <v>1055</v>
      </c>
      <c r="IQ384" s="51" t="s">
        <v>985</v>
      </c>
      <c r="IV384" s="51" t="s">
        <v>971</v>
      </c>
      <c r="JA384" s="52" t="s">
        <v>976</v>
      </c>
      <c r="JK384" s="51" t="s">
        <v>961</v>
      </c>
      <c r="JP384" s="52" t="s">
        <v>917</v>
      </c>
      <c r="JU384" s="51" t="s">
        <v>969</v>
      </c>
      <c r="JZ384" s="52">
        <v>1000000</v>
      </c>
      <c r="KE384" s="51" t="s">
        <v>1038</v>
      </c>
    </row>
    <row r="385" spans="1:296" ht="16.5">
      <c r="A385" s="51" t="s">
        <v>970</v>
      </c>
      <c r="F385" s="52" t="s">
        <v>965</v>
      </c>
      <c r="P385" s="51" t="s">
        <v>98</v>
      </c>
      <c r="AE385" s="52" t="s">
        <v>5950</v>
      </c>
      <c r="AF385"/>
      <c r="AG385"/>
      <c r="AH385"/>
      <c r="AI385"/>
      <c r="AT385" s="51" t="s">
        <v>970</v>
      </c>
      <c r="AY385" s="52" t="s">
        <v>124</v>
      </c>
      <c r="BI385" s="51" t="s">
        <v>960</v>
      </c>
      <c r="BS385" s="52" t="s">
        <v>7881</v>
      </c>
      <c r="BX385" s="51" t="s">
        <v>1096</v>
      </c>
      <c r="CH385" s="51" t="s">
        <v>1143</v>
      </c>
      <c r="CM385" s="51" t="s">
        <v>956</v>
      </c>
      <c r="CW385" s="51" t="s">
        <v>989</v>
      </c>
      <c r="DQ385" s="50" t="s">
        <v>982</v>
      </c>
      <c r="EA385" s="52" t="s">
        <v>3734</v>
      </c>
      <c r="EF385" s="51" t="s">
        <v>968</v>
      </c>
      <c r="EK385" s="51" t="s">
        <v>961</v>
      </c>
      <c r="EP385" s="51" t="s">
        <v>961</v>
      </c>
      <c r="EU385" s="51" t="s">
        <v>950</v>
      </c>
      <c r="FE385" s="52" t="s">
        <v>986</v>
      </c>
      <c r="FT385" s="51" t="s">
        <v>962</v>
      </c>
      <c r="FY385" s="51" t="s">
        <v>956</v>
      </c>
      <c r="GD385" s="51" t="s">
        <v>970</v>
      </c>
      <c r="GI385" s="50" t="s">
        <v>984</v>
      </c>
      <c r="GS385" s="52" t="s">
        <v>171</v>
      </c>
      <c r="HC385" s="51" t="s">
        <v>958</v>
      </c>
      <c r="HH385" s="52">
        <v>18118056000</v>
      </c>
      <c r="HM385" s="52" t="s">
        <v>1477</v>
      </c>
      <c r="HR385" s="52" t="s">
        <v>124</v>
      </c>
      <c r="IB385" s="51" t="s">
        <v>983</v>
      </c>
      <c r="IL385" s="52">
        <v>347357.57</v>
      </c>
      <c r="IV385" s="52" t="s">
        <v>11144</v>
      </c>
      <c r="JF385" s="51" t="s">
        <v>956</v>
      </c>
      <c r="JK385" s="52" t="s">
        <v>919</v>
      </c>
      <c r="JU385" s="52" t="s">
        <v>124</v>
      </c>
      <c r="KE385" s="188" t="s">
        <v>12513</v>
      </c>
      <c r="KJ385" s="51" t="s">
        <v>989</v>
      </c>
    </row>
    <row r="386" spans="1:296" ht="15" thickBot="1">
      <c r="A386" s="52">
        <v>3300000000</v>
      </c>
      <c r="K386" s="51" t="s">
        <v>973</v>
      </c>
      <c r="U386" s="51" t="s">
        <v>958</v>
      </c>
      <c r="Z386" s="51" t="s">
        <v>958</v>
      </c>
      <c r="AE386"/>
      <c r="AF386"/>
      <c r="AG386"/>
      <c r="AH386"/>
      <c r="AI386"/>
      <c r="AO386" s="51" t="s">
        <v>958</v>
      </c>
      <c r="AT386" s="52" t="s">
        <v>124</v>
      </c>
      <c r="BD386" s="51" t="s">
        <v>900</v>
      </c>
      <c r="BI386" s="52" t="s">
        <v>7525</v>
      </c>
      <c r="BN386" s="51" t="s">
        <v>958</v>
      </c>
      <c r="BS386" s="68"/>
      <c r="BX386" s="52" t="s">
        <v>1103</v>
      </c>
      <c r="CH386" s="52" t="s">
        <v>95</v>
      </c>
      <c r="CM386" s="52" t="s">
        <v>1734</v>
      </c>
      <c r="CW386" s="52" t="s">
        <v>1006</v>
      </c>
      <c r="EF386" s="52" t="s">
        <v>124</v>
      </c>
      <c r="EK386" s="52" t="s">
        <v>919</v>
      </c>
      <c r="EP386" s="52" t="s">
        <v>995</v>
      </c>
      <c r="EU386" s="52" t="s">
        <v>974</v>
      </c>
      <c r="EZ386" s="51" t="s">
        <v>999</v>
      </c>
      <c r="FJ386" s="51" t="s">
        <v>971</v>
      </c>
      <c r="FO386" s="51" t="s">
        <v>6548</v>
      </c>
      <c r="FT386" s="52" t="s">
        <v>1201</v>
      </c>
      <c r="FY386" s="52" t="s">
        <v>124</v>
      </c>
      <c r="GD386" s="52" t="s">
        <v>124</v>
      </c>
      <c r="GN386" s="51" t="s">
        <v>973</v>
      </c>
      <c r="GX386" s="51" t="s">
        <v>98</v>
      </c>
      <c r="HC386" s="52" t="s">
        <v>993</v>
      </c>
      <c r="HW386" s="51" t="s">
        <v>969</v>
      </c>
      <c r="IB386" s="52" t="s">
        <v>132</v>
      </c>
      <c r="IQ386" s="51" t="s">
        <v>950</v>
      </c>
      <c r="JA386" s="51" t="s">
        <v>958</v>
      </c>
      <c r="JF386" s="52" t="s">
        <v>976</v>
      </c>
      <c r="JP386" s="51" t="s">
        <v>962</v>
      </c>
      <c r="JZ386" s="51" t="s">
        <v>969</v>
      </c>
      <c r="KE386" s="52" t="s">
        <v>12514</v>
      </c>
      <c r="KJ386" s="52" t="s">
        <v>990</v>
      </c>
    </row>
    <row r="387" spans="1:296" ht="23.5" thickBot="1">
      <c r="F387" s="51" t="s">
        <v>966</v>
      </c>
      <c r="K387" s="52">
        <v>1</v>
      </c>
      <c r="U387" s="52" t="s">
        <v>993</v>
      </c>
      <c r="Z387" s="52" t="s">
        <v>977</v>
      </c>
      <c r="AE387" s="51" t="s">
        <v>973</v>
      </c>
      <c r="AF387"/>
      <c r="AG387"/>
      <c r="AH387"/>
      <c r="AI387"/>
      <c r="AO387" s="52" t="s">
        <v>2679</v>
      </c>
      <c r="AY387" s="51" t="s">
        <v>970</v>
      </c>
      <c r="BD387" s="52" t="s">
        <v>1168</v>
      </c>
      <c r="BN387" s="52" t="s">
        <v>1742</v>
      </c>
      <c r="BS387" s="52" t="s">
        <v>7882</v>
      </c>
      <c r="DL387" s="51" t="s">
        <v>985</v>
      </c>
      <c r="DV387" s="51" t="s">
        <v>950</v>
      </c>
      <c r="EA387" s="51" t="s">
        <v>973</v>
      </c>
      <c r="FE387" s="51" t="s">
        <v>987</v>
      </c>
      <c r="FJ387" s="52" t="s">
        <v>9102</v>
      </c>
      <c r="FO387" s="69"/>
      <c r="FP387" s="69" t="s">
        <v>2276</v>
      </c>
      <c r="FQ387" s="69" t="s">
        <v>732</v>
      </c>
      <c r="GN387" s="52">
        <v>100000000</v>
      </c>
      <c r="GS387" s="51" t="s">
        <v>968</v>
      </c>
      <c r="GX387" s="52" t="s">
        <v>10073</v>
      </c>
      <c r="HH387" s="51" t="s">
        <v>969</v>
      </c>
      <c r="HM387" s="51" t="s">
        <v>966</v>
      </c>
      <c r="HR387" s="51" t="s">
        <v>970</v>
      </c>
      <c r="HW387" s="52" t="s">
        <v>124</v>
      </c>
      <c r="IL387" s="51" t="s">
        <v>1056</v>
      </c>
      <c r="IQ387" s="52" t="s">
        <v>986</v>
      </c>
      <c r="IV387" s="51" t="s">
        <v>972</v>
      </c>
      <c r="JA387" s="52" t="s">
        <v>977</v>
      </c>
      <c r="JK387" s="51" t="s">
        <v>962</v>
      </c>
      <c r="JP387" s="52" t="s">
        <v>996</v>
      </c>
      <c r="JU387" s="51" t="s">
        <v>970</v>
      </c>
      <c r="JZ387" s="52" t="s">
        <v>124</v>
      </c>
      <c r="KE387" s="188" t="s">
        <v>12515</v>
      </c>
    </row>
    <row r="388" spans="1:296" ht="336.5" thickBot="1">
      <c r="A388" s="51" t="s">
        <v>971</v>
      </c>
      <c r="F388" s="52" t="s">
        <v>997</v>
      </c>
      <c r="AE388" s="52">
        <v>175000000</v>
      </c>
      <c r="AF388"/>
      <c r="AG388"/>
      <c r="AH388"/>
      <c r="AI388"/>
      <c r="AJ388" s="51" t="s">
        <v>950</v>
      </c>
      <c r="AT388" s="51" t="s">
        <v>971</v>
      </c>
      <c r="AY388" s="52" t="s">
        <v>124</v>
      </c>
      <c r="BI388" s="51" t="s">
        <v>961</v>
      </c>
      <c r="BS388" s="52" t="s">
        <v>7883</v>
      </c>
      <c r="BX388" s="51" t="s">
        <v>1097</v>
      </c>
      <c r="CH388" s="51" t="s">
        <v>1145</v>
      </c>
      <c r="CM388" s="51" t="s">
        <v>958</v>
      </c>
      <c r="CW388" s="51" t="s">
        <v>991</v>
      </c>
      <c r="DQ388" s="51" t="s">
        <v>983</v>
      </c>
      <c r="DV388" s="52" t="s">
        <v>980</v>
      </c>
      <c r="EA388" s="52">
        <v>2500000</v>
      </c>
      <c r="EF388" s="51" t="s">
        <v>969</v>
      </c>
      <c r="EK388" s="51" t="s">
        <v>962</v>
      </c>
      <c r="EP388" s="51" t="s">
        <v>962</v>
      </c>
      <c r="EU388" s="51" t="s">
        <v>952</v>
      </c>
      <c r="EZ388" s="51" t="s">
        <v>98</v>
      </c>
      <c r="FE388" s="52" t="s">
        <v>988</v>
      </c>
      <c r="FO388" s="72" t="s">
        <v>101</v>
      </c>
      <c r="FP388" s="70" t="s">
        <v>6549</v>
      </c>
      <c r="FQ388" s="70" t="s">
        <v>9249</v>
      </c>
      <c r="FT388" s="51" t="s">
        <v>964</v>
      </c>
      <c r="FY388" s="51" t="s">
        <v>958</v>
      </c>
      <c r="GD388" s="51" t="s">
        <v>971</v>
      </c>
      <c r="GI388" s="51" t="s">
        <v>985</v>
      </c>
      <c r="GS388" s="52" t="s">
        <v>124</v>
      </c>
      <c r="HC388" s="51" t="s">
        <v>994</v>
      </c>
      <c r="HH388" s="52" t="s">
        <v>124</v>
      </c>
      <c r="HM388" s="52" t="s">
        <v>997</v>
      </c>
      <c r="HR388" s="52" t="s">
        <v>124</v>
      </c>
      <c r="IB388" s="50" t="s">
        <v>984</v>
      </c>
      <c r="IL388" s="52">
        <v>2020</v>
      </c>
      <c r="IV388" s="52" t="s">
        <v>11145</v>
      </c>
      <c r="JF388" s="51" t="s">
        <v>958</v>
      </c>
      <c r="JK388" s="52" t="s">
        <v>1004</v>
      </c>
      <c r="JU388" s="52" t="s">
        <v>124</v>
      </c>
      <c r="KE388" s="52" t="s">
        <v>12516</v>
      </c>
      <c r="KJ388" s="51" t="s">
        <v>991</v>
      </c>
    </row>
    <row r="389" spans="1:296" ht="16.5">
      <c r="A389" s="52" t="s">
        <v>2285</v>
      </c>
      <c r="K389" s="51" t="s">
        <v>98</v>
      </c>
      <c r="P389" s="51" t="s">
        <v>950</v>
      </c>
      <c r="U389" s="51" t="s">
        <v>994</v>
      </c>
      <c r="Z389" s="51" t="s">
        <v>960</v>
      </c>
      <c r="AE389"/>
      <c r="AF389"/>
      <c r="AG389"/>
      <c r="AH389"/>
      <c r="AI389"/>
      <c r="AJ389" s="52" t="s">
        <v>1000</v>
      </c>
      <c r="AO389" s="51" t="s">
        <v>960</v>
      </c>
      <c r="AT389" s="52" t="s">
        <v>6326</v>
      </c>
      <c r="BD389" s="51" t="s">
        <v>902</v>
      </c>
      <c r="BI389" s="52" t="s">
        <v>918</v>
      </c>
      <c r="BN389" s="51" t="s">
        <v>994</v>
      </c>
      <c r="BS389" s="68"/>
      <c r="BX389" s="52">
        <v>2999136</v>
      </c>
      <c r="CH389" s="52" t="s">
        <v>97</v>
      </c>
      <c r="CM389" s="52" t="s">
        <v>959</v>
      </c>
      <c r="CW389" s="52" t="s">
        <v>1007</v>
      </c>
      <c r="DL389" s="51" t="s">
        <v>950</v>
      </c>
      <c r="DQ389" s="52" t="s">
        <v>132</v>
      </c>
      <c r="EF389" s="52" t="s">
        <v>124</v>
      </c>
      <c r="EK389" s="52" t="s">
        <v>978</v>
      </c>
      <c r="EP389" s="52" t="s">
        <v>1214</v>
      </c>
      <c r="EU389" s="52" t="s">
        <v>988</v>
      </c>
      <c r="EZ389" s="52" t="s">
        <v>8977</v>
      </c>
      <c r="FJ389" s="51" t="s">
        <v>972</v>
      </c>
      <c r="FO389" s="50" t="s">
        <v>1009</v>
      </c>
      <c r="FT389" s="52" t="s">
        <v>965</v>
      </c>
      <c r="FY389" s="52" t="s">
        <v>171</v>
      </c>
      <c r="GD389" s="52" t="s">
        <v>5536</v>
      </c>
      <c r="GN389" s="51" t="s">
        <v>98</v>
      </c>
      <c r="HC389" s="52" t="s">
        <v>10266</v>
      </c>
      <c r="HW389" s="51" t="s">
        <v>970</v>
      </c>
      <c r="IQ389" s="51" t="s">
        <v>987</v>
      </c>
      <c r="JA389" s="51" t="s">
        <v>960</v>
      </c>
      <c r="JF389" s="52" t="s">
        <v>3114</v>
      </c>
      <c r="JP389" s="51" t="s">
        <v>964</v>
      </c>
      <c r="JZ389" s="51" t="s">
        <v>970</v>
      </c>
      <c r="KE389" s="68"/>
      <c r="KJ389" s="52" t="s">
        <v>992</v>
      </c>
    </row>
    <row r="390" spans="1:296" ht="16.5">
      <c r="F390" s="51" t="s">
        <v>968</v>
      </c>
      <c r="K390" s="52" t="s">
        <v>2904</v>
      </c>
      <c r="P390" s="52" t="s">
        <v>980</v>
      </c>
      <c r="U390" s="52" t="s">
        <v>5326</v>
      </c>
      <c r="Z390" s="52" t="s">
        <v>4038</v>
      </c>
      <c r="AE390" s="51" t="s">
        <v>98</v>
      </c>
      <c r="AF390"/>
      <c r="AG390"/>
      <c r="AH390"/>
      <c r="AI390"/>
      <c r="AO390" s="52" t="s">
        <v>12079</v>
      </c>
      <c r="AY390" s="51" t="s">
        <v>971</v>
      </c>
      <c r="BD390" s="52" t="s">
        <v>910</v>
      </c>
      <c r="BN390" s="52" t="s">
        <v>7714</v>
      </c>
      <c r="BS390" s="161" t="s">
        <v>7884</v>
      </c>
      <c r="DL390" s="52" t="s">
        <v>986</v>
      </c>
      <c r="DV390" s="51" t="s">
        <v>952</v>
      </c>
      <c r="EA390" s="51" t="s">
        <v>98</v>
      </c>
      <c r="FE390" s="51" t="s">
        <v>989</v>
      </c>
      <c r="FJ390" s="52" t="s">
        <v>9103</v>
      </c>
      <c r="GI390" s="51" t="s">
        <v>950</v>
      </c>
      <c r="GN390" s="52" t="s">
        <v>212</v>
      </c>
      <c r="GS390" s="51" t="s">
        <v>969</v>
      </c>
      <c r="HH390" s="51" t="s">
        <v>970</v>
      </c>
      <c r="HM390" s="51" t="s">
        <v>968</v>
      </c>
      <c r="HR390" s="51" t="s">
        <v>971</v>
      </c>
      <c r="HW390" s="52" t="s">
        <v>124</v>
      </c>
      <c r="IL390" s="51" t="s">
        <v>1057</v>
      </c>
      <c r="IQ390" s="52" t="s">
        <v>988</v>
      </c>
      <c r="IV390" s="51" t="s">
        <v>973</v>
      </c>
      <c r="JA390" s="52" t="s">
        <v>11893</v>
      </c>
      <c r="JK390" s="51" t="s">
        <v>964</v>
      </c>
      <c r="JP390" s="52" t="s">
        <v>979</v>
      </c>
      <c r="JU390" s="51" t="s">
        <v>971</v>
      </c>
      <c r="JZ390" s="52" t="s">
        <v>124</v>
      </c>
      <c r="KE390" s="188" t="s">
        <v>12517</v>
      </c>
    </row>
    <row r="391" spans="1:296" ht="16.5">
      <c r="A391" s="51" t="s">
        <v>998</v>
      </c>
      <c r="F391" s="52">
        <v>10500000</v>
      </c>
      <c r="AE391" s="52" t="s">
        <v>5951</v>
      </c>
      <c r="AF391"/>
      <c r="AG391"/>
      <c r="AH391"/>
      <c r="AI391"/>
      <c r="AJ391" s="51" t="s">
        <v>987</v>
      </c>
      <c r="AT391" s="51" t="s">
        <v>972</v>
      </c>
      <c r="AY391" s="52" t="s">
        <v>6540</v>
      </c>
      <c r="BI391" s="51" t="s">
        <v>962</v>
      </c>
      <c r="BS391" s="68"/>
      <c r="BX391" s="51" t="s">
        <v>1098</v>
      </c>
      <c r="CH391" s="51" t="s">
        <v>1147</v>
      </c>
      <c r="CM391" s="51" t="s">
        <v>960</v>
      </c>
      <c r="CW391" s="51" t="s">
        <v>958</v>
      </c>
      <c r="DQ391" s="50" t="s">
        <v>984</v>
      </c>
      <c r="DV391" s="52" t="s">
        <v>988</v>
      </c>
      <c r="EF391" s="51" t="s">
        <v>970</v>
      </c>
      <c r="EK391" s="51" t="s">
        <v>964</v>
      </c>
      <c r="EP391" s="51" t="s">
        <v>964</v>
      </c>
      <c r="EU391" s="51" t="s">
        <v>954</v>
      </c>
      <c r="FE391" s="52" t="s">
        <v>990</v>
      </c>
      <c r="FT391" s="51" t="s">
        <v>966</v>
      </c>
      <c r="FY391" s="51" t="s">
        <v>960</v>
      </c>
      <c r="GD391" s="51" t="s">
        <v>972</v>
      </c>
      <c r="GI391" s="52" t="s">
        <v>986</v>
      </c>
      <c r="GS391" s="52" t="s">
        <v>124</v>
      </c>
      <c r="GX391" s="51" t="s">
        <v>950</v>
      </c>
      <c r="HC391" s="51" t="s">
        <v>961</v>
      </c>
      <c r="HH391" s="52" t="s">
        <v>124</v>
      </c>
      <c r="HM391" s="52">
        <v>2000000</v>
      </c>
      <c r="HR391" s="52" t="s">
        <v>10575</v>
      </c>
      <c r="IB391" s="51" t="s">
        <v>985</v>
      </c>
      <c r="IL391" s="52" t="s">
        <v>1058</v>
      </c>
      <c r="IV391" s="52">
        <v>2600000</v>
      </c>
      <c r="JF391" s="51" t="s">
        <v>960</v>
      </c>
      <c r="JK391" s="52" t="s">
        <v>979</v>
      </c>
      <c r="JU391" s="52" t="s">
        <v>11486</v>
      </c>
      <c r="KE391" s="52" t="s">
        <v>12518</v>
      </c>
      <c r="KJ391" s="51" t="s">
        <v>958</v>
      </c>
    </row>
    <row r="392" spans="1:296" ht="15" thickBot="1">
      <c r="A392" s="52" t="s">
        <v>2286</v>
      </c>
      <c r="P392" s="51" t="s">
        <v>952</v>
      </c>
      <c r="U392" s="51" t="s">
        <v>961</v>
      </c>
      <c r="Z392" s="51" t="s">
        <v>961</v>
      </c>
      <c r="AE392"/>
      <c r="AF392"/>
      <c r="AG392"/>
      <c r="AH392"/>
      <c r="AI392"/>
      <c r="AJ392" s="52" t="s">
        <v>988</v>
      </c>
      <c r="AO392" s="51" t="s">
        <v>961</v>
      </c>
      <c r="AT392" s="52" t="s">
        <v>6327</v>
      </c>
      <c r="BD392" s="51" t="s">
        <v>904</v>
      </c>
      <c r="BI392" s="52" t="s">
        <v>1004</v>
      </c>
      <c r="BN392" s="51" t="s">
        <v>961</v>
      </c>
      <c r="BS392" s="161" t="s">
        <v>7885</v>
      </c>
      <c r="BX392" s="52">
        <v>0</v>
      </c>
      <c r="CH392" s="52">
        <v>4666.5</v>
      </c>
      <c r="CM392" s="52" t="s">
        <v>8255</v>
      </c>
      <c r="CW392" s="52" t="s">
        <v>8654</v>
      </c>
      <c r="DL392" s="51" t="s">
        <v>987</v>
      </c>
      <c r="EF392" s="52" t="s">
        <v>124</v>
      </c>
      <c r="EK392" s="52" t="s">
        <v>1195</v>
      </c>
      <c r="EP392" s="52" t="s">
        <v>979</v>
      </c>
      <c r="EU392" s="52" t="s">
        <v>955</v>
      </c>
      <c r="FJ392" s="51" t="s">
        <v>973</v>
      </c>
      <c r="FO392" s="51" t="s">
        <v>1010</v>
      </c>
      <c r="FT392" s="52" t="s">
        <v>1731</v>
      </c>
      <c r="GD392" s="52" t="s">
        <v>5537</v>
      </c>
      <c r="GX392" s="52" t="s">
        <v>1492</v>
      </c>
      <c r="HC392" s="52" t="s">
        <v>919</v>
      </c>
      <c r="HW392" s="51" t="s">
        <v>971</v>
      </c>
      <c r="IQ392" s="51" t="s">
        <v>989</v>
      </c>
      <c r="JA392" s="51" t="s">
        <v>961</v>
      </c>
      <c r="JF392" s="52" t="s">
        <v>4813</v>
      </c>
      <c r="JP392" s="51" t="s">
        <v>966</v>
      </c>
      <c r="JZ392" s="51" t="s">
        <v>971</v>
      </c>
      <c r="KE392" s="52" t="s">
        <v>12519</v>
      </c>
      <c r="KJ392" s="52" t="s">
        <v>993</v>
      </c>
    </row>
    <row r="393" spans="1:296" ht="15" thickBot="1">
      <c r="F393" s="51" t="s">
        <v>969</v>
      </c>
      <c r="P393" s="52" t="s">
        <v>953</v>
      </c>
      <c r="U393" s="52" t="s">
        <v>919</v>
      </c>
      <c r="Z393" s="52" t="s">
        <v>917</v>
      </c>
      <c r="AE393"/>
      <c r="AF393"/>
      <c r="AG393"/>
      <c r="AH393"/>
      <c r="AI393"/>
      <c r="AO393" s="52" t="s">
        <v>917</v>
      </c>
      <c r="AY393" s="51" t="s">
        <v>972</v>
      </c>
      <c r="BD393" s="52" t="s">
        <v>1425</v>
      </c>
      <c r="BN393" s="52" t="s">
        <v>995</v>
      </c>
      <c r="BS393" s="52" t="s">
        <v>7886</v>
      </c>
      <c r="DL393" s="52" t="s">
        <v>988</v>
      </c>
      <c r="DV393" s="51" t="s">
        <v>954</v>
      </c>
      <c r="EZ393" s="51" t="s">
        <v>950</v>
      </c>
      <c r="FE393" s="51" t="s">
        <v>991</v>
      </c>
      <c r="FJ393" s="52">
        <v>1000000</v>
      </c>
      <c r="FO393" s="69"/>
      <c r="FP393" s="69" t="s">
        <v>1011</v>
      </c>
      <c r="FQ393" s="69" t="s">
        <v>1012</v>
      </c>
      <c r="FY393" s="51" t="s">
        <v>961</v>
      </c>
      <c r="GI393" s="51" t="s">
        <v>987</v>
      </c>
      <c r="GS393" s="51" t="s">
        <v>970</v>
      </c>
      <c r="HH393" s="51" t="s">
        <v>971</v>
      </c>
      <c r="HM393" s="51" t="s">
        <v>969</v>
      </c>
      <c r="HR393" s="51" t="s">
        <v>972</v>
      </c>
      <c r="HW393" s="52" t="s">
        <v>5721</v>
      </c>
      <c r="IB393" s="51" t="s">
        <v>950</v>
      </c>
      <c r="IL393" s="51" t="s">
        <v>1059</v>
      </c>
      <c r="IQ393" s="52" t="s">
        <v>990</v>
      </c>
      <c r="IV393" s="51" t="s">
        <v>98</v>
      </c>
      <c r="JA393" s="52" t="s">
        <v>917</v>
      </c>
      <c r="JK393" s="51" t="s">
        <v>966</v>
      </c>
      <c r="JP393" s="52" t="s">
        <v>967</v>
      </c>
      <c r="JU393" s="51" t="s">
        <v>998</v>
      </c>
      <c r="JZ393" s="52" t="s">
        <v>11601</v>
      </c>
      <c r="KE393" s="68"/>
    </row>
    <row r="394" spans="1:296" ht="384.5" thickBot="1">
      <c r="A394" s="51" t="s">
        <v>999</v>
      </c>
      <c r="F394" s="52" t="s">
        <v>124</v>
      </c>
      <c r="K394" s="51" t="s">
        <v>950</v>
      </c>
      <c r="AE394"/>
      <c r="AF394"/>
      <c r="AG394"/>
      <c r="AH394"/>
      <c r="AI394"/>
      <c r="AJ394" s="51" t="s">
        <v>989</v>
      </c>
      <c r="AT394" s="51" t="s">
        <v>973</v>
      </c>
      <c r="AY394" s="52" t="s">
        <v>6541</v>
      </c>
      <c r="BI394" s="51" t="s">
        <v>964</v>
      </c>
      <c r="BS394" s="68"/>
      <c r="BX394" s="51" t="s">
        <v>1099</v>
      </c>
      <c r="CH394" s="51" t="s">
        <v>98</v>
      </c>
      <c r="CM394" s="51" t="s">
        <v>961</v>
      </c>
      <c r="CW394" s="51" t="s">
        <v>994</v>
      </c>
      <c r="DQ394" s="51" t="s">
        <v>985</v>
      </c>
      <c r="DV394" s="52" t="s">
        <v>955</v>
      </c>
      <c r="EA394" s="51" t="s">
        <v>950</v>
      </c>
      <c r="EF394" s="51" t="s">
        <v>971</v>
      </c>
      <c r="EK394" s="51" t="s">
        <v>966</v>
      </c>
      <c r="EP394" s="51" t="s">
        <v>966</v>
      </c>
      <c r="EU394" s="51" t="s">
        <v>956</v>
      </c>
      <c r="EZ394" s="52" t="s">
        <v>1517</v>
      </c>
      <c r="FE394" s="52" t="s">
        <v>992</v>
      </c>
      <c r="FO394" s="72" t="s">
        <v>990</v>
      </c>
      <c r="FP394" s="70" t="s">
        <v>1018</v>
      </c>
      <c r="FQ394" s="70" t="s">
        <v>9250</v>
      </c>
      <c r="FT394" s="51" t="s">
        <v>968</v>
      </c>
      <c r="FY394" s="52" t="s">
        <v>171</v>
      </c>
      <c r="GD394" s="51" t="s">
        <v>973</v>
      </c>
      <c r="GI394" s="52" t="s">
        <v>988</v>
      </c>
      <c r="GN394" s="51" t="s">
        <v>950</v>
      </c>
      <c r="GS394" s="52" t="s">
        <v>124</v>
      </c>
      <c r="GX394" s="51" t="s">
        <v>952</v>
      </c>
      <c r="HC394" s="51" t="s">
        <v>962</v>
      </c>
      <c r="HH394" s="52" t="s">
        <v>10432</v>
      </c>
      <c r="HM394" s="52" t="s">
        <v>124</v>
      </c>
      <c r="HR394" s="52" t="s">
        <v>10576</v>
      </c>
      <c r="IB394" s="52" t="s">
        <v>986</v>
      </c>
      <c r="IL394" s="52">
        <v>22.31</v>
      </c>
      <c r="JF394" s="51" t="s">
        <v>961</v>
      </c>
      <c r="JK394" s="52" t="s">
        <v>1731</v>
      </c>
      <c r="JU394" s="52" t="s">
        <v>11487</v>
      </c>
      <c r="KE394" s="188" t="s">
        <v>12520</v>
      </c>
      <c r="KJ394" s="51" t="s">
        <v>994</v>
      </c>
    </row>
    <row r="395" spans="1:296" ht="264.5" thickBot="1">
      <c r="A395" s="52">
        <v>30000000</v>
      </c>
      <c r="K395" s="52" t="s">
        <v>980</v>
      </c>
      <c r="P395" s="51" t="s">
        <v>954</v>
      </c>
      <c r="U395" s="51" t="s">
        <v>962</v>
      </c>
      <c r="Z395" s="51" t="s">
        <v>962</v>
      </c>
      <c r="AE395" s="50" t="s">
        <v>982</v>
      </c>
      <c r="AF395"/>
      <c r="AG395"/>
      <c r="AH395"/>
      <c r="AI395"/>
      <c r="AJ395" s="52" t="s">
        <v>990</v>
      </c>
      <c r="AO395" s="51" t="s">
        <v>962</v>
      </c>
      <c r="AT395" s="52">
        <v>2000000</v>
      </c>
      <c r="BD395" s="51" t="s">
        <v>98</v>
      </c>
      <c r="BI395" s="52" t="s">
        <v>965</v>
      </c>
      <c r="BN395" s="51" t="s">
        <v>962</v>
      </c>
      <c r="BS395" s="161" t="s">
        <v>7887</v>
      </c>
      <c r="BX395" s="52" t="s">
        <v>1104</v>
      </c>
      <c r="CM395" s="52" t="s">
        <v>917</v>
      </c>
      <c r="CW395" s="52" t="s">
        <v>8655</v>
      </c>
      <c r="DL395" s="51" t="s">
        <v>989</v>
      </c>
      <c r="EA395" s="52" t="s">
        <v>1492</v>
      </c>
      <c r="EF395" s="52" t="s">
        <v>1744</v>
      </c>
      <c r="EK395" s="52" t="s">
        <v>967</v>
      </c>
      <c r="EP395" s="52" t="s">
        <v>1731</v>
      </c>
      <c r="EU395" s="52" t="s">
        <v>2818</v>
      </c>
      <c r="FJ395" s="51" t="s">
        <v>98</v>
      </c>
      <c r="FO395" s="73" t="s">
        <v>1014</v>
      </c>
      <c r="FP395" s="71" t="s">
        <v>1018</v>
      </c>
      <c r="FQ395" s="71" t="s">
        <v>9251</v>
      </c>
      <c r="FT395" s="52" t="s">
        <v>124</v>
      </c>
      <c r="GD395" s="52">
        <v>1000000</v>
      </c>
      <c r="GN395" s="52" t="s">
        <v>980</v>
      </c>
      <c r="GX395" s="52" t="s">
        <v>981</v>
      </c>
      <c r="HC395" s="52" t="s">
        <v>1004</v>
      </c>
      <c r="HW395" s="51" t="s">
        <v>972</v>
      </c>
      <c r="IQ395" s="51" t="s">
        <v>991</v>
      </c>
      <c r="JA395" s="51" t="s">
        <v>962</v>
      </c>
      <c r="JF395" s="52" t="s">
        <v>995</v>
      </c>
      <c r="JP395" s="51" t="s">
        <v>968</v>
      </c>
      <c r="JZ395" s="51" t="s">
        <v>972</v>
      </c>
      <c r="KE395" s="52" t="s">
        <v>12521</v>
      </c>
      <c r="KJ395" s="52" t="s">
        <v>11715</v>
      </c>
    </row>
    <row r="396" spans="1:296" ht="240.5" thickBot="1">
      <c r="F396" s="51" t="s">
        <v>970</v>
      </c>
      <c r="P396" s="52" t="s">
        <v>955</v>
      </c>
      <c r="U396" s="52" t="s">
        <v>996</v>
      </c>
      <c r="Z396" s="52" t="s">
        <v>1004</v>
      </c>
      <c r="AE396"/>
      <c r="AF396"/>
      <c r="AG396"/>
      <c r="AH396"/>
      <c r="AI396"/>
      <c r="AO396" s="52" t="s">
        <v>996</v>
      </c>
      <c r="AY396" s="51" t="s">
        <v>973</v>
      </c>
      <c r="BD396" s="52" t="s">
        <v>6728</v>
      </c>
      <c r="BN396" s="52" t="s">
        <v>996</v>
      </c>
      <c r="BS396" s="52" t="s">
        <v>7888</v>
      </c>
      <c r="CH396" s="51" t="s">
        <v>1095</v>
      </c>
      <c r="DL396" s="52" t="s">
        <v>990</v>
      </c>
      <c r="DQ396" s="51" t="s">
        <v>950</v>
      </c>
      <c r="DV396" s="51" t="s">
        <v>956</v>
      </c>
      <c r="EZ396" s="51" t="s">
        <v>987</v>
      </c>
      <c r="FE396" s="51" t="s">
        <v>958</v>
      </c>
      <c r="FJ396" s="52" t="s">
        <v>9104</v>
      </c>
      <c r="FO396" s="72" t="s">
        <v>1015</v>
      </c>
      <c r="FP396" s="70" t="s">
        <v>1525</v>
      </c>
      <c r="FQ396" s="70" t="s">
        <v>9252</v>
      </c>
      <c r="FY396" s="51" t="s">
        <v>962</v>
      </c>
      <c r="GI396" s="51" t="s">
        <v>989</v>
      </c>
      <c r="GS396" s="51" t="s">
        <v>971</v>
      </c>
      <c r="HH396" s="51" t="s">
        <v>972</v>
      </c>
      <c r="HM396" s="51" t="s">
        <v>970</v>
      </c>
      <c r="HR396" s="51" t="s">
        <v>973</v>
      </c>
      <c r="HW396" s="52" t="s">
        <v>5722</v>
      </c>
      <c r="IB396" s="51" t="s">
        <v>987</v>
      </c>
      <c r="IL396" s="51" t="s">
        <v>1060</v>
      </c>
      <c r="IQ396" s="52" t="s">
        <v>1509</v>
      </c>
      <c r="JA396" s="52" t="s">
        <v>978</v>
      </c>
      <c r="JK396" s="51" t="s">
        <v>968</v>
      </c>
      <c r="JP396" s="52" t="s">
        <v>124</v>
      </c>
      <c r="JU396" s="51" t="s">
        <v>999</v>
      </c>
      <c r="JZ396" s="52" t="s">
        <v>11602</v>
      </c>
      <c r="KE396" s="68"/>
    </row>
    <row r="397" spans="1:296" ht="320.5" thickBot="1">
      <c r="A397" s="51" t="s">
        <v>98</v>
      </c>
      <c r="F397" s="52" t="s">
        <v>124</v>
      </c>
      <c r="K397" s="51" t="s">
        <v>952</v>
      </c>
      <c r="AE397"/>
      <c r="AF397"/>
      <c r="AG397"/>
      <c r="AH397"/>
      <c r="AI397"/>
      <c r="AJ397" s="51" t="s">
        <v>991</v>
      </c>
      <c r="AT397" s="51" t="s">
        <v>98</v>
      </c>
      <c r="AY397" s="52">
        <v>515888</v>
      </c>
      <c r="BI397" s="51" t="s">
        <v>966</v>
      </c>
      <c r="BS397" s="68"/>
      <c r="BX397" s="51" t="s">
        <v>1101</v>
      </c>
      <c r="CM397" s="51" t="s">
        <v>962</v>
      </c>
      <c r="CW397" s="51" t="s">
        <v>961</v>
      </c>
      <c r="DQ397" s="52" t="s">
        <v>986</v>
      </c>
      <c r="DV397" s="52" t="s">
        <v>1486</v>
      </c>
      <c r="EA397" s="51" t="s">
        <v>952</v>
      </c>
      <c r="EF397" s="51" t="s">
        <v>998</v>
      </c>
      <c r="EK397" s="51" t="s">
        <v>968</v>
      </c>
      <c r="EP397" s="51" t="s">
        <v>968</v>
      </c>
      <c r="EU397" s="51" t="s">
        <v>958</v>
      </c>
      <c r="EZ397" s="52" t="s">
        <v>953</v>
      </c>
      <c r="FE397" s="52" t="s">
        <v>993</v>
      </c>
      <c r="FO397" s="73" t="s">
        <v>1016</v>
      </c>
      <c r="FP397" s="71" t="s">
        <v>1018</v>
      </c>
      <c r="FQ397" s="71" t="s">
        <v>9253</v>
      </c>
      <c r="FT397" s="51" t="s">
        <v>969</v>
      </c>
      <c r="FY397" s="52" t="s">
        <v>171</v>
      </c>
      <c r="GD397" s="51" t="s">
        <v>98</v>
      </c>
      <c r="GI397" s="52" t="s">
        <v>990</v>
      </c>
      <c r="GN397" s="51" t="s">
        <v>952</v>
      </c>
      <c r="GS397" s="52" t="s">
        <v>9887</v>
      </c>
      <c r="GX397" s="51" t="s">
        <v>954</v>
      </c>
      <c r="HC397" s="51" t="s">
        <v>964</v>
      </c>
      <c r="HH397" s="52" t="s">
        <v>10433</v>
      </c>
      <c r="HM397" s="52" t="s">
        <v>124</v>
      </c>
      <c r="HR397" s="52">
        <v>6490000000</v>
      </c>
      <c r="IB397" s="52" t="s">
        <v>953</v>
      </c>
      <c r="IL397" s="52" t="s">
        <v>1061</v>
      </c>
      <c r="IV397" s="50" t="s">
        <v>982</v>
      </c>
      <c r="JF397" s="51" t="s">
        <v>962</v>
      </c>
      <c r="JK397" s="52" t="s">
        <v>124</v>
      </c>
      <c r="JU397" s="52">
        <v>40000000</v>
      </c>
      <c r="KE397" s="52" t="s">
        <v>12522</v>
      </c>
      <c r="KJ397" s="51" t="s">
        <v>961</v>
      </c>
    </row>
    <row r="398" spans="1:296" ht="384.5" thickBot="1">
      <c r="K398" s="52" t="s">
        <v>953</v>
      </c>
      <c r="P398" s="51" t="s">
        <v>956</v>
      </c>
      <c r="U398" s="51" t="s">
        <v>964</v>
      </c>
      <c r="Z398" s="51" t="s">
        <v>964</v>
      </c>
      <c r="AE398" s="51" t="s">
        <v>983</v>
      </c>
      <c r="AF398"/>
      <c r="AG398"/>
      <c r="AH398"/>
      <c r="AI398"/>
      <c r="AJ398" s="52" t="s">
        <v>1217</v>
      </c>
      <c r="AO398" s="51" t="s">
        <v>964</v>
      </c>
      <c r="BI398" s="52" t="s">
        <v>997</v>
      </c>
      <c r="BN398" s="51" t="s">
        <v>964</v>
      </c>
      <c r="BS398" s="95" t="s">
        <v>7889</v>
      </c>
      <c r="BX398" s="52" t="s">
        <v>1120</v>
      </c>
      <c r="CH398" s="51" t="s">
        <v>1143</v>
      </c>
      <c r="CM398" s="52" t="s">
        <v>996</v>
      </c>
      <c r="CW398" s="52" t="s">
        <v>995</v>
      </c>
      <c r="DL398" s="51" t="s">
        <v>991</v>
      </c>
      <c r="EA398" s="52" t="s">
        <v>953</v>
      </c>
      <c r="EF398" s="52" t="s">
        <v>1745</v>
      </c>
      <c r="EK398" s="52" t="s">
        <v>124</v>
      </c>
      <c r="EP398" s="52" t="s">
        <v>124</v>
      </c>
      <c r="EU398" s="52" t="s">
        <v>1205</v>
      </c>
      <c r="FO398" s="72" t="s">
        <v>1017</v>
      </c>
      <c r="FP398" s="70" t="s">
        <v>1018</v>
      </c>
      <c r="FQ398" s="70" t="s">
        <v>9250</v>
      </c>
      <c r="FT398" s="52" t="s">
        <v>124</v>
      </c>
      <c r="GN398" s="52" t="s">
        <v>988</v>
      </c>
      <c r="GX398" s="52" t="s">
        <v>955</v>
      </c>
      <c r="HC398" s="52" t="s">
        <v>965</v>
      </c>
      <c r="HW398" s="51" t="s">
        <v>973</v>
      </c>
      <c r="IQ398" s="51" t="s">
        <v>958</v>
      </c>
      <c r="JA398" s="51" t="s">
        <v>964</v>
      </c>
      <c r="JF398" s="52" t="s">
        <v>963</v>
      </c>
      <c r="JP398" s="51" t="s">
        <v>969</v>
      </c>
      <c r="JZ398" s="51" t="s">
        <v>973</v>
      </c>
      <c r="KE398" s="68"/>
      <c r="KJ398" s="52" t="s">
        <v>919</v>
      </c>
    </row>
    <row r="399" spans="1:296" ht="35" thickBot="1">
      <c r="F399" s="51" t="s">
        <v>971</v>
      </c>
      <c r="P399" s="52" t="s">
        <v>1493</v>
      </c>
      <c r="U399" s="52" t="s">
        <v>1195</v>
      </c>
      <c r="Z399" s="52" t="s">
        <v>965</v>
      </c>
      <c r="AE399" s="52" t="s">
        <v>132</v>
      </c>
      <c r="AF399"/>
      <c r="AG399"/>
      <c r="AH399"/>
      <c r="AI399"/>
      <c r="AO399" s="52" t="s">
        <v>1477</v>
      </c>
      <c r="AY399" s="51" t="s">
        <v>98</v>
      </c>
      <c r="BN399" s="52" t="s">
        <v>1482</v>
      </c>
      <c r="BS399" s="95" t="s">
        <v>7890</v>
      </c>
      <c r="CH399" s="52" t="s">
        <v>95</v>
      </c>
      <c r="DL399" s="52" t="s">
        <v>992</v>
      </c>
      <c r="DQ399" s="51" t="s">
        <v>987</v>
      </c>
      <c r="DV399" s="51" t="s">
        <v>958</v>
      </c>
      <c r="EZ399" s="51" t="s">
        <v>989</v>
      </c>
      <c r="FE399" s="51" t="s">
        <v>994</v>
      </c>
      <c r="FO399" s="73" t="s">
        <v>1019</v>
      </c>
      <c r="FP399" s="71" t="s">
        <v>171</v>
      </c>
      <c r="FQ399" s="73"/>
      <c r="FY399" s="51" t="s">
        <v>964</v>
      </c>
      <c r="GI399" s="51" t="s">
        <v>991</v>
      </c>
      <c r="GS399" s="51" t="s">
        <v>998</v>
      </c>
      <c r="HH399" s="51" t="s">
        <v>973</v>
      </c>
      <c r="HM399" s="51" t="s">
        <v>971</v>
      </c>
      <c r="HR399" s="51" t="s">
        <v>98</v>
      </c>
      <c r="HW399" s="52">
        <v>90000000</v>
      </c>
      <c r="IB399" s="51" t="s">
        <v>989</v>
      </c>
      <c r="IL399" s="51" t="s">
        <v>732</v>
      </c>
      <c r="IQ399" s="52" t="s">
        <v>993</v>
      </c>
      <c r="JA399" s="52" t="s">
        <v>979</v>
      </c>
      <c r="JK399" s="51" t="s">
        <v>969</v>
      </c>
      <c r="JP399" s="52">
        <v>25000000</v>
      </c>
      <c r="JU399" s="51" t="s">
        <v>98</v>
      </c>
      <c r="JZ399" s="52">
        <v>250000</v>
      </c>
      <c r="KE399" s="188" t="s">
        <v>12523</v>
      </c>
    </row>
    <row r="400" spans="1:296" ht="16.5">
      <c r="F400" s="52" t="s">
        <v>1926</v>
      </c>
      <c r="K400" s="51" t="s">
        <v>954</v>
      </c>
      <c r="AE400"/>
      <c r="AF400"/>
      <c r="AG400"/>
      <c r="AH400"/>
      <c r="AI400"/>
      <c r="AJ400" s="51" t="s">
        <v>958</v>
      </c>
      <c r="AY400" s="52" t="s">
        <v>6542</v>
      </c>
      <c r="BD400" s="51" t="s">
        <v>900</v>
      </c>
      <c r="BI400" s="51" t="s">
        <v>968</v>
      </c>
      <c r="BS400" s="95" t="s">
        <v>7891</v>
      </c>
      <c r="BX400" s="51" t="s">
        <v>98</v>
      </c>
      <c r="CM400" s="51" t="s">
        <v>964</v>
      </c>
      <c r="CW400" s="51" t="s">
        <v>962</v>
      </c>
      <c r="DQ400" s="52" t="s">
        <v>953</v>
      </c>
      <c r="DV400" s="52" t="s">
        <v>1487</v>
      </c>
      <c r="EA400" s="51" t="s">
        <v>954</v>
      </c>
      <c r="EF400" s="51" t="s">
        <v>999</v>
      </c>
      <c r="EK400" s="51" t="s">
        <v>969</v>
      </c>
      <c r="EP400" s="51" t="s">
        <v>969</v>
      </c>
      <c r="EU400" s="51" t="s">
        <v>960</v>
      </c>
      <c r="EZ400" s="52" t="s">
        <v>1001</v>
      </c>
      <c r="FE400" s="52" t="s">
        <v>4447</v>
      </c>
      <c r="FJ400" s="50" t="s">
        <v>982</v>
      </c>
      <c r="FO400" s="50" t="s">
        <v>1020</v>
      </c>
      <c r="FT400" s="51" t="s">
        <v>970</v>
      </c>
      <c r="FY400" s="52" t="s">
        <v>171</v>
      </c>
      <c r="GI400" s="52" t="s">
        <v>992</v>
      </c>
      <c r="GN400" s="51" t="s">
        <v>954</v>
      </c>
      <c r="GS400" s="52" t="s">
        <v>9891</v>
      </c>
      <c r="GX400" s="51" t="s">
        <v>956</v>
      </c>
      <c r="HC400" s="51" t="s">
        <v>966</v>
      </c>
      <c r="HH400" s="52">
        <v>4079863</v>
      </c>
      <c r="HM400" s="52" t="s">
        <v>4609</v>
      </c>
      <c r="IB400" s="52" t="s">
        <v>1001</v>
      </c>
      <c r="IL400" s="52" t="s">
        <v>3929</v>
      </c>
      <c r="IV400" s="51" t="s">
        <v>983</v>
      </c>
      <c r="JF400" s="51" t="s">
        <v>964</v>
      </c>
      <c r="JK400" s="52" t="s">
        <v>124</v>
      </c>
      <c r="KE400" s="52" t="s">
        <v>12524</v>
      </c>
      <c r="KJ400" s="51" t="s">
        <v>962</v>
      </c>
    </row>
    <row r="401" spans="1:296" ht="16.5">
      <c r="A401" s="51" t="s">
        <v>950</v>
      </c>
      <c r="K401" s="52" t="s">
        <v>955</v>
      </c>
      <c r="P401" s="51" t="s">
        <v>958</v>
      </c>
      <c r="U401" s="51" t="s">
        <v>966</v>
      </c>
      <c r="Z401" s="51" t="s">
        <v>966</v>
      </c>
      <c r="AE401" s="50" t="s">
        <v>984</v>
      </c>
      <c r="AF401"/>
      <c r="AG401"/>
      <c r="AH401"/>
      <c r="AI401"/>
      <c r="AJ401" s="52" t="s">
        <v>1742</v>
      </c>
      <c r="AO401" s="51" t="s">
        <v>966</v>
      </c>
      <c r="AT401" s="51" t="s">
        <v>950</v>
      </c>
      <c r="BD401" s="52" t="s">
        <v>6729</v>
      </c>
      <c r="BI401" s="52">
        <v>12600000</v>
      </c>
      <c r="BN401" s="51" t="s">
        <v>966</v>
      </c>
      <c r="BS401" s="68"/>
      <c r="BX401" s="52" t="s">
        <v>8095</v>
      </c>
      <c r="CH401" s="51" t="s">
        <v>1145</v>
      </c>
      <c r="CM401" s="52" t="s">
        <v>979</v>
      </c>
      <c r="CW401" s="52" t="s">
        <v>963</v>
      </c>
      <c r="DL401" s="51" t="s">
        <v>958</v>
      </c>
      <c r="EA401" s="52" t="s">
        <v>955</v>
      </c>
      <c r="EK401" s="52">
        <v>17000000</v>
      </c>
      <c r="EP401" s="52" t="s">
        <v>124</v>
      </c>
      <c r="EU401" s="52" t="s">
        <v>3118</v>
      </c>
      <c r="FT401" s="52" t="s">
        <v>124</v>
      </c>
      <c r="GD401" s="50" t="s">
        <v>982</v>
      </c>
      <c r="GN401" s="52" t="s">
        <v>955</v>
      </c>
      <c r="GX401" s="52" t="s">
        <v>2818</v>
      </c>
      <c r="HC401" s="52" t="s">
        <v>997</v>
      </c>
      <c r="HW401" s="51" t="s">
        <v>98</v>
      </c>
      <c r="IQ401" s="51" t="s">
        <v>994</v>
      </c>
      <c r="IV401" s="52" t="s">
        <v>132</v>
      </c>
      <c r="JA401" s="51" t="s">
        <v>966</v>
      </c>
      <c r="JF401" s="52" t="s">
        <v>1477</v>
      </c>
      <c r="JP401" s="51" t="s">
        <v>970</v>
      </c>
      <c r="JZ401" s="51" t="s">
        <v>98</v>
      </c>
      <c r="KE401" s="52" t="s">
        <v>12525</v>
      </c>
      <c r="KJ401" s="52" t="s">
        <v>996</v>
      </c>
    </row>
    <row r="402" spans="1:296">
      <c r="A402" s="52" t="s">
        <v>1005</v>
      </c>
      <c r="F402" s="51" t="s">
        <v>972</v>
      </c>
      <c r="P402" s="52" t="s">
        <v>4232</v>
      </c>
      <c r="U402" s="52" t="s">
        <v>1731</v>
      </c>
      <c r="Z402" s="52" t="s">
        <v>997</v>
      </c>
      <c r="AE402"/>
      <c r="AF402"/>
      <c r="AG402"/>
      <c r="AH402"/>
      <c r="AI402"/>
      <c r="AO402" s="52" t="s">
        <v>967</v>
      </c>
      <c r="AT402" s="52" t="s">
        <v>980</v>
      </c>
      <c r="BN402" s="52" t="s">
        <v>1731</v>
      </c>
      <c r="BS402" s="52" t="s">
        <v>7892</v>
      </c>
      <c r="CH402" s="52" t="s">
        <v>97</v>
      </c>
      <c r="DL402" s="52" t="s">
        <v>993</v>
      </c>
      <c r="DQ402" s="51" t="s">
        <v>989</v>
      </c>
      <c r="DV402" s="51" t="s">
        <v>960</v>
      </c>
      <c r="EF402" s="51" t="s">
        <v>98</v>
      </c>
      <c r="EZ402" s="51" t="s">
        <v>991</v>
      </c>
      <c r="FE402" s="51" t="s">
        <v>961</v>
      </c>
      <c r="FY402" s="51" t="s">
        <v>966</v>
      </c>
      <c r="GI402" s="51" t="s">
        <v>958</v>
      </c>
      <c r="GS402" s="51" t="s">
        <v>999</v>
      </c>
      <c r="HH402" s="51" t="s">
        <v>98</v>
      </c>
      <c r="HM402" s="51" t="s">
        <v>972</v>
      </c>
      <c r="IB402" s="51" t="s">
        <v>991</v>
      </c>
      <c r="IL402" s="51" t="s">
        <v>1062</v>
      </c>
      <c r="IQ402" s="52" t="s">
        <v>10924</v>
      </c>
      <c r="JA402" s="52" t="s">
        <v>967</v>
      </c>
      <c r="JK402" s="51" t="s">
        <v>970</v>
      </c>
      <c r="JP402" s="52">
        <v>50000000</v>
      </c>
      <c r="JZ402" s="52" t="s">
        <v>11603</v>
      </c>
      <c r="KE402" s="52" t="s">
        <v>12526</v>
      </c>
    </row>
    <row r="403" spans="1:296" ht="17" thickBot="1">
      <c r="F403" s="52" t="s">
        <v>1927</v>
      </c>
      <c r="K403" s="51" t="s">
        <v>956</v>
      </c>
      <c r="AE403"/>
      <c r="AF403"/>
      <c r="AG403"/>
      <c r="AH403"/>
      <c r="AI403"/>
      <c r="AJ403" s="51" t="s">
        <v>994</v>
      </c>
      <c r="BD403" s="51" t="s">
        <v>902</v>
      </c>
      <c r="BI403" s="51" t="s">
        <v>969</v>
      </c>
      <c r="BS403" s="68"/>
      <c r="CM403" s="51" t="s">
        <v>966</v>
      </c>
      <c r="CW403" s="51" t="s">
        <v>964</v>
      </c>
      <c r="DQ403" s="52" t="s">
        <v>990</v>
      </c>
      <c r="DV403" s="52" t="s">
        <v>1488</v>
      </c>
      <c r="EA403" s="51" t="s">
        <v>956</v>
      </c>
      <c r="EK403" s="51" t="s">
        <v>970</v>
      </c>
      <c r="EP403" s="51" t="s">
        <v>970</v>
      </c>
      <c r="EU403" s="51" t="s">
        <v>961</v>
      </c>
      <c r="EZ403" s="52" t="s">
        <v>1002</v>
      </c>
      <c r="FE403" s="52" t="s">
        <v>995</v>
      </c>
      <c r="FJ403" s="51" t="s">
        <v>983</v>
      </c>
      <c r="FO403" s="51" t="s">
        <v>1021</v>
      </c>
      <c r="FT403" s="51" t="s">
        <v>971</v>
      </c>
      <c r="FY403" s="52" t="s">
        <v>171</v>
      </c>
      <c r="GI403" s="52" t="s">
        <v>993</v>
      </c>
      <c r="GN403" s="51" t="s">
        <v>956</v>
      </c>
      <c r="GS403" s="52">
        <v>0</v>
      </c>
      <c r="GX403" s="51" t="s">
        <v>958</v>
      </c>
      <c r="HC403" s="51" t="s">
        <v>968</v>
      </c>
      <c r="HM403" s="52" t="s">
        <v>4610</v>
      </c>
      <c r="HR403" s="51" t="s">
        <v>950</v>
      </c>
      <c r="IB403" s="52" t="s">
        <v>2279</v>
      </c>
      <c r="IL403" s="52">
        <v>21</v>
      </c>
      <c r="IV403" s="50" t="s">
        <v>984</v>
      </c>
      <c r="JF403" s="51" t="s">
        <v>966</v>
      </c>
      <c r="JK403" s="52" t="s">
        <v>124</v>
      </c>
      <c r="JU403" s="51" t="s">
        <v>950</v>
      </c>
      <c r="KE403" s="52" t="s">
        <v>12527</v>
      </c>
      <c r="KJ403" s="51" t="s">
        <v>964</v>
      </c>
    </row>
    <row r="404" spans="1:296" ht="15" thickBot="1">
      <c r="A404" s="51" t="s">
        <v>987</v>
      </c>
      <c r="K404" s="52" t="s">
        <v>1204</v>
      </c>
      <c r="P404" s="51" t="s">
        <v>960</v>
      </c>
      <c r="U404" s="51" t="s">
        <v>968</v>
      </c>
      <c r="Z404" s="51" t="s">
        <v>968</v>
      </c>
      <c r="AE404" s="51" t="s">
        <v>985</v>
      </c>
      <c r="AF404"/>
      <c r="AG404"/>
      <c r="AH404"/>
      <c r="AI404"/>
      <c r="AJ404" s="52" t="s">
        <v>6121</v>
      </c>
      <c r="AO404" s="51" t="s">
        <v>968</v>
      </c>
      <c r="AT404" s="51" t="s">
        <v>952</v>
      </c>
      <c r="AY404" s="51" t="s">
        <v>950</v>
      </c>
      <c r="BD404" s="52" t="s">
        <v>910</v>
      </c>
      <c r="BI404" s="52" t="s">
        <v>124</v>
      </c>
      <c r="BN404" s="51" t="s">
        <v>968</v>
      </c>
      <c r="BS404" s="161" t="s">
        <v>7893</v>
      </c>
      <c r="CH404" s="51" t="s">
        <v>1147</v>
      </c>
      <c r="CM404" s="52" t="s">
        <v>997</v>
      </c>
      <c r="CW404" s="52" t="s">
        <v>4608</v>
      </c>
      <c r="DL404" s="51" t="s">
        <v>994</v>
      </c>
      <c r="EA404" s="52" t="s">
        <v>2818</v>
      </c>
      <c r="EK404" s="52">
        <v>35000000</v>
      </c>
      <c r="EP404" s="52" t="s">
        <v>124</v>
      </c>
      <c r="EU404" s="52" t="s">
        <v>918</v>
      </c>
      <c r="FJ404" s="52" t="s">
        <v>132</v>
      </c>
      <c r="FO404" s="69"/>
      <c r="FP404" s="69" t="s">
        <v>1022</v>
      </c>
      <c r="FQ404" s="69" t="s">
        <v>1012</v>
      </c>
      <c r="FT404" s="52" t="s">
        <v>9351</v>
      </c>
      <c r="GD404" s="51" t="s">
        <v>983</v>
      </c>
      <c r="GN404" s="52" t="s">
        <v>2818</v>
      </c>
      <c r="GX404" s="52" t="s">
        <v>959</v>
      </c>
      <c r="HC404" s="52">
        <v>100000000</v>
      </c>
      <c r="HR404" s="52" t="s">
        <v>1499</v>
      </c>
      <c r="IQ404" s="51" t="s">
        <v>961</v>
      </c>
      <c r="JA404" s="51" t="s">
        <v>968</v>
      </c>
      <c r="JF404" s="52" t="s">
        <v>997</v>
      </c>
      <c r="JP404" s="51" t="s">
        <v>971</v>
      </c>
      <c r="JU404" s="52" t="s">
        <v>1000</v>
      </c>
      <c r="KE404" s="52" t="s">
        <v>12528</v>
      </c>
      <c r="KJ404" s="52" t="s">
        <v>1482</v>
      </c>
    </row>
    <row r="405" spans="1:296" ht="184.5" thickBot="1">
      <c r="A405" s="52" t="s">
        <v>988</v>
      </c>
      <c r="F405" s="51" t="s">
        <v>973</v>
      </c>
      <c r="P405" s="52" t="s">
        <v>4233</v>
      </c>
      <c r="U405" s="52" t="s">
        <v>124</v>
      </c>
      <c r="Z405" s="52">
        <v>10000000</v>
      </c>
      <c r="AE405"/>
      <c r="AF405"/>
      <c r="AG405"/>
      <c r="AH405"/>
      <c r="AI405"/>
      <c r="AO405" s="52" t="s">
        <v>124</v>
      </c>
      <c r="AT405" s="52" t="s">
        <v>953</v>
      </c>
      <c r="AY405" s="52" t="s">
        <v>980</v>
      </c>
      <c r="BN405" s="52" t="s">
        <v>124</v>
      </c>
      <c r="BS405" s="68"/>
      <c r="BX405" s="51" t="s">
        <v>1090</v>
      </c>
      <c r="CH405" s="52">
        <v>38554.660000000003</v>
      </c>
      <c r="DL405" s="52" t="s">
        <v>8820</v>
      </c>
      <c r="DQ405" s="51" t="s">
        <v>991</v>
      </c>
      <c r="DV405" s="51" t="s">
        <v>961</v>
      </c>
      <c r="EZ405" s="51" t="s">
        <v>958</v>
      </c>
      <c r="FE405" s="51" t="s">
        <v>962</v>
      </c>
      <c r="FO405" s="72" t="s">
        <v>1023</v>
      </c>
      <c r="FP405" s="70" t="s">
        <v>1030</v>
      </c>
      <c r="FQ405" s="70" t="s">
        <v>9254</v>
      </c>
      <c r="FY405" s="51" t="s">
        <v>968</v>
      </c>
      <c r="GD405" s="52" t="s">
        <v>132</v>
      </c>
      <c r="GI405" s="51" t="s">
        <v>994</v>
      </c>
      <c r="GS405" s="51" t="s">
        <v>98</v>
      </c>
      <c r="HM405" s="51" t="s">
        <v>973</v>
      </c>
      <c r="HW405" s="50" t="s">
        <v>982</v>
      </c>
      <c r="IB405" s="51" t="s">
        <v>958</v>
      </c>
      <c r="IL405" s="51" t="s">
        <v>1063</v>
      </c>
      <c r="IQ405" s="52" t="s">
        <v>995</v>
      </c>
      <c r="JA405" s="52" t="s">
        <v>124</v>
      </c>
      <c r="JK405" s="51" t="s">
        <v>971</v>
      </c>
      <c r="JP405" s="52" t="s">
        <v>5012</v>
      </c>
      <c r="KE405" s="68"/>
    </row>
    <row r="406" spans="1:296" ht="200.5" thickBot="1">
      <c r="F406" s="52">
        <v>0</v>
      </c>
      <c r="K406" s="51" t="s">
        <v>958</v>
      </c>
      <c r="AE406" s="51" t="s">
        <v>950</v>
      </c>
      <c r="AF406"/>
      <c r="AG406"/>
      <c r="AH406"/>
      <c r="AI406"/>
      <c r="AJ406" s="51" t="s">
        <v>961</v>
      </c>
      <c r="BD406" s="51" t="s">
        <v>904</v>
      </c>
      <c r="BI406" s="51" t="s">
        <v>970</v>
      </c>
      <c r="BS406" s="161" t="s">
        <v>7894</v>
      </c>
      <c r="BX406" s="52" t="s">
        <v>1110</v>
      </c>
      <c r="CM406" s="51" t="s">
        <v>968</v>
      </c>
      <c r="CW406" s="51" t="s">
        <v>966</v>
      </c>
      <c r="DQ406" s="52" t="s">
        <v>992</v>
      </c>
      <c r="DV406" s="52" t="s">
        <v>917</v>
      </c>
      <c r="EA406" s="51" t="s">
        <v>958</v>
      </c>
      <c r="EF406" s="51" t="s">
        <v>950</v>
      </c>
      <c r="EK406" s="51" t="s">
        <v>971</v>
      </c>
      <c r="EP406" s="51" t="s">
        <v>971</v>
      </c>
      <c r="EU406" s="51" t="s">
        <v>962</v>
      </c>
      <c r="EZ406" s="52" t="s">
        <v>1003</v>
      </c>
      <c r="FE406" s="52" t="s">
        <v>963</v>
      </c>
      <c r="FJ406" s="50" t="s">
        <v>984</v>
      </c>
      <c r="FO406" s="73" t="s">
        <v>1024</v>
      </c>
      <c r="FP406" s="71" t="s">
        <v>1030</v>
      </c>
      <c r="FQ406" s="71" t="s">
        <v>9255</v>
      </c>
      <c r="FT406" s="51" t="s">
        <v>972</v>
      </c>
      <c r="FY406" s="52" t="s">
        <v>124</v>
      </c>
      <c r="GI406" s="52" t="s">
        <v>9679</v>
      </c>
      <c r="GN406" s="51" t="s">
        <v>958</v>
      </c>
      <c r="GS406" s="52" t="s">
        <v>9892</v>
      </c>
      <c r="GX406" s="51" t="s">
        <v>960</v>
      </c>
      <c r="HC406" s="51" t="s">
        <v>969</v>
      </c>
      <c r="HH406" s="50" t="s">
        <v>982</v>
      </c>
      <c r="HM406" s="52">
        <v>20000</v>
      </c>
      <c r="HR406" s="51" t="s">
        <v>952</v>
      </c>
      <c r="IB406" s="52" t="s">
        <v>10751</v>
      </c>
      <c r="IL406" s="52">
        <v>0</v>
      </c>
      <c r="IV406" s="51" t="s">
        <v>985</v>
      </c>
      <c r="JF406" s="51" t="s">
        <v>968</v>
      </c>
      <c r="JK406" s="52" t="s">
        <v>11317</v>
      </c>
      <c r="JU406" s="51" t="s">
        <v>987</v>
      </c>
      <c r="JZ406" s="51" t="s">
        <v>950</v>
      </c>
      <c r="KE406" s="188" t="s">
        <v>12529</v>
      </c>
      <c r="KJ406" s="51" t="s">
        <v>966</v>
      </c>
    </row>
    <row r="407" spans="1:296" ht="408.5" customHeight="1" thickBot="1">
      <c r="A407" s="51" t="s">
        <v>989</v>
      </c>
      <c r="K407" s="52" t="s">
        <v>1205</v>
      </c>
      <c r="P407" s="51" t="s">
        <v>961</v>
      </c>
      <c r="U407" s="51" t="s">
        <v>969</v>
      </c>
      <c r="Z407" s="51" t="s">
        <v>969</v>
      </c>
      <c r="AE407" s="52" t="s">
        <v>986</v>
      </c>
      <c r="AF407"/>
      <c r="AG407"/>
      <c r="AH407"/>
      <c r="AI407"/>
      <c r="AJ407" s="52" t="s">
        <v>919</v>
      </c>
      <c r="AO407" s="51" t="s">
        <v>969</v>
      </c>
      <c r="AT407" s="51" t="s">
        <v>954</v>
      </c>
      <c r="AY407" s="51" t="s">
        <v>952</v>
      </c>
      <c r="BD407" s="52" t="s">
        <v>2243</v>
      </c>
      <c r="BI407" s="52" t="s">
        <v>124</v>
      </c>
      <c r="BN407" s="51" t="s">
        <v>969</v>
      </c>
      <c r="BS407" s="68"/>
      <c r="CH407" s="51" t="s">
        <v>98</v>
      </c>
      <c r="CM407" s="52">
        <v>3813496.76</v>
      </c>
      <c r="CW407" s="52" t="s">
        <v>997</v>
      </c>
      <c r="DL407" s="51" t="s">
        <v>961</v>
      </c>
      <c r="EA407" s="52" t="s">
        <v>1487</v>
      </c>
      <c r="EF407" s="52" t="s">
        <v>1000</v>
      </c>
      <c r="EK407" s="52" t="s">
        <v>3289</v>
      </c>
      <c r="EP407" s="52" t="s">
        <v>2685</v>
      </c>
      <c r="EU407" s="52" t="s">
        <v>1214</v>
      </c>
      <c r="FO407" s="72" t="s">
        <v>1025</v>
      </c>
      <c r="FP407" s="70" t="s">
        <v>1030</v>
      </c>
      <c r="FQ407" s="70" t="s">
        <v>9256</v>
      </c>
      <c r="FT407" s="52" t="s">
        <v>9348</v>
      </c>
      <c r="GD407" s="50" t="s">
        <v>984</v>
      </c>
      <c r="GN407" s="52" t="s">
        <v>959</v>
      </c>
      <c r="GX407" s="52" t="s">
        <v>10074</v>
      </c>
      <c r="HC407" s="52" t="s">
        <v>124</v>
      </c>
      <c r="HR407" s="52" t="s">
        <v>953</v>
      </c>
      <c r="IQ407" s="51" t="s">
        <v>962</v>
      </c>
      <c r="JA407" s="51" t="s">
        <v>969</v>
      </c>
      <c r="JF407" s="52">
        <v>8166667</v>
      </c>
      <c r="JP407" s="51" t="s">
        <v>972</v>
      </c>
      <c r="JU407" s="52" t="s">
        <v>953</v>
      </c>
      <c r="JZ407" s="52" t="s">
        <v>1499</v>
      </c>
      <c r="KE407" s="52" t="s">
        <v>12530</v>
      </c>
      <c r="KJ407" s="52" t="s">
        <v>967</v>
      </c>
    </row>
    <row r="408" spans="1:296" ht="144.5" thickBot="1">
      <c r="A408" s="52" t="s">
        <v>990</v>
      </c>
      <c r="F408" s="51" t="s">
        <v>98</v>
      </c>
      <c r="P408" s="52" t="s">
        <v>918</v>
      </c>
      <c r="U408" s="52" t="s">
        <v>124</v>
      </c>
      <c r="Z408" s="52" t="s">
        <v>124</v>
      </c>
      <c r="AE408"/>
      <c r="AF408"/>
      <c r="AG408"/>
      <c r="AH408"/>
      <c r="AI408"/>
      <c r="AO408" s="52">
        <v>10000</v>
      </c>
      <c r="AT408" s="52" t="s">
        <v>975</v>
      </c>
      <c r="AY408" s="52" t="s">
        <v>953</v>
      </c>
      <c r="BN408" s="52" t="s">
        <v>124</v>
      </c>
      <c r="BS408" s="52" t="s">
        <v>7895</v>
      </c>
      <c r="BX408" s="51" t="s">
        <v>1092</v>
      </c>
      <c r="DL408" s="52" t="s">
        <v>919</v>
      </c>
      <c r="DQ408" s="51" t="s">
        <v>958</v>
      </c>
      <c r="DV408" s="51" t="s">
        <v>962</v>
      </c>
      <c r="EZ408" s="51" t="s">
        <v>994</v>
      </c>
      <c r="FE408" s="51" t="s">
        <v>964</v>
      </c>
      <c r="FO408" s="73" t="s">
        <v>1026</v>
      </c>
      <c r="FP408" s="71" t="s">
        <v>1030</v>
      </c>
      <c r="FQ408" s="71" t="s">
        <v>9257</v>
      </c>
      <c r="FY408" s="51" t="s">
        <v>969</v>
      </c>
      <c r="GI408" s="51" t="s">
        <v>961</v>
      </c>
      <c r="HM408" s="51" t="s">
        <v>98</v>
      </c>
      <c r="HW408" s="51" t="s">
        <v>983</v>
      </c>
      <c r="IB408" s="51" t="s">
        <v>994</v>
      </c>
      <c r="IQ408" s="52" t="s">
        <v>963</v>
      </c>
      <c r="IV408" s="51" t="s">
        <v>950</v>
      </c>
      <c r="JA408" s="52">
        <v>0</v>
      </c>
      <c r="JK408" s="51" t="s">
        <v>972</v>
      </c>
      <c r="JP408" s="52" t="s">
        <v>5013</v>
      </c>
      <c r="KE408" s="68"/>
    </row>
    <row r="409" spans="1:296" ht="128.5" thickBot="1">
      <c r="K409" s="51" t="s">
        <v>960</v>
      </c>
      <c r="AE409" s="51" t="s">
        <v>987</v>
      </c>
      <c r="AF409"/>
      <c r="AG409"/>
      <c r="AH409"/>
      <c r="AI409"/>
      <c r="AJ409" s="51" t="s">
        <v>962</v>
      </c>
      <c r="BD409" s="51" t="s">
        <v>98</v>
      </c>
      <c r="BI409" s="51" t="s">
        <v>971</v>
      </c>
      <c r="BS409" s="68"/>
      <c r="BX409" s="52" t="s">
        <v>1111</v>
      </c>
      <c r="CH409" s="51" t="s">
        <v>1114</v>
      </c>
      <c r="CM409" s="51" t="s">
        <v>969</v>
      </c>
      <c r="CW409" s="51" t="s">
        <v>968</v>
      </c>
      <c r="DQ409" s="52" t="s">
        <v>993</v>
      </c>
      <c r="DV409" s="52" t="s">
        <v>1004</v>
      </c>
      <c r="EA409" s="51" t="s">
        <v>960</v>
      </c>
      <c r="EF409" s="51" t="s">
        <v>987</v>
      </c>
      <c r="EK409" s="51" t="s">
        <v>972</v>
      </c>
      <c r="EP409" s="51" t="s">
        <v>972</v>
      </c>
      <c r="EU409" s="51" t="s">
        <v>964</v>
      </c>
      <c r="FE409" s="52" t="s">
        <v>1195</v>
      </c>
      <c r="FJ409" s="51" t="s">
        <v>985</v>
      </c>
      <c r="FO409" s="72" t="s">
        <v>1027</v>
      </c>
      <c r="FP409" s="70" t="s">
        <v>1030</v>
      </c>
      <c r="FQ409" s="70" t="s">
        <v>9258</v>
      </c>
      <c r="FT409" s="51" t="s">
        <v>973</v>
      </c>
      <c r="FY409" s="52" t="s">
        <v>124</v>
      </c>
      <c r="GI409" s="52" t="s">
        <v>917</v>
      </c>
      <c r="GN409" s="51" t="s">
        <v>960</v>
      </c>
      <c r="GX409" s="51" t="s">
        <v>961</v>
      </c>
      <c r="HC409" s="51" t="s">
        <v>970</v>
      </c>
      <c r="HH409" s="51" t="s">
        <v>983</v>
      </c>
      <c r="HM409" s="52" t="s">
        <v>4611</v>
      </c>
      <c r="HR409" s="51" t="s">
        <v>954</v>
      </c>
      <c r="HW409" s="52" t="s">
        <v>132</v>
      </c>
      <c r="IB409" s="52" t="s">
        <v>10752</v>
      </c>
      <c r="IV409" s="52" t="s">
        <v>986</v>
      </c>
      <c r="JF409" s="51" t="s">
        <v>969</v>
      </c>
      <c r="JK409" s="52" t="s">
        <v>11319</v>
      </c>
      <c r="JU409" s="51" t="s">
        <v>989</v>
      </c>
      <c r="JZ409" s="51" t="s">
        <v>952</v>
      </c>
      <c r="KE409" s="188" t="s">
        <v>12531</v>
      </c>
      <c r="KJ409" s="51" t="s">
        <v>968</v>
      </c>
    </row>
    <row r="410" spans="1:296" ht="120.5" thickBot="1">
      <c r="A410" s="51" t="s">
        <v>991</v>
      </c>
      <c r="K410" s="52" t="s">
        <v>2905</v>
      </c>
      <c r="P410" s="51" t="s">
        <v>962</v>
      </c>
      <c r="U410" s="51" t="s">
        <v>970</v>
      </c>
      <c r="Z410" s="51" t="s">
        <v>970</v>
      </c>
      <c r="AE410" s="52" t="s">
        <v>953</v>
      </c>
      <c r="AF410"/>
      <c r="AG410"/>
      <c r="AH410"/>
      <c r="AI410"/>
      <c r="AJ410" s="52" t="s">
        <v>1201</v>
      </c>
      <c r="AO410" s="51" t="s">
        <v>970</v>
      </c>
      <c r="AT410" s="51" t="s">
        <v>956</v>
      </c>
      <c r="AY410" s="51" t="s">
        <v>954</v>
      </c>
      <c r="BD410" s="52" t="s">
        <v>6730</v>
      </c>
      <c r="BI410" s="52" t="s">
        <v>7526</v>
      </c>
      <c r="BN410" s="51" t="s">
        <v>970</v>
      </c>
      <c r="BS410" s="161" t="s">
        <v>7896</v>
      </c>
      <c r="CM410" s="52" t="s">
        <v>124</v>
      </c>
      <c r="CW410" s="52">
        <v>86000</v>
      </c>
      <c r="DL410" s="51" t="s">
        <v>962</v>
      </c>
      <c r="EA410" s="52" t="s">
        <v>3735</v>
      </c>
      <c r="EF410" s="52" t="s">
        <v>953</v>
      </c>
      <c r="EK410" s="52" t="s">
        <v>3290</v>
      </c>
      <c r="EP410" s="52" t="s">
        <v>2686</v>
      </c>
      <c r="EU410" s="52" t="s">
        <v>1477</v>
      </c>
      <c r="EZ410" s="51" t="s">
        <v>961</v>
      </c>
      <c r="FO410" s="73" t="s">
        <v>1028</v>
      </c>
      <c r="FP410" s="71" t="s">
        <v>1030</v>
      </c>
      <c r="FQ410" s="71" t="s">
        <v>9259</v>
      </c>
      <c r="FT410" s="52">
        <v>0</v>
      </c>
      <c r="GD410" s="51" t="s">
        <v>985</v>
      </c>
      <c r="GN410" s="52" t="s">
        <v>3467</v>
      </c>
      <c r="GS410" s="51" t="s">
        <v>950</v>
      </c>
      <c r="GX410" s="52" t="s">
        <v>995</v>
      </c>
      <c r="HC410" s="52" t="s">
        <v>124</v>
      </c>
      <c r="HH410" s="52" t="s">
        <v>132</v>
      </c>
      <c r="HR410" s="52" t="s">
        <v>975</v>
      </c>
      <c r="IL410" s="50" t="s">
        <v>1064</v>
      </c>
      <c r="IQ410" s="51" t="s">
        <v>964</v>
      </c>
      <c r="JA410" s="51" t="s">
        <v>970</v>
      </c>
      <c r="JF410" s="52" t="s">
        <v>124</v>
      </c>
      <c r="JP410" s="51" t="s">
        <v>973</v>
      </c>
      <c r="JU410" s="52" t="s">
        <v>990</v>
      </c>
      <c r="JZ410" s="52" t="s">
        <v>981</v>
      </c>
      <c r="KE410" s="52" t="s">
        <v>12532</v>
      </c>
      <c r="KJ410" s="52" t="s">
        <v>124</v>
      </c>
    </row>
    <row r="411" spans="1:296" ht="112.5" thickBot="1">
      <c r="A411" s="52" t="s">
        <v>992</v>
      </c>
      <c r="P411" s="52" t="s">
        <v>1201</v>
      </c>
      <c r="U411" s="52" t="s">
        <v>124</v>
      </c>
      <c r="Z411" s="52" t="s">
        <v>124</v>
      </c>
      <c r="AE411"/>
      <c r="AF411"/>
      <c r="AG411"/>
      <c r="AH411"/>
      <c r="AI411"/>
      <c r="AO411" s="52">
        <v>1000000</v>
      </c>
      <c r="AT411" s="52" t="s">
        <v>1198</v>
      </c>
      <c r="AY411" s="52" t="s">
        <v>955</v>
      </c>
      <c r="BN411" s="52" t="s">
        <v>124</v>
      </c>
      <c r="BX411" s="51" t="s">
        <v>1094</v>
      </c>
      <c r="CH411" s="51" t="s">
        <v>1143</v>
      </c>
      <c r="DL411" s="52" t="s">
        <v>1004</v>
      </c>
      <c r="DQ411" s="51" t="s">
        <v>994</v>
      </c>
      <c r="DV411" s="51" t="s">
        <v>964</v>
      </c>
      <c r="EZ411" s="52" t="s">
        <v>917</v>
      </c>
      <c r="FE411" s="51" t="s">
        <v>966</v>
      </c>
      <c r="FJ411" s="51" t="s">
        <v>950</v>
      </c>
      <c r="FO411" s="72" t="s">
        <v>1029</v>
      </c>
      <c r="FP411" s="70" t="s">
        <v>1030</v>
      </c>
      <c r="FQ411" s="70" t="s">
        <v>9260</v>
      </c>
      <c r="FY411" s="51" t="s">
        <v>970</v>
      </c>
      <c r="GI411" s="51" t="s">
        <v>962</v>
      </c>
      <c r="GS411" s="52" t="s">
        <v>1000</v>
      </c>
      <c r="HW411" s="50" t="s">
        <v>984</v>
      </c>
      <c r="IB411" s="51" t="s">
        <v>961</v>
      </c>
      <c r="IQ411" s="52" t="s">
        <v>1482</v>
      </c>
      <c r="IV411" s="51" t="s">
        <v>987</v>
      </c>
      <c r="JA411" s="52">
        <v>10000000</v>
      </c>
      <c r="JK411" s="51" t="s">
        <v>973</v>
      </c>
      <c r="JP411" s="52">
        <v>5000000</v>
      </c>
    </row>
    <row r="412" spans="1:296" ht="17" thickBot="1">
      <c r="F412" s="51" t="s">
        <v>950</v>
      </c>
      <c r="K412" s="51" t="s">
        <v>961</v>
      </c>
      <c r="AE412" s="51" t="s">
        <v>989</v>
      </c>
      <c r="AF412"/>
      <c r="AG412"/>
      <c r="AH412"/>
      <c r="AI412"/>
      <c r="AJ412" s="51" t="s">
        <v>964</v>
      </c>
      <c r="BI412" s="51" t="s">
        <v>972</v>
      </c>
      <c r="BS412" s="50" t="s">
        <v>946</v>
      </c>
      <c r="BX412" s="52">
        <v>125.2</v>
      </c>
      <c r="CH412" s="52" t="s">
        <v>95</v>
      </c>
      <c r="CM412" s="51" t="s">
        <v>970</v>
      </c>
      <c r="CW412" s="51" t="s">
        <v>969</v>
      </c>
      <c r="DQ412" s="52" t="s">
        <v>1209</v>
      </c>
      <c r="DV412" s="52" t="s">
        <v>979</v>
      </c>
      <c r="EA412" s="51" t="s">
        <v>961</v>
      </c>
      <c r="EF412" s="51" t="s">
        <v>989</v>
      </c>
      <c r="EK412" s="51" t="s">
        <v>973</v>
      </c>
      <c r="EP412" s="51" t="s">
        <v>973</v>
      </c>
      <c r="EU412" s="51" t="s">
        <v>966</v>
      </c>
      <c r="FE412" s="52" t="s">
        <v>997</v>
      </c>
      <c r="FJ412" s="52" t="s">
        <v>986</v>
      </c>
      <c r="FO412" s="73" t="s">
        <v>36</v>
      </c>
      <c r="FP412" s="71" t="s">
        <v>171</v>
      </c>
      <c r="FQ412" s="73"/>
      <c r="FT412" s="51" t="s">
        <v>98</v>
      </c>
      <c r="FY412" s="52" t="s">
        <v>124</v>
      </c>
      <c r="GD412" s="51" t="s">
        <v>950</v>
      </c>
      <c r="GI412" s="52" t="s">
        <v>963</v>
      </c>
      <c r="GN412" s="51" t="s">
        <v>961</v>
      </c>
      <c r="GX412" s="51" t="s">
        <v>962</v>
      </c>
      <c r="HC412" s="51" t="s">
        <v>971</v>
      </c>
      <c r="HH412" s="50" t="s">
        <v>984</v>
      </c>
      <c r="HR412" s="51" t="s">
        <v>956</v>
      </c>
      <c r="IB412" s="52" t="s">
        <v>995</v>
      </c>
      <c r="IV412" s="52" t="s">
        <v>988</v>
      </c>
      <c r="JF412" s="51" t="s">
        <v>970</v>
      </c>
      <c r="JU412" s="51" t="s">
        <v>991</v>
      </c>
      <c r="JZ412" s="51" t="s">
        <v>954</v>
      </c>
      <c r="KE412" s="50" t="s">
        <v>1039</v>
      </c>
      <c r="KJ412" s="51" t="s">
        <v>969</v>
      </c>
    </row>
    <row r="413" spans="1:296" ht="16.5">
      <c r="A413" s="51" t="s">
        <v>958</v>
      </c>
      <c r="F413" s="52" t="s">
        <v>974</v>
      </c>
      <c r="K413" s="52" t="s">
        <v>918</v>
      </c>
      <c r="P413" s="51" t="s">
        <v>964</v>
      </c>
      <c r="U413" s="51" t="s">
        <v>971</v>
      </c>
      <c r="Z413" s="51" t="s">
        <v>971</v>
      </c>
      <c r="AE413" s="52" t="s">
        <v>1001</v>
      </c>
      <c r="AF413"/>
      <c r="AG413"/>
      <c r="AH413"/>
      <c r="AI413"/>
      <c r="AJ413" s="52" t="s">
        <v>1195</v>
      </c>
      <c r="AO413" s="51" t="s">
        <v>971</v>
      </c>
      <c r="AT413" s="51" t="s">
        <v>958</v>
      </c>
      <c r="AY413" s="51" t="s">
        <v>956</v>
      </c>
      <c r="BI413" s="52" t="s">
        <v>7527</v>
      </c>
      <c r="BN413" s="51" t="s">
        <v>971</v>
      </c>
      <c r="CM413" s="52" t="s">
        <v>124</v>
      </c>
      <c r="CW413" s="52" t="s">
        <v>124</v>
      </c>
      <c r="DL413" s="51" t="s">
        <v>964</v>
      </c>
      <c r="EA413" s="52" t="s">
        <v>918</v>
      </c>
      <c r="EF413" s="52" t="s">
        <v>1001</v>
      </c>
      <c r="EK413" s="52">
        <v>3000000</v>
      </c>
      <c r="EP413" s="52">
        <v>0</v>
      </c>
      <c r="EU413" s="52" t="s">
        <v>997</v>
      </c>
      <c r="EZ413" s="51" t="s">
        <v>962</v>
      </c>
      <c r="FO413" s="50" t="s">
        <v>1031</v>
      </c>
      <c r="FT413" s="52" t="s">
        <v>9349</v>
      </c>
      <c r="GD413" s="52" t="s">
        <v>986</v>
      </c>
      <c r="GN413" s="52" t="s">
        <v>918</v>
      </c>
      <c r="GS413" s="51" t="s">
        <v>987</v>
      </c>
      <c r="GX413" s="52" t="s">
        <v>1004</v>
      </c>
      <c r="HC413" s="52" t="s">
        <v>10267</v>
      </c>
      <c r="HM413" s="51" t="s">
        <v>950</v>
      </c>
      <c r="HR413" s="52" t="s">
        <v>7704</v>
      </c>
      <c r="IL413" s="51" t="s">
        <v>1065</v>
      </c>
      <c r="IQ413" s="51" t="s">
        <v>966</v>
      </c>
      <c r="JA413" s="51" t="s">
        <v>971</v>
      </c>
      <c r="JF413" s="52" t="s">
        <v>124</v>
      </c>
      <c r="JK413" s="51" t="s">
        <v>98</v>
      </c>
      <c r="JP413" s="51" t="s">
        <v>98</v>
      </c>
      <c r="JU413" s="52" t="s">
        <v>1217</v>
      </c>
      <c r="JZ413" s="52" t="s">
        <v>975</v>
      </c>
    </row>
    <row r="414" spans="1:296" ht="16.5">
      <c r="A414" s="52" t="s">
        <v>993</v>
      </c>
      <c r="P414" s="52" t="s">
        <v>965</v>
      </c>
      <c r="U414" s="52" t="s">
        <v>5321</v>
      </c>
      <c r="Z414" s="52" t="s">
        <v>4039</v>
      </c>
      <c r="AE414"/>
      <c r="AF414"/>
      <c r="AG414"/>
      <c r="AH414"/>
      <c r="AI414"/>
      <c r="AO414" s="52" t="s">
        <v>12080</v>
      </c>
      <c r="AT414" s="52" t="s">
        <v>977</v>
      </c>
      <c r="AY414" s="52" t="s">
        <v>5026</v>
      </c>
      <c r="BD414" s="50" t="s">
        <v>912</v>
      </c>
      <c r="BN414" s="52" t="s">
        <v>7715</v>
      </c>
      <c r="BX414" s="51" t="s">
        <v>707</v>
      </c>
      <c r="CH414" s="51" t="s">
        <v>1145</v>
      </c>
      <c r="DL414" s="52" t="s">
        <v>1482</v>
      </c>
      <c r="DQ414" s="51" t="s">
        <v>961</v>
      </c>
      <c r="DV414" s="51" t="s">
        <v>966</v>
      </c>
      <c r="EZ414" s="52" t="s">
        <v>963</v>
      </c>
      <c r="FE414" s="51" t="s">
        <v>968</v>
      </c>
      <c r="FJ414" s="51" t="s">
        <v>987</v>
      </c>
      <c r="FY414" s="51" t="s">
        <v>971</v>
      </c>
      <c r="GI414" s="51" t="s">
        <v>964</v>
      </c>
      <c r="GS414" s="52" t="s">
        <v>988</v>
      </c>
      <c r="HM414" s="52" t="s">
        <v>1499</v>
      </c>
      <c r="HW414" s="51" t="s">
        <v>985</v>
      </c>
      <c r="IB414" s="51" t="s">
        <v>962</v>
      </c>
      <c r="IQ414" s="52" t="s">
        <v>997</v>
      </c>
      <c r="IV414" s="51" t="s">
        <v>989</v>
      </c>
      <c r="JA414" s="52" t="s">
        <v>11894</v>
      </c>
      <c r="JK414" s="52" t="s">
        <v>11317</v>
      </c>
      <c r="JP414" s="52" t="s">
        <v>5014</v>
      </c>
      <c r="KJ414" s="51" t="s">
        <v>970</v>
      </c>
    </row>
    <row r="415" spans="1:296">
      <c r="F415" s="51" t="s">
        <v>952</v>
      </c>
      <c r="K415" s="51" t="s">
        <v>962</v>
      </c>
      <c r="AE415" s="51" t="s">
        <v>991</v>
      </c>
      <c r="AF415"/>
      <c r="AG415"/>
      <c r="AH415"/>
      <c r="AI415"/>
      <c r="AJ415" s="51" t="s">
        <v>966</v>
      </c>
      <c r="BI415" s="51" t="s">
        <v>973</v>
      </c>
      <c r="BS415" s="51" t="s">
        <v>947</v>
      </c>
      <c r="BX415" s="52" t="s">
        <v>1095</v>
      </c>
      <c r="CH415" s="52" t="s">
        <v>97</v>
      </c>
      <c r="CM415" s="51" t="s">
        <v>971</v>
      </c>
      <c r="CW415" s="51" t="s">
        <v>970</v>
      </c>
      <c r="DQ415" s="52" t="s">
        <v>918</v>
      </c>
      <c r="DV415" s="52" t="s">
        <v>997</v>
      </c>
      <c r="EA415" s="51" t="s">
        <v>962</v>
      </c>
      <c r="EF415" s="51" t="s">
        <v>991</v>
      </c>
      <c r="EK415" s="51" t="s">
        <v>98</v>
      </c>
      <c r="EP415" s="51" t="s">
        <v>98</v>
      </c>
      <c r="EU415" s="51" t="s">
        <v>968</v>
      </c>
      <c r="FE415" s="52">
        <v>400000000000</v>
      </c>
      <c r="FJ415" s="52" t="s">
        <v>988</v>
      </c>
      <c r="GD415" s="51" t="s">
        <v>987</v>
      </c>
      <c r="GI415" s="52" t="s">
        <v>1482</v>
      </c>
      <c r="GN415" s="51" t="s">
        <v>962</v>
      </c>
      <c r="GX415" s="51" t="s">
        <v>964</v>
      </c>
      <c r="HC415" s="51" t="s">
        <v>998</v>
      </c>
      <c r="HH415" s="51" t="s">
        <v>985</v>
      </c>
      <c r="HR415" s="51" t="s">
        <v>958</v>
      </c>
      <c r="IB415" s="52" t="s">
        <v>963</v>
      </c>
      <c r="IL415" s="51" t="s">
        <v>1066</v>
      </c>
      <c r="IV415" s="52" t="s">
        <v>990</v>
      </c>
      <c r="JF415" s="51" t="s">
        <v>971</v>
      </c>
      <c r="JU415" s="51" t="s">
        <v>958</v>
      </c>
      <c r="JZ415" s="51" t="s">
        <v>956</v>
      </c>
      <c r="KE415" s="51" t="s">
        <v>1040</v>
      </c>
    </row>
    <row r="416" spans="1:296" ht="16.5">
      <c r="A416" s="51" t="s">
        <v>994</v>
      </c>
      <c r="F416" s="52" t="s">
        <v>953</v>
      </c>
      <c r="K416" s="52" t="s">
        <v>1214</v>
      </c>
      <c r="P416" s="51" t="s">
        <v>966</v>
      </c>
      <c r="U416" s="51" t="s">
        <v>998</v>
      </c>
      <c r="Z416" s="51" t="s">
        <v>972</v>
      </c>
      <c r="AE416" s="52" t="s">
        <v>2279</v>
      </c>
      <c r="AF416"/>
      <c r="AG416"/>
      <c r="AH416"/>
      <c r="AI416"/>
      <c r="AJ416" s="52" t="s">
        <v>997</v>
      </c>
      <c r="AO416" s="51" t="s">
        <v>972</v>
      </c>
      <c r="AT416" s="51" t="s">
        <v>960</v>
      </c>
      <c r="AY416" s="51" t="s">
        <v>958</v>
      </c>
      <c r="BI416" s="52">
        <v>20000</v>
      </c>
      <c r="BN416" s="51" t="s">
        <v>998</v>
      </c>
      <c r="BS416" s="52" t="s">
        <v>132</v>
      </c>
      <c r="CM416" s="52" t="s">
        <v>8256</v>
      </c>
      <c r="CW416" s="52" t="s">
        <v>124</v>
      </c>
      <c r="DL416" s="51" t="s">
        <v>966</v>
      </c>
      <c r="EA416" s="52" t="s">
        <v>963</v>
      </c>
      <c r="EF416" s="52" t="s">
        <v>1746</v>
      </c>
      <c r="EP416" s="52" t="s">
        <v>2687</v>
      </c>
      <c r="EU416" s="74" t="s">
        <v>3119</v>
      </c>
      <c r="EZ416" s="51" t="s">
        <v>964</v>
      </c>
      <c r="FO416" s="50" t="s">
        <v>1032</v>
      </c>
      <c r="FY416" s="51" t="s">
        <v>972</v>
      </c>
      <c r="GD416" s="52" t="s">
        <v>988</v>
      </c>
      <c r="GN416" s="52" t="s">
        <v>1004</v>
      </c>
      <c r="GS416" s="51" t="s">
        <v>989</v>
      </c>
      <c r="GX416" s="52" t="s">
        <v>1195</v>
      </c>
      <c r="HC416" s="52" t="s">
        <v>10268</v>
      </c>
      <c r="HM416" s="51" t="s">
        <v>952</v>
      </c>
      <c r="HR416" s="52" t="s">
        <v>1942</v>
      </c>
      <c r="HW416" s="51" t="s">
        <v>950</v>
      </c>
      <c r="IL416" s="52" t="s">
        <v>2065</v>
      </c>
      <c r="IQ416" s="51" t="s">
        <v>968</v>
      </c>
      <c r="JA416" s="51" t="s">
        <v>972</v>
      </c>
      <c r="JF416" s="52" t="s">
        <v>4814</v>
      </c>
      <c r="JU416" s="52" t="s">
        <v>1742</v>
      </c>
      <c r="JZ416" s="52" t="s">
        <v>4622</v>
      </c>
      <c r="KE416" s="52" t="s">
        <v>12533</v>
      </c>
      <c r="KJ416" s="51" t="s">
        <v>971</v>
      </c>
    </row>
    <row r="417" spans="1:296" ht="16.5">
      <c r="A417" s="52" t="s">
        <v>2287</v>
      </c>
      <c r="P417" s="52" t="s">
        <v>997</v>
      </c>
      <c r="U417" s="52" t="s">
        <v>5322</v>
      </c>
      <c r="Z417" s="52" t="s">
        <v>4040</v>
      </c>
      <c r="AE417"/>
      <c r="AF417"/>
      <c r="AG417"/>
      <c r="AH417"/>
      <c r="AI417"/>
      <c r="AO417" s="52" t="s">
        <v>12081</v>
      </c>
      <c r="AT417" s="52" t="s">
        <v>6328</v>
      </c>
      <c r="AY417" s="52" t="s">
        <v>1494</v>
      </c>
      <c r="BD417" s="50" t="s">
        <v>913</v>
      </c>
      <c r="BN417" s="52" t="s">
        <v>7716</v>
      </c>
      <c r="BX417" s="51" t="s">
        <v>1096</v>
      </c>
      <c r="CH417" s="51" t="s">
        <v>1147</v>
      </c>
      <c r="DL417" s="52" t="s">
        <v>997</v>
      </c>
      <c r="DQ417" s="51" t="s">
        <v>962</v>
      </c>
      <c r="DV417" s="51" t="s">
        <v>968</v>
      </c>
      <c r="EU417" s="74"/>
      <c r="EZ417" s="52" t="s">
        <v>965</v>
      </c>
      <c r="FE417" s="51" t="s">
        <v>969</v>
      </c>
      <c r="FJ417" s="51" t="s">
        <v>989</v>
      </c>
      <c r="FT417" s="51" t="s">
        <v>950</v>
      </c>
      <c r="GI417" s="51" t="s">
        <v>966</v>
      </c>
      <c r="GS417" s="52" t="s">
        <v>990</v>
      </c>
      <c r="HH417" s="51" t="s">
        <v>950</v>
      </c>
      <c r="HM417" s="52" t="s">
        <v>953</v>
      </c>
      <c r="HW417" s="52" t="s">
        <v>986</v>
      </c>
      <c r="IB417" s="51" t="s">
        <v>964</v>
      </c>
      <c r="IQ417" s="52">
        <v>14900000</v>
      </c>
      <c r="IV417" s="51" t="s">
        <v>991</v>
      </c>
      <c r="JA417" s="52" t="s">
        <v>11895</v>
      </c>
      <c r="KJ417" s="52" t="s">
        <v>11716</v>
      </c>
    </row>
    <row r="418" spans="1:296" ht="16.5">
      <c r="F418" s="51" t="s">
        <v>954</v>
      </c>
      <c r="K418" s="51" t="s">
        <v>964</v>
      </c>
      <c r="AE418" s="51" t="s">
        <v>958</v>
      </c>
      <c r="AF418"/>
      <c r="AG418"/>
      <c r="AH418"/>
      <c r="AI418"/>
      <c r="AJ418" s="51" t="s">
        <v>968</v>
      </c>
      <c r="BI418" s="51" t="s">
        <v>98</v>
      </c>
      <c r="BS418" s="50" t="s">
        <v>948</v>
      </c>
      <c r="BX418" s="52" t="s">
        <v>1103</v>
      </c>
      <c r="CH418" s="52">
        <v>35691.25</v>
      </c>
      <c r="CM418" s="51" t="s">
        <v>972</v>
      </c>
      <c r="CW418" s="51" t="s">
        <v>971</v>
      </c>
      <c r="DQ418" s="52" t="s">
        <v>978</v>
      </c>
      <c r="DV418" s="52">
        <v>25200000000000</v>
      </c>
      <c r="EA418" s="51" t="s">
        <v>964</v>
      </c>
      <c r="EF418" s="51" t="s">
        <v>958</v>
      </c>
      <c r="FE418" s="52" t="s">
        <v>124</v>
      </c>
      <c r="FJ418" s="52" t="s">
        <v>990</v>
      </c>
      <c r="FT418" s="52" t="s">
        <v>1499</v>
      </c>
      <c r="FY418" s="51" t="s">
        <v>973</v>
      </c>
      <c r="GD418" s="51" t="s">
        <v>989</v>
      </c>
      <c r="GI418" s="52" t="s">
        <v>967</v>
      </c>
      <c r="GN418" s="51" t="s">
        <v>964</v>
      </c>
      <c r="GX418" s="51" t="s">
        <v>966</v>
      </c>
      <c r="HC418" s="51" t="s">
        <v>999</v>
      </c>
      <c r="HH418" s="52" t="s">
        <v>986</v>
      </c>
      <c r="HR418" s="51" t="s">
        <v>960</v>
      </c>
      <c r="IB418" s="52" t="s">
        <v>1477</v>
      </c>
      <c r="IL418" s="51" t="s">
        <v>1068</v>
      </c>
      <c r="IV418" s="52" t="s">
        <v>992</v>
      </c>
      <c r="JF418" s="51" t="s">
        <v>972</v>
      </c>
      <c r="JK418" s="51" t="s">
        <v>950</v>
      </c>
      <c r="JP418" s="51" t="s">
        <v>950</v>
      </c>
      <c r="JU418" s="51" t="s">
        <v>994</v>
      </c>
      <c r="JZ418" s="51" t="s">
        <v>958</v>
      </c>
      <c r="KE418" s="50" t="s">
        <v>735</v>
      </c>
    </row>
    <row r="419" spans="1:296">
      <c r="A419" s="51" t="s">
        <v>961</v>
      </c>
      <c r="F419" s="52" t="s">
        <v>955</v>
      </c>
      <c r="K419" s="52" t="s">
        <v>1482</v>
      </c>
      <c r="P419" s="51" t="s">
        <v>968</v>
      </c>
      <c r="U419" s="51" t="s">
        <v>999</v>
      </c>
      <c r="Z419" s="51" t="s">
        <v>973</v>
      </c>
      <c r="AE419" s="52" t="s">
        <v>1003</v>
      </c>
      <c r="AF419"/>
      <c r="AG419"/>
      <c r="AH419"/>
      <c r="AI419"/>
      <c r="AJ419" s="52">
        <v>130000000</v>
      </c>
      <c r="AO419" s="51" t="s">
        <v>973</v>
      </c>
      <c r="AT419" s="51" t="s">
        <v>961</v>
      </c>
      <c r="AY419" s="51" t="s">
        <v>960</v>
      </c>
      <c r="BN419" s="51" t="s">
        <v>999</v>
      </c>
      <c r="CM419" s="52" t="s">
        <v>8257</v>
      </c>
      <c r="CW419" s="52" t="s">
        <v>8656</v>
      </c>
      <c r="DL419" s="51" t="s">
        <v>968</v>
      </c>
      <c r="EA419" s="52" t="s">
        <v>965</v>
      </c>
      <c r="EF419" s="52" t="s">
        <v>1003</v>
      </c>
      <c r="EK419" s="51" t="s">
        <v>950</v>
      </c>
      <c r="EU419" s="51" t="s">
        <v>969</v>
      </c>
      <c r="EZ419" s="51" t="s">
        <v>966</v>
      </c>
      <c r="FO419" s="51" t="s">
        <v>1033</v>
      </c>
      <c r="GD419" s="52" t="s">
        <v>990</v>
      </c>
      <c r="GN419" s="52" t="s">
        <v>1477</v>
      </c>
      <c r="GS419" s="51" t="s">
        <v>991</v>
      </c>
      <c r="GX419" s="52" t="s">
        <v>1731</v>
      </c>
      <c r="HC419" s="52">
        <v>40000</v>
      </c>
      <c r="HM419" s="51" t="s">
        <v>954</v>
      </c>
      <c r="HR419" s="52" t="s">
        <v>10577</v>
      </c>
      <c r="HW419" s="51" t="s">
        <v>987</v>
      </c>
      <c r="IL419" s="52" t="s">
        <v>3930</v>
      </c>
      <c r="IQ419" s="51" t="s">
        <v>969</v>
      </c>
      <c r="JA419" s="51" t="s">
        <v>973</v>
      </c>
      <c r="JF419" s="52" t="s">
        <v>4815</v>
      </c>
      <c r="JK419" s="52" t="s">
        <v>1492</v>
      </c>
      <c r="JP419" s="52" t="s">
        <v>1492</v>
      </c>
      <c r="JU419" s="52" t="s">
        <v>11488</v>
      </c>
      <c r="JZ419" s="52" t="s">
        <v>5055</v>
      </c>
      <c r="KJ419" s="51" t="s">
        <v>998</v>
      </c>
    </row>
    <row r="420" spans="1:296" ht="15" thickBot="1">
      <c r="A420" s="52" t="s">
        <v>995</v>
      </c>
      <c r="P420" s="52">
        <v>350000</v>
      </c>
      <c r="Z420" s="52">
        <v>0</v>
      </c>
      <c r="AE420"/>
      <c r="AF420"/>
      <c r="AG420"/>
      <c r="AH420"/>
      <c r="AI420"/>
      <c r="AO420" s="52">
        <v>100000</v>
      </c>
      <c r="AT420" s="52" t="s">
        <v>918</v>
      </c>
      <c r="AY420" s="52" t="s">
        <v>6543</v>
      </c>
      <c r="BD420" s="51" t="s">
        <v>914</v>
      </c>
      <c r="BN420" s="52">
        <v>1000000</v>
      </c>
      <c r="BX420" s="51" t="s">
        <v>1097</v>
      </c>
      <c r="CH420" s="51" t="s">
        <v>98</v>
      </c>
      <c r="DL420" s="52">
        <v>68900000000</v>
      </c>
      <c r="DQ420" s="51" t="s">
        <v>964</v>
      </c>
      <c r="DV420" s="51" t="s">
        <v>969</v>
      </c>
      <c r="EK420" s="52" t="s">
        <v>980</v>
      </c>
      <c r="EP420" s="51" t="s">
        <v>950</v>
      </c>
      <c r="EU420" s="52" t="s">
        <v>124</v>
      </c>
      <c r="EZ420" s="52" t="s">
        <v>1731</v>
      </c>
      <c r="FE420" s="51" t="s">
        <v>970</v>
      </c>
      <c r="FJ420" s="51" t="s">
        <v>991</v>
      </c>
      <c r="FO420" s="52" t="s">
        <v>132</v>
      </c>
      <c r="FT420" s="51" t="s">
        <v>952</v>
      </c>
      <c r="FY420" s="51" t="s">
        <v>98</v>
      </c>
      <c r="GI420" s="51" t="s">
        <v>968</v>
      </c>
      <c r="GS420" s="52" t="s">
        <v>992</v>
      </c>
      <c r="HH420" s="51" t="s">
        <v>987</v>
      </c>
      <c r="HM420" s="52" t="s">
        <v>975</v>
      </c>
      <c r="HW420" s="52" t="s">
        <v>988</v>
      </c>
      <c r="IB420" s="51" t="s">
        <v>966</v>
      </c>
      <c r="IQ420" s="52" t="s">
        <v>124</v>
      </c>
      <c r="IV420" s="51" t="s">
        <v>958</v>
      </c>
      <c r="JA420" s="52">
        <v>0</v>
      </c>
      <c r="KJ420" s="52" t="s">
        <v>11717</v>
      </c>
    </row>
    <row r="421" spans="1:296" ht="23.5" thickBot="1">
      <c r="F421" s="51" t="s">
        <v>956</v>
      </c>
      <c r="K421" s="51" t="s">
        <v>966</v>
      </c>
      <c r="U421" s="51" t="s">
        <v>98</v>
      </c>
      <c r="AE421" s="51" t="s">
        <v>994</v>
      </c>
      <c r="AF421"/>
      <c r="AG421"/>
      <c r="AH421"/>
      <c r="AI421"/>
      <c r="AJ421" s="51" t="s">
        <v>969</v>
      </c>
      <c r="BD421" s="69"/>
      <c r="BE421" s="69" t="s">
        <v>915</v>
      </c>
      <c r="BF421" s="69" t="s">
        <v>916</v>
      </c>
      <c r="BG421" s="69" t="s">
        <v>98</v>
      </c>
      <c r="BS421" s="51" t="s">
        <v>949</v>
      </c>
      <c r="BX421" s="52">
        <v>1374240</v>
      </c>
      <c r="CM421" s="51" t="s">
        <v>973</v>
      </c>
      <c r="CW421" s="51" t="s">
        <v>998</v>
      </c>
      <c r="DQ421" s="52" t="s">
        <v>1195</v>
      </c>
      <c r="DV421" s="52" t="s">
        <v>124</v>
      </c>
      <c r="EA421" s="51" t="s">
        <v>966</v>
      </c>
      <c r="EF421" s="51" t="s">
        <v>994</v>
      </c>
      <c r="EP421" s="52" t="s">
        <v>980</v>
      </c>
      <c r="FE421" s="52" t="s">
        <v>124</v>
      </c>
      <c r="FJ421" s="52" t="s">
        <v>1509</v>
      </c>
      <c r="FT421" s="52" t="s">
        <v>981</v>
      </c>
      <c r="GD421" s="51" t="s">
        <v>991</v>
      </c>
      <c r="GI421" s="52" t="s">
        <v>124</v>
      </c>
      <c r="GN421" s="51" t="s">
        <v>966</v>
      </c>
      <c r="GX421" s="51" t="s">
        <v>968</v>
      </c>
      <c r="HC421" s="51" t="s">
        <v>98</v>
      </c>
      <c r="HH421" s="52" t="s">
        <v>953</v>
      </c>
      <c r="HR421" s="51" t="s">
        <v>961</v>
      </c>
      <c r="IB421" s="52" t="s">
        <v>997</v>
      </c>
      <c r="IL421" s="51" t="s">
        <v>1069</v>
      </c>
      <c r="IV421" s="52" t="s">
        <v>1742</v>
      </c>
      <c r="JF421" s="51" t="s">
        <v>973</v>
      </c>
      <c r="JK421" s="51" t="s">
        <v>952</v>
      </c>
      <c r="JP421" s="51" t="s">
        <v>952</v>
      </c>
      <c r="JU421" s="51" t="s">
        <v>961</v>
      </c>
      <c r="JZ421" s="51" t="s">
        <v>960</v>
      </c>
      <c r="KE421" s="50" t="s">
        <v>1041</v>
      </c>
    </row>
    <row r="422" spans="1:296" ht="56.5" thickBot="1">
      <c r="A422" s="51" t="s">
        <v>962</v>
      </c>
      <c r="F422" s="52" t="s">
        <v>957</v>
      </c>
      <c r="K422" s="52" t="s">
        <v>1731</v>
      </c>
      <c r="P422" s="51" t="s">
        <v>969</v>
      </c>
      <c r="U422" s="52" t="s">
        <v>5323</v>
      </c>
      <c r="Z422" s="51" t="s">
        <v>98</v>
      </c>
      <c r="AE422" s="52" t="s">
        <v>5952</v>
      </c>
      <c r="AF422"/>
      <c r="AG422"/>
      <c r="AH422"/>
      <c r="AI422"/>
      <c r="AJ422" s="52" t="s">
        <v>124</v>
      </c>
      <c r="AO422" s="51" t="s">
        <v>98</v>
      </c>
      <c r="AT422" s="51" t="s">
        <v>962</v>
      </c>
      <c r="AY422" s="51" t="s">
        <v>961</v>
      </c>
      <c r="BD422" s="72" t="s">
        <v>917</v>
      </c>
      <c r="BE422" s="70">
        <v>0</v>
      </c>
      <c r="BF422" s="70">
        <v>2</v>
      </c>
      <c r="BG422" s="70" t="s">
        <v>6731</v>
      </c>
      <c r="BI422" s="51" t="s">
        <v>950</v>
      </c>
      <c r="BN422" s="51" t="s">
        <v>98</v>
      </c>
      <c r="CH422" s="50" t="s">
        <v>1148</v>
      </c>
      <c r="CM422" s="52">
        <v>74630.05</v>
      </c>
      <c r="CW422" s="52" t="s">
        <v>8657</v>
      </c>
      <c r="DL422" s="51" t="s">
        <v>969</v>
      </c>
      <c r="EA422" s="52" t="s">
        <v>997</v>
      </c>
      <c r="EF422" s="52" t="s">
        <v>1747</v>
      </c>
      <c r="EK422" s="51" t="s">
        <v>952</v>
      </c>
      <c r="EU422" s="51" t="s">
        <v>970</v>
      </c>
      <c r="EZ422" s="51" t="s">
        <v>968</v>
      </c>
      <c r="FO422" s="50" t="s">
        <v>1034</v>
      </c>
      <c r="GD422" s="52" t="s">
        <v>992</v>
      </c>
      <c r="GN422" s="52" t="s">
        <v>1731</v>
      </c>
      <c r="GS422" s="51" t="s">
        <v>958</v>
      </c>
      <c r="GX422" s="52" t="s">
        <v>124</v>
      </c>
      <c r="HM422" s="51" t="s">
        <v>956</v>
      </c>
      <c r="HR422" s="52" t="s">
        <v>917</v>
      </c>
      <c r="HW422" s="51" t="s">
        <v>989</v>
      </c>
      <c r="IL422" s="52" t="s">
        <v>3931</v>
      </c>
      <c r="IQ422" s="51" t="s">
        <v>970</v>
      </c>
      <c r="JA422" s="51" t="s">
        <v>98</v>
      </c>
      <c r="JF422" s="52">
        <v>100000</v>
      </c>
      <c r="JK422" s="52" t="s">
        <v>981</v>
      </c>
      <c r="JP422" s="52" t="s">
        <v>953</v>
      </c>
      <c r="JU422" s="52" t="s">
        <v>918</v>
      </c>
      <c r="JZ422" s="52" t="s">
        <v>11604</v>
      </c>
      <c r="KJ422" s="51" t="s">
        <v>999</v>
      </c>
    </row>
    <row r="423" spans="1:296" ht="64.5" thickBot="1">
      <c r="A423" s="52" t="s">
        <v>996</v>
      </c>
      <c r="P423" s="52" t="s">
        <v>124</v>
      </c>
      <c r="AE423"/>
      <c r="AF423"/>
      <c r="AG423"/>
      <c r="AH423"/>
      <c r="AI423"/>
      <c r="AO423" s="52" t="s">
        <v>12082</v>
      </c>
      <c r="AT423" s="52" t="s">
        <v>978</v>
      </c>
      <c r="AY423" s="52" t="s">
        <v>919</v>
      </c>
      <c r="BD423" s="73" t="s">
        <v>918</v>
      </c>
      <c r="BE423" s="71">
        <v>2</v>
      </c>
      <c r="BF423" s="71">
        <v>5</v>
      </c>
      <c r="BG423" s="71" t="s">
        <v>6732</v>
      </c>
      <c r="BI423" s="52" t="s">
        <v>980</v>
      </c>
      <c r="BN423" s="52" t="s">
        <v>7717</v>
      </c>
      <c r="BS423" s="51" t="s">
        <v>950</v>
      </c>
      <c r="BX423" s="51" t="s">
        <v>1098</v>
      </c>
      <c r="DL423" s="52" t="s">
        <v>124</v>
      </c>
      <c r="DQ423" s="51" t="s">
        <v>966</v>
      </c>
      <c r="DV423" s="51" t="s">
        <v>970</v>
      </c>
      <c r="EK423" s="52" t="s">
        <v>981</v>
      </c>
      <c r="EP423" s="51" t="s">
        <v>952</v>
      </c>
      <c r="EU423" s="52" t="s">
        <v>124</v>
      </c>
      <c r="EZ423" s="52" t="s">
        <v>124</v>
      </c>
      <c r="FE423" s="51" t="s">
        <v>971</v>
      </c>
      <c r="FJ423" s="51" t="s">
        <v>958</v>
      </c>
      <c r="FT423" s="51" t="s">
        <v>954</v>
      </c>
      <c r="GI423" s="51" t="s">
        <v>969</v>
      </c>
      <c r="GS423" s="52" t="s">
        <v>993</v>
      </c>
      <c r="HH423" s="51" t="s">
        <v>989</v>
      </c>
      <c r="HM423" s="52" t="s">
        <v>1931</v>
      </c>
      <c r="HW423" s="52" t="s">
        <v>990</v>
      </c>
      <c r="IB423" s="51" t="s">
        <v>968</v>
      </c>
      <c r="IQ423" s="52" t="s">
        <v>124</v>
      </c>
      <c r="IV423" s="51" t="s">
        <v>994</v>
      </c>
      <c r="KJ423" s="52">
        <v>100000000</v>
      </c>
    </row>
    <row r="424" spans="1:296" ht="208.5" thickBot="1">
      <c r="F424" s="51" t="s">
        <v>958</v>
      </c>
      <c r="K424" s="51" t="s">
        <v>968</v>
      </c>
      <c r="AE424" s="51" t="s">
        <v>961</v>
      </c>
      <c r="AF424"/>
      <c r="AG424"/>
      <c r="AH424"/>
      <c r="AI424"/>
      <c r="AJ424" s="51" t="s">
        <v>970</v>
      </c>
      <c r="BD424" s="72" t="s">
        <v>919</v>
      </c>
      <c r="BE424" s="70">
        <v>5</v>
      </c>
      <c r="BF424" s="70">
        <v>30</v>
      </c>
      <c r="BG424" s="70" t="s">
        <v>6733</v>
      </c>
      <c r="BS424" s="52" t="s">
        <v>951</v>
      </c>
      <c r="BX424" s="52">
        <v>0</v>
      </c>
      <c r="CM424" s="51" t="s">
        <v>98</v>
      </c>
      <c r="CW424" s="51" t="s">
        <v>999</v>
      </c>
      <c r="DQ424" s="52" t="s">
        <v>967</v>
      </c>
      <c r="DV424" s="52" t="s">
        <v>124</v>
      </c>
      <c r="EA424" s="51" t="s">
        <v>968</v>
      </c>
      <c r="EF424" s="51" t="s">
        <v>961</v>
      </c>
      <c r="EP424" s="52" t="s">
        <v>981</v>
      </c>
      <c r="FE424" s="52" t="s">
        <v>4448</v>
      </c>
      <c r="FJ424" s="52" t="s">
        <v>993</v>
      </c>
      <c r="FT424" s="52" t="s">
        <v>975</v>
      </c>
      <c r="FY424" s="51" t="s">
        <v>950</v>
      </c>
      <c r="GD424" s="51" t="s">
        <v>958</v>
      </c>
      <c r="GI424" s="52">
        <v>80000000000</v>
      </c>
      <c r="GN424" s="51" t="s">
        <v>968</v>
      </c>
      <c r="GX424" s="51" t="s">
        <v>969</v>
      </c>
      <c r="HH424" s="52" t="s">
        <v>990</v>
      </c>
      <c r="HR424" s="51" t="s">
        <v>962</v>
      </c>
      <c r="IB424" s="52">
        <v>3620000</v>
      </c>
      <c r="IL424" s="51" t="s">
        <v>1053</v>
      </c>
      <c r="IV424" s="52" t="s">
        <v>11146</v>
      </c>
      <c r="JF424" s="51" t="s">
        <v>98</v>
      </c>
      <c r="JK424" s="51" t="s">
        <v>954</v>
      </c>
      <c r="JP424" s="51" t="s">
        <v>954</v>
      </c>
      <c r="JU424" s="51" t="s">
        <v>962</v>
      </c>
      <c r="JZ424" s="51" t="s">
        <v>961</v>
      </c>
      <c r="KE424" s="51" t="s">
        <v>1042</v>
      </c>
    </row>
    <row r="425" spans="1:296" ht="16.5">
      <c r="A425" s="51" t="s">
        <v>964</v>
      </c>
      <c r="F425" s="52" t="s">
        <v>959</v>
      </c>
      <c r="K425" s="52" t="s">
        <v>124</v>
      </c>
      <c r="P425" s="51" t="s">
        <v>970</v>
      </c>
      <c r="AE425" s="52" t="s">
        <v>918</v>
      </c>
      <c r="AF425"/>
      <c r="AG425"/>
      <c r="AH425"/>
      <c r="AI425"/>
      <c r="AJ425" s="52" t="s">
        <v>124</v>
      </c>
      <c r="AT425" s="51" t="s">
        <v>964</v>
      </c>
      <c r="AY425" s="51" t="s">
        <v>962</v>
      </c>
      <c r="BD425" s="50" t="s">
        <v>920</v>
      </c>
      <c r="BI425" s="51" t="s">
        <v>952</v>
      </c>
      <c r="CH425" s="51" t="s">
        <v>1149</v>
      </c>
      <c r="CM425" s="52" t="s">
        <v>8258</v>
      </c>
      <c r="CW425" s="52">
        <v>86000</v>
      </c>
      <c r="DL425" s="51" t="s">
        <v>970</v>
      </c>
      <c r="EA425" s="52">
        <v>490000000</v>
      </c>
      <c r="EF425" s="52" t="s">
        <v>995</v>
      </c>
      <c r="EK425" s="51" t="s">
        <v>954</v>
      </c>
      <c r="EU425" s="51" t="s">
        <v>971</v>
      </c>
      <c r="EZ425" s="51" t="s">
        <v>969</v>
      </c>
      <c r="FO425" s="51" t="s">
        <v>1035</v>
      </c>
      <c r="FY425" s="52" t="s">
        <v>171</v>
      </c>
      <c r="GD425" s="52" t="s">
        <v>993</v>
      </c>
      <c r="GN425" s="52" t="s">
        <v>124</v>
      </c>
      <c r="GS425" s="51" t="s">
        <v>994</v>
      </c>
      <c r="GX425" s="52" t="s">
        <v>124</v>
      </c>
      <c r="HC425" s="51" t="s">
        <v>950</v>
      </c>
      <c r="HM425" s="51" t="s">
        <v>958</v>
      </c>
      <c r="HR425" s="52" t="s">
        <v>978</v>
      </c>
      <c r="HW425" s="51" t="s">
        <v>991</v>
      </c>
      <c r="IL425" s="52">
        <v>2009</v>
      </c>
      <c r="IQ425" s="51" t="s">
        <v>971</v>
      </c>
      <c r="JF425" s="52" t="s">
        <v>4816</v>
      </c>
      <c r="JK425" s="52" t="s">
        <v>975</v>
      </c>
      <c r="JP425" s="52" t="s">
        <v>975</v>
      </c>
      <c r="JU425" s="52" t="s">
        <v>1214</v>
      </c>
      <c r="JZ425" s="52" t="s">
        <v>917</v>
      </c>
      <c r="KE425" s="52" t="s">
        <v>1997</v>
      </c>
      <c r="KJ425" s="51" t="s">
        <v>98</v>
      </c>
    </row>
    <row r="426" spans="1:296" ht="16.5">
      <c r="A426" s="52" t="s">
        <v>1477</v>
      </c>
      <c r="P426" s="52" t="s">
        <v>124</v>
      </c>
      <c r="U426" s="51" t="s">
        <v>950</v>
      </c>
      <c r="Z426" s="50" t="s">
        <v>982</v>
      </c>
      <c r="AE426"/>
      <c r="AF426"/>
      <c r="AG426"/>
      <c r="AH426"/>
      <c r="AI426"/>
      <c r="AT426" s="52" t="s">
        <v>1195</v>
      </c>
      <c r="AY426" s="52" t="s">
        <v>996</v>
      </c>
      <c r="BI426" s="52" t="s">
        <v>988</v>
      </c>
      <c r="BS426" s="51" t="s">
        <v>952</v>
      </c>
      <c r="BX426" s="51" t="s">
        <v>1099</v>
      </c>
      <c r="CH426" s="52" t="s">
        <v>1150</v>
      </c>
      <c r="DL426" s="52" t="s">
        <v>124</v>
      </c>
      <c r="DQ426" s="51" t="s">
        <v>968</v>
      </c>
      <c r="DV426" s="51" t="s">
        <v>971</v>
      </c>
      <c r="EK426" s="52" t="s">
        <v>975</v>
      </c>
      <c r="EP426" s="51" t="s">
        <v>954</v>
      </c>
      <c r="EU426" s="52" t="s">
        <v>3120</v>
      </c>
      <c r="EZ426" s="52" t="s">
        <v>124</v>
      </c>
      <c r="FE426" s="51" t="s">
        <v>998</v>
      </c>
      <c r="FJ426" s="51" t="s">
        <v>994</v>
      </c>
      <c r="FO426" s="52" t="s">
        <v>3044</v>
      </c>
      <c r="FT426" s="51" t="s">
        <v>956</v>
      </c>
      <c r="GI426" s="51" t="s">
        <v>970</v>
      </c>
      <c r="GS426" s="52" t="s">
        <v>9893</v>
      </c>
      <c r="HC426" s="52" t="s">
        <v>1000</v>
      </c>
      <c r="HH426" s="51" t="s">
        <v>991</v>
      </c>
      <c r="HM426" s="52" t="s">
        <v>959</v>
      </c>
      <c r="HW426" s="52" t="s">
        <v>3039</v>
      </c>
      <c r="IB426" s="51" t="s">
        <v>969</v>
      </c>
      <c r="IQ426" s="52" t="s">
        <v>10925</v>
      </c>
      <c r="IV426" s="51" t="s">
        <v>961</v>
      </c>
      <c r="JA426" s="50" t="s">
        <v>982</v>
      </c>
      <c r="KJ426" s="52" t="s">
        <v>11718</v>
      </c>
    </row>
    <row r="427" spans="1:296" ht="16.5">
      <c r="F427" s="51" t="s">
        <v>960</v>
      </c>
      <c r="K427" s="51" t="s">
        <v>969</v>
      </c>
      <c r="U427" s="52" t="s">
        <v>1958</v>
      </c>
      <c r="AE427" s="51" t="s">
        <v>962</v>
      </c>
      <c r="AF427"/>
      <c r="AG427"/>
      <c r="AH427"/>
      <c r="AI427"/>
      <c r="AJ427" s="51" t="s">
        <v>971</v>
      </c>
      <c r="AO427" s="51" t="s">
        <v>950</v>
      </c>
      <c r="BN427" s="50" t="s">
        <v>1009</v>
      </c>
      <c r="BS427" s="52" t="s">
        <v>953</v>
      </c>
      <c r="BX427" s="52" t="s">
        <v>1104</v>
      </c>
      <c r="CW427" s="51" t="s">
        <v>98</v>
      </c>
      <c r="DQ427" s="52" t="s">
        <v>124</v>
      </c>
      <c r="DV427" s="52" t="s">
        <v>1489</v>
      </c>
      <c r="EA427" s="51" t="s">
        <v>969</v>
      </c>
      <c r="EF427" s="51" t="s">
        <v>962</v>
      </c>
      <c r="EP427" s="52" t="s">
        <v>975</v>
      </c>
      <c r="FE427" s="52" t="s">
        <v>4449</v>
      </c>
      <c r="FJ427" s="52" t="s">
        <v>9105</v>
      </c>
      <c r="FT427" s="52" t="s">
        <v>976</v>
      </c>
      <c r="FY427" s="51" t="s">
        <v>952</v>
      </c>
      <c r="GD427" s="51" t="s">
        <v>994</v>
      </c>
      <c r="GI427" s="52">
        <v>200000000000</v>
      </c>
      <c r="GN427" s="51" t="s">
        <v>969</v>
      </c>
      <c r="GX427" s="51" t="s">
        <v>970</v>
      </c>
      <c r="HH427" s="52" t="s">
        <v>992</v>
      </c>
      <c r="HR427" s="51" t="s">
        <v>964</v>
      </c>
      <c r="IB427" s="52" t="s">
        <v>124</v>
      </c>
      <c r="IL427" s="51" t="s">
        <v>1054</v>
      </c>
      <c r="IV427" s="52" t="s">
        <v>918</v>
      </c>
      <c r="JK427" s="51" t="s">
        <v>956</v>
      </c>
      <c r="JP427" s="51" t="s">
        <v>956</v>
      </c>
      <c r="JU427" s="51" t="s">
        <v>964</v>
      </c>
      <c r="JZ427" s="51" t="s">
        <v>962</v>
      </c>
      <c r="KE427" s="50" t="s">
        <v>1245</v>
      </c>
    </row>
    <row r="428" spans="1:296" ht="16.5">
      <c r="A428" s="51" t="s">
        <v>966</v>
      </c>
      <c r="F428" s="52" t="s">
        <v>1928</v>
      </c>
      <c r="K428" s="52" t="s">
        <v>124</v>
      </c>
      <c r="P428" s="51" t="s">
        <v>971</v>
      </c>
      <c r="AE428" s="52" t="s">
        <v>996</v>
      </c>
      <c r="AF428"/>
      <c r="AG428"/>
      <c r="AH428"/>
      <c r="AI428"/>
      <c r="AJ428" s="52" t="s">
        <v>6122</v>
      </c>
      <c r="AO428" s="52" t="s">
        <v>980</v>
      </c>
      <c r="AT428" s="51" t="s">
        <v>966</v>
      </c>
      <c r="AY428" s="51" t="s">
        <v>964</v>
      </c>
      <c r="BD428" s="51" t="s">
        <v>921</v>
      </c>
      <c r="BI428" s="51" t="s">
        <v>954</v>
      </c>
      <c r="CW428" s="52" t="s">
        <v>8656</v>
      </c>
      <c r="DL428" s="51" t="s">
        <v>971</v>
      </c>
      <c r="EA428" s="52" t="s">
        <v>124</v>
      </c>
      <c r="EF428" s="52" t="s">
        <v>963</v>
      </c>
      <c r="EK428" s="51" t="s">
        <v>956</v>
      </c>
      <c r="EU428" s="51" t="s">
        <v>972</v>
      </c>
      <c r="EZ428" s="51" t="s">
        <v>970</v>
      </c>
      <c r="FO428" s="50" t="s">
        <v>1037</v>
      </c>
      <c r="FY428" s="52" t="s">
        <v>171</v>
      </c>
      <c r="GD428" s="52" t="s">
        <v>5538</v>
      </c>
      <c r="GN428" s="52" t="s">
        <v>124</v>
      </c>
      <c r="GS428" s="51" t="s">
        <v>961</v>
      </c>
      <c r="GX428" s="52" t="s">
        <v>124</v>
      </c>
      <c r="HC428" s="51" t="s">
        <v>987</v>
      </c>
      <c r="HM428" s="51" t="s">
        <v>960</v>
      </c>
      <c r="HR428" s="52" t="s">
        <v>979</v>
      </c>
      <c r="HW428" s="51" t="s">
        <v>958</v>
      </c>
      <c r="IL428" s="52">
        <v>2009</v>
      </c>
      <c r="IQ428" s="51" t="s">
        <v>998</v>
      </c>
      <c r="JK428" s="52" t="s">
        <v>976</v>
      </c>
      <c r="JP428" s="52" t="s">
        <v>1931</v>
      </c>
      <c r="JU428" s="52" t="s">
        <v>1195</v>
      </c>
      <c r="JZ428" s="52" t="s">
        <v>1004</v>
      </c>
    </row>
    <row r="429" spans="1:296" ht="16.5">
      <c r="A429" s="52" t="s">
        <v>967</v>
      </c>
      <c r="P429" s="52" t="s">
        <v>4234</v>
      </c>
      <c r="U429" s="51" t="s">
        <v>987</v>
      </c>
      <c r="Z429" s="51" t="s">
        <v>983</v>
      </c>
      <c r="AE429"/>
      <c r="AF429"/>
      <c r="AG429"/>
      <c r="AH429"/>
      <c r="AI429"/>
      <c r="AT429" s="52" t="s">
        <v>967</v>
      </c>
      <c r="AY429" s="52" t="s">
        <v>965</v>
      </c>
      <c r="BD429" s="52" t="s">
        <v>922</v>
      </c>
      <c r="BI429" s="52" t="s">
        <v>975</v>
      </c>
      <c r="BS429" s="51" t="s">
        <v>954</v>
      </c>
      <c r="BX429" s="51" t="s">
        <v>1101</v>
      </c>
      <c r="CM429" s="51" t="s">
        <v>950</v>
      </c>
      <c r="DL429" s="52" t="s">
        <v>8821</v>
      </c>
      <c r="DQ429" s="51" t="s">
        <v>969</v>
      </c>
      <c r="DV429" s="51" t="s">
        <v>972</v>
      </c>
      <c r="EK429" s="52" t="s">
        <v>976</v>
      </c>
      <c r="EP429" s="51" t="s">
        <v>956</v>
      </c>
      <c r="EU429" s="52" t="s">
        <v>3121</v>
      </c>
      <c r="EZ429" s="52" t="s">
        <v>124</v>
      </c>
      <c r="FE429" s="51" t="s">
        <v>999</v>
      </c>
      <c r="FJ429" s="51" t="s">
        <v>961</v>
      </c>
      <c r="FT429" s="51" t="s">
        <v>958</v>
      </c>
      <c r="GI429" s="51" t="s">
        <v>971</v>
      </c>
      <c r="GS429" s="52" t="s">
        <v>995</v>
      </c>
      <c r="HC429" s="52" t="s">
        <v>988</v>
      </c>
      <c r="HH429" s="51" t="s">
        <v>958</v>
      </c>
      <c r="HM429" s="52" t="s">
        <v>4612</v>
      </c>
      <c r="HW429" s="52" t="s">
        <v>2700</v>
      </c>
      <c r="IB429" s="51" t="s">
        <v>970</v>
      </c>
      <c r="IQ429" s="52" t="s">
        <v>10926</v>
      </c>
      <c r="IV429" s="51" t="s">
        <v>962</v>
      </c>
      <c r="JA429" s="51" t="s">
        <v>983</v>
      </c>
      <c r="JF429" s="50" t="s">
        <v>982</v>
      </c>
    </row>
    <row r="430" spans="1:296" ht="17" thickBot="1">
      <c r="F430" s="51" t="s">
        <v>961</v>
      </c>
      <c r="K430" s="51" t="s">
        <v>970</v>
      </c>
      <c r="U430" s="52" t="s">
        <v>953</v>
      </c>
      <c r="Z430" s="52" t="s">
        <v>132</v>
      </c>
      <c r="AE430" s="51" t="s">
        <v>964</v>
      </c>
      <c r="AF430"/>
      <c r="AG430"/>
      <c r="AH430"/>
      <c r="AI430"/>
      <c r="AJ430" s="51" t="s">
        <v>998</v>
      </c>
      <c r="AO430" s="51" t="s">
        <v>952</v>
      </c>
      <c r="BN430" s="51" t="s">
        <v>1010</v>
      </c>
      <c r="BS430" s="52" t="s">
        <v>955</v>
      </c>
      <c r="BX430" s="52" t="s">
        <v>1120</v>
      </c>
      <c r="CM430" s="52" t="s">
        <v>974</v>
      </c>
      <c r="DQ430" s="52">
        <v>0</v>
      </c>
      <c r="DV430" s="52" t="s">
        <v>1490</v>
      </c>
      <c r="EA430" s="51" t="s">
        <v>970</v>
      </c>
      <c r="EF430" s="51" t="s">
        <v>964</v>
      </c>
      <c r="EP430" s="52" t="s">
        <v>976</v>
      </c>
      <c r="FE430" s="52">
        <v>600000000</v>
      </c>
      <c r="FJ430" s="52" t="s">
        <v>917</v>
      </c>
      <c r="FT430" s="52" t="s">
        <v>1199</v>
      </c>
      <c r="FY430" s="51" t="s">
        <v>954</v>
      </c>
      <c r="GD430" s="51" t="s">
        <v>961</v>
      </c>
      <c r="GI430" s="52" t="s">
        <v>9680</v>
      </c>
      <c r="GN430" s="51" t="s">
        <v>970</v>
      </c>
      <c r="GX430" s="51" t="s">
        <v>971</v>
      </c>
      <c r="HH430" s="52" t="s">
        <v>993</v>
      </c>
      <c r="HR430" s="51" t="s">
        <v>966</v>
      </c>
      <c r="IB430" s="52" t="s">
        <v>124</v>
      </c>
      <c r="IL430" s="51" t="s">
        <v>1056</v>
      </c>
      <c r="IV430" s="52" t="s">
        <v>1004</v>
      </c>
      <c r="JA430" s="52" t="s">
        <v>132</v>
      </c>
      <c r="JK430" s="51" t="s">
        <v>958</v>
      </c>
      <c r="JP430" s="51" t="s">
        <v>958</v>
      </c>
      <c r="JU430" s="51" t="s">
        <v>966</v>
      </c>
      <c r="JZ430" s="51" t="s">
        <v>964</v>
      </c>
      <c r="KE430" s="51" t="s">
        <v>1246</v>
      </c>
      <c r="KJ430" s="50" t="s">
        <v>1009</v>
      </c>
    </row>
    <row r="431" spans="1:296" ht="17" thickBot="1">
      <c r="A431" s="51" t="s">
        <v>968</v>
      </c>
      <c r="F431" s="52" t="s">
        <v>917</v>
      </c>
      <c r="K431" s="52" t="s">
        <v>124</v>
      </c>
      <c r="P431" s="51" t="s">
        <v>972</v>
      </c>
      <c r="AE431" s="52" t="s">
        <v>1477</v>
      </c>
      <c r="AF431"/>
      <c r="AG431"/>
      <c r="AH431"/>
      <c r="AI431"/>
      <c r="AJ431" s="52" t="s">
        <v>6123</v>
      </c>
      <c r="AO431" s="52" t="s">
        <v>988</v>
      </c>
      <c r="AT431" s="51" t="s">
        <v>968</v>
      </c>
      <c r="AY431" s="51" t="s">
        <v>966</v>
      </c>
      <c r="BD431" s="50" t="s">
        <v>923</v>
      </c>
      <c r="BI431" s="51" t="s">
        <v>956</v>
      </c>
      <c r="BN431" s="69"/>
      <c r="BO431" s="69" t="s">
        <v>1011</v>
      </c>
      <c r="BP431" s="69" t="s">
        <v>1012</v>
      </c>
      <c r="DL431" s="51" t="s">
        <v>998</v>
      </c>
      <c r="EA431" s="52" t="s">
        <v>124</v>
      </c>
      <c r="EF431" s="52" t="s">
        <v>979</v>
      </c>
      <c r="EK431" s="51" t="s">
        <v>958</v>
      </c>
      <c r="EU431" s="51" t="s">
        <v>973</v>
      </c>
      <c r="EZ431" s="51" t="s">
        <v>971</v>
      </c>
      <c r="FO431" s="51" t="s">
        <v>1038</v>
      </c>
      <c r="FY431" s="52" t="s">
        <v>171</v>
      </c>
      <c r="GD431" s="52" t="s">
        <v>919</v>
      </c>
      <c r="GN431" s="52" t="s">
        <v>124</v>
      </c>
      <c r="GS431" s="51" t="s">
        <v>962</v>
      </c>
      <c r="GX431" s="52" t="s">
        <v>10075</v>
      </c>
      <c r="HC431" s="51" t="s">
        <v>989</v>
      </c>
      <c r="HM431" s="51" t="s">
        <v>961</v>
      </c>
      <c r="HR431" s="52" t="s">
        <v>997</v>
      </c>
      <c r="HW431" s="51" t="s">
        <v>994</v>
      </c>
      <c r="IL431" s="52">
        <v>2020</v>
      </c>
      <c r="IQ431" s="51" t="s">
        <v>999</v>
      </c>
      <c r="JK431" s="52" t="s">
        <v>2679</v>
      </c>
      <c r="JP431" s="52" t="s">
        <v>1932</v>
      </c>
      <c r="JU431" s="52" t="s">
        <v>997</v>
      </c>
      <c r="JZ431" s="52" t="s">
        <v>979</v>
      </c>
    </row>
    <row r="432" spans="1:296" ht="80.5" thickBot="1">
      <c r="A432" s="52" t="s">
        <v>124</v>
      </c>
      <c r="P432" s="52" t="s">
        <v>4235</v>
      </c>
      <c r="U432" s="51" t="s">
        <v>989</v>
      </c>
      <c r="Z432" s="50" t="s">
        <v>984</v>
      </c>
      <c r="AE432"/>
      <c r="AF432"/>
      <c r="AG432"/>
      <c r="AH432"/>
      <c r="AI432"/>
      <c r="AT432" s="52" t="s">
        <v>124</v>
      </c>
      <c r="AY432" s="52" t="s">
        <v>997</v>
      </c>
      <c r="BI432" s="52" t="s">
        <v>4622</v>
      </c>
      <c r="BN432" s="72" t="s">
        <v>990</v>
      </c>
      <c r="BO432" s="70" t="s">
        <v>1018</v>
      </c>
      <c r="BP432" s="70" t="s">
        <v>7718</v>
      </c>
      <c r="BS432" s="51" t="s">
        <v>956</v>
      </c>
      <c r="BX432" s="51" t="s">
        <v>98</v>
      </c>
      <c r="CM432" s="51" t="s">
        <v>952</v>
      </c>
      <c r="CW432" s="50" t="s">
        <v>1009</v>
      </c>
      <c r="DL432" s="52" t="s">
        <v>8822</v>
      </c>
      <c r="DQ432" s="51" t="s">
        <v>970</v>
      </c>
      <c r="DV432" s="51" t="s">
        <v>973</v>
      </c>
      <c r="EK432" s="52" t="s">
        <v>977</v>
      </c>
      <c r="EP432" s="51" t="s">
        <v>958</v>
      </c>
      <c r="EU432" s="52">
        <v>1663000000</v>
      </c>
      <c r="EZ432" s="52" t="s">
        <v>8975</v>
      </c>
      <c r="FE432" s="51" t="s">
        <v>98</v>
      </c>
      <c r="FJ432" s="51" t="s">
        <v>962</v>
      </c>
      <c r="FO432" s="52" t="s">
        <v>9261</v>
      </c>
      <c r="FT432" s="51" t="s">
        <v>960</v>
      </c>
      <c r="GI432" s="51" t="s">
        <v>998</v>
      </c>
      <c r="GS432" s="52" t="s">
        <v>963</v>
      </c>
      <c r="HC432" s="52" t="s">
        <v>990</v>
      </c>
      <c r="HH432" s="51" t="s">
        <v>994</v>
      </c>
      <c r="HM432" s="52" t="s">
        <v>919</v>
      </c>
      <c r="HW432" s="52" t="s">
        <v>5723</v>
      </c>
      <c r="IB432" s="51" t="s">
        <v>971</v>
      </c>
      <c r="IQ432" s="52">
        <v>10520000</v>
      </c>
      <c r="IV432" s="51" t="s">
        <v>964</v>
      </c>
      <c r="JA432" s="50" t="s">
        <v>984</v>
      </c>
      <c r="JF432" s="51" t="s">
        <v>983</v>
      </c>
      <c r="KE432" s="51" t="s">
        <v>1046</v>
      </c>
    </row>
    <row r="433" spans="1:298" ht="72.5" thickBot="1">
      <c r="F433" s="51" t="s">
        <v>962</v>
      </c>
      <c r="K433" s="51" t="s">
        <v>971</v>
      </c>
      <c r="U433" s="52" t="s">
        <v>1001</v>
      </c>
      <c r="AE433" s="51" t="s">
        <v>966</v>
      </c>
      <c r="AF433"/>
      <c r="AG433"/>
      <c r="AH433"/>
      <c r="AI433"/>
      <c r="AJ433" s="51" t="s">
        <v>999</v>
      </c>
      <c r="AO433" s="51" t="s">
        <v>954</v>
      </c>
      <c r="BN433" s="73" t="s">
        <v>1014</v>
      </c>
      <c r="BO433" s="71" t="s">
        <v>1018</v>
      </c>
      <c r="BP433" s="71" t="s">
        <v>7719</v>
      </c>
      <c r="BS433" s="52" t="s">
        <v>2818</v>
      </c>
      <c r="BX433" s="52" t="s">
        <v>8096</v>
      </c>
      <c r="CM433" s="52" t="s">
        <v>953</v>
      </c>
      <c r="DQ433" s="52">
        <v>2100000000</v>
      </c>
      <c r="DV433" s="52">
        <v>1000000000</v>
      </c>
      <c r="EA433" s="51" t="s">
        <v>971</v>
      </c>
      <c r="EF433" s="51" t="s">
        <v>966</v>
      </c>
      <c r="EP433" s="52" t="s">
        <v>977</v>
      </c>
      <c r="FJ433" s="52" t="s">
        <v>996</v>
      </c>
      <c r="FO433" s="52" t="s">
        <v>9262</v>
      </c>
      <c r="FT433" s="52" t="s">
        <v>9352</v>
      </c>
      <c r="FY433" s="51" t="s">
        <v>956</v>
      </c>
      <c r="GD433" s="51" t="s">
        <v>962</v>
      </c>
      <c r="GI433" s="52" t="s">
        <v>9681</v>
      </c>
      <c r="GN433" s="51" t="s">
        <v>971</v>
      </c>
      <c r="GX433" s="51" t="s">
        <v>972</v>
      </c>
      <c r="HH433" s="52" t="s">
        <v>10434</v>
      </c>
      <c r="HR433" s="51" t="s">
        <v>968</v>
      </c>
      <c r="IB433" s="52" t="s">
        <v>10753</v>
      </c>
      <c r="IL433" s="51" t="s">
        <v>1070</v>
      </c>
      <c r="IV433" s="52" t="s">
        <v>1477</v>
      </c>
      <c r="JF433" s="52" t="s">
        <v>132</v>
      </c>
      <c r="JK433" s="51" t="s">
        <v>960</v>
      </c>
      <c r="JP433" s="51" t="s">
        <v>960</v>
      </c>
      <c r="JU433" s="51" t="s">
        <v>968</v>
      </c>
      <c r="JZ433" s="51" t="s">
        <v>966</v>
      </c>
      <c r="KE433" s="52" t="s">
        <v>1247</v>
      </c>
      <c r="KJ433" s="51" t="s">
        <v>1010</v>
      </c>
    </row>
    <row r="434" spans="1:298" ht="48.5" thickBot="1">
      <c r="A434" s="51" t="s">
        <v>969</v>
      </c>
      <c r="F434" s="52" t="s">
        <v>978</v>
      </c>
      <c r="K434" s="52" t="s">
        <v>2906</v>
      </c>
      <c r="P434" s="51" t="s">
        <v>973</v>
      </c>
      <c r="AE434" s="52" t="s">
        <v>997</v>
      </c>
      <c r="AF434"/>
      <c r="AG434"/>
      <c r="AH434"/>
      <c r="AI434"/>
      <c r="AJ434" s="52">
        <v>250000</v>
      </c>
      <c r="AO434" s="52" t="s">
        <v>955</v>
      </c>
      <c r="AT434" s="51" t="s">
        <v>969</v>
      </c>
      <c r="AY434" s="51" t="s">
        <v>968</v>
      </c>
      <c r="BD434" s="51" t="s">
        <v>924</v>
      </c>
      <c r="BI434" s="51" t="s">
        <v>958</v>
      </c>
      <c r="BN434" s="72" t="s">
        <v>1015</v>
      </c>
      <c r="BO434" s="70" t="s">
        <v>1018</v>
      </c>
      <c r="BP434" s="70" t="s">
        <v>7720</v>
      </c>
      <c r="DL434" s="51" t="s">
        <v>999</v>
      </c>
      <c r="EA434" s="52" t="s">
        <v>3736</v>
      </c>
      <c r="EF434" s="52" t="s">
        <v>1731</v>
      </c>
      <c r="EK434" s="51" t="s">
        <v>960</v>
      </c>
      <c r="EU434" s="51" t="s">
        <v>98</v>
      </c>
      <c r="EZ434" s="51" t="s">
        <v>998</v>
      </c>
      <c r="FO434" s="52" t="s">
        <v>9263</v>
      </c>
      <c r="FY434" s="52" t="s">
        <v>124</v>
      </c>
      <c r="GD434" s="52" t="s">
        <v>1201</v>
      </c>
      <c r="GN434" s="52" t="s">
        <v>3468</v>
      </c>
      <c r="GS434" s="51" t="s">
        <v>964</v>
      </c>
      <c r="GX434" s="52" t="s">
        <v>10076</v>
      </c>
      <c r="HC434" s="51" t="s">
        <v>991</v>
      </c>
      <c r="HM434" s="51" t="s">
        <v>962</v>
      </c>
      <c r="HR434" s="52">
        <v>1045464840</v>
      </c>
      <c r="HW434" s="51" t="s">
        <v>961</v>
      </c>
      <c r="IL434" s="52">
        <v>2.5099999999999998</v>
      </c>
      <c r="IQ434" s="51" t="s">
        <v>98</v>
      </c>
      <c r="JK434" s="52" t="s">
        <v>11320</v>
      </c>
      <c r="JP434" s="52" t="s">
        <v>5015</v>
      </c>
      <c r="JU434" s="52">
        <v>8000000000</v>
      </c>
      <c r="JZ434" s="52" t="s">
        <v>997</v>
      </c>
      <c r="KJ434" s="69"/>
      <c r="KK434" s="69" t="s">
        <v>1011</v>
      </c>
      <c r="KL434" s="69" t="s">
        <v>1012</v>
      </c>
    </row>
    <row r="435" spans="1:298" ht="400.5" thickBot="1">
      <c r="A435" s="52">
        <v>0</v>
      </c>
      <c r="P435" s="52">
        <v>2600000</v>
      </c>
      <c r="U435" s="51" t="s">
        <v>991</v>
      </c>
      <c r="Z435" s="51" t="s">
        <v>985</v>
      </c>
      <c r="AE435"/>
      <c r="AF435"/>
      <c r="AG435"/>
      <c r="AH435"/>
      <c r="AI435"/>
      <c r="AT435" s="52">
        <v>0</v>
      </c>
      <c r="AY435" s="52">
        <v>77746394</v>
      </c>
      <c r="BD435" s="69"/>
      <c r="BE435" s="69" t="s">
        <v>925</v>
      </c>
      <c r="BF435" s="69" t="s">
        <v>926</v>
      </c>
      <c r="BG435" s="69" t="s">
        <v>98</v>
      </c>
      <c r="BI435" s="52" t="s">
        <v>3058</v>
      </c>
      <c r="BN435" s="73" t="s">
        <v>1016</v>
      </c>
      <c r="BO435" s="71" t="s">
        <v>213</v>
      </c>
      <c r="BP435" s="73"/>
      <c r="BS435" s="51" t="s">
        <v>958</v>
      </c>
      <c r="CM435" s="51" t="s">
        <v>954</v>
      </c>
      <c r="CW435" s="51" t="s">
        <v>1010</v>
      </c>
      <c r="DL435" s="52">
        <v>2169000000</v>
      </c>
      <c r="DQ435" s="51" t="s">
        <v>971</v>
      </c>
      <c r="DV435" s="51" t="s">
        <v>98</v>
      </c>
      <c r="EK435" s="52" t="s">
        <v>3291</v>
      </c>
      <c r="EP435" s="51" t="s">
        <v>960</v>
      </c>
      <c r="EZ435" s="52" t="s">
        <v>8978</v>
      </c>
      <c r="FJ435" s="51" t="s">
        <v>964</v>
      </c>
      <c r="FO435" s="52" t="s">
        <v>9264</v>
      </c>
      <c r="FT435" s="51" t="s">
        <v>961</v>
      </c>
      <c r="GI435" s="51" t="s">
        <v>999</v>
      </c>
      <c r="GS435" s="52" t="s">
        <v>979</v>
      </c>
      <c r="HC435" s="52" t="s">
        <v>1217</v>
      </c>
      <c r="HH435" s="51" t="s">
        <v>961</v>
      </c>
      <c r="HM435" s="52" t="s">
        <v>996</v>
      </c>
      <c r="HW435" s="52" t="s">
        <v>918</v>
      </c>
      <c r="IB435" s="51" t="s">
        <v>998</v>
      </c>
      <c r="IV435" s="51" t="s">
        <v>966</v>
      </c>
      <c r="JA435" s="51" t="s">
        <v>985</v>
      </c>
      <c r="JF435" s="50" t="s">
        <v>984</v>
      </c>
      <c r="KE435" s="51" t="s">
        <v>707</v>
      </c>
      <c r="KJ435" s="72" t="s">
        <v>990</v>
      </c>
      <c r="KK435" s="70" t="s">
        <v>1525</v>
      </c>
      <c r="KL435" s="70" t="s">
        <v>11719</v>
      </c>
    </row>
    <row r="436" spans="1:298" ht="409.6" thickBot="1">
      <c r="F436" s="51" t="s">
        <v>964</v>
      </c>
      <c r="K436" s="51" t="s">
        <v>972</v>
      </c>
      <c r="U436" s="52" t="s">
        <v>2279</v>
      </c>
      <c r="AE436" s="51" t="s">
        <v>968</v>
      </c>
      <c r="AF436"/>
      <c r="AG436"/>
      <c r="AH436"/>
      <c r="AI436"/>
      <c r="AJ436" s="51" t="s">
        <v>98</v>
      </c>
      <c r="AO436" s="51" t="s">
        <v>956</v>
      </c>
      <c r="BD436" s="72" t="s">
        <v>101</v>
      </c>
      <c r="BE436" s="70" t="s">
        <v>1159</v>
      </c>
      <c r="BF436" s="70" t="s">
        <v>928</v>
      </c>
      <c r="BG436" s="72"/>
      <c r="BN436" s="72" t="s">
        <v>1017</v>
      </c>
      <c r="BO436" s="70" t="s">
        <v>1018</v>
      </c>
      <c r="BP436" s="70" t="s">
        <v>7721</v>
      </c>
      <c r="BS436" s="52" t="s">
        <v>959</v>
      </c>
      <c r="CM436" s="52" t="s">
        <v>975</v>
      </c>
      <c r="CW436" s="69"/>
      <c r="CX436" s="69" t="s">
        <v>1011</v>
      </c>
      <c r="CY436" s="69" t="s">
        <v>1012</v>
      </c>
      <c r="DQ436" s="52" t="s">
        <v>1210</v>
      </c>
      <c r="DV436" s="52" t="s">
        <v>1491</v>
      </c>
      <c r="EA436" s="51" t="s">
        <v>972</v>
      </c>
      <c r="EF436" s="51" t="s">
        <v>968</v>
      </c>
      <c r="EP436" s="52" t="s">
        <v>2688</v>
      </c>
      <c r="FE436" s="51" t="s">
        <v>950</v>
      </c>
      <c r="FJ436" s="52" t="s">
        <v>1482</v>
      </c>
      <c r="FT436" s="52" t="s">
        <v>917</v>
      </c>
      <c r="FY436" s="51" t="s">
        <v>958</v>
      </c>
      <c r="GD436" s="51" t="s">
        <v>964</v>
      </c>
      <c r="GI436" s="52">
        <v>9999999999</v>
      </c>
      <c r="GN436" s="51" t="s">
        <v>972</v>
      </c>
      <c r="GX436" s="51" t="s">
        <v>973</v>
      </c>
      <c r="HH436" s="52" t="s">
        <v>919</v>
      </c>
      <c r="HR436" s="51" t="s">
        <v>969</v>
      </c>
      <c r="IB436" s="52" t="s">
        <v>10754</v>
      </c>
      <c r="IL436" s="51" t="s">
        <v>1071</v>
      </c>
      <c r="IV436" s="52" t="s">
        <v>997</v>
      </c>
      <c r="JK436" s="51" t="s">
        <v>961</v>
      </c>
      <c r="JP436" s="51" t="s">
        <v>961</v>
      </c>
      <c r="JU436" s="51" t="s">
        <v>969</v>
      </c>
      <c r="JZ436" s="51" t="s">
        <v>968</v>
      </c>
      <c r="KE436" s="52" t="s">
        <v>1095</v>
      </c>
      <c r="KJ436" s="73" t="s">
        <v>1014</v>
      </c>
      <c r="KK436" s="71" t="s">
        <v>1013</v>
      </c>
      <c r="KL436" s="71" t="s">
        <v>11720</v>
      </c>
    </row>
    <row r="437" spans="1:298" ht="409.6" thickBot="1">
      <c r="A437" s="51" t="s">
        <v>970</v>
      </c>
      <c r="F437" s="52" t="s">
        <v>979</v>
      </c>
      <c r="K437" s="52" t="s">
        <v>2907</v>
      </c>
      <c r="P437" s="51" t="s">
        <v>98</v>
      </c>
      <c r="Z437" s="51" t="s">
        <v>950</v>
      </c>
      <c r="AE437" s="52">
        <v>175000000</v>
      </c>
      <c r="AF437"/>
      <c r="AG437"/>
      <c r="AH437"/>
      <c r="AI437"/>
      <c r="AO437" s="52" t="s">
        <v>5026</v>
      </c>
      <c r="AT437" s="51" t="s">
        <v>970</v>
      </c>
      <c r="AY437" s="51" t="s">
        <v>969</v>
      </c>
      <c r="BD437" s="50" t="s">
        <v>929</v>
      </c>
      <c r="BI437" s="51" t="s">
        <v>960</v>
      </c>
      <c r="BN437" s="73" t="s">
        <v>1019</v>
      </c>
      <c r="BO437" s="71" t="s">
        <v>213</v>
      </c>
      <c r="BP437" s="73"/>
      <c r="BX437" s="51" t="s">
        <v>1090</v>
      </c>
      <c r="CW437" s="72" t="s">
        <v>990</v>
      </c>
      <c r="CX437" s="70" t="s">
        <v>1525</v>
      </c>
      <c r="CY437" s="70" t="s">
        <v>8658</v>
      </c>
      <c r="DL437" s="51" t="s">
        <v>98</v>
      </c>
      <c r="EA437" s="52" t="s">
        <v>3737</v>
      </c>
      <c r="EF437" s="52" t="s">
        <v>124</v>
      </c>
      <c r="EK437" s="51" t="s">
        <v>961</v>
      </c>
      <c r="EZ437" s="51" t="s">
        <v>999</v>
      </c>
      <c r="FE437" s="52" t="s">
        <v>1000</v>
      </c>
      <c r="FO437" s="50" t="s">
        <v>1555</v>
      </c>
      <c r="FY437" s="52" t="s">
        <v>171</v>
      </c>
      <c r="GD437" s="52" t="s">
        <v>979</v>
      </c>
      <c r="GN437" s="52" t="s">
        <v>3469</v>
      </c>
      <c r="GS437" s="51" t="s">
        <v>966</v>
      </c>
      <c r="HC437" s="51" t="s">
        <v>958</v>
      </c>
      <c r="HM437" s="51" t="s">
        <v>964</v>
      </c>
      <c r="HR437" s="52" t="s">
        <v>124</v>
      </c>
      <c r="HW437" s="51" t="s">
        <v>962</v>
      </c>
      <c r="IL437" s="52">
        <v>1.91</v>
      </c>
      <c r="JA437" s="51" t="s">
        <v>950</v>
      </c>
      <c r="JK437" s="52" t="s">
        <v>917</v>
      </c>
      <c r="JP437" s="52" t="s">
        <v>918</v>
      </c>
      <c r="JU437" s="52" t="s">
        <v>124</v>
      </c>
      <c r="JZ437" s="52">
        <v>100000</v>
      </c>
      <c r="KJ437" s="72" t="s">
        <v>1015</v>
      </c>
      <c r="KK437" s="70" t="s">
        <v>1013</v>
      </c>
      <c r="KL437" s="70" t="s">
        <v>11721</v>
      </c>
    </row>
    <row r="438" spans="1:298" ht="312.5" thickBot="1">
      <c r="A438" s="52">
        <v>3300000000</v>
      </c>
      <c r="U438" s="51" t="s">
        <v>958</v>
      </c>
      <c r="Z438" s="52" t="s">
        <v>986</v>
      </c>
      <c r="AE438"/>
      <c r="AF438"/>
      <c r="AG438"/>
      <c r="AH438"/>
      <c r="AI438"/>
      <c r="AT438" s="52">
        <v>1000000000</v>
      </c>
      <c r="AY438" s="52" t="s">
        <v>124</v>
      </c>
      <c r="BI438" s="52" t="s">
        <v>7528</v>
      </c>
      <c r="BN438" s="50" t="s">
        <v>1020</v>
      </c>
      <c r="BS438" s="51" t="s">
        <v>960</v>
      </c>
      <c r="BX438" s="52" t="s">
        <v>1116</v>
      </c>
      <c r="CM438" s="51" t="s">
        <v>956</v>
      </c>
      <c r="CW438" s="73" t="s">
        <v>1014</v>
      </c>
      <c r="CX438" s="71" t="s">
        <v>1525</v>
      </c>
      <c r="CY438" s="71" t="s">
        <v>8659</v>
      </c>
      <c r="DQ438" s="51" t="s">
        <v>998</v>
      </c>
      <c r="EK438" s="52" t="s">
        <v>918</v>
      </c>
      <c r="EP438" s="51" t="s">
        <v>961</v>
      </c>
      <c r="EU438" s="51" t="s">
        <v>950</v>
      </c>
      <c r="FJ438" s="51" t="s">
        <v>966</v>
      </c>
      <c r="FT438" s="51" t="s">
        <v>962</v>
      </c>
      <c r="GI438" s="51" t="s">
        <v>98</v>
      </c>
      <c r="GS438" s="52" t="s">
        <v>171</v>
      </c>
      <c r="GX438" s="51" t="s">
        <v>98</v>
      </c>
      <c r="HC438" s="52" t="s">
        <v>1742</v>
      </c>
      <c r="HH438" s="51" t="s">
        <v>962</v>
      </c>
      <c r="HM438" s="52" t="s">
        <v>1477</v>
      </c>
      <c r="HW438" s="52" t="s">
        <v>996</v>
      </c>
      <c r="IB438" s="51" t="s">
        <v>999</v>
      </c>
      <c r="IQ438" s="51" t="s">
        <v>950</v>
      </c>
      <c r="IV438" s="51" t="s">
        <v>968</v>
      </c>
      <c r="JA438" s="52" t="s">
        <v>986</v>
      </c>
      <c r="JF438" s="51" t="s">
        <v>985</v>
      </c>
      <c r="KE438" s="51" t="s">
        <v>1049</v>
      </c>
      <c r="KJ438" s="73" t="s">
        <v>1016</v>
      </c>
      <c r="KK438" s="71" t="s">
        <v>1525</v>
      </c>
      <c r="KL438" s="71" t="s">
        <v>11722</v>
      </c>
    </row>
    <row r="439" spans="1:298" ht="409.6" thickBot="1">
      <c r="F439" s="51" t="s">
        <v>966</v>
      </c>
      <c r="K439" s="51" t="s">
        <v>973</v>
      </c>
      <c r="U439" s="52" t="s">
        <v>1003</v>
      </c>
      <c r="AE439" s="51" t="s">
        <v>969</v>
      </c>
      <c r="AF439"/>
      <c r="AG439"/>
      <c r="AH439"/>
      <c r="AI439"/>
      <c r="AO439" s="51" t="s">
        <v>958</v>
      </c>
      <c r="BS439" s="52" t="s">
        <v>7897</v>
      </c>
      <c r="CM439" s="52" t="s">
        <v>3470</v>
      </c>
      <c r="CW439" s="72" t="s">
        <v>1015</v>
      </c>
      <c r="CX439" s="70" t="s">
        <v>1030</v>
      </c>
      <c r="CY439" s="70" t="s">
        <v>8660</v>
      </c>
      <c r="DQ439" s="52" t="s">
        <v>1211</v>
      </c>
      <c r="EA439" s="51" t="s">
        <v>973</v>
      </c>
      <c r="EF439" s="51" t="s">
        <v>969</v>
      </c>
      <c r="EP439" s="52" t="s">
        <v>995</v>
      </c>
      <c r="EU439" s="52" t="s">
        <v>980</v>
      </c>
      <c r="EZ439" s="51" t="s">
        <v>98</v>
      </c>
      <c r="FE439" s="51" t="s">
        <v>987</v>
      </c>
      <c r="FJ439" s="52" t="s">
        <v>997</v>
      </c>
      <c r="FT439" s="52" t="s">
        <v>1214</v>
      </c>
      <c r="FY439" s="51" t="s">
        <v>960</v>
      </c>
      <c r="GD439" s="51" t="s">
        <v>966</v>
      </c>
      <c r="GI439" s="52" t="s">
        <v>9671</v>
      </c>
      <c r="GN439" s="51" t="s">
        <v>973</v>
      </c>
      <c r="GX439" s="52" t="s">
        <v>10077</v>
      </c>
      <c r="HH439" s="52" t="s">
        <v>1004</v>
      </c>
      <c r="HR439" s="51" t="s">
        <v>970</v>
      </c>
      <c r="IB439" s="52">
        <v>0</v>
      </c>
      <c r="IL439" s="51" t="s">
        <v>1072</v>
      </c>
      <c r="IQ439" s="52" t="s">
        <v>1000</v>
      </c>
      <c r="IV439" s="52">
        <v>143200000000</v>
      </c>
      <c r="JK439" s="51" t="s">
        <v>962</v>
      </c>
      <c r="JP439" s="51" t="s">
        <v>962</v>
      </c>
      <c r="JU439" s="51" t="s">
        <v>970</v>
      </c>
      <c r="JZ439" s="51" t="s">
        <v>969</v>
      </c>
      <c r="KE439" s="52">
        <v>72</v>
      </c>
      <c r="KJ439" s="72" t="s">
        <v>1017</v>
      </c>
      <c r="KK439" s="70" t="s">
        <v>1030</v>
      </c>
      <c r="KL439" s="70" t="s">
        <v>11723</v>
      </c>
    </row>
    <row r="440" spans="1:298" ht="208.5" thickBot="1">
      <c r="A440" s="51" t="s">
        <v>971</v>
      </c>
      <c r="F440" s="52" t="s">
        <v>997</v>
      </c>
      <c r="K440" s="52">
        <v>1</v>
      </c>
      <c r="Z440" s="51" t="s">
        <v>987</v>
      </c>
      <c r="AE440" s="52" t="s">
        <v>124</v>
      </c>
      <c r="AF440"/>
      <c r="AG440"/>
      <c r="AH440"/>
      <c r="AI440"/>
      <c r="AJ440" s="51" t="s">
        <v>950</v>
      </c>
      <c r="AO440" s="52" t="s">
        <v>959</v>
      </c>
      <c r="AT440" s="51" t="s">
        <v>971</v>
      </c>
      <c r="AY440" s="51" t="s">
        <v>970</v>
      </c>
      <c r="BD440" s="51" t="s">
        <v>930</v>
      </c>
      <c r="BI440" s="51" t="s">
        <v>961</v>
      </c>
      <c r="BX440" s="51" t="s">
        <v>1092</v>
      </c>
      <c r="CW440" s="73" t="s">
        <v>1016</v>
      </c>
      <c r="CX440" s="71" t="s">
        <v>1525</v>
      </c>
      <c r="CY440" s="71" t="s">
        <v>8661</v>
      </c>
      <c r="DV440" s="51" t="s">
        <v>950</v>
      </c>
      <c r="EA440" s="52">
        <v>10000000</v>
      </c>
      <c r="EF440" s="52" t="s">
        <v>124</v>
      </c>
      <c r="EK440" s="51" t="s">
        <v>962</v>
      </c>
      <c r="EZ440" s="52" t="s">
        <v>8979</v>
      </c>
      <c r="FE440" s="52" t="s">
        <v>988</v>
      </c>
      <c r="FO440" s="51" t="s">
        <v>1556</v>
      </c>
      <c r="GD440" s="52" t="s">
        <v>997</v>
      </c>
      <c r="GN440" s="52">
        <v>0</v>
      </c>
      <c r="GS440" s="51" t="s">
        <v>968</v>
      </c>
      <c r="HC440" s="51" t="s">
        <v>994</v>
      </c>
      <c r="HM440" s="51" t="s">
        <v>966</v>
      </c>
      <c r="HR440" s="52" t="s">
        <v>124</v>
      </c>
      <c r="HW440" s="51" t="s">
        <v>964</v>
      </c>
      <c r="IL440" s="52">
        <v>85</v>
      </c>
      <c r="JA440" s="51" t="s">
        <v>987</v>
      </c>
      <c r="JF440" s="51" t="s">
        <v>950</v>
      </c>
      <c r="JK440" s="52" t="s">
        <v>963</v>
      </c>
      <c r="JP440" s="52" t="s">
        <v>1004</v>
      </c>
      <c r="JU440" s="52" t="s">
        <v>124</v>
      </c>
      <c r="JZ440" s="52" t="s">
        <v>124</v>
      </c>
      <c r="KJ440" s="73" t="s">
        <v>1019</v>
      </c>
      <c r="KK440" s="71" t="s">
        <v>171</v>
      </c>
      <c r="KL440" s="73"/>
    </row>
    <row r="441" spans="1:298" ht="264.5" thickBot="1">
      <c r="A441" s="52" t="s">
        <v>2288</v>
      </c>
      <c r="P441" s="51" t="s">
        <v>950</v>
      </c>
      <c r="U441" s="51" t="s">
        <v>994</v>
      </c>
      <c r="Z441" s="52" t="s">
        <v>988</v>
      </c>
      <c r="AE441"/>
      <c r="AF441"/>
      <c r="AG441"/>
      <c r="AH441"/>
      <c r="AI441"/>
      <c r="AJ441" s="52" t="s">
        <v>1005</v>
      </c>
      <c r="AT441" s="52" t="s">
        <v>6329</v>
      </c>
      <c r="AY441" s="52" t="s">
        <v>124</v>
      </c>
      <c r="BD441" s="162" t="s">
        <v>6734</v>
      </c>
      <c r="BI441" s="52" t="s">
        <v>918</v>
      </c>
      <c r="BN441" s="51" t="s">
        <v>1021</v>
      </c>
      <c r="BS441" s="51" t="s">
        <v>961</v>
      </c>
      <c r="BX441" s="52" t="s">
        <v>8097</v>
      </c>
      <c r="CM441" s="51" t="s">
        <v>958</v>
      </c>
      <c r="CW441" s="72" t="s">
        <v>1017</v>
      </c>
      <c r="CX441" s="70" t="s">
        <v>1525</v>
      </c>
      <c r="CY441" s="70" t="s">
        <v>8662</v>
      </c>
      <c r="DL441" s="51" t="s">
        <v>950</v>
      </c>
      <c r="DQ441" s="51" t="s">
        <v>999</v>
      </c>
      <c r="DV441" s="52" t="s">
        <v>1492</v>
      </c>
      <c r="EK441" s="52" t="s">
        <v>1004</v>
      </c>
      <c r="EP441" s="51" t="s">
        <v>962</v>
      </c>
      <c r="EU441" s="51" t="s">
        <v>952</v>
      </c>
      <c r="FJ441" s="51" t="s">
        <v>968</v>
      </c>
      <c r="FO441" s="69" t="s">
        <v>1557</v>
      </c>
      <c r="FP441" s="69" t="s">
        <v>1558</v>
      </c>
      <c r="FT441" s="51" t="s">
        <v>964</v>
      </c>
      <c r="FY441" s="51" t="s">
        <v>961</v>
      </c>
      <c r="GS441" s="52" t="s">
        <v>124</v>
      </c>
      <c r="HC441" s="52" t="s">
        <v>10269</v>
      </c>
      <c r="HH441" s="51" t="s">
        <v>964</v>
      </c>
      <c r="HM441" s="52" t="s">
        <v>997</v>
      </c>
      <c r="HW441" s="52" t="s">
        <v>1482</v>
      </c>
      <c r="IB441" s="51" t="s">
        <v>98</v>
      </c>
      <c r="IQ441" s="51" t="s">
        <v>987</v>
      </c>
      <c r="IV441" s="51" t="s">
        <v>969</v>
      </c>
      <c r="JA441" s="52" t="s">
        <v>988</v>
      </c>
      <c r="JF441" s="52" t="s">
        <v>986</v>
      </c>
      <c r="KE441" s="51" t="s">
        <v>1050</v>
      </c>
      <c r="KJ441" s="50" t="s">
        <v>1020</v>
      </c>
    </row>
    <row r="442" spans="1:298" ht="409.6" thickBot="1">
      <c r="F442" s="51" t="s">
        <v>968</v>
      </c>
      <c r="K442" s="51" t="s">
        <v>98</v>
      </c>
      <c r="P442" s="52" t="s">
        <v>1492</v>
      </c>
      <c r="U442" s="52" t="s">
        <v>5327</v>
      </c>
      <c r="AE442" s="51" t="s">
        <v>970</v>
      </c>
      <c r="AF442"/>
      <c r="AG442"/>
      <c r="AH442"/>
      <c r="AI442"/>
      <c r="AO442" s="51" t="s">
        <v>960</v>
      </c>
      <c r="BD442" s="163" t="s">
        <v>6735</v>
      </c>
      <c r="BN442" s="69"/>
      <c r="BO442" s="69" t="s">
        <v>1022</v>
      </c>
      <c r="BP442" s="69" t="s">
        <v>1012</v>
      </c>
      <c r="BS442" s="52" t="s">
        <v>918</v>
      </c>
      <c r="CM442" s="52" t="s">
        <v>977</v>
      </c>
      <c r="CW442" s="73" t="s">
        <v>1019</v>
      </c>
      <c r="CX442" s="71" t="s">
        <v>1030</v>
      </c>
      <c r="CY442" s="73"/>
      <c r="DL442" s="52" t="s">
        <v>1000</v>
      </c>
      <c r="DQ442" s="52">
        <v>71000000</v>
      </c>
      <c r="EA442" s="51" t="s">
        <v>98</v>
      </c>
      <c r="EF442" s="51" t="s">
        <v>970</v>
      </c>
      <c r="EP442" s="52" t="s">
        <v>1201</v>
      </c>
      <c r="EU442" s="52" t="s">
        <v>988</v>
      </c>
      <c r="FE442" s="51" t="s">
        <v>989</v>
      </c>
      <c r="FJ442" s="52">
        <v>500000000</v>
      </c>
      <c r="FO442" s="70" t="s">
        <v>9265</v>
      </c>
      <c r="FP442" s="70" t="s">
        <v>9266</v>
      </c>
      <c r="FT442" s="52" t="s">
        <v>979</v>
      </c>
      <c r="FY442" s="52" t="s">
        <v>171</v>
      </c>
      <c r="GD442" s="51" t="s">
        <v>968</v>
      </c>
      <c r="GN442" s="51" t="s">
        <v>98</v>
      </c>
      <c r="HH442" s="52" t="s">
        <v>1482</v>
      </c>
      <c r="HR442" s="51" t="s">
        <v>971</v>
      </c>
      <c r="IL442" s="51" t="s">
        <v>1073</v>
      </c>
      <c r="IQ442" s="52" t="s">
        <v>953</v>
      </c>
      <c r="IV442" s="52" t="s">
        <v>124</v>
      </c>
      <c r="JK442" s="51" t="s">
        <v>964</v>
      </c>
      <c r="JP442" s="51" t="s">
        <v>964</v>
      </c>
      <c r="JU442" s="51" t="s">
        <v>971</v>
      </c>
      <c r="JZ442" s="51" t="s">
        <v>970</v>
      </c>
      <c r="KE442" s="52">
        <v>2</v>
      </c>
    </row>
    <row r="443" spans="1:298" ht="17" thickBot="1">
      <c r="A443" s="51" t="s">
        <v>998</v>
      </c>
      <c r="F443" s="52">
        <v>0</v>
      </c>
      <c r="K443" s="52" t="s">
        <v>2908</v>
      </c>
      <c r="Z443" s="51" t="s">
        <v>989</v>
      </c>
      <c r="AE443" s="52" t="s">
        <v>124</v>
      </c>
      <c r="AF443"/>
      <c r="AG443"/>
      <c r="AH443"/>
      <c r="AI443"/>
      <c r="AJ443" s="51" t="s">
        <v>987</v>
      </c>
      <c r="AO443" s="52" t="s">
        <v>12083</v>
      </c>
      <c r="AT443" s="51" t="s">
        <v>972</v>
      </c>
      <c r="AY443" s="51" t="s">
        <v>971</v>
      </c>
      <c r="BD443" s="52" t="s">
        <v>6736</v>
      </c>
      <c r="BI443" s="51" t="s">
        <v>962</v>
      </c>
      <c r="BN443" s="72" t="s">
        <v>1023</v>
      </c>
      <c r="BO443" s="70" t="s">
        <v>213</v>
      </c>
      <c r="BP443" s="72"/>
      <c r="BX443" s="51" t="s">
        <v>1094</v>
      </c>
      <c r="CW443" s="50" t="s">
        <v>1020</v>
      </c>
      <c r="DV443" s="51" t="s">
        <v>952</v>
      </c>
      <c r="EF443" s="52" t="s">
        <v>124</v>
      </c>
      <c r="EK443" s="51" t="s">
        <v>964</v>
      </c>
      <c r="FE443" s="52" t="s">
        <v>990</v>
      </c>
      <c r="FO443" s="50" t="s">
        <v>735</v>
      </c>
      <c r="GD443" s="52">
        <v>226000000</v>
      </c>
      <c r="GI443" s="51" t="s">
        <v>950</v>
      </c>
      <c r="GN443" s="52" t="s">
        <v>212</v>
      </c>
      <c r="GS443" s="51" t="s">
        <v>969</v>
      </c>
      <c r="GX443" s="51" t="s">
        <v>950</v>
      </c>
      <c r="HC443" s="51" t="s">
        <v>961</v>
      </c>
      <c r="HM443" s="51" t="s">
        <v>968</v>
      </c>
      <c r="HR443" s="52" t="s">
        <v>10578</v>
      </c>
      <c r="HW443" s="51" t="s">
        <v>966</v>
      </c>
      <c r="IL443" s="52" t="s">
        <v>1061</v>
      </c>
      <c r="JA443" s="51" t="s">
        <v>989</v>
      </c>
      <c r="JF443" s="51" t="s">
        <v>987</v>
      </c>
      <c r="JK443" s="52" t="s">
        <v>1477</v>
      </c>
      <c r="JP443" s="52" t="s">
        <v>979</v>
      </c>
      <c r="JU443" s="52" t="s">
        <v>11489</v>
      </c>
      <c r="JZ443" s="52" t="s">
        <v>124</v>
      </c>
    </row>
    <row r="444" spans="1:298" ht="88.5" thickBot="1">
      <c r="A444" s="52" t="s">
        <v>2289</v>
      </c>
      <c r="P444" s="51" t="s">
        <v>952</v>
      </c>
      <c r="U444" s="51" t="s">
        <v>961</v>
      </c>
      <c r="Z444" s="52" t="s">
        <v>990</v>
      </c>
      <c r="AE444"/>
      <c r="AF444"/>
      <c r="AG444"/>
      <c r="AH444"/>
      <c r="AI444"/>
      <c r="AJ444" s="52" t="s">
        <v>988</v>
      </c>
      <c r="AT444" s="52" t="s">
        <v>6330</v>
      </c>
      <c r="AY444" s="52" t="s">
        <v>6544</v>
      </c>
      <c r="BD444" s="52" t="s">
        <v>6737</v>
      </c>
      <c r="BI444" s="52" t="s">
        <v>1004</v>
      </c>
      <c r="BN444" s="73" t="s">
        <v>1024</v>
      </c>
      <c r="BO444" s="71" t="s">
        <v>1018</v>
      </c>
      <c r="BP444" s="71" t="s">
        <v>7722</v>
      </c>
      <c r="BS444" s="51" t="s">
        <v>962</v>
      </c>
      <c r="BX444" s="52">
        <v>13188</v>
      </c>
      <c r="CM444" s="51" t="s">
        <v>960</v>
      </c>
      <c r="DL444" s="51" t="s">
        <v>987</v>
      </c>
      <c r="DQ444" s="51" t="s">
        <v>98</v>
      </c>
      <c r="DV444" s="52" t="s">
        <v>953</v>
      </c>
      <c r="EK444" s="52" t="s">
        <v>979</v>
      </c>
      <c r="EP444" s="51" t="s">
        <v>964</v>
      </c>
      <c r="EU444" s="51" t="s">
        <v>954</v>
      </c>
      <c r="EZ444" s="51" t="s">
        <v>950</v>
      </c>
      <c r="FJ444" s="51" t="s">
        <v>969</v>
      </c>
      <c r="FT444" s="51" t="s">
        <v>966</v>
      </c>
      <c r="FY444" s="51" t="s">
        <v>962</v>
      </c>
      <c r="GI444" s="52" t="s">
        <v>1000</v>
      </c>
      <c r="GS444" s="52" t="s">
        <v>124</v>
      </c>
      <c r="GX444" s="52" t="s">
        <v>1499</v>
      </c>
      <c r="HC444" s="52" t="s">
        <v>919</v>
      </c>
      <c r="HH444" s="51" t="s">
        <v>966</v>
      </c>
      <c r="HM444" s="52">
        <v>400000</v>
      </c>
      <c r="HW444" s="52" t="s">
        <v>997</v>
      </c>
      <c r="IQ444" s="51" t="s">
        <v>989</v>
      </c>
      <c r="IV444" s="51" t="s">
        <v>970</v>
      </c>
      <c r="JA444" s="52" t="s">
        <v>990</v>
      </c>
      <c r="JF444" s="52" t="s">
        <v>3038</v>
      </c>
      <c r="KE444" s="51" t="s">
        <v>1053</v>
      </c>
      <c r="KJ444" s="51" t="s">
        <v>1021</v>
      </c>
    </row>
    <row r="445" spans="1:298" ht="46.5" thickBot="1">
      <c r="F445" s="51" t="s">
        <v>969</v>
      </c>
      <c r="P445" s="52" t="s">
        <v>953</v>
      </c>
      <c r="U445" s="52" t="s">
        <v>995</v>
      </c>
      <c r="AE445" s="51" t="s">
        <v>971</v>
      </c>
      <c r="AF445"/>
      <c r="AG445"/>
      <c r="AH445"/>
      <c r="AI445"/>
      <c r="AO445" s="51" t="s">
        <v>961</v>
      </c>
      <c r="BD445" s="52" t="s">
        <v>6738</v>
      </c>
      <c r="BN445" s="72" t="s">
        <v>1025</v>
      </c>
      <c r="BO445" s="70" t="s">
        <v>213</v>
      </c>
      <c r="BP445" s="72"/>
      <c r="BS445" s="52" t="s">
        <v>1004</v>
      </c>
      <c r="CM445" s="52" t="s">
        <v>8259</v>
      </c>
      <c r="DL445" s="52" t="s">
        <v>988</v>
      </c>
      <c r="EF445" s="51" t="s">
        <v>971</v>
      </c>
      <c r="EP445" s="52" t="s">
        <v>1482</v>
      </c>
      <c r="EU445" s="52" t="s">
        <v>955</v>
      </c>
      <c r="EZ445" s="52" t="s">
        <v>1958</v>
      </c>
      <c r="FE445" s="51" t="s">
        <v>991</v>
      </c>
      <c r="FJ445" s="52" t="s">
        <v>124</v>
      </c>
      <c r="FT445" s="52" t="s">
        <v>1731</v>
      </c>
      <c r="FY445" s="52" t="s">
        <v>171</v>
      </c>
      <c r="GD445" s="51" t="s">
        <v>969</v>
      </c>
      <c r="HH445" s="52" t="s">
        <v>1731</v>
      </c>
      <c r="HR445" s="51" t="s">
        <v>972</v>
      </c>
      <c r="IB445" s="51" t="s">
        <v>950</v>
      </c>
      <c r="IL445" s="51" t="s">
        <v>732</v>
      </c>
      <c r="IQ445" s="52" t="s">
        <v>1001</v>
      </c>
      <c r="IV445" s="52" t="s">
        <v>124</v>
      </c>
      <c r="JK445" s="51" t="s">
        <v>966</v>
      </c>
      <c r="JP445" s="51" t="s">
        <v>966</v>
      </c>
      <c r="JU445" s="51" t="s">
        <v>998</v>
      </c>
      <c r="JZ445" s="51" t="s">
        <v>971</v>
      </c>
      <c r="KE445" s="52">
        <v>2017</v>
      </c>
      <c r="KJ445" s="69"/>
      <c r="KK445" s="69" t="s">
        <v>1022</v>
      </c>
      <c r="KL445" s="69" t="s">
        <v>1012</v>
      </c>
    </row>
    <row r="446" spans="1:298" ht="409.6" thickBot="1">
      <c r="A446" s="51" t="s">
        <v>999</v>
      </c>
      <c r="F446" s="52" t="s">
        <v>124</v>
      </c>
      <c r="Z446" s="51" t="s">
        <v>991</v>
      </c>
      <c r="AE446" s="52" t="s">
        <v>5953</v>
      </c>
      <c r="AF446"/>
      <c r="AG446"/>
      <c r="AH446"/>
      <c r="AI446"/>
      <c r="AJ446" s="51" t="s">
        <v>989</v>
      </c>
      <c r="AO446" s="52" t="s">
        <v>917</v>
      </c>
      <c r="AT446" s="51" t="s">
        <v>973</v>
      </c>
      <c r="AY446" s="51" t="s">
        <v>972</v>
      </c>
      <c r="BD446" s="163" t="s">
        <v>6739</v>
      </c>
      <c r="BI446" s="51" t="s">
        <v>964</v>
      </c>
      <c r="BN446" s="73" t="s">
        <v>1026</v>
      </c>
      <c r="BO446" s="71" t="s">
        <v>213</v>
      </c>
      <c r="BP446" s="73"/>
      <c r="BX446" s="51" t="s">
        <v>707</v>
      </c>
      <c r="CW446" s="51" t="s">
        <v>1021</v>
      </c>
      <c r="DV446" s="51" t="s">
        <v>954</v>
      </c>
      <c r="EA446" s="51" t="s">
        <v>950</v>
      </c>
      <c r="EF446" s="52" t="s">
        <v>1748</v>
      </c>
      <c r="EK446" s="51" t="s">
        <v>966</v>
      </c>
      <c r="FE446" s="52" t="s">
        <v>992</v>
      </c>
      <c r="FO446" s="50" t="s">
        <v>1041</v>
      </c>
      <c r="GD446" s="52" t="s">
        <v>124</v>
      </c>
      <c r="GI446" s="51" t="s">
        <v>987</v>
      </c>
      <c r="GS446" s="51" t="s">
        <v>970</v>
      </c>
      <c r="GX446" s="51" t="s">
        <v>952</v>
      </c>
      <c r="HC446" s="51" t="s">
        <v>962</v>
      </c>
      <c r="HM446" s="51" t="s">
        <v>969</v>
      </c>
      <c r="HR446" s="52" t="s">
        <v>10579</v>
      </c>
      <c r="HW446" s="51" t="s">
        <v>968</v>
      </c>
      <c r="IB446" s="52" t="s">
        <v>1000</v>
      </c>
      <c r="IL446" s="52" t="s">
        <v>3929</v>
      </c>
      <c r="JA446" s="51" t="s">
        <v>991</v>
      </c>
      <c r="JF446" s="51" t="s">
        <v>989</v>
      </c>
      <c r="JK446" s="52" t="s">
        <v>1731</v>
      </c>
      <c r="JP446" s="52" t="s">
        <v>967</v>
      </c>
      <c r="JU446" s="52" t="s">
        <v>11490</v>
      </c>
      <c r="JZ446" s="52" t="s">
        <v>11605</v>
      </c>
      <c r="KJ446" s="72" t="s">
        <v>1023</v>
      </c>
      <c r="KK446" s="70" t="s">
        <v>1525</v>
      </c>
      <c r="KL446" s="70" t="s">
        <v>11724</v>
      </c>
    </row>
    <row r="447" spans="1:298" ht="208.5" thickBot="1">
      <c r="A447" s="52">
        <v>30000000</v>
      </c>
      <c r="K447" s="50" t="s">
        <v>982</v>
      </c>
      <c r="P447" s="51" t="s">
        <v>954</v>
      </c>
      <c r="U447" s="51" t="s">
        <v>962</v>
      </c>
      <c r="Z447" s="52" t="s">
        <v>992</v>
      </c>
      <c r="AE447"/>
      <c r="AF447"/>
      <c r="AG447"/>
      <c r="AH447"/>
      <c r="AI447"/>
      <c r="AJ447" s="52" t="s">
        <v>990</v>
      </c>
      <c r="AT447" s="52">
        <v>1000000</v>
      </c>
      <c r="AY447" s="52" t="s">
        <v>6545</v>
      </c>
      <c r="BD447" s="52" t="s">
        <v>6740</v>
      </c>
      <c r="BI447" s="52" t="s">
        <v>979</v>
      </c>
      <c r="BN447" s="72" t="s">
        <v>1027</v>
      </c>
      <c r="BO447" s="70" t="s">
        <v>213</v>
      </c>
      <c r="BP447" s="72"/>
      <c r="BS447" s="51" t="s">
        <v>964</v>
      </c>
      <c r="BX447" s="52" t="s">
        <v>1095</v>
      </c>
      <c r="CM447" s="51" t="s">
        <v>961</v>
      </c>
      <c r="CW447" s="69"/>
      <c r="CX447" s="69" t="s">
        <v>1022</v>
      </c>
      <c r="CY447" s="69" t="s">
        <v>1012</v>
      </c>
      <c r="DL447" s="51" t="s">
        <v>989</v>
      </c>
      <c r="DV447" s="52" t="s">
        <v>955</v>
      </c>
      <c r="EA447" s="52" t="s">
        <v>1499</v>
      </c>
      <c r="EK447" s="52" t="s">
        <v>997</v>
      </c>
      <c r="EP447" s="51" t="s">
        <v>966</v>
      </c>
      <c r="EU447" s="51" t="s">
        <v>956</v>
      </c>
      <c r="EZ447" s="51" t="s">
        <v>987</v>
      </c>
      <c r="FJ447" s="51" t="s">
        <v>970</v>
      </c>
      <c r="FT447" s="51" t="s">
        <v>968</v>
      </c>
      <c r="FY447" s="51" t="s">
        <v>964</v>
      </c>
      <c r="GI447" s="52" t="s">
        <v>988</v>
      </c>
      <c r="GN447" s="51" t="s">
        <v>950</v>
      </c>
      <c r="GS447" s="52" t="s">
        <v>124</v>
      </c>
      <c r="GX447" s="52" t="s">
        <v>988</v>
      </c>
      <c r="HC447" s="52" t="s">
        <v>996</v>
      </c>
      <c r="HH447" s="51" t="s">
        <v>968</v>
      </c>
      <c r="HM447" s="52" t="s">
        <v>124</v>
      </c>
      <c r="HW447" s="52">
        <v>10000000000</v>
      </c>
      <c r="IQ447" s="51" t="s">
        <v>991</v>
      </c>
      <c r="IV447" s="51" t="s">
        <v>971</v>
      </c>
      <c r="JA447" s="52" t="s">
        <v>992</v>
      </c>
      <c r="JF447" s="52" t="s">
        <v>990</v>
      </c>
      <c r="KE447" s="51" t="s">
        <v>1054</v>
      </c>
      <c r="KJ447" s="73" t="s">
        <v>1024</v>
      </c>
      <c r="KK447" s="71" t="s">
        <v>1013</v>
      </c>
      <c r="KL447" s="71" t="s">
        <v>11725</v>
      </c>
    </row>
    <row r="448" spans="1:298" ht="304.5" thickBot="1">
      <c r="F448" s="51" t="s">
        <v>970</v>
      </c>
      <c r="P448" s="52" t="s">
        <v>955</v>
      </c>
      <c r="U448" s="52" t="s">
        <v>963</v>
      </c>
      <c r="AE448" s="51" t="s">
        <v>998</v>
      </c>
      <c r="AF448"/>
      <c r="AG448"/>
      <c r="AH448"/>
      <c r="AI448"/>
      <c r="AO448" s="51" t="s">
        <v>962</v>
      </c>
      <c r="BD448" s="52" t="s">
        <v>6741</v>
      </c>
      <c r="BN448" s="73" t="s">
        <v>1028</v>
      </c>
      <c r="BO448" s="71" t="s">
        <v>213</v>
      </c>
      <c r="BP448" s="73"/>
      <c r="BS448" s="52" t="s">
        <v>1195</v>
      </c>
      <c r="CM448" s="52" t="s">
        <v>919</v>
      </c>
      <c r="CW448" s="72" t="s">
        <v>1023</v>
      </c>
      <c r="CX448" s="70" t="s">
        <v>1525</v>
      </c>
      <c r="CY448" s="70" t="s">
        <v>8663</v>
      </c>
      <c r="DL448" s="52" t="s">
        <v>990</v>
      </c>
      <c r="DQ448" s="51" t="s">
        <v>950</v>
      </c>
      <c r="EF448" s="51" t="s">
        <v>998</v>
      </c>
      <c r="EP448" s="52" t="s">
        <v>1731</v>
      </c>
      <c r="EU448" s="52" t="s">
        <v>3122</v>
      </c>
      <c r="EZ448" s="52" t="s">
        <v>988</v>
      </c>
      <c r="FE448" s="51" t="s">
        <v>958</v>
      </c>
      <c r="FJ448" s="52" t="s">
        <v>124</v>
      </c>
      <c r="FT448" s="52" t="s">
        <v>124</v>
      </c>
      <c r="FY448" s="52" t="s">
        <v>171</v>
      </c>
      <c r="GD448" s="51" t="s">
        <v>970</v>
      </c>
      <c r="GN448" s="52" t="s">
        <v>1492</v>
      </c>
      <c r="HH448" s="52" t="s">
        <v>124</v>
      </c>
      <c r="HR448" s="51" t="s">
        <v>973</v>
      </c>
      <c r="IB448" s="51" t="s">
        <v>987</v>
      </c>
      <c r="IL448" s="51" t="s">
        <v>1074</v>
      </c>
      <c r="IQ448" s="52" t="s">
        <v>1002</v>
      </c>
      <c r="IV448" s="52" t="s">
        <v>11147</v>
      </c>
      <c r="JK448" s="51" t="s">
        <v>968</v>
      </c>
      <c r="JP448" s="51" t="s">
        <v>968</v>
      </c>
      <c r="JU448" s="51" t="s">
        <v>999</v>
      </c>
      <c r="JZ448" s="51" t="s">
        <v>972</v>
      </c>
      <c r="KE448" s="52">
        <v>2018</v>
      </c>
      <c r="KJ448" s="72" t="s">
        <v>1025</v>
      </c>
      <c r="KK448" s="70" t="s">
        <v>1030</v>
      </c>
      <c r="KL448" s="70" t="s">
        <v>11726</v>
      </c>
    </row>
    <row r="449" spans="1:298" ht="264.5" thickBot="1">
      <c r="A449" s="51" t="s">
        <v>98</v>
      </c>
      <c r="F449" s="52" t="s">
        <v>124</v>
      </c>
      <c r="Z449" s="51" t="s">
        <v>958</v>
      </c>
      <c r="AE449" s="52" t="s">
        <v>5954</v>
      </c>
      <c r="AF449"/>
      <c r="AG449"/>
      <c r="AH449"/>
      <c r="AI449"/>
      <c r="AJ449" s="51" t="s">
        <v>991</v>
      </c>
      <c r="AO449" s="52" t="s">
        <v>1201</v>
      </c>
      <c r="AT449" s="51" t="s">
        <v>98</v>
      </c>
      <c r="AY449" s="51" t="s">
        <v>973</v>
      </c>
      <c r="BD449" s="163" t="s">
        <v>6742</v>
      </c>
      <c r="BI449" s="51" t="s">
        <v>966</v>
      </c>
      <c r="BN449" s="72" t="s">
        <v>1029</v>
      </c>
      <c r="BO449" s="70" t="s">
        <v>213</v>
      </c>
      <c r="BP449" s="72"/>
      <c r="BX449" s="51" t="s">
        <v>1096</v>
      </c>
      <c r="CW449" s="73" t="s">
        <v>1024</v>
      </c>
      <c r="CX449" s="71" t="s">
        <v>1525</v>
      </c>
      <c r="CY449" s="71" t="s">
        <v>8664</v>
      </c>
      <c r="DQ449" s="52" t="s">
        <v>1000</v>
      </c>
      <c r="DV449" s="51" t="s">
        <v>956</v>
      </c>
      <c r="EA449" s="51" t="s">
        <v>952</v>
      </c>
      <c r="EF449" s="52" t="s">
        <v>1749</v>
      </c>
      <c r="EK449" s="51" t="s">
        <v>968</v>
      </c>
      <c r="FE449" s="52" t="s">
        <v>993</v>
      </c>
      <c r="FO449" s="51" t="s">
        <v>1042</v>
      </c>
      <c r="GD449" s="52" t="s">
        <v>124</v>
      </c>
      <c r="GI449" s="51" t="s">
        <v>989</v>
      </c>
      <c r="GS449" s="51" t="s">
        <v>971</v>
      </c>
      <c r="GX449" s="51" t="s">
        <v>954</v>
      </c>
      <c r="HC449" s="51" t="s">
        <v>964</v>
      </c>
      <c r="HM449" s="51" t="s">
        <v>970</v>
      </c>
      <c r="HR449" s="52">
        <v>4990000000</v>
      </c>
      <c r="HW449" s="51" t="s">
        <v>969</v>
      </c>
      <c r="IB449" s="52" t="s">
        <v>953</v>
      </c>
      <c r="IL449" s="52" t="s">
        <v>3932</v>
      </c>
      <c r="JA449" s="51" t="s">
        <v>958</v>
      </c>
      <c r="JF449" s="51" t="s">
        <v>991</v>
      </c>
      <c r="JK449" s="52" t="s">
        <v>124</v>
      </c>
      <c r="JP449" s="52" t="s">
        <v>124</v>
      </c>
      <c r="JU449" s="52">
        <v>600000000</v>
      </c>
      <c r="JZ449" s="52" t="s">
        <v>11606</v>
      </c>
      <c r="KJ449" s="73" t="s">
        <v>1026</v>
      </c>
      <c r="KK449" s="71" t="s">
        <v>1030</v>
      </c>
      <c r="KL449" s="71" t="s">
        <v>11727</v>
      </c>
    </row>
    <row r="450" spans="1:298" ht="256.5" thickBot="1">
      <c r="K450" s="51" t="s">
        <v>983</v>
      </c>
      <c r="P450" s="51" t="s">
        <v>956</v>
      </c>
      <c r="U450" s="51" t="s">
        <v>964</v>
      </c>
      <c r="Z450" s="52" t="s">
        <v>993</v>
      </c>
      <c r="AE450"/>
      <c r="AF450"/>
      <c r="AG450"/>
      <c r="AH450"/>
      <c r="AI450"/>
      <c r="AJ450" s="52" t="s">
        <v>1509</v>
      </c>
      <c r="AY450" s="52">
        <v>8116870</v>
      </c>
      <c r="BD450" s="52" t="s">
        <v>6743</v>
      </c>
      <c r="BI450" s="52" t="s">
        <v>997</v>
      </c>
      <c r="BN450" s="73" t="s">
        <v>36</v>
      </c>
      <c r="BO450" s="71" t="s">
        <v>213</v>
      </c>
      <c r="BP450" s="73"/>
      <c r="BS450" s="51" t="s">
        <v>966</v>
      </c>
      <c r="BX450" s="52" t="s">
        <v>1103</v>
      </c>
      <c r="CM450" s="51" t="s">
        <v>962</v>
      </c>
      <c r="CW450" s="72" t="s">
        <v>1025</v>
      </c>
      <c r="CX450" s="70" t="s">
        <v>1030</v>
      </c>
      <c r="CY450" s="70" t="s">
        <v>8665</v>
      </c>
      <c r="DL450" s="51" t="s">
        <v>991</v>
      </c>
      <c r="DV450" s="52" t="s">
        <v>1493</v>
      </c>
      <c r="EA450" s="52" t="s">
        <v>988</v>
      </c>
      <c r="EK450" s="52">
        <v>30000000</v>
      </c>
      <c r="EP450" s="51" t="s">
        <v>968</v>
      </c>
      <c r="EU450" s="51" t="s">
        <v>958</v>
      </c>
      <c r="EZ450" s="51" t="s">
        <v>989</v>
      </c>
      <c r="FJ450" s="51" t="s">
        <v>971</v>
      </c>
      <c r="FO450" s="52" t="s">
        <v>8583</v>
      </c>
      <c r="FT450" s="51" t="s">
        <v>969</v>
      </c>
      <c r="FY450" s="51" t="s">
        <v>966</v>
      </c>
      <c r="GI450" s="52" t="s">
        <v>990</v>
      </c>
      <c r="GN450" s="51" t="s">
        <v>952</v>
      </c>
      <c r="GS450" s="52" t="s">
        <v>9887</v>
      </c>
      <c r="GX450" s="52" t="s">
        <v>955</v>
      </c>
      <c r="HC450" s="52" t="s">
        <v>979</v>
      </c>
      <c r="HH450" s="51" t="s">
        <v>969</v>
      </c>
      <c r="HM450" s="52" t="s">
        <v>124</v>
      </c>
      <c r="HW450" s="52" t="s">
        <v>124</v>
      </c>
      <c r="IQ450" s="51" t="s">
        <v>958</v>
      </c>
      <c r="IV450" s="51" t="s">
        <v>998</v>
      </c>
      <c r="JA450" s="52" t="s">
        <v>993</v>
      </c>
      <c r="JF450" s="52" t="s">
        <v>4817</v>
      </c>
      <c r="KE450" s="51" t="s">
        <v>1249</v>
      </c>
      <c r="KJ450" s="72" t="s">
        <v>1027</v>
      </c>
      <c r="KK450" s="70" t="s">
        <v>1030</v>
      </c>
      <c r="KL450" s="70" t="s">
        <v>11728</v>
      </c>
    </row>
    <row r="451" spans="1:298" ht="368.5" thickBot="1">
      <c r="F451" s="51" t="s">
        <v>971</v>
      </c>
      <c r="K451" s="52" t="s">
        <v>132</v>
      </c>
      <c r="P451" s="52" t="s">
        <v>2818</v>
      </c>
      <c r="U451" s="52" t="s">
        <v>1195</v>
      </c>
      <c r="AE451" s="51" t="s">
        <v>999</v>
      </c>
      <c r="AF451"/>
      <c r="AG451"/>
      <c r="AH451"/>
      <c r="AI451"/>
      <c r="AO451" s="51" t="s">
        <v>964</v>
      </c>
      <c r="BD451" s="68"/>
      <c r="BN451" s="50" t="s">
        <v>1031</v>
      </c>
      <c r="BS451" s="52" t="s">
        <v>997</v>
      </c>
      <c r="CM451" s="52" t="s">
        <v>978</v>
      </c>
      <c r="CW451" s="73" t="s">
        <v>1026</v>
      </c>
      <c r="CX451" s="71" t="s">
        <v>1030</v>
      </c>
      <c r="CY451" s="71" t="s">
        <v>8666</v>
      </c>
      <c r="DL451" s="52" t="s">
        <v>4817</v>
      </c>
      <c r="DQ451" s="51" t="s">
        <v>987</v>
      </c>
      <c r="EF451" s="51" t="s">
        <v>999</v>
      </c>
      <c r="EP451" s="52" t="s">
        <v>124</v>
      </c>
      <c r="EU451" s="52" t="s">
        <v>1205</v>
      </c>
      <c r="EZ451" s="52" t="s">
        <v>990</v>
      </c>
      <c r="FE451" s="51" t="s">
        <v>994</v>
      </c>
      <c r="FJ451" s="52" t="s">
        <v>9106</v>
      </c>
      <c r="FT451" s="52" t="s">
        <v>124</v>
      </c>
      <c r="FY451" s="52" t="s">
        <v>171</v>
      </c>
      <c r="GD451" s="51" t="s">
        <v>971</v>
      </c>
      <c r="GN451" s="52" t="s">
        <v>981</v>
      </c>
      <c r="HH451" s="52" t="s">
        <v>124</v>
      </c>
      <c r="HR451" s="51" t="s">
        <v>98</v>
      </c>
      <c r="IB451" s="51" t="s">
        <v>989</v>
      </c>
      <c r="IL451" s="51" t="s">
        <v>1075</v>
      </c>
      <c r="IQ451" s="52" t="s">
        <v>1003</v>
      </c>
      <c r="IV451" s="52" t="s">
        <v>11148</v>
      </c>
      <c r="JK451" s="51" t="s">
        <v>969</v>
      </c>
      <c r="JP451" s="51" t="s">
        <v>969</v>
      </c>
      <c r="JU451" s="51" t="s">
        <v>98</v>
      </c>
      <c r="JZ451" s="51" t="s">
        <v>973</v>
      </c>
      <c r="KE451" s="52">
        <v>73463.8</v>
      </c>
      <c r="KJ451" s="73" t="s">
        <v>1028</v>
      </c>
      <c r="KK451" s="71" t="s">
        <v>1030</v>
      </c>
      <c r="KL451" s="71" t="s">
        <v>11729</v>
      </c>
    </row>
    <row r="452" spans="1:298" ht="256.5" thickBot="1">
      <c r="F452" s="52" t="s">
        <v>1929</v>
      </c>
      <c r="Z452" s="51" t="s">
        <v>994</v>
      </c>
      <c r="AE452" s="52">
        <v>175000000</v>
      </c>
      <c r="AF452"/>
      <c r="AG452"/>
      <c r="AH452"/>
      <c r="AI452"/>
      <c r="AJ452" s="51" t="s">
        <v>958</v>
      </c>
      <c r="AO452" s="52" t="s">
        <v>979</v>
      </c>
      <c r="AY452" s="51" t="s">
        <v>98</v>
      </c>
      <c r="BD452" s="162" t="s">
        <v>6744</v>
      </c>
      <c r="BI452" s="51" t="s">
        <v>968</v>
      </c>
      <c r="BX452" s="51" t="s">
        <v>1097</v>
      </c>
      <c r="CW452" s="72" t="s">
        <v>1027</v>
      </c>
      <c r="CX452" s="70" t="s">
        <v>1525</v>
      </c>
      <c r="CY452" s="70" t="s">
        <v>8667</v>
      </c>
      <c r="DQ452" s="52" t="s">
        <v>953</v>
      </c>
      <c r="DV452" s="51" t="s">
        <v>958</v>
      </c>
      <c r="EA452" s="51" t="s">
        <v>954</v>
      </c>
      <c r="EK452" s="51" t="s">
        <v>969</v>
      </c>
      <c r="FE452" s="52" t="s">
        <v>4450</v>
      </c>
      <c r="FO452" s="50" t="s">
        <v>8584</v>
      </c>
      <c r="GD452" s="52" t="s">
        <v>5539</v>
      </c>
      <c r="GI452" s="51" t="s">
        <v>991</v>
      </c>
      <c r="GS452" s="51" t="s">
        <v>998</v>
      </c>
      <c r="GX452" s="51" t="s">
        <v>956</v>
      </c>
      <c r="HC452" s="51" t="s">
        <v>966</v>
      </c>
      <c r="HM452" s="51" t="s">
        <v>971</v>
      </c>
      <c r="HW452" s="51" t="s">
        <v>970</v>
      </c>
      <c r="IB452" s="52" t="s">
        <v>1006</v>
      </c>
      <c r="IL452" s="52" t="s">
        <v>1076</v>
      </c>
      <c r="JA452" s="51" t="s">
        <v>994</v>
      </c>
      <c r="JF452" s="51" t="s">
        <v>958</v>
      </c>
      <c r="JK452" s="52" t="s">
        <v>124</v>
      </c>
      <c r="JP452" s="52">
        <v>6000000</v>
      </c>
      <c r="JZ452" s="52">
        <v>250000</v>
      </c>
      <c r="KJ452" s="72" t="s">
        <v>1029</v>
      </c>
      <c r="KK452" s="70" t="s">
        <v>1030</v>
      </c>
      <c r="KL452" s="70" t="s">
        <v>11730</v>
      </c>
    </row>
    <row r="453" spans="1:298" ht="240.5" thickBot="1">
      <c r="A453" s="51" t="s">
        <v>950</v>
      </c>
      <c r="K453" s="50" t="s">
        <v>984</v>
      </c>
      <c r="P453" s="51" t="s">
        <v>958</v>
      </c>
      <c r="U453" s="51" t="s">
        <v>966</v>
      </c>
      <c r="Z453" s="52" t="s">
        <v>4041</v>
      </c>
      <c r="AE453"/>
      <c r="AF453"/>
      <c r="AG453"/>
      <c r="AH453"/>
      <c r="AI453"/>
      <c r="AJ453" s="52" t="s">
        <v>1742</v>
      </c>
      <c r="AT453" s="50" t="s">
        <v>982</v>
      </c>
      <c r="AY453" s="52" t="s">
        <v>6546</v>
      </c>
      <c r="BD453" s="68"/>
      <c r="BI453" s="52">
        <v>165728000</v>
      </c>
      <c r="BS453" s="51" t="s">
        <v>968</v>
      </c>
      <c r="BX453" s="52">
        <v>12674157</v>
      </c>
      <c r="CM453" s="51" t="s">
        <v>964</v>
      </c>
      <c r="CW453" s="73" t="s">
        <v>1028</v>
      </c>
      <c r="CX453" s="71" t="s">
        <v>1018</v>
      </c>
      <c r="CY453" s="71" t="s">
        <v>8668</v>
      </c>
      <c r="DL453" s="51" t="s">
        <v>958</v>
      </c>
      <c r="DV453" s="52" t="s">
        <v>1494</v>
      </c>
      <c r="EA453" s="52" t="s">
        <v>955</v>
      </c>
      <c r="EF453" s="51" t="s">
        <v>98</v>
      </c>
      <c r="EK453" s="52" t="s">
        <v>124</v>
      </c>
      <c r="EP453" s="51" t="s">
        <v>969</v>
      </c>
      <c r="EU453" s="51" t="s">
        <v>960</v>
      </c>
      <c r="EZ453" s="51" t="s">
        <v>991</v>
      </c>
      <c r="FJ453" s="51" t="s">
        <v>998</v>
      </c>
      <c r="FT453" s="51" t="s">
        <v>970</v>
      </c>
      <c r="FY453" s="51" t="s">
        <v>968</v>
      </c>
      <c r="GI453" s="52" t="s">
        <v>992</v>
      </c>
      <c r="GN453" s="51" t="s">
        <v>954</v>
      </c>
      <c r="GS453" s="52" t="s">
        <v>9894</v>
      </c>
      <c r="GX453" s="52" t="s">
        <v>3056</v>
      </c>
      <c r="HC453" s="52" t="s">
        <v>997</v>
      </c>
      <c r="HH453" s="51" t="s">
        <v>970</v>
      </c>
      <c r="HM453" s="52" t="s">
        <v>4613</v>
      </c>
      <c r="HW453" s="52" t="s">
        <v>124</v>
      </c>
      <c r="IQ453" s="51" t="s">
        <v>994</v>
      </c>
      <c r="IV453" s="51" t="s">
        <v>999</v>
      </c>
      <c r="JA453" s="52" t="s">
        <v>11896</v>
      </c>
      <c r="JF453" s="52" t="s">
        <v>1742</v>
      </c>
      <c r="KE453" s="51" t="s">
        <v>1056</v>
      </c>
      <c r="KJ453" s="73" t="s">
        <v>36</v>
      </c>
      <c r="KK453" s="71" t="s">
        <v>171</v>
      </c>
      <c r="KL453" s="73"/>
    </row>
    <row r="454" spans="1:298" ht="120.5" thickBot="1">
      <c r="A454" s="52" t="s">
        <v>1517</v>
      </c>
      <c r="F454" s="51" t="s">
        <v>972</v>
      </c>
      <c r="P454" s="52" t="s">
        <v>959</v>
      </c>
      <c r="U454" s="52" t="s">
        <v>997</v>
      </c>
      <c r="AE454" s="51" t="s">
        <v>98</v>
      </c>
      <c r="AF454"/>
      <c r="AG454"/>
      <c r="AH454"/>
      <c r="AI454"/>
      <c r="AO454" s="51" t="s">
        <v>966</v>
      </c>
      <c r="BD454" s="52" t="s">
        <v>6745</v>
      </c>
      <c r="BN454" s="50" t="s">
        <v>1032</v>
      </c>
      <c r="BS454" s="52">
        <v>47000000</v>
      </c>
      <c r="CM454" s="52" t="s">
        <v>1482</v>
      </c>
      <c r="CW454" s="72" t="s">
        <v>1029</v>
      </c>
      <c r="CX454" s="70" t="s">
        <v>1030</v>
      </c>
      <c r="CY454" s="70" t="s">
        <v>8669</v>
      </c>
      <c r="DL454" s="52" t="s">
        <v>1742</v>
      </c>
      <c r="DQ454" s="51" t="s">
        <v>989</v>
      </c>
      <c r="EP454" s="52" t="s">
        <v>124</v>
      </c>
      <c r="EU454" s="52" t="s">
        <v>3123</v>
      </c>
      <c r="EZ454" s="52" t="s">
        <v>992</v>
      </c>
      <c r="FE454" s="51" t="s">
        <v>961</v>
      </c>
      <c r="FJ454" s="52" t="s">
        <v>9107</v>
      </c>
      <c r="FT454" s="52" t="s">
        <v>124</v>
      </c>
      <c r="FY454" s="52" t="s">
        <v>124</v>
      </c>
      <c r="GD454" s="51" t="s">
        <v>998</v>
      </c>
      <c r="GN454" s="52" t="s">
        <v>975</v>
      </c>
      <c r="HH454" s="52" t="s">
        <v>124</v>
      </c>
      <c r="IB454" s="51" t="s">
        <v>991</v>
      </c>
      <c r="IQ454" s="52" t="s">
        <v>10927</v>
      </c>
      <c r="IV454" s="52">
        <v>10500000000</v>
      </c>
      <c r="JK454" s="51" t="s">
        <v>970</v>
      </c>
      <c r="JP454" s="51" t="s">
        <v>970</v>
      </c>
      <c r="JZ454" s="51" t="s">
        <v>98</v>
      </c>
      <c r="KE454" s="52">
        <v>2018</v>
      </c>
      <c r="KJ454" s="50" t="s">
        <v>1031</v>
      </c>
    </row>
    <row r="455" spans="1:298" ht="15" thickBot="1">
      <c r="F455" s="52" t="s">
        <v>1930</v>
      </c>
      <c r="Z455" s="51" t="s">
        <v>961</v>
      </c>
      <c r="AE455"/>
      <c r="AF455"/>
      <c r="AG455"/>
      <c r="AH455"/>
      <c r="AI455"/>
      <c r="AJ455" s="51" t="s">
        <v>994</v>
      </c>
      <c r="AO455" s="52" t="s">
        <v>967</v>
      </c>
      <c r="BD455" s="163" t="s">
        <v>6746</v>
      </c>
      <c r="BI455" s="51" t="s">
        <v>969</v>
      </c>
      <c r="BX455" s="51" t="s">
        <v>1098</v>
      </c>
      <c r="CW455" s="73" t="s">
        <v>36</v>
      </c>
      <c r="CX455" s="71" t="s">
        <v>213</v>
      </c>
      <c r="CY455" s="73"/>
      <c r="DQ455" s="52" t="s">
        <v>1006</v>
      </c>
      <c r="DV455" s="51" t="s">
        <v>960</v>
      </c>
      <c r="EA455" s="51" t="s">
        <v>956</v>
      </c>
      <c r="EK455" s="51" t="s">
        <v>970</v>
      </c>
      <c r="FE455" s="52" t="s">
        <v>917</v>
      </c>
      <c r="FO455" s="51" t="s">
        <v>8585</v>
      </c>
      <c r="GD455" s="52" t="s">
        <v>5540</v>
      </c>
      <c r="GI455" s="51" t="s">
        <v>958</v>
      </c>
      <c r="GS455" s="51" t="s">
        <v>999</v>
      </c>
      <c r="GX455" s="51" t="s">
        <v>958</v>
      </c>
      <c r="HC455" s="51" t="s">
        <v>968</v>
      </c>
      <c r="HM455" s="51" t="s">
        <v>972</v>
      </c>
      <c r="HR455" s="51" t="s">
        <v>950</v>
      </c>
      <c r="HW455" s="51" t="s">
        <v>971</v>
      </c>
      <c r="IB455" s="52" t="s">
        <v>1007</v>
      </c>
      <c r="JA455" s="51" t="s">
        <v>961</v>
      </c>
      <c r="JF455" s="51" t="s">
        <v>994</v>
      </c>
      <c r="JK455" s="52" t="s">
        <v>124</v>
      </c>
      <c r="JP455" s="52">
        <v>12000000</v>
      </c>
      <c r="JU455" s="51" t="s">
        <v>950</v>
      </c>
      <c r="JZ455" s="52" t="s">
        <v>11603</v>
      </c>
    </row>
    <row r="456" spans="1:298" ht="23.5" thickBot="1">
      <c r="A456" s="51" t="s">
        <v>987</v>
      </c>
      <c r="K456" s="51" t="s">
        <v>985</v>
      </c>
      <c r="P456" s="51" t="s">
        <v>960</v>
      </c>
      <c r="U456" s="51" t="s">
        <v>968</v>
      </c>
      <c r="Z456" s="52" t="s">
        <v>917</v>
      </c>
      <c r="AE456"/>
      <c r="AF456"/>
      <c r="AG456"/>
      <c r="AH456"/>
      <c r="AI456"/>
      <c r="AJ456" s="52" t="s">
        <v>6124</v>
      </c>
      <c r="AT456" s="51" t="s">
        <v>983</v>
      </c>
      <c r="BD456" s="163" t="s">
        <v>6747</v>
      </c>
      <c r="BI456" s="52" t="s">
        <v>124</v>
      </c>
      <c r="BS456" s="51" t="s">
        <v>969</v>
      </c>
      <c r="BX456" s="52">
        <v>0</v>
      </c>
      <c r="CM456" s="51" t="s">
        <v>966</v>
      </c>
      <c r="CW456" s="50" t="s">
        <v>1031</v>
      </c>
      <c r="DL456" s="51" t="s">
        <v>994</v>
      </c>
      <c r="DV456" s="52" t="s">
        <v>1495</v>
      </c>
      <c r="EA456" s="52" t="s">
        <v>1486</v>
      </c>
      <c r="EK456" s="52" t="s">
        <v>124</v>
      </c>
      <c r="EP456" s="51" t="s">
        <v>970</v>
      </c>
      <c r="EU456" s="51" t="s">
        <v>961</v>
      </c>
      <c r="EZ456" s="51" t="s">
        <v>958</v>
      </c>
      <c r="FJ456" s="51" t="s">
        <v>999</v>
      </c>
      <c r="FO456" s="69"/>
      <c r="FP456" s="69" t="s">
        <v>2276</v>
      </c>
      <c r="FQ456" s="69" t="s">
        <v>8586</v>
      </c>
      <c r="FR456" s="69" t="s">
        <v>732</v>
      </c>
      <c r="FT456" s="51" t="s">
        <v>971</v>
      </c>
      <c r="FY456" s="51" t="s">
        <v>969</v>
      </c>
      <c r="GI456" s="52" t="s">
        <v>993</v>
      </c>
      <c r="GN456" s="51" t="s">
        <v>956</v>
      </c>
      <c r="GS456" s="52">
        <v>0</v>
      </c>
      <c r="GX456" s="52" t="s">
        <v>1487</v>
      </c>
      <c r="HC456" s="52">
        <v>100000000</v>
      </c>
      <c r="HH456" s="51" t="s">
        <v>971</v>
      </c>
      <c r="HM456" s="52" t="s">
        <v>4614</v>
      </c>
      <c r="HR456" s="52" t="s">
        <v>1941</v>
      </c>
      <c r="HW456" s="52" t="s">
        <v>5724</v>
      </c>
      <c r="IL456" s="50" t="s">
        <v>1077</v>
      </c>
      <c r="IQ456" s="51" t="s">
        <v>961</v>
      </c>
      <c r="IV456" s="51" t="s">
        <v>98</v>
      </c>
      <c r="JA456" s="52" t="s">
        <v>995</v>
      </c>
      <c r="JF456" s="52" t="s">
        <v>4818</v>
      </c>
      <c r="JU456" s="52" t="s">
        <v>1005</v>
      </c>
      <c r="KE456" s="51" t="s">
        <v>1057</v>
      </c>
    </row>
    <row r="457" spans="1:298" ht="409.6" thickBot="1">
      <c r="A457" s="52" t="s">
        <v>988</v>
      </c>
      <c r="F457" s="51" t="s">
        <v>973</v>
      </c>
      <c r="P457" s="52" t="s">
        <v>4236</v>
      </c>
      <c r="U457" s="52">
        <v>272800000</v>
      </c>
      <c r="AE457"/>
      <c r="AF457"/>
      <c r="AG457"/>
      <c r="AH457"/>
      <c r="AI457"/>
      <c r="AO457" s="51" t="s">
        <v>968</v>
      </c>
      <c r="AT457" s="52" t="s">
        <v>132</v>
      </c>
      <c r="AY457" s="50" t="s">
        <v>982</v>
      </c>
      <c r="BD457" s="164" t="s">
        <v>6748</v>
      </c>
      <c r="BN457" s="51" t="s">
        <v>1033</v>
      </c>
      <c r="BS457" s="52" t="s">
        <v>124</v>
      </c>
      <c r="CM457" s="52" t="s">
        <v>997</v>
      </c>
      <c r="DL457" s="52" t="s">
        <v>8823</v>
      </c>
      <c r="DQ457" s="51" t="s">
        <v>991</v>
      </c>
      <c r="EF457" s="51" t="s">
        <v>950</v>
      </c>
      <c r="EP457" s="52" t="s">
        <v>124</v>
      </c>
      <c r="EU457" s="52" t="s">
        <v>995</v>
      </c>
      <c r="EZ457" s="52" t="s">
        <v>993</v>
      </c>
      <c r="FE457" s="51" t="s">
        <v>962</v>
      </c>
      <c r="FJ457" s="52">
        <v>39000000000</v>
      </c>
      <c r="FO457" s="72" t="s">
        <v>101</v>
      </c>
      <c r="FP457" s="70" t="s">
        <v>9267</v>
      </c>
      <c r="FQ457" s="70" t="s">
        <v>9268</v>
      </c>
      <c r="FR457" s="70" t="s">
        <v>9269</v>
      </c>
      <c r="FT457" s="52" t="s">
        <v>9353</v>
      </c>
      <c r="FY457" s="52" t="s">
        <v>124</v>
      </c>
      <c r="GD457" s="51" t="s">
        <v>999</v>
      </c>
      <c r="GN457" s="52" t="s">
        <v>3470</v>
      </c>
      <c r="HH457" s="52" t="s">
        <v>10435</v>
      </c>
      <c r="IB457" s="51" t="s">
        <v>958</v>
      </c>
      <c r="IQ457" s="52" t="s">
        <v>917</v>
      </c>
      <c r="JK457" s="51" t="s">
        <v>971</v>
      </c>
      <c r="JP457" s="51" t="s">
        <v>971</v>
      </c>
      <c r="KE457" s="52" t="s">
        <v>1250</v>
      </c>
      <c r="KJ457" s="50" t="s">
        <v>1032</v>
      </c>
    </row>
    <row r="458" spans="1:298" ht="16.5">
      <c r="F458" s="52">
        <v>1500000</v>
      </c>
      <c r="K458" s="51" t="s">
        <v>950</v>
      </c>
      <c r="Z458" s="51" t="s">
        <v>962</v>
      </c>
      <c r="AE458" s="51" t="s">
        <v>950</v>
      </c>
      <c r="AF458"/>
      <c r="AG458"/>
      <c r="AH458"/>
      <c r="AI458"/>
      <c r="AJ458" s="51" t="s">
        <v>961</v>
      </c>
      <c r="AO458" s="52" t="s">
        <v>124</v>
      </c>
      <c r="BD458" s="164" t="s">
        <v>6749</v>
      </c>
      <c r="BI458" s="51" t="s">
        <v>970</v>
      </c>
      <c r="BN458" s="52" t="s">
        <v>132</v>
      </c>
      <c r="BX458" s="51" t="s">
        <v>1099</v>
      </c>
      <c r="DQ458" s="52" t="s">
        <v>1007</v>
      </c>
      <c r="DV458" s="51" t="s">
        <v>961</v>
      </c>
      <c r="EA458" s="51" t="s">
        <v>958</v>
      </c>
      <c r="EF458" s="52" t="s">
        <v>1005</v>
      </c>
      <c r="EK458" s="51" t="s">
        <v>971</v>
      </c>
      <c r="FE458" s="52" t="s">
        <v>963</v>
      </c>
      <c r="FO458" s="50" t="s">
        <v>1064</v>
      </c>
      <c r="GD458" s="52">
        <v>1000000</v>
      </c>
      <c r="GI458" s="51" t="s">
        <v>994</v>
      </c>
      <c r="GS458" s="51" t="s">
        <v>98</v>
      </c>
      <c r="GX458" s="51" t="s">
        <v>960</v>
      </c>
      <c r="HC458" s="51" t="s">
        <v>969</v>
      </c>
      <c r="HM458" s="51" t="s">
        <v>973</v>
      </c>
      <c r="HR458" s="51" t="s">
        <v>952</v>
      </c>
      <c r="HW458" s="51" t="s">
        <v>998</v>
      </c>
      <c r="IB458" s="52" t="s">
        <v>4640</v>
      </c>
      <c r="JA458" s="51" t="s">
        <v>962</v>
      </c>
      <c r="JF458" s="51" t="s">
        <v>961</v>
      </c>
      <c r="JK458" s="52" t="s">
        <v>11317</v>
      </c>
      <c r="JP458" s="52" t="s">
        <v>5016</v>
      </c>
      <c r="JU458" s="51" t="s">
        <v>987</v>
      </c>
    </row>
    <row r="459" spans="1:298" ht="16.5">
      <c r="A459" s="51" t="s">
        <v>989</v>
      </c>
      <c r="K459" s="52" t="s">
        <v>986</v>
      </c>
      <c r="P459" s="51" t="s">
        <v>961</v>
      </c>
      <c r="U459" s="51" t="s">
        <v>969</v>
      </c>
      <c r="Z459" s="52" t="s">
        <v>963</v>
      </c>
      <c r="AE459" s="52" t="s">
        <v>1000</v>
      </c>
      <c r="AF459"/>
      <c r="AG459"/>
      <c r="AH459"/>
      <c r="AI459"/>
      <c r="AJ459" s="52" t="s">
        <v>919</v>
      </c>
      <c r="AT459" s="50" t="s">
        <v>984</v>
      </c>
      <c r="BD459" s="164" t="s">
        <v>6750</v>
      </c>
      <c r="BI459" s="52" t="s">
        <v>124</v>
      </c>
      <c r="BS459" s="51" t="s">
        <v>970</v>
      </c>
      <c r="BX459" s="52" t="s">
        <v>1104</v>
      </c>
      <c r="CM459" s="51" t="s">
        <v>968</v>
      </c>
      <c r="CW459" s="50" t="s">
        <v>1032</v>
      </c>
      <c r="DL459" s="51" t="s">
        <v>961</v>
      </c>
      <c r="DV459" s="52" t="s">
        <v>919</v>
      </c>
      <c r="EA459" s="52" t="s">
        <v>1487</v>
      </c>
      <c r="EK459" s="52" t="s">
        <v>3292</v>
      </c>
      <c r="EP459" s="51" t="s">
        <v>971</v>
      </c>
      <c r="EU459" s="51" t="s">
        <v>962</v>
      </c>
      <c r="EZ459" s="51" t="s">
        <v>994</v>
      </c>
      <c r="FJ459" s="51" t="s">
        <v>98</v>
      </c>
      <c r="FT459" s="51" t="s">
        <v>972</v>
      </c>
      <c r="FY459" s="51" t="s">
        <v>970</v>
      </c>
      <c r="GI459" s="52" t="s">
        <v>9682</v>
      </c>
      <c r="GN459" s="51" t="s">
        <v>958</v>
      </c>
      <c r="GS459" s="52" t="s">
        <v>9892</v>
      </c>
      <c r="GX459" s="52" t="s">
        <v>10078</v>
      </c>
      <c r="HC459" s="52" t="s">
        <v>124</v>
      </c>
      <c r="HH459" s="51" t="s">
        <v>998</v>
      </c>
      <c r="HM459" s="52">
        <v>400000</v>
      </c>
      <c r="HR459" s="52" t="s">
        <v>953</v>
      </c>
      <c r="HW459" s="52" t="s">
        <v>5725</v>
      </c>
      <c r="IL459" s="51" t="s">
        <v>1078</v>
      </c>
      <c r="IQ459" s="51" t="s">
        <v>962</v>
      </c>
      <c r="JA459" s="52" t="s">
        <v>996</v>
      </c>
      <c r="JF459" s="52" t="s">
        <v>995</v>
      </c>
      <c r="JU459" s="52" t="s">
        <v>988</v>
      </c>
      <c r="JZ459" s="50" t="s">
        <v>982</v>
      </c>
      <c r="KE459" s="51" t="s">
        <v>1059</v>
      </c>
    </row>
    <row r="460" spans="1:298" ht="16.5">
      <c r="A460" s="52" t="s">
        <v>990</v>
      </c>
      <c r="F460" s="51" t="s">
        <v>98</v>
      </c>
      <c r="P460" s="52" t="s">
        <v>995</v>
      </c>
      <c r="U460" s="52" t="s">
        <v>124</v>
      </c>
      <c r="AE460"/>
      <c r="AF460"/>
      <c r="AG460"/>
      <c r="AH460"/>
      <c r="AI460"/>
      <c r="AO460" s="51" t="s">
        <v>969</v>
      </c>
      <c r="AY460" s="51" t="s">
        <v>983</v>
      </c>
      <c r="BD460" s="163" t="s">
        <v>6751</v>
      </c>
      <c r="BN460" s="50" t="s">
        <v>1034</v>
      </c>
      <c r="BS460" s="52" t="s">
        <v>124</v>
      </c>
      <c r="CM460" s="52">
        <v>27137148.010000002</v>
      </c>
      <c r="DL460" s="52" t="s">
        <v>917</v>
      </c>
      <c r="DQ460" s="51" t="s">
        <v>958</v>
      </c>
      <c r="EF460" s="51" t="s">
        <v>987</v>
      </c>
      <c r="EP460" s="52" t="s">
        <v>2689</v>
      </c>
      <c r="EU460" s="52" t="s">
        <v>996</v>
      </c>
      <c r="EZ460" s="52" t="s">
        <v>8980</v>
      </c>
      <c r="FE460" s="51" t="s">
        <v>964</v>
      </c>
      <c r="FT460" s="52" t="s">
        <v>9348</v>
      </c>
      <c r="FY460" s="52" t="s">
        <v>124</v>
      </c>
      <c r="GD460" s="51" t="s">
        <v>98</v>
      </c>
      <c r="GN460" s="52" t="s">
        <v>977</v>
      </c>
      <c r="HH460" s="52" t="s">
        <v>10436</v>
      </c>
      <c r="IB460" s="51" t="s">
        <v>994</v>
      </c>
      <c r="IL460" s="52" t="s">
        <v>132</v>
      </c>
      <c r="IQ460" s="52" t="s">
        <v>1004</v>
      </c>
      <c r="IV460" s="51" t="s">
        <v>950</v>
      </c>
      <c r="JK460" s="51" t="s">
        <v>972</v>
      </c>
      <c r="JP460" s="51" t="s">
        <v>972</v>
      </c>
      <c r="KE460" s="52">
        <v>0</v>
      </c>
      <c r="KJ460" s="51" t="s">
        <v>1033</v>
      </c>
    </row>
    <row r="461" spans="1:298">
      <c r="K461" s="51" t="s">
        <v>987</v>
      </c>
      <c r="Z461" s="51" t="s">
        <v>964</v>
      </c>
      <c r="AE461" s="51" t="s">
        <v>987</v>
      </c>
      <c r="AF461"/>
      <c r="AG461"/>
      <c r="AH461"/>
      <c r="AI461"/>
      <c r="AJ461" s="51" t="s">
        <v>962</v>
      </c>
      <c r="AO461" s="52">
        <v>50000</v>
      </c>
      <c r="AY461" s="52" t="s">
        <v>112</v>
      </c>
      <c r="BI461" s="51" t="s">
        <v>971</v>
      </c>
      <c r="BX461" s="51" t="s">
        <v>1101</v>
      </c>
      <c r="DQ461" s="52" t="s">
        <v>1212</v>
      </c>
      <c r="DV461" s="51" t="s">
        <v>962</v>
      </c>
      <c r="EA461" s="51" t="s">
        <v>960</v>
      </c>
      <c r="EF461" s="52" t="s">
        <v>953</v>
      </c>
      <c r="EK461" s="51" t="s">
        <v>972</v>
      </c>
      <c r="FE461" s="52" t="s">
        <v>979</v>
      </c>
      <c r="FO461" s="51" t="s">
        <v>1065</v>
      </c>
      <c r="GI461" s="51" t="s">
        <v>961</v>
      </c>
      <c r="GX461" s="51" t="s">
        <v>961</v>
      </c>
      <c r="HC461" s="51" t="s">
        <v>970</v>
      </c>
      <c r="HM461" s="51" t="s">
        <v>98</v>
      </c>
      <c r="HR461" s="51" t="s">
        <v>954</v>
      </c>
      <c r="HW461" s="51" t="s">
        <v>999</v>
      </c>
      <c r="IB461" s="52" t="s">
        <v>10755</v>
      </c>
      <c r="IV461" s="52" t="s">
        <v>1000</v>
      </c>
      <c r="JA461" s="51" t="s">
        <v>964</v>
      </c>
      <c r="JF461" s="51" t="s">
        <v>962</v>
      </c>
      <c r="JK461" s="52" t="s">
        <v>11321</v>
      </c>
      <c r="JP461" s="52" t="s">
        <v>5017</v>
      </c>
      <c r="JU461" s="51" t="s">
        <v>989</v>
      </c>
      <c r="KJ461" s="52" t="s">
        <v>132</v>
      </c>
    </row>
    <row r="462" spans="1:298" ht="16.5">
      <c r="A462" s="51" t="s">
        <v>991</v>
      </c>
      <c r="K462" s="52" t="s">
        <v>988</v>
      </c>
      <c r="P462" s="51" t="s">
        <v>962</v>
      </c>
      <c r="U462" s="51" t="s">
        <v>970</v>
      </c>
      <c r="Z462" s="52" t="s">
        <v>979</v>
      </c>
      <c r="AE462" s="52" t="s">
        <v>953</v>
      </c>
      <c r="AF462"/>
      <c r="AG462"/>
      <c r="AH462"/>
      <c r="AI462"/>
      <c r="AJ462" s="52" t="s">
        <v>1201</v>
      </c>
      <c r="AT462" s="51" t="s">
        <v>985</v>
      </c>
      <c r="BD462" s="50" t="s">
        <v>931</v>
      </c>
      <c r="BI462" s="52" t="s">
        <v>7529</v>
      </c>
      <c r="BS462" s="51" t="s">
        <v>971</v>
      </c>
      <c r="BX462" s="52" t="s">
        <v>1120</v>
      </c>
      <c r="CM462" s="51" t="s">
        <v>969</v>
      </c>
      <c r="CW462" s="51" t="s">
        <v>1033</v>
      </c>
      <c r="DL462" s="51" t="s">
        <v>962</v>
      </c>
      <c r="DV462" s="52" t="s">
        <v>996</v>
      </c>
      <c r="EA462" s="52" t="s">
        <v>3738</v>
      </c>
      <c r="EK462" s="52" t="s">
        <v>3293</v>
      </c>
      <c r="EP462" s="51" t="s">
        <v>972</v>
      </c>
      <c r="EU462" s="51" t="s">
        <v>964</v>
      </c>
      <c r="EZ462" s="51" t="s">
        <v>961</v>
      </c>
      <c r="FT462" s="51" t="s">
        <v>973</v>
      </c>
      <c r="FY462" s="51" t="s">
        <v>971</v>
      </c>
      <c r="GI462" s="52" t="s">
        <v>917</v>
      </c>
      <c r="GN462" s="51" t="s">
        <v>960</v>
      </c>
      <c r="GX462" s="52" t="s">
        <v>918</v>
      </c>
      <c r="HC462" s="52" t="s">
        <v>124</v>
      </c>
      <c r="HH462" s="51" t="s">
        <v>999</v>
      </c>
      <c r="HM462" s="52" t="s">
        <v>4615</v>
      </c>
      <c r="HR462" s="52" t="s">
        <v>975</v>
      </c>
      <c r="HW462" s="52">
        <v>1000000000</v>
      </c>
      <c r="IL462" s="50" t="s">
        <v>1079</v>
      </c>
      <c r="IQ462" s="51" t="s">
        <v>964</v>
      </c>
      <c r="JA462" s="52" t="s">
        <v>979</v>
      </c>
      <c r="JF462" s="52" t="s">
        <v>963</v>
      </c>
      <c r="JU462" s="52" t="s">
        <v>990</v>
      </c>
      <c r="JZ462" s="51" t="s">
        <v>983</v>
      </c>
      <c r="KE462" s="51" t="s">
        <v>1060</v>
      </c>
    </row>
    <row r="463" spans="1:298" ht="16.5">
      <c r="A463" s="52" t="s">
        <v>992</v>
      </c>
      <c r="P463" s="52" t="s">
        <v>1004</v>
      </c>
      <c r="U463" s="52" t="s">
        <v>124</v>
      </c>
      <c r="AE463"/>
      <c r="AF463"/>
      <c r="AG463"/>
      <c r="AH463"/>
      <c r="AI463"/>
      <c r="AO463" s="51" t="s">
        <v>970</v>
      </c>
      <c r="AY463" s="50" t="s">
        <v>6547</v>
      </c>
      <c r="BN463" s="51" t="s">
        <v>1035</v>
      </c>
      <c r="BS463" s="52" t="s">
        <v>7898</v>
      </c>
      <c r="CM463" s="52" t="s">
        <v>124</v>
      </c>
      <c r="CW463" s="52" t="s">
        <v>132</v>
      </c>
      <c r="DL463" s="52" t="s">
        <v>1004</v>
      </c>
      <c r="DQ463" s="51" t="s">
        <v>994</v>
      </c>
      <c r="EF463" s="51" t="s">
        <v>989</v>
      </c>
      <c r="EP463" s="52" t="s">
        <v>2690</v>
      </c>
      <c r="EU463" s="52" t="s">
        <v>1195</v>
      </c>
      <c r="EZ463" s="52" t="s">
        <v>917</v>
      </c>
      <c r="FE463" s="51" t="s">
        <v>966</v>
      </c>
      <c r="FJ463" s="51" t="s">
        <v>950</v>
      </c>
      <c r="FO463" s="50" t="s">
        <v>1077</v>
      </c>
      <c r="GN463" s="52" t="s">
        <v>3471</v>
      </c>
      <c r="GS463" s="50" t="s">
        <v>1009</v>
      </c>
      <c r="HH463" s="52">
        <v>4079863</v>
      </c>
      <c r="IB463" s="51" t="s">
        <v>961</v>
      </c>
      <c r="IQ463" s="52" t="s">
        <v>979</v>
      </c>
      <c r="IV463" s="51" t="s">
        <v>987</v>
      </c>
      <c r="JK463" s="51" t="s">
        <v>973</v>
      </c>
      <c r="JP463" s="51" t="s">
        <v>973</v>
      </c>
      <c r="JZ463" s="52" t="s">
        <v>132</v>
      </c>
      <c r="KE463" s="52" t="s">
        <v>2000</v>
      </c>
      <c r="KJ463" s="50" t="s">
        <v>1034</v>
      </c>
    </row>
    <row r="464" spans="1:298">
      <c r="F464" s="51" t="s">
        <v>950</v>
      </c>
      <c r="K464" s="51" t="s">
        <v>989</v>
      </c>
      <c r="Z464" s="51" t="s">
        <v>966</v>
      </c>
      <c r="AE464" s="51" t="s">
        <v>989</v>
      </c>
      <c r="AF464"/>
      <c r="AG464"/>
      <c r="AH464"/>
      <c r="AI464"/>
      <c r="AJ464" s="51" t="s">
        <v>964</v>
      </c>
      <c r="AO464" s="52">
        <v>930000</v>
      </c>
      <c r="AT464" s="51" t="s">
        <v>950</v>
      </c>
      <c r="BI464" s="51" t="s">
        <v>972</v>
      </c>
      <c r="BN464" s="52" t="s">
        <v>1036</v>
      </c>
      <c r="BX464" s="51" t="s">
        <v>98</v>
      </c>
      <c r="DQ464" s="52" t="s">
        <v>1213</v>
      </c>
      <c r="DV464" s="51" t="s">
        <v>964</v>
      </c>
      <c r="EA464" s="51" t="s">
        <v>961</v>
      </c>
      <c r="EF464" s="52" t="s">
        <v>1006</v>
      </c>
      <c r="EK464" s="51" t="s">
        <v>973</v>
      </c>
      <c r="FE464" s="52" t="s">
        <v>997</v>
      </c>
      <c r="FJ464" s="52" t="s">
        <v>1000</v>
      </c>
      <c r="FT464" s="51" t="s">
        <v>98</v>
      </c>
      <c r="FY464" s="51" t="s">
        <v>972</v>
      </c>
      <c r="GD464" s="51" t="s">
        <v>950</v>
      </c>
      <c r="GI464" s="51" t="s">
        <v>962</v>
      </c>
      <c r="GX464" s="51" t="s">
        <v>962</v>
      </c>
      <c r="HC464" s="51" t="s">
        <v>971</v>
      </c>
      <c r="HR464" s="51" t="s">
        <v>956</v>
      </c>
      <c r="HW464" s="51" t="s">
        <v>98</v>
      </c>
      <c r="IB464" s="52" t="s">
        <v>995</v>
      </c>
      <c r="IV464" s="52" t="s">
        <v>988</v>
      </c>
      <c r="JA464" s="51" t="s">
        <v>966</v>
      </c>
      <c r="JF464" s="51" t="s">
        <v>964</v>
      </c>
      <c r="JP464" s="52">
        <v>93687000</v>
      </c>
      <c r="JU464" s="51" t="s">
        <v>991</v>
      </c>
    </row>
    <row r="465" spans="1:296" ht="17" thickBot="1">
      <c r="A465" s="51" t="s">
        <v>958</v>
      </c>
      <c r="F465" s="52" t="s">
        <v>980</v>
      </c>
      <c r="K465" s="52" t="s">
        <v>990</v>
      </c>
      <c r="P465" s="51" t="s">
        <v>964</v>
      </c>
      <c r="U465" s="51" t="s">
        <v>971</v>
      </c>
      <c r="Z465" s="52" t="s">
        <v>997</v>
      </c>
      <c r="AE465" s="52" t="s">
        <v>1006</v>
      </c>
      <c r="AF465"/>
      <c r="AG465"/>
      <c r="AH465"/>
      <c r="AI465"/>
      <c r="AJ465" s="52" t="s">
        <v>979</v>
      </c>
      <c r="AT465" s="52" t="s">
        <v>986</v>
      </c>
      <c r="BD465" s="51" t="s">
        <v>932</v>
      </c>
      <c r="BI465" s="52" t="s">
        <v>7530</v>
      </c>
      <c r="BS465" s="51" t="s">
        <v>972</v>
      </c>
      <c r="BX465" s="52" t="s">
        <v>8098</v>
      </c>
      <c r="CM465" s="51" t="s">
        <v>970</v>
      </c>
      <c r="CW465" s="50" t="s">
        <v>1034</v>
      </c>
      <c r="DL465" s="51" t="s">
        <v>964</v>
      </c>
      <c r="DV465" s="52" t="s">
        <v>1482</v>
      </c>
      <c r="EA465" s="52" t="s">
        <v>918</v>
      </c>
      <c r="EK465" s="52">
        <v>1100000</v>
      </c>
      <c r="EP465" s="51" t="s">
        <v>973</v>
      </c>
      <c r="EU465" s="51" t="s">
        <v>966</v>
      </c>
      <c r="EZ465" s="51" t="s">
        <v>962</v>
      </c>
      <c r="FT465" s="52" t="s">
        <v>9349</v>
      </c>
      <c r="GD465" s="52" t="s">
        <v>1000</v>
      </c>
      <c r="GI465" s="52" t="s">
        <v>1004</v>
      </c>
      <c r="GN465" s="51" t="s">
        <v>961</v>
      </c>
      <c r="GX465" s="52" t="s">
        <v>1214</v>
      </c>
      <c r="HC465" s="52" t="s">
        <v>10267</v>
      </c>
      <c r="HH465" s="51" t="s">
        <v>98</v>
      </c>
      <c r="HR465" s="52" t="s">
        <v>976</v>
      </c>
      <c r="IL465" s="51" t="s">
        <v>1080</v>
      </c>
      <c r="IQ465" s="51" t="s">
        <v>966</v>
      </c>
      <c r="JA465" s="52" t="s">
        <v>997</v>
      </c>
      <c r="JF465" s="52" t="s">
        <v>979</v>
      </c>
      <c r="JK465" s="51" t="s">
        <v>98</v>
      </c>
      <c r="JU465" s="52" t="s">
        <v>1509</v>
      </c>
      <c r="JZ465" s="50" t="s">
        <v>984</v>
      </c>
      <c r="KE465" s="51" t="s">
        <v>732</v>
      </c>
    </row>
    <row r="466" spans="1:296" ht="104" customHeight="1" thickBot="1">
      <c r="A466" s="52" t="s">
        <v>993</v>
      </c>
      <c r="P466" s="52" t="s">
        <v>1195</v>
      </c>
      <c r="U466" s="52" t="s">
        <v>5328</v>
      </c>
      <c r="AE466"/>
      <c r="AF466"/>
      <c r="AG466"/>
      <c r="AH466"/>
      <c r="AI466"/>
      <c r="AO466" s="51" t="s">
        <v>971</v>
      </c>
      <c r="AY466" s="51" t="s">
        <v>6548</v>
      </c>
      <c r="BD466" s="69"/>
      <c r="BE466" s="69" t="s">
        <v>933</v>
      </c>
      <c r="BF466" s="69" t="s">
        <v>732</v>
      </c>
      <c r="BN466" s="50" t="s">
        <v>1037</v>
      </c>
      <c r="BS466" s="52" t="s">
        <v>7899</v>
      </c>
      <c r="CM466" s="52" t="s">
        <v>124</v>
      </c>
      <c r="DL466" s="52" t="s">
        <v>1477</v>
      </c>
      <c r="DQ466" s="51" t="s">
        <v>961</v>
      </c>
      <c r="EF466" s="51" t="s">
        <v>991</v>
      </c>
      <c r="EP466" s="52">
        <v>0</v>
      </c>
      <c r="EU466" s="52" t="s">
        <v>997</v>
      </c>
      <c r="EZ466" s="52" t="s">
        <v>996</v>
      </c>
      <c r="FE466" s="51" t="s">
        <v>968</v>
      </c>
      <c r="FJ466" s="51" t="s">
        <v>987</v>
      </c>
      <c r="FO466" s="51" t="s">
        <v>1078</v>
      </c>
      <c r="FY466" s="51" t="s">
        <v>973</v>
      </c>
      <c r="GN466" s="52" t="s">
        <v>918</v>
      </c>
      <c r="GS466" s="51" t="s">
        <v>1010</v>
      </c>
      <c r="HM466" s="51" t="s">
        <v>950</v>
      </c>
      <c r="IB466" s="51" t="s">
        <v>962</v>
      </c>
      <c r="IL466" s="69"/>
      <c r="IM466" s="69" t="s">
        <v>1081</v>
      </c>
      <c r="IN466" s="69" t="s">
        <v>1082</v>
      </c>
      <c r="IQ466" s="52" t="s">
        <v>967</v>
      </c>
      <c r="IV466" s="51" t="s">
        <v>989</v>
      </c>
      <c r="JK466" s="52" t="s">
        <v>11317</v>
      </c>
      <c r="JP466" s="51" t="s">
        <v>98</v>
      </c>
      <c r="KE466" s="52" t="s">
        <v>12534</v>
      </c>
      <c r="KJ466" s="51" t="s">
        <v>1035</v>
      </c>
    </row>
    <row r="467" spans="1:296" ht="409.6" thickBot="1">
      <c r="F467" s="51" t="s">
        <v>952</v>
      </c>
      <c r="K467" s="51" t="s">
        <v>991</v>
      </c>
      <c r="Z467" s="51" t="s">
        <v>968</v>
      </c>
      <c r="AE467" s="51" t="s">
        <v>991</v>
      </c>
      <c r="AF467"/>
      <c r="AG467"/>
      <c r="AH467"/>
      <c r="AI467"/>
      <c r="AJ467" s="51" t="s">
        <v>966</v>
      </c>
      <c r="AO467" s="52" t="s">
        <v>12084</v>
      </c>
      <c r="AT467" s="51" t="s">
        <v>987</v>
      </c>
      <c r="AY467" s="69"/>
      <c r="AZ467" s="69" t="s">
        <v>2276</v>
      </c>
      <c r="BA467" s="69" t="s">
        <v>732</v>
      </c>
      <c r="BD467" s="72" t="s">
        <v>934</v>
      </c>
      <c r="BE467" s="70" t="s">
        <v>935</v>
      </c>
      <c r="BF467" s="70" t="s">
        <v>6752</v>
      </c>
      <c r="BI467" s="51" t="s">
        <v>973</v>
      </c>
      <c r="DQ467" s="52" t="s">
        <v>919</v>
      </c>
      <c r="DV467" s="51" t="s">
        <v>966</v>
      </c>
      <c r="EA467" s="51" t="s">
        <v>962</v>
      </c>
      <c r="EF467" s="52" t="s">
        <v>1007</v>
      </c>
      <c r="EK467" s="51" t="s">
        <v>98</v>
      </c>
      <c r="FE467" s="52">
        <v>30100000000</v>
      </c>
      <c r="FJ467" s="52" t="s">
        <v>988</v>
      </c>
      <c r="FO467" s="52" t="s">
        <v>132</v>
      </c>
      <c r="GD467" s="51" t="s">
        <v>987</v>
      </c>
      <c r="GI467" s="51" t="s">
        <v>964</v>
      </c>
      <c r="GS467" s="69"/>
      <c r="GT467" s="69" t="s">
        <v>1011</v>
      </c>
      <c r="GU467" s="69" t="s">
        <v>1012</v>
      </c>
      <c r="GX467" s="51" t="s">
        <v>964</v>
      </c>
      <c r="HC467" s="51" t="s">
        <v>998</v>
      </c>
      <c r="HM467" s="52" t="s">
        <v>1941</v>
      </c>
      <c r="HR467" s="51" t="s">
        <v>958</v>
      </c>
      <c r="IB467" s="52" t="s">
        <v>963</v>
      </c>
      <c r="IL467" s="72" t="s">
        <v>1083</v>
      </c>
      <c r="IM467" s="70">
        <v>0</v>
      </c>
      <c r="IN467" s="70">
        <v>0</v>
      </c>
      <c r="IV467" s="52" t="s">
        <v>990</v>
      </c>
      <c r="JA467" s="51" t="s">
        <v>968</v>
      </c>
      <c r="JF467" s="51" t="s">
        <v>966</v>
      </c>
      <c r="JP467" s="52" t="s">
        <v>5018</v>
      </c>
      <c r="JU467" s="51" t="s">
        <v>958</v>
      </c>
      <c r="KJ467" s="52" t="s">
        <v>1538</v>
      </c>
    </row>
    <row r="468" spans="1:296" ht="409.6" thickBot="1">
      <c r="A468" s="51" t="s">
        <v>994</v>
      </c>
      <c r="F468" s="52" t="s">
        <v>953</v>
      </c>
      <c r="K468" s="52" t="s">
        <v>992</v>
      </c>
      <c r="P468" s="51" t="s">
        <v>966</v>
      </c>
      <c r="U468" s="51" t="s">
        <v>998</v>
      </c>
      <c r="Z468" s="74" t="s">
        <v>3130</v>
      </c>
      <c r="AE468" s="52" t="s">
        <v>1007</v>
      </c>
      <c r="AF468"/>
      <c r="AG468"/>
      <c r="AH468"/>
      <c r="AI468"/>
      <c r="AJ468" s="52" t="s">
        <v>997</v>
      </c>
      <c r="AT468" s="52" t="s">
        <v>988</v>
      </c>
      <c r="AY468" s="72" t="s">
        <v>101</v>
      </c>
      <c r="AZ468" s="70" t="s">
        <v>6549</v>
      </c>
      <c r="BA468" s="70" t="s">
        <v>6550</v>
      </c>
      <c r="BD468" s="73" t="s">
        <v>936</v>
      </c>
      <c r="BE468" s="71" t="s">
        <v>935</v>
      </c>
      <c r="BF468" s="71" t="s">
        <v>6753</v>
      </c>
      <c r="BI468" s="52">
        <v>40000</v>
      </c>
      <c r="BS468" s="51" t="s">
        <v>973</v>
      </c>
      <c r="CM468" s="51" t="s">
        <v>971</v>
      </c>
      <c r="CW468" s="51" t="s">
        <v>1035</v>
      </c>
      <c r="DL468" s="51" t="s">
        <v>966</v>
      </c>
      <c r="DV468" s="52" t="s">
        <v>967</v>
      </c>
      <c r="EA468" s="52" t="s">
        <v>1201</v>
      </c>
      <c r="EP468" s="51" t="s">
        <v>98</v>
      </c>
      <c r="EU468" s="51" t="s">
        <v>968</v>
      </c>
      <c r="EZ468" s="51" t="s">
        <v>964</v>
      </c>
      <c r="FY468" s="51" t="s">
        <v>98</v>
      </c>
      <c r="GD468" s="52" t="s">
        <v>988</v>
      </c>
      <c r="GI468" s="52" t="s">
        <v>1482</v>
      </c>
      <c r="GN468" s="51" t="s">
        <v>962</v>
      </c>
      <c r="GS468" s="72" t="s">
        <v>990</v>
      </c>
      <c r="GT468" s="70" t="s">
        <v>1525</v>
      </c>
      <c r="GU468" s="70" t="s">
        <v>9895</v>
      </c>
      <c r="GX468" s="52" t="s">
        <v>979</v>
      </c>
      <c r="HC468" s="52" t="s">
        <v>10270</v>
      </c>
      <c r="HR468" s="52" t="s">
        <v>1942</v>
      </c>
      <c r="HW468" s="51" t="s">
        <v>950</v>
      </c>
      <c r="IL468" s="73" t="s">
        <v>1084</v>
      </c>
      <c r="IM468" s="71">
        <v>0</v>
      </c>
      <c r="IN468" s="71">
        <v>0</v>
      </c>
      <c r="IQ468" s="51" t="s">
        <v>968</v>
      </c>
      <c r="JA468" s="52">
        <v>5900000000</v>
      </c>
      <c r="JF468" s="52" t="s">
        <v>1731</v>
      </c>
      <c r="JU468" s="52" t="s">
        <v>2700</v>
      </c>
      <c r="JZ468" s="51" t="s">
        <v>985</v>
      </c>
    </row>
    <row r="469" spans="1:296" ht="409.6" thickBot="1">
      <c r="A469" s="52" t="s">
        <v>2290</v>
      </c>
      <c r="P469" s="52" t="s">
        <v>967</v>
      </c>
      <c r="U469" s="52" t="s">
        <v>5329</v>
      </c>
      <c r="Z469" s="74"/>
      <c r="AE469"/>
      <c r="AF469"/>
      <c r="AG469"/>
      <c r="AH469"/>
      <c r="AI469"/>
      <c r="AO469" s="51" t="s">
        <v>972</v>
      </c>
      <c r="AY469" s="50" t="s">
        <v>1009</v>
      </c>
      <c r="BD469" s="72" t="s">
        <v>937</v>
      </c>
      <c r="BE469" s="70" t="s">
        <v>935</v>
      </c>
      <c r="BF469" s="70" t="s">
        <v>6754</v>
      </c>
      <c r="BN469" s="51" t="s">
        <v>1038</v>
      </c>
      <c r="BS469" s="52">
        <v>8610000</v>
      </c>
      <c r="BX469" s="51" t="s">
        <v>1090</v>
      </c>
      <c r="CM469" s="52" t="s">
        <v>8260</v>
      </c>
      <c r="CW469" s="52" t="s">
        <v>1036</v>
      </c>
      <c r="DL469" s="52" t="s">
        <v>997</v>
      </c>
      <c r="DQ469" s="51" t="s">
        <v>962</v>
      </c>
      <c r="EF469" s="51" t="s">
        <v>958</v>
      </c>
      <c r="EP469" s="52" t="s">
        <v>2689</v>
      </c>
      <c r="EU469" s="52">
        <v>565000000</v>
      </c>
      <c r="EZ469" s="52" t="s">
        <v>979</v>
      </c>
      <c r="FE469" s="51" t="s">
        <v>969</v>
      </c>
      <c r="FJ469" s="51" t="s">
        <v>989</v>
      </c>
      <c r="FO469" s="50" t="s">
        <v>1079</v>
      </c>
      <c r="FT469" s="51" t="s">
        <v>950</v>
      </c>
      <c r="GN469" s="52" t="s">
        <v>1004</v>
      </c>
      <c r="GS469" s="73" t="s">
        <v>1014</v>
      </c>
      <c r="GT469" s="71" t="s">
        <v>1013</v>
      </c>
      <c r="GU469" s="71" t="s">
        <v>9895</v>
      </c>
      <c r="HH469" s="51" t="s">
        <v>950</v>
      </c>
      <c r="HM469" s="51" t="s">
        <v>952</v>
      </c>
      <c r="HW469" s="52" t="s">
        <v>1000</v>
      </c>
      <c r="IB469" s="51" t="s">
        <v>964</v>
      </c>
      <c r="IL469" s="72" t="s">
        <v>1085</v>
      </c>
      <c r="IM469" s="70">
        <v>9</v>
      </c>
      <c r="IN469" s="70">
        <v>14372.55</v>
      </c>
      <c r="IQ469" s="52" t="s">
        <v>124</v>
      </c>
      <c r="IV469" s="51" t="s">
        <v>991</v>
      </c>
      <c r="KJ469" s="50" t="s">
        <v>1037</v>
      </c>
    </row>
    <row r="470" spans="1:296" ht="409.6" thickBot="1">
      <c r="F470" s="51" t="s">
        <v>954</v>
      </c>
      <c r="K470" s="51" t="s">
        <v>958</v>
      </c>
      <c r="AE470" s="51" t="s">
        <v>958</v>
      </c>
      <c r="AF470"/>
      <c r="AG470"/>
      <c r="AH470"/>
      <c r="AI470"/>
      <c r="AJ470" s="51" t="s">
        <v>968</v>
      </c>
      <c r="AO470" s="52" t="s">
        <v>12085</v>
      </c>
      <c r="AT470" s="51" t="s">
        <v>989</v>
      </c>
      <c r="BD470" s="73" t="s">
        <v>938</v>
      </c>
      <c r="BE470" s="71" t="s">
        <v>935</v>
      </c>
      <c r="BF470" s="71" t="s">
        <v>6755</v>
      </c>
      <c r="BI470" s="51" t="s">
        <v>98</v>
      </c>
      <c r="BN470" s="52" t="s">
        <v>7723</v>
      </c>
      <c r="BX470" s="52" t="s">
        <v>1091</v>
      </c>
      <c r="DQ470" s="52" t="s">
        <v>1214</v>
      </c>
      <c r="DV470" s="51" t="s">
        <v>968</v>
      </c>
      <c r="EA470" s="51" t="s">
        <v>964</v>
      </c>
      <c r="EF470" s="52" t="s">
        <v>1750</v>
      </c>
      <c r="FE470" s="52" t="s">
        <v>124</v>
      </c>
      <c r="FJ470" s="52" t="s">
        <v>990</v>
      </c>
      <c r="FT470" s="52" t="s">
        <v>1941</v>
      </c>
      <c r="GD470" s="51" t="s">
        <v>989</v>
      </c>
      <c r="GI470" s="51" t="s">
        <v>966</v>
      </c>
      <c r="GS470" s="72" t="s">
        <v>1015</v>
      </c>
      <c r="GT470" s="70" t="s">
        <v>3043</v>
      </c>
      <c r="GU470" s="72"/>
      <c r="GX470" s="51" t="s">
        <v>966</v>
      </c>
      <c r="HC470" s="51" t="s">
        <v>999</v>
      </c>
      <c r="HH470" s="52" t="s">
        <v>1000</v>
      </c>
      <c r="HM470" s="52" t="s">
        <v>953</v>
      </c>
      <c r="HR470" s="51" t="s">
        <v>960</v>
      </c>
      <c r="IB470" s="52" t="s">
        <v>979</v>
      </c>
      <c r="IL470" s="73" t="s">
        <v>1086</v>
      </c>
      <c r="IM470" s="71">
        <v>0</v>
      </c>
      <c r="IN470" s="71">
        <v>0</v>
      </c>
      <c r="IV470" s="52" t="s">
        <v>992</v>
      </c>
      <c r="JA470" s="51" t="s">
        <v>969</v>
      </c>
      <c r="JF470" s="51" t="s">
        <v>968</v>
      </c>
      <c r="JK470" s="51" t="s">
        <v>950</v>
      </c>
      <c r="JU470" s="51" t="s">
        <v>994</v>
      </c>
      <c r="JZ470" s="51" t="s">
        <v>950</v>
      </c>
      <c r="KE470" s="50" t="s">
        <v>1044</v>
      </c>
    </row>
    <row r="471" spans="1:296" ht="409.6" thickBot="1">
      <c r="A471" s="51" t="s">
        <v>961</v>
      </c>
      <c r="F471" s="52" t="s">
        <v>975</v>
      </c>
      <c r="K471" s="52" t="s">
        <v>993</v>
      </c>
      <c r="P471" s="51" t="s">
        <v>968</v>
      </c>
      <c r="U471" s="51" t="s">
        <v>999</v>
      </c>
      <c r="Z471" s="51" t="s">
        <v>969</v>
      </c>
      <c r="AE471" s="52" t="s">
        <v>1212</v>
      </c>
      <c r="AF471"/>
      <c r="AG471"/>
      <c r="AH471"/>
      <c r="AI471"/>
      <c r="AJ471" s="52">
        <v>130000000</v>
      </c>
      <c r="AT471" s="52" t="s">
        <v>990</v>
      </c>
      <c r="BD471" s="72" t="s">
        <v>940</v>
      </c>
      <c r="BE471" s="70" t="s">
        <v>939</v>
      </c>
      <c r="BF471" s="70" t="s">
        <v>6756</v>
      </c>
      <c r="BN471" s="68"/>
      <c r="BS471" s="51" t="s">
        <v>98</v>
      </c>
      <c r="CM471" s="51" t="s">
        <v>972</v>
      </c>
      <c r="CW471" s="50" t="s">
        <v>1037</v>
      </c>
      <c r="DL471" s="51" t="s">
        <v>968</v>
      </c>
      <c r="DV471" s="52" t="s">
        <v>124</v>
      </c>
      <c r="EA471" s="52" t="s">
        <v>965</v>
      </c>
      <c r="EK471" s="50" t="s">
        <v>982</v>
      </c>
      <c r="EU471" s="51" t="s">
        <v>969</v>
      </c>
      <c r="EZ471" s="51" t="s">
        <v>966</v>
      </c>
      <c r="GD471" s="52" t="s">
        <v>990</v>
      </c>
      <c r="GI471" s="52" t="s">
        <v>967</v>
      </c>
      <c r="GN471" s="51" t="s">
        <v>964</v>
      </c>
      <c r="GS471" s="73" t="s">
        <v>1016</v>
      </c>
      <c r="GT471" s="71" t="s">
        <v>1525</v>
      </c>
      <c r="GU471" s="71" t="s">
        <v>9896</v>
      </c>
      <c r="GX471" s="52" t="s">
        <v>1731</v>
      </c>
      <c r="HC471" s="52">
        <v>40000</v>
      </c>
      <c r="HR471" s="52" t="s">
        <v>10580</v>
      </c>
      <c r="HW471" s="51" t="s">
        <v>987</v>
      </c>
      <c r="IL471" s="72" t="s">
        <v>1087</v>
      </c>
      <c r="IM471" s="70">
        <v>0</v>
      </c>
      <c r="IN471" s="70">
        <v>0</v>
      </c>
      <c r="IQ471" s="51" t="s">
        <v>969</v>
      </c>
      <c r="JA471" s="52" t="s">
        <v>124</v>
      </c>
      <c r="JF471" s="52" t="s">
        <v>124</v>
      </c>
      <c r="JK471" s="52" t="s">
        <v>1499</v>
      </c>
      <c r="JP471" s="51" t="s">
        <v>950</v>
      </c>
      <c r="JU471" s="52" t="s">
        <v>11491</v>
      </c>
      <c r="JZ471" s="52" t="s">
        <v>986</v>
      </c>
    </row>
    <row r="472" spans="1:296" ht="409.6" thickBot="1">
      <c r="A472" s="52" t="s">
        <v>995</v>
      </c>
      <c r="P472" s="52" t="s">
        <v>124</v>
      </c>
      <c r="Z472" s="52" t="s">
        <v>124</v>
      </c>
      <c r="AE472"/>
      <c r="AF472"/>
      <c r="AG472"/>
      <c r="AH472"/>
      <c r="AI472"/>
      <c r="AO472" s="51" t="s">
        <v>973</v>
      </c>
      <c r="AY472" s="51" t="s">
        <v>1010</v>
      </c>
      <c r="BD472" s="73" t="s">
        <v>941</v>
      </c>
      <c r="BE472" s="71" t="s">
        <v>935</v>
      </c>
      <c r="BF472" s="71" t="s">
        <v>6757</v>
      </c>
      <c r="BN472" s="52" t="s">
        <v>7724</v>
      </c>
      <c r="BS472" s="52" t="s">
        <v>7900</v>
      </c>
      <c r="BX472" s="51" t="s">
        <v>1092</v>
      </c>
      <c r="CM472" s="52" t="s">
        <v>8261</v>
      </c>
      <c r="DL472" s="52">
        <v>9875000000</v>
      </c>
      <c r="DQ472" s="51" t="s">
        <v>964</v>
      </c>
      <c r="EF472" s="51" t="s">
        <v>994</v>
      </c>
      <c r="EU472" s="52" t="s">
        <v>124</v>
      </c>
      <c r="EZ472" s="52" t="s">
        <v>1731</v>
      </c>
      <c r="FE472" s="51" t="s">
        <v>970</v>
      </c>
      <c r="FJ472" s="51" t="s">
        <v>991</v>
      </c>
      <c r="FO472" s="51" t="s">
        <v>1080</v>
      </c>
      <c r="FT472" s="51" t="s">
        <v>952</v>
      </c>
      <c r="FY472" s="51" t="s">
        <v>950</v>
      </c>
      <c r="GN472" s="52" t="s">
        <v>1482</v>
      </c>
      <c r="GS472" s="72" t="s">
        <v>1017</v>
      </c>
      <c r="GT472" s="70" t="s">
        <v>1030</v>
      </c>
      <c r="GU472" s="72"/>
      <c r="HH472" s="51" t="s">
        <v>987</v>
      </c>
      <c r="HM472" s="51" t="s">
        <v>954</v>
      </c>
      <c r="HW472" s="52" t="s">
        <v>988</v>
      </c>
      <c r="IB472" s="51" t="s">
        <v>966</v>
      </c>
      <c r="IL472" s="50" t="s">
        <v>1088</v>
      </c>
      <c r="IQ472" s="52">
        <v>4000000</v>
      </c>
      <c r="IV472" s="51" t="s">
        <v>958</v>
      </c>
      <c r="JP472" s="52" t="s">
        <v>1499</v>
      </c>
      <c r="KJ472" s="51" t="s">
        <v>1038</v>
      </c>
    </row>
    <row r="473" spans="1:296" ht="409.6" thickBot="1">
      <c r="F473" s="51" t="s">
        <v>956</v>
      </c>
      <c r="K473" s="51" t="s">
        <v>994</v>
      </c>
      <c r="U473" s="51" t="s">
        <v>98</v>
      </c>
      <c r="AE473" s="51" t="s">
        <v>994</v>
      </c>
      <c r="AF473"/>
      <c r="AG473"/>
      <c r="AH473"/>
      <c r="AI473"/>
      <c r="AJ473" s="51" t="s">
        <v>969</v>
      </c>
      <c r="AO473" s="52">
        <v>50000</v>
      </c>
      <c r="AT473" s="51" t="s">
        <v>991</v>
      </c>
      <c r="AY473" s="69"/>
      <c r="AZ473" s="69" t="s">
        <v>1011</v>
      </c>
      <c r="BA473" s="69" t="s">
        <v>1012</v>
      </c>
      <c r="BD473" s="72" t="s">
        <v>942</v>
      </c>
      <c r="BE473" s="70" t="s">
        <v>935</v>
      </c>
      <c r="BF473" s="70" t="s">
        <v>6758</v>
      </c>
      <c r="BX473" s="52" t="s">
        <v>1108</v>
      </c>
      <c r="DQ473" s="52" t="s">
        <v>965</v>
      </c>
      <c r="DV473" s="51" t="s">
        <v>969</v>
      </c>
      <c r="EA473" s="51" t="s">
        <v>966</v>
      </c>
      <c r="EF473" s="52" t="s">
        <v>1751</v>
      </c>
      <c r="EP473" s="51" t="s">
        <v>950</v>
      </c>
      <c r="FE473" s="52" t="s">
        <v>124</v>
      </c>
      <c r="FJ473" s="52" t="s">
        <v>1509</v>
      </c>
      <c r="FO473" s="69"/>
      <c r="FP473" s="69" t="s">
        <v>1081</v>
      </c>
      <c r="FQ473" s="69" t="s">
        <v>1082</v>
      </c>
      <c r="FT473" s="52" t="s">
        <v>953</v>
      </c>
      <c r="FY473" s="52" t="s">
        <v>171</v>
      </c>
      <c r="GD473" s="51" t="s">
        <v>991</v>
      </c>
      <c r="GI473" s="51" t="s">
        <v>968</v>
      </c>
      <c r="GS473" s="73" t="s">
        <v>1019</v>
      </c>
      <c r="GT473" s="71" t="s">
        <v>171</v>
      </c>
      <c r="GU473" s="73"/>
      <c r="GX473" s="51" t="s">
        <v>968</v>
      </c>
      <c r="HC473" s="51" t="s">
        <v>98</v>
      </c>
      <c r="HH473" s="52" t="s">
        <v>953</v>
      </c>
      <c r="HM473" s="52" t="s">
        <v>975</v>
      </c>
      <c r="HR473" s="51" t="s">
        <v>961</v>
      </c>
      <c r="IB473" s="52" t="s">
        <v>997</v>
      </c>
      <c r="IV473" s="52" t="s">
        <v>993</v>
      </c>
      <c r="JA473" s="51" t="s">
        <v>970</v>
      </c>
      <c r="JF473" s="51" t="s">
        <v>969</v>
      </c>
      <c r="JK473" s="51" t="s">
        <v>952</v>
      </c>
      <c r="JU473" s="51" t="s">
        <v>961</v>
      </c>
      <c r="JZ473" s="51" t="s">
        <v>987</v>
      </c>
      <c r="KE473" s="51" t="s">
        <v>1045</v>
      </c>
      <c r="KJ473" s="52" t="s">
        <v>1430</v>
      </c>
    </row>
    <row r="474" spans="1:296" ht="409.6" thickBot="1">
      <c r="A474" s="51" t="s">
        <v>962</v>
      </c>
      <c r="F474" s="52" t="s">
        <v>1931</v>
      </c>
      <c r="K474" s="52" t="s">
        <v>2909</v>
      </c>
      <c r="P474" s="51" t="s">
        <v>969</v>
      </c>
      <c r="U474" s="52" t="s">
        <v>5330</v>
      </c>
      <c r="Z474" s="51" t="s">
        <v>970</v>
      </c>
      <c r="AE474" s="52" t="s">
        <v>5955</v>
      </c>
      <c r="AF474"/>
      <c r="AG474"/>
      <c r="AH474"/>
      <c r="AI474"/>
      <c r="AJ474" s="52" t="s">
        <v>124</v>
      </c>
      <c r="AT474" s="52" t="s">
        <v>992</v>
      </c>
      <c r="AY474" s="72" t="s">
        <v>990</v>
      </c>
      <c r="AZ474" s="70" t="s">
        <v>1013</v>
      </c>
      <c r="BA474" s="70" t="s">
        <v>6551</v>
      </c>
      <c r="BD474" s="73" t="s">
        <v>943</v>
      </c>
      <c r="BE474" s="71" t="s">
        <v>935</v>
      </c>
      <c r="BF474" s="71" t="s">
        <v>6759</v>
      </c>
      <c r="BI474" s="50" t="s">
        <v>982</v>
      </c>
      <c r="BN474" s="50" t="s">
        <v>1039</v>
      </c>
      <c r="CM474" s="51" t="s">
        <v>973</v>
      </c>
      <c r="CW474" s="51" t="s">
        <v>1038</v>
      </c>
      <c r="DL474" s="51" t="s">
        <v>969</v>
      </c>
      <c r="DV474" s="52">
        <v>30000000000</v>
      </c>
      <c r="EA474" s="52" t="s">
        <v>997</v>
      </c>
      <c r="EK474" s="51" t="s">
        <v>983</v>
      </c>
      <c r="EP474" s="52" t="s">
        <v>1492</v>
      </c>
      <c r="EU474" s="51" t="s">
        <v>970</v>
      </c>
      <c r="EZ474" s="51" t="s">
        <v>968</v>
      </c>
      <c r="FO474" s="72" t="s">
        <v>1083</v>
      </c>
      <c r="FP474" s="72"/>
      <c r="FQ474" s="72"/>
      <c r="GD474" s="52" t="s">
        <v>1509</v>
      </c>
      <c r="GI474" s="52" t="s">
        <v>124</v>
      </c>
      <c r="GN474" s="51" t="s">
        <v>966</v>
      </c>
      <c r="GS474" s="50" t="s">
        <v>1020</v>
      </c>
      <c r="GX474" s="52" t="s">
        <v>124</v>
      </c>
      <c r="HR474" s="52" t="s">
        <v>917</v>
      </c>
      <c r="HW474" s="51" t="s">
        <v>989</v>
      </c>
      <c r="IQ474" s="51" t="s">
        <v>970</v>
      </c>
      <c r="JA474" s="52" t="s">
        <v>124</v>
      </c>
      <c r="JF474" s="52" t="s">
        <v>124</v>
      </c>
      <c r="JK474" s="52" t="s">
        <v>953</v>
      </c>
      <c r="JP474" s="51" t="s">
        <v>952</v>
      </c>
      <c r="JU474" s="52" t="s">
        <v>918</v>
      </c>
      <c r="JZ474" s="52" t="s">
        <v>988</v>
      </c>
      <c r="KJ474" s="52" t="s">
        <v>11731</v>
      </c>
    </row>
    <row r="475" spans="1:296" ht="409.6" thickBot="1">
      <c r="A475" s="52" t="s">
        <v>996</v>
      </c>
      <c r="P475" s="52">
        <v>8000</v>
      </c>
      <c r="Z475" s="52" t="s">
        <v>124</v>
      </c>
      <c r="AE475"/>
      <c r="AF475"/>
      <c r="AG475"/>
      <c r="AH475"/>
      <c r="AI475"/>
      <c r="AO475" s="51" t="s">
        <v>98</v>
      </c>
      <c r="AY475" s="73" t="s">
        <v>1014</v>
      </c>
      <c r="AZ475" s="71" t="s">
        <v>1013</v>
      </c>
      <c r="BA475" s="71" t="s">
        <v>6552</v>
      </c>
      <c r="BD475" s="72" t="s">
        <v>20</v>
      </c>
      <c r="BE475" s="70" t="s">
        <v>939</v>
      </c>
      <c r="BF475" s="70" t="s">
        <v>6760</v>
      </c>
      <c r="BX475" s="51" t="s">
        <v>1094</v>
      </c>
      <c r="CM475" s="52">
        <v>1680517.61</v>
      </c>
      <c r="CW475" s="52" t="s">
        <v>8670</v>
      </c>
      <c r="DL475" s="52" t="s">
        <v>124</v>
      </c>
      <c r="DQ475" s="51" t="s">
        <v>966</v>
      </c>
      <c r="EF475" s="51" t="s">
        <v>961</v>
      </c>
      <c r="EK475" s="52" t="s">
        <v>132</v>
      </c>
      <c r="EU475" s="52" t="s">
        <v>124</v>
      </c>
      <c r="EZ475" s="52" t="s">
        <v>124</v>
      </c>
      <c r="FE475" s="51" t="s">
        <v>971</v>
      </c>
      <c r="FJ475" s="51" t="s">
        <v>958</v>
      </c>
      <c r="FO475" s="73" t="s">
        <v>1084</v>
      </c>
      <c r="FP475" s="73"/>
      <c r="FQ475" s="73"/>
      <c r="FT475" s="51" t="s">
        <v>954</v>
      </c>
      <c r="FY475" s="51" t="s">
        <v>952</v>
      </c>
      <c r="GN475" s="52" t="s">
        <v>1731</v>
      </c>
      <c r="HH475" s="51" t="s">
        <v>989</v>
      </c>
      <c r="HM475" s="51" t="s">
        <v>956</v>
      </c>
      <c r="HW475" s="52" t="s">
        <v>990</v>
      </c>
      <c r="IB475" s="51" t="s">
        <v>968</v>
      </c>
      <c r="IL475" s="51" t="s">
        <v>1089</v>
      </c>
      <c r="IQ475" s="52">
        <v>16400000</v>
      </c>
      <c r="IV475" s="51" t="s">
        <v>994</v>
      </c>
      <c r="JP475" s="52" t="s">
        <v>953</v>
      </c>
      <c r="KE475" s="51" t="s">
        <v>1046</v>
      </c>
      <c r="KJ475" s="52" t="s">
        <v>11732</v>
      </c>
    </row>
    <row r="476" spans="1:296" ht="409.6" thickBot="1">
      <c r="F476" s="51" t="s">
        <v>958</v>
      </c>
      <c r="K476" s="51" t="s">
        <v>961</v>
      </c>
      <c r="AE476" s="51" t="s">
        <v>961</v>
      </c>
      <c r="AF476"/>
      <c r="AG476"/>
      <c r="AH476"/>
      <c r="AI476"/>
      <c r="AJ476" s="51" t="s">
        <v>970</v>
      </c>
      <c r="AO476" s="52" t="s">
        <v>12086</v>
      </c>
      <c r="AT476" s="51" t="s">
        <v>958</v>
      </c>
      <c r="AY476" s="72" t="s">
        <v>1015</v>
      </c>
      <c r="AZ476" s="70" t="s">
        <v>1525</v>
      </c>
      <c r="BA476" s="70" t="s">
        <v>6553</v>
      </c>
      <c r="BD476" s="73" t="s">
        <v>86</v>
      </c>
      <c r="BE476" s="71" t="s">
        <v>939</v>
      </c>
      <c r="BF476" s="71" t="s">
        <v>6761</v>
      </c>
      <c r="BS476" s="51" t="s">
        <v>950</v>
      </c>
      <c r="BX476" s="52">
        <v>2140</v>
      </c>
      <c r="CW476" s="68"/>
      <c r="DQ476" s="52" t="s">
        <v>967</v>
      </c>
      <c r="DV476" s="51" t="s">
        <v>970</v>
      </c>
      <c r="EA476" s="51" t="s">
        <v>968</v>
      </c>
      <c r="EF476" s="52" t="s">
        <v>918</v>
      </c>
      <c r="EP476" s="51" t="s">
        <v>952</v>
      </c>
      <c r="FE476" s="52" t="s">
        <v>4451</v>
      </c>
      <c r="FJ476" s="52" t="s">
        <v>993</v>
      </c>
      <c r="FO476" s="72" t="s">
        <v>1085</v>
      </c>
      <c r="FP476" s="72"/>
      <c r="FQ476" s="72"/>
      <c r="FT476" s="52" t="s">
        <v>955</v>
      </c>
      <c r="FY476" s="52" t="s">
        <v>171</v>
      </c>
      <c r="GD476" s="51" t="s">
        <v>958</v>
      </c>
      <c r="GI476" s="51" t="s">
        <v>969</v>
      </c>
      <c r="GX476" s="51" t="s">
        <v>969</v>
      </c>
      <c r="HH476" s="52" t="s">
        <v>990</v>
      </c>
      <c r="HM476" s="52" t="s">
        <v>976</v>
      </c>
      <c r="HR476" s="51" t="s">
        <v>962</v>
      </c>
      <c r="IB476" s="52">
        <v>17000</v>
      </c>
      <c r="IV476" s="52" t="s">
        <v>11149</v>
      </c>
      <c r="JA476" s="51" t="s">
        <v>971</v>
      </c>
      <c r="JF476" s="51" t="s">
        <v>970</v>
      </c>
      <c r="JK476" s="51" t="s">
        <v>954</v>
      </c>
      <c r="JU476" s="51" t="s">
        <v>962</v>
      </c>
      <c r="JZ476" s="51" t="s">
        <v>989</v>
      </c>
      <c r="KE476" s="52" t="s">
        <v>1047</v>
      </c>
      <c r="KJ476" s="52" t="s">
        <v>11733</v>
      </c>
    </row>
    <row r="477" spans="1:296" ht="409.6" thickBot="1">
      <c r="A477" s="51" t="s">
        <v>964</v>
      </c>
      <c r="F477" s="52" t="s">
        <v>1932</v>
      </c>
      <c r="K477" s="52" t="s">
        <v>917</v>
      </c>
      <c r="P477" s="51" t="s">
        <v>970</v>
      </c>
      <c r="Z477" s="51" t="s">
        <v>971</v>
      </c>
      <c r="AE477" s="52" t="s">
        <v>918</v>
      </c>
      <c r="AF477"/>
      <c r="AG477"/>
      <c r="AH477"/>
      <c r="AI477"/>
      <c r="AJ477" s="52" t="s">
        <v>124</v>
      </c>
      <c r="AT477" s="52" t="s">
        <v>1742</v>
      </c>
      <c r="AY477" s="73" t="s">
        <v>1016</v>
      </c>
      <c r="AZ477" s="71" t="s">
        <v>1525</v>
      </c>
      <c r="BA477" s="71" t="s">
        <v>6554</v>
      </c>
      <c r="BD477" s="50" t="s">
        <v>944</v>
      </c>
      <c r="BI477" s="51" t="s">
        <v>983</v>
      </c>
      <c r="BN477" s="51" t="s">
        <v>1040</v>
      </c>
      <c r="BS477" s="52" t="s">
        <v>974</v>
      </c>
      <c r="CM477" s="51" t="s">
        <v>98</v>
      </c>
      <c r="CW477" s="52" t="s">
        <v>8671</v>
      </c>
      <c r="DL477" s="51" t="s">
        <v>970</v>
      </c>
      <c r="DV477" s="52">
        <v>50000000000</v>
      </c>
      <c r="EA477" s="52">
        <v>4990000</v>
      </c>
      <c r="EK477" s="50" t="s">
        <v>984</v>
      </c>
      <c r="EP477" s="52" t="s">
        <v>988</v>
      </c>
      <c r="EU477" s="51" t="s">
        <v>971</v>
      </c>
      <c r="EZ477" s="51" t="s">
        <v>969</v>
      </c>
      <c r="FO477" s="73" t="s">
        <v>1086</v>
      </c>
      <c r="FP477" s="73"/>
      <c r="FQ477" s="73"/>
      <c r="GD477" s="52" t="s">
        <v>2700</v>
      </c>
      <c r="GI477" s="52">
        <v>410000000</v>
      </c>
      <c r="GN477" s="51" t="s">
        <v>968</v>
      </c>
      <c r="GS477" s="51" t="s">
        <v>1021</v>
      </c>
      <c r="GX477" s="52" t="s">
        <v>124</v>
      </c>
      <c r="HC477" s="51" t="s">
        <v>950</v>
      </c>
      <c r="HR477" s="52" t="s">
        <v>978</v>
      </c>
      <c r="HW477" s="51" t="s">
        <v>991</v>
      </c>
      <c r="IL477" s="51" t="s">
        <v>1090</v>
      </c>
      <c r="IQ477" s="51" t="s">
        <v>971</v>
      </c>
      <c r="JA477" s="52" t="s">
        <v>11897</v>
      </c>
      <c r="JF477" s="52" t="s">
        <v>124</v>
      </c>
      <c r="JK477" s="52" t="s">
        <v>955</v>
      </c>
      <c r="JP477" s="51" t="s">
        <v>954</v>
      </c>
      <c r="JU477" s="52" t="s">
        <v>1214</v>
      </c>
      <c r="JZ477" s="52" t="s">
        <v>990</v>
      </c>
      <c r="KJ477" s="52" t="s">
        <v>11734</v>
      </c>
    </row>
    <row r="478" spans="1:296" ht="409.6" thickBot="1">
      <c r="A478" s="52" t="s">
        <v>1477</v>
      </c>
      <c r="P478" s="52">
        <v>50000</v>
      </c>
      <c r="U478" s="50" t="s">
        <v>1009</v>
      </c>
      <c r="Z478" s="52" t="s">
        <v>4042</v>
      </c>
      <c r="AE478"/>
      <c r="AF478"/>
      <c r="AG478"/>
      <c r="AH478"/>
      <c r="AI478"/>
      <c r="AY478" s="72" t="s">
        <v>1017</v>
      </c>
      <c r="AZ478" s="70" t="s">
        <v>1525</v>
      </c>
      <c r="BA478" s="70" t="s">
        <v>6555</v>
      </c>
      <c r="BI478" s="52" t="s">
        <v>132</v>
      </c>
      <c r="BN478" s="52" t="s">
        <v>7725</v>
      </c>
      <c r="BX478" s="51" t="s">
        <v>707</v>
      </c>
      <c r="CM478" s="52" t="s">
        <v>8262</v>
      </c>
      <c r="CW478" s="68"/>
      <c r="DL478" s="52" t="s">
        <v>124</v>
      </c>
      <c r="DQ478" s="51" t="s">
        <v>968</v>
      </c>
      <c r="EF478" s="51" t="s">
        <v>962</v>
      </c>
      <c r="EU478" s="52" t="s">
        <v>3124</v>
      </c>
      <c r="EZ478" s="52" t="s">
        <v>124</v>
      </c>
      <c r="FE478" s="51" t="s">
        <v>998</v>
      </c>
      <c r="FJ478" s="51" t="s">
        <v>994</v>
      </c>
      <c r="FO478" s="72" t="s">
        <v>1087</v>
      </c>
      <c r="FP478" s="72"/>
      <c r="FQ478" s="72"/>
      <c r="FT478" s="51" t="s">
        <v>956</v>
      </c>
      <c r="FY478" s="51" t="s">
        <v>954</v>
      </c>
      <c r="GN478" s="52" t="s">
        <v>124</v>
      </c>
      <c r="GS478" s="69"/>
      <c r="GT478" s="69" t="s">
        <v>1022</v>
      </c>
      <c r="GU478" s="69" t="s">
        <v>1012</v>
      </c>
      <c r="HC478" s="52" t="s">
        <v>1005</v>
      </c>
      <c r="HH478" s="51" t="s">
        <v>991</v>
      </c>
      <c r="HM478" s="51" t="s">
        <v>958</v>
      </c>
      <c r="HW478" s="52" t="s">
        <v>992</v>
      </c>
      <c r="IB478" s="51" t="s">
        <v>969</v>
      </c>
      <c r="IL478" s="52" t="s">
        <v>1091</v>
      </c>
      <c r="IQ478" s="52" t="s">
        <v>10928</v>
      </c>
      <c r="IV478" s="51" t="s">
        <v>961</v>
      </c>
      <c r="JP478" s="52" t="s">
        <v>955</v>
      </c>
      <c r="KE478" s="51" t="s">
        <v>707</v>
      </c>
      <c r="KJ478" s="52" t="s">
        <v>11735</v>
      </c>
    </row>
    <row r="479" spans="1:296" ht="64.5" thickBot="1">
      <c r="F479" s="51" t="s">
        <v>960</v>
      </c>
      <c r="K479" s="51" t="s">
        <v>962</v>
      </c>
      <c r="AE479" s="51" t="s">
        <v>962</v>
      </c>
      <c r="AF479"/>
      <c r="AG479"/>
      <c r="AH479"/>
      <c r="AI479"/>
      <c r="AJ479" s="51" t="s">
        <v>971</v>
      </c>
      <c r="AT479" s="51" t="s">
        <v>994</v>
      </c>
      <c r="AY479" s="73" t="s">
        <v>1019</v>
      </c>
      <c r="AZ479" s="71" t="s">
        <v>1030</v>
      </c>
      <c r="BA479" s="71" t="s">
        <v>6556</v>
      </c>
      <c r="BS479" s="51" t="s">
        <v>952</v>
      </c>
      <c r="BX479" s="52" t="s">
        <v>1095</v>
      </c>
      <c r="CW479" s="52" t="s">
        <v>8672</v>
      </c>
      <c r="DQ479" s="52" t="s">
        <v>124</v>
      </c>
      <c r="DV479" s="51" t="s">
        <v>971</v>
      </c>
      <c r="EA479" s="51" t="s">
        <v>969</v>
      </c>
      <c r="EF479" s="52" t="s">
        <v>963</v>
      </c>
      <c r="EP479" s="51" t="s">
        <v>954</v>
      </c>
      <c r="FE479" s="52" t="s">
        <v>4452</v>
      </c>
      <c r="FJ479" s="52" t="s">
        <v>9108</v>
      </c>
      <c r="FO479" s="50" t="s">
        <v>1088</v>
      </c>
      <c r="FT479" s="52" t="s">
        <v>5101</v>
      </c>
      <c r="FY479" s="52" t="s">
        <v>171</v>
      </c>
      <c r="GD479" s="51" t="s">
        <v>994</v>
      </c>
      <c r="GI479" s="51" t="s">
        <v>970</v>
      </c>
      <c r="GS479" s="72" t="s">
        <v>1023</v>
      </c>
      <c r="GT479" s="70" t="s">
        <v>1525</v>
      </c>
      <c r="GU479" s="70" t="s">
        <v>9897</v>
      </c>
      <c r="GX479" s="51" t="s">
        <v>970</v>
      </c>
      <c r="HH479" s="52" t="s">
        <v>992</v>
      </c>
      <c r="HM479" s="52" t="s">
        <v>1942</v>
      </c>
      <c r="HR479" s="51" t="s">
        <v>964</v>
      </c>
      <c r="IB479" s="52" t="s">
        <v>124</v>
      </c>
      <c r="IV479" s="52" t="s">
        <v>918</v>
      </c>
      <c r="JA479" s="51" t="s">
        <v>998</v>
      </c>
      <c r="JF479" s="51" t="s">
        <v>971</v>
      </c>
      <c r="JK479" s="51" t="s">
        <v>956</v>
      </c>
      <c r="JU479" s="51" t="s">
        <v>964</v>
      </c>
      <c r="JZ479" s="51" t="s">
        <v>991</v>
      </c>
      <c r="KE479" s="52" t="s">
        <v>1048</v>
      </c>
      <c r="KJ479" s="68"/>
    </row>
    <row r="480" spans="1:296" ht="23.5" thickBot="1">
      <c r="A480" s="51" t="s">
        <v>966</v>
      </c>
      <c r="F480" s="52" t="s">
        <v>1933</v>
      </c>
      <c r="K480" s="52" t="s">
        <v>963</v>
      </c>
      <c r="P480" s="51" t="s">
        <v>971</v>
      </c>
      <c r="Z480" s="51" t="s">
        <v>998</v>
      </c>
      <c r="AE480" s="52" t="s">
        <v>996</v>
      </c>
      <c r="AF480"/>
      <c r="AG480"/>
      <c r="AH480"/>
      <c r="AI480"/>
      <c r="AJ480" s="52" t="s">
        <v>6125</v>
      </c>
      <c r="AO480" s="50" t="s">
        <v>982</v>
      </c>
      <c r="AT480" s="52" t="s">
        <v>6331</v>
      </c>
      <c r="AY480" s="50" t="s">
        <v>1020</v>
      </c>
      <c r="BD480" s="51" t="s">
        <v>945</v>
      </c>
      <c r="BI480" s="50" t="s">
        <v>984</v>
      </c>
      <c r="BN480" s="50" t="s">
        <v>735</v>
      </c>
      <c r="BS480" s="52" t="s">
        <v>953</v>
      </c>
      <c r="CW480" s="52" t="s">
        <v>8673</v>
      </c>
      <c r="DL480" s="51" t="s">
        <v>971</v>
      </c>
      <c r="DV480" s="52" t="s">
        <v>1496</v>
      </c>
      <c r="EA480" s="52" t="s">
        <v>124</v>
      </c>
      <c r="EK480" s="51" t="s">
        <v>985</v>
      </c>
      <c r="EP480" s="52" t="s">
        <v>955</v>
      </c>
      <c r="EU480" s="51" t="s">
        <v>972</v>
      </c>
      <c r="EZ480" s="51" t="s">
        <v>970</v>
      </c>
      <c r="GD480" s="52" t="s">
        <v>5541</v>
      </c>
      <c r="GI480" s="52">
        <v>999999999</v>
      </c>
      <c r="GN480" s="51" t="s">
        <v>969</v>
      </c>
      <c r="GS480" s="73" t="s">
        <v>1024</v>
      </c>
      <c r="GT480" s="71" t="s">
        <v>171</v>
      </c>
      <c r="GU480" s="73"/>
      <c r="GX480" s="52" t="s">
        <v>124</v>
      </c>
      <c r="HC480" s="51" t="s">
        <v>987</v>
      </c>
      <c r="HR480" s="52" t="s">
        <v>979</v>
      </c>
      <c r="HW480" s="51" t="s">
        <v>958</v>
      </c>
      <c r="IL480" s="51" t="s">
        <v>1092</v>
      </c>
      <c r="IQ480" s="51" t="s">
        <v>998</v>
      </c>
      <c r="JA480" s="52" t="s">
        <v>11898</v>
      </c>
      <c r="JF480" s="52" t="s">
        <v>4819</v>
      </c>
      <c r="JK480" s="52" t="s">
        <v>1192</v>
      </c>
      <c r="JP480" s="51" t="s">
        <v>956</v>
      </c>
      <c r="JU480" s="52" t="s">
        <v>965</v>
      </c>
      <c r="JZ480" s="52" t="s">
        <v>992</v>
      </c>
      <c r="KJ480" s="52" t="s">
        <v>11736</v>
      </c>
    </row>
    <row r="481" spans="1:296" ht="46.5" thickBot="1">
      <c r="A481" s="52" t="s">
        <v>967</v>
      </c>
      <c r="P481" s="52" t="s">
        <v>4237</v>
      </c>
      <c r="U481" s="51" t="s">
        <v>1010</v>
      </c>
      <c r="Z481" s="52" t="s">
        <v>4043</v>
      </c>
      <c r="AE481"/>
      <c r="AF481"/>
      <c r="AG481"/>
      <c r="AH481"/>
      <c r="AI481"/>
      <c r="BD481" s="162" t="s">
        <v>6762</v>
      </c>
      <c r="BX481" s="51" t="s">
        <v>1096</v>
      </c>
      <c r="DL481" s="52" t="s">
        <v>8824</v>
      </c>
      <c r="DQ481" s="51" t="s">
        <v>969</v>
      </c>
      <c r="EF481" s="51" t="s">
        <v>964</v>
      </c>
      <c r="EU481" s="52" t="s">
        <v>3125</v>
      </c>
      <c r="EZ481" s="52" t="s">
        <v>124</v>
      </c>
      <c r="FE481" s="51" t="s">
        <v>999</v>
      </c>
      <c r="FJ481" s="51" t="s">
        <v>961</v>
      </c>
      <c r="FT481" s="51" t="s">
        <v>958</v>
      </c>
      <c r="FY481" s="51" t="s">
        <v>956</v>
      </c>
      <c r="GN481" s="52" t="s">
        <v>124</v>
      </c>
      <c r="GS481" s="72" t="s">
        <v>1025</v>
      </c>
      <c r="GT481" s="70" t="s">
        <v>171</v>
      </c>
      <c r="GU481" s="72"/>
      <c r="HC481" s="52" t="s">
        <v>953</v>
      </c>
      <c r="HH481" s="51" t="s">
        <v>958</v>
      </c>
      <c r="HM481" s="51" t="s">
        <v>960</v>
      </c>
      <c r="HW481" s="52" t="s">
        <v>993</v>
      </c>
      <c r="IB481" s="51" t="s">
        <v>970</v>
      </c>
      <c r="IL481" s="52" t="s">
        <v>1108</v>
      </c>
      <c r="IQ481" s="52" t="s">
        <v>10929</v>
      </c>
      <c r="IV481" s="51" t="s">
        <v>962</v>
      </c>
      <c r="JP481" s="52" t="s">
        <v>957</v>
      </c>
      <c r="KE481" s="51" t="s">
        <v>1049</v>
      </c>
      <c r="KJ481" s="52" t="s">
        <v>11737</v>
      </c>
    </row>
    <row r="482" spans="1:296" ht="35" thickBot="1">
      <c r="F482" s="51" t="s">
        <v>961</v>
      </c>
      <c r="K482" s="51" t="s">
        <v>964</v>
      </c>
      <c r="U482" s="69"/>
      <c r="V482" s="69" t="s">
        <v>1011</v>
      </c>
      <c r="W482" s="69" t="s">
        <v>1012</v>
      </c>
      <c r="AE482" s="51" t="s">
        <v>964</v>
      </c>
      <c r="AF482"/>
      <c r="AG482"/>
      <c r="AH482"/>
      <c r="AI482"/>
      <c r="AJ482" s="51" t="s">
        <v>998</v>
      </c>
      <c r="AT482" s="51" t="s">
        <v>961</v>
      </c>
      <c r="BD482" s="52" t="s">
        <v>6763</v>
      </c>
      <c r="BS482" s="51" t="s">
        <v>954</v>
      </c>
      <c r="BX482" s="52" t="s">
        <v>1103</v>
      </c>
      <c r="CM482" s="51" t="s">
        <v>950</v>
      </c>
      <c r="CW482" s="50" t="s">
        <v>1039</v>
      </c>
      <c r="DQ482" s="52">
        <v>0</v>
      </c>
      <c r="DV482" s="51" t="s">
        <v>972</v>
      </c>
      <c r="EA482" s="51" t="s">
        <v>970</v>
      </c>
      <c r="EF482" s="52" t="s">
        <v>1477</v>
      </c>
      <c r="EK482" s="51" t="s">
        <v>950</v>
      </c>
      <c r="EP482" s="51" t="s">
        <v>956</v>
      </c>
      <c r="FE482" s="52">
        <v>600000000</v>
      </c>
      <c r="FJ482" s="52" t="s">
        <v>918</v>
      </c>
      <c r="FO482" s="51" t="s">
        <v>1089</v>
      </c>
      <c r="FT482" s="52" t="s">
        <v>1205</v>
      </c>
      <c r="FY482" s="52" t="s">
        <v>124</v>
      </c>
      <c r="GD482" s="51" t="s">
        <v>961</v>
      </c>
      <c r="GI482" s="51" t="s">
        <v>971</v>
      </c>
      <c r="GS482" s="73" t="s">
        <v>1026</v>
      </c>
      <c r="GT482" s="71" t="s">
        <v>171</v>
      </c>
      <c r="GU482" s="73"/>
      <c r="GX482" s="51" t="s">
        <v>971</v>
      </c>
      <c r="HH482" s="52" t="s">
        <v>993</v>
      </c>
      <c r="HM482" s="52" t="s">
        <v>4616</v>
      </c>
      <c r="HR482" s="51" t="s">
        <v>966</v>
      </c>
      <c r="IB482" s="52" t="s">
        <v>124</v>
      </c>
      <c r="IV482" s="52" t="s">
        <v>1004</v>
      </c>
      <c r="JA482" s="51" t="s">
        <v>999</v>
      </c>
      <c r="JF482" s="51" t="s">
        <v>998</v>
      </c>
      <c r="JK482" s="51" t="s">
        <v>958</v>
      </c>
      <c r="JU482" s="51" t="s">
        <v>966</v>
      </c>
      <c r="JZ482" s="51" t="s">
        <v>958</v>
      </c>
      <c r="KE482" s="52">
        <v>72</v>
      </c>
      <c r="KJ482" s="52" t="s">
        <v>11738</v>
      </c>
    </row>
    <row r="483" spans="1:296" ht="192.5" thickBot="1">
      <c r="A483" s="51" t="s">
        <v>968</v>
      </c>
      <c r="F483" s="52" t="s">
        <v>918</v>
      </c>
      <c r="K483" s="52" t="s">
        <v>1477</v>
      </c>
      <c r="P483" s="51" t="s">
        <v>972</v>
      </c>
      <c r="U483" s="72" t="s">
        <v>990</v>
      </c>
      <c r="V483" s="70" t="s">
        <v>1525</v>
      </c>
      <c r="W483" s="70" t="s">
        <v>5331</v>
      </c>
      <c r="Z483" s="51" t="s">
        <v>999</v>
      </c>
      <c r="AE483" s="52" t="s">
        <v>1477</v>
      </c>
      <c r="AF483"/>
      <c r="AG483"/>
      <c r="AH483"/>
      <c r="AI483"/>
      <c r="AJ483" s="52" t="s">
        <v>6126</v>
      </c>
      <c r="AO483" s="51" t="s">
        <v>983</v>
      </c>
      <c r="AT483" s="52" t="s">
        <v>918</v>
      </c>
      <c r="AY483" s="51" t="s">
        <v>1021</v>
      </c>
      <c r="BD483" s="163" t="s">
        <v>6764</v>
      </c>
      <c r="BI483" s="51" t="s">
        <v>985</v>
      </c>
      <c r="BN483" s="50" t="s">
        <v>1041</v>
      </c>
      <c r="BS483" s="52" t="s">
        <v>975</v>
      </c>
      <c r="CM483" s="52" t="s">
        <v>980</v>
      </c>
      <c r="DL483" s="51" t="s">
        <v>998</v>
      </c>
      <c r="DV483" s="52" t="s">
        <v>1497</v>
      </c>
      <c r="EA483" s="52" t="s">
        <v>124</v>
      </c>
      <c r="EK483" s="52" t="s">
        <v>986</v>
      </c>
      <c r="EP483" s="52" t="s">
        <v>2691</v>
      </c>
      <c r="EU483" s="51" t="s">
        <v>973</v>
      </c>
      <c r="EZ483" s="51" t="s">
        <v>971</v>
      </c>
      <c r="GD483" s="52" t="s">
        <v>919</v>
      </c>
      <c r="GI483" s="52" t="s">
        <v>9683</v>
      </c>
      <c r="GN483" s="51" t="s">
        <v>970</v>
      </c>
      <c r="GS483" s="72" t="s">
        <v>1027</v>
      </c>
      <c r="GT483" s="70" t="s">
        <v>171</v>
      </c>
      <c r="GU483" s="72"/>
      <c r="GX483" s="52" t="s">
        <v>10079</v>
      </c>
      <c r="HC483" s="51" t="s">
        <v>989</v>
      </c>
      <c r="HR483" s="52" t="s">
        <v>997</v>
      </c>
      <c r="HW483" s="51" t="s">
        <v>994</v>
      </c>
      <c r="IL483" s="51" t="s">
        <v>1094</v>
      </c>
      <c r="IQ483" s="51" t="s">
        <v>999</v>
      </c>
      <c r="JA483" s="52">
        <v>0</v>
      </c>
      <c r="JF483" s="52" t="s">
        <v>4820</v>
      </c>
      <c r="JK483" s="52" t="s">
        <v>959</v>
      </c>
      <c r="JP483" s="51" t="s">
        <v>958</v>
      </c>
      <c r="JU483" s="52" t="s">
        <v>997</v>
      </c>
      <c r="JZ483" s="52" t="s">
        <v>993</v>
      </c>
      <c r="KJ483" s="68"/>
    </row>
    <row r="484" spans="1:296" ht="296.5" thickBot="1">
      <c r="A484" s="52" t="s">
        <v>124</v>
      </c>
      <c r="P484" s="52" t="s">
        <v>4238</v>
      </c>
      <c r="U484" s="73" t="s">
        <v>1014</v>
      </c>
      <c r="V484" s="71" t="s">
        <v>1525</v>
      </c>
      <c r="W484" s="71" t="s">
        <v>5332</v>
      </c>
      <c r="Z484" s="52">
        <v>791000000</v>
      </c>
      <c r="AE484"/>
      <c r="AF484"/>
      <c r="AG484"/>
      <c r="AH484"/>
      <c r="AI484"/>
      <c r="AO484" s="52" t="s">
        <v>132</v>
      </c>
      <c r="AY484" s="69"/>
      <c r="AZ484" s="69" t="s">
        <v>1022</v>
      </c>
      <c r="BA484" s="69" t="s">
        <v>1012</v>
      </c>
      <c r="BD484" s="163" t="s">
        <v>6765</v>
      </c>
      <c r="BX484" s="51" t="s">
        <v>1097</v>
      </c>
      <c r="DL484" s="52" t="s">
        <v>8825</v>
      </c>
      <c r="DQ484" s="51" t="s">
        <v>970</v>
      </c>
      <c r="EF484" s="51" t="s">
        <v>966</v>
      </c>
      <c r="EU484" s="52">
        <v>500000</v>
      </c>
      <c r="EZ484" s="52" t="s">
        <v>8973</v>
      </c>
      <c r="FE484" s="51" t="s">
        <v>98</v>
      </c>
      <c r="FJ484" s="51" t="s">
        <v>962</v>
      </c>
      <c r="FO484" s="50" t="s">
        <v>1121</v>
      </c>
      <c r="FT484" s="51" t="s">
        <v>960</v>
      </c>
      <c r="FY484" s="51" t="s">
        <v>958</v>
      </c>
      <c r="GN484" s="52" t="s">
        <v>124</v>
      </c>
      <c r="GS484" s="73" t="s">
        <v>1028</v>
      </c>
      <c r="GT484" s="71" t="s">
        <v>171</v>
      </c>
      <c r="GU484" s="73"/>
      <c r="HC484" s="52" t="s">
        <v>1001</v>
      </c>
      <c r="HH484" s="51" t="s">
        <v>994</v>
      </c>
      <c r="HM484" s="51" t="s">
        <v>961</v>
      </c>
      <c r="HW484" s="52" t="s">
        <v>5726</v>
      </c>
      <c r="IB484" s="51" t="s">
        <v>971</v>
      </c>
      <c r="IL484" s="52">
        <v>41498.6</v>
      </c>
      <c r="IQ484" s="52">
        <v>800000</v>
      </c>
      <c r="IV484" s="51" t="s">
        <v>964</v>
      </c>
      <c r="JP484" s="52" t="s">
        <v>5019</v>
      </c>
      <c r="KE484" s="51" t="s">
        <v>1050</v>
      </c>
      <c r="KJ484" s="52" t="s">
        <v>11739</v>
      </c>
    </row>
    <row r="485" spans="1:296" ht="409.6" thickBot="1">
      <c r="F485" s="51" t="s">
        <v>962</v>
      </c>
      <c r="K485" s="51" t="s">
        <v>966</v>
      </c>
      <c r="U485" s="72" t="s">
        <v>1015</v>
      </c>
      <c r="V485" s="70" t="s">
        <v>1525</v>
      </c>
      <c r="W485" s="70" t="s">
        <v>5333</v>
      </c>
      <c r="AE485" s="51" t="s">
        <v>966</v>
      </c>
      <c r="AF485"/>
      <c r="AG485"/>
      <c r="AH485"/>
      <c r="AI485"/>
      <c r="AJ485" s="51" t="s">
        <v>999</v>
      </c>
      <c r="AT485" s="51" t="s">
        <v>962</v>
      </c>
      <c r="AY485" s="72" t="s">
        <v>1023</v>
      </c>
      <c r="AZ485" s="70" t="s">
        <v>1013</v>
      </c>
      <c r="BA485" s="70" t="s">
        <v>6557</v>
      </c>
      <c r="BD485" s="163" t="s">
        <v>6766</v>
      </c>
      <c r="BI485" s="51" t="s">
        <v>950</v>
      </c>
      <c r="BS485" s="51" t="s">
        <v>956</v>
      </c>
      <c r="BX485" s="52">
        <v>27500000</v>
      </c>
      <c r="CM485" s="51" t="s">
        <v>952</v>
      </c>
      <c r="CW485" s="51" t="s">
        <v>1040</v>
      </c>
      <c r="DQ485" s="52">
        <v>14000000</v>
      </c>
      <c r="DV485" s="51" t="s">
        <v>973</v>
      </c>
      <c r="EA485" s="51" t="s">
        <v>971</v>
      </c>
      <c r="EF485" s="52" t="s">
        <v>1731</v>
      </c>
      <c r="EK485" s="51" t="s">
        <v>987</v>
      </c>
      <c r="EP485" s="51" t="s">
        <v>958</v>
      </c>
      <c r="FJ485" s="52" t="s">
        <v>996</v>
      </c>
      <c r="FT485" s="52" t="s">
        <v>9354</v>
      </c>
      <c r="FY485" s="52" t="s">
        <v>171</v>
      </c>
      <c r="GD485" s="51" t="s">
        <v>962</v>
      </c>
      <c r="GI485" s="51" t="s">
        <v>998</v>
      </c>
      <c r="GS485" s="72" t="s">
        <v>1029</v>
      </c>
      <c r="GT485" s="70" t="s">
        <v>171</v>
      </c>
      <c r="GU485" s="72"/>
      <c r="GX485" s="51" t="s">
        <v>972</v>
      </c>
      <c r="HH485" s="52" t="s">
        <v>10437</v>
      </c>
      <c r="HM485" s="52" t="s">
        <v>919</v>
      </c>
      <c r="HR485" s="51" t="s">
        <v>968</v>
      </c>
      <c r="IB485" s="52" t="s">
        <v>10756</v>
      </c>
      <c r="IV485" s="52" t="s">
        <v>1482</v>
      </c>
      <c r="JA485" s="51" t="s">
        <v>98</v>
      </c>
      <c r="JF485" s="51" t="s">
        <v>999</v>
      </c>
      <c r="JK485" s="51" t="s">
        <v>960</v>
      </c>
      <c r="JU485" s="51" t="s">
        <v>968</v>
      </c>
      <c r="JZ485" s="51" t="s">
        <v>994</v>
      </c>
      <c r="KE485" s="52">
        <v>10</v>
      </c>
      <c r="KJ485" s="52" t="s">
        <v>11740</v>
      </c>
    </row>
    <row r="486" spans="1:296" ht="409.6" thickBot="1">
      <c r="A486" s="51" t="s">
        <v>969</v>
      </c>
      <c r="F486" s="52" t="s">
        <v>996</v>
      </c>
      <c r="K486" s="52" t="s">
        <v>1731</v>
      </c>
      <c r="P486" s="51" t="s">
        <v>973</v>
      </c>
      <c r="U486" s="73" t="s">
        <v>1016</v>
      </c>
      <c r="V486" s="71" t="s">
        <v>1525</v>
      </c>
      <c r="W486" s="71" t="s">
        <v>5334</v>
      </c>
      <c r="Z486" s="51" t="s">
        <v>98</v>
      </c>
      <c r="AE486" s="52" t="s">
        <v>997</v>
      </c>
      <c r="AF486"/>
      <c r="AG486"/>
      <c r="AH486"/>
      <c r="AI486"/>
      <c r="AJ486" s="52">
        <v>200000</v>
      </c>
      <c r="AO486" s="50" t="s">
        <v>984</v>
      </c>
      <c r="AT486" s="52" t="s">
        <v>978</v>
      </c>
      <c r="AY486" s="73" t="s">
        <v>1024</v>
      </c>
      <c r="AZ486" s="71" t="s">
        <v>1525</v>
      </c>
      <c r="BA486" s="71" t="s">
        <v>6558</v>
      </c>
      <c r="BD486" s="52" t="s">
        <v>6767</v>
      </c>
      <c r="BI486" s="52" t="s">
        <v>986</v>
      </c>
      <c r="BN486" s="51" t="s">
        <v>1042</v>
      </c>
      <c r="BS486" s="52" t="s">
        <v>1931</v>
      </c>
      <c r="CM486" s="52" t="s">
        <v>953</v>
      </c>
      <c r="CW486" s="52" t="s">
        <v>8674</v>
      </c>
      <c r="DL486" s="51" t="s">
        <v>999</v>
      </c>
      <c r="DV486" s="52">
        <v>55800000000</v>
      </c>
      <c r="EA486" s="52" t="s">
        <v>3739</v>
      </c>
      <c r="EK486" s="52" t="s">
        <v>988</v>
      </c>
      <c r="EP486" s="52" t="s">
        <v>1487</v>
      </c>
      <c r="EU486" s="51" t="s">
        <v>98</v>
      </c>
      <c r="EZ486" s="51" t="s">
        <v>998</v>
      </c>
      <c r="GD486" s="52" t="s">
        <v>1201</v>
      </c>
      <c r="GI486" s="52" t="s">
        <v>9684</v>
      </c>
      <c r="GN486" s="51" t="s">
        <v>971</v>
      </c>
      <c r="GS486" s="73" t="s">
        <v>36</v>
      </c>
      <c r="GT486" s="71" t="s">
        <v>171</v>
      </c>
      <c r="GU486" s="73"/>
      <c r="GX486" s="52" t="s">
        <v>10080</v>
      </c>
      <c r="HC486" s="51" t="s">
        <v>991</v>
      </c>
      <c r="HR486" s="52">
        <v>1045464840</v>
      </c>
      <c r="HW486" s="51" t="s">
        <v>961</v>
      </c>
      <c r="IL486" s="51" t="s">
        <v>707</v>
      </c>
      <c r="IQ486" s="51" t="s">
        <v>98</v>
      </c>
      <c r="JF486" s="52">
        <v>100000</v>
      </c>
      <c r="JK486" s="52" t="s">
        <v>11322</v>
      </c>
      <c r="JP486" s="51" t="s">
        <v>960</v>
      </c>
      <c r="JU486" s="52">
        <v>600000000</v>
      </c>
      <c r="JZ486" s="52" t="s">
        <v>11607</v>
      </c>
      <c r="KJ486" s="68"/>
    </row>
    <row r="487" spans="1:296" ht="409.6" thickBot="1">
      <c r="A487" s="52">
        <v>0</v>
      </c>
      <c r="P487" s="52">
        <v>250000</v>
      </c>
      <c r="U487" s="72" t="s">
        <v>1017</v>
      </c>
      <c r="V487" s="70" t="s">
        <v>1525</v>
      </c>
      <c r="W487" s="70" t="s">
        <v>5335</v>
      </c>
      <c r="AE487"/>
      <c r="AF487"/>
      <c r="AG487"/>
      <c r="AH487"/>
      <c r="AI487"/>
      <c r="AY487" s="72" t="s">
        <v>1025</v>
      </c>
      <c r="AZ487" s="70" t="s">
        <v>1525</v>
      </c>
      <c r="BA487" s="70" t="s">
        <v>6559</v>
      </c>
      <c r="BD487" s="52" t="s">
        <v>6768</v>
      </c>
      <c r="BN487" s="52" t="s">
        <v>1244</v>
      </c>
      <c r="BX487" s="51" t="s">
        <v>1098</v>
      </c>
      <c r="DL487" s="52">
        <v>8394000000</v>
      </c>
      <c r="DQ487" s="51" t="s">
        <v>971</v>
      </c>
      <c r="EF487" s="51" t="s">
        <v>968</v>
      </c>
      <c r="EZ487" s="52" t="s">
        <v>8981</v>
      </c>
      <c r="FJ487" s="51" t="s">
        <v>964</v>
      </c>
      <c r="FO487" s="51" t="s">
        <v>1122</v>
      </c>
      <c r="FT487" s="51" t="s">
        <v>961</v>
      </c>
      <c r="FY487" s="51" t="s">
        <v>960</v>
      </c>
      <c r="GN487" s="52" t="s">
        <v>3472</v>
      </c>
      <c r="GS487" s="50" t="s">
        <v>1031</v>
      </c>
      <c r="HC487" s="52" t="s">
        <v>1002</v>
      </c>
      <c r="HH487" s="51" t="s">
        <v>961</v>
      </c>
      <c r="HM487" s="51" t="s">
        <v>962</v>
      </c>
      <c r="HW487" s="52" t="s">
        <v>917</v>
      </c>
      <c r="IB487" s="51" t="s">
        <v>998</v>
      </c>
      <c r="IL487" s="52" t="s">
        <v>1095</v>
      </c>
      <c r="IV487" s="51" t="s">
        <v>966</v>
      </c>
      <c r="JP487" s="52" t="s">
        <v>5020</v>
      </c>
      <c r="KE487" s="51" t="s">
        <v>1051</v>
      </c>
      <c r="KJ487" s="52" t="s">
        <v>11741</v>
      </c>
    </row>
    <row r="488" spans="1:296" ht="216.5" thickBot="1">
      <c r="F488" s="51" t="s">
        <v>964</v>
      </c>
      <c r="K488" s="51" t="s">
        <v>968</v>
      </c>
      <c r="U488" s="73" t="s">
        <v>1019</v>
      </c>
      <c r="V488" s="71" t="s">
        <v>1030</v>
      </c>
      <c r="W488" s="73"/>
      <c r="AE488" s="51" t="s">
        <v>968</v>
      </c>
      <c r="AF488"/>
      <c r="AG488"/>
      <c r="AH488"/>
      <c r="AI488"/>
      <c r="AJ488" s="51" t="s">
        <v>98</v>
      </c>
      <c r="AT488" s="51" t="s">
        <v>964</v>
      </c>
      <c r="AY488" s="73" t="s">
        <v>1026</v>
      </c>
      <c r="AZ488" s="71" t="s">
        <v>1018</v>
      </c>
      <c r="BA488" s="71" t="s">
        <v>6560</v>
      </c>
      <c r="BD488" s="52" t="s">
        <v>6769</v>
      </c>
      <c r="BI488" s="51" t="s">
        <v>987</v>
      </c>
      <c r="BS488" s="51" t="s">
        <v>958</v>
      </c>
      <c r="BX488" s="52">
        <v>0</v>
      </c>
      <c r="CM488" s="51" t="s">
        <v>954</v>
      </c>
      <c r="CW488" s="50" t="s">
        <v>735</v>
      </c>
      <c r="DQ488" s="52" t="s">
        <v>1215</v>
      </c>
      <c r="DV488" s="51" t="s">
        <v>98</v>
      </c>
      <c r="EA488" s="51" t="s">
        <v>972</v>
      </c>
      <c r="EF488" s="52" t="s">
        <v>124</v>
      </c>
      <c r="EK488" s="51" t="s">
        <v>989</v>
      </c>
      <c r="EP488" s="51" t="s">
        <v>960</v>
      </c>
      <c r="FE488" s="51" t="s">
        <v>950</v>
      </c>
      <c r="FJ488" s="52" t="s">
        <v>979</v>
      </c>
      <c r="FO488" s="69" t="s">
        <v>1123</v>
      </c>
      <c r="FP488" s="69" t="s">
        <v>98</v>
      </c>
      <c r="FT488" s="52" t="s">
        <v>917</v>
      </c>
      <c r="GD488" s="51" t="s">
        <v>964</v>
      </c>
      <c r="GI488" s="51" t="s">
        <v>999</v>
      </c>
      <c r="GX488" s="51" t="s">
        <v>973</v>
      </c>
      <c r="HH488" s="52" t="s">
        <v>918</v>
      </c>
      <c r="HM488" s="52" t="s">
        <v>996</v>
      </c>
      <c r="HR488" s="51" t="s">
        <v>969</v>
      </c>
      <c r="IB488" s="52" t="s">
        <v>10757</v>
      </c>
      <c r="IV488" s="52" t="s">
        <v>997</v>
      </c>
      <c r="JF488" s="51" t="s">
        <v>98</v>
      </c>
      <c r="JK488" s="51" t="s">
        <v>961</v>
      </c>
      <c r="JU488" s="51" t="s">
        <v>969</v>
      </c>
      <c r="JZ488" s="51" t="s">
        <v>961</v>
      </c>
      <c r="KE488" s="52" t="s">
        <v>11624</v>
      </c>
      <c r="KJ488" s="52" t="s">
        <v>11742</v>
      </c>
    </row>
    <row r="489" spans="1:296" ht="192.5" thickBot="1">
      <c r="A489" s="51" t="s">
        <v>970</v>
      </c>
      <c r="F489" s="52" t="s">
        <v>1195</v>
      </c>
      <c r="K489" s="52" t="s">
        <v>124</v>
      </c>
      <c r="P489" s="51" t="s">
        <v>98</v>
      </c>
      <c r="U489" s="50" t="s">
        <v>1020</v>
      </c>
      <c r="AE489" s="52">
        <v>58000000</v>
      </c>
      <c r="AF489"/>
      <c r="AG489"/>
      <c r="AH489"/>
      <c r="AI489"/>
      <c r="AO489" s="51" t="s">
        <v>985</v>
      </c>
      <c r="AT489" s="52" t="s">
        <v>979</v>
      </c>
      <c r="AY489" s="72" t="s">
        <v>1027</v>
      </c>
      <c r="AZ489" s="70" t="s">
        <v>1030</v>
      </c>
      <c r="BA489" s="70" t="s">
        <v>6561</v>
      </c>
      <c r="BD489" s="52" t="s">
        <v>6770</v>
      </c>
      <c r="BI489" s="52" t="s">
        <v>953</v>
      </c>
      <c r="BN489" s="50" t="s">
        <v>1245</v>
      </c>
      <c r="BS489" s="52" t="s">
        <v>4031</v>
      </c>
      <c r="CM489" s="52" t="s">
        <v>955</v>
      </c>
      <c r="DL489" s="51" t="s">
        <v>98</v>
      </c>
      <c r="DV489" s="52" t="s">
        <v>1498</v>
      </c>
      <c r="EA489" s="52" t="s">
        <v>3740</v>
      </c>
      <c r="EK489" s="52" t="s">
        <v>990</v>
      </c>
      <c r="EP489" s="52" t="s">
        <v>2692</v>
      </c>
      <c r="EZ489" s="51" t="s">
        <v>999</v>
      </c>
      <c r="FE489" s="52" t="s">
        <v>1005</v>
      </c>
      <c r="FO489" s="70" t="s">
        <v>1125</v>
      </c>
      <c r="FP489" s="70" t="s">
        <v>9270</v>
      </c>
      <c r="FY489" s="51" t="s">
        <v>961</v>
      </c>
      <c r="GD489" s="52" t="s">
        <v>1195</v>
      </c>
      <c r="GI489" s="52">
        <v>22000000000</v>
      </c>
      <c r="GN489" s="51" t="s">
        <v>972</v>
      </c>
      <c r="HC489" s="51" t="s">
        <v>958</v>
      </c>
      <c r="HR489" s="52" t="s">
        <v>124</v>
      </c>
      <c r="HW489" s="51" t="s">
        <v>962</v>
      </c>
      <c r="IL489" s="51" t="s">
        <v>1096</v>
      </c>
      <c r="JA489" s="51" t="s">
        <v>950</v>
      </c>
      <c r="JF489" s="52" t="s">
        <v>4821</v>
      </c>
      <c r="JK489" s="52" t="s">
        <v>918</v>
      </c>
      <c r="JP489" s="51" t="s">
        <v>961</v>
      </c>
      <c r="JU489" s="52" t="s">
        <v>124</v>
      </c>
      <c r="JZ489" s="52" t="s">
        <v>995</v>
      </c>
      <c r="KJ489" s="68"/>
    </row>
    <row r="490" spans="1:296" ht="409.6" thickBot="1">
      <c r="A490" s="52">
        <v>3300000000</v>
      </c>
      <c r="Z490" s="51" t="s">
        <v>950</v>
      </c>
      <c r="AE490"/>
      <c r="AF490"/>
      <c r="AG490"/>
      <c r="AH490"/>
      <c r="AI490"/>
      <c r="AY490" s="73" t="s">
        <v>1028</v>
      </c>
      <c r="AZ490" s="71" t="s">
        <v>1525</v>
      </c>
      <c r="BA490" s="71" t="s">
        <v>6562</v>
      </c>
      <c r="BD490" s="52" t="s">
        <v>6771</v>
      </c>
      <c r="BX490" s="51" t="s">
        <v>1099</v>
      </c>
      <c r="DQ490" s="51" t="s">
        <v>998</v>
      </c>
      <c r="EF490" s="51" t="s">
        <v>969</v>
      </c>
      <c r="EU490" s="50" t="s">
        <v>982</v>
      </c>
      <c r="FJ490" s="51" t="s">
        <v>966</v>
      </c>
      <c r="FO490" s="50" t="s">
        <v>1128</v>
      </c>
      <c r="FT490" s="51" t="s">
        <v>962</v>
      </c>
      <c r="FY490" s="52" t="s">
        <v>171</v>
      </c>
      <c r="GN490" s="52" t="s">
        <v>3473</v>
      </c>
      <c r="GS490" s="50" t="s">
        <v>1032</v>
      </c>
      <c r="GX490" s="51" t="s">
        <v>98</v>
      </c>
      <c r="HC490" s="52" t="s">
        <v>1003</v>
      </c>
      <c r="HH490" s="51" t="s">
        <v>962</v>
      </c>
      <c r="HM490" s="51" t="s">
        <v>964</v>
      </c>
      <c r="HW490" s="52" t="s">
        <v>996</v>
      </c>
      <c r="IB490" s="51" t="s">
        <v>999</v>
      </c>
      <c r="IL490" s="52" t="s">
        <v>1103</v>
      </c>
      <c r="IQ490" s="51" t="s">
        <v>950</v>
      </c>
      <c r="IV490" s="51" t="s">
        <v>968</v>
      </c>
      <c r="JA490" s="52" t="s">
        <v>1000</v>
      </c>
      <c r="JP490" s="52" t="s">
        <v>919</v>
      </c>
      <c r="KE490" s="51" t="s">
        <v>1053</v>
      </c>
      <c r="KJ490" s="52" t="s">
        <v>11743</v>
      </c>
    </row>
    <row r="491" spans="1:296" ht="184.5" thickBot="1">
      <c r="F491" s="51" t="s">
        <v>966</v>
      </c>
      <c r="K491" s="51" t="s">
        <v>969</v>
      </c>
      <c r="Z491" s="52" t="s">
        <v>1000</v>
      </c>
      <c r="AE491" s="51" t="s">
        <v>969</v>
      </c>
      <c r="AF491"/>
      <c r="AG491"/>
      <c r="AH491"/>
      <c r="AI491"/>
      <c r="AO491" s="51" t="s">
        <v>950</v>
      </c>
      <c r="AT491" s="51" t="s">
        <v>966</v>
      </c>
      <c r="AY491" s="72" t="s">
        <v>1029</v>
      </c>
      <c r="AZ491" s="70" t="s">
        <v>1030</v>
      </c>
      <c r="BA491" s="70" t="s">
        <v>6563</v>
      </c>
      <c r="BD491" s="68"/>
      <c r="BI491" s="51" t="s">
        <v>989</v>
      </c>
      <c r="BS491" s="51" t="s">
        <v>960</v>
      </c>
      <c r="BX491" s="52" t="s">
        <v>1104</v>
      </c>
      <c r="CM491" s="51" t="s">
        <v>956</v>
      </c>
      <c r="CW491" s="50" t="s">
        <v>1041</v>
      </c>
      <c r="DQ491" s="52" t="s">
        <v>1216</v>
      </c>
      <c r="EA491" s="51" t="s">
        <v>973</v>
      </c>
      <c r="EF491" s="52" t="s">
        <v>124</v>
      </c>
      <c r="EK491" s="51" t="s">
        <v>991</v>
      </c>
      <c r="EP491" s="51" t="s">
        <v>961</v>
      </c>
      <c r="EZ491" s="51" t="s">
        <v>98</v>
      </c>
      <c r="FE491" s="51" t="s">
        <v>987</v>
      </c>
      <c r="FJ491" s="52" t="s">
        <v>997</v>
      </c>
      <c r="FT491" s="52" t="s">
        <v>1214</v>
      </c>
      <c r="GD491" s="51" t="s">
        <v>966</v>
      </c>
      <c r="GI491" s="51" t="s">
        <v>98</v>
      </c>
      <c r="GX491" s="52" t="s">
        <v>10081</v>
      </c>
      <c r="HH491" s="52" t="s">
        <v>963</v>
      </c>
      <c r="HM491" s="52" t="s">
        <v>1477</v>
      </c>
      <c r="HR491" s="51" t="s">
        <v>970</v>
      </c>
      <c r="IB491" s="52">
        <v>84265</v>
      </c>
      <c r="IQ491" s="52" t="s">
        <v>1005</v>
      </c>
      <c r="IV491" s="52">
        <v>13400000000</v>
      </c>
      <c r="JK491" s="51" t="s">
        <v>962</v>
      </c>
      <c r="JU491" s="51" t="s">
        <v>970</v>
      </c>
      <c r="JZ491" s="51" t="s">
        <v>962</v>
      </c>
      <c r="KE491" s="52">
        <v>2015</v>
      </c>
      <c r="KJ491" s="52" t="s">
        <v>11744</v>
      </c>
    </row>
    <row r="492" spans="1:296" ht="17" thickBot="1">
      <c r="A492" s="51" t="s">
        <v>971</v>
      </c>
      <c r="F492" s="52" t="s">
        <v>997</v>
      </c>
      <c r="K492" s="52" t="s">
        <v>124</v>
      </c>
      <c r="U492" s="51" t="s">
        <v>1021</v>
      </c>
      <c r="AE492" s="52" t="s">
        <v>124</v>
      </c>
      <c r="AF492"/>
      <c r="AG492"/>
      <c r="AH492"/>
      <c r="AI492"/>
      <c r="AJ492" s="50" t="s">
        <v>1009</v>
      </c>
      <c r="AO492" s="52" t="s">
        <v>986</v>
      </c>
      <c r="AT492" s="52" t="s">
        <v>997</v>
      </c>
      <c r="AY492" s="73" t="s">
        <v>36</v>
      </c>
      <c r="AZ492" s="71" t="s">
        <v>171</v>
      </c>
      <c r="BA492" s="73"/>
      <c r="BD492" s="162" t="s">
        <v>6772</v>
      </c>
      <c r="BI492" s="52" t="s">
        <v>1001</v>
      </c>
      <c r="BN492" s="51" t="s">
        <v>1246</v>
      </c>
      <c r="BS492" s="52" t="s">
        <v>7901</v>
      </c>
      <c r="CM492" s="52" t="s">
        <v>5026</v>
      </c>
      <c r="EA492" s="52">
        <v>3000000</v>
      </c>
      <c r="EK492" s="52" t="s">
        <v>992</v>
      </c>
      <c r="EP492" s="52" t="s">
        <v>918</v>
      </c>
      <c r="EZ492" s="52" t="s">
        <v>8981</v>
      </c>
      <c r="FE492" s="52" t="s">
        <v>988</v>
      </c>
      <c r="FY492" s="51" t="s">
        <v>962</v>
      </c>
      <c r="GD492" s="52" t="s">
        <v>997</v>
      </c>
      <c r="GI492" s="52" t="s">
        <v>35</v>
      </c>
      <c r="GN492" s="51" t="s">
        <v>973</v>
      </c>
      <c r="HC492" s="51" t="s">
        <v>994</v>
      </c>
      <c r="HR492" s="52" t="s">
        <v>124</v>
      </c>
      <c r="HW492" s="51" t="s">
        <v>964</v>
      </c>
      <c r="IL492" s="51" t="s">
        <v>1097</v>
      </c>
      <c r="JA492" s="51" t="s">
        <v>987</v>
      </c>
      <c r="JK492" s="52" t="s">
        <v>978</v>
      </c>
      <c r="JP492" s="51" t="s">
        <v>962</v>
      </c>
      <c r="JU492" s="52" t="s">
        <v>124</v>
      </c>
      <c r="JZ492" s="52" t="s">
        <v>996</v>
      </c>
    </row>
    <row r="493" spans="1:296" ht="17" thickBot="1">
      <c r="A493" s="52" t="s">
        <v>2288</v>
      </c>
      <c r="P493" s="51" t="s">
        <v>950</v>
      </c>
      <c r="U493" s="69"/>
      <c r="V493" s="69" t="s">
        <v>1022</v>
      </c>
      <c r="W493" s="69" t="s">
        <v>1012</v>
      </c>
      <c r="Z493" s="51" t="s">
        <v>987</v>
      </c>
      <c r="AE493"/>
      <c r="AF493"/>
      <c r="AG493"/>
      <c r="AH493"/>
      <c r="AI493"/>
      <c r="AY493" s="50" t="s">
        <v>1031</v>
      </c>
      <c r="BD493" s="52" t="s">
        <v>6773</v>
      </c>
      <c r="BX493" s="51" t="s">
        <v>1101</v>
      </c>
      <c r="DL493" s="51" t="s">
        <v>950</v>
      </c>
      <c r="DQ493" s="51" t="s">
        <v>999</v>
      </c>
      <c r="DV493" s="51" t="s">
        <v>950</v>
      </c>
      <c r="EF493" s="51" t="s">
        <v>970</v>
      </c>
      <c r="EU493" s="51" t="s">
        <v>983</v>
      </c>
      <c r="FJ493" s="51" t="s">
        <v>968</v>
      </c>
      <c r="FO493" s="51" t="s">
        <v>1129</v>
      </c>
      <c r="FT493" s="51" t="s">
        <v>964</v>
      </c>
      <c r="FY493" s="52" t="s">
        <v>171</v>
      </c>
      <c r="GN493" s="52">
        <v>100000</v>
      </c>
      <c r="GS493" s="51" t="s">
        <v>1033</v>
      </c>
      <c r="HC493" s="52" t="s">
        <v>10271</v>
      </c>
      <c r="HH493" s="51" t="s">
        <v>964</v>
      </c>
      <c r="HM493" s="51" t="s">
        <v>966</v>
      </c>
      <c r="HW493" s="52" t="s">
        <v>1477</v>
      </c>
      <c r="IB493" s="51" t="s">
        <v>98</v>
      </c>
      <c r="IL493" s="52">
        <v>50099696</v>
      </c>
      <c r="IQ493" s="51" t="s">
        <v>987</v>
      </c>
      <c r="IV493" s="51" t="s">
        <v>969</v>
      </c>
      <c r="JA493" s="52" t="s">
        <v>953</v>
      </c>
      <c r="JF493" s="51" t="s">
        <v>950</v>
      </c>
      <c r="JP493" s="52" t="s">
        <v>1201</v>
      </c>
      <c r="KE493" s="51" t="s">
        <v>1054</v>
      </c>
      <c r="KJ493" s="50" t="s">
        <v>1555</v>
      </c>
    </row>
    <row r="494" spans="1:296" ht="176.5" thickBot="1">
      <c r="F494" s="51" t="s">
        <v>968</v>
      </c>
      <c r="K494" s="51" t="s">
        <v>970</v>
      </c>
      <c r="P494" s="52" t="s">
        <v>1499</v>
      </c>
      <c r="U494" s="72" t="s">
        <v>1023</v>
      </c>
      <c r="V494" s="70" t="s">
        <v>1525</v>
      </c>
      <c r="W494" s="70" t="s">
        <v>5336</v>
      </c>
      <c r="Z494" s="52" t="s">
        <v>953</v>
      </c>
      <c r="AE494" s="51" t="s">
        <v>970</v>
      </c>
      <c r="AF494"/>
      <c r="AG494"/>
      <c r="AH494"/>
      <c r="AI494"/>
      <c r="AO494" s="51" t="s">
        <v>987</v>
      </c>
      <c r="AT494" s="51" t="s">
        <v>968</v>
      </c>
      <c r="BD494" s="68"/>
      <c r="BI494" s="51" t="s">
        <v>991</v>
      </c>
      <c r="BN494" s="51" t="s">
        <v>1046</v>
      </c>
      <c r="BS494" s="51" t="s">
        <v>961</v>
      </c>
      <c r="BX494" s="52" t="s">
        <v>1120</v>
      </c>
      <c r="CM494" s="51" t="s">
        <v>958</v>
      </c>
      <c r="CW494" s="51" t="s">
        <v>1042</v>
      </c>
      <c r="DL494" s="52" t="s">
        <v>1005</v>
      </c>
      <c r="DQ494" s="52">
        <v>1000000000</v>
      </c>
      <c r="DV494" s="52" t="s">
        <v>1499</v>
      </c>
      <c r="EA494" s="51" t="s">
        <v>98</v>
      </c>
      <c r="EF494" s="52" t="s">
        <v>124</v>
      </c>
      <c r="EK494" s="51" t="s">
        <v>958</v>
      </c>
      <c r="EP494" s="51" t="s">
        <v>962</v>
      </c>
      <c r="EU494" s="52" t="s">
        <v>132</v>
      </c>
      <c r="FE494" s="51" t="s">
        <v>989</v>
      </c>
      <c r="FJ494" s="52">
        <v>10000000000</v>
      </c>
      <c r="FO494" s="52" t="s">
        <v>112</v>
      </c>
      <c r="FT494" s="52" t="s">
        <v>979</v>
      </c>
      <c r="GD494" s="51" t="s">
        <v>968</v>
      </c>
      <c r="GS494" s="52" t="s">
        <v>132</v>
      </c>
      <c r="HH494" s="52" t="s">
        <v>979</v>
      </c>
      <c r="HM494" s="52" t="s">
        <v>997</v>
      </c>
      <c r="HR494" s="51" t="s">
        <v>971</v>
      </c>
      <c r="IQ494" s="52" t="s">
        <v>988</v>
      </c>
      <c r="IV494" s="52" t="s">
        <v>124</v>
      </c>
      <c r="JF494" s="52" t="s">
        <v>1000</v>
      </c>
      <c r="JK494" s="51" t="s">
        <v>964</v>
      </c>
      <c r="JU494" s="51" t="s">
        <v>971</v>
      </c>
      <c r="JZ494" s="51" t="s">
        <v>964</v>
      </c>
      <c r="KE494" s="52">
        <v>2016</v>
      </c>
    </row>
    <row r="495" spans="1:296" ht="336.5" thickBot="1">
      <c r="A495" s="51" t="s">
        <v>998</v>
      </c>
      <c r="F495" s="52">
        <v>0</v>
      </c>
      <c r="K495" s="52" t="s">
        <v>124</v>
      </c>
      <c r="U495" s="73" t="s">
        <v>1024</v>
      </c>
      <c r="V495" s="71" t="s">
        <v>1013</v>
      </c>
      <c r="W495" s="71" t="s">
        <v>5337</v>
      </c>
      <c r="AE495" s="52" t="s">
        <v>124</v>
      </c>
      <c r="AF495"/>
      <c r="AG495"/>
      <c r="AH495"/>
      <c r="AI495"/>
      <c r="AJ495" s="51" t="s">
        <v>1010</v>
      </c>
      <c r="AO495" s="52" t="s">
        <v>988</v>
      </c>
      <c r="AT495" s="52">
        <v>80000000</v>
      </c>
      <c r="BD495" s="162" t="s">
        <v>6774</v>
      </c>
      <c r="BI495" s="52" t="s">
        <v>2279</v>
      </c>
      <c r="BN495" s="52" t="s">
        <v>1247</v>
      </c>
      <c r="BS495" s="52" t="s">
        <v>918</v>
      </c>
      <c r="CM495" s="52" t="s">
        <v>5027</v>
      </c>
      <c r="CW495" s="52" t="s">
        <v>1997</v>
      </c>
      <c r="EK495" s="52" t="s">
        <v>993</v>
      </c>
      <c r="EP495" s="52" t="s">
        <v>1201</v>
      </c>
      <c r="FE495" s="52" t="s">
        <v>2295</v>
      </c>
      <c r="FY495" s="51" t="s">
        <v>964</v>
      </c>
      <c r="GD495" s="52">
        <v>226000000</v>
      </c>
      <c r="GN495" s="51" t="s">
        <v>98</v>
      </c>
      <c r="GX495" s="51" t="s">
        <v>950</v>
      </c>
      <c r="HC495" s="51" t="s">
        <v>961</v>
      </c>
      <c r="HR495" s="52" t="s">
        <v>10581</v>
      </c>
      <c r="HW495" s="51" t="s">
        <v>966</v>
      </c>
      <c r="IL495" s="51" t="s">
        <v>1098</v>
      </c>
      <c r="JA495" s="51" t="s">
        <v>989</v>
      </c>
      <c r="JK495" s="52" t="s">
        <v>1195</v>
      </c>
      <c r="JP495" s="51" t="s">
        <v>964</v>
      </c>
      <c r="JU495" s="52" t="s">
        <v>11492</v>
      </c>
      <c r="JZ495" s="52" t="s">
        <v>1477</v>
      </c>
    </row>
    <row r="496" spans="1:296" ht="80.5" thickBot="1">
      <c r="A496" s="52" t="s">
        <v>2291</v>
      </c>
      <c r="P496" s="51" t="s">
        <v>952</v>
      </c>
      <c r="U496" s="72" t="s">
        <v>1025</v>
      </c>
      <c r="V496" s="70" t="s">
        <v>1030</v>
      </c>
      <c r="W496" s="70" t="s">
        <v>5338</v>
      </c>
      <c r="Z496" s="51" t="s">
        <v>989</v>
      </c>
      <c r="AE496"/>
      <c r="AF496"/>
      <c r="AG496"/>
      <c r="AH496"/>
      <c r="AI496"/>
      <c r="AJ496" s="69"/>
      <c r="AK496" s="69" t="s">
        <v>1011</v>
      </c>
      <c r="AL496" s="69" t="s">
        <v>1012</v>
      </c>
      <c r="AY496" s="50" t="s">
        <v>1032</v>
      </c>
      <c r="BD496" s="52" t="s">
        <v>6775</v>
      </c>
      <c r="BX496" s="51" t="s">
        <v>98</v>
      </c>
      <c r="DL496" s="51" t="s">
        <v>987</v>
      </c>
      <c r="DQ496" s="51" t="s">
        <v>98</v>
      </c>
      <c r="DV496" s="51" t="s">
        <v>952</v>
      </c>
      <c r="EF496" s="51" t="s">
        <v>971</v>
      </c>
      <c r="EU496" s="50" t="s">
        <v>984</v>
      </c>
      <c r="EZ496" s="51" t="s">
        <v>950</v>
      </c>
      <c r="FJ496" s="51" t="s">
        <v>969</v>
      </c>
      <c r="FO496" s="50" t="s">
        <v>1140</v>
      </c>
      <c r="FT496" s="51" t="s">
        <v>966</v>
      </c>
      <c r="FY496" s="52" t="s">
        <v>171</v>
      </c>
      <c r="GI496" s="51" t="s">
        <v>950</v>
      </c>
      <c r="GN496" s="52" t="s">
        <v>212</v>
      </c>
      <c r="GS496" s="50" t="s">
        <v>1034</v>
      </c>
      <c r="GX496" s="52" t="s">
        <v>1941</v>
      </c>
      <c r="HC496" s="52" t="s">
        <v>995</v>
      </c>
      <c r="HH496" s="51" t="s">
        <v>966</v>
      </c>
      <c r="HM496" s="51" t="s">
        <v>968</v>
      </c>
      <c r="HW496" s="52" t="s">
        <v>967</v>
      </c>
      <c r="IL496" s="52">
        <v>107144409</v>
      </c>
      <c r="IQ496" s="51" t="s">
        <v>989</v>
      </c>
      <c r="IV496" s="51" t="s">
        <v>970</v>
      </c>
      <c r="JA496" s="52" t="s">
        <v>1001</v>
      </c>
      <c r="JF496" s="51" t="s">
        <v>987</v>
      </c>
      <c r="JP496" s="52" t="s">
        <v>965</v>
      </c>
      <c r="KE496" s="51" t="s">
        <v>1055</v>
      </c>
      <c r="KJ496" s="51" t="s">
        <v>1556</v>
      </c>
    </row>
    <row r="497" spans="1:297" ht="360.5" thickBot="1">
      <c r="F497" s="51" t="s">
        <v>969</v>
      </c>
      <c r="K497" s="51" t="s">
        <v>971</v>
      </c>
      <c r="P497" s="52" t="s">
        <v>988</v>
      </c>
      <c r="U497" s="73" t="s">
        <v>1026</v>
      </c>
      <c r="V497" s="71" t="s">
        <v>1013</v>
      </c>
      <c r="W497" s="71" t="s">
        <v>5339</v>
      </c>
      <c r="Z497" s="52" t="s">
        <v>1006</v>
      </c>
      <c r="AE497" s="51" t="s">
        <v>971</v>
      </c>
      <c r="AF497"/>
      <c r="AG497"/>
      <c r="AH497"/>
      <c r="AI497"/>
      <c r="AJ497" s="72" t="s">
        <v>990</v>
      </c>
      <c r="AK497" s="70" t="s">
        <v>1018</v>
      </c>
      <c r="AL497" s="70" t="s">
        <v>6127</v>
      </c>
      <c r="AO497" s="51" t="s">
        <v>989</v>
      </c>
      <c r="AT497" s="51" t="s">
        <v>969</v>
      </c>
      <c r="BD497" s="68"/>
      <c r="BI497" s="51" t="s">
        <v>958</v>
      </c>
      <c r="BN497" s="51" t="s">
        <v>707</v>
      </c>
      <c r="BS497" s="51" t="s">
        <v>962</v>
      </c>
      <c r="BX497" s="52" t="s">
        <v>8099</v>
      </c>
      <c r="CM497" s="51" t="s">
        <v>960</v>
      </c>
      <c r="CW497" s="50" t="s">
        <v>1245</v>
      </c>
      <c r="DL497" s="52" t="s">
        <v>988</v>
      </c>
      <c r="DV497" s="52" t="s">
        <v>953</v>
      </c>
      <c r="EF497" s="52" t="s">
        <v>1752</v>
      </c>
      <c r="EK497" s="51" t="s">
        <v>994</v>
      </c>
      <c r="EP497" s="51" t="s">
        <v>964</v>
      </c>
      <c r="EZ497" s="52" t="s">
        <v>1963</v>
      </c>
      <c r="FE497" s="51" t="s">
        <v>991</v>
      </c>
      <c r="FJ497" s="52" t="s">
        <v>124</v>
      </c>
      <c r="FT497" s="52" t="s">
        <v>1731</v>
      </c>
      <c r="GD497" s="51" t="s">
        <v>969</v>
      </c>
      <c r="GI497" s="52" t="s">
        <v>1005</v>
      </c>
      <c r="HH497" s="52" t="s">
        <v>1731</v>
      </c>
      <c r="HM497" s="52">
        <v>200000</v>
      </c>
      <c r="HR497" s="51" t="s">
        <v>972</v>
      </c>
      <c r="IB497" s="50" t="s">
        <v>1009</v>
      </c>
      <c r="IQ497" s="52" t="s">
        <v>1006</v>
      </c>
      <c r="IV497" s="52" t="s">
        <v>124</v>
      </c>
      <c r="JF497" s="52" t="s">
        <v>953</v>
      </c>
      <c r="JK497" s="51" t="s">
        <v>966</v>
      </c>
      <c r="JU497" s="51" t="s">
        <v>998</v>
      </c>
      <c r="JZ497" s="51" t="s">
        <v>966</v>
      </c>
      <c r="KE497" s="52">
        <v>80636.800000000003</v>
      </c>
      <c r="KJ497" s="69" t="s">
        <v>1557</v>
      </c>
      <c r="KK497" s="69" t="s">
        <v>1558</v>
      </c>
    </row>
    <row r="498" spans="1:297" ht="409.6" thickBot="1">
      <c r="A498" s="51" t="s">
        <v>999</v>
      </c>
      <c r="F498" s="52" t="s">
        <v>124</v>
      </c>
      <c r="K498" s="52" t="s">
        <v>2910</v>
      </c>
      <c r="U498" s="72" t="s">
        <v>1027</v>
      </c>
      <c r="V498" s="70" t="s">
        <v>1030</v>
      </c>
      <c r="W498" s="70" t="s">
        <v>5340</v>
      </c>
      <c r="AE498" s="52" t="s">
        <v>5956</v>
      </c>
      <c r="AF498"/>
      <c r="AG498"/>
      <c r="AH498"/>
      <c r="AI498"/>
      <c r="AJ498" s="73" t="s">
        <v>1014</v>
      </c>
      <c r="AK498" s="71" t="s">
        <v>1018</v>
      </c>
      <c r="AL498" s="71" t="s">
        <v>6128</v>
      </c>
      <c r="AO498" s="52" t="s">
        <v>990</v>
      </c>
      <c r="AT498" s="52" t="s">
        <v>124</v>
      </c>
      <c r="BD498" s="162" t="s">
        <v>6776</v>
      </c>
      <c r="BI498" s="52" t="s">
        <v>1003</v>
      </c>
      <c r="BN498" s="52" t="s">
        <v>1248</v>
      </c>
      <c r="BS498" s="52" t="s">
        <v>1201</v>
      </c>
      <c r="CM498" s="52" t="s">
        <v>8263</v>
      </c>
      <c r="EA498" s="51" t="s">
        <v>950</v>
      </c>
      <c r="EK498" s="52" t="s">
        <v>3294</v>
      </c>
      <c r="EP498" s="52" t="s">
        <v>979</v>
      </c>
      <c r="FE498" s="52" t="s">
        <v>36</v>
      </c>
      <c r="FY498" s="51" t="s">
        <v>966</v>
      </c>
      <c r="GD498" s="52" t="s">
        <v>124</v>
      </c>
      <c r="GX498" s="51" t="s">
        <v>952</v>
      </c>
      <c r="HC498" s="51" t="s">
        <v>962</v>
      </c>
      <c r="HR498" s="52" t="s">
        <v>10582</v>
      </c>
      <c r="HW498" s="51" t="s">
        <v>968</v>
      </c>
      <c r="IL498" s="51" t="s">
        <v>1099</v>
      </c>
      <c r="JA498" s="51" t="s">
        <v>991</v>
      </c>
      <c r="JK498" s="52" t="s">
        <v>1731</v>
      </c>
      <c r="JP498" s="51" t="s">
        <v>966</v>
      </c>
      <c r="JU498" s="52" t="s">
        <v>11493</v>
      </c>
      <c r="JZ498" s="52" t="s">
        <v>997</v>
      </c>
      <c r="KJ498" s="70" t="s">
        <v>3525</v>
      </c>
      <c r="KK498" s="70" t="s">
        <v>11745</v>
      </c>
    </row>
    <row r="499" spans="1:297" ht="409.6" thickBot="1">
      <c r="A499" s="52">
        <v>30000000</v>
      </c>
      <c r="P499" s="51" t="s">
        <v>954</v>
      </c>
      <c r="U499" s="73" t="s">
        <v>1028</v>
      </c>
      <c r="V499" s="71" t="s">
        <v>1030</v>
      </c>
      <c r="W499" s="71" t="s">
        <v>5341</v>
      </c>
      <c r="Z499" s="51" t="s">
        <v>991</v>
      </c>
      <c r="AE499"/>
      <c r="AF499"/>
      <c r="AG499"/>
      <c r="AH499"/>
      <c r="AI499"/>
      <c r="AJ499" s="72" t="s">
        <v>1015</v>
      </c>
      <c r="AK499" s="70" t="s">
        <v>1018</v>
      </c>
      <c r="AL499" s="70" t="s">
        <v>6129</v>
      </c>
      <c r="AY499" s="51" t="s">
        <v>1033</v>
      </c>
      <c r="BD499" s="52" t="s">
        <v>6777</v>
      </c>
      <c r="DL499" s="51" t="s">
        <v>989</v>
      </c>
      <c r="DV499" s="51" t="s">
        <v>954</v>
      </c>
      <c r="EA499" s="52" t="s">
        <v>1941</v>
      </c>
      <c r="EF499" s="51" t="s">
        <v>998</v>
      </c>
      <c r="EU499" s="51" t="s">
        <v>985</v>
      </c>
      <c r="EZ499" s="51" t="s">
        <v>987</v>
      </c>
      <c r="FJ499" s="51" t="s">
        <v>970</v>
      </c>
      <c r="FO499" s="50" t="s">
        <v>1141</v>
      </c>
      <c r="FT499" s="51" t="s">
        <v>968</v>
      </c>
      <c r="FY499" s="52" t="s">
        <v>171</v>
      </c>
      <c r="GI499" s="51" t="s">
        <v>987</v>
      </c>
      <c r="GS499" s="51" t="s">
        <v>1035</v>
      </c>
      <c r="GX499" s="52" t="s">
        <v>981</v>
      </c>
      <c r="HC499" s="52" t="s">
        <v>996</v>
      </c>
      <c r="HH499" s="51" t="s">
        <v>968</v>
      </c>
      <c r="HM499" s="51" t="s">
        <v>969</v>
      </c>
      <c r="HW499" s="52" t="s">
        <v>124</v>
      </c>
      <c r="IL499" s="52" t="s">
        <v>1104</v>
      </c>
      <c r="IQ499" s="51" t="s">
        <v>991</v>
      </c>
      <c r="IV499" s="51" t="s">
        <v>971</v>
      </c>
      <c r="JA499" s="52" t="s">
        <v>1002</v>
      </c>
      <c r="JF499" s="51" t="s">
        <v>989</v>
      </c>
      <c r="JP499" s="52" t="s">
        <v>1731</v>
      </c>
      <c r="KE499" s="51" t="s">
        <v>1056</v>
      </c>
      <c r="KJ499" s="50" t="s">
        <v>735</v>
      </c>
    </row>
    <row r="500" spans="1:297" ht="409.6" thickBot="1">
      <c r="F500" s="51" t="s">
        <v>970</v>
      </c>
      <c r="K500" s="51" t="s">
        <v>998</v>
      </c>
      <c r="P500" s="52" t="s">
        <v>955</v>
      </c>
      <c r="U500" s="72" t="s">
        <v>1029</v>
      </c>
      <c r="V500" s="70" t="s">
        <v>1030</v>
      </c>
      <c r="W500" s="70" t="s">
        <v>5342</v>
      </c>
      <c r="Z500" s="52" t="s">
        <v>1007</v>
      </c>
      <c r="AE500" s="51" t="s">
        <v>998</v>
      </c>
      <c r="AF500"/>
      <c r="AG500"/>
      <c r="AH500"/>
      <c r="AI500"/>
      <c r="AJ500" s="73" t="s">
        <v>1016</v>
      </c>
      <c r="AK500" s="71" t="s">
        <v>1525</v>
      </c>
      <c r="AL500" s="71" t="s">
        <v>6130</v>
      </c>
      <c r="AO500" s="51" t="s">
        <v>991</v>
      </c>
      <c r="AT500" s="51" t="s">
        <v>970</v>
      </c>
      <c r="AY500" s="52" t="s">
        <v>132</v>
      </c>
      <c r="BI500" s="51" t="s">
        <v>994</v>
      </c>
      <c r="BN500" s="51" t="s">
        <v>1049</v>
      </c>
      <c r="BS500" s="51" t="s">
        <v>964</v>
      </c>
      <c r="CM500" s="51" t="s">
        <v>961</v>
      </c>
      <c r="CW500" s="51" t="s">
        <v>1246</v>
      </c>
      <c r="DL500" s="52" t="s">
        <v>1518</v>
      </c>
      <c r="DQ500" s="51" t="s">
        <v>950</v>
      </c>
      <c r="DV500" s="52" t="s">
        <v>955</v>
      </c>
      <c r="EF500" s="52" t="s">
        <v>1753</v>
      </c>
      <c r="EK500" s="51" t="s">
        <v>961</v>
      </c>
      <c r="EP500" s="51" t="s">
        <v>966</v>
      </c>
      <c r="EZ500" s="52" t="s">
        <v>988</v>
      </c>
      <c r="FE500" s="51" t="s">
        <v>958</v>
      </c>
      <c r="FJ500" s="52" t="s">
        <v>124</v>
      </c>
      <c r="FT500" s="52" t="s">
        <v>124</v>
      </c>
      <c r="GD500" s="51" t="s">
        <v>970</v>
      </c>
      <c r="GI500" s="52" t="s">
        <v>988</v>
      </c>
      <c r="GN500" s="51" t="s">
        <v>950</v>
      </c>
      <c r="GS500" s="52" t="s">
        <v>1036</v>
      </c>
      <c r="HH500" s="52" t="s">
        <v>124</v>
      </c>
      <c r="HM500" s="52" t="s">
        <v>124</v>
      </c>
      <c r="HR500" s="51" t="s">
        <v>973</v>
      </c>
      <c r="IB500" s="51" t="s">
        <v>1010</v>
      </c>
      <c r="IQ500" s="52" t="s">
        <v>36</v>
      </c>
      <c r="IV500" s="52" t="s">
        <v>11150</v>
      </c>
      <c r="JF500" s="52" t="s">
        <v>1006</v>
      </c>
      <c r="JK500" s="51" t="s">
        <v>968</v>
      </c>
      <c r="JU500" s="51" t="s">
        <v>999</v>
      </c>
      <c r="JZ500" s="51" t="s">
        <v>968</v>
      </c>
      <c r="KE500" s="52">
        <v>2020</v>
      </c>
    </row>
    <row r="501" spans="1:297" ht="409.6" thickBot="1">
      <c r="A501" s="51" t="s">
        <v>98</v>
      </c>
      <c r="F501" s="52" t="s">
        <v>124</v>
      </c>
      <c r="K501" s="52" t="s">
        <v>2911</v>
      </c>
      <c r="U501" s="73" t="s">
        <v>36</v>
      </c>
      <c r="V501" s="71" t="s">
        <v>1525</v>
      </c>
      <c r="W501" s="71" t="s">
        <v>5343</v>
      </c>
      <c r="AE501" s="52" t="s">
        <v>5954</v>
      </c>
      <c r="AF501"/>
      <c r="AG501"/>
      <c r="AH501"/>
      <c r="AI501"/>
      <c r="AJ501" s="72" t="s">
        <v>1017</v>
      </c>
      <c r="AK501" s="70" t="s">
        <v>1525</v>
      </c>
      <c r="AL501" s="70" t="s">
        <v>6131</v>
      </c>
      <c r="AO501" s="52" t="s">
        <v>1217</v>
      </c>
      <c r="AT501" s="52" t="s">
        <v>124</v>
      </c>
      <c r="BD501" s="50" t="s">
        <v>946</v>
      </c>
      <c r="BI501" s="52" t="s">
        <v>7531</v>
      </c>
      <c r="BN501" s="52">
        <v>100</v>
      </c>
      <c r="BS501" s="52" t="s">
        <v>965</v>
      </c>
      <c r="BX501" s="51" t="s">
        <v>1090</v>
      </c>
      <c r="CM501" s="52" t="s">
        <v>917</v>
      </c>
      <c r="DQ501" s="52" t="s">
        <v>1005</v>
      </c>
      <c r="EA501" s="51" t="s">
        <v>952</v>
      </c>
      <c r="EK501" s="52" t="s">
        <v>917</v>
      </c>
      <c r="EP501" s="52" t="s">
        <v>1731</v>
      </c>
      <c r="EU501" s="51" t="s">
        <v>950</v>
      </c>
      <c r="FE501" s="52" t="s">
        <v>2297</v>
      </c>
      <c r="FY501" s="51" t="s">
        <v>968</v>
      </c>
      <c r="GD501" s="52" t="s">
        <v>124</v>
      </c>
      <c r="GN501" s="52" t="s">
        <v>1499</v>
      </c>
      <c r="GX501" s="51" t="s">
        <v>954</v>
      </c>
      <c r="HC501" s="51" t="s">
        <v>964</v>
      </c>
      <c r="HR501" s="52">
        <v>6490000000</v>
      </c>
      <c r="HW501" s="51" t="s">
        <v>969</v>
      </c>
      <c r="IB501" s="69"/>
      <c r="IC501" s="69" t="s">
        <v>1011</v>
      </c>
      <c r="ID501" s="69" t="s">
        <v>1012</v>
      </c>
      <c r="IL501" s="51" t="s">
        <v>1101</v>
      </c>
      <c r="JA501" s="51" t="s">
        <v>958</v>
      </c>
      <c r="JK501" s="52" t="s">
        <v>124</v>
      </c>
      <c r="JP501" s="51" t="s">
        <v>968</v>
      </c>
      <c r="JU501" s="52">
        <v>0</v>
      </c>
      <c r="JZ501" s="52">
        <v>1000000</v>
      </c>
    </row>
    <row r="502" spans="1:297" ht="409.6" thickBot="1">
      <c r="P502" s="51" t="s">
        <v>956</v>
      </c>
      <c r="U502" s="50" t="s">
        <v>1031</v>
      </c>
      <c r="Z502" s="51" t="s">
        <v>958</v>
      </c>
      <c r="AE502"/>
      <c r="AF502"/>
      <c r="AG502"/>
      <c r="AH502"/>
      <c r="AI502"/>
      <c r="AJ502" s="73" t="s">
        <v>1019</v>
      </c>
      <c r="AK502" s="71" t="s">
        <v>171</v>
      </c>
      <c r="AL502" s="73"/>
      <c r="AY502" s="50" t="s">
        <v>1034</v>
      </c>
      <c r="BX502" s="52" t="s">
        <v>1110</v>
      </c>
      <c r="CW502" s="51" t="s">
        <v>1046</v>
      </c>
      <c r="DL502" s="51" t="s">
        <v>991</v>
      </c>
      <c r="DV502" s="51" t="s">
        <v>956</v>
      </c>
      <c r="EA502" s="52" t="s">
        <v>988</v>
      </c>
      <c r="EF502" s="51" t="s">
        <v>999</v>
      </c>
      <c r="EU502" s="52" t="s">
        <v>986</v>
      </c>
      <c r="EZ502" s="51" t="s">
        <v>989</v>
      </c>
      <c r="FJ502" s="51" t="s">
        <v>971</v>
      </c>
      <c r="FO502" s="51" t="s">
        <v>1142</v>
      </c>
      <c r="FT502" s="51" t="s">
        <v>969</v>
      </c>
      <c r="FY502" s="52" t="s">
        <v>124</v>
      </c>
      <c r="GI502" s="51" t="s">
        <v>989</v>
      </c>
      <c r="GS502" s="50" t="s">
        <v>1037</v>
      </c>
      <c r="GX502" s="52" t="s">
        <v>955</v>
      </c>
      <c r="HC502" s="52" t="s">
        <v>965</v>
      </c>
      <c r="HH502" s="51" t="s">
        <v>969</v>
      </c>
      <c r="HM502" s="51" t="s">
        <v>970</v>
      </c>
      <c r="HW502" s="52">
        <v>20000000000</v>
      </c>
      <c r="IB502" s="72" t="s">
        <v>990</v>
      </c>
      <c r="IC502" s="70" t="s">
        <v>1525</v>
      </c>
      <c r="ID502" s="70" t="s">
        <v>10758</v>
      </c>
      <c r="IL502" s="52" t="s">
        <v>1102</v>
      </c>
      <c r="IQ502" s="51" t="s">
        <v>958</v>
      </c>
      <c r="IV502" s="51" t="s">
        <v>998</v>
      </c>
      <c r="JA502" s="52" t="s">
        <v>1003</v>
      </c>
      <c r="JF502" s="51" t="s">
        <v>991</v>
      </c>
      <c r="JP502" s="52" t="s">
        <v>124</v>
      </c>
      <c r="KE502" s="51" t="s">
        <v>1057</v>
      </c>
      <c r="KJ502" s="50" t="s">
        <v>1041</v>
      </c>
    </row>
    <row r="503" spans="1:297" ht="96.5" thickBot="1">
      <c r="F503" s="51" t="s">
        <v>971</v>
      </c>
      <c r="K503" s="51" t="s">
        <v>999</v>
      </c>
      <c r="P503" s="52" t="s">
        <v>1486</v>
      </c>
      <c r="Z503" s="52" t="s">
        <v>1008</v>
      </c>
      <c r="AE503" s="51" t="s">
        <v>999</v>
      </c>
      <c r="AF503"/>
      <c r="AG503"/>
      <c r="AH503"/>
      <c r="AI503"/>
      <c r="AJ503" s="50" t="s">
        <v>1020</v>
      </c>
      <c r="AO503" s="51" t="s">
        <v>958</v>
      </c>
      <c r="AT503" s="51" t="s">
        <v>971</v>
      </c>
      <c r="BI503" s="51" t="s">
        <v>961</v>
      </c>
      <c r="BN503" s="51" t="s">
        <v>1050</v>
      </c>
      <c r="BS503" s="51" t="s">
        <v>966</v>
      </c>
      <c r="CM503" s="51" t="s">
        <v>962</v>
      </c>
      <c r="CW503" s="52" t="s">
        <v>1247</v>
      </c>
      <c r="DL503" s="52" t="s">
        <v>1519</v>
      </c>
      <c r="DQ503" s="51" t="s">
        <v>987</v>
      </c>
      <c r="DV503" s="52" t="s">
        <v>1486</v>
      </c>
      <c r="EK503" s="51" t="s">
        <v>962</v>
      </c>
      <c r="EP503" s="51" t="s">
        <v>968</v>
      </c>
      <c r="EZ503" s="52" t="s">
        <v>990</v>
      </c>
      <c r="FE503" s="51" t="s">
        <v>994</v>
      </c>
      <c r="FJ503" s="52" t="s">
        <v>9109</v>
      </c>
      <c r="FT503" s="52" t="s">
        <v>124</v>
      </c>
      <c r="GD503" s="51" t="s">
        <v>971</v>
      </c>
      <c r="GI503" s="52" t="s">
        <v>990</v>
      </c>
      <c r="GN503" s="51" t="s">
        <v>952</v>
      </c>
      <c r="HH503" s="52" t="s">
        <v>124</v>
      </c>
      <c r="HM503" s="52" t="s">
        <v>124</v>
      </c>
      <c r="HR503" s="51" t="s">
        <v>98</v>
      </c>
      <c r="IB503" s="73" t="s">
        <v>1014</v>
      </c>
      <c r="IC503" s="71" t="s">
        <v>1030</v>
      </c>
      <c r="ID503" s="71" t="s">
        <v>10759</v>
      </c>
      <c r="IQ503" s="52" t="s">
        <v>10930</v>
      </c>
      <c r="IV503" s="52" t="s">
        <v>11151</v>
      </c>
      <c r="JF503" s="52" t="s">
        <v>1007</v>
      </c>
      <c r="JK503" s="51" t="s">
        <v>969</v>
      </c>
      <c r="JU503" s="51" t="s">
        <v>98</v>
      </c>
      <c r="JZ503" s="51" t="s">
        <v>969</v>
      </c>
      <c r="KE503" s="52" t="s">
        <v>1058</v>
      </c>
    </row>
    <row r="504" spans="1:297" ht="232.5" thickBot="1">
      <c r="F504" s="52" t="s">
        <v>1934</v>
      </c>
      <c r="K504" s="52">
        <v>1</v>
      </c>
      <c r="AE504" s="52">
        <v>175000000</v>
      </c>
      <c r="AF504"/>
      <c r="AG504"/>
      <c r="AH504"/>
      <c r="AI504"/>
      <c r="AO504" s="52" t="s">
        <v>993</v>
      </c>
      <c r="AT504" s="52" t="s">
        <v>6332</v>
      </c>
      <c r="BD504" s="51" t="s">
        <v>947</v>
      </c>
      <c r="BI504" s="52" t="s">
        <v>995</v>
      </c>
      <c r="BN504" s="52">
        <v>80</v>
      </c>
      <c r="BS504" s="52" t="s">
        <v>997</v>
      </c>
      <c r="BX504" s="51" t="s">
        <v>1092</v>
      </c>
      <c r="CM504" s="52" t="s">
        <v>996</v>
      </c>
      <c r="DQ504" s="52" t="s">
        <v>953</v>
      </c>
      <c r="EA504" s="51" t="s">
        <v>954</v>
      </c>
      <c r="EF504" s="51" t="s">
        <v>98</v>
      </c>
      <c r="EK504" s="52" t="s">
        <v>963</v>
      </c>
      <c r="EP504" s="52" t="s">
        <v>124</v>
      </c>
      <c r="EU504" s="51" t="s">
        <v>987</v>
      </c>
      <c r="FE504" s="52" t="s">
        <v>4453</v>
      </c>
      <c r="FO504" s="51" t="s">
        <v>72</v>
      </c>
      <c r="FY504" s="51" t="s">
        <v>969</v>
      </c>
      <c r="GD504" s="52" t="s">
        <v>5542</v>
      </c>
      <c r="GN504" s="52" t="s">
        <v>981</v>
      </c>
      <c r="GX504" s="51" t="s">
        <v>956</v>
      </c>
      <c r="HC504" s="51" t="s">
        <v>966</v>
      </c>
      <c r="HW504" s="51" t="s">
        <v>970</v>
      </c>
      <c r="IB504" s="72" t="s">
        <v>1015</v>
      </c>
      <c r="IC504" s="70" t="s">
        <v>1013</v>
      </c>
      <c r="ID504" s="70" t="s">
        <v>10760</v>
      </c>
      <c r="IL504" s="51" t="s">
        <v>98</v>
      </c>
      <c r="JA504" s="51" t="s">
        <v>994</v>
      </c>
      <c r="JK504" s="52" t="s">
        <v>124</v>
      </c>
      <c r="JP504" s="51" t="s">
        <v>969</v>
      </c>
      <c r="JZ504" s="52" t="s">
        <v>124</v>
      </c>
    </row>
    <row r="505" spans="1:297" ht="112.5" thickBot="1">
      <c r="A505" s="51" t="s">
        <v>950</v>
      </c>
      <c r="P505" s="51" t="s">
        <v>958</v>
      </c>
      <c r="U505" s="50" t="s">
        <v>1032</v>
      </c>
      <c r="Z505" s="51" t="s">
        <v>994</v>
      </c>
      <c r="AE505"/>
      <c r="AF505"/>
      <c r="AG505"/>
      <c r="AH505"/>
      <c r="AI505"/>
      <c r="AY505" s="51" t="s">
        <v>1035</v>
      </c>
      <c r="BD505" s="52" t="s">
        <v>132</v>
      </c>
      <c r="BX505" s="52" t="s">
        <v>3068</v>
      </c>
      <c r="CW505" s="51" t="s">
        <v>707</v>
      </c>
      <c r="DL505" s="51" t="s">
        <v>958</v>
      </c>
      <c r="DV505" s="51" t="s">
        <v>958</v>
      </c>
      <c r="EA505" s="52" t="s">
        <v>955</v>
      </c>
      <c r="EU505" s="52" t="s">
        <v>953</v>
      </c>
      <c r="EZ505" s="51" t="s">
        <v>991</v>
      </c>
      <c r="FJ505" s="51" t="s">
        <v>998</v>
      </c>
      <c r="FT505" s="51" t="s">
        <v>970</v>
      </c>
      <c r="FY505" s="52" t="s">
        <v>124</v>
      </c>
      <c r="GI505" s="51" t="s">
        <v>991</v>
      </c>
      <c r="GS505" s="51" t="s">
        <v>1038</v>
      </c>
      <c r="GX505" s="52" t="s">
        <v>1493</v>
      </c>
      <c r="HC505" s="52" t="s">
        <v>997</v>
      </c>
      <c r="HH505" s="51" t="s">
        <v>970</v>
      </c>
      <c r="HM505" s="51" t="s">
        <v>971</v>
      </c>
      <c r="HW505" s="52">
        <v>70000000000</v>
      </c>
      <c r="IB505" s="73" t="s">
        <v>1016</v>
      </c>
      <c r="IC505" s="71" t="s">
        <v>1013</v>
      </c>
      <c r="ID505" s="71" t="s">
        <v>10761</v>
      </c>
      <c r="IL505" s="52" t="s">
        <v>420</v>
      </c>
      <c r="IQ505" s="51" t="s">
        <v>994</v>
      </c>
      <c r="IV505" s="51" t="s">
        <v>999</v>
      </c>
      <c r="JA505" s="52" t="s">
        <v>11899</v>
      </c>
      <c r="JF505" s="51" t="s">
        <v>958</v>
      </c>
      <c r="JP505" s="52" t="s">
        <v>124</v>
      </c>
      <c r="KE505" s="51" t="s">
        <v>1059</v>
      </c>
      <c r="KJ505" s="51" t="s">
        <v>1042</v>
      </c>
    </row>
    <row r="506" spans="1:297" ht="409.6" thickBot="1">
      <c r="A506" s="52" t="s">
        <v>1958</v>
      </c>
      <c r="F506" s="51" t="s">
        <v>972</v>
      </c>
      <c r="K506" s="51" t="s">
        <v>98</v>
      </c>
      <c r="P506" s="52" t="s">
        <v>1487</v>
      </c>
      <c r="Z506" s="52" t="s">
        <v>4044</v>
      </c>
      <c r="AE506" s="51" t="s">
        <v>98</v>
      </c>
      <c r="AF506"/>
      <c r="AG506"/>
      <c r="AH506"/>
      <c r="AI506"/>
      <c r="AJ506" s="51" t="s">
        <v>1021</v>
      </c>
      <c r="AO506" s="51" t="s">
        <v>994</v>
      </c>
      <c r="AT506" s="51" t="s">
        <v>998</v>
      </c>
      <c r="AY506" s="52" t="s">
        <v>1538</v>
      </c>
      <c r="BI506" s="51" t="s">
        <v>962</v>
      </c>
      <c r="BN506" s="51" t="s">
        <v>1053</v>
      </c>
      <c r="BS506" s="51" t="s">
        <v>968</v>
      </c>
      <c r="CM506" s="51" t="s">
        <v>964</v>
      </c>
      <c r="CW506" s="52" t="s">
        <v>5369</v>
      </c>
      <c r="DL506" s="52" t="s">
        <v>1520</v>
      </c>
      <c r="DQ506" s="51" t="s">
        <v>989</v>
      </c>
      <c r="DV506" s="52" t="s">
        <v>1487</v>
      </c>
      <c r="EK506" s="51" t="s">
        <v>964</v>
      </c>
      <c r="EP506" s="51" t="s">
        <v>969</v>
      </c>
      <c r="EZ506" s="52" t="s">
        <v>1509</v>
      </c>
      <c r="FE506" s="51" t="s">
        <v>961</v>
      </c>
      <c r="FJ506" s="52" t="s">
        <v>9110</v>
      </c>
      <c r="FO506" s="51" t="s">
        <v>1143</v>
      </c>
      <c r="FT506" s="52" t="s">
        <v>124</v>
      </c>
      <c r="GD506" s="51" t="s">
        <v>998</v>
      </c>
      <c r="GI506" s="52" t="s">
        <v>992</v>
      </c>
      <c r="GN506" s="51" t="s">
        <v>954</v>
      </c>
      <c r="GS506" s="52" t="s">
        <v>9898</v>
      </c>
      <c r="HH506" s="52" t="s">
        <v>124</v>
      </c>
      <c r="HM506" s="52" t="s">
        <v>4617</v>
      </c>
      <c r="IB506" s="72" t="s">
        <v>1017</v>
      </c>
      <c r="IC506" s="70" t="s">
        <v>1018</v>
      </c>
      <c r="ID506" s="70" t="s">
        <v>10762</v>
      </c>
      <c r="IQ506" s="52" t="s">
        <v>10931</v>
      </c>
      <c r="IV506" s="52">
        <v>4000000000</v>
      </c>
      <c r="JF506" s="52" t="s">
        <v>1750</v>
      </c>
      <c r="JK506" s="51" t="s">
        <v>970</v>
      </c>
      <c r="JZ506" s="51" t="s">
        <v>970</v>
      </c>
      <c r="KE506" s="52">
        <v>60</v>
      </c>
      <c r="KJ506" s="52" t="s">
        <v>1244</v>
      </c>
    </row>
    <row r="507" spans="1:297" ht="35" thickBot="1">
      <c r="F507" s="52" t="s">
        <v>1935</v>
      </c>
      <c r="K507" s="52" t="s">
        <v>2912</v>
      </c>
      <c r="AE507"/>
      <c r="AF507"/>
      <c r="AG507"/>
      <c r="AH507"/>
      <c r="AI507"/>
      <c r="AJ507" s="69"/>
      <c r="AK507" s="69" t="s">
        <v>1022</v>
      </c>
      <c r="AL507" s="69" t="s">
        <v>1012</v>
      </c>
      <c r="AO507" s="52" t="s">
        <v>12087</v>
      </c>
      <c r="AT507" s="52" t="s">
        <v>6333</v>
      </c>
      <c r="BD507" s="50" t="s">
        <v>948</v>
      </c>
      <c r="BI507" s="52" t="s">
        <v>963</v>
      </c>
      <c r="BN507" s="52">
        <v>2012</v>
      </c>
      <c r="BS507" s="52">
        <v>1310000</v>
      </c>
      <c r="BX507" s="51" t="s">
        <v>1094</v>
      </c>
      <c r="CM507" s="52" t="s">
        <v>965</v>
      </c>
      <c r="DQ507" s="52" t="s">
        <v>990</v>
      </c>
      <c r="EA507" s="51" t="s">
        <v>956</v>
      </c>
      <c r="EK507" s="52" t="s">
        <v>1477</v>
      </c>
      <c r="EP507" s="52" t="s">
        <v>124</v>
      </c>
      <c r="EU507" s="51" t="s">
        <v>989</v>
      </c>
      <c r="FE507" s="52" t="s">
        <v>918</v>
      </c>
      <c r="FO507" s="52" t="s">
        <v>2974</v>
      </c>
      <c r="FY507" s="51" t="s">
        <v>970</v>
      </c>
      <c r="GD507" s="52" t="s">
        <v>5543</v>
      </c>
      <c r="GN507" s="52" t="s">
        <v>975</v>
      </c>
      <c r="GS507" s="68"/>
      <c r="GX507" s="51" t="s">
        <v>958</v>
      </c>
      <c r="HC507" s="51" t="s">
        <v>968</v>
      </c>
      <c r="HR507" s="51" t="s">
        <v>950</v>
      </c>
      <c r="HW507" s="51" t="s">
        <v>971</v>
      </c>
      <c r="IB507" s="73" t="s">
        <v>1019</v>
      </c>
      <c r="IC507" s="71" t="s">
        <v>1030</v>
      </c>
      <c r="ID507" s="71" t="s">
        <v>10763</v>
      </c>
      <c r="JA507" s="51" t="s">
        <v>961</v>
      </c>
      <c r="JK507" s="52" t="s">
        <v>124</v>
      </c>
      <c r="JP507" s="51" t="s">
        <v>970</v>
      </c>
      <c r="JU507" s="50" t="s">
        <v>1009</v>
      </c>
      <c r="JZ507" s="52" t="s">
        <v>124</v>
      </c>
    </row>
    <row r="508" spans="1:297" ht="409.6" thickBot="1">
      <c r="A508" s="51" t="s">
        <v>987</v>
      </c>
      <c r="P508" s="51" t="s">
        <v>960</v>
      </c>
      <c r="U508" s="51" t="s">
        <v>1033</v>
      </c>
      <c r="Z508" s="51" t="s">
        <v>961</v>
      </c>
      <c r="AE508"/>
      <c r="AF508"/>
      <c r="AG508"/>
      <c r="AH508"/>
      <c r="AI508"/>
      <c r="AJ508" s="72" t="s">
        <v>1023</v>
      </c>
      <c r="AK508" s="70" t="s">
        <v>1018</v>
      </c>
      <c r="AL508" s="70" t="s">
        <v>6132</v>
      </c>
      <c r="AY508" s="50" t="s">
        <v>1037</v>
      </c>
      <c r="BX508" s="52">
        <v>1742</v>
      </c>
      <c r="CW508" s="51" t="s">
        <v>1049</v>
      </c>
      <c r="DL508" s="51" t="s">
        <v>994</v>
      </c>
      <c r="DV508" s="51" t="s">
        <v>960</v>
      </c>
      <c r="EA508" s="52" t="s">
        <v>1204</v>
      </c>
      <c r="EF508" s="50" t="s">
        <v>1009</v>
      </c>
      <c r="EU508" s="52" t="s">
        <v>1001</v>
      </c>
      <c r="EZ508" s="51" t="s">
        <v>958</v>
      </c>
      <c r="FJ508" s="51" t="s">
        <v>999</v>
      </c>
      <c r="FT508" s="51" t="s">
        <v>971</v>
      </c>
      <c r="FY508" s="52" t="s">
        <v>124</v>
      </c>
      <c r="GI508" s="51" t="s">
        <v>958</v>
      </c>
      <c r="GS508" s="52" t="s">
        <v>9899</v>
      </c>
      <c r="GX508" s="52" t="s">
        <v>1494</v>
      </c>
      <c r="HC508" s="52">
        <v>3500000</v>
      </c>
      <c r="HH508" s="51" t="s">
        <v>971</v>
      </c>
      <c r="HM508" s="51" t="s">
        <v>972</v>
      </c>
      <c r="HR508" s="52" t="s">
        <v>3035</v>
      </c>
      <c r="HW508" s="52" t="s">
        <v>5727</v>
      </c>
      <c r="IB508" s="50" t="s">
        <v>1020</v>
      </c>
      <c r="IQ508" s="51" t="s">
        <v>961</v>
      </c>
      <c r="IV508" s="51" t="s">
        <v>98</v>
      </c>
      <c r="JA508" s="52" t="s">
        <v>917</v>
      </c>
      <c r="JF508" s="51" t="s">
        <v>994</v>
      </c>
      <c r="JP508" s="52" t="s">
        <v>124</v>
      </c>
      <c r="KE508" s="51" t="s">
        <v>1060</v>
      </c>
      <c r="KJ508" s="50" t="s">
        <v>1245</v>
      </c>
    </row>
    <row r="509" spans="1:297" ht="409.6" thickBot="1">
      <c r="A509" s="52" t="s">
        <v>988</v>
      </c>
      <c r="F509" s="51" t="s">
        <v>973</v>
      </c>
      <c r="P509" s="52" t="s">
        <v>4239</v>
      </c>
      <c r="U509" s="52" t="s">
        <v>132</v>
      </c>
      <c r="Z509" s="52" t="s">
        <v>918</v>
      </c>
      <c r="AE509"/>
      <c r="AF509"/>
      <c r="AG509"/>
      <c r="AH509"/>
      <c r="AI509"/>
      <c r="AJ509" s="73" t="s">
        <v>1024</v>
      </c>
      <c r="AK509" s="71" t="s">
        <v>1018</v>
      </c>
      <c r="AL509" s="71" t="s">
        <v>6133</v>
      </c>
      <c r="AO509" s="51" t="s">
        <v>961</v>
      </c>
      <c r="AT509" s="51" t="s">
        <v>999</v>
      </c>
      <c r="BI509" s="51" t="s">
        <v>964</v>
      </c>
      <c r="BN509" s="51" t="s">
        <v>1054</v>
      </c>
      <c r="BS509" s="51" t="s">
        <v>969</v>
      </c>
      <c r="CM509" s="51" t="s">
        <v>966</v>
      </c>
      <c r="CW509" s="52">
        <v>100</v>
      </c>
      <c r="DL509" s="52" t="s">
        <v>8826</v>
      </c>
      <c r="DQ509" s="51" t="s">
        <v>991</v>
      </c>
      <c r="DV509" s="52" t="s">
        <v>1500</v>
      </c>
      <c r="EK509" s="51" t="s">
        <v>966</v>
      </c>
      <c r="EP509" s="51" t="s">
        <v>970</v>
      </c>
      <c r="EZ509" s="52" t="s">
        <v>993</v>
      </c>
      <c r="FE509" s="51" t="s">
        <v>962</v>
      </c>
      <c r="FJ509" s="52">
        <v>8180000000</v>
      </c>
      <c r="FO509" s="51" t="s">
        <v>1145</v>
      </c>
      <c r="FT509" s="52" t="s">
        <v>9355</v>
      </c>
      <c r="GD509" s="51" t="s">
        <v>999</v>
      </c>
      <c r="GI509" s="52" t="s">
        <v>993</v>
      </c>
      <c r="GN509" s="51" t="s">
        <v>956</v>
      </c>
      <c r="GS509" s="68"/>
      <c r="HH509" s="52" t="s">
        <v>10435</v>
      </c>
      <c r="HM509" s="52" t="s">
        <v>4618</v>
      </c>
      <c r="IL509" s="50" t="s">
        <v>1121</v>
      </c>
      <c r="IQ509" s="52" t="s">
        <v>919</v>
      </c>
      <c r="JF509" s="52" t="s">
        <v>4822</v>
      </c>
      <c r="JK509" s="51" t="s">
        <v>971</v>
      </c>
      <c r="JZ509" s="51" t="s">
        <v>971</v>
      </c>
      <c r="KE509" s="52" t="s">
        <v>1061</v>
      </c>
    </row>
    <row r="510" spans="1:297" ht="256.5" thickBot="1">
      <c r="F510" s="52">
        <v>0</v>
      </c>
      <c r="AE510" s="51" t="s">
        <v>950</v>
      </c>
      <c r="AF510"/>
      <c r="AG510"/>
      <c r="AH510"/>
      <c r="AI510"/>
      <c r="AJ510" s="72" t="s">
        <v>1025</v>
      </c>
      <c r="AK510" s="70" t="s">
        <v>1525</v>
      </c>
      <c r="AL510" s="70" t="s">
        <v>6134</v>
      </c>
      <c r="AO510" s="52" t="s">
        <v>995</v>
      </c>
      <c r="AT510" s="52">
        <v>16000000</v>
      </c>
      <c r="BD510" s="51" t="s">
        <v>949</v>
      </c>
      <c r="BI510" s="52" t="s">
        <v>965</v>
      </c>
      <c r="BN510" s="52">
        <v>2014</v>
      </c>
      <c r="BS510" s="52" t="s">
        <v>124</v>
      </c>
      <c r="BX510" s="51" t="s">
        <v>707</v>
      </c>
      <c r="CM510" s="52" t="s">
        <v>997</v>
      </c>
      <c r="DQ510" s="52" t="s">
        <v>1217</v>
      </c>
      <c r="EA510" s="51" t="s">
        <v>958</v>
      </c>
      <c r="EK510" s="52" t="s">
        <v>997</v>
      </c>
      <c r="EP510" s="52" t="s">
        <v>124</v>
      </c>
      <c r="EU510" s="51" t="s">
        <v>991</v>
      </c>
      <c r="FE510" s="52" t="s">
        <v>1004</v>
      </c>
      <c r="FO510" s="52" t="s">
        <v>2975</v>
      </c>
      <c r="FY510" s="51" t="s">
        <v>971</v>
      </c>
      <c r="GD510" s="52">
        <v>1000000</v>
      </c>
      <c r="GN510" s="52" t="s">
        <v>976</v>
      </c>
      <c r="GS510" s="52" t="s">
        <v>9900</v>
      </c>
      <c r="GX510" s="51" t="s">
        <v>960</v>
      </c>
      <c r="HC510" s="51" t="s">
        <v>969</v>
      </c>
      <c r="HR510" s="51" t="s">
        <v>952</v>
      </c>
      <c r="HW510" s="51" t="s">
        <v>998</v>
      </c>
      <c r="JA510" s="51" t="s">
        <v>962</v>
      </c>
      <c r="JK510" s="52" t="s">
        <v>11317</v>
      </c>
      <c r="JP510" s="51" t="s">
        <v>971</v>
      </c>
      <c r="JU510" s="51" t="s">
        <v>1010</v>
      </c>
      <c r="JZ510" s="52" t="s">
        <v>11608</v>
      </c>
    </row>
    <row r="511" spans="1:297" ht="328.5" thickBot="1">
      <c r="A511" s="51" t="s">
        <v>989</v>
      </c>
      <c r="K511" s="51" t="s">
        <v>950</v>
      </c>
      <c r="P511" s="51" t="s">
        <v>961</v>
      </c>
      <c r="U511" s="50" t="s">
        <v>1034</v>
      </c>
      <c r="Z511" s="51" t="s">
        <v>962</v>
      </c>
      <c r="AE511" s="52" t="s">
        <v>1005</v>
      </c>
      <c r="AF511"/>
      <c r="AG511"/>
      <c r="AH511"/>
      <c r="AI511"/>
      <c r="AJ511" s="73" t="s">
        <v>1026</v>
      </c>
      <c r="AK511" s="71" t="s">
        <v>1030</v>
      </c>
      <c r="AL511" s="71" t="s">
        <v>6135</v>
      </c>
      <c r="AY511" s="51" t="s">
        <v>1038</v>
      </c>
      <c r="BX511" s="52" t="s">
        <v>1095</v>
      </c>
      <c r="CW511" s="51" t="s">
        <v>1050</v>
      </c>
      <c r="DL511" s="51" t="s">
        <v>961</v>
      </c>
      <c r="DV511" s="51" t="s">
        <v>961</v>
      </c>
      <c r="EA511" s="52" t="s">
        <v>1205</v>
      </c>
      <c r="EF511" s="51" t="s">
        <v>1010</v>
      </c>
      <c r="EU511" s="52" t="s">
        <v>2279</v>
      </c>
      <c r="EZ511" s="51" t="s">
        <v>994</v>
      </c>
      <c r="FJ511" s="51" t="s">
        <v>98</v>
      </c>
      <c r="FT511" s="51" t="s">
        <v>972</v>
      </c>
      <c r="GI511" s="51" t="s">
        <v>994</v>
      </c>
      <c r="GX511" s="52" t="s">
        <v>10082</v>
      </c>
      <c r="HC511" s="52" t="s">
        <v>124</v>
      </c>
      <c r="HH511" s="51" t="s">
        <v>998</v>
      </c>
      <c r="HM511" s="51" t="s">
        <v>973</v>
      </c>
      <c r="HR511" s="52" t="s">
        <v>953</v>
      </c>
      <c r="HW511" s="52" t="s">
        <v>5728</v>
      </c>
      <c r="IB511" s="51" t="s">
        <v>1021</v>
      </c>
      <c r="IQ511" s="51" t="s">
        <v>962</v>
      </c>
      <c r="JA511" s="52" t="s">
        <v>1004</v>
      </c>
      <c r="JF511" s="51" t="s">
        <v>961</v>
      </c>
      <c r="JP511" s="52" t="s">
        <v>5021</v>
      </c>
      <c r="JU511" s="69"/>
      <c r="JV511" s="69" t="s">
        <v>1011</v>
      </c>
      <c r="JW511" s="69" t="s">
        <v>1012</v>
      </c>
      <c r="KE511" s="51" t="s">
        <v>732</v>
      </c>
      <c r="KJ511" s="51" t="s">
        <v>1246</v>
      </c>
    </row>
    <row r="512" spans="1:297" ht="360.5" thickBot="1">
      <c r="A512" s="52" t="s">
        <v>990</v>
      </c>
      <c r="F512" s="51" t="s">
        <v>98</v>
      </c>
      <c r="K512" s="52" t="s">
        <v>1000</v>
      </c>
      <c r="P512" s="52" t="s">
        <v>918</v>
      </c>
      <c r="Z512" s="52" t="s">
        <v>963</v>
      </c>
      <c r="AE512"/>
      <c r="AF512"/>
      <c r="AG512"/>
      <c r="AH512"/>
      <c r="AI512"/>
      <c r="AJ512" s="72" t="s">
        <v>1027</v>
      </c>
      <c r="AK512" s="70" t="s">
        <v>1525</v>
      </c>
      <c r="AL512" s="70" t="s">
        <v>6136</v>
      </c>
      <c r="AO512" s="51" t="s">
        <v>962</v>
      </c>
      <c r="AT512" s="51" t="s">
        <v>98</v>
      </c>
      <c r="AY512" s="162" t="s">
        <v>6564</v>
      </c>
      <c r="BD512" s="51" t="s">
        <v>950</v>
      </c>
      <c r="BI512" s="51" t="s">
        <v>966</v>
      </c>
      <c r="BN512" s="51" t="s">
        <v>1249</v>
      </c>
      <c r="BS512" s="51" t="s">
        <v>970</v>
      </c>
      <c r="CM512" s="51" t="s">
        <v>968</v>
      </c>
      <c r="CW512" s="52">
        <v>41</v>
      </c>
      <c r="DL512" s="52" t="s">
        <v>918</v>
      </c>
      <c r="DQ512" s="51" t="s">
        <v>958</v>
      </c>
      <c r="DV512" s="52" t="s">
        <v>918</v>
      </c>
      <c r="EF512" s="69"/>
      <c r="EG512" s="69" t="s">
        <v>1011</v>
      </c>
      <c r="EH512" s="69" t="s">
        <v>1012</v>
      </c>
      <c r="EK512" s="51" t="s">
        <v>968</v>
      </c>
      <c r="EP512" s="51" t="s">
        <v>971</v>
      </c>
      <c r="EZ512" s="52" t="s">
        <v>8981</v>
      </c>
      <c r="FE512" s="51" t="s">
        <v>964</v>
      </c>
      <c r="FO512" s="51" t="s">
        <v>1147</v>
      </c>
      <c r="FT512" s="52" t="s">
        <v>9356</v>
      </c>
      <c r="FY512" s="51" t="s">
        <v>972</v>
      </c>
      <c r="GD512" s="51" t="s">
        <v>98</v>
      </c>
      <c r="GI512" s="52" t="s">
        <v>9685</v>
      </c>
      <c r="GN512" s="51" t="s">
        <v>958</v>
      </c>
      <c r="GS512" s="50" t="s">
        <v>1039</v>
      </c>
      <c r="HH512" s="52" t="s">
        <v>10438</v>
      </c>
      <c r="HM512" s="52">
        <v>20000</v>
      </c>
      <c r="IB512" s="69"/>
      <c r="IC512" s="69" t="s">
        <v>1022</v>
      </c>
      <c r="ID512" s="69" t="s">
        <v>1012</v>
      </c>
      <c r="IL512" s="51" t="s">
        <v>1122</v>
      </c>
      <c r="IQ512" s="52" t="s">
        <v>1004</v>
      </c>
      <c r="IV512" s="51" t="s">
        <v>950</v>
      </c>
      <c r="JF512" s="52" t="s">
        <v>995</v>
      </c>
      <c r="JK512" s="51" t="s">
        <v>972</v>
      </c>
      <c r="JU512" s="72" t="s">
        <v>990</v>
      </c>
      <c r="JV512" s="70" t="s">
        <v>1525</v>
      </c>
      <c r="JW512" s="70" t="s">
        <v>11494</v>
      </c>
      <c r="JZ512" s="51" t="s">
        <v>998</v>
      </c>
      <c r="KE512" s="52" t="s">
        <v>12535</v>
      </c>
    </row>
    <row r="513" spans="1:296" ht="208.5" customHeight="1" thickBot="1">
      <c r="AE513" s="51" t="s">
        <v>987</v>
      </c>
      <c r="AF513"/>
      <c r="AG513"/>
      <c r="AH513"/>
      <c r="AI513"/>
      <c r="AJ513" s="73" t="s">
        <v>1028</v>
      </c>
      <c r="AK513" s="71" t="s">
        <v>1525</v>
      </c>
      <c r="AL513" s="71" t="s">
        <v>6137</v>
      </c>
      <c r="AO513" s="52" t="s">
        <v>963</v>
      </c>
      <c r="AY513" s="68"/>
      <c r="BD513" s="52" t="s">
        <v>951</v>
      </c>
      <c r="BI513" s="52" t="s">
        <v>997</v>
      </c>
      <c r="BN513" s="52">
        <v>36007</v>
      </c>
      <c r="BS513" s="52" t="s">
        <v>124</v>
      </c>
      <c r="BX513" s="51" t="s">
        <v>1096</v>
      </c>
      <c r="CM513" s="52">
        <v>880541.74</v>
      </c>
      <c r="DQ513" s="52" t="s">
        <v>993</v>
      </c>
      <c r="EA513" s="51" t="s">
        <v>960</v>
      </c>
      <c r="EF513" s="72" t="s">
        <v>990</v>
      </c>
      <c r="EG513" s="70" t="s">
        <v>1525</v>
      </c>
      <c r="EH513" s="70" t="s">
        <v>1743</v>
      </c>
      <c r="EK513" s="52">
        <v>900000000</v>
      </c>
      <c r="EP513" s="52" t="s">
        <v>2693</v>
      </c>
      <c r="EU513" s="51" t="s">
        <v>958</v>
      </c>
      <c r="FE513" s="52" t="s">
        <v>979</v>
      </c>
      <c r="FO513" s="52">
        <v>289236</v>
      </c>
      <c r="GN513" s="52" t="s">
        <v>977</v>
      </c>
      <c r="GX513" s="51" t="s">
        <v>961</v>
      </c>
      <c r="HC513" s="51" t="s">
        <v>970</v>
      </c>
      <c r="HR513" s="51" t="s">
        <v>954</v>
      </c>
      <c r="HW513" s="51" t="s">
        <v>999</v>
      </c>
      <c r="IB513" s="72" t="s">
        <v>1023</v>
      </c>
      <c r="IC513" s="70" t="s">
        <v>1525</v>
      </c>
      <c r="ID513" s="70" t="s">
        <v>10764</v>
      </c>
      <c r="IL513" s="69" t="s">
        <v>1123</v>
      </c>
      <c r="IM513" s="69" t="s">
        <v>98</v>
      </c>
      <c r="IV513" s="52" t="s">
        <v>1005</v>
      </c>
      <c r="JA513" s="51" t="s">
        <v>964</v>
      </c>
      <c r="JK513" s="52" t="s">
        <v>11323</v>
      </c>
      <c r="JP513" s="51" t="s">
        <v>972</v>
      </c>
      <c r="JU513" s="73" t="s">
        <v>1014</v>
      </c>
      <c r="JV513" s="71" t="s">
        <v>1525</v>
      </c>
      <c r="JW513" s="71" t="s">
        <v>11495</v>
      </c>
      <c r="JZ513" s="52" t="s">
        <v>2772</v>
      </c>
      <c r="KJ513" s="51" t="s">
        <v>1046</v>
      </c>
    </row>
    <row r="514" spans="1:296" ht="208.5" customHeight="1" thickBot="1">
      <c r="A514" s="51" t="s">
        <v>991</v>
      </c>
      <c r="K514" s="51" t="s">
        <v>987</v>
      </c>
      <c r="P514" s="51" t="s">
        <v>962</v>
      </c>
      <c r="U514" s="51" t="s">
        <v>1035</v>
      </c>
      <c r="Z514" s="51" t="s">
        <v>964</v>
      </c>
      <c r="AE514" s="52" t="s">
        <v>988</v>
      </c>
      <c r="AF514"/>
      <c r="AG514"/>
      <c r="AH514"/>
      <c r="AI514"/>
      <c r="AJ514" s="72" t="s">
        <v>1029</v>
      </c>
      <c r="AK514" s="70" t="s">
        <v>1525</v>
      </c>
      <c r="AL514" s="70" t="s">
        <v>6138</v>
      </c>
      <c r="AY514" s="162" t="s">
        <v>6565</v>
      </c>
      <c r="BX514" s="52" t="s">
        <v>1103</v>
      </c>
      <c r="CW514" s="51" t="s">
        <v>1053</v>
      </c>
      <c r="DL514" s="51" t="s">
        <v>962</v>
      </c>
      <c r="DV514" s="51" t="s">
        <v>962</v>
      </c>
      <c r="EA514" s="52" t="s">
        <v>3741</v>
      </c>
      <c r="EF514" s="73" t="s">
        <v>1014</v>
      </c>
      <c r="EG514" s="71" t="s">
        <v>1525</v>
      </c>
      <c r="EH514" s="71" t="s">
        <v>1743</v>
      </c>
      <c r="EU514" s="52" t="s">
        <v>1003</v>
      </c>
      <c r="EZ514" s="51" t="s">
        <v>961</v>
      </c>
      <c r="FT514" s="51" t="s">
        <v>973</v>
      </c>
      <c r="FY514" s="51" t="s">
        <v>973</v>
      </c>
      <c r="GI514" s="51" t="s">
        <v>961</v>
      </c>
      <c r="GX514" s="52" t="s">
        <v>919</v>
      </c>
      <c r="HC514" s="52" t="s">
        <v>124</v>
      </c>
      <c r="HH514" s="51" t="s">
        <v>999</v>
      </c>
      <c r="HM514" s="51" t="s">
        <v>98</v>
      </c>
      <c r="HR514" s="52" t="s">
        <v>975</v>
      </c>
      <c r="HW514" s="52">
        <v>200000000</v>
      </c>
      <c r="IB514" s="73" t="s">
        <v>1024</v>
      </c>
      <c r="IC514" s="71" t="s">
        <v>1013</v>
      </c>
      <c r="ID514" s="71" t="s">
        <v>10765</v>
      </c>
      <c r="IL514" s="70" t="s">
        <v>1126</v>
      </c>
      <c r="IM514" s="70" t="s">
        <v>3933</v>
      </c>
      <c r="IQ514" s="51" t="s">
        <v>964</v>
      </c>
      <c r="JA514" s="52" t="s">
        <v>979</v>
      </c>
      <c r="JF514" s="51" t="s">
        <v>962</v>
      </c>
      <c r="JP514" s="52" t="s">
        <v>5022</v>
      </c>
      <c r="JU514" s="72" t="s">
        <v>1015</v>
      </c>
      <c r="JV514" s="70" t="s">
        <v>1525</v>
      </c>
      <c r="JW514" s="70" t="s">
        <v>11496</v>
      </c>
      <c r="KE514" s="51" t="s">
        <v>1062</v>
      </c>
      <c r="KJ514" s="52" t="s">
        <v>1247</v>
      </c>
    </row>
    <row r="515" spans="1:296" ht="280.5" thickBot="1">
      <c r="A515" s="52" t="s">
        <v>1217</v>
      </c>
      <c r="K515" s="52" t="s">
        <v>988</v>
      </c>
      <c r="P515" s="52" t="s">
        <v>1201</v>
      </c>
      <c r="U515" s="52" t="s">
        <v>4922</v>
      </c>
      <c r="Z515" s="52" t="s">
        <v>979</v>
      </c>
      <c r="AE515"/>
      <c r="AF515"/>
      <c r="AG515"/>
      <c r="AH515"/>
      <c r="AI515"/>
      <c r="AJ515" s="73" t="s">
        <v>36</v>
      </c>
      <c r="AK515" s="71" t="s">
        <v>171</v>
      </c>
      <c r="AL515" s="73"/>
      <c r="AO515" s="51" t="s">
        <v>964</v>
      </c>
      <c r="AY515" s="52" t="s">
        <v>6566</v>
      </c>
      <c r="BD515" s="51" t="s">
        <v>952</v>
      </c>
      <c r="BI515" s="51" t="s">
        <v>968</v>
      </c>
      <c r="BN515" s="51" t="s">
        <v>1056</v>
      </c>
      <c r="BS515" s="51" t="s">
        <v>971</v>
      </c>
      <c r="CM515" s="51" t="s">
        <v>969</v>
      </c>
      <c r="CW515" s="52">
        <v>2009</v>
      </c>
      <c r="DL515" s="52" t="s">
        <v>1004</v>
      </c>
      <c r="DQ515" s="51" t="s">
        <v>994</v>
      </c>
      <c r="DV515" s="52" t="s">
        <v>1004</v>
      </c>
      <c r="EF515" s="72" t="s">
        <v>1015</v>
      </c>
      <c r="EG515" s="70" t="s">
        <v>1525</v>
      </c>
      <c r="EH515" s="70" t="s">
        <v>1754</v>
      </c>
      <c r="EK515" s="51" t="s">
        <v>969</v>
      </c>
      <c r="EP515" s="51" t="s">
        <v>972</v>
      </c>
      <c r="EZ515" s="52" t="s">
        <v>917</v>
      </c>
      <c r="FE515" s="51" t="s">
        <v>966</v>
      </c>
      <c r="FJ515" s="51" t="s">
        <v>950</v>
      </c>
      <c r="FO515" s="51" t="s">
        <v>98</v>
      </c>
      <c r="FT515" s="52">
        <v>500000</v>
      </c>
      <c r="GI515" s="52" t="s">
        <v>917</v>
      </c>
      <c r="GN515" s="51" t="s">
        <v>960</v>
      </c>
      <c r="GS515" s="51" t="s">
        <v>1040</v>
      </c>
      <c r="HH515" s="52">
        <v>0</v>
      </c>
      <c r="HM515" s="52" t="s">
        <v>4611</v>
      </c>
      <c r="IB515" s="72" t="s">
        <v>1025</v>
      </c>
      <c r="IC515" s="70" t="s">
        <v>1013</v>
      </c>
      <c r="ID515" s="70" t="s">
        <v>10766</v>
      </c>
      <c r="IL515" s="71" t="s">
        <v>1275</v>
      </c>
      <c r="IM515" s="71" t="s">
        <v>3934</v>
      </c>
      <c r="IQ515" s="52" t="s">
        <v>1482</v>
      </c>
      <c r="IV515" s="51" t="s">
        <v>987</v>
      </c>
      <c r="JF515" s="52" t="s">
        <v>963</v>
      </c>
      <c r="JK515" s="51" t="s">
        <v>973</v>
      </c>
      <c r="JU515" s="73" t="s">
        <v>1016</v>
      </c>
      <c r="JV515" s="71" t="s">
        <v>1525</v>
      </c>
      <c r="JW515" s="71" t="s">
        <v>11497</v>
      </c>
      <c r="JZ515" s="51" t="s">
        <v>999</v>
      </c>
      <c r="KE515" s="52">
        <v>6</v>
      </c>
    </row>
    <row r="516" spans="1:296" ht="200.5" customHeight="1" thickBot="1">
      <c r="F516" s="51" t="s">
        <v>950</v>
      </c>
      <c r="AE516" s="51" t="s">
        <v>989</v>
      </c>
      <c r="AF516"/>
      <c r="AG516"/>
      <c r="AH516"/>
      <c r="AI516"/>
      <c r="AJ516" s="50" t="s">
        <v>1031</v>
      </c>
      <c r="AO516" s="52" t="s">
        <v>1482</v>
      </c>
      <c r="AT516" s="51" t="s">
        <v>950</v>
      </c>
      <c r="AY516" s="52" t="s">
        <v>6567</v>
      </c>
      <c r="BD516" s="52" t="s">
        <v>953</v>
      </c>
      <c r="BI516" s="52">
        <v>19928775</v>
      </c>
      <c r="BN516" s="52">
        <v>2025</v>
      </c>
      <c r="BS516" s="52" t="s">
        <v>7902</v>
      </c>
      <c r="BX516" s="51" t="s">
        <v>1097</v>
      </c>
      <c r="CM516" s="52" t="s">
        <v>124</v>
      </c>
      <c r="DQ516" s="52" t="s">
        <v>1218</v>
      </c>
      <c r="EA516" s="51" t="s">
        <v>961</v>
      </c>
      <c r="EF516" s="73" t="s">
        <v>1016</v>
      </c>
      <c r="EG516" s="71" t="s">
        <v>1525</v>
      </c>
      <c r="EH516" s="71" t="s">
        <v>1755</v>
      </c>
      <c r="EK516" s="52" t="s">
        <v>124</v>
      </c>
      <c r="EP516" s="52" t="s">
        <v>2694</v>
      </c>
      <c r="EU516" s="51" t="s">
        <v>994</v>
      </c>
      <c r="FE516" s="52" t="s">
        <v>997</v>
      </c>
      <c r="FJ516" s="52" t="s">
        <v>1005</v>
      </c>
      <c r="FY516" s="51" t="s">
        <v>98</v>
      </c>
      <c r="GD516" s="51" t="s">
        <v>950</v>
      </c>
      <c r="GN516" s="52" t="s">
        <v>3474</v>
      </c>
      <c r="GS516" s="52" t="s">
        <v>9901</v>
      </c>
      <c r="GX516" s="51" t="s">
        <v>962</v>
      </c>
      <c r="HC516" s="51" t="s">
        <v>971</v>
      </c>
      <c r="HR516" s="51" t="s">
        <v>956</v>
      </c>
      <c r="HW516" s="51" t="s">
        <v>98</v>
      </c>
      <c r="IB516" s="73" t="s">
        <v>1026</v>
      </c>
      <c r="IC516" s="71" t="s">
        <v>1013</v>
      </c>
      <c r="ID516" s="71" t="s">
        <v>10767</v>
      </c>
      <c r="IL516" s="70" t="s">
        <v>2965</v>
      </c>
      <c r="IM516" s="70" t="s">
        <v>3935</v>
      </c>
      <c r="IV516" s="52" t="s">
        <v>988</v>
      </c>
      <c r="JA516" s="51" t="s">
        <v>966</v>
      </c>
      <c r="JP516" s="51" t="s">
        <v>973</v>
      </c>
      <c r="JU516" s="72" t="s">
        <v>1017</v>
      </c>
      <c r="JV516" s="70" t="s">
        <v>1525</v>
      </c>
      <c r="JW516" s="70" t="s">
        <v>11498</v>
      </c>
      <c r="JZ516" s="52">
        <v>20000</v>
      </c>
      <c r="KJ516" s="51" t="s">
        <v>707</v>
      </c>
    </row>
    <row r="517" spans="1:296" ht="72.5" thickBot="1">
      <c r="A517" s="51" t="s">
        <v>958</v>
      </c>
      <c r="F517" s="52" t="s">
        <v>1492</v>
      </c>
      <c r="K517" s="51" t="s">
        <v>989</v>
      </c>
      <c r="P517" s="51" t="s">
        <v>964</v>
      </c>
      <c r="U517" s="50" t="s">
        <v>1037</v>
      </c>
      <c r="Z517" s="51" t="s">
        <v>966</v>
      </c>
      <c r="AE517" s="52" t="s">
        <v>990</v>
      </c>
      <c r="AF517"/>
      <c r="AG517"/>
      <c r="AH517"/>
      <c r="AI517"/>
      <c r="AT517" s="52" t="s">
        <v>1000</v>
      </c>
      <c r="AY517" s="52" t="s">
        <v>6568</v>
      </c>
      <c r="BX517" s="52">
        <v>15917550</v>
      </c>
      <c r="CW517" s="51" t="s">
        <v>1054</v>
      </c>
      <c r="DL517" s="51" t="s">
        <v>964</v>
      </c>
      <c r="DV517" s="51" t="s">
        <v>964</v>
      </c>
      <c r="EA517" s="52" t="s">
        <v>917</v>
      </c>
      <c r="EF517" s="72" t="s">
        <v>1017</v>
      </c>
      <c r="EG517" s="70" t="s">
        <v>1525</v>
      </c>
      <c r="EH517" s="70" t="s">
        <v>1756</v>
      </c>
      <c r="EU517" s="52" t="s">
        <v>3126</v>
      </c>
      <c r="EZ517" s="51" t="s">
        <v>962</v>
      </c>
      <c r="FO517" s="51" t="s">
        <v>1095</v>
      </c>
      <c r="FT517" s="51" t="s">
        <v>98</v>
      </c>
      <c r="GD517" s="52" t="s">
        <v>1005</v>
      </c>
      <c r="GI517" s="51" t="s">
        <v>962</v>
      </c>
      <c r="GS517" s="68"/>
      <c r="GX517" s="52" t="s">
        <v>1004</v>
      </c>
      <c r="HC517" s="52" t="s">
        <v>10272</v>
      </c>
      <c r="HH517" s="51" t="s">
        <v>98</v>
      </c>
      <c r="HR517" s="52" t="s">
        <v>4622</v>
      </c>
      <c r="IB517" s="72" t="s">
        <v>1027</v>
      </c>
      <c r="IC517" s="70" t="s">
        <v>1013</v>
      </c>
      <c r="ID517" s="70" t="s">
        <v>10768</v>
      </c>
      <c r="IL517" s="50" t="s">
        <v>1128</v>
      </c>
      <c r="IQ517" s="51" t="s">
        <v>966</v>
      </c>
      <c r="JA517" s="52" t="s">
        <v>967</v>
      </c>
      <c r="JF517" s="51" t="s">
        <v>964</v>
      </c>
      <c r="JK517" s="51" t="s">
        <v>98</v>
      </c>
      <c r="JP517" s="52">
        <v>0</v>
      </c>
      <c r="JU517" s="73" t="s">
        <v>1019</v>
      </c>
      <c r="JV517" s="71" t="s">
        <v>171</v>
      </c>
      <c r="JW517" s="73"/>
      <c r="KE517" s="51" t="s">
        <v>1063</v>
      </c>
      <c r="KJ517" s="52" t="s">
        <v>1048</v>
      </c>
    </row>
    <row r="518" spans="1:296" ht="23.5" customHeight="1" thickBot="1">
      <c r="A518" s="52" t="s">
        <v>1742</v>
      </c>
      <c r="K518" s="52" t="s">
        <v>990</v>
      </c>
      <c r="P518" s="52" t="s">
        <v>979</v>
      </c>
      <c r="Z518" s="52" t="s">
        <v>997</v>
      </c>
      <c r="AE518"/>
      <c r="AF518"/>
      <c r="AG518"/>
      <c r="AH518"/>
      <c r="AI518"/>
      <c r="AO518" s="51" t="s">
        <v>966</v>
      </c>
      <c r="AY518" s="52" t="s">
        <v>6569</v>
      </c>
      <c r="BD518" s="51" t="s">
        <v>954</v>
      </c>
      <c r="BI518" s="51" t="s">
        <v>969</v>
      </c>
      <c r="BN518" s="51" t="s">
        <v>1057</v>
      </c>
      <c r="BS518" s="51" t="s">
        <v>972</v>
      </c>
      <c r="CM518" s="51" t="s">
        <v>970</v>
      </c>
      <c r="CW518" s="52">
        <v>2009</v>
      </c>
      <c r="DL518" s="52" t="s">
        <v>979</v>
      </c>
      <c r="DQ518" s="51" t="s">
        <v>961</v>
      </c>
      <c r="DV518" s="52" t="s">
        <v>1482</v>
      </c>
      <c r="EF518" s="73" t="s">
        <v>1019</v>
      </c>
      <c r="EG518" s="71" t="s">
        <v>171</v>
      </c>
      <c r="EH518" s="73"/>
      <c r="EK518" s="51" t="s">
        <v>970</v>
      </c>
      <c r="EP518" s="51" t="s">
        <v>973</v>
      </c>
      <c r="EZ518" s="52" t="s">
        <v>996</v>
      </c>
      <c r="FE518" s="51" t="s">
        <v>968</v>
      </c>
      <c r="FJ518" s="51" t="s">
        <v>987</v>
      </c>
      <c r="FT518" s="52" t="s">
        <v>9357</v>
      </c>
      <c r="GI518" s="52" t="s">
        <v>963</v>
      </c>
      <c r="GN518" s="51" t="s">
        <v>961</v>
      </c>
      <c r="GS518" s="52" t="s">
        <v>9902</v>
      </c>
      <c r="HH518" s="52" t="s">
        <v>10435</v>
      </c>
      <c r="IB518" s="73" t="s">
        <v>1028</v>
      </c>
      <c r="IC518" s="71" t="s">
        <v>1013</v>
      </c>
      <c r="ID518" s="71" t="s">
        <v>10769</v>
      </c>
      <c r="IQ518" s="52" t="s">
        <v>997</v>
      </c>
      <c r="IV518" s="51" t="s">
        <v>989</v>
      </c>
      <c r="JF518" s="52" t="s">
        <v>1477</v>
      </c>
      <c r="JK518" s="52" t="s">
        <v>11317</v>
      </c>
      <c r="JU518" s="50" t="s">
        <v>1020</v>
      </c>
      <c r="JZ518" s="51" t="s">
        <v>98</v>
      </c>
      <c r="KE518" s="52">
        <v>0</v>
      </c>
    </row>
    <row r="519" spans="1:296" ht="48.5" thickBot="1">
      <c r="F519" s="51" t="s">
        <v>952</v>
      </c>
      <c r="AE519" s="51" t="s">
        <v>991</v>
      </c>
      <c r="AF519"/>
      <c r="AG519"/>
      <c r="AH519"/>
      <c r="AI519"/>
      <c r="AJ519" s="50" t="s">
        <v>1032</v>
      </c>
      <c r="AO519" s="52" t="s">
        <v>967</v>
      </c>
      <c r="AT519" s="51" t="s">
        <v>987</v>
      </c>
      <c r="AY519" s="162" t="s">
        <v>6570</v>
      </c>
      <c r="BD519" s="52" t="s">
        <v>975</v>
      </c>
      <c r="BI519" s="52" t="s">
        <v>124</v>
      </c>
      <c r="BN519" s="52" t="s">
        <v>2733</v>
      </c>
      <c r="BS519" s="52" t="s">
        <v>7903</v>
      </c>
      <c r="BX519" s="51" t="s">
        <v>1098</v>
      </c>
      <c r="CM519" s="52" t="s">
        <v>124</v>
      </c>
      <c r="DQ519" s="52" t="s">
        <v>918</v>
      </c>
      <c r="EA519" s="51" t="s">
        <v>962</v>
      </c>
      <c r="EF519" s="50" t="s">
        <v>1020</v>
      </c>
      <c r="EK519" s="52" t="s">
        <v>124</v>
      </c>
      <c r="EP519" s="52">
        <v>0</v>
      </c>
      <c r="EU519" s="51" t="s">
        <v>961</v>
      </c>
      <c r="FE519" s="52">
        <v>13000000000</v>
      </c>
      <c r="FJ519" s="52" t="s">
        <v>953</v>
      </c>
      <c r="FO519" s="51" t="s">
        <v>1143</v>
      </c>
      <c r="GD519" s="51" t="s">
        <v>987</v>
      </c>
      <c r="GN519" s="52" t="s">
        <v>917</v>
      </c>
      <c r="GX519" s="51" t="s">
        <v>964</v>
      </c>
      <c r="HC519" s="51" t="s">
        <v>998</v>
      </c>
      <c r="HM519" s="51" t="s">
        <v>950</v>
      </c>
      <c r="HR519" s="51" t="s">
        <v>958</v>
      </c>
      <c r="IB519" s="72" t="s">
        <v>1029</v>
      </c>
      <c r="IC519" s="70" t="s">
        <v>1030</v>
      </c>
      <c r="ID519" s="70" t="s">
        <v>10770</v>
      </c>
      <c r="IV519" s="52" t="s">
        <v>990</v>
      </c>
      <c r="JA519" s="51" t="s">
        <v>968</v>
      </c>
      <c r="JP519" s="51" t="s">
        <v>98</v>
      </c>
      <c r="JZ519" s="52" t="s">
        <v>11609</v>
      </c>
      <c r="KJ519" s="51" t="s">
        <v>1049</v>
      </c>
    </row>
    <row r="520" spans="1:296" ht="24.5" thickBot="1">
      <c r="A520" s="51" t="s">
        <v>994</v>
      </c>
      <c r="F520" s="52" t="s">
        <v>953</v>
      </c>
      <c r="K520" s="51" t="s">
        <v>991</v>
      </c>
      <c r="P520" s="51" t="s">
        <v>966</v>
      </c>
      <c r="U520" s="51" t="s">
        <v>1038</v>
      </c>
      <c r="Z520" s="51" t="s">
        <v>968</v>
      </c>
      <c r="AE520" s="52" t="s">
        <v>992</v>
      </c>
      <c r="AF520"/>
      <c r="AG520"/>
      <c r="AH520"/>
      <c r="AI520"/>
      <c r="AT520" s="52" t="s">
        <v>988</v>
      </c>
      <c r="AY520" s="52" t="s">
        <v>6571</v>
      </c>
      <c r="BX520" s="52">
        <v>0</v>
      </c>
      <c r="CW520" s="51" t="s">
        <v>1249</v>
      </c>
      <c r="DL520" s="51" t="s">
        <v>966</v>
      </c>
      <c r="DV520" s="51" t="s">
        <v>966</v>
      </c>
      <c r="EA520" s="52" t="s">
        <v>1194</v>
      </c>
      <c r="EU520" s="52" t="s">
        <v>995</v>
      </c>
      <c r="EZ520" s="51" t="s">
        <v>964</v>
      </c>
      <c r="FO520" s="52" t="s">
        <v>2974</v>
      </c>
      <c r="FY520" s="51" t="s">
        <v>950</v>
      </c>
      <c r="GD520" s="52" t="s">
        <v>953</v>
      </c>
      <c r="GI520" s="51" t="s">
        <v>964</v>
      </c>
      <c r="GS520" s="50" t="s">
        <v>735</v>
      </c>
      <c r="GX520" s="52" t="s">
        <v>979</v>
      </c>
      <c r="HC520" s="52" t="s">
        <v>10273</v>
      </c>
      <c r="HM520" s="52" t="s">
        <v>3035</v>
      </c>
      <c r="HR520" s="52" t="s">
        <v>1942</v>
      </c>
      <c r="HW520" s="51" t="s">
        <v>950</v>
      </c>
      <c r="IB520" s="73" t="s">
        <v>36</v>
      </c>
      <c r="IC520" s="71" t="s">
        <v>1030</v>
      </c>
      <c r="ID520" s="71" t="s">
        <v>10771</v>
      </c>
      <c r="IL520" s="51" t="s">
        <v>1129</v>
      </c>
      <c r="IQ520" s="51" t="s">
        <v>968</v>
      </c>
      <c r="JA520" s="52" t="s">
        <v>124</v>
      </c>
      <c r="JF520" s="51" t="s">
        <v>966</v>
      </c>
      <c r="JP520" s="52" t="s">
        <v>5023</v>
      </c>
      <c r="KJ520" s="52">
        <v>25</v>
      </c>
    </row>
    <row r="521" spans="1:296" ht="17" thickBot="1">
      <c r="A521" s="52" t="s">
        <v>2292</v>
      </c>
      <c r="K521" s="52" t="s">
        <v>992</v>
      </c>
      <c r="P521" s="52" t="s">
        <v>967</v>
      </c>
      <c r="U521" s="52" t="s">
        <v>5344</v>
      </c>
      <c r="Z521" s="52">
        <v>3500000</v>
      </c>
      <c r="AE521"/>
      <c r="AF521"/>
      <c r="AG521"/>
      <c r="AH521"/>
      <c r="AI521"/>
      <c r="AO521" s="51" t="s">
        <v>968</v>
      </c>
      <c r="AY521" s="52" t="s">
        <v>6572</v>
      </c>
      <c r="BD521" s="51" t="s">
        <v>956</v>
      </c>
      <c r="BI521" s="51" t="s">
        <v>970</v>
      </c>
      <c r="BN521" s="51" t="s">
        <v>1059</v>
      </c>
      <c r="BS521" s="51" t="s">
        <v>973</v>
      </c>
      <c r="CM521" s="51" t="s">
        <v>971</v>
      </c>
      <c r="CW521" s="52">
        <v>301435</v>
      </c>
      <c r="DL521" s="52" t="s">
        <v>997</v>
      </c>
      <c r="DQ521" s="51" t="s">
        <v>962</v>
      </c>
      <c r="DV521" s="52" t="s">
        <v>967</v>
      </c>
      <c r="EK521" s="51" t="s">
        <v>971</v>
      </c>
      <c r="EP521" s="51" t="s">
        <v>98</v>
      </c>
      <c r="EZ521" s="52" t="s">
        <v>979</v>
      </c>
      <c r="FE521" s="51" t="s">
        <v>969</v>
      </c>
      <c r="FJ521" s="51" t="s">
        <v>989</v>
      </c>
      <c r="FY521" s="52" t="s">
        <v>171</v>
      </c>
      <c r="GI521" s="52" t="s">
        <v>1482</v>
      </c>
      <c r="GN521" s="51" t="s">
        <v>962</v>
      </c>
      <c r="HW521" s="52" t="s">
        <v>1005</v>
      </c>
      <c r="IB521" s="50" t="s">
        <v>1031</v>
      </c>
      <c r="IL521" s="52" t="s">
        <v>132</v>
      </c>
      <c r="IQ521" s="52">
        <v>4405300</v>
      </c>
      <c r="IV521" s="51" t="s">
        <v>991</v>
      </c>
      <c r="JF521" s="52" t="s">
        <v>997</v>
      </c>
      <c r="JU521" s="51" t="s">
        <v>1021</v>
      </c>
    </row>
    <row r="522" spans="1:296" ht="17" thickBot="1">
      <c r="F522" s="51" t="s">
        <v>954</v>
      </c>
      <c r="U522" s="68"/>
      <c r="AE522" s="51" t="s">
        <v>958</v>
      </c>
      <c r="AF522"/>
      <c r="AG522"/>
      <c r="AH522"/>
      <c r="AI522"/>
      <c r="AJ522" s="51" t="s">
        <v>1033</v>
      </c>
      <c r="AO522" s="52" t="s">
        <v>124</v>
      </c>
      <c r="AT522" s="51" t="s">
        <v>989</v>
      </c>
      <c r="AY522" s="52" t="s">
        <v>6573</v>
      </c>
      <c r="BD522" s="52" t="s">
        <v>976</v>
      </c>
      <c r="BI522" s="52" t="s">
        <v>124</v>
      </c>
      <c r="BN522" s="52">
        <v>91</v>
      </c>
      <c r="BS522" s="52">
        <v>1850000</v>
      </c>
      <c r="BX522" s="51" t="s">
        <v>1099</v>
      </c>
      <c r="CM522" s="52" t="s">
        <v>8264</v>
      </c>
      <c r="DQ522" s="52" t="s">
        <v>978</v>
      </c>
      <c r="EA522" s="51" t="s">
        <v>964</v>
      </c>
      <c r="EF522" s="51" t="s">
        <v>1021</v>
      </c>
      <c r="EK522" s="52" t="s">
        <v>3295</v>
      </c>
      <c r="EP522" s="52" t="s">
        <v>2695</v>
      </c>
      <c r="EU522" s="51" t="s">
        <v>962</v>
      </c>
      <c r="FE522" s="52" t="s">
        <v>124</v>
      </c>
      <c r="FJ522" s="52" t="s">
        <v>1518</v>
      </c>
      <c r="FO522" s="51" t="s">
        <v>1145</v>
      </c>
      <c r="FT522" s="51" t="s">
        <v>950</v>
      </c>
      <c r="GD522" s="51" t="s">
        <v>989</v>
      </c>
      <c r="GN522" s="52" t="s">
        <v>963</v>
      </c>
      <c r="GX522" s="51" t="s">
        <v>966</v>
      </c>
      <c r="HC522" s="51" t="s">
        <v>999</v>
      </c>
      <c r="HH522" s="51" t="s">
        <v>950</v>
      </c>
      <c r="HM522" s="51" t="s">
        <v>952</v>
      </c>
      <c r="HR522" s="51" t="s">
        <v>960</v>
      </c>
      <c r="IV522" s="52" t="s">
        <v>1509</v>
      </c>
      <c r="JA522" s="51" t="s">
        <v>969</v>
      </c>
      <c r="JK522" s="51" t="s">
        <v>950</v>
      </c>
      <c r="JU522" s="69"/>
      <c r="JV522" s="69" t="s">
        <v>1022</v>
      </c>
      <c r="JW522" s="69" t="s">
        <v>1012</v>
      </c>
      <c r="KE522" s="50" t="s">
        <v>1064</v>
      </c>
      <c r="KJ522" s="51" t="s">
        <v>1050</v>
      </c>
    </row>
    <row r="523" spans="1:296" ht="264.5" thickBot="1">
      <c r="A523" s="51" t="s">
        <v>961</v>
      </c>
      <c r="F523" s="52" t="s">
        <v>955</v>
      </c>
      <c r="K523" s="51" t="s">
        <v>958</v>
      </c>
      <c r="P523" s="51" t="s">
        <v>968</v>
      </c>
      <c r="U523" s="52" t="s">
        <v>5345</v>
      </c>
      <c r="Z523" s="51" t="s">
        <v>969</v>
      </c>
      <c r="AE523" s="52" t="s">
        <v>2700</v>
      </c>
      <c r="AF523"/>
      <c r="AG523"/>
      <c r="AH523"/>
      <c r="AI523"/>
      <c r="AJ523" s="52" t="s">
        <v>132</v>
      </c>
      <c r="AT523" s="52" t="s">
        <v>990</v>
      </c>
      <c r="AY523" s="162" t="s">
        <v>6574</v>
      </c>
      <c r="BX523" s="52" t="s">
        <v>1104</v>
      </c>
      <c r="CW523" s="51" t="s">
        <v>1056</v>
      </c>
      <c r="DL523" s="51" t="s">
        <v>968</v>
      </c>
      <c r="DV523" s="51" t="s">
        <v>968</v>
      </c>
      <c r="EA523" s="52" t="s">
        <v>979</v>
      </c>
      <c r="EF523" s="69"/>
      <c r="EG523" s="69" t="s">
        <v>1022</v>
      </c>
      <c r="EH523" s="69" t="s">
        <v>1012</v>
      </c>
      <c r="EU523" s="52" t="s">
        <v>996</v>
      </c>
      <c r="EZ523" s="51" t="s">
        <v>966</v>
      </c>
      <c r="FO523" s="52" t="s">
        <v>2975</v>
      </c>
      <c r="FT523" s="52" t="s">
        <v>3035</v>
      </c>
      <c r="FY523" s="51" t="s">
        <v>952</v>
      </c>
      <c r="GD523" s="52" t="s">
        <v>1001</v>
      </c>
      <c r="GI523" s="51" t="s">
        <v>966</v>
      </c>
      <c r="GS523" s="50" t="s">
        <v>1041</v>
      </c>
      <c r="GX523" s="52" t="s">
        <v>1731</v>
      </c>
      <c r="HC523" s="52">
        <v>300000</v>
      </c>
      <c r="HH523" s="52" t="s">
        <v>1005</v>
      </c>
      <c r="HM523" s="52" t="s">
        <v>953</v>
      </c>
      <c r="HR523" s="52" t="s">
        <v>10583</v>
      </c>
      <c r="HW523" s="51" t="s">
        <v>987</v>
      </c>
      <c r="IL523" s="50" t="s">
        <v>1130</v>
      </c>
      <c r="IQ523" s="51" t="s">
        <v>969</v>
      </c>
      <c r="JA523" s="52">
        <v>0</v>
      </c>
      <c r="JF523" s="51" t="s">
        <v>968</v>
      </c>
      <c r="JK523" s="52" t="s">
        <v>1941</v>
      </c>
      <c r="JU523" s="72" t="s">
        <v>1023</v>
      </c>
      <c r="JV523" s="70" t="s">
        <v>1030</v>
      </c>
      <c r="JW523" s="70" t="s">
        <v>11499</v>
      </c>
      <c r="JZ523" s="51" t="s">
        <v>950</v>
      </c>
      <c r="KJ523" s="52">
        <v>50</v>
      </c>
    </row>
    <row r="524" spans="1:296" ht="184.5" thickBot="1">
      <c r="A524" s="52" t="s">
        <v>995</v>
      </c>
      <c r="K524" s="52" t="s">
        <v>993</v>
      </c>
      <c r="P524" s="52" t="s">
        <v>124</v>
      </c>
      <c r="U524" s="52" t="s">
        <v>5346</v>
      </c>
      <c r="Z524" s="52" t="s">
        <v>124</v>
      </c>
      <c r="AE524"/>
      <c r="AF524"/>
      <c r="AG524"/>
      <c r="AH524"/>
      <c r="AI524"/>
      <c r="AO524" s="51" t="s">
        <v>969</v>
      </c>
      <c r="AY524" s="162" t="s">
        <v>6575</v>
      </c>
      <c r="BD524" s="51" t="s">
        <v>958</v>
      </c>
      <c r="BI524" s="51" t="s">
        <v>971</v>
      </c>
      <c r="BN524" s="51" t="s">
        <v>1060</v>
      </c>
      <c r="BS524" s="51" t="s">
        <v>98</v>
      </c>
      <c r="CM524" s="51" t="s">
        <v>972</v>
      </c>
      <c r="CW524" s="52">
        <v>2019</v>
      </c>
      <c r="DL524" s="52">
        <v>500000000</v>
      </c>
      <c r="DQ524" s="51" t="s">
        <v>964</v>
      </c>
      <c r="DV524" s="52" t="s">
        <v>124</v>
      </c>
      <c r="EF524" s="72" t="s">
        <v>1023</v>
      </c>
      <c r="EG524" s="70" t="s">
        <v>1525</v>
      </c>
      <c r="EH524" s="70" t="s">
        <v>1757</v>
      </c>
      <c r="EK524" s="51" t="s">
        <v>998</v>
      </c>
      <c r="EZ524" s="52" t="s">
        <v>1731</v>
      </c>
      <c r="FE524" s="51" t="s">
        <v>970</v>
      </c>
      <c r="FJ524" s="51" t="s">
        <v>991</v>
      </c>
      <c r="FY524" s="52" t="s">
        <v>171</v>
      </c>
      <c r="GI524" s="52" t="s">
        <v>967</v>
      </c>
      <c r="GN524" s="51" t="s">
        <v>964</v>
      </c>
      <c r="HW524" s="52" t="s">
        <v>988</v>
      </c>
      <c r="IB524" s="50" t="s">
        <v>1032</v>
      </c>
      <c r="IQ524" s="52" t="s">
        <v>124</v>
      </c>
      <c r="IV524" s="51" t="s">
        <v>958</v>
      </c>
      <c r="JF524" s="52">
        <v>6364410.6399999997</v>
      </c>
      <c r="JP524" s="51" t="s">
        <v>950</v>
      </c>
      <c r="JU524" s="73" t="s">
        <v>1024</v>
      </c>
      <c r="JV524" s="71" t="s">
        <v>1018</v>
      </c>
      <c r="JW524" s="71" t="s">
        <v>11500</v>
      </c>
      <c r="JZ524" s="52" t="s">
        <v>1000</v>
      </c>
    </row>
    <row r="525" spans="1:296" ht="104.5" thickBot="1">
      <c r="F525" s="51" t="s">
        <v>956</v>
      </c>
      <c r="U525" s="52" t="s">
        <v>5347</v>
      </c>
      <c r="AE525" s="51" t="s">
        <v>994</v>
      </c>
      <c r="AF525"/>
      <c r="AG525"/>
      <c r="AH525"/>
      <c r="AI525"/>
      <c r="AJ525" s="50" t="s">
        <v>1034</v>
      </c>
      <c r="AO525" s="52">
        <v>1000000</v>
      </c>
      <c r="AT525" s="51" t="s">
        <v>991</v>
      </c>
      <c r="AY525" s="52" t="s">
        <v>6576</v>
      </c>
      <c r="BD525" s="52" t="s">
        <v>4031</v>
      </c>
      <c r="BI525" s="52" t="s">
        <v>7532</v>
      </c>
      <c r="BN525" s="52" t="s">
        <v>1061</v>
      </c>
      <c r="BS525" s="52" t="s">
        <v>7904</v>
      </c>
      <c r="BX525" s="51" t="s">
        <v>1101</v>
      </c>
      <c r="CM525" s="52" t="s">
        <v>8265</v>
      </c>
      <c r="DQ525" s="52" t="s">
        <v>1195</v>
      </c>
      <c r="EA525" s="51" t="s">
        <v>966</v>
      </c>
      <c r="EF525" s="73" t="s">
        <v>1024</v>
      </c>
      <c r="EG525" s="71" t="s">
        <v>1525</v>
      </c>
      <c r="EH525" s="71" t="s">
        <v>1758</v>
      </c>
      <c r="EK525" s="52" t="s">
        <v>3296</v>
      </c>
      <c r="EU525" s="51" t="s">
        <v>964</v>
      </c>
      <c r="FE525" s="52" t="s">
        <v>124</v>
      </c>
      <c r="FJ525" s="52" t="s">
        <v>36</v>
      </c>
      <c r="FO525" s="51" t="s">
        <v>1147</v>
      </c>
      <c r="FT525" s="51" t="s">
        <v>952</v>
      </c>
      <c r="GD525" s="51" t="s">
        <v>991</v>
      </c>
      <c r="GN525" s="52" t="s">
        <v>979</v>
      </c>
      <c r="GX525" s="51" t="s">
        <v>968</v>
      </c>
      <c r="HC525" s="51" t="s">
        <v>98</v>
      </c>
      <c r="HH525" s="51" t="s">
        <v>987</v>
      </c>
      <c r="HM525" s="51" t="s">
        <v>954</v>
      </c>
      <c r="HR525" s="51" t="s">
        <v>961</v>
      </c>
      <c r="IV525" s="52" t="s">
        <v>1742</v>
      </c>
      <c r="JA525" s="51" t="s">
        <v>970</v>
      </c>
      <c r="JK525" s="51" t="s">
        <v>952</v>
      </c>
      <c r="JP525" s="52" t="s">
        <v>1941</v>
      </c>
      <c r="JU525" s="72" t="s">
        <v>1025</v>
      </c>
      <c r="JV525" s="70" t="s">
        <v>1030</v>
      </c>
      <c r="JW525" s="70" t="s">
        <v>11501</v>
      </c>
      <c r="KE525" s="51" t="s">
        <v>1065</v>
      </c>
      <c r="KJ525" s="51" t="s">
        <v>1053</v>
      </c>
    </row>
    <row r="526" spans="1:296" ht="48.5" thickBot="1">
      <c r="A526" s="51" t="s">
        <v>962</v>
      </c>
      <c r="F526" s="52" t="s">
        <v>1204</v>
      </c>
      <c r="K526" s="51" t="s">
        <v>994</v>
      </c>
      <c r="P526" s="51" t="s">
        <v>969</v>
      </c>
      <c r="U526" s="68"/>
      <c r="Z526" s="51" t="s">
        <v>970</v>
      </c>
      <c r="AE526" s="52" t="s">
        <v>5957</v>
      </c>
      <c r="AF526"/>
      <c r="AG526"/>
      <c r="AH526"/>
      <c r="AI526"/>
      <c r="AT526" s="52" t="s">
        <v>992</v>
      </c>
      <c r="AY526" s="162" t="s">
        <v>6577</v>
      </c>
      <c r="BX526" s="52" t="s">
        <v>1120</v>
      </c>
      <c r="CW526" s="51" t="s">
        <v>1057</v>
      </c>
      <c r="DL526" s="51" t="s">
        <v>969</v>
      </c>
      <c r="DV526" s="51" t="s">
        <v>969</v>
      </c>
      <c r="EA526" s="52" t="s">
        <v>967</v>
      </c>
      <c r="EF526" s="72" t="s">
        <v>1025</v>
      </c>
      <c r="EG526" s="70" t="s">
        <v>213</v>
      </c>
      <c r="EH526" s="70" t="s">
        <v>1759</v>
      </c>
      <c r="EP526" s="50" t="s">
        <v>982</v>
      </c>
      <c r="EU526" s="52" t="s">
        <v>1195</v>
      </c>
      <c r="EZ526" s="51" t="s">
        <v>968</v>
      </c>
      <c r="FO526" s="52">
        <v>722884</v>
      </c>
      <c r="FT526" s="52" t="s">
        <v>981</v>
      </c>
      <c r="FY526" s="51" t="s">
        <v>954</v>
      </c>
      <c r="GD526" s="52" t="s">
        <v>2279</v>
      </c>
      <c r="GI526" s="51" t="s">
        <v>968</v>
      </c>
      <c r="GS526" s="51" t="s">
        <v>1042</v>
      </c>
      <c r="GX526" s="52" t="s">
        <v>124</v>
      </c>
      <c r="HH526" s="52" t="s">
        <v>953</v>
      </c>
      <c r="HM526" s="52" t="s">
        <v>975</v>
      </c>
      <c r="HR526" s="52" t="s">
        <v>917</v>
      </c>
      <c r="HW526" s="51" t="s">
        <v>989</v>
      </c>
      <c r="IL526" s="51" t="s">
        <v>1131</v>
      </c>
      <c r="IQ526" s="51" t="s">
        <v>970</v>
      </c>
      <c r="JA526" s="52">
        <v>6000000</v>
      </c>
      <c r="JF526" s="51" t="s">
        <v>969</v>
      </c>
      <c r="JK526" s="52" t="s">
        <v>953</v>
      </c>
      <c r="JU526" s="73" t="s">
        <v>1026</v>
      </c>
      <c r="JV526" s="71" t="s">
        <v>1030</v>
      </c>
      <c r="JW526" s="71" t="s">
        <v>11502</v>
      </c>
      <c r="JZ526" s="51" t="s">
        <v>987</v>
      </c>
      <c r="KJ526" s="52">
        <v>2008</v>
      </c>
    </row>
    <row r="527" spans="1:296" ht="112.5" thickBot="1">
      <c r="A527" s="52" t="s">
        <v>996</v>
      </c>
      <c r="K527" s="52" t="s">
        <v>2913</v>
      </c>
      <c r="P527" s="52">
        <v>50000000</v>
      </c>
      <c r="U527" s="52" t="s">
        <v>5348</v>
      </c>
      <c r="Z527" s="52" t="s">
        <v>124</v>
      </c>
      <c r="AE527"/>
      <c r="AF527"/>
      <c r="AG527"/>
      <c r="AH527"/>
      <c r="AI527"/>
      <c r="AO527" s="51" t="s">
        <v>970</v>
      </c>
      <c r="AY527" s="52" t="s">
        <v>6578</v>
      </c>
      <c r="BD527" s="51" t="s">
        <v>960</v>
      </c>
      <c r="BI527" s="51" t="s">
        <v>998</v>
      </c>
      <c r="BN527" s="51" t="s">
        <v>732</v>
      </c>
      <c r="CM527" s="51" t="s">
        <v>973</v>
      </c>
      <c r="CW527" s="52" t="s">
        <v>2733</v>
      </c>
      <c r="DL527" s="52" t="s">
        <v>124</v>
      </c>
      <c r="DQ527" s="51" t="s">
        <v>966</v>
      </c>
      <c r="DV527" s="52">
        <v>18500000000000</v>
      </c>
      <c r="EF527" s="73" t="s">
        <v>1026</v>
      </c>
      <c r="EG527" s="71" t="s">
        <v>213</v>
      </c>
      <c r="EH527" s="71" t="s">
        <v>1759</v>
      </c>
      <c r="EK527" s="51" t="s">
        <v>999</v>
      </c>
      <c r="EZ527" s="52" t="s">
        <v>124</v>
      </c>
      <c r="FE527" s="51" t="s">
        <v>971</v>
      </c>
      <c r="FJ527" s="51" t="s">
        <v>958</v>
      </c>
      <c r="FY527" s="52" t="s">
        <v>171</v>
      </c>
      <c r="GI527" s="52" t="s">
        <v>124</v>
      </c>
      <c r="GN527" s="51" t="s">
        <v>966</v>
      </c>
      <c r="GS527" s="52" t="s">
        <v>1997</v>
      </c>
      <c r="HW527" s="52" t="s">
        <v>990</v>
      </c>
      <c r="IB527" s="51" t="s">
        <v>1033</v>
      </c>
      <c r="IQ527" s="52" t="s">
        <v>124</v>
      </c>
      <c r="IV527" s="51" t="s">
        <v>994</v>
      </c>
      <c r="JF527" s="52" t="s">
        <v>124</v>
      </c>
      <c r="JP527" s="51" t="s">
        <v>952</v>
      </c>
      <c r="JU527" s="72" t="s">
        <v>1027</v>
      </c>
      <c r="JV527" s="70" t="s">
        <v>1030</v>
      </c>
      <c r="JW527" s="70" t="s">
        <v>11503</v>
      </c>
      <c r="JZ527" s="52" t="s">
        <v>988</v>
      </c>
      <c r="KE527" s="51" t="s">
        <v>1066</v>
      </c>
    </row>
    <row r="528" spans="1:296" ht="56.5" thickBot="1">
      <c r="F528" s="51" t="s">
        <v>958</v>
      </c>
      <c r="U528" s="52" t="s">
        <v>5349</v>
      </c>
      <c r="AE528" s="51" t="s">
        <v>961</v>
      </c>
      <c r="AF528"/>
      <c r="AG528"/>
      <c r="AH528"/>
      <c r="AI528"/>
      <c r="AJ528" s="51" t="s">
        <v>1035</v>
      </c>
      <c r="AO528" s="52">
        <v>10000000</v>
      </c>
      <c r="AT528" s="51" t="s">
        <v>958</v>
      </c>
      <c r="AY528" s="52" t="s">
        <v>6579</v>
      </c>
      <c r="BD528" s="52" t="s">
        <v>6778</v>
      </c>
      <c r="BI528" s="52" t="s">
        <v>7533</v>
      </c>
      <c r="BN528" s="52" t="s">
        <v>7726</v>
      </c>
      <c r="BX528" s="51" t="s">
        <v>98</v>
      </c>
      <c r="CM528" s="52">
        <v>68296.19</v>
      </c>
      <c r="DQ528" s="52" t="s">
        <v>967</v>
      </c>
      <c r="EA528" s="51" t="s">
        <v>968</v>
      </c>
      <c r="EF528" s="72" t="s">
        <v>1027</v>
      </c>
      <c r="EG528" s="70" t="s">
        <v>213</v>
      </c>
      <c r="EH528" s="70" t="s">
        <v>1759</v>
      </c>
      <c r="EK528" s="52">
        <v>160000000</v>
      </c>
      <c r="EU528" s="51" t="s">
        <v>966</v>
      </c>
      <c r="FE528" s="52" t="s">
        <v>4454</v>
      </c>
      <c r="FJ528" s="52" t="s">
        <v>9111</v>
      </c>
      <c r="FO528" s="51" t="s">
        <v>98</v>
      </c>
      <c r="FT528" s="51" t="s">
        <v>954</v>
      </c>
      <c r="GD528" s="51" t="s">
        <v>958</v>
      </c>
      <c r="GN528" s="52" t="s">
        <v>1731</v>
      </c>
      <c r="GX528" s="51" t="s">
        <v>969</v>
      </c>
      <c r="HH528" s="51" t="s">
        <v>989</v>
      </c>
      <c r="HM528" s="51" t="s">
        <v>956</v>
      </c>
      <c r="HR528" s="51" t="s">
        <v>962</v>
      </c>
      <c r="IB528" s="52" t="s">
        <v>132</v>
      </c>
      <c r="IL528" s="51" t="s">
        <v>1132</v>
      </c>
      <c r="IV528" s="52" t="s">
        <v>11152</v>
      </c>
      <c r="JA528" s="51" t="s">
        <v>971</v>
      </c>
      <c r="JK528" s="51" t="s">
        <v>954</v>
      </c>
      <c r="JP528" s="52" t="s">
        <v>953</v>
      </c>
      <c r="JU528" s="73" t="s">
        <v>1028</v>
      </c>
      <c r="JV528" s="71" t="s">
        <v>1030</v>
      </c>
      <c r="JW528" s="71" t="s">
        <v>11504</v>
      </c>
      <c r="KE528" s="52" t="s">
        <v>1067</v>
      </c>
      <c r="KJ528" s="51" t="s">
        <v>1054</v>
      </c>
    </row>
    <row r="529" spans="1:296" ht="56.5" thickBot="1">
      <c r="A529" s="51" t="s">
        <v>964</v>
      </c>
      <c r="F529" s="52" t="s">
        <v>1205</v>
      </c>
      <c r="K529" s="51" t="s">
        <v>961</v>
      </c>
      <c r="P529" s="51" t="s">
        <v>970</v>
      </c>
      <c r="U529" s="52" t="s">
        <v>5350</v>
      </c>
      <c r="Z529" s="51" t="s">
        <v>971</v>
      </c>
      <c r="AE529" s="52" t="s">
        <v>918</v>
      </c>
      <c r="AF529"/>
      <c r="AG529"/>
      <c r="AH529"/>
      <c r="AI529"/>
      <c r="AJ529" s="52" t="s">
        <v>1538</v>
      </c>
      <c r="AT529" s="52" t="s">
        <v>993</v>
      </c>
      <c r="AY529" s="52" t="s">
        <v>6580</v>
      </c>
      <c r="BS529" s="51" t="s">
        <v>950</v>
      </c>
      <c r="BX529" s="52" t="s">
        <v>8100</v>
      </c>
      <c r="CW529" s="51" t="s">
        <v>1059</v>
      </c>
      <c r="DL529" s="51" t="s">
        <v>970</v>
      </c>
      <c r="DV529" s="51" t="s">
        <v>970</v>
      </c>
      <c r="EA529" s="52" t="s">
        <v>124</v>
      </c>
      <c r="EF529" s="73" t="s">
        <v>1028</v>
      </c>
      <c r="EG529" s="71" t="s">
        <v>213</v>
      </c>
      <c r="EH529" s="71" t="s">
        <v>1759</v>
      </c>
      <c r="EP529" s="51" t="s">
        <v>983</v>
      </c>
      <c r="EU529" s="52" t="s">
        <v>967</v>
      </c>
      <c r="EZ529" s="51" t="s">
        <v>969</v>
      </c>
      <c r="FT529" s="52" t="s">
        <v>955</v>
      </c>
      <c r="FY529" s="51" t="s">
        <v>956</v>
      </c>
      <c r="GD529" s="52" t="s">
        <v>1003</v>
      </c>
      <c r="GI529" s="51" t="s">
        <v>969</v>
      </c>
      <c r="GS529" s="50" t="s">
        <v>1245</v>
      </c>
      <c r="GX529" s="52" t="s">
        <v>124</v>
      </c>
      <c r="HC529" s="50" t="s">
        <v>1009</v>
      </c>
      <c r="HH529" s="52" t="s">
        <v>990</v>
      </c>
      <c r="HM529" s="52" t="s">
        <v>1198</v>
      </c>
      <c r="HR529" s="52" t="s">
        <v>978</v>
      </c>
      <c r="HW529" s="51" t="s">
        <v>991</v>
      </c>
      <c r="IL529" s="52" t="s">
        <v>1583</v>
      </c>
      <c r="IQ529" s="51" t="s">
        <v>971</v>
      </c>
      <c r="JA529" s="52" t="s">
        <v>11900</v>
      </c>
      <c r="JF529" s="51" t="s">
        <v>970</v>
      </c>
      <c r="JK529" s="52" t="s">
        <v>955</v>
      </c>
      <c r="JU529" s="72" t="s">
        <v>1029</v>
      </c>
      <c r="JV529" s="70" t="s">
        <v>1030</v>
      </c>
      <c r="JW529" s="70" t="s">
        <v>11505</v>
      </c>
      <c r="JZ529" s="51" t="s">
        <v>989</v>
      </c>
      <c r="KJ529" s="52">
        <v>2008</v>
      </c>
    </row>
    <row r="530" spans="1:296" ht="17" thickBot="1">
      <c r="A530" s="52" t="s">
        <v>1477</v>
      </c>
      <c r="K530" s="52" t="s">
        <v>918</v>
      </c>
      <c r="P530" s="52">
        <v>75000000</v>
      </c>
      <c r="U530" s="52" t="s">
        <v>5351</v>
      </c>
      <c r="Z530" s="52" t="s">
        <v>4045</v>
      </c>
      <c r="AE530"/>
      <c r="AF530"/>
      <c r="AG530"/>
      <c r="AH530"/>
      <c r="AI530"/>
      <c r="AO530" s="51" t="s">
        <v>971</v>
      </c>
      <c r="AY530" s="162" t="s">
        <v>6581</v>
      </c>
      <c r="BD530" s="51" t="s">
        <v>961</v>
      </c>
      <c r="BI530" s="51" t="s">
        <v>999</v>
      </c>
      <c r="BS530" s="52" t="s">
        <v>980</v>
      </c>
      <c r="CM530" s="51" t="s">
        <v>98</v>
      </c>
      <c r="CW530" s="52">
        <v>100</v>
      </c>
      <c r="DL530" s="52" t="s">
        <v>124</v>
      </c>
      <c r="DQ530" s="51" t="s">
        <v>968</v>
      </c>
      <c r="DV530" s="52">
        <v>29600000000000</v>
      </c>
      <c r="EF530" s="72" t="s">
        <v>1029</v>
      </c>
      <c r="EG530" s="70" t="s">
        <v>213</v>
      </c>
      <c r="EH530" s="70" t="s">
        <v>1759</v>
      </c>
      <c r="EK530" s="51" t="s">
        <v>98</v>
      </c>
      <c r="EP530" s="52" t="s">
        <v>132</v>
      </c>
      <c r="EZ530" s="52" t="s">
        <v>124</v>
      </c>
      <c r="FE530" s="51" t="s">
        <v>998</v>
      </c>
      <c r="FJ530" s="51" t="s">
        <v>994</v>
      </c>
      <c r="FO530" s="51" t="s">
        <v>1114</v>
      </c>
      <c r="FY530" s="52" t="s">
        <v>124</v>
      </c>
      <c r="GI530" s="52">
        <v>33000000000</v>
      </c>
      <c r="GN530" s="51" t="s">
        <v>968</v>
      </c>
      <c r="HW530" s="52" t="s">
        <v>3039</v>
      </c>
      <c r="IB530" s="50" t="s">
        <v>1034</v>
      </c>
      <c r="IQ530" s="52" t="s">
        <v>10932</v>
      </c>
      <c r="IV530" s="51" t="s">
        <v>961</v>
      </c>
      <c r="JF530" s="52" t="s">
        <v>124</v>
      </c>
      <c r="JP530" s="51" t="s">
        <v>954</v>
      </c>
      <c r="JU530" s="73" t="s">
        <v>36</v>
      </c>
      <c r="JV530" s="71" t="s">
        <v>171</v>
      </c>
      <c r="JW530" s="73"/>
      <c r="JZ530" s="52" t="s">
        <v>990</v>
      </c>
      <c r="KE530" s="51" t="s">
        <v>1068</v>
      </c>
    </row>
    <row r="531" spans="1:296" ht="17" thickBot="1">
      <c r="F531" s="51" t="s">
        <v>960</v>
      </c>
      <c r="U531" s="68"/>
      <c r="AE531" s="51" t="s">
        <v>962</v>
      </c>
      <c r="AF531"/>
      <c r="AG531"/>
      <c r="AH531"/>
      <c r="AI531"/>
      <c r="AJ531" s="50" t="s">
        <v>1037</v>
      </c>
      <c r="AO531" s="52" t="s">
        <v>12088</v>
      </c>
      <c r="AT531" s="51" t="s">
        <v>994</v>
      </c>
      <c r="AY531" s="52" t="s">
        <v>6582</v>
      </c>
      <c r="BD531" s="52" t="s">
        <v>995</v>
      </c>
      <c r="BI531" s="52">
        <v>150000</v>
      </c>
      <c r="CM531" s="52" t="s">
        <v>8266</v>
      </c>
      <c r="DQ531" s="52" t="s">
        <v>124</v>
      </c>
      <c r="EA531" s="51" t="s">
        <v>969</v>
      </c>
      <c r="EF531" s="73" t="s">
        <v>36</v>
      </c>
      <c r="EG531" s="71" t="s">
        <v>213</v>
      </c>
      <c r="EH531" s="71" t="s">
        <v>1759</v>
      </c>
      <c r="EU531" s="51" t="s">
        <v>968</v>
      </c>
      <c r="FE531" s="52" t="s">
        <v>4455</v>
      </c>
      <c r="FJ531" s="52" t="s">
        <v>9112</v>
      </c>
      <c r="FT531" s="51" t="s">
        <v>956</v>
      </c>
      <c r="GD531" s="51" t="s">
        <v>994</v>
      </c>
      <c r="GN531" s="52" t="s">
        <v>124</v>
      </c>
      <c r="GX531" s="51" t="s">
        <v>970</v>
      </c>
      <c r="HH531" s="51" t="s">
        <v>991</v>
      </c>
      <c r="HM531" s="51" t="s">
        <v>958</v>
      </c>
      <c r="HR531" s="51" t="s">
        <v>964</v>
      </c>
      <c r="IL531" s="51" t="s">
        <v>1134</v>
      </c>
      <c r="IV531" s="52" t="s">
        <v>918</v>
      </c>
      <c r="JA531" s="51" t="s">
        <v>998</v>
      </c>
      <c r="JK531" s="51" t="s">
        <v>956</v>
      </c>
      <c r="JP531" s="52" t="s">
        <v>975</v>
      </c>
      <c r="JU531" s="50" t="s">
        <v>1031</v>
      </c>
      <c r="KE531" s="52" t="s">
        <v>12536</v>
      </c>
      <c r="KJ531" s="51" t="s">
        <v>1249</v>
      </c>
    </row>
    <row r="532" spans="1:296" ht="17" thickBot="1">
      <c r="A532" s="51" t="s">
        <v>966</v>
      </c>
      <c r="F532" s="52" t="s">
        <v>1928</v>
      </c>
      <c r="K532" s="51" t="s">
        <v>962</v>
      </c>
      <c r="P532" s="51" t="s">
        <v>971</v>
      </c>
      <c r="U532" s="52" t="s">
        <v>5352</v>
      </c>
      <c r="Z532" s="51" t="s">
        <v>998</v>
      </c>
      <c r="AE532" s="52" t="s">
        <v>996</v>
      </c>
      <c r="AF532"/>
      <c r="AG532"/>
      <c r="AH532"/>
      <c r="AI532"/>
      <c r="AT532" s="52" t="s">
        <v>6334</v>
      </c>
      <c r="AY532" s="52" t="s">
        <v>6583</v>
      </c>
      <c r="BN532" s="51" t="s">
        <v>1046</v>
      </c>
      <c r="BS532" s="51" t="s">
        <v>952</v>
      </c>
      <c r="CW532" s="51" t="s">
        <v>1060</v>
      </c>
      <c r="DL532" s="51" t="s">
        <v>971</v>
      </c>
      <c r="DV532" s="51" t="s">
        <v>971</v>
      </c>
      <c r="EA532" s="52">
        <v>1000000</v>
      </c>
      <c r="EF532" s="50" t="s">
        <v>1031</v>
      </c>
      <c r="EP532" s="50" t="s">
        <v>984</v>
      </c>
      <c r="EU532" s="52" t="s">
        <v>124</v>
      </c>
      <c r="EZ532" s="51" t="s">
        <v>970</v>
      </c>
      <c r="FO532" s="51" t="s">
        <v>1143</v>
      </c>
      <c r="FT532" s="52" t="s">
        <v>1493</v>
      </c>
      <c r="FY532" s="51" t="s">
        <v>958</v>
      </c>
      <c r="GD532" s="52" t="s">
        <v>5544</v>
      </c>
      <c r="GI532" s="51" t="s">
        <v>970</v>
      </c>
      <c r="GS532" s="51" t="s">
        <v>1246</v>
      </c>
      <c r="GX532" s="52" t="s">
        <v>124</v>
      </c>
      <c r="HC532" s="51" t="s">
        <v>1010</v>
      </c>
      <c r="HH532" s="52" t="s">
        <v>992</v>
      </c>
      <c r="HM532" s="52" t="s">
        <v>1942</v>
      </c>
      <c r="HR532" s="52" t="s">
        <v>1477</v>
      </c>
      <c r="HW532" s="51" t="s">
        <v>958</v>
      </c>
      <c r="IL532" s="52" t="s">
        <v>3936</v>
      </c>
      <c r="IQ532" s="51" t="s">
        <v>998</v>
      </c>
      <c r="JA532" s="52" t="s">
        <v>11901</v>
      </c>
      <c r="JF532" s="51" t="s">
        <v>971</v>
      </c>
      <c r="JK532" s="52" t="s">
        <v>2818</v>
      </c>
      <c r="JZ532" s="51" t="s">
        <v>991</v>
      </c>
      <c r="KJ532" s="52">
        <v>15594</v>
      </c>
    </row>
    <row r="533" spans="1:296" ht="17" thickBot="1">
      <c r="A533" s="52" t="s">
        <v>967</v>
      </c>
      <c r="K533" s="52" t="s">
        <v>1004</v>
      </c>
      <c r="P533" s="52" t="s">
        <v>4240</v>
      </c>
      <c r="U533" s="100" t="s">
        <v>5353</v>
      </c>
      <c r="Z533" s="52" t="s">
        <v>4046</v>
      </c>
      <c r="AE533"/>
      <c r="AF533"/>
      <c r="AG533"/>
      <c r="AH533"/>
      <c r="AI533"/>
      <c r="AO533" s="51" t="s">
        <v>998</v>
      </c>
      <c r="AY533" s="162" t="s">
        <v>6584</v>
      </c>
      <c r="BD533" s="51" t="s">
        <v>962</v>
      </c>
      <c r="BI533" s="51" t="s">
        <v>98</v>
      </c>
      <c r="BN533" s="52" t="s">
        <v>1252</v>
      </c>
      <c r="BS533" s="52" t="s">
        <v>953</v>
      </c>
      <c r="BX533" s="50" t="s">
        <v>1121</v>
      </c>
      <c r="CW533" s="52" t="s">
        <v>2000</v>
      </c>
      <c r="DL533" s="52" t="s">
        <v>8827</v>
      </c>
      <c r="DQ533" s="51" t="s">
        <v>969</v>
      </c>
      <c r="DV533" s="52" t="s">
        <v>1501</v>
      </c>
      <c r="EZ533" s="52" t="s">
        <v>124</v>
      </c>
      <c r="FE533" s="51" t="s">
        <v>999</v>
      </c>
      <c r="FJ533" s="51" t="s">
        <v>961</v>
      </c>
      <c r="FO533" s="52" t="s">
        <v>2974</v>
      </c>
      <c r="FY533" s="52" t="s">
        <v>171</v>
      </c>
      <c r="GI533" s="52">
        <v>99999999999</v>
      </c>
      <c r="GN533" s="51" t="s">
        <v>969</v>
      </c>
      <c r="HC533" s="69"/>
      <c r="HD533" s="69" t="s">
        <v>1011</v>
      </c>
      <c r="HE533" s="69" t="s">
        <v>1012</v>
      </c>
      <c r="HW533" s="52" t="s">
        <v>2700</v>
      </c>
      <c r="IB533" s="51" t="s">
        <v>1035</v>
      </c>
      <c r="IQ533" s="52" t="s">
        <v>10933</v>
      </c>
      <c r="IV533" s="51" t="s">
        <v>962</v>
      </c>
      <c r="JF533" s="52" t="s">
        <v>4823</v>
      </c>
      <c r="JP533" s="51" t="s">
        <v>956</v>
      </c>
      <c r="JZ533" s="52" t="s">
        <v>992</v>
      </c>
      <c r="KE533" s="51" t="s">
        <v>1069</v>
      </c>
    </row>
    <row r="534" spans="1:296" ht="409.6" thickBot="1">
      <c r="F534" s="51" t="s">
        <v>961</v>
      </c>
      <c r="U534" s="100" t="s">
        <v>5354</v>
      </c>
      <c r="AE534" s="51" t="s">
        <v>964</v>
      </c>
      <c r="AF534"/>
      <c r="AG534"/>
      <c r="AH534"/>
      <c r="AI534"/>
      <c r="AJ534" s="51" t="s">
        <v>1038</v>
      </c>
      <c r="AO534" s="52" t="s">
        <v>12089</v>
      </c>
      <c r="AT534" s="51" t="s">
        <v>961</v>
      </c>
      <c r="BD534" s="52" t="s">
        <v>1214</v>
      </c>
      <c r="DQ534" s="52">
        <v>0</v>
      </c>
      <c r="EA534" s="51" t="s">
        <v>970</v>
      </c>
      <c r="EK534" s="51" t="s">
        <v>950</v>
      </c>
      <c r="EU534" s="51" t="s">
        <v>969</v>
      </c>
      <c r="FE534" s="52">
        <v>600000000</v>
      </c>
      <c r="FJ534" s="52" t="s">
        <v>918</v>
      </c>
      <c r="FT534" s="51" t="s">
        <v>958</v>
      </c>
      <c r="GD534" s="51" t="s">
        <v>961</v>
      </c>
      <c r="GN534" s="52" t="s">
        <v>124</v>
      </c>
      <c r="GS534" s="51" t="s">
        <v>1046</v>
      </c>
      <c r="GX534" s="51" t="s">
        <v>971</v>
      </c>
      <c r="HC534" s="72" t="s">
        <v>990</v>
      </c>
      <c r="HD534" s="70" t="s">
        <v>1013</v>
      </c>
      <c r="HE534" s="70" t="s">
        <v>10274</v>
      </c>
      <c r="HH534" s="51" t="s">
        <v>958</v>
      </c>
      <c r="HM534" s="51" t="s">
        <v>960</v>
      </c>
      <c r="HR534" s="51" t="s">
        <v>966</v>
      </c>
      <c r="IB534" s="52" t="s">
        <v>1036</v>
      </c>
      <c r="IL534" s="51" t="s">
        <v>1135</v>
      </c>
      <c r="IV534" s="52" t="s">
        <v>1004</v>
      </c>
      <c r="JA534" s="51" t="s">
        <v>999</v>
      </c>
      <c r="JK534" s="51" t="s">
        <v>958</v>
      </c>
      <c r="JP534" s="52" t="s">
        <v>976</v>
      </c>
      <c r="JU534" s="50" t="s">
        <v>1032</v>
      </c>
      <c r="KJ534" s="51" t="s">
        <v>1056</v>
      </c>
    </row>
    <row r="535" spans="1:296" ht="296.5" thickBot="1">
      <c r="A535" s="51" t="s">
        <v>968</v>
      </c>
      <c r="F535" s="52" t="s">
        <v>918</v>
      </c>
      <c r="K535" s="51" t="s">
        <v>964</v>
      </c>
      <c r="P535" s="51" t="s">
        <v>972</v>
      </c>
      <c r="U535" s="52" t="s">
        <v>5355</v>
      </c>
      <c r="Z535" s="51" t="s">
        <v>999</v>
      </c>
      <c r="AE535" s="52" t="s">
        <v>979</v>
      </c>
      <c r="AF535"/>
      <c r="AG535"/>
      <c r="AH535"/>
      <c r="AI535"/>
      <c r="AJ535" s="52" t="s">
        <v>6139</v>
      </c>
      <c r="AT535" s="52" t="s">
        <v>918</v>
      </c>
      <c r="AY535" s="50" t="s">
        <v>1555</v>
      </c>
      <c r="BN535" s="51" t="s">
        <v>707</v>
      </c>
      <c r="BS535" s="51" t="s">
        <v>954</v>
      </c>
      <c r="CM535" s="51" t="s">
        <v>950</v>
      </c>
      <c r="CW535" s="51" t="s">
        <v>732</v>
      </c>
      <c r="DL535" s="51" t="s">
        <v>998</v>
      </c>
      <c r="DV535" s="51" t="s">
        <v>972</v>
      </c>
      <c r="EA535" s="52">
        <v>49000000</v>
      </c>
      <c r="EF535" s="50" t="s">
        <v>1032</v>
      </c>
      <c r="EK535" s="52" t="s">
        <v>1000</v>
      </c>
      <c r="EP535" s="51" t="s">
        <v>985</v>
      </c>
      <c r="EU535" s="52">
        <v>600000</v>
      </c>
      <c r="EZ535" s="51" t="s">
        <v>971</v>
      </c>
      <c r="FO535" s="51" t="s">
        <v>1145</v>
      </c>
      <c r="FT535" s="52" t="s">
        <v>1494</v>
      </c>
      <c r="FY535" s="51" t="s">
        <v>960</v>
      </c>
      <c r="GD535" s="52" t="s">
        <v>918</v>
      </c>
      <c r="GI535" s="51" t="s">
        <v>971</v>
      </c>
      <c r="GS535" s="52" t="s">
        <v>1247</v>
      </c>
      <c r="GX535" s="52" t="s">
        <v>10083</v>
      </c>
      <c r="HC535" s="73" t="s">
        <v>1014</v>
      </c>
      <c r="HD535" s="71" t="s">
        <v>1013</v>
      </c>
      <c r="HE535" s="71" t="s">
        <v>10275</v>
      </c>
      <c r="HH535" s="52" t="s">
        <v>10439</v>
      </c>
      <c r="HM535" s="52" t="s">
        <v>4619</v>
      </c>
      <c r="HR535" s="52" t="s">
        <v>997</v>
      </c>
      <c r="HW535" s="51" t="s">
        <v>994</v>
      </c>
      <c r="IL535" s="52" t="s">
        <v>1585</v>
      </c>
      <c r="IQ535" s="51" t="s">
        <v>999</v>
      </c>
      <c r="JA535" s="52">
        <v>17000000</v>
      </c>
      <c r="JF535" s="51" t="s">
        <v>998</v>
      </c>
      <c r="JK535" s="52" t="s">
        <v>11324</v>
      </c>
      <c r="JZ535" s="51" t="s">
        <v>958</v>
      </c>
      <c r="KE535" s="51" t="s">
        <v>1053</v>
      </c>
      <c r="KJ535" s="52">
        <v>2025</v>
      </c>
    </row>
    <row r="536" spans="1:296" ht="280.5" thickBot="1">
      <c r="A536" s="52" t="s">
        <v>124</v>
      </c>
      <c r="K536" s="52" t="s">
        <v>979</v>
      </c>
      <c r="P536" s="52" t="s">
        <v>4241</v>
      </c>
      <c r="U536" s="52" t="s">
        <v>5356</v>
      </c>
      <c r="Z536" s="52">
        <v>0</v>
      </c>
      <c r="AE536"/>
      <c r="AF536"/>
      <c r="AG536"/>
      <c r="AH536"/>
      <c r="AI536"/>
      <c r="AJ536" s="52" t="s">
        <v>6140</v>
      </c>
      <c r="AO536" s="51" t="s">
        <v>999</v>
      </c>
      <c r="BD536" s="51" t="s">
        <v>964</v>
      </c>
      <c r="BN536" s="52" t="s">
        <v>5369</v>
      </c>
      <c r="BS536" s="52" t="s">
        <v>975</v>
      </c>
      <c r="BX536" s="51" t="s">
        <v>1122</v>
      </c>
      <c r="CM536" s="52" t="s">
        <v>1492</v>
      </c>
      <c r="CW536" s="52" t="s">
        <v>8675</v>
      </c>
      <c r="DL536" s="52" t="s">
        <v>8828</v>
      </c>
      <c r="DQ536" s="51" t="s">
        <v>970</v>
      </c>
      <c r="DV536" s="52" t="s">
        <v>1502</v>
      </c>
      <c r="EZ536" s="52" t="s">
        <v>8973</v>
      </c>
      <c r="FE536" s="51" t="s">
        <v>98</v>
      </c>
      <c r="FJ536" s="51" t="s">
        <v>962</v>
      </c>
      <c r="FO536" s="52" t="s">
        <v>2975</v>
      </c>
      <c r="GI536" s="52" t="s">
        <v>9686</v>
      </c>
      <c r="GN536" s="51" t="s">
        <v>970</v>
      </c>
      <c r="HC536" s="72" t="s">
        <v>1015</v>
      </c>
      <c r="HD536" s="70" t="s">
        <v>1013</v>
      </c>
      <c r="HE536" s="70" t="s">
        <v>10276</v>
      </c>
      <c r="HW536" s="52" t="s">
        <v>5729</v>
      </c>
      <c r="IB536" s="50" t="s">
        <v>1037</v>
      </c>
      <c r="IQ536" s="52">
        <v>14952690</v>
      </c>
      <c r="IV536" s="51" t="s">
        <v>964</v>
      </c>
      <c r="JF536" s="52" t="s">
        <v>4824</v>
      </c>
      <c r="JP536" s="51" t="s">
        <v>958</v>
      </c>
      <c r="JZ536" s="52" t="s">
        <v>993</v>
      </c>
      <c r="KE536" s="52">
        <v>2017</v>
      </c>
    </row>
    <row r="537" spans="1:296" ht="409.6" thickBot="1">
      <c r="F537" s="51" t="s">
        <v>962</v>
      </c>
      <c r="U537" s="68"/>
      <c r="AE537" s="51" t="s">
        <v>966</v>
      </c>
      <c r="AF537"/>
      <c r="AG537"/>
      <c r="AH537"/>
      <c r="AI537"/>
      <c r="AJ537" s="52"/>
      <c r="AO537" s="52">
        <v>100000</v>
      </c>
      <c r="AT537" s="51" t="s">
        <v>962</v>
      </c>
      <c r="BD537" s="52" t="s">
        <v>1482</v>
      </c>
      <c r="BI537" s="51" t="s">
        <v>950</v>
      </c>
      <c r="BX537" s="69" t="s">
        <v>1123</v>
      </c>
      <c r="BY537" s="69" t="s">
        <v>98</v>
      </c>
      <c r="DQ537" s="52">
        <v>2200000000</v>
      </c>
      <c r="EA537" s="51" t="s">
        <v>971</v>
      </c>
      <c r="EK537" s="51" t="s">
        <v>987</v>
      </c>
      <c r="EP537" s="51" t="s">
        <v>950</v>
      </c>
      <c r="EU537" s="51" t="s">
        <v>970</v>
      </c>
      <c r="FJ537" s="52" t="s">
        <v>996</v>
      </c>
      <c r="FT537" s="51" t="s">
        <v>960</v>
      </c>
      <c r="FY537" s="51" t="s">
        <v>961</v>
      </c>
      <c r="GD537" s="51" t="s">
        <v>962</v>
      </c>
      <c r="GN537" s="52" t="s">
        <v>124</v>
      </c>
      <c r="GS537" s="51" t="s">
        <v>707</v>
      </c>
      <c r="GX537" s="51" t="s">
        <v>972</v>
      </c>
      <c r="HC537" s="73" t="s">
        <v>1016</v>
      </c>
      <c r="HD537" s="71" t="s">
        <v>1013</v>
      </c>
      <c r="HE537" s="71" t="s">
        <v>10277</v>
      </c>
      <c r="HH537" s="51" t="s">
        <v>994</v>
      </c>
      <c r="HM537" s="51" t="s">
        <v>961</v>
      </c>
      <c r="HR537" s="51" t="s">
        <v>968</v>
      </c>
      <c r="IL537" s="51" t="s">
        <v>1137</v>
      </c>
      <c r="IV537" s="52" t="s">
        <v>1482</v>
      </c>
      <c r="JA537" s="51" t="s">
        <v>98</v>
      </c>
      <c r="JK537" s="51" t="s">
        <v>960</v>
      </c>
      <c r="JP537" s="52" t="s">
        <v>4031</v>
      </c>
      <c r="JU537" s="51" t="s">
        <v>1033</v>
      </c>
      <c r="KJ537" s="51" t="s">
        <v>1057</v>
      </c>
    </row>
    <row r="538" spans="1:296" ht="409.6" thickBot="1">
      <c r="A538" s="51" t="s">
        <v>969</v>
      </c>
      <c r="F538" s="52" t="s">
        <v>1201</v>
      </c>
      <c r="K538" s="51" t="s">
        <v>966</v>
      </c>
      <c r="P538" s="51" t="s">
        <v>973</v>
      </c>
      <c r="U538" s="52" t="s">
        <v>5357</v>
      </c>
      <c r="Z538" s="51" t="s">
        <v>98</v>
      </c>
      <c r="AE538" s="52" t="s">
        <v>967</v>
      </c>
      <c r="AF538"/>
      <c r="AG538"/>
      <c r="AH538"/>
      <c r="AI538"/>
      <c r="AJ538" s="52" t="s">
        <v>6141</v>
      </c>
      <c r="AT538" s="52" t="s">
        <v>1004</v>
      </c>
      <c r="AY538" s="51" t="s">
        <v>1556</v>
      </c>
      <c r="BI538" s="52" t="s">
        <v>1000</v>
      </c>
      <c r="BN538" s="51" t="s">
        <v>1049</v>
      </c>
      <c r="BS538" s="51" t="s">
        <v>956</v>
      </c>
      <c r="BX538" s="70" t="s">
        <v>1124</v>
      </c>
      <c r="BY538" s="70" t="s">
        <v>8101</v>
      </c>
      <c r="CM538" s="51" t="s">
        <v>952</v>
      </c>
      <c r="DL538" s="51" t="s">
        <v>999</v>
      </c>
      <c r="DV538" s="51" t="s">
        <v>973</v>
      </c>
      <c r="EA538" s="52" t="s">
        <v>3742</v>
      </c>
      <c r="EF538" s="51" t="s">
        <v>1033</v>
      </c>
      <c r="EK538" s="52" t="s">
        <v>988</v>
      </c>
      <c r="EP538" s="52" t="s">
        <v>986</v>
      </c>
      <c r="EU538" s="52">
        <v>1000000</v>
      </c>
      <c r="EZ538" s="51" t="s">
        <v>998</v>
      </c>
      <c r="FO538" s="51" t="s">
        <v>1147</v>
      </c>
      <c r="FT538" s="52" t="s">
        <v>9358</v>
      </c>
      <c r="FY538" s="52" t="s">
        <v>171</v>
      </c>
      <c r="GD538" s="52" t="s">
        <v>1004</v>
      </c>
      <c r="GI538" s="51" t="s">
        <v>998</v>
      </c>
      <c r="GS538" s="52" t="s">
        <v>1048</v>
      </c>
      <c r="GX538" s="52" t="s">
        <v>10084</v>
      </c>
      <c r="HC538" s="72" t="s">
        <v>1017</v>
      </c>
      <c r="HD538" s="70" t="s">
        <v>1013</v>
      </c>
      <c r="HE538" s="70" t="s">
        <v>10278</v>
      </c>
      <c r="HH538" s="52" t="s">
        <v>10440</v>
      </c>
      <c r="HM538" s="52" t="s">
        <v>995</v>
      </c>
      <c r="HR538" s="52">
        <v>1045464840</v>
      </c>
      <c r="HW538" s="51" t="s">
        <v>961</v>
      </c>
      <c r="IL538" s="52" t="s">
        <v>3937</v>
      </c>
      <c r="IQ538" s="51" t="s">
        <v>98</v>
      </c>
      <c r="JF538" s="51" t="s">
        <v>999</v>
      </c>
      <c r="JK538" s="52" t="s">
        <v>11325</v>
      </c>
      <c r="JU538" s="52" t="s">
        <v>132</v>
      </c>
      <c r="JZ538" s="51" t="s">
        <v>994</v>
      </c>
      <c r="KE538" s="51" t="s">
        <v>1054</v>
      </c>
      <c r="KJ538" s="52" t="s">
        <v>1250</v>
      </c>
    </row>
    <row r="539" spans="1:296" ht="35" thickBot="1">
      <c r="A539" s="52">
        <v>0</v>
      </c>
      <c r="K539" s="52" t="s">
        <v>1731</v>
      </c>
      <c r="P539" s="52">
        <v>50000</v>
      </c>
      <c r="U539" s="52" t="s">
        <v>5358</v>
      </c>
      <c r="AE539"/>
      <c r="AF539"/>
      <c r="AG539"/>
      <c r="AH539"/>
      <c r="AI539"/>
      <c r="AJ539" s="68"/>
      <c r="AO539" s="51" t="s">
        <v>98</v>
      </c>
      <c r="AY539" s="69" t="s">
        <v>1557</v>
      </c>
      <c r="AZ539" s="69" t="s">
        <v>1558</v>
      </c>
      <c r="BD539" s="51" t="s">
        <v>966</v>
      </c>
      <c r="BN539" s="52">
        <v>100</v>
      </c>
      <c r="BS539" s="52" t="s">
        <v>976</v>
      </c>
      <c r="BX539" s="50" t="s">
        <v>1128</v>
      </c>
      <c r="CM539" s="52" t="s">
        <v>988</v>
      </c>
      <c r="DL539" s="52">
        <v>350000000</v>
      </c>
      <c r="DQ539" s="51" t="s">
        <v>971</v>
      </c>
      <c r="DV539" s="52">
        <v>21100000000</v>
      </c>
      <c r="EF539" s="52" t="s">
        <v>132</v>
      </c>
      <c r="EZ539" s="52" t="s">
        <v>8981</v>
      </c>
      <c r="FJ539" s="51" t="s">
        <v>964</v>
      </c>
      <c r="FO539" s="52">
        <v>722884</v>
      </c>
      <c r="GI539" s="52" t="s">
        <v>9687</v>
      </c>
      <c r="GN539" s="51" t="s">
        <v>971</v>
      </c>
      <c r="HC539" s="73" t="s">
        <v>1019</v>
      </c>
      <c r="HD539" s="71" t="s">
        <v>171</v>
      </c>
      <c r="HE539" s="73"/>
      <c r="HW539" s="52" t="s">
        <v>918</v>
      </c>
      <c r="IB539" s="51" t="s">
        <v>1038</v>
      </c>
      <c r="IQ539" s="52" t="s">
        <v>10934</v>
      </c>
      <c r="IV539" s="51" t="s">
        <v>966</v>
      </c>
      <c r="JF539" s="52">
        <v>0</v>
      </c>
      <c r="JP539" s="51" t="s">
        <v>960</v>
      </c>
      <c r="JZ539" s="52" t="s">
        <v>11610</v>
      </c>
      <c r="KE539" s="52">
        <v>2018</v>
      </c>
    </row>
    <row r="540" spans="1:296" ht="409.6" thickBot="1">
      <c r="F540" s="51" t="s">
        <v>964</v>
      </c>
      <c r="U540" s="52" t="s">
        <v>5359</v>
      </c>
      <c r="AE540" s="51" t="s">
        <v>968</v>
      </c>
      <c r="AF540"/>
      <c r="AG540"/>
      <c r="AH540"/>
      <c r="AI540"/>
      <c r="AJ540" s="52" t="s">
        <v>6142</v>
      </c>
      <c r="AO540" s="52" t="s">
        <v>12090</v>
      </c>
      <c r="AT540" s="51" t="s">
        <v>964</v>
      </c>
      <c r="AY540" s="70" t="s">
        <v>2939</v>
      </c>
      <c r="AZ540" s="70" t="s">
        <v>6585</v>
      </c>
      <c r="BD540" s="52" t="s">
        <v>967</v>
      </c>
      <c r="BI540" s="51" t="s">
        <v>987</v>
      </c>
      <c r="CW540" s="51" t="s">
        <v>1046</v>
      </c>
      <c r="DQ540" s="52" t="s">
        <v>1219</v>
      </c>
      <c r="EA540" s="51" t="s">
        <v>972</v>
      </c>
      <c r="EK540" s="51" t="s">
        <v>989</v>
      </c>
      <c r="EP540" s="51" t="s">
        <v>987</v>
      </c>
      <c r="EU540" s="51" t="s">
        <v>971</v>
      </c>
      <c r="FE540" s="50" t="s">
        <v>1009</v>
      </c>
      <c r="FJ540" s="52" t="s">
        <v>1195</v>
      </c>
      <c r="FT540" s="51" t="s">
        <v>961</v>
      </c>
      <c r="FY540" s="51" t="s">
        <v>962</v>
      </c>
      <c r="GD540" s="51" t="s">
        <v>964</v>
      </c>
      <c r="GN540" s="52" t="s">
        <v>3475</v>
      </c>
      <c r="GS540" s="83" t="s">
        <v>9903</v>
      </c>
      <c r="GX540" s="51" t="s">
        <v>973</v>
      </c>
      <c r="HC540" s="50" t="s">
        <v>1020</v>
      </c>
      <c r="HH540" s="51" t="s">
        <v>961</v>
      </c>
      <c r="HM540" s="51" t="s">
        <v>962</v>
      </c>
      <c r="HR540" s="51" t="s">
        <v>969</v>
      </c>
      <c r="IB540" s="52" t="s">
        <v>10772</v>
      </c>
      <c r="IL540" s="51" t="s">
        <v>1139</v>
      </c>
      <c r="IV540" s="52" t="s">
        <v>997</v>
      </c>
      <c r="JK540" s="51" t="s">
        <v>961</v>
      </c>
      <c r="JP540" s="52" t="s">
        <v>5024</v>
      </c>
      <c r="JU540" s="50" t="s">
        <v>1034</v>
      </c>
      <c r="KJ540" s="51" t="s">
        <v>1059</v>
      </c>
    </row>
    <row r="541" spans="1:296" ht="16.5">
      <c r="A541" s="51" t="s">
        <v>970</v>
      </c>
      <c r="F541" s="52" t="s">
        <v>979</v>
      </c>
      <c r="K541" s="51" t="s">
        <v>968</v>
      </c>
      <c r="P541" s="51" t="s">
        <v>98</v>
      </c>
      <c r="U541" s="68"/>
      <c r="AE541" s="52" t="s">
        <v>124</v>
      </c>
      <c r="AF541"/>
      <c r="AG541"/>
      <c r="AH541"/>
      <c r="AI541"/>
      <c r="AJ541" s="68"/>
      <c r="AT541" s="52" t="s">
        <v>979</v>
      </c>
      <c r="AY541" s="50" t="s">
        <v>735</v>
      </c>
      <c r="BI541" s="52" t="s">
        <v>988</v>
      </c>
      <c r="BN541" s="51" t="s">
        <v>1050</v>
      </c>
      <c r="BS541" s="51" t="s">
        <v>958</v>
      </c>
      <c r="CM541" s="51" t="s">
        <v>954</v>
      </c>
      <c r="CW541" s="52" t="s">
        <v>1252</v>
      </c>
      <c r="DL541" s="51" t="s">
        <v>98</v>
      </c>
      <c r="DV541" s="51" t="s">
        <v>98</v>
      </c>
      <c r="EA541" s="52" t="s">
        <v>3743</v>
      </c>
      <c r="EF541" s="50" t="s">
        <v>1034</v>
      </c>
      <c r="EK541" s="52" t="s">
        <v>990</v>
      </c>
      <c r="EP541" s="52" t="s">
        <v>988</v>
      </c>
      <c r="EU541" s="52" t="s">
        <v>3127</v>
      </c>
      <c r="EZ541" s="51" t="s">
        <v>999</v>
      </c>
      <c r="FO541" s="51" t="s">
        <v>98</v>
      </c>
      <c r="FT541" s="52" t="s">
        <v>919</v>
      </c>
      <c r="FY541" s="52" t="s">
        <v>171</v>
      </c>
      <c r="GD541" s="52" t="s">
        <v>965</v>
      </c>
      <c r="GI541" s="51" t="s">
        <v>999</v>
      </c>
      <c r="GS541" s="51" t="s">
        <v>1049</v>
      </c>
      <c r="HH541" s="52" t="s">
        <v>919</v>
      </c>
      <c r="HM541" s="52" t="s">
        <v>963</v>
      </c>
      <c r="HR541" s="52" t="s">
        <v>124</v>
      </c>
      <c r="HW541" s="51" t="s">
        <v>962</v>
      </c>
      <c r="IB541" s="52" t="s">
        <v>1430</v>
      </c>
      <c r="IL541" s="52">
        <v>0</v>
      </c>
      <c r="JA541" s="51" t="s">
        <v>950</v>
      </c>
      <c r="JF541" s="51" t="s">
        <v>98</v>
      </c>
      <c r="JK541" s="52" t="s">
        <v>917</v>
      </c>
      <c r="JZ541" s="51" t="s">
        <v>961</v>
      </c>
      <c r="KE541" s="51" t="s">
        <v>1056</v>
      </c>
      <c r="KJ541" s="52">
        <v>43.4</v>
      </c>
    </row>
    <row r="542" spans="1:296">
      <c r="A542" s="52">
        <v>3300000000</v>
      </c>
      <c r="K542" s="52" t="s">
        <v>124</v>
      </c>
      <c r="U542" s="52" t="s">
        <v>5360</v>
      </c>
      <c r="Z542" s="51" t="s">
        <v>950</v>
      </c>
      <c r="AE542"/>
      <c r="AF542"/>
      <c r="AG542"/>
      <c r="AH542"/>
      <c r="AI542"/>
      <c r="AJ542" s="52" t="s">
        <v>6143</v>
      </c>
      <c r="BD542" s="51" t="s">
        <v>968</v>
      </c>
      <c r="BN542" s="52">
        <v>50</v>
      </c>
      <c r="BS542" s="52" t="s">
        <v>4031</v>
      </c>
      <c r="BX542" s="51" t="s">
        <v>1129</v>
      </c>
      <c r="CM542" s="52" t="s">
        <v>955</v>
      </c>
      <c r="DQ542" s="51" t="s">
        <v>998</v>
      </c>
      <c r="DV542" s="52" t="s">
        <v>1503</v>
      </c>
      <c r="FJ542" s="51" t="s">
        <v>966</v>
      </c>
      <c r="GI542" s="52">
        <v>14000000000</v>
      </c>
      <c r="GN542" s="51" t="s">
        <v>972</v>
      </c>
      <c r="GS542" s="52">
        <v>100</v>
      </c>
      <c r="GX542" s="51" t="s">
        <v>98</v>
      </c>
      <c r="HW542" s="52" t="s">
        <v>996</v>
      </c>
      <c r="IB542" s="52" t="s">
        <v>10773</v>
      </c>
      <c r="IV542" s="51" t="s">
        <v>968</v>
      </c>
      <c r="JA542" s="52" t="s">
        <v>1005</v>
      </c>
      <c r="JF542" s="52" t="s">
        <v>4825</v>
      </c>
      <c r="JP542" s="51" t="s">
        <v>961</v>
      </c>
      <c r="JZ542" s="52" t="s">
        <v>995</v>
      </c>
      <c r="KE542" s="52">
        <v>2018</v>
      </c>
    </row>
    <row r="543" spans="1:296" ht="17" thickBot="1">
      <c r="F543" s="51" t="s">
        <v>966</v>
      </c>
      <c r="U543" s="52" t="s">
        <v>1430</v>
      </c>
      <c r="Z543" s="52" t="s">
        <v>1005</v>
      </c>
      <c r="AE543" s="51" t="s">
        <v>969</v>
      </c>
      <c r="AF543"/>
      <c r="AG543"/>
      <c r="AH543"/>
      <c r="AI543"/>
      <c r="AJ543" s="52" t="s">
        <v>6144</v>
      </c>
      <c r="AT543" s="51" t="s">
        <v>966</v>
      </c>
      <c r="BD543" s="52" t="s">
        <v>124</v>
      </c>
      <c r="BI543" s="51" t="s">
        <v>989</v>
      </c>
      <c r="BX543" s="52" t="s">
        <v>112</v>
      </c>
      <c r="CW543" s="51" t="s">
        <v>707</v>
      </c>
      <c r="DQ543" s="52" t="s">
        <v>1220</v>
      </c>
      <c r="EA543" s="51" t="s">
        <v>973</v>
      </c>
      <c r="EK543" s="51" t="s">
        <v>991</v>
      </c>
      <c r="EP543" s="51" t="s">
        <v>989</v>
      </c>
      <c r="EU543" s="51" t="s">
        <v>998</v>
      </c>
      <c r="EZ543" s="51" t="s">
        <v>98</v>
      </c>
      <c r="FE543" s="51" t="s">
        <v>1010</v>
      </c>
      <c r="FJ543" s="52" t="s">
        <v>997</v>
      </c>
      <c r="FO543" s="50" t="s">
        <v>1148</v>
      </c>
      <c r="FT543" s="51" t="s">
        <v>962</v>
      </c>
      <c r="FY543" s="51" t="s">
        <v>964</v>
      </c>
      <c r="GD543" s="51" t="s">
        <v>966</v>
      </c>
      <c r="GN543" s="52" t="s">
        <v>3476</v>
      </c>
      <c r="GX543" s="52" t="s">
        <v>10085</v>
      </c>
      <c r="HC543" s="51" t="s">
        <v>1021</v>
      </c>
      <c r="HH543" s="51" t="s">
        <v>962</v>
      </c>
      <c r="HM543" s="51" t="s">
        <v>964</v>
      </c>
      <c r="HR543" s="51" t="s">
        <v>970</v>
      </c>
      <c r="IB543" s="52" t="s">
        <v>1430</v>
      </c>
      <c r="IL543" s="51" t="s">
        <v>98</v>
      </c>
      <c r="IQ543" s="50" t="s">
        <v>1009</v>
      </c>
      <c r="IV543" s="52">
        <v>80000000000</v>
      </c>
      <c r="JK543" s="51" t="s">
        <v>962</v>
      </c>
      <c r="JP543" s="52" t="s">
        <v>917</v>
      </c>
      <c r="JU543" s="51" t="s">
        <v>1035</v>
      </c>
      <c r="KJ543" s="51" t="s">
        <v>1060</v>
      </c>
    </row>
    <row r="544" spans="1:296" ht="17" thickBot="1">
      <c r="A544" s="51" t="s">
        <v>971</v>
      </c>
      <c r="F544" s="52" t="s">
        <v>997</v>
      </c>
      <c r="K544" s="51" t="s">
        <v>969</v>
      </c>
      <c r="U544" s="52" t="s">
        <v>5361</v>
      </c>
      <c r="AE544" s="52">
        <v>100000000</v>
      </c>
      <c r="AF544"/>
      <c r="AG544"/>
      <c r="AH544"/>
      <c r="AI544"/>
      <c r="AJ544" s="52"/>
      <c r="AO544" s="51" t="s">
        <v>950</v>
      </c>
      <c r="AT544" s="52" t="s">
        <v>997</v>
      </c>
      <c r="AY544" s="50" t="s">
        <v>1041</v>
      </c>
      <c r="BI544" s="52" t="s">
        <v>990</v>
      </c>
      <c r="BN544" s="51" t="s">
        <v>1053</v>
      </c>
      <c r="BS544" s="51" t="s">
        <v>960</v>
      </c>
      <c r="CM544" s="51" t="s">
        <v>956</v>
      </c>
      <c r="CW544" s="52" t="s">
        <v>5369</v>
      </c>
      <c r="EA544" s="52">
        <v>2000000</v>
      </c>
      <c r="EF544" s="51" t="s">
        <v>1035</v>
      </c>
      <c r="EK544" s="52" t="s">
        <v>1509</v>
      </c>
      <c r="EP544" s="52" t="s">
        <v>990</v>
      </c>
      <c r="EU544" s="52" t="s">
        <v>3128</v>
      </c>
      <c r="EZ544" s="52" t="s">
        <v>8981</v>
      </c>
      <c r="FE544" s="69"/>
      <c r="FF544" s="69" t="s">
        <v>1011</v>
      </c>
      <c r="FG544" s="69" t="s">
        <v>1012</v>
      </c>
      <c r="FT544" s="52" t="s">
        <v>1004</v>
      </c>
      <c r="FY544" s="52" t="s">
        <v>171</v>
      </c>
      <c r="GD544" s="52" t="s">
        <v>997</v>
      </c>
      <c r="GI544" s="51" t="s">
        <v>98</v>
      </c>
      <c r="GS544" s="51" t="s">
        <v>1050</v>
      </c>
      <c r="HC544" s="69"/>
      <c r="HD544" s="69" t="s">
        <v>1022</v>
      </c>
      <c r="HE544" s="69" t="s">
        <v>1012</v>
      </c>
      <c r="HH544" s="52" t="s">
        <v>1004</v>
      </c>
      <c r="HM544" s="52" t="s">
        <v>1195</v>
      </c>
      <c r="HR544" s="52" t="s">
        <v>124</v>
      </c>
      <c r="HW544" s="51" t="s">
        <v>964</v>
      </c>
      <c r="IB544" s="52" t="s">
        <v>10774</v>
      </c>
      <c r="IL544" s="52" t="s">
        <v>3938</v>
      </c>
      <c r="JA544" s="51" t="s">
        <v>987</v>
      </c>
      <c r="JK544" s="52" t="s">
        <v>1214</v>
      </c>
      <c r="JU544" s="52" t="s">
        <v>1036</v>
      </c>
      <c r="JZ544" s="51" t="s">
        <v>962</v>
      </c>
      <c r="KE544" s="51" t="s">
        <v>1070</v>
      </c>
      <c r="KJ544" s="52" t="s">
        <v>1061</v>
      </c>
    </row>
    <row r="545" spans="1:296" ht="409.6" thickBot="1">
      <c r="A545" s="52" t="s">
        <v>2293</v>
      </c>
      <c r="K545" s="52" t="s">
        <v>124</v>
      </c>
      <c r="P545" s="50" t="s">
        <v>982</v>
      </c>
      <c r="U545" s="52" t="s">
        <v>5362</v>
      </c>
      <c r="Z545" s="51" t="s">
        <v>987</v>
      </c>
      <c r="AE545"/>
      <c r="AF545"/>
      <c r="AG545"/>
      <c r="AH545"/>
      <c r="AI545"/>
      <c r="AJ545" s="52" t="s">
        <v>6145</v>
      </c>
      <c r="AO545" s="52" t="s">
        <v>1000</v>
      </c>
      <c r="BD545" s="51" t="s">
        <v>969</v>
      </c>
      <c r="BN545" s="52">
        <v>2012</v>
      </c>
      <c r="BS545" s="52" t="s">
        <v>7905</v>
      </c>
      <c r="BX545" s="50" t="s">
        <v>1140</v>
      </c>
      <c r="CM545" s="52" t="s">
        <v>1486</v>
      </c>
      <c r="DL545" s="50" t="s">
        <v>1009</v>
      </c>
      <c r="DQ545" s="51" t="s">
        <v>999</v>
      </c>
      <c r="EF545" s="52" t="s">
        <v>1036</v>
      </c>
      <c r="FE545" s="72" t="s">
        <v>990</v>
      </c>
      <c r="FF545" s="70" t="s">
        <v>1525</v>
      </c>
      <c r="FG545" s="70" t="s">
        <v>4456</v>
      </c>
      <c r="FJ545" s="51" t="s">
        <v>968</v>
      </c>
      <c r="GI545" s="52" t="s">
        <v>9671</v>
      </c>
      <c r="GN545" s="51" t="s">
        <v>973</v>
      </c>
      <c r="GS545" s="52">
        <v>35</v>
      </c>
      <c r="HC545" s="72" t="s">
        <v>1023</v>
      </c>
      <c r="HD545" s="70" t="s">
        <v>1013</v>
      </c>
      <c r="HE545" s="70" t="s">
        <v>10279</v>
      </c>
      <c r="HW545" s="52" t="s">
        <v>1477</v>
      </c>
      <c r="IB545" s="52" t="s">
        <v>1430</v>
      </c>
      <c r="IV545" s="51" t="s">
        <v>969</v>
      </c>
      <c r="JA545" s="52" t="s">
        <v>953</v>
      </c>
      <c r="JP545" s="51" t="s">
        <v>962</v>
      </c>
      <c r="JZ545" s="52" t="s">
        <v>1004</v>
      </c>
      <c r="KE545" s="52">
        <v>1562202</v>
      </c>
    </row>
    <row r="546" spans="1:296" ht="409.6" thickBot="1">
      <c r="F546" s="51" t="s">
        <v>968</v>
      </c>
      <c r="U546" s="68"/>
      <c r="Z546" s="52" t="s">
        <v>988</v>
      </c>
      <c r="AE546" s="51" t="s">
        <v>970</v>
      </c>
      <c r="AF546"/>
      <c r="AG546"/>
      <c r="AH546"/>
      <c r="AI546"/>
      <c r="AJ546" s="68"/>
      <c r="AT546" s="51" t="s">
        <v>968</v>
      </c>
      <c r="BD546" s="52">
        <v>500000</v>
      </c>
      <c r="BI546" s="51" t="s">
        <v>991</v>
      </c>
      <c r="CW546" s="51" t="s">
        <v>1049</v>
      </c>
      <c r="DQ546" s="52">
        <v>2500000000</v>
      </c>
      <c r="DV546" s="50" t="s">
        <v>982</v>
      </c>
      <c r="EA546" s="51" t="s">
        <v>98</v>
      </c>
      <c r="EK546" s="51" t="s">
        <v>958</v>
      </c>
      <c r="EP546" s="51" t="s">
        <v>991</v>
      </c>
      <c r="EU546" s="51" t="s">
        <v>999</v>
      </c>
      <c r="FE546" s="73" t="s">
        <v>1014</v>
      </c>
      <c r="FF546" s="71" t="s">
        <v>1525</v>
      </c>
      <c r="FG546" s="71" t="s">
        <v>4457</v>
      </c>
      <c r="FJ546" s="52">
        <v>270000000000</v>
      </c>
      <c r="FO546" s="51" t="s">
        <v>1149</v>
      </c>
      <c r="FT546" s="51" t="s">
        <v>964</v>
      </c>
      <c r="FY546" s="51" t="s">
        <v>966</v>
      </c>
      <c r="GD546" s="51" t="s">
        <v>968</v>
      </c>
      <c r="GN546" s="52">
        <v>100000</v>
      </c>
      <c r="HC546" s="73" t="s">
        <v>1024</v>
      </c>
      <c r="HD546" s="71" t="s">
        <v>1013</v>
      </c>
      <c r="HE546" s="71" t="s">
        <v>10280</v>
      </c>
      <c r="HH546" s="51" t="s">
        <v>964</v>
      </c>
      <c r="HM546" s="51" t="s">
        <v>966</v>
      </c>
      <c r="HR546" s="51" t="s">
        <v>971</v>
      </c>
      <c r="IB546" s="52" t="s">
        <v>10775</v>
      </c>
      <c r="IQ546" s="51" t="s">
        <v>1010</v>
      </c>
      <c r="IV546" s="52" t="s">
        <v>124</v>
      </c>
      <c r="JF546" s="51" t="s">
        <v>950</v>
      </c>
      <c r="JK546" s="51" t="s">
        <v>964</v>
      </c>
      <c r="JP546" s="52" t="s">
        <v>1201</v>
      </c>
      <c r="JU546" s="50" t="s">
        <v>1037</v>
      </c>
      <c r="KJ546" s="51" t="s">
        <v>732</v>
      </c>
    </row>
    <row r="547" spans="1:296" ht="409.6" thickBot="1">
      <c r="A547" s="51" t="s">
        <v>998</v>
      </c>
      <c r="F547" s="52">
        <v>156000000</v>
      </c>
      <c r="K547" s="51" t="s">
        <v>970</v>
      </c>
      <c r="U547" s="52" t="s">
        <v>5363</v>
      </c>
      <c r="AE547" s="52">
        <v>500000000</v>
      </c>
      <c r="AF547"/>
      <c r="AG547"/>
      <c r="AH547"/>
      <c r="AI547"/>
      <c r="AJ547" s="52" t="s">
        <v>6146</v>
      </c>
      <c r="AO547" s="51" t="s">
        <v>987</v>
      </c>
      <c r="AT547" s="52">
        <v>80000000</v>
      </c>
      <c r="AY547" s="51" t="s">
        <v>1042</v>
      </c>
      <c r="BI547" s="52" t="s">
        <v>1509</v>
      </c>
      <c r="BN547" s="51" t="s">
        <v>1054</v>
      </c>
      <c r="BS547" s="51" t="s">
        <v>961</v>
      </c>
      <c r="CM547" s="51" t="s">
        <v>958</v>
      </c>
      <c r="CW547" s="52">
        <v>100</v>
      </c>
      <c r="EF547" s="50" t="s">
        <v>1037</v>
      </c>
      <c r="EK547" s="52" t="s">
        <v>993</v>
      </c>
      <c r="EP547" s="52" t="s">
        <v>36</v>
      </c>
      <c r="EU547" s="52">
        <v>100000</v>
      </c>
      <c r="FE547" s="72" t="s">
        <v>1015</v>
      </c>
      <c r="FF547" s="70" t="s">
        <v>1525</v>
      </c>
      <c r="FG547" s="70" t="s">
        <v>4458</v>
      </c>
      <c r="FO547" s="52" t="s">
        <v>2756</v>
      </c>
      <c r="FT547" s="52" t="s">
        <v>979</v>
      </c>
      <c r="FY547" s="52" t="s">
        <v>171</v>
      </c>
      <c r="GD547" s="52">
        <v>9000000</v>
      </c>
      <c r="GS547" s="51" t="s">
        <v>1053</v>
      </c>
      <c r="GX547" s="51" t="s">
        <v>950</v>
      </c>
      <c r="HC547" s="72" t="s">
        <v>1025</v>
      </c>
      <c r="HD547" s="70" t="s">
        <v>1030</v>
      </c>
      <c r="HE547" s="70" t="s">
        <v>10281</v>
      </c>
      <c r="HH547" s="52" t="s">
        <v>979</v>
      </c>
      <c r="HM547" s="52" t="s">
        <v>997</v>
      </c>
      <c r="HR547" s="52" t="s">
        <v>10584</v>
      </c>
      <c r="HW547" s="51" t="s">
        <v>966</v>
      </c>
      <c r="IB547" s="52" t="s">
        <v>1430</v>
      </c>
      <c r="IQ547" s="69"/>
      <c r="IR547" s="69" t="s">
        <v>1011</v>
      </c>
      <c r="IS547" s="69" t="s">
        <v>1012</v>
      </c>
      <c r="JA547" s="51" t="s">
        <v>989</v>
      </c>
      <c r="JF547" s="52" t="s">
        <v>1005</v>
      </c>
      <c r="JK547" s="52" t="s">
        <v>979</v>
      </c>
      <c r="JZ547" s="51" t="s">
        <v>964</v>
      </c>
      <c r="KE547" s="51" t="s">
        <v>1071</v>
      </c>
      <c r="KJ547" s="52" t="s">
        <v>11746</v>
      </c>
    </row>
    <row r="548" spans="1:296" ht="409.6" thickBot="1">
      <c r="A548" s="52" t="s">
        <v>2294</v>
      </c>
      <c r="K548" s="52" t="s">
        <v>124</v>
      </c>
      <c r="P548" s="51" t="s">
        <v>983</v>
      </c>
      <c r="U548" s="68"/>
      <c r="Z548" s="51" t="s">
        <v>989</v>
      </c>
      <c r="AE548"/>
      <c r="AF548"/>
      <c r="AG548"/>
      <c r="AH548"/>
      <c r="AI548"/>
      <c r="AJ548" s="68"/>
      <c r="AO548" s="52" t="s">
        <v>953</v>
      </c>
      <c r="AY548" s="52" t="s">
        <v>1244</v>
      </c>
      <c r="BD548" s="51" t="s">
        <v>970</v>
      </c>
      <c r="BN548" s="52">
        <v>2014</v>
      </c>
      <c r="BS548" s="52" t="s">
        <v>917</v>
      </c>
      <c r="BX548" s="50" t="s">
        <v>1141</v>
      </c>
      <c r="CM548" s="52" t="s">
        <v>1487</v>
      </c>
      <c r="DL548" s="51" t="s">
        <v>1010</v>
      </c>
      <c r="DQ548" s="51" t="s">
        <v>98</v>
      </c>
      <c r="EZ548" s="51" t="s">
        <v>950</v>
      </c>
      <c r="FE548" s="73" t="s">
        <v>1016</v>
      </c>
      <c r="FF548" s="71" t="s">
        <v>1525</v>
      </c>
      <c r="FG548" s="71" t="s">
        <v>4459</v>
      </c>
      <c r="FJ548" s="51" t="s">
        <v>969</v>
      </c>
      <c r="GN548" s="51" t="s">
        <v>98</v>
      </c>
      <c r="GS548" s="52">
        <v>2016</v>
      </c>
      <c r="GX548" s="52" t="s">
        <v>3035</v>
      </c>
      <c r="HC548" s="73" t="s">
        <v>1026</v>
      </c>
      <c r="HD548" s="71" t="s">
        <v>1030</v>
      </c>
      <c r="HE548" s="71" t="s">
        <v>10282</v>
      </c>
      <c r="HW548" s="52" t="s">
        <v>997</v>
      </c>
      <c r="IB548" s="52" t="s">
        <v>10776</v>
      </c>
      <c r="IL548" s="50" t="s">
        <v>1140</v>
      </c>
      <c r="IQ548" s="72" t="s">
        <v>990</v>
      </c>
      <c r="IR548" s="70" t="s">
        <v>1525</v>
      </c>
      <c r="IS548" s="70" t="s">
        <v>10935</v>
      </c>
      <c r="IV548" s="51" t="s">
        <v>970</v>
      </c>
      <c r="JA548" s="52" t="s">
        <v>1006</v>
      </c>
      <c r="JP548" s="51" t="s">
        <v>964</v>
      </c>
      <c r="JZ548" s="52" t="s">
        <v>1477</v>
      </c>
      <c r="KE548" s="52">
        <v>1751320</v>
      </c>
    </row>
    <row r="549" spans="1:296" ht="409.6" thickBot="1">
      <c r="F549" s="51" t="s">
        <v>969</v>
      </c>
      <c r="P549" s="52" t="s">
        <v>132</v>
      </c>
      <c r="U549" s="52" t="s">
        <v>5364</v>
      </c>
      <c r="Z549" s="52" t="s">
        <v>990</v>
      </c>
      <c r="AE549" s="51" t="s">
        <v>971</v>
      </c>
      <c r="AF549"/>
      <c r="AG549"/>
      <c r="AH549"/>
      <c r="AI549"/>
      <c r="AJ549" s="52" t="s">
        <v>6147</v>
      </c>
      <c r="AT549" s="51" t="s">
        <v>969</v>
      </c>
      <c r="BD549" s="52">
        <v>13000000</v>
      </c>
      <c r="BI549" s="51" t="s">
        <v>958</v>
      </c>
      <c r="CW549" s="51" t="s">
        <v>1050</v>
      </c>
      <c r="DL549" s="69"/>
      <c r="DM549" s="69" t="s">
        <v>1011</v>
      </c>
      <c r="DN549" s="69" t="s">
        <v>1012</v>
      </c>
      <c r="DV549" s="51" t="s">
        <v>983</v>
      </c>
      <c r="EK549" s="51" t="s">
        <v>994</v>
      </c>
      <c r="EP549" s="51" t="s">
        <v>958</v>
      </c>
      <c r="EU549" s="51" t="s">
        <v>98</v>
      </c>
      <c r="EZ549" s="52" t="s">
        <v>3041</v>
      </c>
      <c r="FE549" s="72" t="s">
        <v>1017</v>
      </c>
      <c r="FF549" s="70" t="s">
        <v>1525</v>
      </c>
      <c r="FG549" s="70" t="s">
        <v>4460</v>
      </c>
      <c r="FJ549" s="52" t="s">
        <v>124</v>
      </c>
      <c r="FT549" s="51" t="s">
        <v>966</v>
      </c>
      <c r="FY549" s="51" t="s">
        <v>968</v>
      </c>
      <c r="GD549" s="51" t="s">
        <v>969</v>
      </c>
      <c r="GI549" s="50" t="s">
        <v>1009</v>
      </c>
      <c r="GN549" s="52" t="s">
        <v>212</v>
      </c>
      <c r="HC549" s="72" t="s">
        <v>1027</v>
      </c>
      <c r="HD549" s="70" t="s">
        <v>1030</v>
      </c>
      <c r="HE549" s="70" t="s">
        <v>10283</v>
      </c>
      <c r="HH549" s="51" t="s">
        <v>966</v>
      </c>
      <c r="HM549" s="51" t="s">
        <v>968</v>
      </c>
      <c r="HR549" s="51" t="s">
        <v>972</v>
      </c>
      <c r="IB549" s="52"/>
      <c r="IQ549" s="73" t="s">
        <v>1014</v>
      </c>
      <c r="IR549" s="71" t="s">
        <v>1525</v>
      </c>
      <c r="IS549" s="71" t="s">
        <v>10936</v>
      </c>
      <c r="IV549" s="52" t="s">
        <v>124</v>
      </c>
      <c r="JF549" s="51" t="s">
        <v>987</v>
      </c>
      <c r="JK549" s="51" t="s">
        <v>966</v>
      </c>
      <c r="JP549" s="52" t="s">
        <v>965</v>
      </c>
      <c r="JU549" s="51" t="s">
        <v>1038</v>
      </c>
    </row>
    <row r="550" spans="1:296" ht="304.5" thickBot="1">
      <c r="A550" s="51" t="s">
        <v>999</v>
      </c>
      <c r="F550" s="52" t="s">
        <v>124</v>
      </c>
      <c r="K550" s="51" t="s">
        <v>971</v>
      </c>
      <c r="U550" s="68"/>
      <c r="AE550" s="52" t="s">
        <v>5958</v>
      </c>
      <c r="AF550"/>
      <c r="AG550"/>
      <c r="AH550"/>
      <c r="AI550"/>
      <c r="AJ550" s="52" t="s">
        <v>6148</v>
      </c>
      <c r="AO550" s="51" t="s">
        <v>989</v>
      </c>
      <c r="AT550" s="52" t="s">
        <v>124</v>
      </c>
      <c r="AY550" s="50" t="s">
        <v>1245</v>
      </c>
      <c r="BI550" s="52" t="s">
        <v>1742</v>
      </c>
      <c r="BN550" s="51" t="s">
        <v>1249</v>
      </c>
      <c r="BS550" s="51" t="s">
        <v>962</v>
      </c>
      <c r="CM550" s="51" t="s">
        <v>960</v>
      </c>
      <c r="CW550" s="52">
        <v>43</v>
      </c>
      <c r="DL550" s="72" t="s">
        <v>990</v>
      </c>
      <c r="DM550" s="70" t="s">
        <v>1525</v>
      </c>
      <c r="DN550" s="70" t="s">
        <v>8829</v>
      </c>
      <c r="DV550" s="52" t="s">
        <v>132</v>
      </c>
      <c r="EA550" s="50" t="s">
        <v>982</v>
      </c>
      <c r="EF550" s="51" t="s">
        <v>1038</v>
      </c>
      <c r="EK550" s="52" t="s">
        <v>3297</v>
      </c>
      <c r="EP550" s="52" t="s">
        <v>1742</v>
      </c>
      <c r="FE550" s="73" t="s">
        <v>1019</v>
      </c>
      <c r="FF550" s="71" t="s">
        <v>171</v>
      </c>
      <c r="FG550" s="73"/>
      <c r="FT550" s="52" t="s">
        <v>1731</v>
      </c>
      <c r="FY550" s="52" t="s">
        <v>124</v>
      </c>
      <c r="GD550" s="52" t="s">
        <v>124</v>
      </c>
      <c r="GS550" s="51" t="s">
        <v>1054</v>
      </c>
      <c r="GX550" s="51" t="s">
        <v>952</v>
      </c>
      <c r="HC550" s="73" t="s">
        <v>1028</v>
      </c>
      <c r="HD550" s="71" t="s">
        <v>1030</v>
      </c>
      <c r="HE550" s="71" t="s">
        <v>10284</v>
      </c>
      <c r="HH550" s="52" t="s">
        <v>1731</v>
      </c>
      <c r="HM550" s="52">
        <v>500000</v>
      </c>
      <c r="HR550" s="52" t="s">
        <v>10585</v>
      </c>
      <c r="HW550" s="51" t="s">
        <v>968</v>
      </c>
      <c r="IB550" s="52" t="s">
        <v>10777</v>
      </c>
      <c r="IQ550" s="72" t="s">
        <v>1015</v>
      </c>
      <c r="IR550" s="70" t="s">
        <v>1525</v>
      </c>
      <c r="IS550" s="70" t="s">
        <v>10937</v>
      </c>
      <c r="JA550" s="51" t="s">
        <v>991</v>
      </c>
      <c r="JF550" s="52" t="s">
        <v>953</v>
      </c>
      <c r="JK550" s="52" t="s">
        <v>1731</v>
      </c>
      <c r="JU550" s="52" t="s">
        <v>11506</v>
      </c>
      <c r="JZ550" s="51" t="s">
        <v>966</v>
      </c>
      <c r="KE550" s="51" t="s">
        <v>1072</v>
      </c>
    </row>
    <row r="551" spans="1:296" ht="320.5" thickBot="1">
      <c r="A551" s="52">
        <v>30000000</v>
      </c>
      <c r="K551" s="52" t="s">
        <v>2910</v>
      </c>
      <c r="P551" s="50" t="s">
        <v>984</v>
      </c>
      <c r="U551" s="52" t="s">
        <v>5365</v>
      </c>
      <c r="Z551" s="51" t="s">
        <v>991</v>
      </c>
      <c r="AE551"/>
      <c r="AF551"/>
      <c r="AG551"/>
      <c r="AH551"/>
      <c r="AI551"/>
      <c r="AO551" s="52" t="s">
        <v>1001</v>
      </c>
      <c r="BD551" s="51" t="s">
        <v>971</v>
      </c>
      <c r="BN551" s="52">
        <v>72010</v>
      </c>
      <c r="BS551" s="52" t="s">
        <v>1004</v>
      </c>
      <c r="BX551" s="51" t="s">
        <v>1142</v>
      </c>
      <c r="CM551" s="52" t="s">
        <v>8267</v>
      </c>
      <c r="DL551" s="73" t="s">
        <v>1014</v>
      </c>
      <c r="DM551" s="71" t="s">
        <v>1525</v>
      </c>
      <c r="DN551" s="71" t="s">
        <v>8830</v>
      </c>
      <c r="EF551" s="52" t="s">
        <v>1430</v>
      </c>
      <c r="EZ551" s="51" t="s">
        <v>987</v>
      </c>
      <c r="FE551" s="50" t="s">
        <v>1020</v>
      </c>
      <c r="FJ551" s="51" t="s">
        <v>970</v>
      </c>
      <c r="GS551" s="52">
        <v>2010</v>
      </c>
      <c r="GX551" s="52" t="s">
        <v>4557</v>
      </c>
      <c r="HC551" s="72" t="s">
        <v>1029</v>
      </c>
      <c r="HD551" s="70" t="s">
        <v>1030</v>
      </c>
      <c r="HE551" s="70" t="s">
        <v>10285</v>
      </c>
      <c r="HW551" s="52">
        <v>22000000000</v>
      </c>
      <c r="IB551" s="52"/>
      <c r="IL551" s="50" t="s">
        <v>1141</v>
      </c>
      <c r="IQ551" s="73" t="s">
        <v>1016</v>
      </c>
      <c r="IR551" s="71" t="s">
        <v>1525</v>
      </c>
      <c r="IS551" s="71" t="s">
        <v>10938</v>
      </c>
      <c r="IV551" s="51" t="s">
        <v>971</v>
      </c>
      <c r="JA551" s="52" t="s">
        <v>1007</v>
      </c>
      <c r="JP551" s="51" t="s">
        <v>966</v>
      </c>
      <c r="JU551" s="68"/>
      <c r="JZ551" s="52" t="s">
        <v>997</v>
      </c>
      <c r="KE551" s="52">
        <v>100</v>
      </c>
      <c r="KJ551" s="50" t="s">
        <v>1064</v>
      </c>
    </row>
    <row r="552" spans="1:296" ht="200.5" thickBot="1">
      <c r="F552" s="51" t="s">
        <v>970</v>
      </c>
      <c r="U552" s="68"/>
      <c r="Z552" s="52" t="s">
        <v>1509</v>
      </c>
      <c r="AE552" s="51" t="s">
        <v>998</v>
      </c>
      <c r="AF552"/>
      <c r="AG552"/>
      <c r="AH552"/>
      <c r="AI552"/>
      <c r="AJ552" s="50" t="s">
        <v>1555</v>
      </c>
      <c r="AT552" s="51" t="s">
        <v>970</v>
      </c>
      <c r="BD552" s="52" t="s">
        <v>6779</v>
      </c>
      <c r="BI552" s="51" t="s">
        <v>994</v>
      </c>
      <c r="CW552" s="51" t="s">
        <v>1053</v>
      </c>
      <c r="DL552" s="72" t="s">
        <v>1015</v>
      </c>
      <c r="DM552" s="70" t="s">
        <v>1030</v>
      </c>
      <c r="DN552" s="70" t="s">
        <v>8831</v>
      </c>
      <c r="DQ552" s="50" t="s">
        <v>1009</v>
      </c>
      <c r="DV552" s="50" t="s">
        <v>984</v>
      </c>
      <c r="EF552" s="52" t="s">
        <v>1712</v>
      </c>
      <c r="EK552" s="51" t="s">
        <v>961</v>
      </c>
      <c r="EP552" s="51" t="s">
        <v>994</v>
      </c>
      <c r="EZ552" s="52" t="s">
        <v>988</v>
      </c>
      <c r="FJ552" s="52" t="s">
        <v>124</v>
      </c>
      <c r="FT552" s="51" t="s">
        <v>968</v>
      </c>
      <c r="FY552" s="51" t="s">
        <v>969</v>
      </c>
      <c r="GD552" s="51" t="s">
        <v>970</v>
      </c>
      <c r="GI552" s="51" t="s">
        <v>1010</v>
      </c>
      <c r="HC552" s="73" t="s">
        <v>36</v>
      </c>
      <c r="HD552" s="71" t="s">
        <v>171</v>
      </c>
      <c r="HE552" s="73"/>
      <c r="HH552" s="51" t="s">
        <v>968</v>
      </c>
      <c r="HM552" s="51" t="s">
        <v>969</v>
      </c>
      <c r="HR552" s="51" t="s">
        <v>973</v>
      </c>
      <c r="IB552" s="52" t="s">
        <v>10778</v>
      </c>
      <c r="IQ552" s="72" t="s">
        <v>1017</v>
      </c>
      <c r="IR552" s="70" t="s">
        <v>1525</v>
      </c>
      <c r="IS552" s="70" t="s">
        <v>10939</v>
      </c>
      <c r="IV552" s="52" t="s">
        <v>11153</v>
      </c>
      <c r="JF552" s="51" t="s">
        <v>989</v>
      </c>
      <c r="JK552" s="51" t="s">
        <v>968</v>
      </c>
      <c r="JP552" s="52" t="s">
        <v>1731</v>
      </c>
      <c r="JU552" s="52" t="s">
        <v>11507</v>
      </c>
    </row>
    <row r="553" spans="1:296" ht="352.5" thickBot="1">
      <c r="A553" s="51" t="s">
        <v>98</v>
      </c>
      <c r="F553" s="52" t="s">
        <v>124</v>
      </c>
      <c r="K553" s="51" t="s">
        <v>998</v>
      </c>
      <c r="U553" s="52" t="s">
        <v>5366</v>
      </c>
      <c r="AE553" s="52" t="s">
        <v>5959</v>
      </c>
      <c r="AF553"/>
      <c r="AG553"/>
      <c r="AH553"/>
      <c r="AI553"/>
      <c r="AO553" s="51" t="s">
        <v>991</v>
      </c>
      <c r="AT553" s="52" t="s">
        <v>124</v>
      </c>
      <c r="AY553" s="51" t="s">
        <v>1246</v>
      </c>
      <c r="BI553" s="52" t="s">
        <v>7534</v>
      </c>
      <c r="BN553" s="51" t="s">
        <v>1056</v>
      </c>
      <c r="BS553" s="51" t="s">
        <v>964</v>
      </c>
      <c r="BX553" s="51" t="s">
        <v>72</v>
      </c>
      <c r="CM553" s="51" t="s">
        <v>961</v>
      </c>
      <c r="CW553" s="52">
        <v>2009</v>
      </c>
      <c r="DL553" s="73" t="s">
        <v>1016</v>
      </c>
      <c r="DM553" s="71" t="s">
        <v>1525</v>
      </c>
      <c r="DN553" s="71" t="s">
        <v>8832</v>
      </c>
      <c r="EA553" s="51" t="s">
        <v>983</v>
      </c>
      <c r="EF553" s="52" t="s">
        <v>1430</v>
      </c>
      <c r="EK553" s="52" t="s">
        <v>919</v>
      </c>
      <c r="EP553" s="52" t="s">
        <v>2696</v>
      </c>
      <c r="EU553" s="51" t="s">
        <v>950</v>
      </c>
      <c r="FT553" s="52" t="s">
        <v>124</v>
      </c>
      <c r="FY553" s="52" t="s">
        <v>124</v>
      </c>
      <c r="GD553" s="52" t="s">
        <v>124</v>
      </c>
      <c r="GI553" s="69"/>
      <c r="GJ553" s="69" t="s">
        <v>1011</v>
      </c>
      <c r="GK553" s="69" t="s">
        <v>1012</v>
      </c>
      <c r="GN553" s="51" t="s">
        <v>950</v>
      </c>
      <c r="GS553" s="51" t="s">
        <v>1249</v>
      </c>
      <c r="GX553" s="51" t="s">
        <v>954</v>
      </c>
      <c r="HC553" s="50" t="s">
        <v>1031</v>
      </c>
      <c r="HH553" s="52" t="s">
        <v>124</v>
      </c>
      <c r="HM553" s="52" t="s">
        <v>124</v>
      </c>
      <c r="HR553" s="52">
        <v>6490000000</v>
      </c>
      <c r="HW553" s="51" t="s">
        <v>969</v>
      </c>
      <c r="IQ553" s="73" t="s">
        <v>1019</v>
      </c>
      <c r="IR553" s="71" t="s">
        <v>171</v>
      </c>
      <c r="IS553" s="73"/>
      <c r="JA553" s="51" t="s">
        <v>958</v>
      </c>
      <c r="JF553" s="52" t="s">
        <v>990</v>
      </c>
      <c r="JK553" s="52" t="s">
        <v>124</v>
      </c>
      <c r="JU553" s="68"/>
      <c r="JZ553" s="51" t="s">
        <v>968</v>
      </c>
      <c r="KE553" s="51" t="s">
        <v>1073</v>
      </c>
    </row>
    <row r="554" spans="1:296" ht="312.5" thickBot="1">
      <c r="K554" s="52" t="s">
        <v>2911</v>
      </c>
      <c r="P554" s="51" t="s">
        <v>985</v>
      </c>
      <c r="Z554" s="51" t="s">
        <v>958</v>
      </c>
      <c r="AE554"/>
      <c r="AF554"/>
      <c r="AG554"/>
      <c r="AH554"/>
      <c r="AI554"/>
      <c r="AO554" s="52" t="s">
        <v>2279</v>
      </c>
      <c r="BD554" s="51" t="s">
        <v>972</v>
      </c>
      <c r="BN554" s="52">
        <v>2025</v>
      </c>
      <c r="BS554" s="52" t="s">
        <v>1195</v>
      </c>
      <c r="CM554" s="52" t="s">
        <v>918</v>
      </c>
      <c r="DL554" s="72" t="s">
        <v>1017</v>
      </c>
      <c r="DM554" s="70" t="s">
        <v>1030</v>
      </c>
      <c r="DN554" s="70" t="s">
        <v>8833</v>
      </c>
      <c r="EA554" s="52" t="s">
        <v>132</v>
      </c>
      <c r="EF554" s="52" t="s">
        <v>1760</v>
      </c>
      <c r="EU554" s="52" t="s">
        <v>1000</v>
      </c>
      <c r="EZ554" s="51" t="s">
        <v>989</v>
      </c>
      <c r="FE554" s="51" t="s">
        <v>1021</v>
      </c>
      <c r="FJ554" s="51" t="s">
        <v>971</v>
      </c>
      <c r="GI554" s="72" t="s">
        <v>990</v>
      </c>
      <c r="GJ554" s="70" t="s">
        <v>1525</v>
      </c>
      <c r="GK554" s="70" t="s">
        <v>9688</v>
      </c>
      <c r="GN554" s="52" t="s">
        <v>1941</v>
      </c>
      <c r="GS554" s="52">
        <v>260000</v>
      </c>
      <c r="GX554" s="52" t="s">
        <v>955</v>
      </c>
      <c r="HW554" s="52" t="s">
        <v>124</v>
      </c>
      <c r="IB554" s="50" t="s">
        <v>1039</v>
      </c>
      <c r="IL554" s="51" t="s">
        <v>1142</v>
      </c>
      <c r="IQ554" s="50" t="s">
        <v>1020</v>
      </c>
      <c r="IV554" s="51" t="s">
        <v>998</v>
      </c>
      <c r="JA554" s="52" t="s">
        <v>1008</v>
      </c>
      <c r="JP554" s="51" t="s">
        <v>968</v>
      </c>
      <c r="JU554" s="52" t="s">
        <v>11508</v>
      </c>
      <c r="JZ554" s="52">
        <v>10000000</v>
      </c>
      <c r="KE554" s="52" t="s">
        <v>2000</v>
      </c>
      <c r="KJ554" s="51" t="s">
        <v>1065</v>
      </c>
    </row>
    <row r="555" spans="1:296" ht="240.5" thickBot="1">
      <c r="F555" s="51" t="s">
        <v>971</v>
      </c>
      <c r="U555" s="50" t="s">
        <v>1555</v>
      </c>
      <c r="Z555" s="52" t="s">
        <v>1742</v>
      </c>
      <c r="AE555" s="51" t="s">
        <v>999</v>
      </c>
      <c r="AF555"/>
      <c r="AG555"/>
      <c r="AH555"/>
      <c r="AI555"/>
      <c r="AJ555" s="51" t="s">
        <v>1556</v>
      </c>
      <c r="AT555" s="51" t="s">
        <v>971</v>
      </c>
      <c r="AY555" s="51" t="s">
        <v>1046</v>
      </c>
      <c r="BD555" s="52" t="s">
        <v>6780</v>
      </c>
      <c r="BI555" s="51" t="s">
        <v>961</v>
      </c>
      <c r="BX555" s="51" t="s">
        <v>1143</v>
      </c>
      <c r="CW555" s="51" t="s">
        <v>1054</v>
      </c>
      <c r="DL555" s="73" t="s">
        <v>1019</v>
      </c>
      <c r="DM555" s="71" t="s">
        <v>171</v>
      </c>
      <c r="DN555" s="73"/>
      <c r="DQ555" s="51" t="s">
        <v>1010</v>
      </c>
      <c r="DV555" s="51" t="s">
        <v>985</v>
      </c>
      <c r="EF555" s="68"/>
      <c r="EK555" s="51" t="s">
        <v>962</v>
      </c>
      <c r="EP555" s="51" t="s">
        <v>961</v>
      </c>
      <c r="EZ555" s="52" t="s">
        <v>990</v>
      </c>
      <c r="FE555" s="69"/>
      <c r="FF555" s="69" t="s">
        <v>1022</v>
      </c>
      <c r="FG555" s="69" t="s">
        <v>1012</v>
      </c>
      <c r="FJ555" s="52" t="s">
        <v>9113</v>
      </c>
      <c r="FT555" s="51" t="s">
        <v>969</v>
      </c>
      <c r="FY555" s="51" t="s">
        <v>970</v>
      </c>
      <c r="GD555" s="51" t="s">
        <v>971</v>
      </c>
      <c r="GI555" s="73" t="s">
        <v>1014</v>
      </c>
      <c r="GJ555" s="71" t="s">
        <v>1525</v>
      </c>
      <c r="GK555" s="71" t="s">
        <v>9689</v>
      </c>
      <c r="HH555" s="51" t="s">
        <v>969</v>
      </c>
      <c r="HM555" s="51" t="s">
        <v>970</v>
      </c>
      <c r="HR555" s="51" t="s">
        <v>98</v>
      </c>
      <c r="IV555" s="52" t="s">
        <v>11154</v>
      </c>
      <c r="JF555" s="51" t="s">
        <v>991</v>
      </c>
      <c r="JK555" s="51" t="s">
        <v>969</v>
      </c>
      <c r="JP555" s="52" t="s">
        <v>124</v>
      </c>
      <c r="JU555" s="68"/>
    </row>
    <row r="556" spans="1:296" ht="409.6" thickBot="1">
      <c r="F556" s="52" t="s">
        <v>1936</v>
      </c>
      <c r="K556" s="51" t="s">
        <v>999</v>
      </c>
      <c r="P556" s="51" t="s">
        <v>950</v>
      </c>
      <c r="AE556" s="52">
        <v>420000000</v>
      </c>
      <c r="AF556"/>
      <c r="AG556"/>
      <c r="AH556"/>
      <c r="AI556"/>
      <c r="AJ556" s="69" t="s">
        <v>1557</v>
      </c>
      <c r="AK556" s="69" t="s">
        <v>1558</v>
      </c>
      <c r="AO556" s="51" t="s">
        <v>958</v>
      </c>
      <c r="AT556" s="52" t="s">
        <v>6335</v>
      </c>
      <c r="AY556" s="52" t="s">
        <v>1247</v>
      </c>
      <c r="BI556" s="52" t="s">
        <v>995</v>
      </c>
      <c r="BN556" s="51" t="s">
        <v>1057</v>
      </c>
      <c r="BS556" s="51" t="s">
        <v>966</v>
      </c>
      <c r="BX556" s="52" t="s">
        <v>8102</v>
      </c>
      <c r="CM556" s="51" t="s">
        <v>962</v>
      </c>
      <c r="CW556" s="52">
        <v>2009</v>
      </c>
      <c r="DL556" s="50" t="s">
        <v>1020</v>
      </c>
      <c r="DQ556" s="69"/>
      <c r="DR556" s="69" t="s">
        <v>1011</v>
      </c>
      <c r="DS556" s="69" t="s">
        <v>1012</v>
      </c>
      <c r="EA556" s="50" t="s">
        <v>984</v>
      </c>
      <c r="EF556" s="52" t="s">
        <v>1761</v>
      </c>
      <c r="EK556" s="52" t="s">
        <v>996</v>
      </c>
      <c r="EP556" s="52" t="s">
        <v>917</v>
      </c>
      <c r="EU556" s="51" t="s">
        <v>987</v>
      </c>
      <c r="FE556" s="72" t="s">
        <v>1023</v>
      </c>
      <c r="FF556" s="70" t="s">
        <v>1525</v>
      </c>
      <c r="FG556" s="70" t="s">
        <v>4461</v>
      </c>
      <c r="FT556" s="52" t="s">
        <v>124</v>
      </c>
      <c r="FY556" s="52" t="s">
        <v>124</v>
      </c>
      <c r="GD556" s="52" t="s">
        <v>5545</v>
      </c>
      <c r="GI556" s="72" t="s">
        <v>1015</v>
      </c>
      <c r="GJ556" s="70" t="s">
        <v>1525</v>
      </c>
      <c r="GK556" s="70" t="s">
        <v>9690</v>
      </c>
      <c r="GN556" s="51" t="s">
        <v>952</v>
      </c>
      <c r="GS556" s="51" t="s">
        <v>1056</v>
      </c>
      <c r="GX556" s="51" t="s">
        <v>956</v>
      </c>
      <c r="HC556" s="50" t="s">
        <v>1032</v>
      </c>
      <c r="HH556" s="52" t="s">
        <v>124</v>
      </c>
      <c r="HM556" s="52" t="s">
        <v>124</v>
      </c>
      <c r="HW556" s="51" t="s">
        <v>970</v>
      </c>
      <c r="IL556" s="51" t="s">
        <v>72</v>
      </c>
      <c r="JA556" s="51" t="s">
        <v>994</v>
      </c>
      <c r="JF556" s="52" t="s">
        <v>1509</v>
      </c>
      <c r="JK556" s="52" t="s">
        <v>124</v>
      </c>
      <c r="JU556" s="52" t="s">
        <v>11509</v>
      </c>
      <c r="JZ556" s="51" t="s">
        <v>969</v>
      </c>
      <c r="KE556" s="51" t="s">
        <v>732</v>
      </c>
      <c r="KJ556" s="51" t="s">
        <v>1066</v>
      </c>
    </row>
    <row r="557" spans="1:296" ht="409.6" thickBot="1">
      <c r="A557" s="51" t="s">
        <v>950</v>
      </c>
      <c r="K557" s="52">
        <v>1</v>
      </c>
      <c r="P557" s="52" t="s">
        <v>986</v>
      </c>
      <c r="Z557" s="51" t="s">
        <v>994</v>
      </c>
      <c r="AE557"/>
      <c r="AF557"/>
      <c r="AG557"/>
      <c r="AH557"/>
      <c r="AI557"/>
      <c r="AJ557" s="70" t="s">
        <v>6149</v>
      </c>
      <c r="AK557" s="70" t="s">
        <v>6150</v>
      </c>
      <c r="AO557" s="52" t="s">
        <v>1003</v>
      </c>
      <c r="BD557" s="51" t="s">
        <v>973</v>
      </c>
      <c r="BN557" s="52" t="s">
        <v>2733</v>
      </c>
      <c r="BS557" s="52" t="s">
        <v>997</v>
      </c>
      <c r="CM557" s="52" t="s">
        <v>1004</v>
      </c>
      <c r="DQ557" s="72" t="s">
        <v>990</v>
      </c>
      <c r="DR557" s="70" t="s">
        <v>1018</v>
      </c>
      <c r="DS557" s="70" t="s">
        <v>1221</v>
      </c>
      <c r="DV557" s="51" t="s">
        <v>950</v>
      </c>
      <c r="EF557" s="68"/>
      <c r="EU557" s="52" t="s">
        <v>988</v>
      </c>
      <c r="EZ557" s="51" t="s">
        <v>991</v>
      </c>
      <c r="FE557" s="73" t="s">
        <v>1024</v>
      </c>
      <c r="FF557" s="71" t="s">
        <v>1525</v>
      </c>
      <c r="FG557" s="71" t="s">
        <v>4462</v>
      </c>
      <c r="FJ557" s="51" t="s">
        <v>998</v>
      </c>
      <c r="GI557" s="73" t="s">
        <v>1016</v>
      </c>
      <c r="GJ557" s="71" t="s">
        <v>1525</v>
      </c>
      <c r="GK557" s="71" t="s">
        <v>9691</v>
      </c>
      <c r="GN557" s="52" t="s">
        <v>953</v>
      </c>
      <c r="GS557" s="52">
        <v>2022</v>
      </c>
      <c r="GX557" s="52" t="s">
        <v>1204</v>
      </c>
      <c r="HW557" s="52" t="s">
        <v>124</v>
      </c>
      <c r="IB557" s="51" t="s">
        <v>1040</v>
      </c>
      <c r="IQ557" s="51" t="s">
        <v>1021</v>
      </c>
      <c r="IV557" s="51" t="s">
        <v>999</v>
      </c>
      <c r="JA557" s="52" t="s">
        <v>11902</v>
      </c>
      <c r="JP557" s="51" t="s">
        <v>969</v>
      </c>
      <c r="JU557" s="68"/>
      <c r="JZ557" s="52" t="s">
        <v>124</v>
      </c>
      <c r="KE557" s="52" t="s">
        <v>12537</v>
      </c>
      <c r="KJ557" s="52" t="s">
        <v>11747</v>
      </c>
    </row>
    <row r="558" spans="1:296" ht="409.6" thickBot="1">
      <c r="A558" s="52" t="s">
        <v>1963</v>
      </c>
      <c r="F558" s="51" t="s">
        <v>972</v>
      </c>
      <c r="U558" s="51" t="s">
        <v>1556</v>
      </c>
      <c r="Z558" s="52" t="s">
        <v>4047</v>
      </c>
      <c r="AE558" s="51" t="s">
        <v>98</v>
      </c>
      <c r="AF558"/>
      <c r="AG558"/>
      <c r="AH558"/>
      <c r="AI558"/>
      <c r="AJ558" s="50" t="s">
        <v>735</v>
      </c>
      <c r="AT558" s="51" t="s">
        <v>998</v>
      </c>
      <c r="AY558" s="51" t="s">
        <v>707</v>
      </c>
      <c r="BD558" s="52">
        <v>500000</v>
      </c>
      <c r="BI558" s="51" t="s">
        <v>962</v>
      </c>
      <c r="BX558" s="51" t="s">
        <v>1145</v>
      </c>
      <c r="CW558" s="51" t="s">
        <v>1249</v>
      </c>
      <c r="DQ558" s="73" t="s">
        <v>1014</v>
      </c>
      <c r="DR558" s="71" t="s">
        <v>1018</v>
      </c>
      <c r="DS558" s="71" t="s">
        <v>1222</v>
      </c>
      <c r="DV558" s="52" t="s">
        <v>986</v>
      </c>
      <c r="EF558" s="52" t="s">
        <v>1430</v>
      </c>
      <c r="EK558" s="51" t="s">
        <v>964</v>
      </c>
      <c r="EP558" s="51" t="s">
        <v>962</v>
      </c>
      <c r="EZ558" s="52" t="s">
        <v>992</v>
      </c>
      <c r="FE558" s="72" t="s">
        <v>1025</v>
      </c>
      <c r="FF558" s="70" t="s">
        <v>1525</v>
      </c>
      <c r="FG558" s="70" t="s">
        <v>4463</v>
      </c>
      <c r="FJ558" s="52" t="s">
        <v>9114</v>
      </c>
      <c r="FT558" s="51" t="s">
        <v>970</v>
      </c>
      <c r="FY558" s="51" t="s">
        <v>971</v>
      </c>
      <c r="GD558" s="51" t="s">
        <v>998</v>
      </c>
      <c r="GI558" s="72" t="s">
        <v>1017</v>
      </c>
      <c r="GJ558" s="70" t="s">
        <v>1525</v>
      </c>
      <c r="GK558" s="70" t="s">
        <v>9692</v>
      </c>
      <c r="HH558" s="51" t="s">
        <v>970</v>
      </c>
      <c r="HM558" s="51" t="s">
        <v>971</v>
      </c>
      <c r="IB558" s="52" t="s">
        <v>10779</v>
      </c>
      <c r="IL558" s="51" t="s">
        <v>1143</v>
      </c>
      <c r="IQ558" s="69"/>
      <c r="IR558" s="69" t="s">
        <v>1022</v>
      </c>
      <c r="IS558" s="69" t="s">
        <v>1012</v>
      </c>
      <c r="IV558" s="52">
        <v>900000000</v>
      </c>
      <c r="JF558" s="51" t="s">
        <v>958</v>
      </c>
      <c r="JK558" s="51" t="s">
        <v>970</v>
      </c>
      <c r="JP558" s="52" t="s">
        <v>124</v>
      </c>
      <c r="JU558" s="52" t="s">
        <v>11510</v>
      </c>
    </row>
    <row r="559" spans="1:296" ht="328.5" thickBot="1">
      <c r="F559" s="52" t="s">
        <v>1937</v>
      </c>
      <c r="K559" s="51" t="s">
        <v>98</v>
      </c>
      <c r="P559" s="51" t="s">
        <v>987</v>
      </c>
      <c r="U559" s="69" t="s">
        <v>1557</v>
      </c>
      <c r="V559" s="69" t="s">
        <v>1558</v>
      </c>
      <c r="AE559"/>
      <c r="AF559"/>
      <c r="AG559"/>
      <c r="AH559"/>
      <c r="AI559"/>
      <c r="AO559" s="51" t="s">
        <v>994</v>
      </c>
      <c r="AT559" s="52" t="s">
        <v>6336</v>
      </c>
      <c r="AY559" s="52" t="s">
        <v>1048</v>
      </c>
      <c r="BI559" s="52" t="s">
        <v>963</v>
      </c>
      <c r="BN559" s="51" t="s">
        <v>1059</v>
      </c>
      <c r="BS559" s="51" t="s">
        <v>968</v>
      </c>
      <c r="BX559" s="52" t="s">
        <v>8103</v>
      </c>
      <c r="CM559" s="51" t="s">
        <v>964</v>
      </c>
      <c r="CW559" s="52">
        <v>301435</v>
      </c>
      <c r="DL559" s="51" t="s">
        <v>1021</v>
      </c>
      <c r="DQ559" s="72" t="s">
        <v>1015</v>
      </c>
      <c r="DR559" s="70" t="s">
        <v>1013</v>
      </c>
      <c r="DS559" s="70" t="s">
        <v>1223</v>
      </c>
      <c r="EA559" s="51" t="s">
        <v>985</v>
      </c>
      <c r="EF559" s="52" t="s">
        <v>1753</v>
      </c>
      <c r="EK559" s="52" t="s">
        <v>1482</v>
      </c>
      <c r="EP559" s="52" t="s">
        <v>1004</v>
      </c>
      <c r="EU559" s="51" t="s">
        <v>989</v>
      </c>
      <c r="FE559" s="73" t="s">
        <v>1026</v>
      </c>
      <c r="FF559" s="71" t="s">
        <v>1018</v>
      </c>
      <c r="FG559" s="71" t="s">
        <v>4464</v>
      </c>
      <c r="FT559" s="52" t="s">
        <v>124</v>
      </c>
      <c r="GD559" s="52" t="s">
        <v>5546</v>
      </c>
      <c r="GI559" s="73" t="s">
        <v>1019</v>
      </c>
      <c r="GJ559" s="71" t="s">
        <v>1030</v>
      </c>
      <c r="GK559" s="71" t="s">
        <v>9693</v>
      </c>
      <c r="GN559" s="51" t="s">
        <v>954</v>
      </c>
      <c r="GS559" s="51" t="s">
        <v>1057</v>
      </c>
      <c r="GX559" s="51" t="s">
        <v>958</v>
      </c>
      <c r="HC559" s="51" t="s">
        <v>1033</v>
      </c>
      <c r="HH559" s="52" t="s">
        <v>124</v>
      </c>
      <c r="HM559" s="52" t="s">
        <v>4617</v>
      </c>
      <c r="HR559" s="51" t="s">
        <v>950</v>
      </c>
      <c r="HW559" s="51" t="s">
        <v>971</v>
      </c>
      <c r="IL559" s="52" t="s">
        <v>2048</v>
      </c>
      <c r="IQ559" s="72" t="s">
        <v>1023</v>
      </c>
      <c r="IR559" s="70" t="s">
        <v>1525</v>
      </c>
      <c r="IS559" s="70" t="s">
        <v>10940</v>
      </c>
      <c r="JA559" s="51" t="s">
        <v>961</v>
      </c>
      <c r="JF559" s="52" t="s">
        <v>1742</v>
      </c>
      <c r="JK559" s="52" t="s">
        <v>124</v>
      </c>
      <c r="JU559" s="68"/>
      <c r="JZ559" s="51" t="s">
        <v>970</v>
      </c>
      <c r="KE559" s="51" t="s">
        <v>1074</v>
      </c>
      <c r="KJ559" s="51" t="s">
        <v>1068</v>
      </c>
    </row>
    <row r="560" spans="1:296" ht="160.5" customHeight="1" thickBot="1">
      <c r="A560" s="51" t="s">
        <v>987</v>
      </c>
      <c r="K560" s="52" t="s">
        <v>2912</v>
      </c>
      <c r="P560" s="52" t="s">
        <v>953</v>
      </c>
      <c r="U560" s="70" t="s">
        <v>5367</v>
      </c>
      <c r="V560" s="70" t="s">
        <v>5368</v>
      </c>
      <c r="Z560" s="51" t="s">
        <v>961</v>
      </c>
      <c r="AE560"/>
      <c r="AF560"/>
      <c r="AG560"/>
      <c r="AH560"/>
      <c r="AI560"/>
      <c r="AO560" s="52" t="s">
        <v>12091</v>
      </c>
      <c r="BD560" s="51" t="s">
        <v>98</v>
      </c>
      <c r="BN560" s="52">
        <v>94</v>
      </c>
      <c r="BS560" s="52">
        <v>75450000</v>
      </c>
      <c r="CM560" s="52" t="s">
        <v>1482</v>
      </c>
      <c r="DL560" s="69"/>
      <c r="DM560" s="69" t="s">
        <v>1022</v>
      </c>
      <c r="DN560" s="69" t="s">
        <v>1012</v>
      </c>
      <c r="DQ560" s="73" t="s">
        <v>1016</v>
      </c>
      <c r="DR560" s="71" t="s">
        <v>1013</v>
      </c>
      <c r="DS560" s="71" t="s">
        <v>1224</v>
      </c>
      <c r="DV560" s="51" t="s">
        <v>987</v>
      </c>
      <c r="EF560" s="68"/>
      <c r="EU560" s="52" t="s">
        <v>990</v>
      </c>
      <c r="EZ560" s="51" t="s">
        <v>958</v>
      </c>
      <c r="FE560" s="72" t="s">
        <v>1027</v>
      </c>
      <c r="FF560" s="70" t="s">
        <v>1018</v>
      </c>
      <c r="FG560" s="70" t="s">
        <v>4465</v>
      </c>
      <c r="FJ560" s="51" t="s">
        <v>999</v>
      </c>
      <c r="FY560" s="51" t="s">
        <v>972</v>
      </c>
      <c r="GI560" s="50" t="s">
        <v>1020</v>
      </c>
      <c r="GN560" s="52" t="s">
        <v>975</v>
      </c>
      <c r="GS560" s="52" t="s">
        <v>2733</v>
      </c>
      <c r="GX560" s="52" t="s">
        <v>3034</v>
      </c>
      <c r="HC560" s="52" t="s">
        <v>132</v>
      </c>
      <c r="HR560" s="52" t="s">
        <v>3036</v>
      </c>
      <c r="HW560" s="52" t="s">
        <v>5730</v>
      </c>
      <c r="IB560" s="50" t="s">
        <v>735</v>
      </c>
      <c r="IQ560" s="73" t="s">
        <v>1024</v>
      </c>
      <c r="IR560" s="71" t="s">
        <v>1525</v>
      </c>
      <c r="IS560" s="71" t="s">
        <v>10941</v>
      </c>
      <c r="IV560" s="51" t="s">
        <v>98</v>
      </c>
      <c r="JA560" s="52" t="s">
        <v>917</v>
      </c>
      <c r="JP560" s="51" t="s">
        <v>970</v>
      </c>
      <c r="JU560" s="52" t="s">
        <v>11511</v>
      </c>
      <c r="JZ560" s="52" t="s">
        <v>124</v>
      </c>
      <c r="KE560" s="52" t="s">
        <v>12538</v>
      </c>
      <c r="KJ560" s="52" t="s">
        <v>11748</v>
      </c>
    </row>
    <row r="561" spans="1:296" ht="409.6" thickBot="1">
      <c r="A561" s="52" t="s">
        <v>988</v>
      </c>
      <c r="F561" s="51" t="s">
        <v>973</v>
      </c>
      <c r="U561" s="50" t="s">
        <v>735</v>
      </c>
      <c r="Z561" s="52" t="s">
        <v>917</v>
      </c>
      <c r="AE561"/>
      <c r="AF561"/>
      <c r="AG561"/>
      <c r="AH561"/>
      <c r="AI561"/>
      <c r="AJ561" s="50" t="s">
        <v>1041</v>
      </c>
      <c r="AT561" s="51" t="s">
        <v>999</v>
      </c>
      <c r="AY561" s="51" t="s">
        <v>1049</v>
      </c>
      <c r="BD561" s="52" t="s">
        <v>6781</v>
      </c>
      <c r="BI561" s="51" t="s">
        <v>964</v>
      </c>
      <c r="BX561" s="51" t="s">
        <v>1147</v>
      </c>
      <c r="CW561" s="51" t="s">
        <v>1056</v>
      </c>
      <c r="DL561" s="72" t="s">
        <v>1023</v>
      </c>
      <c r="DM561" s="70" t="s">
        <v>1525</v>
      </c>
      <c r="DN561" s="70" t="s">
        <v>8834</v>
      </c>
      <c r="DQ561" s="72" t="s">
        <v>1017</v>
      </c>
      <c r="DR561" s="70" t="s">
        <v>1018</v>
      </c>
      <c r="DS561" s="70" t="s">
        <v>1225</v>
      </c>
      <c r="DV561" s="52" t="s">
        <v>953</v>
      </c>
      <c r="EA561" s="51" t="s">
        <v>950</v>
      </c>
      <c r="EF561" s="52" t="s">
        <v>1762</v>
      </c>
      <c r="EK561" s="51" t="s">
        <v>966</v>
      </c>
      <c r="EP561" s="51" t="s">
        <v>964</v>
      </c>
      <c r="EZ561" s="52" t="s">
        <v>993</v>
      </c>
      <c r="FE561" s="73" t="s">
        <v>1028</v>
      </c>
      <c r="FF561" s="71" t="s">
        <v>1525</v>
      </c>
      <c r="FG561" s="71" t="s">
        <v>4466</v>
      </c>
      <c r="FJ561" s="52">
        <v>2600000</v>
      </c>
      <c r="FT561" s="51" t="s">
        <v>971</v>
      </c>
      <c r="GD561" s="51" t="s">
        <v>999</v>
      </c>
      <c r="HH561" s="51" t="s">
        <v>971</v>
      </c>
      <c r="HM561" s="51" t="s">
        <v>972</v>
      </c>
      <c r="IL561" s="51" t="s">
        <v>1145</v>
      </c>
      <c r="IQ561" s="72" t="s">
        <v>1025</v>
      </c>
      <c r="IR561" s="70" t="s">
        <v>1525</v>
      </c>
      <c r="IS561" s="70" t="s">
        <v>10942</v>
      </c>
      <c r="JF561" s="51" t="s">
        <v>994</v>
      </c>
      <c r="JK561" s="51" t="s">
        <v>971</v>
      </c>
      <c r="JP561" s="52" t="s">
        <v>124</v>
      </c>
    </row>
    <row r="562" spans="1:296" ht="336.5" thickBot="1">
      <c r="F562" s="52">
        <v>0</v>
      </c>
      <c r="P562" s="51" t="s">
        <v>989</v>
      </c>
      <c r="AE562" s="50" t="s">
        <v>1009</v>
      </c>
      <c r="AF562"/>
      <c r="AG562"/>
      <c r="AH562"/>
      <c r="AI562"/>
      <c r="AO562" s="51" t="s">
        <v>961</v>
      </c>
      <c r="AT562" s="52">
        <v>16000000</v>
      </c>
      <c r="AY562" s="52">
        <v>100</v>
      </c>
      <c r="BI562" s="52" t="s">
        <v>979</v>
      </c>
      <c r="BN562" s="51" t="s">
        <v>1060</v>
      </c>
      <c r="BS562" s="51" t="s">
        <v>969</v>
      </c>
      <c r="BX562" s="52">
        <v>34592</v>
      </c>
      <c r="CM562" s="51" t="s">
        <v>966</v>
      </c>
      <c r="CW562" s="52">
        <v>2020</v>
      </c>
      <c r="DL562" s="73" t="s">
        <v>1024</v>
      </c>
      <c r="DM562" s="71" t="s">
        <v>1018</v>
      </c>
      <c r="DN562" s="71" t="s">
        <v>8835</v>
      </c>
      <c r="DQ562" s="73" t="s">
        <v>1019</v>
      </c>
      <c r="DR562" s="71" t="s">
        <v>171</v>
      </c>
      <c r="DS562" s="73"/>
      <c r="EA562" s="52" t="s">
        <v>986</v>
      </c>
      <c r="EF562" s="68"/>
      <c r="EK562" s="52" t="s">
        <v>967</v>
      </c>
      <c r="EP562" s="52" t="s">
        <v>979</v>
      </c>
      <c r="EU562" s="51" t="s">
        <v>991</v>
      </c>
      <c r="FE562" s="72" t="s">
        <v>1029</v>
      </c>
      <c r="FF562" s="70" t="s">
        <v>1018</v>
      </c>
      <c r="FG562" s="70" t="s">
        <v>4467</v>
      </c>
      <c r="FT562" s="52" t="s">
        <v>9343</v>
      </c>
      <c r="FY562" s="51" t="s">
        <v>973</v>
      </c>
      <c r="GD562" s="52">
        <v>1000000</v>
      </c>
      <c r="GN562" s="51" t="s">
        <v>956</v>
      </c>
      <c r="GS562" s="51" t="s">
        <v>1059</v>
      </c>
      <c r="GX562" s="51" t="s">
        <v>960</v>
      </c>
      <c r="HC562" s="50" t="s">
        <v>1034</v>
      </c>
      <c r="HH562" s="52" t="s">
        <v>10435</v>
      </c>
      <c r="HM562" s="52" t="s">
        <v>4620</v>
      </c>
      <c r="HR562" s="51" t="s">
        <v>952</v>
      </c>
      <c r="HW562" s="51" t="s">
        <v>998</v>
      </c>
      <c r="IL562" s="52" t="s">
        <v>2049</v>
      </c>
      <c r="IQ562" s="73" t="s">
        <v>1026</v>
      </c>
      <c r="IR562" s="71" t="s">
        <v>1013</v>
      </c>
      <c r="IS562" s="71" t="s">
        <v>10943</v>
      </c>
      <c r="JA562" s="51" t="s">
        <v>962</v>
      </c>
      <c r="JF562" s="52" t="s">
        <v>4826</v>
      </c>
      <c r="JK562" s="52" t="s">
        <v>11326</v>
      </c>
      <c r="JU562" s="50" t="s">
        <v>1039</v>
      </c>
      <c r="JZ562" s="51" t="s">
        <v>971</v>
      </c>
      <c r="KE562" s="51" t="s">
        <v>1075</v>
      </c>
      <c r="KJ562" s="51" t="s">
        <v>1069</v>
      </c>
    </row>
    <row r="563" spans="1:296" ht="176.5" thickBot="1">
      <c r="A563" s="51" t="s">
        <v>989</v>
      </c>
      <c r="P563" s="52" t="s">
        <v>1001</v>
      </c>
      <c r="Z563" s="51" t="s">
        <v>962</v>
      </c>
      <c r="AE563"/>
      <c r="AF563"/>
      <c r="AG563"/>
      <c r="AH563"/>
      <c r="AI563"/>
      <c r="AO563" s="52" t="s">
        <v>918</v>
      </c>
      <c r="BN563" s="52" t="s">
        <v>1061</v>
      </c>
      <c r="BS563" s="52" t="s">
        <v>124</v>
      </c>
      <c r="CM563" s="52" t="s">
        <v>997</v>
      </c>
      <c r="DL563" s="72" t="s">
        <v>1025</v>
      </c>
      <c r="DM563" s="70" t="s">
        <v>1525</v>
      </c>
      <c r="DN563" s="70" t="s">
        <v>8836</v>
      </c>
      <c r="DQ563" s="50" t="s">
        <v>1020</v>
      </c>
      <c r="DV563" s="51" t="s">
        <v>989</v>
      </c>
      <c r="EF563" s="52" t="s">
        <v>1763</v>
      </c>
      <c r="EU563" s="52" t="s">
        <v>992</v>
      </c>
      <c r="EZ563" s="51" t="s">
        <v>994</v>
      </c>
      <c r="FE563" s="73" t="s">
        <v>36</v>
      </c>
      <c r="FF563" s="71" t="s">
        <v>171</v>
      </c>
      <c r="FG563" s="73"/>
      <c r="FJ563" s="51" t="s">
        <v>98</v>
      </c>
      <c r="GI563" s="51" t="s">
        <v>1021</v>
      </c>
      <c r="GN563" s="52" t="s">
        <v>1198</v>
      </c>
      <c r="GS563" s="52">
        <v>79</v>
      </c>
      <c r="GX563" s="52" t="s">
        <v>10086</v>
      </c>
      <c r="HR563" s="52" t="s">
        <v>981</v>
      </c>
      <c r="HW563" s="52" t="s">
        <v>5731</v>
      </c>
      <c r="IB563" s="50" t="s">
        <v>1041</v>
      </c>
      <c r="IQ563" s="72" t="s">
        <v>1027</v>
      </c>
      <c r="IR563" s="70" t="s">
        <v>1030</v>
      </c>
      <c r="IS563" s="70" t="s">
        <v>10944</v>
      </c>
      <c r="JA563" s="52" t="s">
        <v>978</v>
      </c>
      <c r="JP563" s="51" t="s">
        <v>971</v>
      </c>
      <c r="JZ563" s="52" t="s">
        <v>11611</v>
      </c>
      <c r="KE563" s="52" t="s">
        <v>3045</v>
      </c>
      <c r="KJ563" s="52" t="s">
        <v>11748</v>
      </c>
    </row>
    <row r="564" spans="1:296" ht="160.5" thickBot="1">
      <c r="A564" s="52" t="s">
        <v>2295</v>
      </c>
      <c r="F564" s="51" t="s">
        <v>98</v>
      </c>
      <c r="K564" s="51" t="s">
        <v>950</v>
      </c>
      <c r="U564" s="50" t="s">
        <v>1041</v>
      </c>
      <c r="Z564" s="52" t="s">
        <v>996</v>
      </c>
      <c r="AE564"/>
      <c r="AF564"/>
      <c r="AG564"/>
      <c r="AH564"/>
      <c r="AI564"/>
      <c r="AJ564" s="51" t="s">
        <v>1042</v>
      </c>
      <c r="AT564" s="51" t="s">
        <v>98</v>
      </c>
      <c r="AY564" s="51" t="s">
        <v>1050</v>
      </c>
      <c r="BI564" s="51" t="s">
        <v>966</v>
      </c>
      <c r="BX564" s="51" t="s">
        <v>98</v>
      </c>
      <c r="CW564" s="51" t="s">
        <v>1057</v>
      </c>
      <c r="DL564" s="73" t="s">
        <v>1026</v>
      </c>
      <c r="DM564" s="71" t="s">
        <v>1030</v>
      </c>
      <c r="DN564" s="71" t="s">
        <v>8837</v>
      </c>
      <c r="DV564" s="52" t="s">
        <v>1006</v>
      </c>
      <c r="EA564" s="51" t="s">
        <v>987</v>
      </c>
      <c r="EF564" s="68"/>
      <c r="EK564" s="51" t="s">
        <v>968</v>
      </c>
      <c r="EP564" s="51" t="s">
        <v>966</v>
      </c>
      <c r="EZ564" s="52" t="s">
        <v>8981</v>
      </c>
      <c r="FE564" s="50" t="s">
        <v>1031</v>
      </c>
      <c r="FT564" s="51" t="s">
        <v>972</v>
      </c>
      <c r="FY564" s="51" t="s">
        <v>98</v>
      </c>
      <c r="GD564" s="51" t="s">
        <v>98</v>
      </c>
      <c r="GI564" s="69"/>
      <c r="GJ564" s="69" t="s">
        <v>1022</v>
      </c>
      <c r="GK564" s="69" t="s">
        <v>1012</v>
      </c>
      <c r="HH564" s="51" t="s">
        <v>998</v>
      </c>
      <c r="HM564" s="51" t="s">
        <v>973</v>
      </c>
      <c r="IL564" s="51" t="s">
        <v>1147</v>
      </c>
      <c r="IQ564" s="73" t="s">
        <v>1028</v>
      </c>
      <c r="IR564" s="71" t="s">
        <v>1013</v>
      </c>
      <c r="IS564" s="71" t="s">
        <v>10945</v>
      </c>
      <c r="IV564" s="50" t="s">
        <v>1009</v>
      </c>
      <c r="JF564" s="51" t="s">
        <v>961</v>
      </c>
      <c r="JK564" s="51" t="s">
        <v>972</v>
      </c>
    </row>
    <row r="565" spans="1:296" ht="409.6" thickBot="1">
      <c r="K565" s="52" t="s">
        <v>1005</v>
      </c>
      <c r="P565" s="51" t="s">
        <v>991</v>
      </c>
      <c r="AE565" s="51" t="s">
        <v>1010</v>
      </c>
      <c r="AF565"/>
      <c r="AG565"/>
      <c r="AH565"/>
      <c r="AI565"/>
      <c r="AJ565" s="52" t="s">
        <v>1244</v>
      </c>
      <c r="AO565" s="51" t="s">
        <v>962</v>
      </c>
      <c r="AY565" s="52">
        <v>30</v>
      </c>
      <c r="BD565" s="51" t="s">
        <v>950</v>
      </c>
      <c r="BI565" s="52" t="s">
        <v>997</v>
      </c>
      <c r="BN565" s="51" t="s">
        <v>732</v>
      </c>
      <c r="BS565" s="51" t="s">
        <v>970</v>
      </c>
      <c r="BX565" s="52" t="s">
        <v>8104</v>
      </c>
      <c r="CM565" s="51" t="s">
        <v>968</v>
      </c>
      <c r="CW565" s="52" t="s">
        <v>1250</v>
      </c>
      <c r="DL565" s="72" t="s">
        <v>1027</v>
      </c>
      <c r="DM565" s="70" t="s">
        <v>1030</v>
      </c>
      <c r="DN565" s="70" t="s">
        <v>8838</v>
      </c>
      <c r="EA565" s="52" t="s">
        <v>988</v>
      </c>
      <c r="EF565" s="52" t="s">
        <v>1764</v>
      </c>
      <c r="EK565" s="52" t="s">
        <v>124</v>
      </c>
      <c r="EP565" s="52" t="s">
        <v>1731</v>
      </c>
      <c r="EU565" s="51" t="s">
        <v>958</v>
      </c>
      <c r="FT565" s="52" t="s">
        <v>9359</v>
      </c>
      <c r="GI565" s="72" t="s">
        <v>1023</v>
      </c>
      <c r="GJ565" s="70" t="s">
        <v>1525</v>
      </c>
      <c r="GK565" s="70" t="s">
        <v>9694</v>
      </c>
      <c r="GN565" s="51" t="s">
        <v>958</v>
      </c>
      <c r="GS565" s="51" t="s">
        <v>1060</v>
      </c>
      <c r="GX565" s="51" t="s">
        <v>961</v>
      </c>
      <c r="HC565" s="51" t="s">
        <v>1035</v>
      </c>
      <c r="HH565" s="52" t="s">
        <v>10441</v>
      </c>
      <c r="HM565" s="52">
        <v>50000</v>
      </c>
      <c r="HR565" s="51" t="s">
        <v>954</v>
      </c>
      <c r="HW565" s="51" t="s">
        <v>999</v>
      </c>
      <c r="IL565" s="52">
        <v>22617.26</v>
      </c>
      <c r="IQ565" s="72" t="s">
        <v>1029</v>
      </c>
      <c r="IR565" s="70" t="s">
        <v>1018</v>
      </c>
      <c r="IS565" s="70" t="s">
        <v>10946</v>
      </c>
      <c r="JA565" s="51" t="s">
        <v>964</v>
      </c>
      <c r="JF565" s="52" t="s">
        <v>995</v>
      </c>
      <c r="JP565" s="51" t="s">
        <v>972</v>
      </c>
      <c r="JU565" s="51" t="s">
        <v>1040</v>
      </c>
      <c r="JZ565" s="51" t="s">
        <v>998</v>
      </c>
      <c r="KJ565" s="51" t="s">
        <v>1053</v>
      </c>
    </row>
    <row r="566" spans="1:296" ht="256.5" thickBot="1">
      <c r="A566" s="51" t="s">
        <v>991</v>
      </c>
      <c r="P566" s="52" t="s">
        <v>2279</v>
      </c>
      <c r="Z566" s="51" t="s">
        <v>964</v>
      </c>
      <c r="AE566" s="69"/>
      <c r="AF566" s="69" t="s">
        <v>1011</v>
      </c>
      <c r="AG566" s="69" t="s">
        <v>1012</v>
      </c>
      <c r="AH566"/>
      <c r="AI566"/>
      <c r="AO566" s="52" t="s">
        <v>963</v>
      </c>
      <c r="BD566" s="52" t="s">
        <v>974</v>
      </c>
      <c r="BN566" s="52" t="s">
        <v>7727</v>
      </c>
      <c r="BS566" s="52" t="s">
        <v>124</v>
      </c>
      <c r="CM566" s="52">
        <v>24852500</v>
      </c>
      <c r="DL566" s="73" t="s">
        <v>1028</v>
      </c>
      <c r="DM566" s="71" t="s">
        <v>1525</v>
      </c>
      <c r="DN566" s="71" t="s">
        <v>8839</v>
      </c>
      <c r="DQ566" s="51" t="s">
        <v>1021</v>
      </c>
      <c r="DV566" s="51" t="s">
        <v>991</v>
      </c>
      <c r="EU566" s="52" t="s">
        <v>993</v>
      </c>
      <c r="EZ566" s="51" t="s">
        <v>961</v>
      </c>
      <c r="GI566" s="73" t="s">
        <v>1024</v>
      </c>
      <c r="GJ566" s="71" t="s">
        <v>1525</v>
      </c>
      <c r="GK566" s="71" t="s">
        <v>9695</v>
      </c>
      <c r="GN566" s="52" t="s">
        <v>1932</v>
      </c>
      <c r="GS566" s="52" t="s">
        <v>1061</v>
      </c>
      <c r="GX566" s="52" t="s">
        <v>917</v>
      </c>
      <c r="HC566" s="52" t="s">
        <v>1538</v>
      </c>
      <c r="HR566" s="52" t="s">
        <v>955</v>
      </c>
      <c r="HW566" s="52">
        <v>2000000000</v>
      </c>
      <c r="IB566" s="51" t="s">
        <v>1042</v>
      </c>
      <c r="IQ566" s="73" t="s">
        <v>36</v>
      </c>
      <c r="IR566" s="71" t="s">
        <v>171</v>
      </c>
      <c r="IS566" s="73"/>
      <c r="JA566" s="52" t="s">
        <v>965</v>
      </c>
      <c r="JK566" s="51" t="s">
        <v>973</v>
      </c>
      <c r="JP566" s="52" t="s">
        <v>5025</v>
      </c>
      <c r="JU566" s="52" t="s">
        <v>11512</v>
      </c>
      <c r="JZ566" s="52" t="s">
        <v>11612</v>
      </c>
      <c r="KJ566" s="52">
        <v>2013</v>
      </c>
    </row>
    <row r="567" spans="1:296" ht="23.5" customHeight="1" thickBot="1">
      <c r="A567" s="52" t="s">
        <v>2296</v>
      </c>
      <c r="K567" s="51" t="s">
        <v>987</v>
      </c>
      <c r="U567" s="51" t="s">
        <v>1042</v>
      </c>
      <c r="Z567" s="52" t="s">
        <v>1477</v>
      </c>
      <c r="AE567" s="72" t="s">
        <v>990</v>
      </c>
      <c r="AF567" s="70" t="s">
        <v>1525</v>
      </c>
      <c r="AG567" s="70" t="s">
        <v>5960</v>
      </c>
      <c r="AH567"/>
      <c r="AI567"/>
      <c r="AJ567" s="50" t="s">
        <v>1245</v>
      </c>
      <c r="AY567" s="51" t="s">
        <v>1053</v>
      </c>
      <c r="BI567" s="51" t="s">
        <v>968</v>
      </c>
      <c r="BX567" s="51" t="s">
        <v>1095</v>
      </c>
      <c r="CW567" s="51" t="s">
        <v>1059</v>
      </c>
      <c r="DL567" s="72" t="s">
        <v>1029</v>
      </c>
      <c r="DM567" s="70" t="s">
        <v>1525</v>
      </c>
      <c r="DN567" s="70" t="s">
        <v>8840</v>
      </c>
      <c r="DQ567" s="69"/>
      <c r="DR567" s="69" t="s">
        <v>1022</v>
      </c>
      <c r="DS567" s="69" t="s">
        <v>1012</v>
      </c>
      <c r="DV567" s="52" t="s">
        <v>1504</v>
      </c>
      <c r="EA567" s="51" t="s">
        <v>989</v>
      </c>
      <c r="EF567" s="50" t="s">
        <v>1039</v>
      </c>
      <c r="EK567" s="51" t="s">
        <v>969</v>
      </c>
      <c r="EP567" s="51" t="s">
        <v>968</v>
      </c>
      <c r="EZ567" s="52" t="s">
        <v>918</v>
      </c>
      <c r="FE567" s="50" t="s">
        <v>1032</v>
      </c>
      <c r="FJ567" s="50" t="s">
        <v>1009</v>
      </c>
      <c r="FT567" s="51" t="s">
        <v>973</v>
      </c>
      <c r="GI567" s="72" t="s">
        <v>1025</v>
      </c>
      <c r="GJ567" s="70" t="s">
        <v>1525</v>
      </c>
      <c r="GK567" s="70" t="s">
        <v>9696</v>
      </c>
      <c r="HH567" s="51" t="s">
        <v>999</v>
      </c>
      <c r="HM567" s="51" t="s">
        <v>98</v>
      </c>
      <c r="IB567" s="52" t="s">
        <v>1244</v>
      </c>
      <c r="IL567" s="51" t="s">
        <v>98</v>
      </c>
      <c r="IQ567" s="50" t="s">
        <v>1031</v>
      </c>
      <c r="IV567" s="51" t="s">
        <v>1010</v>
      </c>
      <c r="JF567" s="51" t="s">
        <v>962</v>
      </c>
      <c r="KE567" s="50" t="s">
        <v>1077</v>
      </c>
    </row>
    <row r="568" spans="1:296" ht="248.5" thickBot="1">
      <c r="F568" s="51" t="s">
        <v>950</v>
      </c>
      <c r="K568" s="52" t="s">
        <v>988</v>
      </c>
      <c r="P568" s="51" t="s">
        <v>958</v>
      </c>
      <c r="U568" s="52" t="s">
        <v>1244</v>
      </c>
      <c r="AE568" s="73" t="s">
        <v>1014</v>
      </c>
      <c r="AF568" s="71" t="s">
        <v>1525</v>
      </c>
      <c r="AG568" s="71" t="s">
        <v>5961</v>
      </c>
      <c r="AH568"/>
      <c r="AI568"/>
      <c r="AO568" s="51" t="s">
        <v>964</v>
      </c>
      <c r="AT568" s="51" t="s">
        <v>950</v>
      </c>
      <c r="AY568" s="52">
        <v>2008</v>
      </c>
      <c r="BD568" s="51" t="s">
        <v>952</v>
      </c>
      <c r="BI568" s="52">
        <v>650000000</v>
      </c>
      <c r="BS568" s="51" t="s">
        <v>971</v>
      </c>
      <c r="CM568" s="51" t="s">
        <v>969</v>
      </c>
      <c r="CW568" s="52">
        <v>90</v>
      </c>
      <c r="DL568" s="73" t="s">
        <v>36</v>
      </c>
      <c r="DM568" s="71" t="s">
        <v>171</v>
      </c>
      <c r="DN568" s="73"/>
      <c r="DQ568" s="72" t="s">
        <v>1023</v>
      </c>
      <c r="DR568" s="70" t="s">
        <v>1018</v>
      </c>
      <c r="DS568" s="70" t="s">
        <v>1226</v>
      </c>
      <c r="EA568" s="52" t="s">
        <v>990</v>
      </c>
      <c r="EK568" s="52">
        <v>11000000000</v>
      </c>
      <c r="EP568" s="52" t="s">
        <v>124</v>
      </c>
      <c r="EU568" s="51" t="s">
        <v>994</v>
      </c>
      <c r="FT568" s="52">
        <v>100000</v>
      </c>
      <c r="FY568" s="51" t="s">
        <v>950</v>
      </c>
      <c r="GD568" s="50" t="s">
        <v>1009</v>
      </c>
      <c r="GI568" s="73" t="s">
        <v>1026</v>
      </c>
      <c r="GJ568" s="71" t="s">
        <v>1525</v>
      </c>
      <c r="GK568" s="71" t="s">
        <v>9697</v>
      </c>
      <c r="GN568" s="51" t="s">
        <v>960</v>
      </c>
      <c r="GS568" s="51" t="s">
        <v>732</v>
      </c>
      <c r="GX568" s="51" t="s">
        <v>962</v>
      </c>
      <c r="HC568" s="50" t="s">
        <v>1037</v>
      </c>
      <c r="HH568" s="52">
        <v>0</v>
      </c>
      <c r="HM568" s="52" t="s">
        <v>4621</v>
      </c>
      <c r="HR568" s="51" t="s">
        <v>956</v>
      </c>
      <c r="HW568" s="51" t="s">
        <v>98</v>
      </c>
      <c r="IL568" s="52" t="s">
        <v>420</v>
      </c>
      <c r="IV568" s="69"/>
      <c r="IW568" s="69" t="s">
        <v>1011</v>
      </c>
      <c r="IX568" s="69" t="s">
        <v>1012</v>
      </c>
      <c r="JA568" s="51" t="s">
        <v>966</v>
      </c>
      <c r="JF568" s="52" t="s">
        <v>963</v>
      </c>
      <c r="JK568" s="51" t="s">
        <v>98</v>
      </c>
      <c r="JP568" s="51" t="s">
        <v>973</v>
      </c>
      <c r="JU568" s="50" t="s">
        <v>735</v>
      </c>
      <c r="JZ568" s="51" t="s">
        <v>999</v>
      </c>
      <c r="KJ568" s="51" t="s">
        <v>1054</v>
      </c>
    </row>
    <row r="569" spans="1:296" ht="409.6" thickBot="1">
      <c r="A569" s="51" t="s">
        <v>958</v>
      </c>
      <c r="F569" s="52" t="s">
        <v>1499</v>
      </c>
      <c r="P569" s="52" t="s">
        <v>1003</v>
      </c>
      <c r="Z569" s="51" t="s">
        <v>966</v>
      </c>
      <c r="AE569" s="72" t="s">
        <v>1015</v>
      </c>
      <c r="AF569" s="70" t="s">
        <v>1525</v>
      </c>
      <c r="AG569" s="70" t="s">
        <v>5962</v>
      </c>
      <c r="AH569"/>
      <c r="AI569"/>
      <c r="AO569" s="52" t="s">
        <v>1482</v>
      </c>
      <c r="AT569" s="52" t="s">
        <v>1005</v>
      </c>
      <c r="BD569" s="52" t="s">
        <v>988</v>
      </c>
      <c r="BS569" s="52" t="s">
        <v>7906</v>
      </c>
      <c r="BX569" s="51" t="s">
        <v>1143</v>
      </c>
      <c r="CM569" s="52" t="s">
        <v>124</v>
      </c>
      <c r="DL569" s="50" t="s">
        <v>1031</v>
      </c>
      <c r="DQ569" s="73" t="s">
        <v>1024</v>
      </c>
      <c r="DR569" s="71" t="s">
        <v>1013</v>
      </c>
      <c r="DS569" s="71" t="s">
        <v>1227</v>
      </c>
      <c r="DV569" s="51" t="s">
        <v>958</v>
      </c>
      <c r="EU569" s="52" t="s">
        <v>3129</v>
      </c>
      <c r="EZ569" s="51" t="s">
        <v>962</v>
      </c>
      <c r="FY569" s="52" t="s">
        <v>171</v>
      </c>
      <c r="GI569" s="72" t="s">
        <v>1027</v>
      </c>
      <c r="GJ569" s="70" t="s">
        <v>1030</v>
      </c>
      <c r="GK569" s="70" t="s">
        <v>9698</v>
      </c>
      <c r="GN569" s="52" t="s">
        <v>3477</v>
      </c>
      <c r="GS569" s="52" t="s">
        <v>9904</v>
      </c>
      <c r="GX569" s="52" t="s">
        <v>963</v>
      </c>
      <c r="HR569" s="52" t="s">
        <v>1493</v>
      </c>
      <c r="IB569" s="50" t="s">
        <v>1245</v>
      </c>
      <c r="IV569" s="72" t="s">
        <v>990</v>
      </c>
      <c r="IW569" s="70" t="s">
        <v>1525</v>
      </c>
      <c r="IX569" s="70" t="s">
        <v>11155</v>
      </c>
      <c r="JA569" s="52" t="s">
        <v>997</v>
      </c>
      <c r="JK569" s="52" t="s">
        <v>11327</v>
      </c>
      <c r="JP569" s="52">
        <v>0</v>
      </c>
      <c r="JZ569" s="52">
        <v>20000</v>
      </c>
      <c r="KJ569" s="52">
        <v>2013</v>
      </c>
    </row>
    <row r="570" spans="1:296" ht="288.5" thickBot="1">
      <c r="A570" s="52" t="s">
        <v>2297</v>
      </c>
      <c r="K570" s="51" t="s">
        <v>989</v>
      </c>
      <c r="U570" s="50" t="s">
        <v>1245</v>
      </c>
      <c r="Z570" s="52" t="s">
        <v>997</v>
      </c>
      <c r="AE570" s="73" t="s">
        <v>1016</v>
      </c>
      <c r="AF570" s="71" t="s">
        <v>1018</v>
      </c>
      <c r="AG570" s="71" t="s">
        <v>5963</v>
      </c>
      <c r="AH570"/>
      <c r="AI570"/>
      <c r="AJ570" s="51" t="s">
        <v>1246</v>
      </c>
      <c r="AY570" s="51" t="s">
        <v>1054</v>
      </c>
      <c r="BI570" s="51" t="s">
        <v>969</v>
      </c>
      <c r="BN570" s="51" t="s">
        <v>1046</v>
      </c>
      <c r="BX570" s="52" t="s">
        <v>8102</v>
      </c>
      <c r="CW570" s="51" t="s">
        <v>1060</v>
      </c>
      <c r="DQ570" s="72" t="s">
        <v>1025</v>
      </c>
      <c r="DR570" s="70" t="s">
        <v>1013</v>
      </c>
      <c r="DS570" s="70" t="s">
        <v>1228</v>
      </c>
      <c r="DV570" s="52" t="s">
        <v>1008</v>
      </c>
      <c r="EA570" s="51" t="s">
        <v>991</v>
      </c>
      <c r="EF570" s="51" t="s">
        <v>1040</v>
      </c>
      <c r="EK570" s="51" t="s">
        <v>970</v>
      </c>
      <c r="EP570" s="51" t="s">
        <v>969</v>
      </c>
      <c r="EZ570" s="52" t="s">
        <v>1004</v>
      </c>
      <c r="FE570" s="51" t="s">
        <v>1033</v>
      </c>
      <c r="FJ570" s="51" t="s">
        <v>1010</v>
      </c>
      <c r="FT570" s="51" t="s">
        <v>98</v>
      </c>
      <c r="GI570" s="73" t="s">
        <v>1028</v>
      </c>
      <c r="GJ570" s="71" t="s">
        <v>1525</v>
      </c>
      <c r="GK570" s="71" t="s">
        <v>9699</v>
      </c>
      <c r="HH570" s="51" t="s">
        <v>98</v>
      </c>
      <c r="IL570" s="51" t="s">
        <v>1095</v>
      </c>
      <c r="IQ570" s="50" t="s">
        <v>1032</v>
      </c>
      <c r="IV570" s="73" t="s">
        <v>1014</v>
      </c>
      <c r="IW570" s="71" t="s">
        <v>1013</v>
      </c>
      <c r="IX570" s="71" t="s">
        <v>11156</v>
      </c>
      <c r="JF570" s="51" t="s">
        <v>964</v>
      </c>
      <c r="KE570" s="51" t="s">
        <v>1078</v>
      </c>
    </row>
    <row r="571" spans="1:296" ht="409.6" thickBot="1">
      <c r="F571" s="51" t="s">
        <v>952</v>
      </c>
      <c r="K571" s="52" t="s">
        <v>1518</v>
      </c>
      <c r="P571" s="51" t="s">
        <v>994</v>
      </c>
      <c r="AE571" s="72" t="s">
        <v>1017</v>
      </c>
      <c r="AF571" s="70" t="s">
        <v>1525</v>
      </c>
      <c r="AG571" s="70" t="s">
        <v>5964</v>
      </c>
      <c r="AH571"/>
      <c r="AI571"/>
      <c r="AO571" s="51" t="s">
        <v>966</v>
      </c>
      <c r="AT571" s="51" t="s">
        <v>987</v>
      </c>
      <c r="AY571" s="52">
        <v>2016</v>
      </c>
      <c r="BD571" s="51" t="s">
        <v>954</v>
      </c>
      <c r="BI571" s="52" t="s">
        <v>124</v>
      </c>
      <c r="BN571" s="52" t="s">
        <v>1254</v>
      </c>
      <c r="BS571" s="51" t="s">
        <v>972</v>
      </c>
      <c r="CM571" s="51" t="s">
        <v>970</v>
      </c>
      <c r="CW571" s="52" t="s">
        <v>1061</v>
      </c>
      <c r="DQ571" s="73" t="s">
        <v>1026</v>
      </c>
      <c r="DR571" s="71" t="s">
        <v>1018</v>
      </c>
      <c r="DS571" s="71" t="s">
        <v>1229</v>
      </c>
      <c r="EA571" s="52" t="s">
        <v>3039</v>
      </c>
      <c r="EF571" s="52" t="s">
        <v>1765</v>
      </c>
      <c r="EK571" s="52">
        <v>29000000000</v>
      </c>
      <c r="EP571" s="52" t="s">
        <v>124</v>
      </c>
      <c r="EU571" s="51" t="s">
        <v>961</v>
      </c>
      <c r="FE571" s="52" t="s">
        <v>132</v>
      </c>
      <c r="FJ571" s="69"/>
      <c r="FK571" s="69" t="s">
        <v>1011</v>
      </c>
      <c r="FL571" s="69" t="s">
        <v>1012</v>
      </c>
      <c r="FT571" s="52" t="s">
        <v>9360</v>
      </c>
      <c r="FY571" s="51" t="s">
        <v>952</v>
      </c>
      <c r="GD571" s="51" t="s">
        <v>1010</v>
      </c>
      <c r="GI571" s="72" t="s">
        <v>1029</v>
      </c>
      <c r="GJ571" s="70" t="s">
        <v>1030</v>
      </c>
      <c r="GK571" s="70" t="s">
        <v>9700</v>
      </c>
      <c r="GN571" s="51" t="s">
        <v>961</v>
      </c>
      <c r="GX571" s="51" t="s">
        <v>964</v>
      </c>
      <c r="HC571" s="51" t="s">
        <v>1038</v>
      </c>
      <c r="HH571" s="52" t="s">
        <v>10442</v>
      </c>
      <c r="HR571" s="51" t="s">
        <v>958</v>
      </c>
      <c r="IV571" s="72" t="s">
        <v>1015</v>
      </c>
      <c r="IW571" s="70" t="s">
        <v>1013</v>
      </c>
      <c r="IX571" s="70" t="s">
        <v>11157</v>
      </c>
      <c r="JA571" s="51" t="s">
        <v>968</v>
      </c>
      <c r="JF571" s="52" t="s">
        <v>1477</v>
      </c>
      <c r="JP571" s="51" t="s">
        <v>98</v>
      </c>
      <c r="JU571" s="50" t="s">
        <v>1041</v>
      </c>
      <c r="JZ571" s="51" t="s">
        <v>98</v>
      </c>
      <c r="KE571" s="52" t="s">
        <v>132</v>
      </c>
      <c r="KJ571" s="51" t="s">
        <v>1056</v>
      </c>
    </row>
    <row r="572" spans="1:296" ht="409.6" thickBot="1">
      <c r="A572" s="51" t="s">
        <v>994</v>
      </c>
      <c r="F572" s="52" t="s">
        <v>953</v>
      </c>
      <c r="P572" s="52" t="s">
        <v>4242</v>
      </c>
      <c r="Z572" s="51" t="s">
        <v>968</v>
      </c>
      <c r="AE572" s="73" t="s">
        <v>1019</v>
      </c>
      <c r="AF572" s="71" t="s">
        <v>1030</v>
      </c>
      <c r="AG572" s="71" t="s">
        <v>5965</v>
      </c>
      <c r="AH572"/>
      <c r="AI572"/>
      <c r="AJ572" s="51" t="s">
        <v>1046</v>
      </c>
      <c r="AO572" s="52" t="s">
        <v>967</v>
      </c>
      <c r="AT572" s="52" t="s">
        <v>953</v>
      </c>
      <c r="BD572" s="52" t="s">
        <v>955</v>
      </c>
      <c r="BS572" s="52" t="s">
        <v>7907</v>
      </c>
      <c r="BX572" s="51" t="s">
        <v>1145</v>
      </c>
      <c r="CM572" s="52" t="s">
        <v>124</v>
      </c>
      <c r="DL572" s="50" t="s">
        <v>1032</v>
      </c>
      <c r="DQ572" s="72" t="s">
        <v>1027</v>
      </c>
      <c r="DR572" s="70" t="s">
        <v>1013</v>
      </c>
      <c r="DS572" s="70" t="s">
        <v>1230</v>
      </c>
      <c r="DV572" s="51" t="s">
        <v>994</v>
      </c>
      <c r="EU572" s="52" t="s">
        <v>918</v>
      </c>
      <c r="EZ572" s="51" t="s">
        <v>964</v>
      </c>
      <c r="FJ572" s="72" t="s">
        <v>990</v>
      </c>
      <c r="FK572" s="70" t="s">
        <v>1525</v>
      </c>
      <c r="FL572" s="70" t="s">
        <v>9115</v>
      </c>
      <c r="FY572" s="52" t="s">
        <v>171</v>
      </c>
      <c r="GD572" s="69"/>
      <c r="GE572" s="69" t="s">
        <v>1011</v>
      </c>
      <c r="GF572" s="69" t="s">
        <v>1012</v>
      </c>
      <c r="GI572" s="73" t="s">
        <v>36</v>
      </c>
      <c r="GJ572" s="71" t="s">
        <v>1030</v>
      </c>
      <c r="GK572" s="71" t="s">
        <v>9693</v>
      </c>
      <c r="GN572" s="52" t="s">
        <v>917</v>
      </c>
      <c r="GX572" s="52" t="s">
        <v>979</v>
      </c>
      <c r="HC572" s="52" t="s">
        <v>10286</v>
      </c>
      <c r="HM572" s="51" t="s">
        <v>950</v>
      </c>
      <c r="HR572" s="52" t="s">
        <v>1494</v>
      </c>
      <c r="HW572" s="51" t="s">
        <v>950</v>
      </c>
      <c r="IB572" s="51" t="s">
        <v>1246</v>
      </c>
      <c r="IL572" s="51" t="s">
        <v>1143</v>
      </c>
      <c r="IV572" s="73" t="s">
        <v>1016</v>
      </c>
      <c r="IW572" s="71" t="s">
        <v>1525</v>
      </c>
      <c r="IX572" s="71" t="s">
        <v>11158</v>
      </c>
      <c r="JA572" s="52">
        <v>600000</v>
      </c>
      <c r="JP572" s="52" t="s">
        <v>5023</v>
      </c>
      <c r="JZ572" s="52" t="s">
        <v>11609</v>
      </c>
      <c r="KJ572" s="52">
        <v>2025</v>
      </c>
    </row>
    <row r="573" spans="1:296" ht="376.5" customHeight="1" thickBot="1">
      <c r="A573" s="52" t="s">
        <v>2298</v>
      </c>
      <c r="K573" s="51" t="s">
        <v>991</v>
      </c>
      <c r="U573" s="51" t="s">
        <v>1246</v>
      </c>
      <c r="Z573" s="52">
        <v>48000000</v>
      </c>
      <c r="AE573" s="50" t="s">
        <v>1020</v>
      </c>
      <c r="AF573"/>
      <c r="AG573"/>
      <c r="AH573"/>
      <c r="AI573"/>
      <c r="AJ573" s="52" t="s">
        <v>1247</v>
      </c>
      <c r="AY573" s="51" t="s">
        <v>1249</v>
      </c>
      <c r="BI573" s="51" t="s">
        <v>970</v>
      </c>
      <c r="BN573" s="51" t="s">
        <v>707</v>
      </c>
      <c r="BX573" s="52" t="s">
        <v>8103</v>
      </c>
      <c r="CW573" s="51" t="s">
        <v>732</v>
      </c>
      <c r="DQ573" s="73" t="s">
        <v>1028</v>
      </c>
      <c r="DR573" s="71" t="s">
        <v>1013</v>
      </c>
      <c r="DS573" s="71" t="s">
        <v>1231</v>
      </c>
      <c r="DV573" s="52" t="s">
        <v>1505</v>
      </c>
      <c r="EA573" s="51" t="s">
        <v>958</v>
      </c>
      <c r="EF573" s="50" t="s">
        <v>735</v>
      </c>
      <c r="EK573" s="51" t="s">
        <v>971</v>
      </c>
      <c r="EP573" s="51" t="s">
        <v>970</v>
      </c>
      <c r="EZ573" s="52" t="s">
        <v>979</v>
      </c>
      <c r="FE573" s="50" t="s">
        <v>1034</v>
      </c>
      <c r="FJ573" s="73" t="s">
        <v>1014</v>
      </c>
      <c r="FK573" s="71" t="s">
        <v>1525</v>
      </c>
      <c r="FL573" s="71" t="s">
        <v>9116</v>
      </c>
      <c r="GD573" s="72" t="s">
        <v>990</v>
      </c>
      <c r="GE573" s="70" t="s">
        <v>1013</v>
      </c>
      <c r="GF573" s="70" t="s">
        <v>5547</v>
      </c>
      <c r="GI573" s="50" t="s">
        <v>1031</v>
      </c>
      <c r="GS573" s="51" t="s">
        <v>1046</v>
      </c>
      <c r="HC573" s="52" t="s">
        <v>10287</v>
      </c>
      <c r="HM573" s="52" t="s">
        <v>3036</v>
      </c>
      <c r="HW573" s="52" t="s">
        <v>1517</v>
      </c>
      <c r="IL573" s="52" t="s">
        <v>2048</v>
      </c>
      <c r="IQ573" s="51" t="s">
        <v>1033</v>
      </c>
      <c r="IV573" s="72" t="s">
        <v>1017</v>
      </c>
      <c r="IW573" s="70" t="s">
        <v>1525</v>
      </c>
      <c r="IX573" s="70" t="s">
        <v>11159</v>
      </c>
      <c r="JF573" s="51" t="s">
        <v>966</v>
      </c>
      <c r="JK573" s="51" t="s">
        <v>950</v>
      </c>
      <c r="KE573" s="50" t="s">
        <v>1079</v>
      </c>
    </row>
    <row r="574" spans="1:296" ht="360.5" thickBot="1">
      <c r="F574" s="51" t="s">
        <v>954</v>
      </c>
      <c r="K574" s="52" t="s">
        <v>1519</v>
      </c>
      <c r="P574" s="51" t="s">
        <v>961</v>
      </c>
      <c r="AE574"/>
      <c r="AF574"/>
      <c r="AG574"/>
      <c r="AH574"/>
      <c r="AI574"/>
      <c r="AO574" s="51" t="s">
        <v>968</v>
      </c>
      <c r="AT574" s="51" t="s">
        <v>989</v>
      </c>
      <c r="AY574" s="52">
        <v>179410</v>
      </c>
      <c r="BD574" s="51" t="s">
        <v>956</v>
      </c>
      <c r="BI574" s="52" t="s">
        <v>124</v>
      </c>
      <c r="BN574" s="52" t="s">
        <v>7728</v>
      </c>
      <c r="BS574" s="51" t="s">
        <v>973</v>
      </c>
      <c r="CM574" s="51" t="s">
        <v>971</v>
      </c>
      <c r="CW574" s="52" t="s">
        <v>8676</v>
      </c>
      <c r="DQ574" s="72" t="s">
        <v>1029</v>
      </c>
      <c r="DR574" s="70" t="s">
        <v>1030</v>
      </c>
      <c r="DS574" s="70" t="s">
        <v>1232</v>
      </c>
      <c r="EA574" s="52" t="s">
        <v>2700</v>
      </c>
      <c r="EK574" s="52" t="s">
        <v>3298</v>
      </c>
      <c r="EP574" s="52" t="s">
        <v>124</v>
      </c>
      <c r="EU574" s="51" t="s">
        <v>962</v>
      </c>
      <c r="FJ574" s="72" t="s">
        <v>1015</v>
      </c>
      <c r="FK574" s="70" t="s">
        <v>1525</v>
      </c>
      <c r="FL574" s="70" t="s">
        <v>9117</v>
      </c>
      <c r="FY574" s="51" t="s">
        <v>954</v>
      </c>
      <c r="GD574" s="73" t="s">
        <v>1014</v>
      </c>
      <c r="GE574" s="71" t="s">
        <v>1013</v>
      </c>
      <c r="GF574" s="71" t="s">
        <v>5548</v>
      </c>
      <c r="GN574" s="51" t="s">
        <v>962</v>
      </c>
      <c r="GS574" s="52" t="s">
        <v>1252</v>
      </c>
      <c r="GX574" s="51" t="s">
        <v>966</v>
      </c>
      <c r="HC574" s="52" t="s">
        <v>10288</v>
      </c>
      <c r="HR574" s="51" t="s">
        <v>960</v>
      </c>
      <c r="IB574" s="51" t="s">
        <v>1046</v>
      </c>
      <c r="IQ574" s="52" t="s">
        <v>132</v>
      </c>
      <c r="IV574" s="73" t="s">
        <v>1019</v>
      </c>
      <c r="IW574" s="71" t="s">
        <v>171</v>
      </c>
      <c r="IX574" s="73"/>
      <c r="JA574" s="51" t="s">
        <v>969</v>
      </c>
      <c r="JF574" s="52" t="s">
        <v>997</v>
      </c>
      <c r="JK574" s="52" t="s">
        <v>3035</v>
      </c>
      <c r="JU574" s="51" t="s">
        <v>1042</v>
      </c>
      <c r="KJ574" s="51" t="s">
        <v>1070</v>
      </c>
    </row>
    <row r="575" spans="1:296" ht="304.5" thickBot="1">
      <c r="A575" s="51" t="s">
        <v>961</v>
      </c>
      <c r="F575" s="52" t="s">
        <v>955</v>
      </c>
      <c r="P575" s="52" t="s">
        <v>995</v>
      </c>
      <c r="U575" s="51" t="s">
        <v>1046</v>
      </c>
      <c r="Z575" s="51" t="s">
        <v>969</v>
      </c>
      <c r="AE575"/>
      <c r="AF575"/>
      <c r="AG575"/>
      <c r="AH575"/>
      <c r="AI575"/>
      <c r="AJ575" s="51" t="s">
        <v>707</v>
      </c>
      <c r="AO575" s="52" t="s">
        <v>124</v>
      </c>
      <c r="AT575" s="52" t="s">
        <v>1006</v>
      </c>
      <c r="BD575" s="52" t="s">
        <v>3122</v>
      </c>
      <c r="BS575" s="52">
        <v>30750000</v>
      </c>
      <c r="BX575" s="51" t="s">
        <v>1147</v>
      </c>
      <c r="CM575" s="52" t="s">
        <v>8268</v>
      </c>
      <c r="DL575" s="51" t="s">
        <v>1033</v>
      </c>
      <c r="DQ575" s="73" t="s">
        <v>36</v>
      </c>
      <c r="DR575" s="71" t="s">
        <v>171</v>
      </c>
      <c r="DS575" s="73"/>
      <c r="DV575" s="51" t="s">
        <v>961</v>
      </c>
      <c r="EU575" s="52" t="s">
        <v>978</v>
      </c>
      <c r="EZ575" s="51" t="s">
        <v>966</v>
      </c>
      <c r="FJ575" s="73" t="s">
        <v>1016</v>
      </c>
      <c r="FK575" s="71" t="s">
        <v>1525</v>
      </c>
      <c r="FL575" s="71" t="s">
        <v>9118</v>
      </c>
      <c r="FT575" s="51" t="s">
        <v>950</v>
      </c>
      <c r="FY575" s="52" t="s">
        <v>171</v>
      </c>
      <c r="GD575" s="72" t="s">
        <v>1015</v>
      </c>
      <c r="GE575" s="70" t="s">
        <v>1013</v>
      </c>
      <c r="GF575" s="70" t="s">
        <v>5549</v>
      </c>
      <c r="GN575" s="52" t="s">
        <v>963</v>
      </c>
      <c r="GX575" s="52" t="s">
        <v>1731</v>
      </c>
      <c r="HC575" s="52" t="s">
        <v>10289</v>
      </c>
      <c r="HH575" s="50" t="s">
        <v>1009</v>
      </c>
      <c r="HM575" s="51" t="s">
        <v>952</v>
      </c>
      <c r="HR575" s="52" t="s">
        <v>10586</v>
      </c>
      <c r="HW575" s="51" t="s">
        <v>987</v>
      </c>
      <c r="IB575" s="52" t="s">
        <v>1247</v>
      </c>
      <c r="IL575" s="51" t="s">
        <v>1145</v>
      </c>
      <c r="IV575" s="50" t="s">
        <v>1020</v>
      </c>
      <c r="JA575" s="52" t="s">
        <v>124</v>
      </c>
      <c r="JU575" s="52" t="s">
        <v>1043</v>
      </c>
      <c r="KJ575" s="52">
        <v>1</v>
      </c>
    </row>
    <row r="576" spans="1:296" ht="176.5" thickBot="1">
      <c r="A576" s="52" t="s">
        <v>995</v>
      </c>
      <c r="K576" s="51" t="s">
        <v>958</v>
      </c>
      <c r="U576" s="52" t="s">
        <v>1247</v>
      </c>
      <c r="Z576" s="52" t="s">
        <v>124</v>
      </c>
      <c r="AE576" s="51" t="s">
        <v>1021</v>
      </c>
      <c r="AF576"/>
      <c r="AG576"/>
      <c r="AH576"/>
      <c r="AI576"/>
      <c r="AJ576" s="52" t="s">
        <v>1248</v>
      </c>
      <c r="AY576" s="51" t="s">
        <v>1056</v>
      </c>
      <c r="BI576" s="51" t="s">
        <v>971</v>
      </c>
      <c r="BN576" s="51" t="s">
        <v>1049</v>
      </c>
      <c r="BX576" s="52">
        <v>119722</v>
      </c>
      <c r="DL576" s="52" t="s">
        <v>132</v>
      </c>
      <c r="DQ576" s="50" t="s">
        <v>1031</v>
      </c>
      <c r="DV576" s="52" t="s">
        <v>918</v>
      </c>
      <c r="EA576" s="51" t="s">
        <v>994</v>
      </c>
      <c r="EF576" s="50" t="s">
        <v>1041</v>
      </c>
      <c r="EK576" s="51" t="s">
        <v>998</v>
      </c>
      <c r="EP576" s="51" t="s">
        <v>971</v>
      </c>
      <c r="EZ576" s="52" t="s">
        <v>1731</v>
      </c>
      <c r="FE576" s="51" t="s">
        <v>1035</v>
      </c>
      <c r="FJ576" s="72" t="s">
        <v>1017</v>
      </c>
      <c r="FK576" s="70" t="s">
        <v>1525</v>
      </c>
      <c r="FL576" s="70" t="s">
        <v>9119</v>
      </c>
      <c r="FT576" s="52" t="s">
        <v>3036</v>
      </c>
      <c r="GD576" s="73" t="s">
        <v>1016</v>
      </c>
      <c r="GE576" s="71" t="s">
        <v>1013</v>
      </c>
      <c r="GF576" s="71" t="s">
        <v>5550</v>
      </c>
      <c r="GI576" s="50" t="s">
        <v>1032</v>
      </c>
      <c r="GS576" s="51" t="s">
        <v>707</v>
      </c>
      <c r="HM576" s="52" t="s">
        <v>953</v>
      </c>
      <c r="HW576" s="52" t="s">
        <v>988</v>
      </c>
      <c r="IL576" s="52" t="s">
        <v>2049</v>
      </c>
      <c r="IQ576" s="50" t="s">
        <v>1034</v>
      </c>
      <c r="JF576" s="51" t="s">
        <v>968</v>
      </c>
      <c r="JK576" s="51" t="s">
        <v>952</v>
      </c>
      <c r="JP576" s="51" t="s">
        <v>950</v>
      </c>
      <c r="JZ576" s="50" t="s">
        <v>1009</v>
      </c>
      <c r="KE576" s="51" t="s">
        <v>1080</v>
      </c>
    </row>
    <row r="577" spans="1:296" ht="136.5" thickBot="1">
      <c r="F577" s="51" t="s">
        <v>956</v>
      </c>
      <c r="K577" s="52" t="s">
        <v>1520</v>
      </c>
      <c r="P577" s="51" t="s">
        <v>962</v>
      </c>
      <c r="AE577" s="69"/>
      <c r="AF577" s="69" t="s">
        <v>1022</v>
      </c>
      <c r="AG577" s="69" t="s">
        <v>1012</v>
      </c>
      <c r="AH577"/>
      <c r="AI577"/>
      <c r="AO577" s="51" t="s">
        <v>969</v>
      </c>
      <c r="AT577" s="51" t="s">
        <v>991</v>
      </c>
      <c r="AY577" s="52">
        <v>2022</v>
      </c>
      <c r="BD577" s="51" t="s">
        <v>958</v>
      </c>
      <c r="BI577" s="52" t="s">
        <v>7535</v>
      </c>
      <c r="BN577" s="52">
        <v>100</v>
      </c>
      <c r="BS577" s="51" t="s">
        <v>98</v>
      </c>
      <c r="CM577" s="51" t="s">
        <v>972</v>
      </c>
      <c r="EA577" s="52" t="s">
        <v>3744</v>
      </c>
      <c r="EK577" s="52" t="s">
        <v>3299</v>
      </c>
      <c r="EP577" s="52" t="s">
        <v>2697</v>
      </c>
      <c r="EU577" s="51" t="s">
        <v>964</v>
      </c>
      <c r="FE577" s="52" t="s">
        <v>1538</v>
      </c>
      <c r="FJ577" s="73" t="s">
        <v>1019</v>
      </c>
      <c r="FK577" s="71" t="s">
        <v>1525</v>
      </c>
      <c r="FL577" s="71" t="s">
        <v>9120</v>
      </c>
      <c r="FY577" s="51" t="s">
        <v>956</v>
      </c>
      <c r="GD577" s="72" t="s">
        <v>1017</v>
      </c>
      <c r="GE577" s="70" t="s">
        <v>1525</v>
      </c>
      <c r="GF577" s="70" t="s">
        <v>5551</v>
      </c>
      <c r="GN577" s="51" t="s">
        <v>964</v>
      </c>
      <c r="GS577" s="52" t="s">
        <v>9905</v>
      </c>
      <c r="GX577" s="51" t="s">
        <v>968</v>
      </c>
      <c r="HC577" s="50" t="s">
        <v>1555</v>
      </c>
      <c r="HR577" s="51" t="s">
        <v>961</v>
      </c>
      <c r="IB577" s="51" t="s">
        <v>707</v>
      </c>
      <c r="JA577" s="51" t="s">
        <v>970</v>
      </c>
      <c r="JF577" s="52">
        <v>967700000</v>
      </c>
      <c r="JK577" s="52" t="s">
        <v>953</v>
      </c>
      <c r="JP577" s="52" t="s">
        <v>3035</v>
      </c>
      <c r="JU577" s="50" t="s">
        <v>1044</v>
      </c>
      <c r="KE577" s="69"/>
      <c r="KF577" s="69" t="s">
        <v>1081</v>
      </c>
      <c r="KG577" s="69" t="s">
        <v>1082</v>
      </c>
      <c r="KJ577" s="51" t="s">
        <v>1071</v>
      </c>
    </row>
    <row r="578" spans="1:296" ht="120.5" thickBot="1">
      <c r="A578" s="51" t="s">
        <v>962</v>
      </c>
      <c r="F578" s="52" t="s">
        <v>1486</v>
      </c>
      <c r="P578" s="52" t="s">
        <v>996</v>
      </c>
      <c r="U578" s="51" t="s">
        <v>707</v>
      </c>
      <c r="Z578" s="51" t="s">
        <v>970</v>
      </c>
      <c r="AE578" s="72" t="s">
        <v>1023</v>
      </c>
      <c r="AF578" s="70" t="s">
        <v>1018</v>
      </c>
      <c r="AG578" s="70" t="s">
        <v>5966</v>
      </c>
      <c r="AH578"/>
      <c r="AI578"/>
      <c r="AJ578" s="51" t="s">
        <v>1049</v>
      </c>
      <c r="AO578" s="52">
        <v>100000</v>
      </c>
      <c r="AT578" s="52" t="s">
        <v>3040</v>
      </c>
      <c r="BD578" s="52" t="s">
        <v>1205</v>
      </c>
      <c r="BX578" s="51" t="s">
        <v>98</v>
      </c>
      <c r="CM578" s="52" t="s">
        <v>8269</v>
      </c>
      <c r="CW578" s="51" t="s">
        <v>1046</v>
      </c>
      <c r="DL578" s="50" t="s">
        <v>1034</v>
      </c>
      <c r="DV578" s="51" t="s">
        <v>962</v>
      </c>
      <c r="EU578" s="52" t="s">
        <v>979</v>
      </c>
      <c r="EZ578" s="51" t="s">
        <v>968</v>
      </c>
      <c r="FJ578" s="50" t="s">
        <v>1020</v>
      </c>
      <c r="FT578" s="51" t="s">
        <v>952</v>
      </c>
      <c r="FY578" s="52" t="s">
        <v>124</v>
      </c>
      <c r="GD578" s="73" t="s">
        <v>1019</v>
      </c>
      <c r="GE578" s="71" t="s">
        <v>171</v>
      </c>
      <c r="GF578" s="73"/>
      <c r="GN578" s="52" t="s">
        <v>1195</v>
      </c>
      <c r="GX578" s="52" t="s">
        <v>124</v>
      </c>
      <c r="HH578" s="51" t="s">
        <v>1010</v>
      </c>
      <c r="HM578" s="51" t="s">
        <v>954</v>
      </c>
      <c r="HR578" s="52" t="s">
        <v>919</v>
      </c>
      <c r="HW578" s="51" t="s">
        <v>989</v>
      </c>
      <c r="IB578" s="52" t="s">
        <v>1095</v>
      </c>
      <c r="IL578" s="51" t="s">
        <v>1147</v>
      </c>
      <c r="IV578" s="51" t="s">
        <v>1021</v>
      </c>
      <c r="JA578" s="52" t="s">
        <v>124</v>
      </c>
      <c r="KE578" s="72" t="s">
        <v>1083</v>
      </c>
      <c r="KF578" s="70">
        <v>1</v>
      </c>
      <c r="KG578" s="70">
        <v>712.62</v>
      </c>
      <c r="KJ578" s="52">
        <v>1.5</v>
      </c>
    </row>
    <row r="579" spans="1:296" ht="288.5" thickBot="1">
      <c r="A579" s="52" t="s">
        <v>1004</v>
      </c>
      <c r="K579" s="51" t="s">
        <v>994</v>
      </c>
      <c r="U579" s="52" t="s">
        <v>5369</v>
      </c>
      <c r="Z579" s="52" t="s">
        <v>124</v>
      </c>
      <c r="AE579" s="73" t="s">
        <v>1024</v>
      </c>
      <c r="AF579" s="71" t="s">
        <v>1525</v>
      </c>
      <c r="AG579" s="71" t="s">
        <v>5967</v>
      </c>
      <c r="AH579"/>
      <c r="AI579"/>
      <c r="AJ579" s="52">
        <v>100</v>
      </c>
      <c r="AY579" s="51" t="s">
        <v>1057</v>
      </c>
      <c r="BI579" s="51" t="s">
        <v>998</v>
      </c>
      <c r="BN579" s="51" t="s">
        <v>1050</v>
      </c>
      <c r="BX579" s="52" t="s">
        <v>8105</v>
      </c>
      <c r="CW579" s="52" t="s">
        <v>1254</v>
      </c>
      <c r="DQ579" s="50" t="s">
        <v>1032</v>
      </c>
      <c r="DV579" s="52" t="s">
        <v>996</v>
      </c>
      <c r="EA579" s="51" t="s">
        <v>961</v>
      </c>
      <c r="EF579" s="51" t="s">
        <v>1042</v>
      </c>
      <c r="EK579" s="51" t="s">
        <v>999</v>
      </c>
      <c r="EP579" s="51" t="s">
        <v>998</v>
      </c>
      <c r="EZ579" s="52" t="s">
        <v>124</v>
      </c>
      <c r="FE579" s="50" t="s">
        <v>1037</v>
      </c>
      <c r="FT579" s="52" t="s">
        <v>988</v>
      </c>
      <c r="GD579" s="50" t="s">
        <v>1020</v>
      </c>
      <c r="GI579" s="51" t="s">
        <v>1033</v>
      </c>
      <c r="GS579" s="51" t="s">
        <v>1049</v>
      </c>
      <c r="HH579" s="69"/>
      <c r="HI579" s="69" t="s">
        <v>1011</v>
      </c>
      <c r="HJ579" s="69" t="s">
        <v>1012</v>
      </c>
      <c r="HM579" s="52" t="s">
        <v>975</v>
      </c>
      <c r="HW579" s="52" t="s">
        <v>990</v>
      </c>
      <c r="IL579" s="52">
        <v>324740.31</v>
      </c>
      <c r="IQ579" s="51" t="s">
        <v>1035</v>
      </c>
      <c r="IV579" s="69"/>
      <c r="IW579" s="69" t="s">
        <v>1022</v>
      </c>
      <c r="IX579" s="69" t="s">
        <v>1012</v>
      </c>
      <c r="JF579" s="51" t="s">
        <v>969</v>
      </c>
      <c r="JK579" s="51" t="s">
        <v>954</v>
      </c>
      <c r="JP579" s="51" t="s">
        <v>952</v>
      </c>
      <c r="JZ579" s="51" t="s">
        <v>1010</v>
      </c>
      <c r="KE579" s="73" t="s">
        <v>1084</v>
      </c>
      <c r="KF579" s="71">
        <v>2</v>
      </c>
      <c r="KG579" s="71">
        <v>54</v>
      </c>
    </row>
    <row r="580" spans="1:296" ht="409.6" thickBot="1">
      <c r="F580" s="51" t="s">
        <v>958</v>
      </c>
      <c r="K580" s="52" t="s">
        <v>2914</v>
      </c>
      <c r="P580" s="51" t="s">
        <v>964</v>
      </c>
      <c r="AE580" s="72" t="s">
        <v>1025</v>
      </c>
      <c r="AF580" s="70" t="s">
        <v>1525</v>
      </c>
      <c r="AG580" s="70" t="s">
        <v>5968</v>
      </c>
      <c r="AH580"/>
      <c r="AI580"/>
      <c r="AO580" s="51" t="s">
        <v>970</v>
      </c>
      <c r="AT580" s="51" t="s">
        <v>958</v>
      </c>
      <c r="AY580" s="52" t="s">
        <v>1250</v>
      </c>
      <c r="BD580" s="51" t="s">
        <v>960</v>
      </c>
      <c r="BI580" s="52" t="s">
        <v>7536</v>
      </c>
      <c r="BN580" s="52">
        <v>80</v>
      </c>
      <c r="CM580" s="51" t="s">
        <v>973</v>
      </c>
      <c r="EA580" s="52" t="s">
        <v>995</v>
      </c>
      <c r="EF580" s="52" t="s">
        <v>1043</v>
      </c>
      <c r="EK580" s="52">
        <v>140000000</v>
      </c>
      <c r="EP580" s="52" t="s">
        <v>2698</v>
      </c>
      <c r="EU580" s="51" t="s">
        <v>966</v>
      </c>
      <c r="FY580" s="51" t="s">
        <v>958</v>
      </c>
      <c r="GI580" s="52" t="s">
        <v>132</v>
      </c>
      <c r="GN580" s="51" t="s">
        <v>966</v>
      </c>
      <c r="GS580" s="52">
        <v>100</v>
      </c>
      <c r="GX580" s="51" t="s">
        <v>969</v>
      </c>
      <c r="HC580" s="51" t="s">
        <v>1556</v>
      </c>
      <c r="HH580" s="72" t="s">
        <v>990</v>
      </c>
      <c r="HI580" s="70" t="s">
        <v>1525</v>
      </c>
      <c r="HJ580" s="70" t="s">
        <v>10443</v>
      </c>
      <c r="HR580" s="51" t="s">
        <v>962</v>
      </c>
      <c r="IB580" s="51" t="s">
        <v>1049</v>
      </c>
      <c r="IQ580" s="52" t="s">
        <v>1538</v>
      </c>
      <c r="IV580" s="72" t="s">
        <v>1023</v>
      </c>
      <c r="IW580" s="70" t="s">
        <v>1525</v>
      </c>
      <c r="IX580" s="70" t="s">
        <v>11160</v>
      </c>
      <c r="JA580" s="51" t="s">
        <v>971</v>
      </c>
      <c r="JF580" s="52" t="s">
        <v>124</v>
      </c>
      <c r="JK580" s="52" t="s">
        <v>955</v>
      </c>
      <c r="JP580" s="52" t="s">
        <v>953</v>
      </c>
      <c r="JU580" s="51" t="s">
        <v>1045</v>
      </c>
      <c r="JZ580" s="69"/>
      <c r="KA580" s="69" t="s">
        <v>1011</v>
      </c>
      <c r="KB580" s="69" t="s">
        <v>1012</v>
      </c>
      <c r="KE580" s="72" t="s">
        <v>1085</v>
      </c>
      <c r="KF580" s="70">
        <v>8</v>
      </c>
      <c r="KG580" s="70">
        <v>1398</v>
      </c>
      <c r="KJ580" s="51" t="s">
        <v>1072</v>
      </c>
    </row>
    <row r="581" spans="1:296" ht="409.6" thickBot="1">
      <c r="A581" s="51" t="s">
        <v>964</v>
      </c>
      <c r="F581" s="52" t="s">
        <v>1487</v>
      </c>
      <c r="P581" s="52" t="s">
        <v>979</v>
      </c>
      <c r="U581" s="51" t="s">
        <v>1049</v>
      </c>
      <c r="Z581" s="51" t="s">
        <v>971</v>
      </c>
      <c r="AE581" s="73" t="s">
        <v>1026</v>
      </c>
      <c r="AF581" s="71" t="s">
        <v>1030</v>
      </c>
      <c r="AG581" s="71" t="s">
        <v>5969</v>
      </c>
      <c r="AH581"/>
      <c r="AI581"/>
      <c r="AJ581" s="51" t="s">
        <v>1050</v>
      </c>
      <c r="AO581" s="52">
        <v>1000000</v>
      </c>
      <c r="AT581" s="52" t="s">
        <v>2283</v>
      </c>
      <c r="BD581" s="52" t="s">
        <v>6782</v>
      </c>
      <c r="BS581" s="50" t="s">
        <v>982</v>
      </c>
      <c r="BX581" s="51" t="s">
        <v>1114</v>
      </c>
      <c r="CM581" s="52">
        <v>92086</v>
      </c>
      <c r="CW581" s="51" t="s">
        <v>707</v>
      </c>
      <c r="DL581" s="51" t="s">
        <v>1035</v>
      </c>
      <c r="DV581" s="51" t="s">
        <v>964</v>
      </c>
      <c r="EU581" s="52" t="s">
        <v>997</v>
      </c>
      <c r="EZ581" s="51" t="s">
        <v>969</v>
      </c>
      <c r="FJ581" s="51" t="s">
        <v>1021</v>
      </c>
      <c r="FT581" s="51" t="s">
        <v>954</v>
      </c>
      <c r="FY581" s="52" t="s">
        <v>171</v>
      </c>
      <c r="GN581" s="52" t="s">
        <v>1731</v>
      </c>
      <c r="GX581" s="52" t="s">
        <v>124</v>
      </c>
      <c r="HC581" s="69" t="s">
        <v>1557</v>
      </c>
      <c r="HD581" s="69" t="s">
        <v>1558</v>
      </c>
      <c r="HH581" s="73" t="s">
        <v>1014</v>
      </c>
      <c r="HI581" s="71" t="s">
        <v>1525</v>
      </c>
      <c r="HJ581" s="71" t="s">
        <v>10444</v>
      </c>
      <c r="HM581" s="51" t="s">
        <v>956</v>
      </c>
      <c r="HR581" s="52" t="s">
        <v>996</v>
      </c>
      <c r="HW581" s="51" t="s">
        <v>991</v>
      </c>
      <c r="IB581" s="52">
        <v>90</v>
      </c>
      <c r="IL581" s="51" t="s">
        <v>98</v>
      </c>
      <c r="IV581" s="73" t="s">
        <v>1024</v>
      </c>
      <c r="IW581" s="71" t="s">
        <v>1525</v>
      </c>
      <c r="IX581" s="71" t="s">
        <v>11161</v>
      </c>
      <c r="JA581" s="52" t="s">
        <v>11903</v>
      </c>
      <c r="JZ581" s="72" t="s">
        <v>990</v>
      </c>
      <c r="KA581" s="70" t="s">
        <v>1018</v>
      </c>
      <c r="KB581" s="70" t="s">
        <v>1018</v>
      </c>
      <c r="KE581" s="73" t="s">
        <v>1086</v>
      </c>
      <c r="KF581" s="71">
        <v>16</v>
      </c>
      <c r="KG581" s="71">
        <v>2770</v>
      </c>
      <c r="KJ581" s="52">
        <v>74</v>
      </c>
    </row>
    <row r="582" spans="1:296" ht="409.6" thickBot="1">
      <c r="A582" s="52" t="s">
        <v>1477</v>
      </c>
      <c r="K582" s="51" t="s">
        <v>961</v>
      </c>
      <c r="U582" s="52">
        <v>100</v>
      </c>
      <c r="Z582" s="52" t="s">
        <v>4048</v>
      </c>
      <c r="AE582" s="72" t="s">
        <v>1027</v>
      </c>
      <c r="AF582" s="70" t="s">
        <v>1030</v>
      </c>
      <c r="AG582" s="70" t="s">
        <v>5970</v>
      </c>
      <c r="AH582"/>
      <c r="AI582"/>
      <c r="AJ582" s="52">
        <v>100</v>
      </c>
      <c r="AY582" s="51" t="s">
        <v>1059</v>
      </c>
      <c r="BI582" s="51" t="s">
        <v>999</v>
      </c>
      <c r="BN582" s="51" t="s">
        <v>1053</v>
      </c>
      <c r="CW582" s="52" t="s">
        <v>5369</v>
      </c>
      <c r="DL582" s="52" t="s">
        <v>3044</v>
      </c>
      <c r="DQ582" s="51" t="s">
        <v>1033</v>
      </c>
      <c r="DV582" s="52" t="s">
        <v>979</v>
      </c>
      <c r="EA582" s="51" t="s">
        <v>962</v>
      </c>
      <c r="EF582" s="50" t="s">
        <v>1044</v>
      </c>
      <c r="EK582" s="51" t="s">
        <v>98</v>
      </c>
      <c r="EP582" s="51" t="s">
        <v>999</v>
      </c>
      <c r="EZ582" s="52" t="s">
        <v>124</v>
      </c>
      <c r="FE582" s="51" t="s">
        <v>1038</v>
      </c>
      <c r="FJ582" s="69"/>
      <c r="FK582" s="69" t="s">
        <v>1022</v>
      </c>
      <c r="FL582" s="69" t="s">
        <v>1012</v>
      </c>
      <c r="FT582" s="52" t="s">
        <v>955</v>
      </c>
      <c r="GD582" s="51" t="s">
        <v>1021</v>
      </c>
      <c r="GI582" s="50" t="s">
        <v>1034</v>
      </c>
      <c r="GS582" s="51" t="s">
        <v>1050</v>
      </c>
      <c r="HC582" s="70" t="s">
        <v>2939</v>
      </c>
      <c r="HD582" s="70" t="s">
        <v>10290</v>
      </c>
      <c r="HH582" s="72" t="s">
        <v>1015</v>
      </c>
      <c r="HI582" s="70" t="s">
        <v>1525</v>
      </c>
      <c r="HJ582" s="70" t="s">
        <v>10445</v>
      </c>
      <c r="HM582" s="52" t="s">
        <v>4622</v>
      </c>
      <c r="HW582" s="52" t="s">
        <v>3039</v>
      </c>
      <c r="IL582" s="52" t="s">
        <v>420</v>
      </c>
      <c r="IQ582" s="50" t="s">
        <v>1037</v>
      </c>
      <c r="IV582" s="72" t="s">
        <v>1025</v>
      </c>
      <c r="IW582" s="70" t="s">
        <v>1525</v>
      </c>
      <c r="IX582" s="70" t="s">
        <v>11162</v>
      </c>
      <c r="JF582" s="51" t="s">
        <v>970</v>
      </c>
      <c r="JK582" s="51" t="s">
        <v>956</v>
      </c>
      <c r="JP582" s="51" t="s">
        <v>954</v>
      </c>
      <c r="JU582" s="51" t="s">
        <v>1046</v>
      </c>
      <c r="JZ582" s="73" t="s">
        <v>1014</v>
      </c>
      <c r="KA582" s="71" t="s">
        <v>1018</v>
      </c>
      <c r="KB582" s="71" t="s">
        <v>1018</v>
      </c>
      <c r="KE582" s="72" t="s">
        <v>1087</v>
      </c>
      <c r="KF582" s="70">
        <v>0</v>
      </c>
      <c r="KG582" s="70">
        <v>0</v>
      </c>
    </row>
    <row r="583" spans="1:296" ht="409.6" thickBot="1">
      <c r="F583" s="51" t="s">
        <v>960</v>
      </c>
      <c r="K583" s="52" t="s">
        <v>918</v>
      </c>
      <c r="P583" s="51" t="s">
        <v>966</v>
      </c>
      <c r="AE583" s="73" t="s">
        <v>1028</v>
      </c>
      <c r="AF583" s="71" t="s">
        <v>1525</v>
      </c>
      <c r="AG583" s="71" t="s">
        <v>5971</v>
      </c>
      <c r="AH583"/>
      <c r="AI583"/>
      <c r="AO583" s="51" t="s">
        <v>971</v>
      </c>
      <c r="AT583" s="51" t="s">
        <v>994</v>
      </c>
      <c r="AY583" s="52">
        <v>79.62</v>
      </c>
      <c r="BD583" s="51" t="s">
        <v>961</v>
      </c>
      <c r="BI583" s="52">
        <v>15900000</v>
      </c>
      <c r="BN583" s="52">
        <v>2012</v>
      </c>
      <c r="BX583" s="51" t="s">
        <v>1143</v>
      </c>
      <c r="CM583" s="51" t="s">
        <v>98</v>
      </c>
      <c r="DQ583" s="52" t="s">
        <v>132</v>
      </c>
      <c r="EA583" s="52" t="s">
        <v>996</v>
      </c>
      <c r="EP583" s="52">
        <v>0</v>
      </c>
      <c r="EU583" s="51" t="s">
        <v>968</v>
      </c>
      <c r="FE583" s="52" t="s">
        <v>4468</v>
      </c>
      <c r="FJ583" s="72" t="s">
        <v>1023</v>
      </c>
      <c r="FK583" s="70" t="s">
        <v>1525</v>
      </c>
      <c r="FL583" s="70" t="s">
        <v>9121</v>
      </c>
      <c r="FY583" s="51" t="s">
        <v>960</v>
      </c>
      <c r="GD583" s="69"/>
      <c r="GE583" s="69" t="s">
        <v>1022</v>
      </c>
      <c r="GF583" s="69" t="s">
        <v>1012</v>
      </c>
      <c r="GN583" s="51" t="s">
        <v>968</v>
      </c>
      <c r="GS583" s="52">
        <v>35</v>
      </c>
      <c r="GX583" s="51" t="s">
        <v>970</v>
      </c>
      <c r="HC583" s="50" t="s">
        <v>735</v>
      </c>
      <c r="HH583" s="73" t="s">
        <v>1016</v>
      </c>
      <c r="HI583" s="71" t="s">
        <v>1525</v>
      </c>
      <c r="HJ583" s="71" t="s">
        <v>10446</v>
      </c>
      <c r="HR583" s="51" t="s">
        <v>964</v>
      </c>
      <c r="IB583" s="51" t="s">
        <v>1050</v>
      </c>
      <c r="IV583" s="73" t="s">
        <v>1026</v>
      </c>
      <c r="IW583" s="71" t="s">
        <v>1018</v>
      </c>
      <c r="IX583" s="71" t="s">
        <v>11163</v>
      </c>
      <c r="JA583" s="51" t="s">
        <v>998</v>
      </c>
      <c r="JF583" s="52" t="s">
        <v>124</v>
      </c>
      <c r="JK583" s="52" t="s">
        <v>9672</v>
      </c>
      <c r="JP583" s="52" t="s">
        <v>955</v>
      </c>
      <c r="JU583" s="52" t="s">
        <v>1047</v>
      </c>
      <c r="JZ583" s="72" t="s">
        <v>1015</v>
      </c>
      <c r="KA583" s="70" t="s">
        <v>1018</v>
      </c>
      <c r="KB583" s="70" t="s">
        <v>1018</v>
      </c>
      <c r="KE583" s="50" t="s">
        <v>1088</v>
      </c>
      <c r="KJ583" s="51" t="s">
        <v>1073</v>
      </c>
    </row>
    <row r="584" spans="1:296" ht="256.5" thickBot="1">
      <c r="A584" s="51" t="s">
        <v>966</v>
      </c>
      <c r="F584" s="52" t="s">
        <v>1938</v>
      </c>
      <c r="P584" s="52" t="s">
        <v>997</v>
      </c>
      <c r="U584" s="51" t="s">
        <v>1050</v>
      </c>
      <c r="Z584" s="51" t="s">
        <v>998</v>
      </c>
      <c r="AE584" s="72" t="s">
        <v>1029</v>
      </c>
      <c r="AF584" s="70" t="s">
        <v>1030</v>
      </c>
      <c r="AG584" s="70" t="s">
        <v>5972</v>
      </c>
      <c r="AH584"/>
      <c r="AI584"/>
      <c r="AJ584" s="51" t="s">
        <v>1053</v>
      </c>
      <c r="AO584" s="52" t="s">
        <v>12092</v>
      </c>
      <c r="AT584" s="52" t="s">
        <v>6337</v>
      </c>
      <c r="BD584" s="52" t="s">
        <v>918</v>
      </c>
      <c r="BS584" s="51" t="s">
        <v>983</v>
      </c>
      <c r="BX584" s="52" t="s">
        <v>8102</v>
      </c>
      <c r="CM584" s="52" t="s">
        <v>8270</v>
      </c>
      <c r="CW584" s="51" t="s">
        <v>1049</v>
      </c>
      <c r="DL584" s="50" t="s">
        <v>1037</v>
      </c>
      <c r="DV584" s="51" t="s">
        <v>966</v>
      </c>
      <c r="EU584" s="74" t="s">
        <v>3130</v>
      </c>
      <c r="EZ584" s="51" t="s">
        <v>970</v>
      </c>
      <c r="FE584" s="52" t="s">
        <v>4469</v>
      </c>
      <c r="FJ584" s="73" t="s">
        <v>1024</v>
      </c>
      <c r="FK584" s="71" t="s">
        <v>1525</v>
      </c>
      <c r="FL584" s="71" t="s">
        <v>9122</v>
      </c>
      <c r="FT584" s="51" t="s">
        <v>956</v>
      </c>
      <c r="GD584" s="72" t="s">
        <v>1023</v>
      </c>
      <c r="GE584" s="70" t="s">
        <v>1013</v>
      </c>
      <c r="GF584" s="70" t="s">
        <v>5552</v>
      </c>
      <c r="GN584" s="52" t="s">
        <v>124</v>
      </c>
      <c r="GX584" s="52" t="s">
        <v>124</v>
      </c>
      <c r="HH584" s="72" t="s">
        <v>1017</v>
      </c>
      <c r="HI584" s="70" t="s">
        <v>1525</v>
      </c>
      <c r="HJ584" s="70" t="s">
        <v>10447</v>
      </c>
      <c r="HM584" s="51" t="s">
        <v>958</v>
      </c>
      <c r="HR584" s="52" t="s">
        <v>1477</v>
      </c>
      <c r="HW584" s="51" t="s">
        <v>958</v>
      </c>
      <c r="IB584" s="52">
        <v>20</v>
      </c>
      <c r="IL584" s="51" t="s">
        <v>1114</v>
      </c>
      <c r="IV584" s="72" t="s">
        <v>1027</v>
      </c>
      <c r="IW584" s="70" t="s">
        <v>1018</v>
      </c>
      <c r="IX584" s="70" t="s">
        <v>11164</v>
      </c>
      <c r="JA584" s="52" t="s">
        <v>11904</v>
      </c>
      <c r="JZ584" s="73" t="s">
        <v>1016</v>
      </c>
      <c r="KA584" s="71" t="s">
        <v>1018</v>
      </c>
      <c r="KB584" s="71" t="s">
        <v>1018</v>
      </c>
      <c r="KJ584" s="52" t="s">
        <v>1061</v>
      </c>
    </row>
    <row r="585" spans="1:296" ht="409.6" thickBot="1">
      <c r="A585" s="52" t="s">
        <v>967</v>
      </c>
      <c r="K585" s="51" t="s">
        <v>962</v>
      </c>
      <c r="U585" s="52">
        <v>46</v>
      </c>
      <c r="Z585" s="52" t="s">
        <v>4049</v>
      </c>
      <c r="AE585" s="73" t="s">
        <v>36</v>
      </c>
      <c r="AF585" s="71" t="s">
        <v>1030</v>
      </c>
      <c r="AG585" s="71" t="s">
        <v>5973</v>
      </c>
      <c r="AH585"/>
      <c r="AI585"/>
      <c r="AJ585" s="52">
        <v>2015</v>
      </c>
      <c r="AY585" s="51" t="s">
        <v>1060</v>
      </c>
      <c r="BI585" s="51" t="s">
        <v>98</v>
      </c>
      <c r="BN585" s="51" t="s">
        <v>1054</v>
      </c>
      <c r="BS585" s="52" t="s">
        <v>132</v>
      </c>
      <c r="CW585" s="52">
        <v>100</v>
      </c>
      <c r="DQ585" s="50" t="s">
        <v>1034</v>
      </c>
      <c r="DV585" s="52" t="s">
        <v>997</v>
      </c>
      <c r="EA585" s="51" t="s">
        <v>964</v>
      </c>
      <c r="EF585" s="51" t="s">
        <v>1045</v>
      </c>
      <c r="EP585" s="51" t="s">
        <v>98</v>
      </c>
      <c r="EU585" s="74"/>
      <c r="EZ585" s="52" t="s">
        <v>124</v>
      </c>
      <c r="FE585" s="68"/>
      <c r="FJ585" s="72" t="s">
        <v>1025</v>
      </c>
      <c r="FK585" s="70" t="s">
        <v>1525</v>
      </c>
      <c r="FL585" s="70" t="s">
        <v>9123</v>
      </c>
      <c r="FT585" s="52" t="s">
        <v>1204</v>
      </c>
      <c r="FY585" s="51" t="s">
        <v>961</v>
      </c>
      <c r="GD585" s="73" t="s">
        <v>1024</v>
      </c>
      <c r="GE585" s="71" t="s">
        <v>1013</v>
      </c>
      <c r="GF585" s="71" t="s">
        <v>5553</v>
      </c>
      <c r="GI585" s="51" t="s">
        <v>1035</v>
      </c>
      <c r="GS585" s="51" t="s">
        <v>1053</v>
      </c>
      <c r="HH585" s="73" t="s">
        <v>1019</v>
      </c>
      <c r="HI585" s="71" t="s">
        <v>171</v>
      </c>
      <c r="HJ585" s="73"/>
      <c r="HM585" s="52" t="s">
        <v>1942</v>
      </c>
      <c r="HW585" s="52" t="s">
        <v>993</v>
      </c>
      <c r="IQ585" s="51" t="s">
        <v>1038</v>
      </c>
      <c r="IV585" s="73" t="s">
        <v>1028</v>
      </c>
      <c r="IW585" s="71" t="s">
        <v>1013</v>
      </c>
      <c r="IX585" s="71" t="s">
        <v>11165</v>
      </c>
      <c r="JF585" s="51" t="s">
        <v>971</v>
      </c>
      <c r="JK585" s="51" t="s">
        <v>958</v>
      </c>
      <c r="JP585" s="51" t="s">
        <v>956</v>
      </c>
      <c r="JU585" s="51" t="s">
        <v>707</v>
      </c>
      <c r="JZ585" s="72" t="s">
        <v>1017</v>
      </c>
      <c r="KA585" s="70" t="s">
        <v>1018</v>
      </c>
      <c r="KB585" s="70" t="s">
        <v>11613</v>
      </c>
    </row>
    <row r="586" spans="1:296" ht="328.5" thickBot="1">
      <c r="F586" s="51" t="s">
        <v>961</v>
      </c>
      <c r="K586" s="52" t="s">
        <v>1004</v>
      </c>
      <c r="P586" s="51" t="s">
        <v>968</v>
      </c>
      <c r="AE586" s="50" t="s">
        <v>1031</v>
      </c>
      <c r="AF586"/>
      <c r="AG586"/>
      <c r="AH586"/>
      <c r="AI586"/>
      <c r="AO586" s="51" t="s">
        <v>998</v>
      </c>
      <c r="AT586" s="51" t="s">
        <v>961</v>
      </c>
      <c r="AY586" s="52" t="s">
        <v>1061</v>
      </c>
      <c r="BD586" s="51" t="s">
        <v>962</v>
      </c>
      <c r="BN586" s="52">
        <v>2014</v>
      </c>
      <c r="BX586" s="51" t="s">
        <v>1145</v>
      </c>
      <c r="EA586" s="52" t="s">
        <v>979</v>
      </c>
      <c r="EK586" s="51" t="s">
        <v>950</v>
      </c>
      <c r="EP586" s="52" t="s">
        <v>2699</v>
      </c>
      <c r="FE586" s="52" t="s">
        <v>4470</v>
      </c>
      <c r="FJ586" s="73" t="s">
        <v>1026</v>
      </c>
      <c r="FK586" s="71" t="s">
        <v>1525</v>
      </c>
      <c r="FL586" s="71" t="s">
        <v>9124</v>
      </c>
      <c r="FY586" s="52" t="s">
        <v>171</v>
      </c>
      <c r="GD586" s="72" t="s">
        <v>1025</v>
      </c>
      <c r="GE586" s="70" t="s">
        <v>1030</v>
      </c>
      <c r="GF586" s="70" t="s">
        <v>5554</v>
      </c>
      <c r="GI586" s="52" t="s">
        <v>1538</v>
      </c>
      <c r="GN586" s="51" t="s">
        <v>969</v>
      </c>
      <c r="GS586" s="52">
        <v>2016</v>
      </c>
      <c r="GX586" s="51" t="s">
        <v>971</v>
      </c>
      <c r="HC586" s="50" t="s">
        <v>1041</v>
      </c>
      <c r="HH586" s="50" t="s">
        <v>1020</v>
      </c>
      <c r="HR586" s="51" t="s">
        <v>966</v>
      </c>
      <c r="IB586" s="51" t="s">
        <v>1053</v>
      </c>
      <c r="IL586" s="51" t="s">
        <v>1143</v>
      </c>
      <c r="IQ586" s="52" t="s">
        <v>1430</v>
      </c>
      <c r="IV586" s="72" t="s">
        <v>1029</v>
      </c>
      <c r="IW586" s="70" t="s">
        <v>1018</v>
      </c>
      <c r="IX586" s="70" t="s">
        <v>11166</v>
      </c>
      <c r="JA586" s="51" t="s">
        <v>999</v>
      </c>
      <c r="JF586" s="52" t="s">
        <v>4827</v>
      </c>
      <c r="JK586" s="52" t="s">
        <v>11325</v>
      </c>
      <c r="JP586" s="52" t="s">
        <v>5026</v>
      </c>
      <c r="JU586" s="52" t="s">
        <v>1248</v>
      </c>
      <c r="JZ586" s="73" t="s">
        <v>1019</v>
      </c>
      <c r="KA586" s="71" t="s">
        <v>1030</v>
      </c>
      <c r="KB586" s="71" t="s">
        <v>1030</v>
      </c>
      <c r="KE586" s="51" t="s">
        <v>1089</v>
      </c>
      <c r="KJ586" s="51" t="s">
        <v>732</v>
      </c>
    </row>
    <row r="587" spans="1:296" ht="409.6" thickBot="1">
      <c r="A587" s="51" t="s">
        <v>968</v>
      </c>
      <c r="F587" s="52" t="s">
        <v>918</v>
      </c>
      <c r="P587" s="52">
        <v>640000</v>
      </c>
      <c r="U587" s="51" t="s">
        <v>1053</v>
      </c>
      <c r="Z587" s="51" t="s">
        <v>999</v>
      </c>
      <c r="AE587"/>
      <c r="AF587"/>
      <c r="AG587"/>
      <c r="AH587"/>
      <c r="AI587"/>
      <c r="AJ587" s="51" t="s">
        <v>1054</v>
      </c>
      <c r="AO587" s="52" t="s">
        <v>12093</v>
      </c>
      <c r="AT587" s="52" t="s">
        <v>917</v>
      </c>
      <c r="BD587" s="52" t="s">
        <v>1194</v>
      </c>
      <c r="BS587" s="50" t="s">
        <v>984</v>
      </c>
      <c r="BX587" s="52" t="s">
        <v>8103</v>
      </c>
      <c r="CW587" s="51" t="s">
        <v>1050</v>
      </c>
      <c r="DL587" s="51" t="s">
        <v>1038</v>
      </c>
      <c r="DV587" s="51" t="s">
        <v>968</v>
      </c>
      <c r="EF587" s="51" t="s">
        <v>1046</v>
      </c>
      <c r="EK587" s="52" t="s">
        <v>1005</v>
      </c>
      <c r="EU587" s="51" t="s">
        <v>969</v>
      </c>
      <c r="EZ587" s="51" t="s">
        <v>971</v>
      </c>
      <c r="FE587" s="52" t="s">
        <v>4471</v>
      </c>
      <c r="FJ587" s="72" t="s">
        <v>1027</v>
      </c>
      <c r="FK587" s="70" t="s">
        <v>1525</v>
      </c>
      <c r="FL587" s="70" t="s">
        <v>9125</v>
      </c>
      <c r="FT587" s="51" t="s">
        <v>958</v>
      </c>
      <c r="GD587" s="73" t="s">
        <v>1026</v>
      </c>
      <c r="GE587" s="71" t="s">
        <v>1030</v>
      </c>
      <c r="GF587" s="71" t="s">
        <v>5555</v>
      </c>
      <c r="GN587" s="52" t="s">
        <v>124</v>
      </c>
      <c r="GX587" s="52" t="s">
        <v>10087</v>
      </c>
      <c r="HM587" s="51" t="s">
        <v>960</v>
      </c>
      <c r="HR587" s="52" t="s">
        <v>997</v>
      </c>
      <c r="HW587" s="51" t="s">
        <v>994</v>
      </c>
      <c r="IB587" s="52">
        <v>2016</v>
      </c>
      <c r="IL587" s="52" t="s">
        <v>2048</v>
      </c>
      <c r="IQ587" s="161" t="s">
        <v>10947</v>
      </c>
      <c r="IV587" s="73" t="s">
        <v>36</v>
      </c>
      <c r="IW587" s="71" t="s">
        <v>171</v>
      </c>
      <c r="IX587" s="73"/>
      <c r="JA587" s="52">
        <v>9000000</v>
      </c>
      <c r="JZ587" s="50" t="s">
        <v>1020</v>
      </c>
      <c r="KJ587" s="52" t="s">
        <v>11749</v>
      </c>
    </row>
    <row r="588" spans="1:296" ht="208.5" thickBot="1">
      <c r="A588" s="52" t="s">
        <v>124</v>
      </c>
      <c r="K588" s="51" t="s">
        <v>964</v>
      </c>
      <c r="U588" s="52">
        <v>2007</v>
      </c>
      <c r="Z588" s="52">
        <v>791000000</v>
      </c>
      <c r="AE588"/>
      <c r="AF588"/>
      <c r="AG588"/>
      <c r="AH588"/>
      <c r="AI588"/>
      <c r="AJ588" s="52">
        <v>2016</v>
      </c>
      <c r="AY588" s="51" t="s">
        <v>732</v>
      </c>
      <c r="BN588" s="51" t="s">
        <v>1249</v>
      </c>
      <c r="CM588" s="51" t="s">
        <v>950</v>
      </c>
      <c r="CW588" s="52">
        <v>85</v>
      </c>
      <c r="DL588" s="52" t="s">
        <v>8841</v>
      </c>
      <c r="DQ588" s="51" t="s">
        <v>1035</v>
      </c>
      <c r="DV588" s="52">
        <v>71960000000</v>
      </c>
      <c r="EA588" s="51" t="s">
        <v>966</v>
      </c>
      <c r="EF588" s="52" t="s">
        <v>1047</v>
      </c>
      <c r="EU588" s="52" t="s">
        <v>124</v>
      </c>
      <c r="EZ588" s="52" t="s">
        <v>8973</v>
      </c>
      <c r="FE588" s="68"/>
      <c r="FJ588" s="73" t="s">
        <v>1028</v>
      </c>
      <c r="FK588" s="71" t="s">
        <v>1525</v>
      </c>
      <c r="FL588" s="71" t="s">
        <v>9126</v>
      </c>
      <c r="FT588" s="52" t="s">
        <v>1205</v>
      </c>
      <c r="FY588" s="51" t="s">
        <v>962</v>
      </c>
      <c r="GD588" s="72" t="s">
        <v>1027</v>
      </c>
      <c r="GE588" s="70" t="s">
        <v>1030</v>
      </c>
      <c r="GF588" s="70" t="s">
        <v>5556</v>
      </c>
      <c r="GI588" s="50" t="s">
        <v>1037</v>
      </c>
      <c r="GS588" s="51" t="s">
        <v>1054</v>
      </c>
      <c r="HM588" s="52" t="s">
        <v>4623</v>
      </c>
      <c r="HW588" s="52" t="s">
        <v>5732</v>
      </c>
      <c r="IQ588" s="52" t="s">
        <v>10948</v>
      </c>
      <c r="IV588" s="50" t="s">
        <v>1031</v>
      </c>
      <c r="JF588" s="51" t="s">
        <v>998</v>
      </c>
      <c r="JK588" s="51" t="s">
        <v>960</v>
      </c>
      <c r="JP588" s="51" t="s">
        <v>958</v>
      </c>
      <c r="JU588" s="51" t="s">
        <v>1049</v>
      </c>
      <c r="KE588" s="51" t="s">
        <v>1090</v>
      </c>
    </row>
    <row r="589" spans="1:296" ht="240.5" thickBot="1">
      <c r="F589" s="51" t="s">
        <v>962</v>
      </c>
      <c r="K589" s="52" t="s">
        <v>979</v>
      </c>
      <c r="P589" s="51" t="s">
        <v>969</v>
      </c>
      <c r="AE589" s="50" t="s">
        <v>1032</v>
      </c>
      <c r="AF589"/>
      <c r="AG589"/>
      <c r="AH589"/>
      <c r="AI589"/>
      <c r="AO589" s="51" t="s">
        <v>999</v>
      </c>
      <c r="AT589" s="51" t="s">
        <v>962</v>
      </c>
      <c r="AY589" s="52" t="s">
        <v>6586</v>
      </c>
      <c r="BD589" s="51" t="s">
        <v>964</v>
      </c>
      <c r="BI589" s="51" t="s">
        <v>950</v>
      </c>
      <c r="BN589" s="52">
        <v>72010</v>
      </c>
      <c r="BX589" s="51" t="s">
        <v>1147</v>
      </c>
      <c r="CM589" s="52" t="s">
        <v>1499</v>
      </c>
      <c r="DL589" s="52" t="s">
        <v>8842</v>
      </c>
      <c r="DQ589" s="52" t="s">
        <v>1036</v>
      </c>
      <c r="EA589" s="52" t="s">
        <v>967</v>
      </c>
      <c r="EK589" s="51" t="s">
        <v>987</v>
      </c>
      <c r="FE589" s="52" t="s">
        <v>4472</v>
      </c>
      <c r="FJ589" s="72" t="s">
        <v>1029</v>
      </c>
      <c r="FK589" s="70" t="s">
        <v>1525</v>
      </c>
      <c r="FL589" s="70" t="s">
        <v>9127</v>
      </c>
      <c r="FY589" s="52" t="s">
        <v>171</v>
      </c>
      <c r="GD589" s="73" t="s">
        <v>1028</v>
      </c>
      <c r="GE589" s="71" t="s">
        <v>1030</v>
      </c>
      <c r="GF589" s="71" t="s">
        <v>5557</v>
      </c>
      <c r="GN589" s="51" t="s">
        <v>970</v>
      </c>
      <c r="GS589" s="52">
        <v>2017</v>
      </c>
      <c r="GX589" s="51" t="s">
        <v>972</v>
      </c>
      <c r="HC589" s="51" t="s">
        <v>1042</v>
      </c>
      <c r="HH589" s="51" t="s">
        <v>1021</v>
      </c>
      <c r="HR589" s="51" t="s">
        <v>968</v>
      </c>
      <c r="IB589" s="51" t="s">
        <v>1054</v>
      </c>
      <c r="IL589" s="51" t="s">
        <v>1145</v>
      </c>
      <c r="IQ589" s="68"/>
      <c r="JA589" s="51" t="s">
        <v>98</v>
      </c>
      <c r="JF589" s="52" t="s">
        <v>4828</v>
      </c>
      <c r="JK589" s="52" t="s">
        <v>11324</v>
      </c>
      <c r="JP589" s="52" t="s">
        <v>5027</v>
      </c>
      <c r="JU589" s="52">
        <v>81</v>
      </c>
      <c r="KE589" s="52" t="s">
        <v>1091</v>
      </c>
      <c r="KJ589" s="51" t="s">
        <v>1074</v>
      </c>
    </row>
    <row r="590" spans="1:296" ht="120.5" thickBot="1">
      <c r="A590" s="51" t="s">
        <v>969</v>
      </c>
      <c r="F590" s="52" t="s">
        <v>1214</v>
      </c>
      <c r="P590" s="52" t="s">
        <v>124</v>
      </c>
      <c r="U590" s="51" t="s">
        <v>1054</v>
      </c>
      <c r="Z590" s="51" t="s">
        <v>98</v>
      </c>
      <c r="AE590"/>
      <c r="AF590"/>
      <c r="AG590"/>
      <c r="AH590"/>
      <c r="AI590"/>
      <c r="AJ590" s="51" t="s">
        <v>1249</v>
      </c>
      <c r="AO590" s="52">
        <v>100000</v>
      </c>
      <c r="AT590" s="52" t="s">
        <v>996</v>
      </c>
      <c r="BD590" s="52" t="s">
        <v>1477</v>
      </c>
      <c r="BI590" s="52" t="s">
        <v>1005</v>
      </c>
      <c r="BS590" s="51" t="s">
        <v>985</v>
      </c>
      <c r="BX590" s="52">
        <v>0</v>
      </c>
      <c r="CW590" s="51" t="s">
        <v>1053</v>
      </c>
      <c r="DL590" s="52" t="s">
        <v>8843</v>
      </c>
      <c r="DV590" s="51" t="s">
        <v>969</v>
      </c>
      <c r="EF590" s="51" t="s">
        <v>707</v>
      </c>
      <c r="EK590" s="52" t="s">
        <v>3038</v>
      </c>
      <c r="EP590" s="51" t="s">
        <v>950</v>
      </c>
      <c r="EU590" s="51" t="s">
        <v>970</v>
      </c>
      <c r="EZ590" s="51" t="s">
        <v>998</v>
      </c>
      <c r="FE590" s="52" t="s">
        <v>4473</v>
      </c>
      <c r="FJ590" s="73" t="s">
        <v>36</v>
      </c>
      <c r="FK590" s="71" t="s">
        <v>213</v>
      </c>
      <c r="FL590" s="71" t="s">
        <v>9128</v>
      </c>
      <c r="FT590" s="51" t="s">
        <v>960</v>
      </c>
      <c r="GD590" s="72" t="s">
        <v>1029</v>
      </c>
      <c r="GE590" s="70" t="s">
        <v>1030</v>
      </c>
      <c r="GF590" s="70" t="s">
        <v>5558</v>
      </c>
      <c r="GN590" s="52" t="s">
        <v>124</v>
      </c>
      <c r="GX590" s="52" t="s">
        <v>10088</v>
      </c>
      <c r="HC590" s="52" t="s">
        <v>1997</v>
      </c>
      <c r="HH590" s="69"/>
      <c r="HI590" s="69" t="s">
        <v>1022</v>
      </c>
      <c r="HJ590" s="69" t="s">
        <v>1012</v>
      </c>
      <c r="HM590" s="51" t="s">
        <v>961</v>
      </c>
      <c r="HR590" s="52">
        <v>540490000000</v>
      </c>
      <c r="HW590" s="51" t="s">
        <v>961</v>
      </c>
      <c r="IB590" s="52">
        <v>2017</v>
      </c>
      <c r="IL590" s="52" t="s">
        <v>2049</v>
      </c>
      <c r="IQ590" s="161" t="s">
        <v>10949</v>
      </c>
      <c r="JZ590" s="51" t="s">
        <v>1021</v>
      </c>
    </row>
    <row r="591" spans="1:296" ht="112.5" thickBot="1">
      <c r="A591" s="52">
        <v>0</v>
      </c>
      <c r="K591" s="51" t="s">
        <v>966</v>
      </c>
      <c r="U591" s="52">
        <v>2007</v>
      </c>
      <c r="AE591"/>
      <c r="AF591"/>
      <c r="AG591"/>
      <c r="AH591"/>
      <c r="AI591"/>
      <c r="AJ591" s="52">
        <v>106542</v>
      </c>
      <c r="BN591" s="51" t="s">
        <v>1056</v>
      </c>
      <c r="CM591" s="51" t="s">
        <v>952</v>
      </c>
      <c r="CW591" s="52">
        <v>2008</v>
      </c>
      <c r="DL591" s="52" t="s">
        <v>8844</v>
      </c>
      <c r="DQ591" s="50" t="s">
        <v>1037</v>
      </c>
      <c r="DV591" s="52" t="s">
        <v>124</v>
      </c>
      <c r="EA591" s="51" t="s">
        <v>968</v>
      </c>
      <c r="EF591" s="52" t="s">
        <v>1048</v>
      </c>
      <c r="EP591" s="52" t="s">
        <v>1000</v>
      </c>
      <c r="EU591" s="52" t="s">
        <v>124</v>
      </c>
      <c r="EZ591" s="52" t="s">
        <v>8981</v>
      </c>
      <c r="FJ591" s="50" t="s">
        <v>1031</v>
      </c>
      <c r="FT591" s="52" t="s">
        <v>9361</v>
      </c>
      <c r="FY591" s="51" t="s">
        <v>964</v>
      </c>
      <c r="GD591" s="73" t="s">
        <v>36</v>
      </c>
      <c r="GE591" s="71" t="s">
        <v>171</v>
      </c>
      <c r="GF591" s="73"/>
      <c r="GI591" s="51" t="s">
        <v>1038</v>
      </c>
      <c r="GS591" s="51" t="s">
        <v>1249</v>
      </c>
      <c r="HH591" s="72" t="s">
        <v>1023</v>
      </c>
      <c r="HI591" s="70" t="s">
        <v>1525</v>
      </c>
      <c r="HJ591" s="70" t="s">
        <v>10448</v>
      </c>
      <c r="HM591" s="52" t="s">
        <v>4608</v>
      </c>
      <c r="HW591" s="52" t="s">
        <v>918</v>
      </c>
      <c r="IQ591" s="52" t="s">
        <v>10950</v>
      </c>
      <c r="IV591" s="50" t="s">
        <v>1032</v>
      </c>
      <c r="JF591" s="51" t="s">
        <v>999</v>
      </c>
      <c r="JK591" s="51" t="s">
        <v>961</v>
      </c>
      <c r="JP591" s="51" t="s">
        <v>960</v>
      </c>
      <c r="JU591" s="51" t="s">
        <v>1050</v>
      </c>
      <c r="JZ591" s="69"/>
      <c r="KA591" s="69" t="s">
        <v>1022</v>
      </c>
      <c r="KB591" s="69" t="s">
        <v>1012</v>
      </c>
      <c r="KE591" s="51" t="s">
        <v>1092</v>
      </c>
      <c r="KJ591" s="51" t="s">
        <v>1075</v>
      </c>
    </row>
    <row r="592" spans="1:296" ht="80.5" thickBot="1">
      <c r="F592" s="51" t="s">
        <v>964</v>
      </c>
      <c r="K592" s="52" t="s">
        <v>1731</v>
      </c>
      <c r="P592" s="51" t="s">
        <v>970</v>
      </c>
      <c r="AE592" s="51" t="s">
        <v>1033</v>
      </c>
      <c r="AF592"/>
      <c r="AG592"/>
      <c r="AH592"/>
      <c r="AI592"/>
      <c r="AO592" s="51" t="s">
        <v>98</v>
      </c>
      <c r="AT592" s="51" t="s">
        <v>964</v>
      </c>
      <c r="BD592" s="51" t="s">
        <v>966</v>
      </c>
      <c r="BI592" s="51" t="s">
        <v>987</v>
      </c>
      <c r="BN592" s="52">
        <v>2050</v>
      </c>
      <c r="BS592" s="51" t="s">
        <v>950</v>
      </c>
      <c r="BX592" s="51" t="s">
        <v>98</v>
      </c>
      <c r="CM592" s="52" t="s">
        <v>953</v>
      </c>
      <c r="DL592" s="52" t="s">
        <v>8845</v>
      </c>
      <c r="EA592" s="52" t="s">
        <v>124</v>
      </c>
      <c r="EK592" s="51" t="s">
        <v>989</v>
      </c>
      <c r="FE592" s="50" t="s">
        <v>1555</v>
      </c>
      <c r="FY592" s="52" t="s">
        <v>171</v>
      </c>
      <c r="GD592" s="50" t="s">
        <v>1031</v>
      </c>
      <c r="GI592" s="52" t="s">
        <v>9701</v>
      </c>
      <c r="GN592" s="51" t="s">
        <v>971</v>
      </c>
      <c r="GS592" s="52">
        <v>300000</v>
      </c>
      <c r="GX592" s="51" t="s">
        <v>973</v>
      </c>
      <c r="HC592" s="50" t="s">
        <v>1245</v>
      </c>
      <c r="HH592" s="73" t="s">
        <v>1024</v>
      </c>
      <c r="HI592" s="71" t="s">
        <v>1525</v>
      </c>
      <c r="HJ592" s="71" t="s">
        <v>10449</v>
      </c>
      <c r="HR592" s="51" t="s">
        <v>969</v>
      </c>
      <c r="IB592" s="51" t="s">
        <v>1249</v>
      </c>
      <c r="IL592" s="51" t="s">
        <v>1147</v>
      </c>
      <c r="IQ592" s="52" t="s">
        <v>10951</v>
      </c>
      <c r="JF592" s="52">
        <v>4818000</v>
      </c>
      <c r="JK592" s="52" t="s">
        <v>918</v>
      </c>
      <c r="JP592" s="52" t="s">
        <v>5028</v>
      </c>
      <c r="JU592" s="52">
        <v>7.73</v>
      </c>
      <c r="JZ592" s="72" t="s">
        <v>1023</v>
      </c>
      <c r="KA592" s="70" t="s">
        <v>1018</v>
      </c>
      <c r="KB592" s="70" t="s">
        <v>1018</v>
      </c>
      <c r="KE592" s="52" t="s">
        <v>1093</v>
      </c>
      <c r="KJ592" s="52" t="s">
        <v>171</v>
      </c>
    </row>
    <row r="593" spans="1:298" ht="136.5" thickBot="1">
      <c r="A593" s="51" t="s">
        <v>970</v>
      </c>
      <c r="F593" s="52" t="s">
        <v>979</v>
      </c>
      <c r="P593" s="52" t="s">
        <v>124</v>
      </c>
      <c r="U593" s="51" t="s">
        <v>1249</v>
      </c>
      <c r="AE593" s="52" t="s">
        <v>132</v>
      </c>
      <c r="AF593"/>
      <c r="AG593"/>
      <c r="AH593"/>
      <c r="AI593"/>
      <c r="AJ593" s="51" t="s">
        <v>1056</v>
      </c>
      <c r="AO593" s="52" t="s">
        <v>12094</v>
      </c>
      <c r="AT593" s="52" t="s">
        <v>979</v>
      </c>
      <c r="AY593" s="51" t="s">
        <v>1046</v>
      </c>
      <c r="BD593" s="52" t="s">
        <v>997</v>
      </c>
      <c r="BI593" s="52" t="s">
        <v>988</v>
      </c>
      <c r="BS593" s="52" t="s">
        <v>986</v>
      </c>
      <c r="BX593" s="52" t="s">
        <v>8106</v>
      </c>
      <c r="CW593" s="51" t="s">
        <v>1054</v>
      </c>
      <c r="DL593" s="52" t="s">
        <v>8846</v>
      </c>
      <c r="DV593" s="51" t="s">
        <v>970</v>
      </c>
      <c r="EF593" s="51" t="s">
        <v>1049</v>
      </c>
      <c r="EK593" s="52" t="s">
        <v>1001</v>
      </c>
      <c r="EP593" s="51" t="s">
        <v>987</v>
      </c>
      <c r="EU593" s="51" t="s">
        <v>971</v>
      </c>
      <c r="EZ593" s="51" t="s">
        <v>999</v>
      </c>
      <c r="FT593" s="51" t="s">
        <v>961</v>
      </c>
      <c r="GI593" s="52" t="s">
        <v>9702</v>
      </c>
      <c r="GN593" s="52" t="s">
        <v>3478</v>
      </c>
      <c r="HH593" s="72" t="s">
        <v>1025</v>
      </c>
      <c r="HI593" s="70" t="s">
        <v>1525</v>
      </c>
      <c r="HJ593" s="70" t="s">
        <v>10450</v>
      </c>
      <c r="HM593" s="51" t="s">
        <v>962</v>
      </c>
      <c r="HR593" s="52" t="s">
        <v>124</v>
      </c>
      <c r="HW593" s="51" t="s">
        <v>962</v>
      </c>
      <c r="IB593" s="52">
        <v>107955</v>
      </c>
      <c r="IL593" s="52">
        <v>324740.31</v>
      </c>
      <c r="IQ593" s="52" t="s">
        <v>10952</v>
      </c>
      <c r="JA593" s="50" t="s">
        <v>1009</v>
      </c>
      <c r="JZ593" s="73" t="s">
        <v>1024</v>
      </c>
      <c r="KA593" s="71" t="s">
        <v>1018</v>
      </c>
      <c r="KB593" s="71" t="s">
        <v>1018</v>
      </c>
    </row>
    <row r="594" spans="1:298" ht="144.5" thickBot="1">
      <c r="A594" s="52">
        <v>3300000000</v>
      </c>
      <c r="K594" s="51" t="s">
        <v>968</v>
      </c>
      <c r="U594" s="52">
        <v>598000</v>
      </c>
      <c r="Z594" s="50" t="s">
        <v>1009</v>
      </c>
      <c r="AE594"/>
      <c r="AF594"/>
      <c r="AG594"/>
      <c r="AH594"/>
      <c r="AI594"/>
      <c r="AJ594" s="52">
        <v>2050</v>
      </c>
      <c r="AY594" s="52" t="s">
        <v>1252</v>
      </c>
      <c r="BN594" s="51" t="s">
        <v>1057</v>
      </c>
      <c r="CM594" s="51" t="s">
        <v>954</v>
      </c>
      <c r="CW594" s="52">
        <v>2008</v>
      </c>
      <c r="DL594" s="52" t="s">
        <v>8847</v>
      </c>
      <c r="DQ594" s="51" t="s">
        <v>1038</v>
      </c>
      <c r="DV594" s="52" t="s">
        <v>124</v>
      </c>
      <c r="EA594" s="51" t="s">
        <v>969</v>
      </c>
      <c r="EF594" s="52">
        <v>100</v>
      </c>
      <c r="EP594" s="52" t="s">
        <v>988</v>
      </c>
      <c r="EU594" s="52" t="s">
        <v>3131</v>
      </c>
      <c r="FJ594" s="50" t="s">
        <v>1032</v>
      </c>
      <c r="FT594" s="52" t="s">
        <v>919</v>
      </c>
      <c r="FY594" s="51" t="s">
        <v>966</v>
      </c>
      <c r="GI594" s="52" t="s">
        <v>9703</v>
      </c>
      <c r="GS594" s="51" t="s">
        <v>1056</v>
      </c>
      <c r="GX594" s="51" t="s">
        <v>98</v>
      </c>
      <c r="HH594" s="73" t="s">
        <v>1026</v>
      </c>
      <c r="HI594" s="71" t="s">
        <v>1018</v>
      </c>
      <c r="HJ594" s="71" t="s">
        <v>10451</v>
      </c>
      <c r="HM594" s="52" t="s">
        <v>1004</v>
      </c>
      <c r="HW594" s="52" t="s">
        <v>996</v>
      </c>
      <c r="IQ594" s="68"/>
      <c r="IV594" s="51" t="s">
        <v>1033</v>
      </c>
      <c r="JF594" s="51" t="s">
        <v>98</v>
      </c>
      <c r="JK594" s="51" t="s">
        <v>962</v>
      </c>
      <c r="JP594" s="51" t="s">
        <v>961</v>
      </c>
      <c r="JU594" s="51" t="s">
        <v>1051</v>
      </c>
      <c r="JZ594" s="72" t="s">
        <v>1025</v>
      </c>
      <c r="KA594" s="70" t="s">
        <v>1018</v>
      </c>
      <c r="KB594" s="70" t="s">
        <v>1018</v>
      </c>
      <c r="KE594" s="51" t="s">
        <v>1094</v>
      </c>
    </row>
    <row r="595" spans="1:298" ht="192.5" thickBot="1">
      <c r="F595" s="51" t="s">
        <v>966</v>
      </c>
      <c r="K595" s="52" t="s">
        <v>124</v>
      </c>
      <c r="P595" s="51" t="s">
        <v>971</v>
      </c>
      <c r="AE595" s="50" t="s">
        <v>1034</v>
      </c>
      <c r="AF595"/>
      <c r="AG595"/>
      <c r="AH595"/>
      <c r="AI595"/>
      <c r="AT595" s="51" t="s">
        <v>966</v>
      </c>
      <c r="BD595" s="51" t="s">
        <v>968</v>
      </c>
      <c r="BI595" s="51" t="s">
        <v>989</v>
      </c>
      <c r="BN595" s="52" t="s">
        <v>1255</v>
      </c>
      <c r="BS595" s="51" t="s">
        <v>987</v>
      </c>
      <c r="BX595" s="50" t="s">
        <v>1148</v>
      </c>
      <c r="CM595" s="52" t="s">
        <v>975</v>
      </c>
      <c r="DL595" s="52" t="s">
        <v>8848</v>
      </c>
      <c r="DQ595" s="52" t="s">
        <v>1233</v>
      </c>
      <c r="EA595" s="52">
        <v>7000000000</v>
      </c>
      <c r="EK595" s="51" t="s">
        <v>991</v>
      </c>
      <c r="EZ595" s="51" t="s">
        <v>98</v>
      </c>
      <c r="FE595" s="51" t="s">
        <v>1556</v>
      </c>
      <c r="FY595" s="52" t="s">
        <v>171</v>
      </c>
      <c r="GD595" s="50" t="s">
        <v>1032</v>
      </c>
      <c r="GI595" s="52" t="s">
        <v>9704</v>
      </c>
      <c r="GN595" s="51" t="s">
        <v>972</v>
      </c>
      <c r="GS595" s="52">
        <v>2022</v>
      </c>
      <c r="GX595" s="52" t="s">
        <v>10089</v>
      </c>
      <c r="HC595" s="51" t="s">
        <v>1246</v>
      </c>
      <c r="HH595" s="72" t="s">
        <v>1027</v>
      </c>
      <c r="HI595" s="70" t="s">
        <v>1018</v>
      </c>
      <c r="HJ595" s="70" t="s">
        <v>10452</v>
      </c>
      <c r="HR595" s="51" t="s">
        <v>970</v>
      </c>
      <c r="IB595" s="51" t="s">
        <v>1056</v>
      </c>
      <c r="IL595" s="51" t="s">
        <v>98</v>
      </c>
      <c r="IQ595" s="161" t="s">
        <v>10953</v>
      </c>
      <c r="IV595" s="52" t="s">
        <v>132</v>
      </c>
      <c r="JF595" s="52" t="s">
        <v>4811</v>
      </c>
      <c r="JK595" s="52" t="s">
        <v>1214</v>
      </c>
      <c r="JP595" s="52" t="s">
        <v>919</v>
      </c>
      <c r="JU595" s="52" t="s">
        <v>1052</v>
      </c>
      <c r="JZ595" s="73" t="s">
        <v>1026</v>
      </c>
      <c r="KA595" s="71" t="s">
        <v>1018</v>
      </c>
      <c r="KB595" s="71" t="s">
        <v>1018</v>
      </c>
      <c r="KE595" s="52">
        <v>42</v>
      </c>
    </row>
    <row r="596" spans="1:298" ht="112.5" thickBot="1">
      <c r="A596" s="51" t="s">
        <v>971</v>
      </c>
      <c r="F596" s="52" t="s">
        <v>997</v>
      </c>
      <c r="P596" s="52" t="s">
        <v>4243</v>
      </c>
      <c r="U596" s="51" t="s">
        <v>1056</v>
      </c>
      <c r="AE596"/>
      <c r="AF596"/>
      <c r="AG596"/>
      <c r="AH596"/>
      <c r="AI596"/>
      <c r="AJ596" s="51" t="s">
        <v>1057</v>
      </c>
      <c r="AT596" s="52" t="s">
        <v>997</v>
      </c>
      <c r="AY596" s="51" t="s">
        <v>707</v>
      </c>
      <c r="BD596" s="52">
        <v>6600000</v>
      </c>
      <c r="BI596" s="52" t="s">
        <v>990</v>
      </c>
      <c r="BS596" s="52" t="s">
        <v>988</v>
      </c>
      <c r="CW596" s="51" t="s">
        <v>1249</v>
      </c>
      <c r="DL596" s="52" t="s">
        <v>8849</v>
      </c>
      <c r="DQ596" s="68"/>
      <c r="DV596" s="51" t="s">
        <v>971</v>
      </c>
      <c r="EF596" s="51" t="s">
        <v>1050</v>
      </c>
      <c r="EK596" s="52" t="s">
        <v>1002</v>
      </c>
      <c r="EP596" s="51" t="s">
        <v>989</v>
      </c>
      <c r="EU596" s="51" t="s">
        <v>998</v>
      </c>
      <c r="EZ596" s="52" t="s">
        <v>8981</v>
      </c>
      <c r="FE596" s="69" t="s">
        <v>1557</v>
      </c>
      <c r="FF596" s="69" t="s">
        <v>1558</v>
      </c>
      <c r="FT596" s="51" t="s">
        <v>962</v>
      </c>
      <c r="GI596" s="68"/>
      <c r="GN596" s="52" t="s">
        <v>3479</v>
      </c>
      <c r="HH596" s="73" t="s">
        <v>1028</v>
      </c>
      <c r="HI596" s="71" t="s">
        <v>1018</v>
      </c>
      <c r="HJ596" s="71" t="s">
        <v>10453</v>
      </c>
      <c r="HM596" s="51" t="s">
        <v>964</v>
      </c>
      <c r="HR596" s="52" t="s">
        <v>124</v>
      </c>
      <c r="HW596" s="51" t="s">
        <v>964</v>
      </c>
      <c r="IB596" s="52">
        <v>2022</v>
      </c>
      <c r="IL596" s="52" t="s">
        <v>420</v>
      </c>
      <c r="IQ596" s="52" t="s">
        <v>10954</v>
      </c>
      <c r="JA596" s="51" t="s">
        <v>1010</v>
      </c>
      <c r="JZ596" s="72" t="s">
        <v>1027</v>
      </c>
      <c r="KA596" s="70" t="s">
        <v>1018</v>
      </c>
      <c r="KB596" s="70" t="s">
        <v>1018</v>
      </c>
      <c r="KJ596" s="50" t="s">
        <v>1077</v>
      </c>
    </row>
    <row r="597" spans="1:298" ht="409.6" thickBot="1">
      <c r="A597" s="52" t="s">
        <v>2299</v>
      </c>
      <c r="K597" s="51" t="s">
        <v>969</v>
      </c>
      <c r="U597" s="52">
        <v>2020</v>
      </c>
      <c r="Z597" s="51" t="s">
        <v>1010</v>
      </c>
      <c r="AE597"/>
      <c r="AF597"/>
      <c r="AG597"/>
      <c r="AH597"/>
      <c r="AI597"/>
      <c r="AJ597" s="52" t="s">
        <v>1250</v>
      </c>
      <c r="AO597" s="51" t="s">
        <v>950</v>
      </c>
      <c r="AY597" s="52" t="s">
        <v>1048</v>
      </c>
      <c r="BN597" s="51" t="s">
        <v>1059</v>
      </c>
      <c r="CM597" s="51" t="s">
        <v>956</v>
      </c>
      <c r="CW597" s="52">
        <v>301435</v>
      </c>
      <c r="DL597" s="52" t="s">
        <v>8850</v>
      </c>
      <c r="DQ597" s="52" t="s">
        <v>1234</v>
      </c>
      <c r="DV597" s="52" t="s">
        <v>1506</v>
      </c>
      <c r="EA597" s="51" t="s">
        <v>970</v>
      </c>
      <c r="EF597" s="52">
        <v>24</v>
      </c>
      <c r="EP597" s="52" t="s">
        <v>990</v>
      </c>
      <c r="EU597" s="52" t="s">
        <v>3132</v>
      </c>
      <c r="FE597" s="70" t="s">
        <v>2939</v>
      </c>
      <c r="FF597" s="70" t="s">
        <v>4474</v>
      </c>
      <c r="FJ597" s="51" t="s">
        <v>1033</v>
      </c>
      <c r="FT597" s="52" t="s">
        <v>1214</v>
      </c>
      <c r="FY597" s="51" t="s">
        <v>968</v>
      </c>
      <c r="GI597" s="52" t="s">
        <v>9705</v>
      </c>
      <c r="GS597" s="51" t="s">
        <v>1057</v>
      </c>
      <c r="HC597" s="51" t="s">
        <v>1046</v>
      </c>
      <c r="HH597" s="72" t="s">
        <v>1029</v>
      </c>
      <c r="HI597" s="70" t="s">
        <v>1018</v>
      </c>
      <c r="HJ597" s="70" t="s">
        <v>10454</v>
      </c>
      <c r="HM597" s="52" t="s">
        <v>1477</v>
      </c>
      <c r="HW597" s="52" t="s">
        <v>1477</v>
      </c>
      <c r="IQ597" s="52" t="s">
        <v>10955</v>
      </c>
      <c r="IV597" s="50" t="s">
        <v>1034</v>
      </c>
      <c r="JA597" s="69"/>
      <c r="JB597" s="69" t="s">
        <v>1011</v>
      </c>
      <c r="JC597" s="69" t="s">
        <v>1012</v>
      </c>
      <c r="JK597" s="51" t="s">
        <v>964</v>
      </c>
      <c r="JP597" s="51" t="s">
        <v>962</v>
      </c>
      <c r="JU597" s="51" t="s">
        <v>1053</v>
      </c>
      <c r="JZ597" s="73" t="s">
        <v>1028</v>
      </c>
      <c r="KA597" s="71" t="s">
        <v>1018</v>
      </c>
      <c r="KB597" s="71" t="s">
        <v>1018</v>
      </c>
      <c r="KE597" s="51" t="s">
        <v>707</v>
      </c>
    </row>
    <row r="598" spans="1:298" ht="409.6" thickBot="1">
      <c r="F598" s="51" t="s">
        <v>968</v>
      </c>
      <c r="K598" s="52" t="s">
        <v>124</v>
      </c>
      <c r="P598" s="51" t="s">
        <v>998</v>
      </c>
      <c r="Z598" s="69"/>
      <c r="AA598" s="69" t="s">
        <v>1011</v>
      </c>
      <c r="AB598" s="69" t="s">
        <v>1012</v>
      </c>
      <c r="AE598" s="51" t="s">
        <v>1035</v>
      </c>
      <c r="AF598"/>
      <c r="AG598"/>
      <c r="AH598"/>
      <c r="AI598"/>
      <c r="AO598" s="52" t="s">
        <v>1005</v>
      </c>
      <c r="AT598" s="51" t="s">
        <v>968</v>
      </c>
      <c r="BD598" s="51" t="s">
        <v>969</v>
      </c>
      <c r="BI598" s="51" t="s">
        <v>991</v>
      </c>
      <c r="BN598" s="52">
        <v>59</v>
      </c>
      <c r="BS598" s="51" t="s">
        <v>989</v>
      </c>
      <c r="BX598" s="51" t="s">
        <v>1149</v>
      </c>
      <c r="CM598" s="52" t="s">
        <v>976</v>
      </c>
      <c r="DL598" s="52" t="s">
        <v>8851</v>
      </c>
      <c r="DQ598" s="68"/>
      <c r="EA598" s="52">
        <v>12000000000</v>
      </c>
      <c r="EK598" s="51" t="s">
        <v>958</v>
      </c>
      <c r="FE598" s="50" t="s">
        <v>735</v>
      </c>
      <c r="FJ598" s="52" t="s">
        <v>132</v>
      </c>
      <c r="FY598" s="52" t="s">
        <v>124</v>
      </c>
      <c r="GD598" s="51" t="s">
        <v>1033</v>
      </c>
      <c r="GI598" s="52" t="s">
        <v>9706</v>
      </c>
      <c r="GN598" s="51" t="s">
        <v>973</v>
      </c>
      <c r="GS598" s="52" t="s">
        <v>2733</v>
      </c>
      <c r="HC598" s="52" t="s">
        <v>1247</v>
      </c>
      <c r="HH598" s="73" t="s">
        <v>36</v>
      </c>
      <c r="HI598" s="71" t="s">
        <v>171</v>
      </c>
      <c r="HJ598" s="73"/>
      <c r="HR598" s="51" t="s">
        <v>971</v>
      </c>
      <c r="IB598" s="51" t="s">
        <v>1057</v>
      </c>
      <c r="IL598" s="50" t="s">
        <v>1148</v>
      </c>
      <c r="IQ598" s="68"/>
      <c r="JA598" s="72" t="s">
        <v>990</v>
      </c>
      <c r="JB598" s="70" t="s">
        <v>1013</v>
      </c>
      <c r="JC598" s="70" t="s">
        <v>11905</v>
      </c>
      <c r="JK598" s="52" t="s">
        <v>1195</v>
      </c>
      <c r="JP598" s="52" t="s">
        <v>996</v>
      </c>
      <c r="JU598" s="52">
        <v>2012</v>
      </c>
      <c r="JZ598" s="72" t="s">
        <v>1029</v>
      </c>
      <c r="KA598" s="70" t="s">
        <v>1018</v>
      </c>
      <c r="KB598" s="70" t="s">
        <v>1018</v>
      </c>
      <c r="KE598" s="52" t="s">
        <v>72</v>
      </c>
    </row>
    <row r="599" spans="1:298" ht="409.6" thickBot="1">
      <c r="A599" s="51" t="s">
        <v>998</v>
      </c>
      <c r="F599" s="52">
        <v>1163180000</v>
      </c>
      <c r="P599" s="52" t="s">
        <v>4244</v>
      </c>
      <c r="U599" s="51" t="s">
        <v>1057</v>
      </c>
      <c r="Z599" s="72" t="s">
        <v>990</v>
      </c>
      <c r="AA599" s="70" t="s">
        <v>1013</v>
      </c>
      <c r="AB599" s="70" t="s">
        <v>4050</v>
      </c>
      <c r="AE599" s="52" t="s">
        <v>3044</v>
      </c>
      <c r="AF599"/>
      <c r="AG599"/>
      <c r="AH599"/>
      <c r="AI599"/>
      <c r="AJ599" s="51" t="s">
        <v>1059</v>
      </c>
      <c r="AT599" s="52">
        <v>7700000</v>
      </c>
      <c r="AY599" s="51" t="s">
        <v>1049</v>
      </c>
      <c r="BD599" s="52" t="s">
        <v>124</v>
      </c>
      <c r="BI599" s="52" t="s">
        <v>1217</v>
      </c>
      <c r="BS599" s="52" t="s">
        <v>990</v>
      </c>
      <c r="BX599" s="52" t="s">
        <v>1150</v>
      </c>
      <c r="CW599" s="51" t="s">
        <v>1056</v>
      </c>
      <c r="DL599" s="52" t="s">
        <v>8852</v>
      </c>
      <c r="DQ599" s="52" t="s">
        <v>1235</v>
      </c>
      <c r="DV599" s="51" t="s">
        <v>998</v>
      </c>
      <c r="EF599" s="51" t="s">
        <v>1051</v>
      </c>
      <c r="EK599" s="52" t="s">
        <v>1003</v>
      </c>
      <c r="EP599" s="51" t="s">
        <v>991</v>
      </c>
      <c r="EU599" s="51" t="s">
        <v>999</v>
      </c>
      <c r="FT599" s="51" t="s">
        <v>964</v>
      </c>
      <c r="GD599" s="52" t="s">
        <v>132</v>
      </c>
      <c r="GI599" s="52" t="s">
        <v>9707</v>
      </c>
      <c r="GN599" s="52">
        <v>0</v>
      </c>
      <c r="GX599" s="50" t="s">
        <v>982</v>
      </c>
      <c r="HH599" s="50" t="s">
        <v>1031</v>
      </c>
      <c r="HM599" s="51" t="s">
        <v>966</v>
      </c>
      <c r="HR599" s="52" t="s">
        <v>10587</v>
      </c>
      <c r="HW599" s="51" t="s">
        <v>966</v>
      </c>
      <c r="IB599" s="52" t="s">
        <v>1058</v>
      </c>
      <c r="IQ599" s="161" t="s">
        <v>10956</v>
      </c>
      <c r="JA599" s="73" t="s">
        <v>1014</v>
      </c>
      <c r="JB599" s="71" t="s">
        <v>1013</v>
      </c>
      <c r="JC599" s="71" t="s">
        <v>11906</v>
      </c>
      <c r="JF599" s="50" t="s">
        <v>1009</v>
      </c>
      <c r="JZ599" s="73" t="s">
        <v>36</v>
      </c>
      <c r="KA599" s="71" t="s">
        <v>213</v>
      </c>
      <c r="KB599" s="71" t="s">
        <v>213</v>
      </c>
      <c r="KJ599" s="51" t="s">
        <v>1078</v>
      </c>
    </row>
    <row r="600" spans="1:298" ht="409.6" thickBot="1">
      <c r="A600" s="52" t="s">
        <v>2300</v>
      </c>
      <c r="K600" s="51" t="s">
        <v>970</v>
      </c>
      <c r="U600" s="52" t="s">
        <v>1255</v>
      </c>
      <c r="Z600" s="73" t="s">
        <v>1014</v>
      </c>
      <c r="AA600" s="71" t="s">
        <v>1525</v>
      </c>
      <c r="AB600" s="71" t="s">
        <v>4051</v>
      </c>
      <c r="AE600"/>
      <c r="AF600"/>
      <c r="AG600"/>
      <c r="AH600"/>
      <c r="AI600"/>
      <c r="AJ600" s="52">
        <v>100</v>
      </c>
      <c r="AO600" s="51" t="s">
        <v>987</v>
      </c>
      <c r="AY600" s="52">
        <v>100</v>
      </c>
      <c r="BN600" s="51" t="s">
        <v>1060</v>
      </c>
      <c r="CM600" s="51" t="s">
        <v>958</v>
      </c>
      <c r="CW600" s="52">
        <v>2050</v>
      </c>
      <c r="DL600" s="52" t="s">
        <v>8853</v>
      </c>
      <c r="DQ600" s="68"/>
      <c r="DV600" s="52" t="s">
        <v>1507</v>
      </c>
      <c r="EA600" s="51" t="s">
        <v>971</v>
      </c>
      <c r="EF600" s="52" t="s">
        <v>1766</v>
      </c>
      <c r="EP600" s="52" t="s">
        <v>36</v>
      </c>
      <c r="EU600" s="52">
        <v>209300000</v>
      </c>
      <c r="EZ600" s="51" t="s">
        <v>950</v>
      </c>
      <c r="FJ600" s="50" t="s">
        <v>1034</v>
      </c>
      <c r="FT600" s="52" t="s">
        <v>979</v>
      </c>
      <c r="FY600" s="51" t="s">
        <v>969</v>
      </c>
      <c r="GI600" s="68"/>
      <c r="GS600" s="51" t="s">
        <v>1059</v>
      </c>
      <c r="HC600" s="51" t="s">
        <v>707</v>
      </c>
      <c r="HM600" s="52" t="s">
        <v>997</v>
      </c>
      <c r="HW600" s="52" t="s">
        <v>997</v>
      </c>
      <c r="IQ600" s="52" t="s">
        <v>10957</v>
      </c>
      <c r="IV600" s="51" t="s">
        <v>1035</v>
      </c>
      <c r="JA600" s="72" t="s">
        <v>1015</v>
      </c>
      <c r="JB600" s="70" t="s">
        <v>1013</v>
      </c>
      <c r="JC600" s="70" t="s">
        <v>11907</v>
      </c>
      <c r="JK600" s="51" t="s">
        <v>966</v>
      </c>
      <c r="JP600" s="51" t="s">
        <v>964</v>
      </c>
      <c r="JU600" s="51" t="s">
        <v>1054</v>
      </c>
      <c r="JZ600" s="50" t="s">
        <v>1031</v>
      </c>
      <c r="KE600" s="51" t="s">
        <v>1096</v>
      </c>
      <c r="KJ600" s="52" t="s">
        <v>132</v>
      </c>
    </row>
    <row r="601" spans="1:298" ht="409.6" thickBot="1">
      <c r="F601" s="51" t="s">
        <v>969</v>
      </c>
      <c r="K601" s="52" t="s">
        <v>124</v>
      </c>
      <c r="P601" s="51" t="s">
        <v>999</v>
      </c>
      <c r="Z601" s="72" t="s">
        <v>1015</v>
      </c>
      <c r="AA601" s="70" t="s">
        <v>1525</v>
      </c>
      <c r="AB601" s="70" t="s">
        <v>4052</v>
      </c>
      <c r="AE601" s="50" t="s">
        <v>1037</v>
      </c>
      <c r="AF601"/>
      <c r="AG601"/>
      <c r="AH601"/>
      <c r="AI601"/>
      <c r="AO601" s="52" t="s">
        <v>3038</v>
      </c>
      <c r="AT601" s="51" t="s">
        <v>969</v>
      </c>
      <c r="BD601" s="51" t="s">
        <v>970</v>
      </c>
      <c r="BI601" s="51" t="s">
        <v>958</v>
      </c>
      <c r="BN601" s="52" t="s">
        <v>1061</v>
      </c>
      <c r="BS601" s="51" t="s">
        <v>991</v>
      </c>
      <c r="BX601" s="50"/>
      <c r="CM601" s="52" t="s">
        <v>4031</v>
      </c>
      <c r="DL601" s="52" t="s">
        <v>8854</v>
      </c>
      <c r="DQ601" s="52" t="s">
        <v>1236</v>
      </c>
      <c r="EA601" s="52" t="s">
        <v>3745</v>
      </c>
      <c r="EK601" s="51" t="s">
        <v>994</v>
      </c>
      <c r="EZ601" s="52" t="s">
        <v>3042</v>
      </c>
      <c r="FE601" s="50" t="s">
        <v>1041</v>
      </c>
      <c r="FY601" s="52" t="s">
        <v>124</v>
      </c>
      <c r="GD601" s="50" t="s">
        <v>1034</v>
      </c>
      <c r="GI601" s="52" t="s">
        <v>9708</v>
      </c>
      <c r="GN601" s="51" t="s">
        <v>98</v>
      </c>
      <c r="GS601" s="52">
        <v>0</v>
      </c>
      <c r="HC601" s="52" t="s">
        <v>1248</v>
      </c>
      <c r="HR601" s="51" t="s">
        <v>972</v>
      </c>
      <c r="IB601" s="51" t="s">
        <v>1059</v>
      </c>
      <c r="IL601" s="51" t="s">
        <v>1149</v>
      </c>
      <c r="IQ601" s="52" t="s">
        <v>10958</v>
      </c>
      <c r="IV601" s="52" t="s">
        <v>1538</v>
      </c>
      <c r="JA601" s="73" t="s">
        <v>1016</v>
      </c>
      <c r="JB601" s="71" t="s">
        <v>1013</v>
      </c>
      <c r="JC601" s="71" t="s">
        <v>11908</v>
      </c>
      <c r="JK601" s="52" t="s">
        <v>1731</v>
      </c>
      <c r="JP601" s="52" t="s">
        <v>1477</v>
      </c>
      <c r="JU601" s="52">
        <v>2013</v>
      </c>
      <c r="KE601" s="52" t="s">
        <v>1103</v>
      </c>
    </row>
    <row r="602" spans="1:298" ht="409.6" thickBot="1">
      <c r="A602" s="51" t="s">
        <v>999</v>
      </c>
      <c r="F602" s="52" t="s">
        <v>124</v>
      </c>
      <c r="P602" s="52">
        <v>2300000</v>
      </c>
      <c r="U602" s="51" t="s">
        <v>1059</v>
      </c>
      <c r="Z602" s="73" t="s">
        <v>1016</v>
      </c>
      <c r="AA602" s="71" t="s">
        <v>1013</v>
      </c>
      <c r="AB602" s="71" t="s">
        <v>4053</v>
      </c>
      <c r="AE602"/>
      <c r="AF602"/>
      <c r="AG602"/>
      <c r="AH602"/>
      <c r="AI602"/>
      <c r="AJ602" s="51" t="s">
        <v>1060</v>
      </c>
      <c r="AT602" s="52" t="s">
        <v>124</v>
      </c>
      <c r="AY602" s="51" t="s">
        <v>1050</v>
      </c>
      <c r="BD602" s="52" t="s">
        <v>124</v>
      </c>
      <c r="BI602" s="52" t="s">
        <v>1742</v>
      </c>
      <c r="BS602" s="52" t="s">
        <v>992</v>
      </c>
      <c r="CW602" s="51" t="s">
        <v>1057</v>
      </c>
      <c r="DL602" s="52" t="s">
        <v>8855</v>
      </c>
      <c r="DQ602" s="68"/>
      <c r="DV602" s="51" t="s">
        <v>999</v>
      </c>
      <c r="EF602" s="51" t="s">
        <v>1053</v>
      </c>
      <c r="EK602" s="52" t="s">
        <v>3300</v>
      </c>
      <c r="EP602" s="51" t="s">
        <v>958</v>
      </c>
      <c r="EU602" s="51" t="s">
        <v>98</v>
      </c>
      <c r="FT602" s="51" t="s">
        <v>966</v>
      </c>
      <c r="GI602" s="52" t="s">
        <v>9709</v>
      </c>
      <c r="GN602" s="52" t="s">
        <v>212</v>
      </c>
      <c r="GX602" s="51" t="s">
        <v>983</v>
      </c>
      <c r="HH602" s="50" t="s">
        <v>1032</v>
      </c>
      <c r="HM602" s="51" t="s">
        <v>968</v>
      </c>
      <c r="HR602" s="52" t="s">
        <v>10588</v>
      </c>
      <c r="HW602" s="51" t="s">
        <v>968</v>
      </c>
      <c r="IB602" s="52">
        <v>95</v>
      </c>
      <c r="IL602" s="52" t="s">
        <v>470</v>
      </c>
      <c r="IQ602" s="52" t="s">
        <v>10959</v>
      </c>
      <c r="JA602" s="72" t="s">
        <v>1017</v>
      </c>
      <c r="JB602" s="70" t="s">
        <v>1018</v>
      </c>
      <c r="JC602" s="70" t="s">
        <v>11909</v>
      </c>
      <c r="JF602" s="51" t="s">
        <v>1010</v>
      </c>
      <c r="KJ602" s="50" t="s">
        <v>1079</v>
      </c>
    </row>
    <row r="603" spans="1:298" ht="409.6" thickBot="1">
      <c r="A603" s="52">
        <v>30000000</v>
      </c>
      <c r="K603" s="51" t="s">
        <v>971</v>
      </c>
      <c r="U603" s="52">
        <v>100</v>
      </c>
      <c r="Z603" s="72" t="s">
        <v>1017</v>
      </c>
      <c r="AA603" s="70" t="s">
        <v>1525</v>
      </c>
      <c r="AB603" s="70" t="s">
        <v>4054</v>
      </c>
      <c r="AE603"/>
      <c r="AF603"/>
      <c r="AG603"/>
      <c r="AH603"/>
      <c r="AI603"/>
      <c r="AJ603" s="52" t="s">
        <v>1061</v>
      </c>
      <c r="AO603" s="51" t="s">
        <v>989</v>
      </c>
      <c r="AY603" s="52">
        <v>51.5</v>
      </c>
      <c r="BN603" s="51" t="s">
        <v>732</v>
      </c>
      <c r="CM603" s="51" t="s">
        <v>960</v>
      </c>
      <c r="CW603" s="52" t="s">
        <v>2733</v>
      </c>
      <c r="DL603" s="52" t="s">
        <v>8856</v>
      </c>
      <c r="DQ603" s="52" t="s">
        <v>1237</v>
      </c>
      <c r="DV603" s="52">
        <v>437200000000</v>
      </c>
      <c r="EA603" s="51" t="s">
        <v>998</v>
      </c>
      <c r="EF603" s="52">
        <v>2015</v>
      </c>
      <c r="EP603" s="52" t="s">
        <v>2700</v>
      </c>
      <c r="EZ603" s="51" t="s">
        <v>987</v>
      </c>
      <c r="FJ603" s="51" t="s">
        <v>1035</v>
      </c>
      <c r="FT603" s="52" t="s">
        <v>1731</v>
      </c>
      <c r="FY603" s="51" t="s">
        <v>970</v>
      </c>
      <c r="GI603" s="52" t="s">
        <v>9710</v>
      </c>
      <c r="GS603" s="51" t="s">
        <v>1060</v>
      </c>
      <c r="GX603" s="52" t="s">
        <v>132</v>
      </c>
      <c r="HC603" s="51" t="s">
        <v>1049</v>
      </c>
      <c r="HM603" s="52">
        <v>1000000</v>
      </c>
      <c r="HW603" s="52">
        <v>100000000000</v>
      </c>
      <c r="IQ603" s="52" t="s">
        <v>10960</v>
      </c>
      <c r="IV603" s="50" t="s">
        <v>1037</v>
      </c>
      <c r="JA603" s="73" t="s">
        <v>1019</v>
      </c>
      <c r="JB603" s="71" t="s">
        <v>171</v>
      </c>
      <c r="JC603" s="73"/>
      <c r="JF603" s="69"/>
      <c r="JG603" s="69" t="s">
        <v>1011</v>
      </c>
      <c r="JH603" s="69" t="s">
        <v>1012</v>
      </c>
      <c r="JK603" s="51" t="s">
        <v>968</v>
      </c>
      <c r="JP603" s="51" t="s">
        <v>966</v>
      </c>
      <c r="JU603" s="51" t="s">
        <v>1055</v>
      </c>
      <c r="JZ603" s="50" t="s">
        <v>1032</v>
      </c>
      <c r="KE603" s="51" t="s">
        <v>1097</v>
      </c>
    </row>
    <row r="604" spans="1:298" ht="80.5" thickBot="1">
      <c r="F604" s="51" t="s">
        <v>970</v>
      </c>
      <c r="K604" s="52" t="s">
        <v>2915</v>
      </c>
      <c r="P604" s="51" t="s">
        <v>98</v>
      </c>
      <c r="Z604" s="73" t="s">
        <v>1019</v>
      </c>
      <c r="AA604" s="71" t="s">
        <v>171</v>
      </c>
      <c r="AB604" s="73"/>
      <c r="AE604" s="51" t="s">
        <v>1038</v>
      </c>
      <c r="AF604"/>
      <c r="AG604"/>
      <c r="AH604"/>
      <c r="AI604"/>
      <c r="AO604" s="52" t="s">
        <v>2295</v>
      </c>
      <c r="AT604" s="51" t="s">
        <v>970</v>
      </c>
      <c r="BD604" s="51" t="s">
        <v>971</v>
      </c>
      <c r="BI604" s="51" t="s">
        <v>994</v>
      </c>
      <c r="BN604" s="52" t="s">
        <v>7729</v>
      </c>
      <c r="BS604" s="51" t="s">
        <v>958</v>
      </c>
      <c r="BX604" s="50"/>
      <c r="CM604" s="52" t="s">
        <v>8271</v>
      </c>
      <c r="DL604" s="52" t="s">
        <v>8857</v>
      </c>
      <c r="DQ604" s="68"/>
      <c r="EA604" s="52" t="s">
        <v>3746</v>
      </c>
      <c r="EK604" s="51" t="s">
        <v>961</v>
      </c>
      <c r="EZ604" s="52" t="s">
        <v>988</v>
      </c>
      <c r="FE604" s="51" t="s">
        <v>1042</v>
      </c>
      <c r="FJ604" s="52" t="s">
        <v>4922</v>
      </c>
      <c r="FY604" s="52" t="s">
        <v>124</v>
      </c>
      <c r="GD604" s="51" t="s">
        <v>1035</v>
      </c>
      <c r="GI604" s="52" t="s">
        <v>9711</v>
      </c>
      <c r="GS604" s="52" t="s">
        <v>1061</v>
      </c>
      <c r="HC604" s="52">
        <v>100</v>
      </c>
      <c r="HR604" s="51" t="s">
        <v>973</v>
      </c>
      <c r="IB604" s="51" t="s">
        <v>1060</v>
      </c>
      <c r="IQ604" s="68"/>
      <c r="JA604" s="50" t="s">
        <v>1020</v>
      </c>
      <c r="JF604" s="72" t="s">
        <v>990</v>
      </c>
      <c r="JG604" s="70" t="s">
        <v>1525</v>
      </c>
      <c r="JH604" s="70" t="s">
        <v>4829</v>
      </c>
      <c r="JK604" s="52" t="s">
        <v>124</v>
      </c>
      <c r="JP604" s="52" t="s">
        <v>997</v>
      </c>
      <c r="JU604" s="52">
        <v>100</v>
      </c>
      <c r="KE604" s="52">
        <v>11144</v>
      </c>
    </row>
    <row r="605" spans="1:298" ht="40.5" thickBot="1">
      <c r="A605" s="51" t="s">
        <v>98</v>
      </c>
      <c r="F605" s="52" t="s">
        <v>124</v>
      </c>
      <c r="U605" s="51" t="s">
        <v>1060</v>
      </c>
      <c r="Z605" s="50" t="s">
        <v>1020</v>
      </c>
      <c r="AE605" s="52" t="s">
        <v>5974</v>
      </c>
      <c r="AF605"/>
      <c r="AG605"/>
      <c r="AH605"/>
      <c r="AI605"/>
      <c r="AJ605" s="51" t="s">
        <v>732</v>
      </c>
      <c r="AT605" s="52" t="s">
        <v>124</v>
      </c>
      <c r="AY605" s="51" t="s">
        <v>1053</v>
      </c>
      <c r="BD605" s="52" t="s">
        <v>6783</v>
      </c>
      <c r="BI605" s="52" t="s">
        <v>7537</v>
      </c>
      <c r="BS605" s="52" t="s">
        <v>993</v>
      </c>
      <c r="CW605" s="51" t="s">
        <v>1059</v>
      </c>
      <c r="DL605" s="52" t="s">
        <v>8858</v>
      </c>
      <c r="DQ605" s="52" t="s">
        <v>1238</v>
      </c>
      <c r="DV605" s="51" t="s">
        <v>98</v>
      </c>
      <c r="EF605" s="51" t="s">
        <v>1054</v>
      </c>
      <c r="EK605" s="52" t="s">
        <v>919</v>
      </c>
      <c r="EP605" s="51" t="s">
        <v>994</v>
      </c>
      <c r="FE605" s="52" t="s">
        <v>1244</v>
      </c>
      <c r="FT605" s="51" t="s">
        <v>968</v>
      </c>
      <c r="GD605" s="52" t="s">
        <v>1538</v>
      </c>
      <c r="GI605" s="52" t="s">
        <v>9712</v>
      </c>
      <c r="GX605" s="50" t="s">
        <v>984</v>
      </c>
      <c r="HH605" s="51" t="s">
        <v>1033</v>
      </c>
      <c r="HM605" s="51" t="s">
        <v>969</v>
      </c>
      <c r="HR605" s="52">
        <v>604000000000</v>
      </c>
      <c r="HW605" s="51" t="s">
        <v>969</v>
      </c>
      <c r="IB605" s="52" t="s">
        <v>1061</v>
      </c>
      <c r="IQ605" s="161" t="s">
        <v>10961</v>
      </c>
      <c r="JF605" s="73" t="s">
        <v>1014</v>
      </c>
      <c r="JG605" s="71" t="s">
        <v>1525</v>
      </c>
      <c r="JH605" s="71" t="s">
        <v>4830</v>
      </c>
      <c r="KJ605" s="51" t="s">
        <v>1080</v>
      </c>
    </row>
    <row r="606" spans="1:298" ht="200.5" thickBot="1">
      <c r="K606" s="51" t="s">
        <v>998</v>
      </c>
      <c r="U606" s="52" t="s">
        <v>2002</v>
      </c>
      <c r="AE606" s="52"/>
      <c r="AF606"/>
      <c r="AG606"/>
      <c r="AH606"/>
      <c r="AI606"/>
      <c r="AJ606" s="52" t="s">
        <v>6151</v>
      </c>
      <c r="AO606" s="51" t="s">
        <v>991</v>
      </c>
      <c r="AY606" s="52">
        <v>2008</v>
      </c>
      <c r="CM606" s="51" t="s">
        <v>961</v>
      </c>
      <c r="CW606" s="52">
        <v>25</v>
      </c>
      <c r="DL606" s="52" t="s">
        <v>8859</v>
      </c>
      <c r="DQ606" s="68"/>
      <c r="DV606" s="52" t="s">
        <v>1508</v>
      </c>
      <c r="EA606" s="51" t="s">
        <v>999</v>
      </c>
      <c r="EF606" s="52">
        <v>2016</v>
      </c>
      <c r="EP606" s="52" t="s">
        <v>2701</v>
      </c>
      <c r="EU606" s="51" t="s">
        <v>950</v>
      </c>
      <c r="EZ606" s="51" t="s">
        <v>989</v>
      </c>
      <c r="FJ606" s="50" t="s">
        <v>1037</v>
      </c>
      <c r="FT606" s="52" t="s">
        <v>124</v>
      </c>
      <c r="FY606" s="51" t="s">
        <v>971</v>
      </c>
      <c r="GI606" s="52" t="s">
        <v>9713</v>
      </c>
      <c r="GN606" s="51" t="s">
        <v>950</v>
      </c>
      <c r="GS606" s="51" t="s">
        <v>732</v>
      </c>
      <c r="HC606" s="51" t="s">
        <v>1050</v>
      </c>
      <c r="HH606" s="52" t="s">
        <v>132</v>
      </c>
      <c r="HM606" s="52" t="s">
        <v>124</v>
      </c>
      <c r="HW606" s="52" t="s">
        <v>124</v>
      </c>
      <c r="IQ606" s="52" t="s">
        <v>10962</v>
      </c>
      <c r="IV606" s="51" t="s">
        <v>1038</v>
      </c>
      <c r="JF606" s="72" t="s">
        <v>1015</v>
      </c>
      <c r="JG606" s="70" t="s">
        <v>1013</v>
      </c>
      <c r="JH606" s="70" t="s">
        <v>4831</v>
      </c>
      <c r="JK606" s="51" t="s">
        <v>969</v>
      </c>
      <c r="JP606" s="51" t="s">
        <v>968</v>
      </c>
      <c r="JU606" s="51" t="s">
        <v>1056</v>
      </c>
      <c r="JZ606" s="51" t="s">
        <v>1033</v>
      </c>
      <c r="KE606" s="51" t="s">
        <v>1098</v>
      </c>
      <c r="KJ606" s="69"/>
      <c r="KK606" s="69" t="s">
        <v>1081</v>
      </c>
      <c r="KL606" s="69" t="s">
        <v>1082</v>
      </c>
    </row>
    <row r="607" spans="1:298" ht="400.5" customHeight="1" thickBot="1">
      <c r="F607" s="51" t="s">
        <v>971</v>
      </c>
      <c r="K607" s="52" t="s">
        <v>2911</v>
      </c>
      <c r="AE607" s="52" t="s">
        <v>5975</v>
      </c>
      <c r="AF607"/>
      <c r="AG607"/>
      <c r="AH607"/>
      <c r="AI607"/>
      <c r="AO607" s="52" t="s">
        <v>4388</v>
      </c>
      <c r="AT607" s="51" t="s">
        <v>971</v>
      </c>
      <c r="BD607" s="51" t="s">
        <v>972</v>
      </c>
      <c r="BI607" s="51" t="s">
        <v>961</v>
      </c>
      <c r="BS607" s="51" t="s">
        <v>994</v>
      </c>
      <c r="BX607" s="51"/>
      <c r="CM607" s="52" t="s">
        <v>917</v>
      </c>
      <c r="DL607" s="52" t="s">
        <v>8860</v>
      </c>
      <c r="DQ607" s="52" t="s">
        <v>1239</v>
      </c>
      <c r="EA607" s="52">
        <v>5000000</v>
      </c>
      <c r="EK607" s="51" t="s">
        <v>962</v>
      </c>
      <c r="EU607" s="52" t="s">
        <v>1005</v>
      </c>
      <c r="EZ607" s="52" t="s">
        <v>990</v>
      </c>
      <c r="FE607" s="50" t="s">
        <v>1245</v>
      </c>
      <c r="GD607" s="50" t="s">
        <v>1037</v>
      </c>
      <c r="GI607" s="52" t="s">
        <v>9714</v>
      </c>
      <c r="GN607" s="52" t="s">
        <v>3035</v>
      </c>
      <c r="GS607" s="52" t="s">
        <v>9906</v>
      </c>
      <c r="HC607" s="52">
        <v>20</v>
      </c>
      <c r="HR607" s="51" t="s">
        <v>98</v>
      </c>
      <c r="IB607" s="51" t="s">
        <v>732</v>
      </c>
      <c r="IQ607" s="52" t="s">
        <v>10963</v>
      </c>
      <c r="IV607" s="52" t="s">
        <v>11167</v>
      </c>
      <c r="JA607" s="51" t="s">
        <v>1021</v>
      </c>
      <c r="JF607" s="73" t="s">
        <v>1016</v>
      </c>
      <c r="JG607" s="71" t="s">
        <v>1525</v>
      </c>
      <c r="JH607" s="71" t="s">
        <v>4832</v>
      </c>
      <c r="JK607" s="52" t="s">
        <v>124</v>
      </c>
      <c r="JP607" s="52">
        <v>5618757</v>
      </c>
      <c r="JU607" s="52">
        <v>2020</v>
      </c>
      <c r="JZ607" s="52" t="s">
        <v>132</v>
      </c>
      <c r="KE607" s="52">
        <v>0</v>
      </c>
      <c r="KJ607" s="72" t="s">
        <v>1083</v>
      </c>
      <c r="KK607" s="70">
        <v>1</v>
      </c>
      <c r="KL607" s="70">
        <v>7109</v>
      </c>
    </row>
    <row r="608" spans="1:298" ht="200.5" thickBot="1">
      <c r="F608" s="52" t="s">
        <v>1939</v>
      </c>
      <c r="P608" s="51" t="s">
        <v>950</v>
      </c>
      <c r="U608" s="51" t="s">
        <v>732</v>
      </c>
      <c r="Z608" s="51" t="s">
        <v>1021</v>
      </c>
      <c r="AE608" s="52" t="s">
        <v>5976</v>
      </c>
      <c r="AF608"/>
      <c r="AG608"/>
      <c r="AH608"/>
      <c r="AI608"/>
      <c r="AT608" s="52" t="s">
        <v>6338</v>
      </c>
      <c r="AY608" s="51" t="s">
        <v>1054</v>
      </c>
      <c r="BD608" s="52" t="s">
        <v>6784</v>
      </c>
      <c r="BI608" s="52" t="s">
        <v>918</v>
      </c>
      <c r="BN608" s="51" t="s">
        <v>1046</v>
      </c>
      <c r="BS608" s="52" t="s">
        <v>7908</v>
      </c>
      <c r="BX608" s="51"/>
      <c r="CW608" s="51" t="s">
        <v>1060</v>
      </c>
      <c r="DL608" s="52" t="s">
        <v>8861</v>
      </c>
      <c r="DQ608" s="68"/>
      <c r="EF608" s="51" t="s">
        <v>1055</v>
      </c>
      <c r="EK608" s="52" t="s">
        <v>996</v>
      </c>
      <c r="EP608" s="51" t="s">
        <v>961</v>
      </c>
      <c r="FT608" s="51" t="s">
        <v>969</v>
      </c>
      <c r="FY608" s="51" t="s">
        <v>972</v>
      </c>
      <c r="GX608" s="51" t="s">
        <v>985</v>
      </c>
      <c r="HH608" s="50" t="s">
        <v>1034</v>
      </c>
      <c r="HM608" s="51" t="s">
        <v>970</v>
      </c>
      <c r="HW608" s="51" t="s">
        <v>970</v>
      </c>
      <c r="IB608" s="52" t="s">
        <v>10780</v>
      </c>
      <c r="IQ608" s="52" t="s">
        <v>10964</v>
      </c>
      <c r="IV608" s="52" t="s">
        <v>11168</v>
      </c>
      <c r="JA608" s="69"/>
      <c r="JB608" s="69" t="s">
        <v>1022</v>
      </c>
      <c r="JC608" s="69" t="s">
        <v>1012</v>
      </c>
      <c r="JF608" s="72" t="s">
        <v>1017</v>
      </c>
      <c r="JG608" s="70" t="s">
        <v>1525</v>
      </c>
      <c r="JH608" s="70" t="s">
        <v>4833</v>
      </c>
      <c r="KJ608" s="73" t="s">
        <v>1084</v>
      </c>
      <c r="KK608" s="73"/>
      <c r="KL608" s="73"/>
    </row>
    <row r="609" spans="1:298" ht="409.6" thickBot="1">
      <c r="A609" s="50" t="s">
        <v>1009</v>
      </c>
      <c r="K609" s="51" t="s">
        <v>999</v>
      </c>
      <c r="P609" s="52" t="s">
        <v>1000</v>
      </c>
      <c r="U609" s="52" t="s">
        <v>5370</v>
      </c>
      <c r="Z609" s="69"/>
      <c r="AA609" s="69" t="s">
        <v>1022</v>
      </c>
      <c r="AB609" s="69" t="s">
        <v>1012</v>
      </c>
      <c r="AE609" s="68"/>
      <c r="AF609"/>
      <c r="AG609"/>
      <c r="AH609"/>
      <c r="AI609"/>
      <c r="AO609" s="51" t="s">
        <v>958</v>
      </c>
      <c r="AY609" s="52">
        <v>2016</v>
      </c>
      <c r="BN609" s="52" t="s">
        <v>7730</v>
      </c>
      <c r="BX609" s="51"/>
      <c r="CM609" s="51" t="s">
        <v>962</v>
      </c>
      <c r="CW609" s="52" t="s">
        <v>1061</v>
      </c>
      <c r="DL609" s="52" t="s">
        <v>8862</v>
      </c>
      <c r="DQ609" s="52" t="s">
        <v>1240</v>
      </c>
      <c r="EA609" s="51" t="s">
        <v>98</v>
      </c>
      <c r="EF609" s="52">
        <v>1664986.45</v>
      </c>
      <c r="EP609" s="52" t="s">
        <v>919</v>
      </c>
      <c r="EU609" s="51" t="s">
        <v>987</v>
      </c>
      <c r="EZ609" s="51" t="s">
        <v>991</v>
      </c>
      <c r="FJ609" s="51" t="s">
        <v>1038</v>
      </c>
      <c r="FT609" s="52" t="s">
        <v>124</v>
      </c>
      <c r="GI609" s="50" t="s">
        <v>1555</v>
      </c>
      <c r="GN609" s="51" t="s">
        <v>952</v>
      </c>
      <c r="HC609" s="51" t="s">
        <v>1053</v>
      </c>
      <c r="HM609" s="52" t="s">
        <v>124</v>
      </c>
      <c r="HW609" s="52" t="s">
        <v>124</v>
      </c>
      <c r="IQ609" s="68"/>
      <c r="IV609" s="52" t="s">
        <v>11169</v>
      </c>
      <c r="JA609" s="72" t="s">
        <v>1023</v>
      </c>
      <c r="JB609" s="70" t="s">
        <v>1013</v>
      </c>
      <c r="JC609" s="70" t="s">
        <v>11910</v>
      </c>
      <c r="JF609" s="73" t="s">
        <v>1019</v>
      </c>
      <c r="JG609" s="71" t="s">
        <v>171</v>
      </c>
      <c r="JH609" s="73"/>
      <c r="JK609" s="51" t="s">
        <v>970</v>
      </c>
      <c r="JP609" s="51" t="s">
        <v>969</v>
      </c>
      <c r="JU609" s="51" t="s">
        <v>1057</v>
      </c>
      <c r="JZ609" s="50" t="s">
        <v>1034</v>
      </c>
      <c r="KE609" s="51" t="s">
        <v>1099</v>
      </c>
      <c r="KJ609" s="72" t="s">
        <v>1085</v>
      </c>
      <c r="KK609" s="70">
        <v>1</v>
      </c>
      <c r="KL609" s="70">
        <v>625</v>
      </c>
    </row>
    <row r="610" spans="1:298" ht="409.6" thickBot="1">
      <c r="F610" s="51" t="s">
        <v>972</v>
      </c>
      <c r="K610" s="52">
        <v>1</v>
      </c>
      <c r="Z610" s="72" t="s">
        <v>1023</v>
      </c>
      <c r="AA610" s="70" t="s">
        <v>1013</v>
      </c>
      <c r="AB610" s="70" t="s">
        <v>4055</v>
      </c>
      <c r="AE610" s="52" t="s">
        <v>5977</v>
      </c>
      <c r="AF610"/>
      <c r="AG610"/>
      <c r="AH610"/>
      <c r="AI610"/>
      <c r="AJ610" s="51" t="s">
        <v>1046</v>
      </c>
      <c r="AO610" s="52" t="s">
        <v>6796</v>
      </c>
      <c r="AT610" s="51" t="s">
        <v>998</v>
      </c>
      <c r="BD610" s="51" t="s">
        <v>973</v>
      </c>
      <c r="BI610" s="51" t="s">
        <v>962</v>
      </c>
      <c r="BS610" s="51" t="s">
        <v>961</v>
      </c>
      <c r="BX610" s="52"/>
      <c r="CM610" s="52" t="s">
        <v>996</v>
      </c>
      <c r="DL610" s="52" t="s">
        <v>8863</v>
      </c>
      <c r="DQ610" s="68"/>
      <c r="DV610" s="51" t="s">
        <v>950</v>
      </c>
      <c r="EK610" s="51" t="s">
        <v>964</v>
      </c>
      <c r="EU610" s="52" t="s">
        <v>988</v>
      </c>
      <c r="EZ610" s="52" t="s">
        <v>1509</v>
      </c>
      <c r="FE610" s="51" t="s">
        <v>1246</v>
      </c>
      <c r="FJ610" s="52" t="s">
        <v>1430</v>
      </c>
      <c r="FY610" s="51" t="s">
        <v>973</v>
      </c>
      <c r="GD610" s="51" t="s">
        <v>1038</v>
      </c>
      <c r="GN610" s="52" t="s">
        <v>988</v>
      </c>
      <c r="GX610" s="51" t="s">
        <v>950</v>
      </c>
      <c r="HC610" s="52">
        <v>2017</v>
      </c>
      <c r="IQ610" s="68"/>
      <c r="IV610" s="52" t="s">
        <v>11170</v>
      </c>
      <c r="JA610" s="73" t="s">
        <v>1024</v>
      </c>
      <c r="JB610" s="71" t="s">
        <v>1013</v>
      </c>
      <c r="JC610" s="71" t="s">
        <v>11911</v>
      </c>
      <c r="JF610" s="50" t="s">
        <v>1020</v>
      </c>
      <c r="JK610" s="52" t="s">
        <v>124</v>
      </c>
      <c r="JP610" s="52" t="s">
        <v>124</v>
      </c>
      <c r="JU610" s="52" t="s">
        <v>1058</v>
      </c>
      <c r="KE610" s="52" t="s">
        <v>1117</v>
      </c>
      <c r="KJ610" s="73" t="s">
        <v>1086</v>
      </c>
      <c r="KK610" s="73"/>
      <c r="KL610" s="73"/>
    </row>
    <row r="611" spans="1:298" ht="400.5" customHeight="1" thickBot="1">
      <c r="F611" s="52" t="s">
        <v>1940</v>
      </c>
      <c r="P611" s="51" t="s">
        <v>987</v>
      </c>
      <c r="Z611" s="73" t="s">
        <v>1024</v>
      </c>
      <c r="AA611" s="71" t="s">
        <v>1030</v>
      </c>
      <c r="AB611" s="71" t="s">
        <v>4056</v>
      </c>
      <c r="AE611" s="68"/>
      <c r="AF611"/>
      <c r="AG611"/>
      <c r="AH611"/>
      <c r="AI611"/>
      <c r="AJ611" s="52" t="s">
        <v>1252</v>
      </c>
      <c r="AT611" s="52" t="s">
        <v>6339</v>
      </c>
      <c r="AY611" s="51" t="s">
        <v>1249</v>
      </c>
      <c r="BD611" s="52">
        <v>950000</v>
      </c>
      <c r="BI611" s="52" t="s">
        <v>996</v>
      </c>
      <c r="BN611" s="51" t="s">
        <v>707</v>
      </c>
      <c r="BS611" s="52" t="s">
        <v>918</v>
      </c>
      <c r="CW611" s="51" t="s">
        <v>732</v>
      </c>
      <c r="DL611" s="52" t="s">
        <v>8864</v>
      </c>
      <c r="DQ611" s="52" t="s">
        <v>1241</v>
      </c>
      <c r="DV611" s="52" t="s">
        <v>1000</v>
      </c>
      <c r="EF611" s="51" t="s">
        <v>1056</v>
      </c>
      <c r="EK611" s="52" t="s">
        <v>979</v>
      </c>
      <c r="EP611" s="51" t="s">
        <v>962</v>
      </c>
      <c r="FJ611" s="161" t="s">
        <v>9129</v>
      </c>
      <c r="FT611" s="51" t="s">
        <v>970</v>
      </c>
      <c r="GD611" s="52" t="s">
        <v>1430</v>
      </c>
      <c r="GS611" s="50" t="s">
        <v>1044</v>
      </c>
      <c r="GX611" s="52" t="s">
        <v>986</v>
      </c>
      <c r="HH611" s="51" t="s">
        <v>1035</v>
      </c>
      <c r="HM611" s="51" t="s">
        <v>971</v>
      </c>
      <c r="HR611" s="50" t="s">
        <v>982</v>
      </c>
      <c r="HW611" s="51" t="s">
        <v>971</v>
      </c>
      <c r="IQ611" s="161" t="s">
        <v>10965</v>
      </c>
      <c r="IV611" s="52" t="s">
        <v>11171</v>
      </c>
      <c r="JA611" s="72" t="s">
        <v>1025</v>
      </c>
      <c r="JB611" s="70" t="s">
        <v>1018</v>
      </c>
      <c r="JC611" s="70" t="s">
        <v>11912</v>
      </c>
      <c r="KJ611" s="72" t="s">
        <v>1087</v>
      </c>
      <c r="KK611" s="72"/>
      <c r="KL611" s="72"/>
    </row>
    <row r="612" spans="1:298" ht="288.5" customHeight="1" thickBot="1">
      <c r="A612" s="51" t="s">
        <v>1010</v>
      </c>
      <c r="K612" s="51" t="s">
        <v>98</v>
      </c>
      <c r="P612" s="52" t="s">
        <v>953</v>
      </c>
      <c r="Z612" s="72" t="s">
        <v>1025</v>
      </c>
      <c r="AA612" s="70" t="s">
        <v>1030</v>
      </c>
      <c r="AB612" s="70" t="s">
        <v>4057</v>
      </c>
      <c r="AE612" s="52" t="s">
        <v>5978</v>
      </c>
      <c r="AF612"/>
      <c r="AG612"/>
      <c r="AH612"/>
      <c r="AI612"/>
      <c r="AO612" s="51" t="s">
        <v>994</v>
      </c>
      <c r="AY612" s="52">
        <v>179410</v>
      </c>
      <c r="BN612" s="52" t="s">
        <v>5369</v>
      </c>
      <c r="BX612" s="51"/>
      <c r="CM612" s="51" t="s">
        <v>964</v>
      </c>
      <c r="CW612" s="52" t="s">
        <v>8677</v>
      </c>
      <c r="EF612" s="52">
        <v>2020</v>
      </c>
      <c r="EP612" s="52" t="s">
        <v>996</v>
      </c>
      <c r="EU612" s="51" t="s">
        <v>989</v>
      </c>
      <c r="EZ612" s="51" t="s">
        <v>958</v>
      </c>
      <c r="FE612" s="51" t="s">
        <v>1046</v>
      </c>
      <c r="FJ612" s="161" t="s">
        <v>9130</v>
      </c>
      <c r="FT612" s="52" t="s">
        <v>124</v>
      </c>
      <c r="FY612" s="51" t="s">
        <v>98</v>
      </c>
      <c r="GD612" s="52" t="s">
        <v>5559</v>
      </c>
      <c r="GI612" s="51" t="s">
        <v>1556</v>
      </c>
      <c r="GN612" s="51" t="s">
        <v>954</v>
      </c>
      <c r="HC612" s="51" t="s">
        <v>1054</v>
      </c>
      <c r="HH612" s="52" t="s">
        <v>3044</v>
      </c>
      <c r="HM612" s="52" t="s">
        <v>4624</v>
      </c>
      <c r="HW612" s="52" t="s">
        <v>5733</v>
      </c>
      <c r="IB612" s="50" t="s">
        <v>1064</v>
      </c>
      <c r="IQ612" s="52" t="s">
        <v>10966</v>
      </c>
      <c r="IV612" s="52" t="s">
        <v>11172</v>
      </c>
      <c r="JA612" s="73" t="s">
        <v>1026</v>
      </c>
      <c r="JB612" s="71" t="s">
        <v>1013</v>
      </c>
      <c r="JC612" s="71" t="s">
        <v>11913</v>
      </c>
      <c r="JK612" s="51" t="s">
        <v>971</v>
      </c>
      <c r="JP612" s="51" t="s">
        <v>970</v>
      </c>
      <c r="JU612" s="51" t="s">
        <v>1059</v>
      </c>
      <c r="JZ612" s="51" t="s">
        <v>1035</v>
      </c>
      <c r="KE612" s="51" t="s">
        <v>1101</v>
      </c>
      <c r="KJ612" s="50" t="s">
        <v>1088</v>
      </c>
    </row>
    <row r="613" spans="1:298" ht="376.5" thickBot="1">
      <c r="A613" s="69"/>
      <c r="B613" s="69" t="s">
        <v>1011</v>
      </c>
      <c r="C613" s="69" t="s">
        <v>1012</v>
      </c>
      <c r="F613" s="51" t="s">
        <v>973</v>
      </c>
      <c r="K613" s="52" t="s">
        <v>2912</v>
      </c>
      <c r="U613" s="51" t="s">
        <v>1046</v>
      </c>
      <c r="Z613" s="73" t="s">
        <v>1026</v>
      </c>
      <c r="AA613" s="71" t="s">
        <v>1030</v>
      </c>
      <c r="AB613" s="71" t="s">
        <v>4058</v>
      </c>
      <c r="AE613" s="52"/>
      <c r="AF613"/>
      <c r="AG613"/>
      <c r="AH613"/>
      <c r="AI613"/>
      <c r="AJ613" s="51" t="s">
        <v>707</v>
      </c>
      <c r="AO613" s="52" t="s">
        <v>12095</v>
      </c>
      <c r="AT613" s="51" t="s">
        <v>999</v>
      </c>
      <c r="BD613" s="51" t="s">
        <v>98</v>
      </c>
      <c r="BI613" s="51" t="s">
        <v>964</v>
      </c>
      <c r="BS613" s="51" t="s">
        <v>962</v>
      </c>
      <c r="BX613" s="52"/>
      <c r="CM613" s="52" t="s">
        <v>1477</v>
      </c>
      <c r="DL613" s="50" t="s">
        <v>1555</v>
      </c>
      <c r="DQ613" s="50" t="s">
        <v>1039</v>
      </c>
      <c r="DV613" s="51" t="s">
        <v>987</v>
      </c>
      <c r="EA613" s="51" t="s">
        <v>950</v>
      </c>
      <c r="EK613" s="51" t="s">
        <v>966</v>
      </c>
      <c r="EU613" s="52" t="s">
        <v>990</v>
      </c>
      <c r="EZ613" s="52" t="s">
        <v>993</v>
      </c>
      <c r="FE613" s="52" t="s">
        <v>1247</v>
      </c>
      <c r="GD613" s="68"/>
      <c r="GI613" s="69" t="s">
        <v>1557</v>
      </c>
      <c r="GJ613" s="69" t="s">
        <v>1558</v>
      </c>
      <c r="GN613" s="52" t="s">
        <v>955</v>
      </c>
      <c r="GX613" s="51" t="s">
        <v>987</v>
      </c>
      <c r="HC613" s="52">
        <v>2018</v>
      </c>
      <c r="IV613" s="52" t="s">
        <v>11173</v>
      </c>
      <c r="JA613" s="72" t="s">
        <v>1027</v>
      </c>
      <c r="JB613" s="70" t="s">
        <v>1013</v>
      </c>
      <c r="JC613" s="70" t="s">
        <v>11914</v>
      </c>
      <c r="JF613" s="51" t="s">
        <v>1021</v>
      </c>
      <c r="JK613" s="52" t="s">
        <v>11327</v>
      </c>
      <c r="JP613" s="52" t="s">
        <v>124</v>
      </c>
      <c r="JU613" s="52">
        <v>100</v>
      </c>
      <c r="JZ613" s="52" t="s">
        <v>3044</v>
      </c>
      <c r="KE613" s="52" t="s">
        <v>1120</v>
      </c>
    </row>
    <row r="614" spans="1:298" ht="409.6" thickBot="1">
      <c r="A614" s="72" t="s">
        <v>990</v>
      </c>
      <c r="B614" s="70" t="s">
        <v>1013</v>
      </c>
      <c r="C614" s="70" t="s">
        <v>2301</v>
      </c>
      <c r="F614" s="52">
        <v>1500000</v>
      </c>
      <c r="P614" s="51" t="s">
        <v>989</v>
      </c>
      <c r="U614" s="52" t="s">
        <v>1252</v>
      </c>
      <c r="Z614" s="72" t="s">
        <v>1027</v>
      </c>
      <c r="AA614" s="70" t="s">
        <v>1030</v>
      </c>
      <c r="AB614" s="70" t="s">
        <v>4059</v>
      </c>
      <c r="AE614" s="68"/>
      <c r="AF614"/>
      <c r="AG614"/>
      <c r="AH614"/>
      <c r="AI614"/>
      <c r="AJ614" s="52" t="s">
        <v>1248</v>
      </c>
      <c r="AT614" s="52">
        <v>50000000</v>
      </c>
      <c r="AY614" s="51" t="s">
        <v>1056</v>
      </c>
      <c r="BD614" s="52" t="s">
        <v>6785</v>
      </c>
      <c r="BI614" s="52" t="s">
        <v>1195</v>
      </c>
      <c r="BN614" s="51" t="s">
        <v>1049</v>
      </c>
      <c r="BS614" s="52" t="s">
        <v>978</v>
      </c>
      <c r="DV614" s="52" t="s">
        <v>988</v>
      </c>
      <c r="EA614" s="52" t="s">
        <v>1000</v>
      </c>
      <c r="EF614" s="51" t="s">
        <v>1057</v>
      </c>
      <c r="EK614" s="52" t="s">
        <v>997</v>
      </c>
      <c r="EP614" s="51" t="s">
        <v>964</v>
      </c>
      <c r="FJ614" s="50" t="s">
        <v>1555</v>
      </c>
      <c r="FT614" s="51" t="s">
        <v>971</v>
      </c>
      <c r="GD614" s="52" t="s">
        <v>5560</v>
      </c>
      <c r="GI614" s="120" t="s">
        <v>2939</v>
      </c>
      <c r="GJ614" s="902" t="s">
        <v>9717</v>
      </c>
      <c r="GS614" s="51" t="s">
        <v>1045</v>
      </c>
      <c r="GX614" s="52" t="s">
        <v>953</v>
      </c>
      <c r="HH614" s="50" t="s">
        <v>1037</v>
      </c>
      <c r="HM614" s="51" t="s">
        <v>972</v>
      </c>
      <c r="HR614" s="51" t="s">
        <v>983</v>
      </c>
      <c r="HW614" s="51" t="s">
        <v>998</v>
      </c>
      <c r="IQ614" s="50" t="s">
        <v>1555</v>
      </c>
      <c r="IV614" s="52" t="s">
        <v>11174</v>
      </c>
      <c r="JA614" s="73" t="s">
        <v>1028</v>
      </c>
      <c r="JB614" s="71" t="s">
        <v>1013</v>
      </c>
      <c r="JC614" s="71" t="s">
        <v>11915</v>
      </c>
      <c r="JF614" s="69"/>
      <c r="JG614" s="69" t="s">
        <v>1022</v>
      </c>
      <c r="JH614" s="69" t="s">
        <v>1012</v>
      </c>
    </row>
    <row r="615" spans="1:298" ht="409.6" thickBot="1">
      <c r="A615" s="73" t="s">
        <v>1014</v>
      </c>
      <c r="B615" s="71" t="s">
        <v>1013</v>
      </c>
      <c r="C615" s="71" t="s">
        <v>2302</v>
      </c>
      <c r="P615" s="52" t="s">
        <v>1001</v>
      </c>
      <c r="Z615" s="73" t="s">
        <v>1028</v>
      </c>
      <c r="AA615" s="71" t="s">
        <v>1030</v>
      </c>
      <c r="AB615" s="71" t="s">
        <v>4060</v>
      </c>
      <c r="AE615" s="52" t="s">
        <v>5979</v>
      </c>
      <c r="AF615"/>
      <c r="AG615"/>
      <c r="AH615"/>
      <c r="AI615"/>
      <c r="AO615" s="51" t="s">
        <v>961</v>
      </c>
      <c r="AY615" s="52">
        <v>2036</v>
      </c>
      <c r="BN615" s="52">
        <v>100</v>
      </c>
      <c r="BX615" s="51"/>
      <c r="CM615" s="51" t="s">
        <v>966</v>
      </c>
      <c r="EF615" s="52" t="s">
        <v>171</v>
      </c>
      <c r="EP615" s="52" t="s">
        <v>1477</v>
      </c>
      <c r="EU615" s="51" t="s">
        <v>991</v>
      </c>
      <c r="EZ615" s="51" t="s">
        <v>994</v>
      </c>
      <c r="FE615" s="51" t="s">
        <v>707</v>
      </c>
      <c r="FT615" s="52" t="s">
        <v>9343</v>
      </c>
      <c r="GD615" s="68"/>
      <c r="GI615" s="121" t="s">
        <v>9715</v>
      </c>
      <c r="GJ615" s="903"/>
      <c r="GN615" s="51" t="s">
        <v>956</v>
      </c>
      <c r="HC615" s="51" t="s">
        <v>1249</v>
      </c>
      <c r="HM615" s="52" t="s">
        <v>4625</v>
      </c>
      <c r="HR615" s="52" t="s">
        <v>132</v>
      </c>
      <c r="HW615" s="52" t="s">
        <v>5734</v>
      </c>
      <c r="IB615" s="51" t="s">
        <v>1065</v>
      </c>
      <c r="IV615" s="52" t="s">
        <v>11175</v>
      </c>
      <c r="JA615" s="72" t="s">
        <v>1029</v>
      </c>
      <c r="JB615" s="70" t="s">
        <v>1030</v>
      </c>
      <c r="JC615" s="70" t="s">
        <v>11916</v>
      </c>
      <c r="JF615" s="72" t="s">
        <v>1023</v>
      </c>
      <c r="JG615" s="70" t="s">
        <v>1525</v>
      </c>
      <c r="JH615" s="70" t="s">
        <v>4834</v>
      </c>
      <c r="JK615" s="51" t="s">
        <v>972</v>
      </c>
      <c r="JP615" s="51" t="s">
        <v>971</v>
      </c>
      <c r="JU615" s="51" t="s">
        <v>1060</v>
      </c>
      <c r="JZ615" s="50" t="s">
        <v>1037</v>
      </c>
      <c r="KE615" s="51" t="s">
        <v>98</v>
      </c>
      <c r="KJ615" s="51" t="s">
        <v>1089</v>
      </c>
    </row>
    <row r="616" spans="1:298" ht="409.6" thickBot="1">
      <c r="A616" s="72" t="s">
        <v>1015</v>
      </c>
      <c r="B616" s="70" t="s">
        <v>1525</v>
      </c>
      <c r="C616" s="70" t="s">
        <v>2303</v>
      </c>
      <c r="F616" s="51" t="s">
        <v>98</v>
      </c>
      <c r="U616" s="51" t="s">
        <v>707</v>
      </c>
      <c r="Z616" s="72" t="s">
        <v>1029</v>
      </c>
      <c r="AA616" s="70" t="s">
        <v>1030</v>
      </c>
      <c r="AB616" s="70" t="s">
        <v>4061</v>
      </c>
      <c r="AE616" s="52"/>
      <c r="AF616"/>
      <c r="AG616"/>
      <c r="AH616"/>
      <c r="AI616"/>
      <c r="AJ616" s="51" t="s">
        <v>1049</v>
      </c>
      <c r="AO616" s="52" t="s">
        <v>919</v>
      </c>
      <c r="AT616" s="51" t="s">
        <v>98</v>
      </c>
      <c r="BI616" s="51" t="s">
        <v>966</v>
      </c>
      <c r="BS616" s="51" t="s">
        <v>964</v>
      </c>
      <c r="BX616" s="52"/>
      <c r="CM616" s="52" t="s">
        <v>997</v>
      </c>
      <c r="CW616" s="50" t="s">
        <v>1044</v>
      </c>
      <c r="DL616" s="51" t="s">
        <v>1556</v>
      </c>
      <c r="DQ616" s="51" t="s">
        <v>1040</v>
      </c>
      <c r="DV616" s="51" t="s">
        <v>989</v>
      </c>
      <c r="EA616" s="51" t="s">
        <v>987</v>
      </c>
      <c r="EK616" s="51" t="s">
        <v>968</v>
      </c>
      <c r="EU616" s="52" t="s">
        <v>1509</v>
      </c>
      <c r="EZ616" s="52" t="s">
        <v>8981</v>
      </c>
      <c r="FE616" s="52" t="s">
        <v>1048</v>
      </c>
      <c r="FY616" s="51" t="s">
        <v>950</v>
      </c>
      <c r="GD616" s="52" t="s">
        <v>5561</v>
      </c>
      <c r="GI616" s="121" t="s">
        <v>6366</v>
      </c>
      <c r="GJ616" s="903"/>
      <c r="GN616" s="52" t="s">
        <v>1204</v>
      </c>
      <c r="GS616" s="51" t="s">
        <v>1046</v>
      </c>
      <c r="GX616" s="51" t="s">
        <v>989</v>
      </c>
      <c r="HC616" s="52">
        <v>1161801</v>
      </c>
      <c r="IV616" s="52" t="s">
        <v>11176</v>
      </c>
      <c r="JA616" s="73" t="s">
        <v>36</v>
      </c>
      <c r="JB616" s="71" t="s">
        <v>171</v>
      </c>
      <c r="JC616" s="73"/>
      <c r="JF616" s="73" t="s">
        <v>1024</v>
      </c>
      <c r="JG616" s="71" t="s">
        <v>1525</v>
      </c>
      <c r="JH616" s="71" t="s">
        <v>4835</v>
      </c>
      <c r="JK616" s="52" t="s">
        <v>11328</v>
      </c>
      <c r="JP616" s="52" t="s">
        <v>5029</v>
      </c>
      <c r="JU616" s="52" t="s">
        <v>2002</v>
      </c>
    </row>
    <row r="617" spans="1:298" ht="409.6" thickBot="1">
      <c r="A617" s="73" t="s">
        <v>1016</v>
      </c>
      <c r="B617" s="71" t="s">
        <v>1013</v>
      </c>
      <c r="C617" s="71" t="s">
        <v>2304</v>
      </c>
      <c r="K617" s="51" t="s">
        <v>950</v>
      </c>
      <c r="P617" s="51" t="s">
        <v>991</v>
      </c>
      <c r="U617" s="52" t="s">
        <v>5369</v>
      </c>
      <c r="Z617" s="73" t="s">
        <v>36</v>
      </c>
      <c r="AA617" s="71" t="s">
        <v>171</v>
      </c>
      <c r="AB617" s="73"/>
      <c r="AE617" s="68"/>
      <c r="AF617"/>
      <c r="AG617"/>
      <c r="AH617"/>
      <c r="AI617"/>
      <c r="AJ617" s="52">
        <v>100</v>
      </c>
      <c r="AY617" s="51" t="s">
        <v>1057</v>
      </c>
      <c r="BI617" s="52" t="s">
        <v>997</v>
      </c>
      <c r="BN617" s="51" t="s">
        <v>1050</v>
      </c>
      <c r="BS617" s="52" t="s">
        <v>979</v>
      </c>
      <c r="DL617" s="69" t="s">
        <v>1557</v>
      </c>
      <c r="DM617" s="69" t="s">
        <v>1558</v>
      </c>
      <c r="DQ617" s="52" t="s">
        <v>1242</v>
      </c>
      <c r="DV617" s="52" t="s">
        <v>990</v>
      </c>
      <c r="EA617" s="52" t="s">
        <v>988</v>
      </c>
      <c r="EF617" s="51" t="s">
        <v>1059</v>
      </c>
      <c r="EK617" s="52">
        <v>98000000</v>
      </c>
      <c r="EP617" s="51" t="s">
        <v>966</v>
      </c>
      <c r="FJ617" s="51" t="s">
        <v>1556</v>
      </c>
      <c r="FT617" s="51" t="s">
        <v>972</v>
      </c>
      <c r="FY617" s="52" t="s">
        <v>171</v>
      </c>
      <c r="GD617" s="68"/>
      <c r="GI617" s="121" t="s">
        <v>7960</v>
      </c>
      <c r="GJ617" s="903"/>
      <c r="GS617" s="52" t="s">
        <v>1047</v>
      </c>
      <c r="GX617" s="52" t="s">
        <v>990</v>
      </c>
      <c r="HH617" s="51" t="s">
        <v>1038</v>
      </c>
      <c r="HM617" s="51" t="s">
        <v>973</v>
      </c>
      <c r="HR617" s="50" t="s">
        <v>984</v>
      </c>
      <c r="HW617" s="51" t="s">
        <v>999</v>
      </c>
      <c r="IB617" s="51" t="s">
        <v>1066</v>
      </c>
      <c r="IQ617" s="51" t="s">
        <v>1556</v>
      </c>
      <c r="IV617" s="52" t="s">
        <v>11177</v>
      </c>
      <c r="JA617" s="50" t="s">
        <v>1031</v>
      </c>
      <c r="JF617" s="72" t="s">
        <v>1025</v>
      </c>
      <c r="JG617" s="70" t="s">
        <v>1525</v>
      </c>
      <c r="JH617" s="70" t="s">
        <v>4836</v>
      </c>
      <c r="KJ617" s="51" t="s">
        <v>1090</v>
      </c>
    </row>
    <row r="618" spans="1:298" ht="14.5" customHeight="1" thickBot="1">
      <c r="A618" s="72" t="s">
        <v>1017</v>
      </c>
      <c r="B618" s="70" t="s">
        <v>1525</v>
      </c>
      <c r="C618" s="70" t="s">
        <v>2305</v>
      </c>
      <c r="K618" s="52" t="s">
        <v>1517</v>
      </c>
      <c r="P618" s="52" t="s">
        <v>4245</v>
      </c>
      <c r="Z618" s="50" t="s">
        <v>1031</v>
      </c>
      <c r="AE618" s="52" t="s">
        <v>5980</v>
      </c>
      <c r="AF618"/>
      <c r="AG618"/>
      <c r="AH618"/>
      <c r="AI618"/>
      <c r="AO618" s="51" t="s">
        <v>962</v>
      </c>
      <c r="AY618" s="52" t="s">
        <v>1250</v>
      </c>
      <c r="BD618" s="51" t="s">
        <v>950</v>
      </c>
      <c r="BN618" s="52">
        <v>100</v>
      </c>
      <c r="BX618" s="51"/>
      <c r="CM618" s="51" t="s">
        <v>968</v>
      </c>
      <c r="DL618" s="120" t="s">
        <v>7962</v>
      </c>
      <c r="DM618" s="902" t="s">
        <v>8866</v>
      </c>
      <c r="DQ618" s="68"/>
      <c r="EP618" s="52" t="s">
        <v>1731</v>
      </c>
      <c r="EU618" s="51" t="s">
        <v>958</v>
      </c>
      <c r="EZ618" s="51" t="s">
        <v>961</v>
      </c>
      <c r="FE618" s="51" t="s">
        <v>1049</v>
      </c>
      <c r="FJ618" s="69" t="s">
        <v>1557</v>
      </c>
      <c r="FK618" s="69" t="s">
        <v>1558</v>
      </c>
      <c r="FT618" s="52" t="s">
        <v>9362</v>
      </c>
      <c r="GD618" s="52" t="s">
        <v>5562</v>
      </c>
      <c r="GI618" s="121" t="s">
        <v>7962</v>
      </c>
      <c r="GJ618" s="903"/>
      <c r="GN618" s="51" t="s">
        <v>958</v>
      </c>
      <c r="HC618" s="51" t="s">
        <v>1056</v>
      </c>
      <c r="HH618" s="52" t="s">
        <v>10455</v>
      </c>
      <c r="HM618" s="52">
        <v>100000</v>
      </c>
      <c r="HW618" s="52">
        <v>10000000000</v>
      </c>
      <c r="IB618" s="52" t="s">
        <v>5373</v>
      </c>
      <c r="IQ618" s="69" t="s">
        <v>1557</v>
      </c>
      <c r="IR618" s="69" t="s">
        <v>1558</v>
      </c>
      <c r="IV618" s="52" t="s">
        <v>11178</v>
      </c>
      <c r="JF618" s="73" t="s">
        <v>1026</v>
      </c>
      <c r="JG618" s="71" t="s">
        <v>1525</v>
      </c>
      <c r="JH618" s="71" t="s">
        <v>4837</v>
      </c>
      <c r="JK618" s="51" t="s">
        <v>973</v>
      </c>
      <c r="JP618" s="51" t="s">
        <v>972</v>
      </c>
      <c r="JU618" s="51" t="s">
        <v>732</v>
      </c>
      <c r="JZ618" s="51" t="s">
        <v>1038</v>
      </c>
      <c r="KJ618" s="52" t="s">
        <v>11750</v>
      </c>
    </row>
    <row r="619" spans="1:298" ht="23.5" customHeight="1" thickBot="1">
      <c r="A619" s="73" t="s">
        <v>1019</v>
      </c>
      <c r="B619" s="71" t="s">
        <v>171</v>
      </c>
      <c r="C619" s="73"/>
      <c r="U619" s="51" t="s">
        <v>1049</v>
      </c>
      <c r="AE619" s="52"/>
      <c r="AF619"/>
      <c r="AG619"/>
      <c r="AH619"/>
      <c r="AI619"/>
      <c r="AJ619" s="51" t="s">
        <v>1050</v>
      </c>
      <c r="AO619" s="52" t="s">
        <v>996</v>
      </c>
      <c r="BD619" s="52" t="s">
        <v>980</v>
      </c>
      <c r="BI619" s="51" t="s">
        <v>968</v>
      </c>
      <c r="BS619" s="51" t="s">
        <v>966</v>
      </c>
      <c r="BX619" s="52"/>
      <c r="CM619" s="52">
        <v>7831600</v>
      </c>
      <c r="CW619" s="51" t="s">
        <v>1045</v>
      </c>
      <c r="DL619" s="122" t="s">
        <v>8865</v>
      </c>
      <c r="DM619" s="904"/>
      <c r="DQ619" s="52" t="s">
        <v>1243</v>
      </c>
      <c r="DV619" s="51" t="s">
        <v>991</v>
      </c>
      <c r="EA619" s="51" t="s">
        <v>989</v>
      </c>
      <c r="EF619" s="51" t="s">
        <v>1060</v>
      </c>
      <c r="EK619" s="51" t="s">
        <v>969</v>
      </c>
      <c r="EU619" s="52" t="s">
        <v>1742</v>
      </c>
      <c r="EZ619" s="52" t="s">
        <v>918</v>
      </c>
      <c r="FE619" s="52">
        <v>100</v>
      </c>
      <c r="FJ619" s="70" t="s">
        <v>6366</v>
      </c>
      <c r="FK619" s="70" t="s">
        <v>9131</v>
      </c>
      <c r="FY619" s="51" t="s">
        <v>952</v>
      </c>
      <c r="GD619" s="68"/>
      <c r="GI619" s="122" t="s">
        <v>9716</v>
      </c>
      <c r="GJ619" s="904"/>
      <c r="GN619" s="52" t="s">
        <v>1205</v>
      </c>
      <c r="GS619" s="51" t="s">
        <v>707</v>
      </c>
      <c r="GX619" s="51" t="s">
        <v>991</v>
      </c>
      <c r="HC619" s="52">
        <v>2025</v>
      </c>
      <c r="HH619" s="52" t="s">
        <v>10456</v>
      </c>
      <c r="IQ619" s="70" t="s">
        <v>2939</v>
      </c>
      <c r="IR619" s="70" t="s">
        <v>10967</v>
      </c>
      <c r="IV619" s="52" t="s">
        <v>11179</v>
      </c>
      <c r="JF619" s="72" t="s">
        <v>1027</v>
      </c>
      <c r="JG619" s="70" t="s">
        <v>1018</v>
      </c>
      <c r="JH619" s="70" t="s">
        <v>4838</v>
      </c>
      <c r="JP619" s="52" t="s">
        <v>5030</v>
      </c>
      <c r="JU619" s="52" t="s">
        <v>11513</v>
      </c>
      <c r="JZ619" s="52" t="s">
        <v>11614</v>
      </c>
      <c r="KE619" s="51" t="s">
        <v>1090</v>
      </c>
    </row>
    <row r="620" spans="1:298" ht="152.5" thickBot="1">
      <c r="A620" s="50" t="s">
        <v>1020</v>
      </c>
      <c r="F620" s="51" t="s">
        <v>950</v>
      </c>
      <c r="K620" s="51" t="s">
        <v>987</v>
      </c>
      <c r="P620" s="51" t="s">
        <v>958</v>
      </c>
      <c r="U620" s="52">
        <v>100</v>
      </c>
      <c r="AE620" s="68"/>
      <c r="AF620"/>
      <c r="AG620"/>
      <c r="AH620"/>
      <c r="AI620"/>
      <c r="AJ620" s="52">
        <v>52</v>
      </c>
      <c r="AT620" s="51" t="s">
        <v>950</v>
      </c>
      <c r="AY620" s="51" t="s">
        <v>1059</v>
      </c>
      <c r="BI620" s="52">
        <v>164500000</v>
      </c>
      <c r="BN620" s="51" t="s">
        <v>1053</v>
      </c>
      <c r="BS620" s="52" t="s">
        <v>997</v>
      </c>
      <c r="DL620" s="50" t="s">
        <v>735</v>
      </c>
      <c r="DV620" s="52" t="s">
        <v>1509</v>
      </c>
      <c r="EA620" s="52" t="s">
        <v>990</v>
      </c>
      <c r="EF620" s="52" t="s">
        <v>1061</v>
      </c>
      <c r="EK620" s="52" t="s">
        <v>124</v>
      </c>
      <c r="EP620" s="51" t="s">
        <v>968</v>
      </c>
      <c r="FJ620" s="50" t="s">
        <v>735</v>
      </c>
      <c r="FT620" s="51" t="s">
        <v>973</v>
      </c>
      <c r="FY620" s="52" t="s">
        <v>171</v>
      </c>
      <c r="GD620" s="52" t="s">
        <v>5563</v>
      </c>
      <c r="GI620" s="50" t="s">
        <v>735</v>
      </c>
      <c r="GS620" s="52" t="s">
        <v>2735</v>
      </c>
      <c r="GX620" s="52" t="s">
        <v>1509</v>
      </c>
      <c r="HH620" s="52" t="s">
        <v>10457</v>
      </c>
      <c r="HM620" s="51" t="s">
        <v>98</v>
      </c>
      <c r="HR620" s="51" t="s">
        <v>985</v>
      </c>
      <c r="HW620" s="51" t="s">
        <v>98</v>
      </c>
      <c r="IB620" s="51" t="s">
        <v>1068</v>
      </c>
      <c r="IQ620" s="50" t="s">
        <v>735</v>
      </c>
      <c r="JA620" s="50" t="s">
        <v>1032</v>
      </c>
      <c r="JF620" s="73" t="s">
        <v>1028</v>
      </c>
      <c r="JG620" s="71" t="s">
        <v>1525</v>
      </c>
      <c r="JH620" s="71" t="s">
        <v>4839</v>
      </c>
      <c r="JK620" s="51" t="s">
        <v>98</v>
      </c>
      <c r="JZ620" s="52" t="s">
        <v>11615</v>
      </c>
      <c r="KE620" s="52" t="s">
        <v>1110</v>
      </c>
      <c r="KJ620" s="51" t="s">
        <v>1092</v>
      </c>
    </row>
    <row r="621" spans="1:298" ht="48.5" thickBot="1">
      <c r="F621" s="52" t="s">
        <v>1941</v>
      </c>
      <c r="K621" s="52" t="s">
        <v>988</v>
      </c>
      <c r="P621" s="52" t="s">
        <v>1003</v>
      </c>
      <c r="Z621" s="50" t="s">
        <v>1032</v>
      </c>
      <c r="AE621" s="52" t="s">
        <v>5981</v>
      </c>
      <c r="AF621"/>
      <c r="AG621"/>
      <c r="AH621"/>
      <c r="AI621"/>
      <c r="AO621" s="51" t="s">
        <v>964</v>
      </c>
      <c r="AT621" s="52" t="s">
        <v>1517</v>
      </c>
      <c r="AY621" s="52">
        <v>46.8</v>
      </c>
      <c r="BD621" s="51" t="s">
        <v>952</v>
      </c>
      <c r="BN621" s="52">
        <v>2017</v>
      </c>
      <c r="BX621" s="50"/>
      <c r="CM621" s="51" t="s">
        <v>969</v>
      </c>
      <c r="CW621" s="51" t="s">
        <v>1046</v>
      </c>
      <c r="DQ621" s="50" t="s">
        <v>735</v>
      </c>
      <c r="EP621" s="52" t="s">
        <v>124</v>
      </c>
      <c r="EU621" s="51" t="s">
        <v>994</v>
      </c>
      <c r="EZ621" s="51" t="s">
        <v>962</v>
      </c>
      <c r="FE621" s="51" t="s">
        <v>1050</v>
      </c>
      <c r="FT621" s="52">
        <v>250000</v>
      </c>
      <c r="GD621" s="68"/>
      <c r="GN621" s="51" t="s">
        <v>960</v>
      </c>
      <c r="HC621" s="51" t="s">
        <v>1057</v>
      </c>
      <c r="HH621" s="68"/>
      <c r="HM621" s="52" t="s">
        <v>4626</v>
      </c>
      <c r="IB621" s="52" t="s">
        <v>10781</v>
      </c>
      <c r="IV621" s="50" t="s">
        <v>1555</v>
      </c>
      <c r="JF621" s="72" t="s">
        <v>1029</v>
      </c>
      <c r="JG621" s="70" t="s">
        <v>1018</v>
      </c>
      <c r="JH621" s="70" t="s">
        <v>4840</v>
      </c>
      <c r="JK621" s="52" t="s">
        <v>11327</v>
      </c>
      <c r="JP621" s="51" t="s">
        <v>973</v>
      </c>
      <c r="JU621" s="51" t="s">
        <v>1062</v>
      </c>
      <c r="JZ621" s="52" t="s">
        <v>11616</v>
      </c>
      <c r="KJ621" s="52" t="s">
        <v>124</v>
      </c>
    </row>
    <row r="622" spans="1:298" ht="15" thickBot="1">
      <c r="U622" s="51" t="s">
        <v>1050</v>
      </c>
      <c r="AE622" s="52"/>
      <c r="AF622"/>
      <c r="AG622"/>
      <c r="AH622"/>
      <c r="AI622"/>
      <c r="AJ622" s="51" t="s">
        <v>1053</v>
      </c>
      <c r="AO622" s="52" t="s">
        <v>1482</v>
      </c>
      <c r="BD622" s="52" t="s">
        <v>953</v>
      </c>
      <c r="BI622" s="51" t="s">
        <v>969</v>
      </c>
      <c r="BS622" s="51" t="s">
        <v>968</v>
      </c>
      <c r="CM622" s="52" t="s">
        <v>124</v>
      </c>
      <c r="CW622" s="52" t="s">
        <v>1047</v>
      </c>
      <c r="DV622" s="51" t="s">
        <v>958</v>
      </c>
      <c r="EA622" s="51" t="s">
        <v>991</v>
      </c>
      <c r="EF622" s="51" t="s">
        <v>732</v>
      </c>
      <c r="EK622" s="51" t="s">
        <v>970</v>
      </c>
      <c r="EU622" s="52" t="s">
        <v>3133</v>
      </c>
      <c r="EZ622" s="52" t="s">
        <v>1004</v>
      </c>
      <c r="FE622" s="52">
        <v>33</v>
      </c>
      <c r="FY622" s="51" t="s">
        <v>954</v>
      </c>
      <c r="GD622" s="52" t="s">
        <v>5564</v>
      </c>
      <c r="GN622" s="52" t="s">
        <v>3480</v>
      </c>
      <c r="GS622" s="83" t="s">
        <v>9907</v>
      </c>
      <c r="GX622" s="51" t="s">
        <v>958</v>
      </c>
      <c r="HC622" s="52" t="s">
        <v>2733</v>
      </c>
      <c r="HH622" s="52" t="s">
        <v>10458</v>
      </c>
      <c r="HR622" s="51" t="s">
        <v>950</v>
      </c>
      <c r="JF622" s="73" t="s">
        <v>36</v>
      </c>
      <c r="JG622" s="71" t="s">
        <v>171</v>
      </c>
      <c r="JH622" s="73"/>
      <c r="JP622" s="52">
        <v>5618757</v>
      </c>
      <c r="JU622" s="52">
        <v>-3</v>
      </c>
      <c r="JZ622" s="52" t="s">
        <v>11617</v>
      </c>
      <c r="KE622" s="51" t="s">
        <v>1092</v>
      </c>
    </row>
    <row r="623" spans="1:298" ht="17" thickBot="1">
      <c r="A623" s="51" t="s">
        <v>1021</v>
      </c>
      <c r="F623" s="51" t="s">
        <v>952</v>
      </c>
      <c r="K623" s="51" t="s">
        <v>989</v>
      </c>
      <c r="P623" s="51" t="s">
        <v>994</v>
      </c>
      <c r="U623" s="52">
        <v>100</v>
      </c>
      <c r="AE623" s="68"/>
      <c r="AF623"/>
      <c r="AG623"/>
      <c r="AH623"/>
      <c r="AI623"/>
      <c r="AJ623" s="52">
        <v>2015</v>
      </c>
      <c r="AT623" s="51" t="s">
        <v>987</v>
      </c>
      <c r="AY623" s="51" t="s">
        <v>1060</v>
      </c>
      <c r="BI623" s="52" t="s">
        <v>124</v>
      </c>
      <c r="BN623" s="51" t="s">
        <v>1054</v>
      </c>
      <c r="BS623" s="52">
        <v>349210000</v>
      </c>
      <c r="DL623" s="50" t="s">
        <v>1041</v>
      </c>
      <c r="DV623" s="52" t="s">
        <v>993</v>
      </c>
      <c r="EA623" s="52" t="s">
        <v>3039</v>
      </c>
      <c r="EF623" s="52" t="s">
        <v>1767</v>
      </c>
      <c r="EK623" s="52" t="s">
        <v>124</v>
      </c>
      <c r="EP623" s="51" t="s">
        <v>969</v>
      </c>
      <c r="FJ623" s="50" t="s">
        <v>1041</v>
      </c>
      <c r="FT623" s="51" t="s">
        <v>98</v>
      </c>
      <c r="FY623" s="52" t="s">
        <v>171</v>
      </c>
      <c r="GD623" s="68"/>
      <c r="GI623" s="50" t="s">
        <v>1041</v>
      </c>
      <c r="GS623" s="51" t="s">
        <v>1049</v>
      </c>
      <c r="GX623" s="52" t="s">
        <v>2700</v>
      </c>
      <c r="HH623" s="52" t="s">
        <v>10459</v>
      </c>
      <c r="HR623" s="52" t="s">
        <v>986</v>
      </c>
      <c r="IB623" s="51" t="s">
        <v>1069</v>
      </c>
      <c r="IQ623" s="50" t="s">
        <v>1041</v>
      </c>
      <c r="JA623" s="51" t="s">
        <v>1033</v>
      </c>
      <c r="JF623" s="50" t="s">
        <v>1031</v>
      </c>
      <c r="JZ623" s="52" t="s">
        <v>11618</v>
      </c>
      <c r="KE623" s="52" t="s">
        <v>1562</v>
      </c>
      <c r="KJ623" s="51" t="s">
        <v>1094</v>
      </c>
    </row>
    <row r="624" spans="1:298" ht="17" thickBot="1">
      <c r="A624" s="69"/>
      <c r="B624" s="69" t="s">
        <v>1022</v>
      </c>
      <c r="C624" s="69" t="s">
        <v>1012</v>
      </c>
      <c r="F624" s="52" t="s">
        <v>953</v>
      </c>
      <c r="K624" s="52" t="s">
        <v>1001</v>
      </c>
      <c r="P624" s="52" t="s">
        <v>4246</v>
      </c>
      <c r="Z624" s="51" t="s">
        <v>1033</v>
      </c>
      <c r="AE624" s="52" t="s">
        <v>5982</v>
      </c>
      <c r="AF624"/>
      <c r="AG624"/>
      <c r="AH624"/>
      <c r="AI624"/>
      <c r="AO624" s="51" t="s">
        <v>966</v>
      </c>
      <c r="AT624" s="52" t="s">
        <v>988</v>
      </c>
      <c r="AY624" s="52" t="s">
        <v>1061</v>
      </c>
      <c r="BD624" s="51" t="s">
        <v>954</v>
      </c>
      <c r="BN624" s="52">
        <v>2015</v>
      </c>
      <c r="BX624" s="51"/>
      <c r="CM624" s="51" t="s">
        <v>970</v>
      </c>
      <c r="CW624" s="51" t="s">
        <v>707</v>
      </c>
      <c r="DQ624" s="50" t="s">
        <v>1041</v>
      </c>
      <c r="EP624" s="52" t="s">
        <v>124</v>
      </c>
      <c r="EU624" s="51" t="s">
        <v>961</v>
      </c>
      <c r="EZ624" s="51" t="s">
        <v>964</v>
      </c>
      <c r="FE624" s="51" t="s">
        <v>1053</v>
      </c>
      <c r="FT624" s="52" t="s">
        <v>9362</v>
      </c>
      <c r="GD624" s="52" t="s">
        <v>5565</v>
      </c>
      <c r="GN624" s="51" t="s">
        <v>961</v>
      </c>
      <c r="GS624" s="52">
        <v>92</v>
      </c>
      <c r="HC624" s="51" t="s">
        <v>1059</v>
      </c>
      <c r="HH624" s="52" t="s">
        <v>10460</v>
      </c>
      <c r="HW624" s="50" t="s">
        <v>1009</v>
      </c>
      <c r="IB624" s="52" t="s">
        <v>10782</v>
      </c>
      <c r="IV624" s="51" t="s">
        <v>1556</v>
      </c>
      <c r="JA624" s="52" t="s">
        <v>132</v>
      </c>
      <c r="JP624" s="51" t="s">
        <v>98</v>
      </c>
      <c r="JU624" s="51" t="s">
        <v>1063</v>
      </c>
      <c r="JZ624" s="68"/>
      <c r="KJ624" s="52">
        <v>7109</v>
      </c>
    </row>
    <row r="625" spans="1:296" ht="368.5" customHeight="1" thickBot="1">
      <c r="A625" s="72" t="s">
        <v>1023</v>
      </c>
      <c r="B625" s="70" t="s">
        <v>1013</v>
      </c>
      <c r="C625" s="70" t="s">
        <v>2306</v>
      </c>
      <c r="U625" s="51" t="s">
        <v>1053</v>
      </c>
      <c r="Z625" s="52" t="s">
        <v>132</v>
      </c>
      <c r="AE625" s="52"/>
      <c r="AF625"/>
      <c r="AG625"/>
      <c r="AH625"/>
      <c r="AI625"/>
      <c r="AJ625" s="51" t="s">
        <v>1054</v>
      </c>
      <c r="AO625" s="52" t="s">
        <v>967</v>
      </c>
      <c r="BD625" s="52" t="s">
        <v>955</v>
      </c>
      <c r="BI625" s="51" t="s">
        <v>970</v>
      </c>
      <c r="BS625" s="51" t="s">
        <v>969</v>
      </c>
      <c r="BX625" s="51"/>
      <c r="CM625" s="52" t="s">
        <v>124</v>
      </c>
      <c r="CW625" s="52" t="s">
        <v>8678</v>
      </c>
      <c r="DV625" s="51" t="s">
        <v>994</v>
      </c>
      <c r="EA625" s="51" t="s">
        <v>958</v>
      </c>
      <c r="EF625" s="51" t="s">
        <v>1062</v>
      </c>
      <c r="EK625" s="51" t="s">
        <v>971</v>
      </c>
      <c r="EU625" s="52" t="s">
        <v>919</v>
      </c>
      <c r="EZ625" s="52" t="s">
        <v>979</v>
      </c>
      <c r="FE625" s="52">
        <v>2013</v>
      </c>
      <c r="FY625" s="51" t="s">
        <v>956</v>
      </c>
      <c r="GD625" s="68"/>
      <c r="GN625" s="52" t="s">
        <v>917</v>
      </c>
      <c r="GX625" s="51" t="s">
        <v>994</v>
      </c>
      <c r="HC625" s="52">
        <v>0</v>
      </c>
      <c r="HH625" s="68"/>
      <c r="HM625" s="51" t="s">
        <v>950</v>
      </c>
      <c r="HR625" s="51" t="s">
        <v>987</v>
      </c>
      <c r="IV625" s="69" t="s">
        <v>1557</v>
      </c>
      <c r="IW625" s="69" t="s">
        <v>1558</v>
      </c>
      <c r="JK625" s="51" t="s">
        <v>950</v>
      </c>
      <c r="JP625" s="52" t="s">
        <v>5031</v>
      </c>
      <c r="JU625" s="52">
        <v>0</v>
      </c>
      <c r="JZ625" s="52" t="s">
        <v>11619</v>
      </c>
      <c r="KE625" s="51" t="s">
        <v>1094</v>
      </c>
    </row>
    <row r="626" spans="1:296" ht="409.6" thickBot="1">
      <c r="A626" s="73" t="s">
        <v>1024</v>
      </c>
      <c r="B626" s="71" t="s">
        <v>1013</v>
      </c>
      <c r="C626" s="71" t="s">
        <v>2307</v>
      </c>
      <c r="F626" s="51" t="s">
        <v>954</v>
      </c>
      <c r="K626" s="51" t="s">
        <v>991</v>
      </c>
      <c r="P626" s="51" t="s">
        <v>961</v>
      </c>
      <c r="U626" s="52">
        <v>2007</v>
      </c>
      <c r="AE626" s="68"/>
      <c r="AF626"/>
      <c r="AG626"/>
      <c r="AH626"/>
      <c r="AI626"/>
      <c r="AJ626" s="52">
        <v>2016</v>
      </c>
      <c r="AT626" s="51" t="s">
        <v>989</v>
      </c>
      <c r="AY626" s="51" t="s">
        <v>732</v>
      </c>
      <c r="BI626" s="52" t="s">
        <v>124</v>
      </c>
      <c r="BN626" s="51" t="s">
        <v>1249</v>
      </c>
      <c r="BS626" s="52" t="s">
        <v>124</v>
      </c>
      <c r="BX626" s="51"/>
      <c r="DL626" s="51" t="s">
        <v>1042</v>
      </c>
      <c r="DV626" s="52" t="s">
        <v>1510</v>
      </c>
      <c r="EA626" s="52" t="s">
        <v>2700</v>
      </c>
      <c r="EF626" s="52">
        <v>24</v>
      </c>
      <c r="EK626" s="52" t="s">
        <v>3301</v>
      </c>
      <c r="EP626" s="51" t="s">
        <v>970</v>
      </c>
      <c r="FJ626" s="51" t="s">
        <v>1042</v>
      </c>
      <c r="FY626" s="52" t="s">
        <v>124</v>
      </c>
      <c r="GD626" s="52" t="s">
        <v>5566</v>
      </c>
      <c r="GI626" s="51" t="s">
        <v>1042</v>
      </c>
      <c r="GS626" s="51" t="s">
        <v>1050</v>
      </c>
      <c r="GX626" s="52" t="s">
        <v>10090</v>
      </c>
      <c r="HH626" s="52" t="s">
        <v>10461</v>
      </c>
      <c r="HM626" s="52" t="s">
        <v>3037</v>
      </c>
      <c r="HR626" s="52" t="s">
        <v>988</v>
      </c>
      <c r="IB626" s="51" t="s">
        <v>1053</v>
      </c>
      <c r="IQ626" s="51" t="s">
        <v>1042</v>
      </c>
      <c r="IV626" s="70" t="s">
        <v>3525</v>
      </c>
      <c r="IW626" s="70" t="s">
        <v>11180</v>
      </c>
      <c r="JA626" s="50" t="s">
        <v>1034</v>
      </c>
      <c r="JF626" s="50" t="s">
        <v>1032</v>
      </c>
      <c r="JK626" s="52" t="s">
        <v>3036</v>
      </c>
      <c r="JZ626" s="68"/>
      <c r="KE626" s="52">
        <v>59.39</v>
      </c>
      <c r="KJ626" s="51" t="s">
        <v>707</v>
      </c>
    </row>
    <row r="627" spans="1:296" ht="336.5" customHeight="1" thickBot="1">
      <c r="A627" s="72" t="s">
        <v>1025</v>
      </c>
      <c r="B627" s="70" t="s">
        <v>1013</v>
      </c>
      <c r="C627" s="70" t="s">
        <v>2308</v>
      </c>
      <c r="F627" s="52" t="s">
        <v>975</v>
      </c>
      <c r="K627" s="52" t="s">
        <v>1002</v>
      </c>
      <c r="P627" s="52" t="s">
        <v>995</v>
      </c>
      <c r="Z627" s="50" t="s">
        <v>1034</v>
      </c>
      <c r="AE627" s="52" t="s">
        <v>5983</v>
      </c>
      <c r="AF627"/>
      <c r="AG627"/>
      <c r="AH627"/>
      <c r="AI627"/>
      <c r="AO627" s="51" t="s">
        <v>968</v>
      </c>
      <c r="AT627" s="52" t="s">
        <v>990</v>
      </c>
      <c r="AY627" s="52" t="s">
        <v>6586</v>
      </c>
      <c r="BD627" s="51" t="s">
        <v>956</v>
      </c>
      <c r="BN627" s="52">
        <v>38089</v>
      </c>
      <c r="BX627" s="52"/>
      <c r="CM627" s="51" t="s">
        <v>971</v>
      </c>
      <c r="CW627" s="51" t="s">
        <v>1049</v>
      </c>
      <c r="DL627" s="52" t="s">
        <v>1244</v>
      </c>
      <c r="DQ627" s="51" t="s">
        <v>1042</v>
      </c>
      <c r="EP627" s="52" t="s">
        <v>124</v>
      </c>
      <c r="EU627" s="51" t="s">
        <v>962</v>
      </c>
      <c r="EZ627" s="51" t="s">
        <v>966</v>
      </c>
      <c r="FE627" s="51" t="s">
        <v>1054</v>
      </c>
      <c r="FJ627" s="52" t="s">
        <v>1997</v>
      </c>
      <c r="GD627" s="68"/>
      <c r="GI627" s="52" t="s">
        <v>1244</v>
      </c>
      <c r="GN627" s="51" t="s">
        <v>962</v>
      </c>
      <c r="GS627" s="52">
        <v>35</v>
      </c>
      <c r="HC627" s="51" t="s">
        <v>1060</v>
      </c>
      <c r="HH627" s="52" t="s">
        <v>10462</v>
      </c>
      <c r="HW627" s="51" t="s">
        <v>1010</v>
      </c>
      <c r="IB627" s="52">
        <v>2018</v>
      </c>
      <c r="IQ627" s="52" t="s">
        <v>1997</v>
      </c>
      <c r="IV627" s="71" t="s">
        <v>7962</v>
      </c>
      <c r="IW627" s="71" t="s">
        <v>11181</v>
      </c>
      <c r="JZ627" s="52" t="s">
        <v>11620</v>
      </c>
      <c r="KJ627" s="52" t="s">
        <v>704</v>
      </c>
    </row>
    <row r="628" spans="1:296" ht="408.5" customHeight="1" thickBot="1">
      <c r="A628" s="73" t="s">
        <v>1026</v>
      </c>
      <c r="B628" s="71" t="s">
        <v>1013</v>
      </c>
      <c r="C628" s="71" t="s">
        <v>2309</v>
      </c>
      <c r="U628" s="51" t="s">
        <v>1054</v>
      </c>
      <c r="AE628" s="68"/>
      <c r="AF628"/>
      <c r="AG628"/>
      <c r="AH628"/>
      <c r="AI628"/>
      <c r="AJ628" s="51" t="s">
        <v>1249</v>
      </c>
      <c r="AO628" s="52" t="s">
        <v>124</v>
      </c>
      <c r="BD628" s="52" t="s">
        <v>1734</v>
      </c>
      <c r="BI628" s="51" t="s">
        <v>971</v>
      </c>
      <c r="BS628" s="51" t="s">
        <v>970</v>
      </c>
      <c r="CM628" s="52" t="s">
        <v>8272</v>
      </c>
      <c r="CW628" s="52">
        <v>100</v>
      </c>
      <c r="DQ628" s="52" t="s">
        <v>1244</v>
      </c>
      <c r="DV628" s="51" t="s">
        <v>961</v>
      </c>
      <c r="EA628" s="51" t="s">
        <v>994</v>
      </c>
      <c r="EF628" s="51" t="s">
        <v>1063</v>
      </c>
      <c r="EK628" s="51" t="s">
        <v>998</v>
      </c>
      <c r="EU628" s="52" t="s">
        <v>1004</v>
      </c>
      <c r="EZ628" s="52" t="s">
        <v>1731</v>
      </c>
      <c r="FE628" s="52">
        <v>2017</v>
      </c>
      <c r="FT628" s="51" t="s">
        <v>950</v>
      </c>
      <c r="FY628" s="51" t="s">
        <v>958</v>
      </c>
      <c r="GD628" s="52" t="s">
        <v>5567</v>
      </c>
      <c r="GN628" s="52" t="s">
        <v>963</v>
      </c>
      <c r="GX628" s="51" t="s">
        <v>961</v>
      </c>
      <c r="HC628" s="52" t="s">
        <v>3156</v>
      </c>
      <c r="HM628" s="51" t="s">
        <v>952</v>
      </c>
      <c r="HR628" s="51" t="s">
        <v>989</v>
      </c>
      <c r="HW628" s="69"/>
      <c r="HX628" s="69" t="s">
        <v>1011</v>
      </c>
      <c r="HY628" s="69" t="s">
        <v>1012</v>
      </c>
      <c r="IV628" s="50" t="s">
        <v>735</v>
      </c>
      <c r="JK628" s="51" t="s">
        <v>952</v>
      </c>
      <c r="JZ628" s="68"/>
      <c r="KE628" s="51" t="s">
        <v>707</v>
      </c>
    </row>
    <row r="629" spans="1:296" ht="409.6" thickBot="1">
      <c r="A629" s="72" t="s">
        <v>1027</v>
      </c>
      <c r="B629" s="70" t="s">
        <v>1013</v>
      </c>
      <c r="C629" s="70" t="s">
        <v>2310</v>
      </c>
      <c r="F629" s="51" t="s">
        <v>956</v>
      </c>
      <c r="K629" s="51" t="s">
        <v>958</v>
      </c>
      <c r="P629" s="51" t="s">
        <v>962</v>
      </c>
      <c r="U629" s="52">
        <v>2007</v>
      </c>
      <c r="AE629" s="52" t="s">
        <v>5984</v>
      </c>
      <c r="AF629"/>
      <c r="AG629"/>
      <c r="AH629"/>
      <c r="AI629"/>
      <c r="AJ629" s="52">
        <v>106542</v>
      </c>
      <c r="AT629" s="51" t="s">
        <v>991</v>
      </c>
      <c r="BI629" s="52" t="s">
        <v>7538</v>
      </c>
      <c r="BN629" s="51" t="s">
        <v>1056</v>
      </c>
      <c r="BS629" s="52" t="s">
        <v>124</v>
      </c>
      <c r="BX629" s="51"/>
      <c r="DL629" s="50" t="s">
        <v>1245</v>
      </c>
      <c r="DV629" s="52" t="s">
        <v>917</v>
      </c>
      <c r="EA629" s="52" t="s">
        <v>3747</v>
      </c>
      <c r="EK629" s="52" t="s">
        <v>3302</v>
      </c>
      <c r="EP629" s="51" t="s">
        <v>971</v>
      </c>
      <c r="FJ629" s="50" t="s">
        <v>1245</v>
      </c>
      <c r="FT629" s="52" t="s">
        <v>3037</v>
      </c>
      <c r="FY629" s="52" t="s">
        <v>171</v>
      </c>
      <c r="GD629" s="68"/>
      <c r="GI629" s="50" t="s">
        <v>1245</v>
      </c>
      <c r="GS629" s="51" t="s">
        <v>1051</v>
      </c>
      <c r="GX629" s="52" t="s">
        <v>918</v>
      </c>
      <c r="HH629" s="50" t="s">
        <v>1555</v>
      </c>
      <c r="HM629" s="52" t="s">
        <v>981</v>
      </c>
      <c r="HR629" s="52" t="s">
        <v>990</v>
      </c>
      <c r="HW629" s="72" t="s">
        <v>990</v>
      </c>
      <c r="HX629" s="70" t="s">
        <v>1525</v>
      </c>
      <c r="HY629" s="70" t="s">
        <v>5735</v>
      </c>
      <c r="IB629" s="51" t="s">
        <v>1054</v>
      </c>
      <c r="IQ629" s="50" t="s">
        <v>1245</v>
      </c>
      <c r="JA629" s="51" t="s">
        <v>1035</v>
      </c>
      <c r="JF629" s="51" t="s">
        <v>1033</v>
      </c>
      <c r="JK629" s="52" t="s">
        <v>953</v>
      </c>
      <c r="JP629" s="51" t="s">
        <v>950</v>
      </c>
      <c r="JU629" s="50" t="s">
        <v>1064</v>
      </c>
      <c r="JZ629" s="52" t="s">
        <v>11621</v>
      </c>
      <c r="KE629" s="52" t="s">
        <v>1095</v>
      </c>
      <c r="KJ629" s="51" t="s">
        <v>1096</v>
      </c>
    </row>
    <row r="630" spans="1:296" ht="409.6" thickBot="1">
      <c r="A630" s="73" t="s">
        <v>1028</v>
      </c>
      <c r="B630" s="71" t="s">
        <v>1013</v>
      </c>
      <c r="C630" s="71" t="s">
        <v>2311</v>
      </c>
      <c r="F630" s="52" t="s">
        <v>976</v>
      </c>
      <c r="K630" s="52" t="s">
        <v>1003</v>
      </c>
      <c r="P630" s="52" t="s">
        <v>996</v>
      </c>
      <c r="Z630" s="51" t="s">
        <v>1035</v>
      </c>
      <c r="AE630" s="52"/>
      <c r="AF630"/>
      <c r="AG630"/>
      <c r="AH630"/>
      <c r="AI630"/>
      <c r="AO630" s="51" t="s">
        <v>969</v>
      </c>
      <c r="AT630" s="52" t="s">
        <v>992</v>
      </c>
      <c r="BD630" s="51" t="s">
        <v>958</v>
      </c>
      <c r="BN630" s="52">
        <v>2018</v>
      </c>
      <c r="BX630" s="52"/>
      <c r="CM630" s="51" t="s">
        <v>972</v>
      </c>
      <c r="CW630" s="51" t="s">
        <v>1050</v>
      </c>
      <c r="DQ630" s="50" t="s">
        <v>1245</v>
      </c>
      <c r="EP630" s="52" t="s">
        <v>2702</v>
      </c>
      <c r="EU630" s="51" t="s">
        <v>964</v>
      </c>
      <c r="EZ630" s="51" t="s">
        <v>968</v>
      </c>
      <c r="FE630" s="51" t="s">
        <v>1249</v>
      </c>
      <c r="GD630" s="52" t="s">
        <v>5568</v>
      </c>
      <c r="GN630" s="51" t="s">
        <v>964</v>
      </c>
      <c r="GS630" s="52" t="s">
        <v>9908</v>
      </c>
      <c r="HC630" s="51" t="s">
        <v>732</v>
      </c>
      <c r="HW630" s="73" t="s">
        <v>1014</v>
      </c>
      <c r="HX630" s="71" t="s">
        <v>1525</v>
      </c>
      <c r="HY630" s="71" t="s">
        <v>5736</v>
      </c>
      <c r="IB630" s="52">
        <v>2019</v>
      </c>
      <c r="JA630" s="52" t="s">
        <v>1036</v>
      </c>
      <c r="JF630" s="52" t="s">
        <v>132</v>
      </c>
      <c r="JP630" s="52" t="s">
        <v>3036</v>
      </c>
      <c r="JZ630" s="68"/>
      <c r="KJ630" s="52" t="s">
        <v>1103</v>
      </c>
    </row>
    <row r="631" spans="1:296" ht="409.6" thickBot="1">
      <c r="A631" s="72" t="s">
        <v>1029</v>
      </c>
      <c r="B631" s="70" t="s">
        <v>1013</v>
      </c>
      <c r="C631" s="70" t="s">
        <v>2312</v>
      </c>
      <c r="U631" s="51" t="s">
        <v>1249</v>
      </c>
      <c r="Z631" s="52" t="s">
        <v>1538</v>
      </c>
      <c r="AE631" s="68"/>
      <c r="AF631"/>
      <c r="AG631"/>
      <c r="AH631"/>
      <c r="AI631"/>
      <c r="AJ631" s="51" t="s">
        <v>1056</v>
      </c>
      <c r="AO631" s="52">
        <v>50000</v>
      </c>
      <c r="AY631" s="50" t="s">
        <v>1064</v>
      </c>
      <c r="BD631" s="52" t="s">
        <v>959</v>
      </c>
      <c r="BI631" s="51" t="s">
        <v>998</v>
      </c>
      <c r="BS631" s="51" t="s">
        <v>971</v>
      </c>
      <c r="CM631" s="52" t="s">
        <v>8273</v>
      </c>
      <c r="CW631" s="52">
        <v>43</v>
      </c>
      <c r="DV631" s="51" t="s">
        <v>962</v>
      </c>
      <c r="EA631" s="51" t="s">
        <v>961</v>
      </c>
      <c r="EK631" s="51" t="s">
        <v>999</v>
      </c>
      <c r="EU631" s="52" t="s">
        <v>1477</v>
      </c>
      <c r="EZ631" s="52" t="s">
        <v>124</v>
      </c>
      <c r="FE631" s="52">
        <v>1324000</v>
      </c>
      <c r="FT631" s="51" t="s">
        <v>952</v>
      </c>
      <c r="FY631" s="51" t="s">
        <v>960</v>
      </c>
      <c r="GN631" s="52" t="s">
        <v>1477</v>
      </c>
      <c r="GX631" s="51" t="s">
        <v>962</v>
      </c>
      <c r="HC631" s="52" t="s">
        <v>10291</v>
      </c>
      <c r="HM631" s="51" t="s">
        <v>954</v>
      </c>
      <c r="HR631" s="51" t="s">
        <v>991</v>
      </c>
      <c r="HW631" s="72" t="s">
        <v>1015</v>
      </c>
      <c r="HX631" s="70" t="s">
        <v>1525</v>
      </c>
      <c r="HY631" s="70" t="s">
        <v>5737</v>
      </c>
      <c r="IV631" s="50" t="s">
        <v>1041</v>
      </c>
      <c r="JK631" s="51" t="s">
        <v>954</v>
      </c>
      <c r="JZ631" s="52" t="s">
        <v>11622</v>
      </c>
      <c r="KE631" s="51" t="s">
        <v>1096</v>
      </c>
    </row>
    <row r="632" spans="1:296" ht="409.6" thickBot="1">
      <c r="A632" s="73" t="s">
        <v>36</v>
      </c>
      <c r="B632" s="71" t="s">
        <v>171</v>
      </c>
      <c r="C632" s="73"/>
      <c r="F632" s="51" t="s">
        <v>958</v>
      </c>
      <c r="K632" s="51" t="s">
        <v>994</v>
      </c>
      <c r="P632" s="51" t="s">
        <v>964</v>
      </c>
      <c r="U632" s="52">
        <v>598000</v>
      </c>
      <c r="AE632" s="52" t="s">
        <v>5985</v>
      </c>
      <c r="AF632"/>
      <c r="AG632"/>
      <c r="AH632"/>
      <c r="AI632"/>
      <c r="AJ632" s="52">
        <v>2050</v>
      </c>
      <c r="AT632" s="51" t="s">
        <v>958</v>
      </c>
      <c r="BI632" s="52" t="s">
        <v>7539</v>
      </c>
      <c r="BN632" s="51" t="s">
        <v>1057</v>
      </c>
      <c r="BS632" s="52" t="s">
        <v>7909</v>
      </c>
      <c r="BX632" s="51"/>
      <c r="DL632" s="51" t="s">
        <v>1246</v>
      </c>
      <c r="DV632" s="52" t="s">
        <v>963</v>
      </c>
      <c r="EA632" s="52" t="s">
        <v>918</v>
      </c>
      <c r="EF632" s="50" t="s">
        <v>1064</v>
      </c>
      <c r="EK632" s="52">
        <v>100000</v>
      </c>
      <c r="EP632" s="51" t="s">
        <v>998</v>
      </c>
      <c r="FJ632" s="51" t="s">
        <v>1246</v>
      </c>
      <c r="FT632" s="52" t="s">
        <v>953</v>
      </c>
      <c r="GD632" s="50" t="s">
        <v>1555</v>
      </c>
      <c r="GI632" s="51" t="s">
        <v>1246</v>
      </c>
      <c r="GS632" s="51" t="s">
        <v>1053</v>
      </c>
      <c r="GX632" s="52" t="s">
        <v>963</v>
      </c>
      <c r="HH632" s="51" t="s">
        <v>1556</v>
      </c>
      <c r="HM632" s="52" t="s">
        <v>975</v>
      </c>
      <c r="HR632" s="52" t="s">
        <v>1217</v>
      </c>
      <c r="HW632" s="73" t="s">
        <v>1016</v>
      </c>
      <c r="HX632" s="71" t="s">
        <v>1525</v>
      </c>
      <c r="HY632" s="71" t="s">
        <v>5738</v>
      </c>
      <c r="IB632" s="51" t="s">
        <v>1056</v>
      </c>
      <c r="IQ632" s="51" t="s">
        <v>1246</v>
      </c>
      <c r="JA632" s="50" t="s">
        <v>1037</v>
      </c>
      <c r="JF632" s="50" t="s">
        <v>1034</v>
      </c>
      <c r="JK632" s="52" t="s">
        <v>955</v>
      </c>
      <c r="JP632" s="51" t="s">
        <v>952</v>
      </c>
      <c r="JU632" s="51" t="s">
        <v>1065</v>
      </c>
      <c r="KE632" s="52" t="s">
        <v>1103</v>
      </c>
      <c r="KJ632" s="51" t="s">
        <v>1097</v>
      </c>
    </row>
    <row r="633" spans="1:296" ht="344.5" thickBot="1">
      <c r="A633" s="50" t="s">
        <v>1031</v>
      </c>
      <c r="F633" s="52" t="s">
        <v>1942</v>
      </c>
      <c r="K633" s="52" t="s">
        <v>2916</v>
      </c>
      <c r="P633" s="52" t="s">
        <v>1195</v>
      </c>
      <c r="Z633" s="50" t="s">
        <v>1037</v>
      </c>
      <c r="AE633" s="52"/>
      <c r="AF633"/>
      <c r="AG633"/>
      <c r="AH633"/>
      <c r="AI633"/>
      <c r="AO633" s="51" t="s">
        <v>970</v>
      </c>
      <c r="AT633" s="52" t="s">
        <v>993</v>
      </c>
      <c r="BD633" s="51" t="s">
        <v>960</v>
      </c>
      <c r="BN633" s="52" t="s">
        <v>1255</v>
      </c>
      <c r="BX633" s="52"/>
      <c r="CM633" s="51" t="s">
        <v>973</v>
      </c>
      <c r="CW633" s="51" t="s">
        <v>1051</v>
      </c>
      <c r="DQ633" s="51" t="s">
        <v>1246</v>
      </c>
      <c r="EP633" s="52" t="s">
        <v>2703</v>
      </c>
      <c r="EU633" s="51" t="s">
        <v>966</v>
      </c>
      <c r="EZ633" s="51" t="s">
        <v>969</v>
      </c>
      <c r="FE633" s="51" t="s">
        <v>1056</v>
      </c>
      <c r="FY633" s="51" t="s">
        <v>961</v>
      </c>
      <c r="GN633" s="51" t="s">
        <v>966</v>
      </c>
      <c r="GS633" s="52">
        <v>2016</v>
      </c>
      <c r="HH633" s="69" t="s">
        <v>1557</v>
      </c>
      <c r="HI633" s="69" t="s">
        <v>1558</v>
      </c>
      <c r="HW633" s="72" t="s">
        <v>1017</v>
      </c>
      <c r="HX633" s="70" t="s">
        <v>1525</v>
      </c>
      <c r="HY633" s="70" t="s">
        <v>5739</v>
      </c>
      <c r="IB633" s="52">
        <v>2028</v>
      </c>
      <c r="JP633" s="52" t="s">
        <v>953</v>
      </c>
      <c r="JZ633" s="50" t="s">
        <v>1555</v>
      </c>
      <c r="KJ633" s="52">
        <v>29000000</v>
      </c>
    </row>
    <row r="634" spans="1:296" ht="409.6" thickBot="1">
      <c r="U634" s="51" t="s">
        <v>1056</v>
      </c>
      <c r="AE634" s="68"/>
      <c r="AF634"/>
      <c r="AG634"/>
      <c r="AH634"/>
      <c r="AI634"/>
      <c r="AJ634" s="51" t="s">
        <v>1057</v>
      </c>
      <c r="AO634" s="52">
        <v>1000000</v>
      </c>
      <c r="AY634" s="51" t="s">
        <v>1065</v>
      </c>
      <c r="BD634" s="52" t="s">
        <v>6786</v>
      </c>
      <c r="BI634" s="51" t="s">
        <v>999</v>
      </c>
      <c r="BS634" s="51" t="s">
        <v>998</v>
      </c>
      <c r="CM634" s="52">
        <v>92020</v>
      </c>
      <c r="CW634" s="52" t="s">
        <v>8679</v>
      </c>
      <c r="DL634" s="51" t="s">
        <v>1046</v>
      </c>
      <c r="DV634" s="51" t="s">
        <v>964</v>
      </c>
      <c r="EA634" s="51" t="s">
        <v>962</v>
      </c>
      <c r="EK634" s="51" t="s">
        <v>98</v>
      </c>
      <c r="EU634" s="52" t="s">
        <v>997</v>
      </c>
      <c r="EZ634" s="52" t="s">
        <v>124</v>
      </c>
      <c r="FE634" s="52">
        <v>2030</v>
      </c>
      <c r="FJ634" s="51" t="s">
        <v>1046</v>
      </c>
      <c r="FT634" s="51" t="s">
        <v>954</v>
      </c>
      <c r="FY634" s="52" t="s">
        <v>171</v>
      </c>
      <c r="GI634" s="51" t="s">
        <v>1046</v>
      </c>
      <c r="GN634" s="52" t="s">
        <v>997</v>
      </c>
      <c r="GX634" s="51" t="s">
        <v>964</v>
      </c>
      <c r="HH634" s="70" t="s">
        <v>9715</v>
      </c>
      <c r="HI634" s="70" t="s">
        <v>10463</v>
      </c>
      <c r="HM634" s="51" t="s">
        <v>956</v>
      </c>
      <c r="HR634" s="51" t="s">
        <v>958</v>
      </c>
      <c r="HW634" s="73" t="s">
        <v>1019</v>
      </c>
      <c r="HX634" s="71" t="s">
        <v>171</v>
      </c>
      <c r="HY634" s="73"/>
      <c r="IQ634" s="51" t="s">
        <v>1046</v>
      </c>
      <c r="IV634" s="51" t="s">
        <v>1042</v>
      </c>
      <c r="JK634" s="51" t="s">
        <v>956</v>
      </c>
      <c r="JU634" s="50" t="s">
        <v>1077</v>
      </c>
      <c r="KE634" s="51" t="s">
        <v>1097</v>
      </c>
    </row>
    <row r="635" spans="1:296" ht="17" thickBot="1">
      <c r="F635" s="51" t="s">
        <v>960</v>
      </c>
      <c r="K635" s="51" t="s">
        <v>961</v>
      </c>
      <c r="P635" s="51" t="s">
        <v>966</v>
      </c>
      <c r="U635" s="52">
        <v>2025</v>
      </c>
      <c r="AE635" s="52" t="s">
        <v>5986</v>
      </c>
      <c r="AF635"/>
      <c r="AG635"/>
      <c r="AH635"/>
      <c r="AI635"/>
      <c r="AJ635" s="52" t="s">
        <v>1250</v>
      </c>
      <c r="AT635" s="51" t="s">
        <v>994</v>
      </c>
      <c r="BI635" s="52">
        <v>50000</v>
      </c>
      <c r="BN635" s="51" t="s">
        <v>1059</v>
      </c>
      <c r="BS635" s="52" t="s">
        <v>7910</v>
      </c>
      <c r="BX635" s="50"/>
      <c r="DL635" s="52" t="s">
        <v>1247</v>
      </c>
      <c r="DQ635" s="51" t="s">
        <v>1046</v>
      </c>
      <c r="DV635" s="52" t="s">
        <v>1482</v>
      </c>
      <c r="EA635" s="52" t="s">
        <v>978</v>
      </c>
      <c r="EF635" s="51" t="s">
        <v>1065</v>
      </c>
      <c r="EP635" s="51" t="s">
        <v>999</v>
      </c>
      <c r="FJ635" s="52" t="s">
        <v>1247</v>
      </c>
      <c r="FT635" s="52" t="s">
        <v>955</v>
      </c>
      <c r="GD635" s="51" t="s">
        <v>1556</v>
      </c>
      <c r="GI635" s="52" t="s">
        <v>1247</v>
      </c>
      <c r="GS635" s="51" t="s">
        <v>1054</v>
      </c>
      <c r="GX635" s="52" t="s">
        <v>979</v>
      </c>
      <c r="HC635" s="51" t="s">
        <v>1046</v>
      </c>
      <c r="HH635" s="50" t="s">
        <v>735</v>
      </c>
      <c r="HM635" s="52" t="s">
        <v>976</v>
      </c>
      <c r="HR635" s="52" t="s">
        <v>1742</v>
      </c>
      <c r="HW635" s="50" t="s">
        <v>1020</v>
      </c>
      <c r="IB635" s="51" t="s">
        <v>1070</v>
      </c>
      <c r="IQ635" s="52" t="s">
        <v>1247</v>
      </c>
      <c r="IV635" s="52" t="s">
        <v>1997</v>
      </c>
      <c r="JA635" s="51" t="s">
        <v>1038</v>
      </c>
      <c r="JF635" s="51" t="s">
        <v>1035</v>
      </c>
      <c r="JK635" s="52" t="s">
        <v>5026</v>
      </c>
      <c r="JP635" s="51" t="s">
        <v>954</v>
      </c>
      <c r="KE635" s="52">
        <v>16025</v>
      </c>
      <c r="KJ635" s="51" t="s">
        <v>1098</v>
      </c>
    </row>
    <row r="636" spans="1:296" ht="35" thickBot="1">
      <c r="A636" s="50" t="s">
        <v>1032</v>
      </c>
      <c r="F636" s="52" t="s">
        <v>1943</v>
      </c>
      <c r="K636" s="52" t="s">
        <v>917</v>
      </c>
      <c r="P636" s="52" t="s">
        <v>997</v>
      </c>
      <c r="Z636" s="51" t="s">
        <v>1038</v>
      </c>
      <c r="AE636" s="68"/>
      <c r="AF636"/>
      <c r="AG636"/>
      <c r="AH636"/>
      <c r="AI636"/>
      <c r="AO636" s="51" t="s">
        <v>971</v>
      </c>
      <c r="AT636" s="52" t="s">
        <v>6340</v>
      </c>
      <c r="AY636" s="50" t="s">
        <v>1077</v>
      </c>
      <c r="BD636" s="51" t="s">
        <v>961</v>
      </c>
      <c r="BN636" s="52">
        <v>100</v>
      </c>
      <c r="CM636" s="51" t="s">
        <v>98</v>
      </c>
      <c r="CW636" s="83" t="s">
        <v>8680</v>
      </c>
      <c r="DQ636" s="52" t="s">
        <v>1247</v>
      </c>
      <c r="EP636" s="52">
        <v>0</v>
      </c>
      <c r="EU636" s="51" t="s">
        <v>968</v>
      </c>
      <c r="EZ636" s="51" t="s">
        <v>970</v>
      </c>
      <c r="FE636" s="51" t="s">
        <v>1057</v>
      </c>
      <c r="FY636" s="51" t="s">
        <v>962</v>
      </c>
      <c r="GD636" s="69" t="s">
        <v>1557</v>
      </c>
      <c r="GE636" s="69" t="s">
        <v>1558</v>
      </c>
      <c r="GN636" s="51" t="s">
        <v>968</v>
      </c>
      <c r="GS636" s="52">
        <v>2017</v>
      </c>
      <c r="HC636" s="52" t="s">
        <v>1252</v>
      </c>
      <c r="IB636" s="52">
        <v>34</v>
      </c>
      <c r="JA636" s="52" t="s">
        <v>11917</v>
      </c>
      <c r="JF636" s="52" t="s">
        <v>3044</v>
      </c>
      <c r="JP636" s="52" t="s">
        <v>955</v>
      </c>
      <c r="JZ636" s="51" t="s">
        <v>1556</v>
      </c>
      <c r="KJ636" s="52">
        <v>100000000</v>
      </c>
    </row>
    <row r="637" spans="1:296" ht="14.5" customHeight="1" thickBot="1">
      <c r="U637" s="51" t="s">
        <v>1057</v>
      </c>
      <c r="Z637" s="52" t="s">
        <v>1430</v>
      </c>
      <c r="AE637" s="52"/>
      <c r="AF637"/>
      <c r="AG637"/>
      <c r="AH637"/>
      <c r="AI637"/>
      <c r="AJ637" s="51" t="s">
        <v>1059</v>
      </c>
      <c r="AO637" s="52" t="s">
        <v>12096</v>
      </c>
      <c r="BD637" s="52" t="s">
        <v>918</v>
      </c>
      <c r="BI637" s="51" t="s">
        <v>98</v>
      </c>
      <c r="BS637" s="51" t="s">
        <v>999</v>
      </c>
      <c r="CM637" s="52" t="s">
        <v>8274</v>
      </c>
      <c r="CW637" s="51" t="s">
        <v>1053</v>
      </c>
      <c r="DL637" s="51" t="s">
        <v>707</v>
      </c>
      <c r="DV637" s="51" t="s">
        <v>966</v>
      </c>
      <c r="EA637" s="51" t="s">
        <v>964</v>
      </c>
      <c r="EF637" s="50" t="s">
        <v>1077</v>
      </c>
      <c r="EU637" s="52">
        <v>11500000000</v>
      </c>
      <c r="EZ637" s="52" t="s">
        <v>124</v>
      </c>
      <c r="FE637" s="52" t="s">
        <v>2733</v>
      </c>
      <c r="FJ637" s="51" t="s">
        <v>707</v>
      </c>
      <c r="FT637" s="51" t="s">
        <v>956</v>
      </c>
      <c r="FY637" s="52" t="s">
        <v>171</v>
      </c>
      <c r="GD637" s="78" t="s">
        <v>2939</v>
      </c>
      <c r="GE637" s="902" t="s">
        <v>5570</v>
      </c>
      <c r="GI637" s="51" t="s">
        <v>707</v>
      </c>
      <c r="GN637" s="52">
        <v>51038000</v>
      </c>
      <c r="GX637" s="51" t="s">
        <v>966</v>
      </c>
      <c r="HM637" s="51" t="s">
        <v>958</v>
      </c>
      <c r="HR637" s="51" t="s">
        <v>994</v>
      </c>
      <c r="IQ637" s="51" t="s">
        <v>707</v>
      </c>
      <c r="IV637" s="50" t="s">
        <v>1245</v>
      </c>
      <c r="JA637" s="82" t="s">
        <v>11918</v>
      </c>
      <c r="JK637" s="51" t="s">
        <v>958</v>
      </c>
      <c r="JU637" s="51" t="s">
        <v>1078</v>
      </c>
      <c r="JZ637" s="69" t="s">
        <v>1557</v>
      </c>
      <c r="KA637" s="69" t="s">
        <v>1558</v>
      </c>
      <c r="KE637" s="51" t="s">
        <v>1098</v>
      </c>
    </row>
    <row r="638" spans="1:296" ht="128.5" thickBot="1">
      <c r="F638" s="51" t="s">
        <v>961</v>
      </c>
      <c r="K638" s="51" t="s">
        <v>962</v>
      </c>
      <c r="P638" s="51" t="s">
        <v>968</v>
      </c>
      <c r="U638" s="52" t="s">
        <v>1255</v>
      </c>
      <c r="Z638" s="52" t="s">
        <v>1430</v>
      </c>
      <c r="AE638"/>
      <c r="AF638"/>
      <c r="AG638"/>
      <c r="AH638"/>
      <c r="AI638"/>
      <c r="AJ638" s="52">
        <v>0</v>
      </c>
      <c r="AT638" s="51" t="s">
        <v>961</v>
      </c>
      <c r="BN638" s="51" t="s">
        <v>1060</v>
      </c>
      <c r="BS638" s="52">
        <v>21420000</v>
      </c>
      <c r="BX638" s="51"/>
      <c r="CW638" s="52">
        <v>2008</v>
      </c>
      <c r="DL638" s="52" t="s">
        <v>1248</v>
      </c>
      <c r="DQ638" s="51" t="s">
        <v>707</v>
      </c>
      <c r="DV638" s="52" t="s">
        <v>997</v>
      </c>
      <c r="EA638" s="52" t="s">
        <v>979</v>
      </c>
      <c r="EK638" s="51" t="s">
        <v>950</v>
      </c>
      <c r="EP638" s="51" t="s">
        <v>98</v>
      </c>
      <c r="FJ638" s="52" t="s">
        <v>1048</v>
      </c>
      <c r="FT638" s="52" t="s">
        <v>5026</v>
      </c>
      <c r="GD638" s="80" t="s">
        <v>5569</v>
      </c>
      <c r="GE638" s="904"/>
      <c r="GI638" s="52" t="s">
        <v>1048</v>
      </c>
      <c r="GS638" s="51" t="s">
        <v>1055</v>
      </c>
      <c r="GX638" s="52" t="s">
        <v>1731</v>
      </c>
      <c r="HC638" s="51" t="s">
        <v>707</v>
      </c>
      <c r="HH638" s="50" t="s">
        <v>1041</v>
      </c>
      <c r="HM638" s="52" t="s">
        <v>3058</v>
      </c>
      <c r="HR638" s="52" t="s">
        <v>10589</v>
      </c>
      <c r="HW638" s="51" t="s">
        <v>1021</v>
      </c>
      <c r="IB638" s="51" t="s">
        <v>1071</v>
      </c>
      <c r="IQ638" s="52" t="s">
        <v>1248</v>
      </c>
      <c r="JA638" s="82" t="s">
        <v>11919</v>
      </c>
      <c r="JF638" s="50" t="s">
        <v>1037</v>
      </c>
      <c r="JK638" s="52" t="s">
        <v>5055</v>
      </c>
      <c r="JP638" s="51" t="s">
        <v>956</v>
      </c>
      <c r="JU638" s="52" t="s">
        <v>132</v>
      </c>
      <c r="JZ638" s="70" t="s">
        <v>1019</v>
      </c>
      <c r="KA638" s="70" t="s">
        <v>11623</v>
      </c>
      <c r="KE638" s="52">
        <v>0</v>
      </c>
      <c r="KJ638" s="51" t="s">
        <v>1099</v>
      </c>
    </row>
    <row r="639" spans="1:296" ht="232.5" customHeight="1" thickBot="1">
      <c r="A639" s="51" t="s">
        <v>1033</v>
      </c>
      <c r="F639" s="52" t="s">
        <v>919</v>
      </c>
      <c r="K639" s="52" t="s">
        <v>1004</v>
      </c>
      <c r="P639" s="52">
        <v>620000</v>
      </c>
      <c r="Z639" s="81" t="s">
        <v>4062</v>
      </c>
      <c r="AE639" s="50" t="s">
        <v>1555</v>
      </c>
      <c r="AF639"/>
      <c r="AG639"/>
      <c r="AH639"/>
      <c r="AI639"/>
      <c r="AO639" s="51" t="s">
        <v>998</v>
      </c>
      <c r="AT639" s="52" t="s">
        <v>917</v>
      </c>
      <c r="AY639" s="51" t="s">
        <v>1078</v>
      </c>
      <c r="BD639" s="51" t="s">
        <v>962</v>
      </c>
      <c r="BN639" s="52" t="s">
        <v>2002</v>
      </c>
      <c r="BX639" s="51"/>
      <c r="DQ639" s="52" t="s">
        <v>1248</v>
      </c>
      <c r="EK639" s="52" t="s">
        <v>1517</v>
      </c>
      <c r="EP639" s="52" t="s">
        <v>2704</v>
      </c>
      <c r="EU639" s="51" t="s">
        <v>969</v>
      </c>
      <c r="EZ639" s="51" t="s">
        <v>971</v>
      </c>
      <c r="FE639" s="51" t="s">
        <v>1059</v>
      </c>
      <c r="FY639" s="51" t="s">
        <v>964</v>
      </c>
      <c r="GD639" s="50" t="s">
        <v>735</v>
      </c>
      <c r="GN639" s="51" t="s">
        <v>969</v>
      </c>
      <c r="GS639" s="52">
        <v>39000000</v>
      </c>
      <c r="HC639" s="52" t="s">
        <v>7966</v>
      </c>
      <c r="HW639" s="69"/>
      <c r="HX639" s="69" t="s">
        <v>1022</v>
      </c>
      <c r="HY639" s="69" t="s">
        <v>1012</v>
      </c>
      <c r="IB639" s="52">
        <v>55</v>
      </c>
      <c r="JA639" s="82" t="s">
        <v>11920</v>
      </c>
      <c r="JP639" s="52" t="s">
        <v>5006</v>
      </c>
      <c r="JZ639" s="50" t="s">
        <v>735</v>
      </c>
      <c r="KJ639" s="52" t="s">
        <v>1100</v>
      </c>
    </row>
    <row r="640" spans="1:296" ht="409.6" thickBot="1">
      <c r="A640" s="52" t="s">
        <v>132</v>
      </c>
      <c r="U640" s="51" t="s">
        <v>1059</v>
      </c>
      <c r="Z640" s="97" t="s">
        <v>4063</v>
      </c>
      <c r="AE640"/>
      <c r="AF640"/>
      <c r="AG640"/>
      <c r="AH640"/>
      <c r="AI640"/>
      <c r="AJ640" s="51" t="s">
        <v>1060</v>
      </c>
      <c r="AO640" s="52" t="s">
        <v>12097</v>
      </c>
      <c r="AY640" s="52" t="s">
        <v>132</v>
      </c>
      <c r="BD640" s="52" t="s">
        <v>963</v>
      </c>
      <c r="BS640" s="51" t="s">
        <v>98</v>
      </c>
      <c r="CW640" s="51" t="s">
        <v>1054</v>
      </c>
      <c r="DL640" s="51" t="s">
        <v>1049</v>
      </c>
      <c r="DV640" s="51" t="s">
        <v>968</v>
      </c>
      <c r="EA640" s="51" t="s">
        <v>966</v>
      </c>
      <c r="EF640" s="51" t="s">
        <v>1078</v>
      </c>
      <c r="EU640" s="52" t="s">
        <v>124</v>
      </c>
      <c r="EZ640" s="52" t="s">
        <v>8981</v>
      </c>
      <c r="FE640" s="52">
        <v>43</v>
      </c>
      <c r="FJ640" s="51" t="s">
        <v>1049</v>
      </c>
      <c r="FT640" s="51" t="s">
        <v>958</v>
      </c>
      <c r="FY640" s="52" t="s">
        <v>171</v>
      </c>
      <c r="GI640" s="51" t="s">
        <v>1049</v>
      </c>
      <c r="GN640" s="52" t="s">
        <v>124</v>
      </c>
      <c r="GX640" s="51" t="s">
        <v>968</v>
      </c>
      <c r="HM640" s="51" t="s">
        <v>960</v>
      </c>
      <c r="HR640" s="51" t="s">
        <v>961</v>
      </c>
      <c r="HW640" s="72" t="s">
        <v>1023</v>
      </c>
      <c r="HX640" s="70" t="s">
        <v>1525</v>
      </c>
      <c r="HY640" s="70" t="s">
        <v>5740</v>
      </c>
      <c r="IQ640" s="83" t="s">
        <v>10968</v>
      </c>
      <c r="IV640" s="51" t="s">
        <v>1246</v>
      </c>
      <c r="JA640" s="52" t="s">
        <v>11921</v>
      </c>
      <c r="JK640" s="51" t="s">
        <v>960</v>
      </c>
      <c r="JU640" s="50" t="s">
        <v>1079</v>
      </c>
      <c r="KE640" s="51" t="s">
        <v>1099</v>
      </c>
    </row>
    <row r="641" spans="1:296" ht="409.6" thickBot="1">
      <c r="F641" s="51" t="s">
        <v>962</v>
      </c>
      <c r="K641" s="51" t="s">
        <v>964</v>
      </c>
      <c r="P641" s="51" t="s">
        <v>969</v>
      </c>
      <c r="U641" s="52">
        <v>46</v>
      </c>
      <c r="Z641" s="97" t="s">
        <v>4064</v>
      </c>
      <c r="AE641"/>
      <c r="AF641"/>
      <c r="AG641"/>
      <c r="AH641"/>
      <c r="AI641"/>
      <c r="AJ641" s="52" t="s">
        <v>1061</v>
      </c>
      <c r="AT641" s="51" t="s">
        <v>962</v>
      </c>
      <c r="BI641" s="50" t="s">
        <v>1009</v>
      </c>
      <c r="BN641" s="51" t="s">
        <v>732</v>
      </c>
      <c r="BX641" s="51"/>
      <c r="CM641" s="51" t="s">
        <v>950</v>
      </c>
      <c r="CW641" s="52">
        <v>2008</v>
      </c>
      <c r="DL641" s="52">
        <v>100</v>
      </c>
      <c r="DQ641" s="51" t="s">
        <v>1049</v>
      </c>
      <c r="DV641" s="52">
        <v>1700000000000</v>
      </c>
      <c r="EA641" s="52" t="s">
        <v>997</v>
      </c>
      <c r="EF641" s="52" t="s">
        <v>132</v>
      </c>
      <c r="EK641" s="51" t="s">
        <v>987</v>
      </c>
      <c r="FJ641" s="52">
        <v>100</v>
      </c>
      <c r="FT641" s="52" t="s">
        <v>5027</v>
      </c>
      <c r="GI641" s="52">
        <v>100</v>
      </c>
      <c r="GS641" s="51" t="s">
        <v>1056</v>
      </c>
      <c r="GX641" s="52" t="s">
        <v>124</v>
      </c>
      <c r="HC641" s="51" t="s">
        <v>1049</v>
      </c>
      <c r="HH641" s="51" t="s">
        <v>1042</v>
      </c>
      <c r="HM641" s="52" t="s">
        <v>4627</v>
      </c>
      <c r="HR641" s="52" t="s">
        <v>917</v>
      </c>
      <c r="HW641" s="73" t="s">
        <v>1024</v>
      </c>
      <c r="HX641" s="71" t="s">
        <v>1525</v>
      </c>
      <c r="HY641" s="71" t="s">
        <v>5741</v>
      </c>
      <c r="IB641" s="51" t="s">
        <v>1072</v>
      </c>
      <c r="IQ641" s="51" t="s">
        <v>1049</v>
      </c>
      <c r="JA641" s="82" t="s">
        <v>11922</v>
      </c>
      <c r="JF641" s="51" t="s">
        <v>1038</v>
      </c>
      <c r="JP641" s="51" t="s">
        <v>958</v>
      </c>
      <c r="KE641" s="52" t="s">
        <v>1117</v>
      </c>
      <c r="KJ641" s="51" t="s">
        <v>1101</v>
      </c>
    </row>
    <row r="642" spans="1:296" ht="409.6" thickBot="1">
      <c r="A642" s="50" t="s">
        <v>1034</v>
      </c>
      <c r="F642" s="52" t="s">
        <v>1004</v>
      </c>
      <c r="K642" s="52" t="s">
        <v>979</v>
      </c>
      <c r="P642" s="52" t="s">
        <v>124</v>
      </c>
      <c r="Z642" s="97" t="s">
        <v>4065</v>
      </c>
      <c r="AE642" s="51" t="s">
        <v>1556</v>
      </c>
      <c r="AF642"/>
      <c r="AG642"/>
      <c r="AH642"/>
      <c r="AI642"/>
      <c r="AO642" s="51" t="s">
        <v>999</v>
      </c>
      <c r="AT642" s="52" t="s">
        <v>1004</v>
      </c>
      <c r="AY642" s="50" t="s">
        <v>1079</v>
      </c>
      <c r="BD642" s="51" t="s">
        <v>964</v>
      </c>
      <c r="BN642" s="52" t="s">
        <v>7731</v>
      </c>
      <c r="BX642" s="52"/>
      <c r="CM642" s="52" t="s">
        <v>1941</v>
      </c>
      <c r="DQ642" s="52">
        <v>100</v>
      </c>
      <c r="EK642" s="52" t="s">
        <v>988</v>
      </c>
      <c r="EU642" s="51" t="s">
        <v>970</v>
      </c>
      <c r="EZ642" s="51" t="s">
        <v>998</v>
      </c>
      <c r="FE642" s="51" t="s">
        <v>1060</v>
      </c>
      <c r="FY642" s="51" t="s">
        <v>966</v>
      </c>
      <c r="GD642" s="50" t="s">
        <v>1041</v>
      </c>
      <c r="GN642" s="51" t="s">
        <v>970</v>
      </c>
      <c r="GS642" s="52">
        <v>2022</v>
      </c>
      <c r="HC642" s="52">
        <v>100</v>
      </c>
      <c r="HH642" s="52" t="s">
        <v>1043</v>
      </c>
      <c r="HW642" s="72" t="s">
        <v>1025</v>
      </c>
      <c r="HX642" s="70" t="s">
        <v>1525</v>
      </c>
      <c r="HY642" s="70" t="s">
        <v>5742</v>
      </c>
      <c r="IB642" s="52">
        <v>0</v>
      </c>
      <c r="IQ642" s="52">
        <v>99</v>
      </c>
      <c r="IV642" s="51" t="s">
        <v>1046</v>
      </c>
      <c r="JA642" s="82" t="s">
        <v>11923</v>
      </c>
      <c r="JF642" s="52" t="s">
        <v>4841</v>
      </c>
      <c r="JK642" s="51" t="s">
        <v>961</v>
      </c>
      <c r="JP642" s="52" t="s">
        <v>2679</v>
      </c>
      <c r="JZ642" s="50" t="s">
        <v>1041</v>
      </c>
      <c r="KJ642" s="52" t="s">
        <v>1102</v>
      </c>
    </row>
    <row r="643" spans="1:296" ht="409.6" thickBot="1">
      <c r="U643" s="51" t="s">
        <v>1060</v>
      </c>
      <c r="Z643" s="97" t="s">
        <v>4066</v>
      </c>
      <c r="AE643" s="69" t="s">
        <v>1557</v>
      </c>
      <c r="AF643" s="69" t="s">
        <v>1558</v>
      </c>
      <c r="AG643"/>
      <c r="AH643"/>
      <c r="AI643"/>
      <c r="AJ643" s="51" t="s">
        <v>732</v>
      </c>
      <c r="AO643" s="52">
        <v>100000</v>
      </c>
      <c r="BD643" s="52" t="s">
        <v>1195</v>
      </c>
      <c r="CW643" s="51" t="s">
        <v>1055</v>
      </c>
      <c r="DL643" s="51" t="s">
        <v>1050</v>
      </c>
      <c r="DV643" s="51" t="s">
        <v>969</v>
      </c>
      <c r="EA643" s="51" t="s">
        <v>968</v>
      </c>
      <c r="EF643" s="50" t="s">
        <v>1079</v>
      </c>
      <c r="EP643" s="51" t="s">
        <v>950</v>
      </c>
      <c r="EU643" s="52" t="s">
        <v>124</v>
      </c>
      <c r="EZ643" s="52" t="s">
        <v>8981</v>
      </c>
      <c r="FE643" s="52" t="s">
        <v>1061</v>
      </c>
      <c r="FJ643" s="51" t="s">
        <v>1050</v>
      </c>
      <c r="FT643" s="51" t="s">
        <v>960</v>
      </c>
      <c r="FY643" s="52" t="s">
        <v>171</v>
      </c>
      <c r="GI643" s="51" t="s">
        <v>1050</v>
      </c>
      <c r="GN643" s="52" t="s">
        <v>124</v>
      </c>
      <c r="GX643" s="51" t="s">
        <v>969</v>
      </c>
      <c r="HM643" s="51" t="s">
        <v>961</v>
      </c>
      <c r="HR643" s="51" t="s">
        <v>962</v>
      </c>
      <c r="HW643" s="73" t="s">
        <v>1026</v>
      </c>
      <c r="HX643" s="71" t="s">
        <v>1525</v>
      </c>
      <c r="HY643" s="71" t="s">
        <v>5743</v>
      </c>
      <c r="IV643" s="52" t="s">
        <v>1247</v>
      </c>
      <c r="JA643" s="82" t="s">
        <v>11924</v>
      </c>
      <c r="JF643" s="52" t="s">
        <v>4842</v>
      </c>
      <c r="JK643" s="52" t="s">
        <v>918</v>
      </c>
      <c r="JU643" s="51" t="s">
        <v>1080</v>
      </c>
      <c r="KE643" s="51" t="s">
        <v>1101</v>
      </c>
    </row>
    <row r="644" spans="1:296" ht="409.6" thickBot="1">
      <c r="F644" s="51" t="s">
        <v>964</v>
      </c>
      <c r="K644" s="51" t="s">
        <v>966</v>
      </c>
      <c r="P644" s="51" t="s">
        <v>970</v>
      </c>
      <c r="U644" s="52" t="s">
        <v>1061</v>
      </c>
      <c r="Z644" s="97" t="s">
        <v>4067</v>
      </c>
      <c r="AE644" s="120" t="s">
        <v>2939</v>
      </c>
      <c r="AF644" s="902" t="s">
        <v>5987</v>
      </c>
      <c r="AG644"/>
      <c r="AH644"/>
      <c r="AI644"/>
      <c r="AJ644" s="52" t="s">
        <v>6152</v>
      </c>
      <c r="AT644" s="51" t="s">
        <v>964</v>
      </c>
      <c r="BI644" s="51" t="s">
        <v>1010</v>
      </c>
      <c r="BS644" s="51" t="s">
        <v>950</v>
      </c>
      <c r="BX644" s="51"/>
      <c r="CM644" s="51" t="s">
        <v>952</v>
      </c>
      <c r="CW644" s="52">
        <v>9.1</v>
      </c>
      <c r="DL644" s="52">
        <v>55</v>
      </c>
      <c r="DQ644" s="51" t="s">
        <v>1050</v>
      </c>
      <c r="DV644" s="52" t="s">
        <v>124</v>
      </c>
      <c r="EA644" s="52">
        <v>10000000000</v>
      </c>
      <c r="EK644" s="51" t="s">
        <v>989</v>
      </c>
      <c r="EP644" s="52" t="s">
        <v>1005</v>
      </c>
      <c r="FJ644" s="52">
        <v>13</v>
      </c>
      <c r="FT644" s="52" t="s">
        <v>9363</v>
      </c>
      <c r="GI644" s="52">
        <v>30</v>
      </c>
      <c r="GS644" s="51" t="s">
        <v>1057</v>
      </c>
      <c r="GX644" s="52" t="s">
        <v>124</v>
      </c>
      <c r="HC644" s="51" t="s">
        <v>1050</v>
      </c>
      <c r="HH644" s="50" t="s">
        <v>1044</v>
      </c>
      <c r="HM644" s="52" t="s">
        <v>4608</v>
      </c>
      <c r="HR644" s="52" t="s">
        <v>996</v>
      </c>
      <c r="HW644" s="72" t="s">
        <v>1027</v>
      </c>
      <c r="HX644" s="70" t="s">
        <v>1018</v>
      </c>
      <c r="HY644" s="70" t="s">
        <v>5744</v>
      </c>
      <c r="IB644" s="51" t="s">
        <v>1073</v>
      </c>
      <c r="IQ644" s="51" t="s">
        <v>1050</v>
      </c>
      <c r="JA644" s="52" t="s">
        <v>11925</v>
      </c>
      <c r="JF644" s="68"/>
      <c r="JP644" s="51" t="s">
        <v>960</v>
      </c>
      <c r="JU644" s="69"/>
      <c r="JV644" s="69" t="s">
        <v>1081</v>
      </c>
      <c r="JW644" s="69" t="s">
        <v>1082</v>
      </c>
      <c r="KE644" s="52" t="s">
        <v>1120</v>
      </c>
      <c r="KJ644" s="51" t="s">
        <v>98</v>
      </c>
    </row>
    <row r="645" spans="1:296" ht="409.6" thickBot="1">
      <c r="A645" s="51" t="s">
        <v>1035</v>
      </c>
      <c r="F645" s="52" t="s">
        <v>979</v>
      </c>
      <c r="K645" s="52" t="s">
        <v>1731</v>
      </c>
      <c r="P645" s="52" t="s">
        <v>124</v>
      </c>
      <c r="Z645" s="81" t="s">
        <v>4068</v>
      </c>
      <c r="AE645" s="121" t="s">
        <v>3525</v>
      </c>
      <c r="AF645" s="903"/>
      <c r="AG645"/>
      <c r="AH645"/>
      <c r="AI645"/>
      <c r="AO645" s="51" t="s">
        <v>98</v>
      </c>
      <c r="AT645" s="52" t="s">
        <v>979</v>
      </c>
      <c r="AY645" s="51" t="s">
        <v>1080</v>
      </c>
      <c r="BD645" s="51" t="s">
        <v>966</v>
      </c>
      <c r="BI645" s="69"/>
      <c r="BJ645" s="69" t="s">
        <v>1011</v>
      </c>
      <c r="BK645" s="69" t="s">
        <v>1012</v>
      </c>
      <c r="BS645" s="52" t="s">
        <v>1000</v>
      </c>
      <c r="BX645" s="52"/>
      <c r="CM645" s="52" t="s">
        <v>953</v>
      </c>
      <c r="DQ645" s="52">
        <v>61</v>
      </c>
      <c r="EK645" s="52" t="s">
        <v>990</v>
      </c>
      <c r="EU645" s="51" t="s">
        <v>971</v>
      </c>
      <c r="EZ645" s="51" t="s">
        <v>999</v>
      </c>
      <c r="FE645" s="51" t="s">
        <v>732</v>
      </c>
      <c r="FY645" s="51" t="s">
        <v>968</v>
      </c>
      <c r="GD645" s="51" t="s">
        <v>1042</v>
      </c>
      <c r="GN645" s="51" t="s">
        <v>971</v>
      </c>
      <c r="GS645" s="52" t="s">
        <v>2737</v>
      </c>
      <c r="HC645" s="52">
        <v>20</v>
      </c>
      <c r="HW645" s="73" t="s">
        <v>1028</v>
      </c>
      <c r="HX645" s="71" t="s">
        <v>1525</v>
      </c>
      <c r="HY645" s="71" t="s">
        <v>5745</v>
      </c>
      <c r="IB645" s="52" t="s">
        <v>1061</v>
      </c>
      <c r="IQ645" s="52">
        <v>20</v>
      </c>
      <c r="IV645" s="51" t="s">
        <v>707</v>
      </c>
      <c r="JA645" s="68"/>
      <c r="JF645" s="52" t="s">
        <v>4843</v>
      </c>
      <c r="JK645" s="51" t="s">
        <v>962</v>
      </c>
      <c r="JP645" s="52" t="s">
        <v>5032</v>
      </c>
      <c r="JU645" s="72" t="s">
        <v>1083</v>
      </c>
      <c r="JV645" s="70">
        <v>0</v>
      </c>
      <c r="JW645" s="70">
        <v>0</v>
      </c>
      <c r="JZ645" s="51" t="s">
        <v>1042</v>
      </c>
      <c r="KJ645" s="52" t="s">
        <v>11751</v>
      </c>
    </row>
    <row r="646" spans="1:296" ht="409.6" thickBot="1">
      <c r="A646" s="52" t="s">
        <v>1538</v>
      </c>
      <c r="U646" s="51" t="s">
        <v>732</v>
      </c>
      <c r="Z646" s="68"/>
      <c r="AE646" s="122" t="s">
        <v>1559</v>
      </c>
      <c r="AF646" s="904"/>
      <c r="AG646"/>
      <c r="AH646"/>
      <c r="AI646"/>
      <c r="AO646" s="52" t="s">
        <v>12098</v>
      </c>
      <c r="AY646" s="69"/>
      <c r="AZ646" s="69" t="s">
        <v>1081</v>
      </c>
      <c r="BA646" s="69" t="s">
        <v>1082</v>
      </c>
      <c r="BD646" s="52" t="s">
        <v>967</v>
      </c>
      <c r="BI646" s="72" t="s">
        <v>990</v>
      </c>
      <c r="BJ646" s="70" t="s">
        <v>1013</v>
      </c>
      <c r="BK646" s="70" t="s">
        <v>7540</v>
      </c>
      <c r="BN646" s="50" t="s">
        <v>1064</v>
      </c>
      <c r="CW646" s="51" t="s">
        <v>1056</v>
      </c>
      <c r="DL646" s="51" t="s">
        <v>1053</v>
      </c>
      <c r="DV646" s="51" t="s">
        <v>970</v>
      </c>
      <c r="EA646" s="51" t="s">
        <v>969</v>
      </c>
      <c r="EF646" s="51" t="s">
        <v>1080</v>
      </c>
      <c r="EP646" s="51" t="s">
        <v>987</v>
      </c>
      <c r="EU646" s="52" t="s">
        <v>3134</v>
      </c>
      <c r="FE646" s="52" t="s">
        <v>4475</v>
      </c>
      <c r="FJ646" s="51" t="s">
        <v>1053</v>
      </c>
      <c r="FT646" s="51" t="s">
        <v>961</v>
      </c>
      <c r="FY646" s="52" t="s">
        <v>124</v>
      </c>
      <c r="GD646" s="52" t="s">
        <v>1244</v>
      </c>
      <c r="GI646" s="51" t="s">
        <v>1053</v>
      </c>
      <c r="GN646" s="52" t="s">
        <v>3481</v>
      </c>
      <c r="GX646" s="51" t="s">
        <v>970</v>
      </c>
      <c r="HM646" s="51" t="s">
        <v>962</v>
      </c>
      <c r="HR646" s="51" t="s">
        <v>964</v>
      </c>
      <c r="HW646" s="72" t="s">
        <v>1029</v>
      </c>
      <c r="HX646" s="70" t="s">
        <v>1018</v>
      </c>
      <c r="HY646" s="70" t="s">
        <v>5746</v>
      </c>
      <c r="IV646" s="52" t="s">
        <v>1248</v>
      </c>
      <c r="JA646" s="52" t="s">
        <v>11926</v>
      </c>
      <c r="JF646" s="52" t="s">
        <v>4844</v>
      </c>
      <c r="JK646" s="52" t="s">
        <v>978</v>
      </c>
      <c r="JU646" s="73" t="s">
        <v>1084</v>
      </c>
      <c r="JV646" s="71">
        <v>21</v>
      </c>
      <c r="JW646" s="71">
        <v>498</v>
      </c>
      <c r="JZ646" s="52" t="s">
        <v>1043</v>
      </c>
      <c r="KE646" s="51" t="s">
        <v>98</v>
      </c>
    </row>
    <row r="647" spans="1:296" ht="409.6" thickBot="1">
      <c r="F647" s="51" t="s">
        <v>966</v>
      </c>
      <c r="K647" s="51" t="s">
        <v>968</v>
      </c>
      <c r="P647" s="51" t="s">
        <v>971</v>
      </c>
      <c r="U647" s="52" t="s">
        <v>5371</v>
      </c>
      <c r="Z647" s="81" t="s">
        <v>4069</v>
      </c>
      <c r="AE647" s="50" t="s">
        <v>735</v>
      </c>
      <c r="AF647"/>
      <c r="AG647"/>
      <c r="AH647"/>
      <c r="AI647"/>
      <c r="AT647" s="51" t="s">
        <v>966</v>
      </c>
      <c r="AY647" s="72" t="s">
        <v>1083</v>
      </c>
      <c r="AZ647" s="70">
        <v>2</v>
      </c>
      <c r="BA647" s="70">
        <v>150</v>
      </c>
      <c r="BI647" s="73" t="s">
        <v>1014</v>
      </c>
      <c r="BJ647" s="71" t="s">
        <v>1013</v>
      </c>
      <c r="BK647" s="71" t="s">
        <v>7540</v>
      </c>
      <c r="BS647" s="51" t="s">
        <v>987</v>
      </c>
      <c r="BX647" s="51"/>
      <c r="CM647" s="51" t="s">
        <v>954</v>
      </c>
      <c r="CW647" s="52">
        <v>2020</v>
      </c>
      <c r="DL647" s="52">
        <v>2013</v>
      </c>
      <c r="DQ647" s="51" t="s">
        <v>1053</v>
      </c>
      <c r="DV647" s="52" t="s">
        <v>124</v>
      </c>
      <c r="EA647" s="52" t="s">
        <v>124</v>
      </c>
      <c r="EF647" s="69"/>
      <c r="EG647" s="69" t="s">
        <v>1081</v>
      </c>
      <c r="EH647" s="69" t="s">
        <v>1082</v>
      </c>
      <c r="EK647" s="51" t="s">
        <v>991</v>
      </c>
      <c r="EP647" s="52" t="s">
        <v>988</v>
      </c>
      <c r="EZ647" s="51" t="s">
        <v>98</v>
      </c>
      <c r="FJ647" s="52">
        <v>2017</v>
      </c>
      <c r="FT647" s="52" t="s">
        <v>995</v>
      </c>
      <c r="GI647" s="52">
        <v>2014</v>
      </c>
      <c r="GS647" s="51" t="s">
        <v>1059</v>
      </c>
      <c r="GX647" s="52" t="s">
        <v>124</v>
      </c>
      <c r="HC647" s="51" t="s">
        <v>1053</v>
      </c>
      <c r="HH647" s="51" t="s">
        <v>1045</v>
      </c>
      <c r="HM647" s="52" t="s">
        <v>978</v>
      </c>
      <c r="HR647" s="52" t="s">
        <v>1477</v>
      </c>
      <c r="HW647" s="73" t="s">
        <v>36</v>
      </c>
      <c r="HX647" s="71" t="s">
        <v>171</v>
      </c>
      <c r="HY647" s="73"/>
      <c r="IB647" s="51" t="s">
        <v>732</v>
      </c>
      <c r="IQ647" s="51" t="s">
        <v>1053</v>
      </c>
      <c r="JA647" s="82" t="s">
        <v>11927</v>
      </c>
      <c r="JF647" s="52" t="s">
        <v>4845</v>
      </c>
      <c r="JP647" s="51" t="s">
        <v>961</v>
      </c>
      <c r="JU647" s="72" t="s">
        <v>1085</v>
      </c>
      <c r="JV647" s="70">
        <v>0</v>
      </c>
      <c r="JW647" s="70">
        <v>0</v>
      </c>
    </row>
    <row r="648" spans="1:296" ht="409.6" thickBot="1">
      <c r="A648" s="50" t="s">
        <v>1037</v>
      </c>
      <c r="F648" s="52" t="s">
        <v>997</v>
      </c>
      <c r="K648" s="52" t="s">
        <v>124</v>
      </c>
      <c r="P648" s="52" t="s">
        <v>4247</v>
      </c>
      <c r="Z648" s="97" t="s">
        <v>4070</v>
      </c>
      <c r="AE648"/>
      <c r="AF648"/>
      <c r="AG648"/>
      <c r="AH648"/>
      <c r="AI648"/>
      <c r="AJ648" s="51" t="s">
        <v>1046</v>
      </c>
      <c r="AT648" s="52" t="s">
        <v>997</v>
      </c>
      <c r="AY648" s="73" t="s">
        <v>1084</v>
      </c>
      <c r="AZ648" s="71">
        <v>6</v>
      </c>
      <c r="BA648" s="71">
        <v>3097.33</v>
      </c>
      <c r="BD648" s="51" t="s">
        <v>968</v>
      </c>
      <c r="BI648" s="72" t="s">
        <v>1015</v>
      </c>
      <c r="BJ648" s="70" t="s">
        <v>1525</v>
      </c>
      <c r="BK648" s="70" t="s">
        <v>7541</v>
      </c>
      <c r="BS648" s="52" t="s">
        <v>988</v>
      </c>
      <c r="BX648" s="52"/>
      <c r="CM648" s="52" t="s">
        <v>955</v>
      </c>
      <c r="DQ648" s="52">
        <v>2012</v>
      </c>
      <c r="EF648" s="72" t="s">
        <v>1083</v>
      </c>
      <c r="EG648" s="72"/>
      <c r="EH648" s="72"/>
      <c r="EK648" s="52" t="s">
        <v>1509</v>
      </c>
      <c r="EU648" s="51" t="s">
        <v>998</v>
      </c>
      <c r="EZ648" s="52" t="s">
        <v>8981</v>
      </c>
      <c r="FY648" s="51" t="s">
        <v>969</v>
      </c>
      <c r="GD648" s="50" t="s">
        <v>1245</v>
      </c>
      <c r="GN648" s="51" t="s">
        <v>972</v>
      </c>
      <c r="GS648" s="52">
        <v>94</v>
      </c>
      <c r="HC648" s="52">
        <v>2017</v>
      </c>
      <c r="HW648" s="50" t="s">
        <v>1031</v>
      </c>
      <c r="IB648" s="52" t="s">
        <v>10783</v>
      </c>
      <c r="IQ648" s="52">
        <v>2014</v>
      </c>
      <c r="IV648" s="51" t="s">
        <v>1049</v>
      </c>
      <c r="JA648" s="82" t="s">
        <v>11928</v>
      </c>
      <c r="JF648" s="52" t="s">
        <v>4846</v>
      </c>
      <c r="JK648" s="51" t="s">
        <v>964</v>
      </c>
      <c r="JP648" s="52" t="s">
        <v>918</v>
      </c>
      <c r="JU648" s="73" t="s">
        <v>1086</v>
      </c>
      <c r="JV648" s="71">
        <v>16</v>
      </c>
      <c r="JW648" s="71">
        <v>22005</v>
      </c>
      <c r="JZ648" s="50" t="s">
        <v>1044</v>
      </c>
    </row>
    <row r="649" spans="1:296" ht="384.5" thickBot="1">
      <c r="Z649" s="97" t="s">
        <v>4071</v>
      </c>
      <c r="AE649"/>
      <c r="AF649"/>
      <c r="AG649"/>
      <c r="AH649"/>
      <c r="AI649"/>
      <c r="AJ649" s="52" t="s">
        <v>1254</v>
      </c>
      <c r="AY649" s="72" t="s">
        <v>1085</v>
      </c>
      <c r="AZ649" s="70">
        <v>4</v>
      </c>
      <c r="BA649" s="70">
        <v>700.86</v>
      </c>
      <c r="BD649" s="52" t="s">
        <v>124</v>
      </c>
      <c r="BI649" s="73" t="s">
        <v>1016</v>
      </c>
      <c r="BJ649" s="71" t="s">
        <v>1013</v>
      </c>
      <c r="BK649" s="71" t="s">
        <v>7542</v>
      </c>
      <c r="BN649" s="51" t="s">
        <v>1065</v>
      </c>
      <c r="CW649" s="51" t="s">
        <v>1057</v>
      </c>
      <c r="DL649" s="51" t="s">
        <v>1054</v>
      </c>
      <c r="DV649" s="51" t="s">
        <v>971</v>
      </c>
      <c r="EA649" s="51" t="s">
        <v>970</v>
      </c>
      <c r="EF649" s="73" t="s">
        <v>1084</v>
      </c>
      <c r="EG649" s="73"/>
      <c r="EH649" s="73"/>
      <c r="EP649" s="51" t="s">
        <v>989</v>
      </c>
      <c r="EU649" s="52" t="s">
        <v>3135</v>
      </c>
      <c r="FJ649" s="51" t="s">
        <v>1054</v>
      </c>
      <c r="FT649" s="51" t="s">
        <v>962</v>
      </c>
      <c r="FY649" s="52" t="s">
        <v>124</v>
      </c>
      <c r="GI649" s="51" t="s">
        <v>1054</v>
      </c>
      <c r="GN649" s="52" t="s">
        <v>3482</v>
      </c>
      <c r="GX649" s="51" t="s">
        <v>971</v>
      </c>
      <c r="HH649" s="51" t="s">
        <v>1046</v>
      </c>
      <c r="HM649" s="51" t="s">
        <v>964</v>
      </c>
      <c r="HR649" s="51" t="s">
        <v>966</v>
      </c>
      <c r="IV649" s="52">
        <v>100</v>
      </c>
      <c r="JA649" s="82" t="s">
        <v>11929</v>
      </c>
      <c r="JF649" s="52" t="s">
        <v>4847</v>
      </c>
      <c r="JK649" s="52" t="s">
        <v>965</v>
      </c>
      <c r="JU649" s="72" t="s">
        <v>1087</v>
      </c>
      <c r="JV649" s="70">
        <v>0</v>
      </c>
      <c r="JW649" s="70">
        <v>0</v>
      </c>
      <c r="KJ649" s="51" t="s">
        <v>1090</v>
      </c>
    </row>
    <row r="650" spans="1:296" ht="344.5" customHeight="1" thickBot="1">
      <c r="F650" s="51" t="s">
        <v>968</v>
      </c>
      <c r="K650" s="51" t="s">
        <v>969</v>
      </c>
      <c r="P650" s="51" t="s">
        <v>998</v>
      </c>
      <c r="Z650" s="97" t="s">
        <v>4072</v>
      </c>
      <c r="AE650" s="50" t="s">
        <v>1041</v>
      </c>
      <c r="AF650"/>
      <c r="AG650"/>
      <c r="AH650"/>
      <c r="AI650"/>
      <c r="AO650" s="50" t="s">
        <v>1009</v>
      </c>
      <c r="AT650" s="51" t="s">
        <v>968</v>
      </c>
      <c r="AY650" s="73" t="s">
        <v>1086</v>
      </c>
      <c r="AZ650" s="71">
        <v>14</v>
      </c>
      <c r="BA650" s="71">
        <v>8480</v>
      </c>
      <c r="BI650" s="72" t="s">
        <v>1017</v>
      </c>
      <c r="BJ650" s="70" t="s">
        <v>1525</v>
      </c>
      <c r="BK650" s="70" t="s">
        <v>7543</v>
      </c>
      <c r="BS650" s="51" t="s">
        <v>989</v>
      </c>
      <c r="BX650" s="51"/>
      <c r="CM650" s="51" t="s">
        <v>956</v>
      </c>
      <c r="CW650" s="52" t="s">
        <v>2737</v>
      </c>
      <c r="DL650" s="52">
        <v>2017</v>
      </c>
      <c r="DQ650" s="51" t="s">
        <v>1054</v>
      </c>
      <c r="DV650" s="52" t="s">
        <v>1511</v>
      </c>
      <c r="EA650" s="52" t="s">
        <v>124</v>
      </c>
      <c r="EF650" s="72" t="s">
        <v>1085</v>
      </c>
      <c r="EG650" s="70">
        <v>243</v>
      </c>
      <c r="EH650" s="72"/>
      <c r="EK650" s="51" t="s">
        <v>958</v>
      </c>
      <c r="EP650" s="52" t="s">
        <v>990</v>
      </c>
      <c r="FE650" s="51" t="s">
        <v>1046</v>
      </c>
      <c r="FJ650" s="52">
        <v>2018</v>
      </c>
      <c r="FT650" s="52" t="s">
        <v>963</v>
      </c>
      <c r="GI650" s="52">
        <v>2019</v>
      </c>
      <c r="GS650" s="51" t="s">
        <v>1060</v>
      </c>
      <c r="GX650" s="52" t="s">
        <v>10091</v>
      </c>
      <c r="HC650" s="51" t="s">
        <v>1054</v>
      </c>
      <c r="HH650" s="52" t="s">
        <v>1047</v>
      </c>
      <c r="HM650" s="52" t="s">
        <v>1195</v>
      </c>
      <c r="HR650" s="52" t="s">
        <v>997</v>
      </c>
      <c r="IB650" s="51" t="s">
        <v>1074</v>
      </c>
      <c r="IQ650" s="51" t="s">
        <v>1054</v>
      </c>
      <c r="JA650" s="52" t="s">
        <v>11930</v>
      </c>
      <c r="JF650" s="52" t="s">
        <v>4848</v>
      </c>
      <c r="JP650" s="51" t="s">
        <v>962</v>
      </c>
      <c r="JU650" s="50" t="s">
        <v>1088</v>
      </c>
      <c r="KE650" s="51" t="s">
        <v>1090</v>
      </c>
      <c r="KJ650" s="52" t="s">
        <v>1118</v>
      </c>
    </row>
    <row r="651" spans="1:296" ht="35" thickBot="1">
      <c r="A651" s="51" t="s">
        <v>1038</v>
      </c>
      <c r="F651" s="52">
        <v>0</v>
      </c>
      <c r="K651" s="52" t="s">
        <v>124</v>
      </c>
      <c r="P651" s="52" t="s">
        <v>4248</v>
      </c>
      <c r="U651" s="51" t="s">
        <v>1046</v>
      </c>
      <c r="AE651"/>
      <c r="AF651"/>
      <c r="AG651"/>
      <c r="AH651"/>
      <c r="AI651"/>
      <c r="AJ651" s="51" t="s">
        <v>707</v>
      </c>
      <c r="AT651" s="52">
        <v>80000000</v>
      </c>
      <c r="AY651" s="72" t="s">
        <v>1087</v>
      </c>
      <c r="AZ651" s="70">
        <v>1</v>
      </c>
      <c r="BA651" s="70">
        <v>100</v>
      </c>
      <c r="BD651" s="51" t="s">
        <v>969</v>
      </c>
      <c r="BI651" s="73" t="s">
        <v>1019</v>
      </c>
      <c r="BJ651" s="71" t="s">
        <v>1018</v>
      </c>
      <c r="BK651" s="73"/>
      <c r="BN651" s="51" t="s">
        <v>1066</v>
      </c>
      <c r="BS651" s="52" t="s">
        <v>2295</v>
      </c>
      <c r="BX651" s="52"/>
      <c r="CM651" s="52" t="s">
        <v>5006</v>
      </c>
      <c r="DQ651" s="52">
        <v>2012</v>
      </c>
      <c r="EF651" s="73" t="s">
        <v>1086</v>
      </c>
      <c r="EG651" s="71">
        <v>1859</v>
      </c>
      <c r="EH651" s="71">
        <v>947452.11</v>
      </c>
      <c r="EK651" s="52" t="s">
        <v>1742</v>
      </c>
      <c r="EU651" s="51" t="s">
        <v>999</v>
      </c>
      <c r="FE651" s="52" t="s">
        <v>1252</v>
      </c>
      <c r="FY651" s="51" t="s">
        <v>970</v>
      </c>
      <c r="GD651" s="51" t="s">
        <v>1246</v>
      </c>
      <c r="GN651" s="51" t="s">
        <v>973</v>
      </c>
      <c r="GS651" s="52" t="s">
        <v>1061</v>
      </c>
      <c r="HC651" s="52">
        <v>2018</v>
      </c>
      <c r="HW651" s="50" t="s">
        <v>1032</v>
      </c>
      <c r="IB651" s="52" t="s">
        <v>10784</v>
      </c>
      <c r="IQ651" s="52">
        <v>2015</v>
      </c>
      <c r="IV651" s="51" t="s">
        <v>1050</v>
      </c>
      <c r="JA651" s="68"/>
      <c r="JF651" s="52" t="s">
        <v>4849</v>
      </c>
      <c r="JK651" s="51" t="s">
        <v>966</v>
      </c>
      <c r="JP651" s="52" t="s">
        <v>1004</v>
      </c>
      <c r="JZ651" s="51" t="s">
        <v>1045</v>
      </c>
      <c r="KE651" s="52" t="s">
        <v>1110</v>
      </c>
    </row>
    <row r="652" spans="1:296" ht="23.5" thickBot="1">
      <c r="A652" s="52" t="s">
        <v>2313</v>
      </c>
      <c r="U652" s="52" t="s">
        <v>1254</v>
      </c>
      <c r="Z652" s="50" t="s">
        <v>1555</v>
      </c>
      <c r="AE652"/>
      <c r="AF652"/>
      <c r="AG652"/>
      <c r="AH652"/>
      <c r="AI652"/>
      <c r="AJ652" s="52" t="s">
        <v>1248</v>
      </c>
      <c r="AY652" s="50" t="s">
        <v>1088</v>
      </c>
      <c r="BD652" s="52">
        <v>4000000</v>
      </c>
      <c r="BI652" s="50" t="s">
        <v>1020</v>
      </c>
      <c r="BN652" s="52" t="s">
        <v>1067</v>
      </c>
      <c r="CW652" s="51" t="s">
        <v>1059</v>
      </c>
      <c r="DL652" s="51" t="s">
        <v>1249</v>
      </c>
      <c r="DV652" s="51" t="s">
        <v>998</v>
      </c>
      <c r="EA652" s="51" t="s">
        <v>971</v>
      </c>
      <c r="EF652" s="72" t="s">
        <v>1087</v>
      </c>
      <c r="EG652" s="72"/>
      <c r="EH652" s="72"/>
      <c r="EP652" s="51" t="s">
        <v>991</v>
      </c>
      <c r="EU652" s="52">
        <v>1663000000</v>
      </c>
      <c r="EZ652" s="51" t="s">
        <v>950</v>
      </c>
      <c r="FJ652" s="51" t="s">
        <v>1249</v>
      </c>
      <c r="FT652" s="51" t="s">
        <v>964</v>
      </c>
      <c r="FY652" s="52" t="s">
        <v>124</v>
      </c>
      <c r="GI652" s="51" t="s">
        <v>1249</v>
      </c>
      <c r="GN652" s="52">
        <v>0</v>
      </c>
      <c r="GX652" s="51" t="s">
        <v>998</v>
      </c>
      <c r="HH652" s="51" t="s">
        <v>707</v>
      </c>
      <c r="HM652" s="51" t="s">
        <v>966</v>
      </c>
      <c r="HR652" s="51" t="s">
        <v>968</v>
      </c>
      <c r="IV652" s="52">
        <v>32</v>
      </c>
      <c r="JA652" s="52" t="s">
        <v>11931</v>
      </c>
      <c r="JF652" s="52" t="s">
        <v>4850</v>
      </c>
      <c r="JK652" s="52" t="s">
        <v>1731</v>
      </c>
      <c r="KJ652" s="51" t="s">
        <v>1092</v>
      </c>
    </row>
    <row r="653" spans="1:296" ht="17" thickBot="1">
      <c r="A653" s="82" t="s">
        <v>2314</v>
      </c>
      <c r="F653" s="51" t="s">
        <v>969</v>
      </c>
      <c r="K653" s="51" t="s">
        <v>970</v>
      </c>
      <c r="P653" s="51" t="s">
        <v>999</v>
      </c>
      <c r="AE653" s="51" t="s">
        <v>1042</v>
      </c>
      <c r="AF653"/>
      <c r="AG653"/>
      <c r="AH653"/>
      <c r="AI653"/>
      <c r="AO653" s="51" t="s">
        <v>1010</v>
      </c>
      <c r="AT653" s="51" t="s">
        <v>969</v>
      </c>
      <c r="BS653" s="51" t="s">
        <v>991</v>
      </c>
      <c r="BX653" s="51"/>
      <c r="CM653" s="51" t="s">
        <v>958</v>
      </c>
      <c r="CW653" s="52">
        <v>90</v>
      </c>
      <c r="DL653" s="52">
        <v>107562.8</v>
      </c>
      <c r="DQ653" s="51" t="s">
        <v>1249</v>
      </c>
      <c r="DV653" s="52" t="s">
        <v>1512</v>
      </c>
      <c r="EA653" s="52" t="s">
        <v>3748</v>
      </c>
      <c r="EF653" s="50" t="s">
        <v>1088</v>
      </c>
      <c r="EK653" s="51" t="s">
        <v>994</v>
      </c>
      <c r="EP653" s="52" t="s">
        <v>36</v>
      </c>
      <c r="EZ653" s="52" t="s">
        <v>5155</v>
      </c>
      <c r="FE653" s="51" t="s">
        <v>707</v>
      </c>
      <c r="FJ653" s="52">
        <v>1220000</v>
      </c>
      <c r="FT653" s="52" t="s">
        <v>1195</v>
      </c>
      <c r="GD653" s="51" t="s">
        <v>1046</v>
      </c>
      <c r="GI653" s="52">
        <v>1156000</v>
      </c>
      <c r="GS653" s="51" t="s">
        <v>732</v>
      </c>
      <c r="GX653" s="52" t="s">
        <v>10092</v>
      </c>
      <c r="HC653" s="51" t="s">
        <v>1249</v>
      </c>
      <c r="HH653" s="52" t="s">
        <v>1048</v>
      </c>
      <c r="HM653" s="52" t="s">
        <v>997</v>
      </c>
      <c r="HR653" s="52">
        <v>9158272000000</v>
      </c>
      <c r="IB653" s="51" t="s">
        <v>1075</v>
      </c>
      <c r="IQ653" s="51" t="s">
        <v>1249</v>
      </c>
      <c r="JA653" s="68"/>
      <c r="JF653" s="52" t="s">
        <v>4851</v>
      </c>
      <c r="JP653" s="51" t="s">
        <v>964</v>
      </c>
      <c r="JU653" s="51" t="s">
        <v>1089</v>
      </c>
      <c r="JZ653" s="51" t="s">
        <v>1046</v>
      </c>
      <c r="KE653" s="51" t="s">
        <v>1092</v>
      </c>
      <c r="KJ653" s="52" t="s">
        <v>9917</v>
      </c>
    </row>
    <row r="654" spans="1:296" ht="15" thickBot="1">
      <c r="A654" s="82" t="s">
        <v>2315</v>
      </c>
      <c r="F654" s="52" t="s">
        <v>124</v>
      </c>
      <c r="K654" s="52" t="s">
        <v>124</v>
      </c>
      <c r="P654" s="52">
        <v>300000</v>
      </c>
      <c r="U654" s="51" t="s">
        <v>707</v>
      </c>
      <c r="AE654" s="52" t="s">
        <v>1997</v>
      </c>
      <c r="AF654"/>
      <c r="AG654"/>
      <c r="AH654"/>
      <c r="AI654"/>
      <c r="AJ654" s="51" t="s">
        <v>1049</v>
      </c>
      <c r="AO654" s="69"/>
      <c r="AP654" s="69" t="s">
        <v>1011</v>
      </c>
      <c r="AQ654" s="69" t="s">
        <v>1012</v>
      </c>
      <c r="AT654" s="52" t="s">
        <v>124</v>
      </c>
      <c r="BD654" s="51" t="s">
        <v>970</v>
      </c>
      <c r="BN654" s="51" t="s">
        <v>1068</v>
      </c>
      <c r="BS654" s="52" t="s">
        <v>36</v>
      </c>
      <c r="BX654" s="52"/>
      <c r="CM654" s="52" t="s">
        <v>959</v>
      </c>
      <c r="DQ654" s="52">
        <v>160400</v>
      </c>
      <c r="EK654" s="52" t="s">
        <v>3303</v>
      </c>
      <c r="EU654" s="51" t="s">
        <v>98</v>
      </c>
      <c r="FE654" s="52" t="s">
        <v>4476</v>
      </c>
      <c r="FY654" s="51" t="s">
        <v>971</v>
      </c>
      <c r="GD654" s="52" t="s">
        <v>1247</v>
      </c>
      <c r="GN654" s="51" t="s">
        <v>98</v>
      </c>
      <c r="GS654" s="52" t="s">
        <v>9909</v>
      </c>
      <c r="HC654" s="52">
        <v>13972000</v>
      </c>
      <c r="HW654" s="51" t="s">
        <v>1033</v>
      </c>
      <c r="IB654" s="52" t="s">
        <v>10785</v>
      </c>
      <c r="IQ654" s="52">
        <v>348179</v>
      </c>
      <c r="IV654" s="51" t="s">
        <v>1053</v>
      </c>
      <c r="JA654" s="52" t="s">
        <v>11932</v>
      </c>
      <c r="JF654" s="52" t="s">
        <v>4852</v>
      </c>
      <c r="JK654" s="51" t="s">
        <v>968</v>
      </c>
      <c r="JP654" s="52" t="s">
        <v>1195</v>
      </c>
      <c r="JZ654" s="52" t="s">
        <v>1047</v>
      </c>
      <c r="KE654" s="52" t="s">
        <v>9411</v>
      </c>
    </row>
    <row r="655" spans="1:296" ht="368.5" thickBot="1">
      <c r="A655" s="52" t="s">
        <v>2316</v>
      </c>
      <c r="U655" s="52" t="s">
        <v>5369</v>
      </c>
      <c r="Z655" s="51" t="s">
        <v>1556</v>
      </c>
      <c r="AE655"/>
      <c r="AF655"/>
      <c r="AG655"/>
      <c r="AH655"/>
      <c r="AI655"/>
      <c r="AJ655" s="52">
        <v>100</v>
      </c>
      <c r="AO655" s="72" t="s">
        <v>990</v>
      </c>
      <c r="AP655" s="70" t="s">
        <v>1525</v>
      </c>
      <c r="AQ655" s="70" t="s">
        <v>12099</v>
      </c>
      <c r="AY655" s="51" t="s">
        <v>1089</v>
      </c>
      <c r="BD655" s="52">
        <v>8000000</v>
      </c>
      <c r="BI655" s="51" t="s">
        <v>1021</v>
      </c>
      <c r="BN655" s="52" t="s">
        <v>7732</v>
      </c>
      <c r="CW655" s="51" t="s">
        <v>1060</v>
      </c>
      <c r="DL655" s="51" t="s">
        <v>1056</v>
      </c>
      <c r="DV655" s="51" t="s">
        <v>999</v>
      </c>
      <c r="EA655" s="51" t="s">
        <v>998</v>
      </c>
      <c r="EP655" s="51" t="s">
        <v>958</v>
      </c>
      <c r="EZ655" s="51" t="s">
        <v>987</v>
      </c>
      <c r="FJ655" s="51" t="s">
        <v>1056</v>
      </c>
      <c r="FT655" s="51" t="s">
        <v>966</v>
      </c>
      <c r="GI655" s="51" t="s">
        <v>1056</v>
      </c>
      <c r="GN655" s="52" t="s">
        <v>212</v>
      </c>
      <c r="GX655" s="51" t="s">
        <v>999</v>
      </c>
      <c r="HH655" s="51" t="s">
        <v>1049</v>
      </c>
      <c r="HM655" s="51" t="s">
        <v>968</v>
      </c>
      <c r="HR655" s="51" t="s">
        <v>969</v>
      </c>
      <c r="HW655" s="52" t="s">
        <v>132</v>
      </c>
      <c r="IV655" s="52">
        <v>2016</v>
      </c>
      <c r="JA655" s="68"/>
      <c r="JF655" s="52" t="s">
        <v>4853</v>
      </c>
      <c r="JK655" s="52" t="s">
        <v>124</v>
      </c>
      <c r="JU655" s="51" t="s">
        <v>1090</v>
      </c>
      <c r="KJ655" s="51" t="s">
        <v>1094</v>
      </c>
    </row>
    <row r="656" spans="1:296" ht="409.6" thickBot="1">
      <c r="A656" s="68"/>
      <c r="F656" s="51" t="s">
        <v>970</v>
      </c>
      <c r="K656" s="51" t="s">
        <v>971</v>
      </c>
      <c r="P656" s="51" t="s">
        <v>98</v>
      </c>
      <c r="Z656" s="69" t="s">
        <v>1557</v>
      </c>
      <c r="AA656" s="69" t="s">
        <v>1558</v>
      </c>
      <c r="AE656" s="50" t="s">
        <v>1245</v>
      </c>
      <c r="AF656"/>
      <c r="AG656"/>
      <c r="AH656"/>
      <c r="AI656"/>
      <c r="AO656" s="73" t="s">
        <v>1014</v>
      </c>
      <c r="AP656" s="71" t="s">
        <v>1525</v>
      </c>
      <c r="AQ656" s="71" t="s">
        <v>12100</v>
      </c>
      <c r="AT656" s="51" t="s">
        <v>970</v>
      </c>
      <c r="BI656" s="69"/>
      <c r="BJ656" s="69" t="s">
        <v>1022</v>
      </c>
      <c r="BK656" s="69" t="s">
        <v>1012</v>
      </c>
      <c r="BS656" s="51" t="s">
        <v>958</v>
      </c>
      <c r="BX656" s="50"/>
      <c r="CM656" s="51" t="s">
        <v>960</v>
      </c>
      <c r="CW656" s="52" t="s">
        <v>1061</v>
      </c>
      <c r="DL656" s="52">
        <v>2030</v>
      </c>
      <c r="DQ656" s="51" t="s">
        <v>1056</v>
      </c>
      <c r="DV656" s="52">
        <v>437200000000</v>
      </c>
      <c r="EA656" s="52" t="s">
        <v>3749</v>
      </c>
      <c r="EF656" s="51" t="s">
        <v>1089</v>
      </c>
      <c r="EK656" s="51" t="s">
        <v>961</v>
      </c>
      <c r="EP656" s="52" t="s">
        <v>1742</v>
      </c>
      <c r="EZ656" s="52" t="s">
        <v>988</v>
      </c>
      <c r="FE656" s="51" t="s">
        <v>1049</v>
      </c>
      <c r="FJ656" s="52">
        <v>2030</v>
      </c>
      <c r="FT656" s="52" t="s">
        <v>1731</v>
      </c>
      <c r="FY656" s="51" t="s">
        <v>972</v>
      </c>
      <c r="GD656" s="51" t="s">
        <v>707</v>
      </c>
      <c r="GI656" s="52">
        <v>2031</v>
      </c>
      <c r="GS656" s="51" t="s">
        <v>1062</v>
      </c>
      <c r="HC656" s="51" t="s">
        <v>1056</v>
      </c>
      <c r="HH656" s="52">
        <v>100</v>
      </c>
      <c r="HM656" s="52">
        <v>15000</v>
      </c>
      <c r="HR656" s="52" t="s">
        <v>124</v>
      </c>
      <c r="IQ656" s="51" t="s">
        <v>1056</v>
      </c>
      <c r="JA656" s="52" t="s">
        <v>11933</v>
      </c>
      <c r="JF656" s="52" t="s">
        <v>4854</v>
      </c>
      <c r="JP656" s="51" t="s">
        <v>966</v>
      </c>
      <c r="JU656" s="52" t="s">
        <v>1110</v>
      </c>
      <c r="JZ656" s="51" t="s">
        <v>707</v>
      </c>
      <c r="KE656" s="51" t="s">
        <v>1094</v>
      </c>
    </row>
    <row r="657" spans="1:296" ht="409.6" thickBot="1">
      <c r="A657" s="52" t="s">
        <v>2317</v>
      </c>
      <c r="F657" s="52" t="s">
        <v>124</v>
      </c>
      <c r="K657" s="52" t="s">
        <v>2915</v>
      </c>
      <c r="U657" s="51" t="s">
        <v>1049</v>
      </c>
      <c r="Z657" s="70" t="s">
        <v>1559</v>
      </c>
      <c r="AA657" s="70" t="s">
        <v>4073</v>
      </c>
      <c r="AE657"/>
      <c r="AF657"/>
      <c r="AG657"/>
      <c r="AH657"/>
      <c r="AI657"/>
      <c r="AJ657" s="51" t="s">
        <v>1050</v>
      </c>
      <c r="AO657" s="72" t="s">
        <v>1015</v>
      </c>
      <c r="AP657" s="70" t="s">
        <v>1525</v>
      </c>
      <c r="AQ657" s="70" t="s">
        <v>12101</v>
      </c>
      <c r="AT657" s="52" t="s">
        <v>124</v>
      </c>
      <c r="AY657" s="51" t="s">
        <v>1090</v>
      </c>
      <c r="BD657" s="51" t="s">
        <v>971</v>
      </c>
      <c r="BI657" s="72" t="s">
        <v>1023</v>
      </c>
      <c r="BJ657" s="70" t="s">
        <v>1525</v>
      </c>
      <c r="BK657" s="70" t="s">
        <v>7544</v>
      </c>
      <c r="BN657" s="51" t="s">
        <v>1069</v>
      </c>
      <c r="BS657" s="52" t="s">
        <v>2297</v>
      </c>
      <c r="CM657" s="52" t="s">
        <v>8275</v>
      </c>
      <c r="DQ657" s="52">
        <v>2020</v>
      </c>
      <c r="EK657" s="52" t="s">
        <v>919</v>
      </c>
      <c r="FE657" s="52">
        <v>93.5</v>
      </c>
      <c r="GD657" s="52" t="s">
        <v>1248</v>
      </c>
      <c r="GS657" s="52">
        <v>0</v>
      </c>
      <c r="GX657" s="51" t="s">
        <v>98</v>
      </c>
      <c r="HC657" s="52">
        <v>2025</v>
      </c>
      <c r="HW657" s="50" t="s">
        <v>1034</v>
      </c>
      <c r="IQ657" s="52">
        <v>2025</v>
      </c>
      <c r="IV657" s="51" t="s">
        <v>1054</v>
      </c>
      <c r="JF657" s="52" t="s">
        <v>4855</v>
      </c>
      <c r="JK657" s="51" t="s">
        <v>969</v>
      </c>
      <c r="JP657" s="52" t="s">
        <v>1731</v>
      </c>
      <c r="JZ657" s="52" t="s">
        <v>1048</v>
      </c>
      <c r="KE657" s="52">
        <v>28.52</v>
      </c>
      <c r="KJ657" s="51" t="s">
        <v>707</v>
      </c>
    </row>
    <row r="658" spans="1:296" ht="409.6" thickBot="1">
      <c r="A658" s="68"/>
      <c r="U658" s="52">
        <v>100</v>
      </c>
      <c r="Z658" s="50" t="s">
        <v>735</v>
      </c>
      <c r="AE658"/>
      <c r="AF658"/>
      <c r="AG658"/>
      <c r="AH658"/>
      <c r="AI658"/>
      <c r="AJ658" s="52">
        <v>27</v>
      </c>
      <c r="AO658" s="73" t="s">
        <v>1016</v>
      </c>
      <c r="AP658" s="71" t="s">
        <v>1013</v>
      </c>
      <c r="AQ658" s="71" t="s">
        <v>12102</v>
      </c>
      <c r="AY658" s="52" t="s">
        <v>1091</v>
      </c>
      <c r="BD658" s="52" t="s">
        <v>6787</v>
      </c>
      <c r="BI658" s="73" t="s">
        <v>1024</v>
      </c>
      <c r="BJ658" s="71" t="s">
        <v>1525</v>
      </c>
      <c r="BK658" s="71" t="s">
        <v>7545</v>
      </c>
      <c r="CW658" s="51" t="s">
        <v>732</v>
      </c>
      <c r="DL658" s="51" t="s">
        <v>1057</v>
      </c>
      <c r="DV658" s="51" t="s">
        <v>98</v>
      </c>
      <c r="EA658" s="51" t="s">
        <v>999</v>
      </c>
      <c r="EF658" s="51" t="s">
        <v>1090</v>
      </c>
      <c r="EP658" s="51" t="s">
        <v>994</v>
      </c>
      <c r="EU658" s="50" t="s">
        <v>1009</v>
      </c>
      <c r="EZ658" s="51" t="s">
        <v>989</v>
      </c>
      <c r="FJ658" s="51" t="s">
        <v>1057</v>
      </c>
      <c r="FT658" s="51" t="s">
        <v>968</v>
      </c>
      <c r="FY658" s="51" t="s">
        <v>973</v>
      </c>
      <c r="GI658" s="51" t="s">
        <v>1057</v>
      </c>
      <c r="GX658" s="52" t="s">
        <v>10093</v>
      </c>
      <c r="HH658" s="51" t="s">
        <v>1050</v>
      </c>
      <c r="HM658" s="51" t="s">
        <v>969</v>
      </c>
      <c r="HR658" s="51" t="s">
        <v>970</v>
      </c>
      <c r="IB658" s="51" t="s">
        <v>1066</v>
      </c>
      <c r="IV658" s="52">
        <v>2018</v>
      </c>
      <c r="JA658" s="50" t="s">
        <v>1039</v>
      </c>
      <c r="JF658" s="52" t="s">
        <v>4856</v>
      </c>
      <c r="JK658" s="52" t="s">
        <v>124</v>
      </c>
      <c r="JU658" s="51" t="s">
        <v>1092</v>
      </c>
      <c r="KJ658" s="52" t="s">
        <v>1095</v>
      </c>
    </row>
    <row r="659" spans="1:296" ht="409.6" thickBot="1">
      <c r="A659" s="52" t="s">
        <v>2318</v>
      </c>
      <c r="F659" s="51" t="s">
        <v>971</v>
      </c>
      <c r="K659" s="51" t="s">
        <v>998</v>
      </c>
      <c r="AE659" s="51" t="s">
        <v>1246</v>
      </c>
      <c r="AF659"/>
      <c r="AG659"/>
      <c r="AH659"/>
      <c r="AI659"/>
      <c r="AO659" s="72" t="s">
        <v>1017</v>
      </c>
      <c r="AP659" s="70" t="s">
        <v>1013</v>
      </c>
      <c r="AQ659" s="70" t="s">
        <v>12103</v>
      </c>
      <c r="AT659" s="51" t="s">
        <v>971</v>
      </c>
      <c r="BI659" s="72" t="s">
        <v>1025</v>
      </c>
      <c r="BJ659" s="70" t="s">
        <v>1525</v>
      </c>
      <c r="BK659" s="70" t="s">
        <v>7546</v>
      </c>
      <c r="BN659" s="51" t="s">
        <v>1053</v>
      </c>
      <c r="BS659" s="51" t="s">
        <v>994</v>
      </c>
      <c r="BX659" s="51"/>
      <c r="CM659" s="51" t="s">
        <v>961</v>
      </c>
      <c r="CW659" s="52" t="s">
        <v>8681</v>
      </c>
      <c r="DL659" s="52" t="s">
        <v>2733</v>
      </c>
      <c r="DQ659" s="51" t="s">
        <v>1057</v>
      </c>
      <c r="DV659" s="52" t="s">
        <v>1508</v>
      </c>
      <c r="EA659" s="52">
        <v>50000000</v>
      </c>
      <c r="EF659" s="52" t="s">
        <v>1768</v>
      </c>
      <c r="EK659" s="51" t="s">
        <v>962</v>
      </c>
      <c r="EP659" s="52" t="s">
        <v>2705</v>
      </c>
      <c r="EZ659" s="52" t="s">
        <v>990</v>
      </c>
      <c r="FE659" s="51" t="s">
        <v>1050</v>
      </c>
      <c r="FJ659" s="52" t="s">
        <v>1250</v>
      </c>
      <c r="FT659" s="52" t="s">
        <v>124</v>
      </c>
      <c r="GD659" s="51" t="s">
        <v>1049</v>
      </c>
      <c r="GI659" s="52" t="s">
        <v>2733</v>
      </c>
      <c r="GN659" s="51" t="s">
        <v>950</v>
      </c>
      <c r="GS659" s="51" t="s">
        <v>1063</v>
      </c>
      <c r="HC659" s="51" t="s">
        <v>1057</v>
      </c>
      <c r="HH659" s="52">
        <v>20.5</v>
      </c>
      <c r="HM659" s="52" t="s">
        <v>124</v>
      </c>
      <c r="HR659" s="52" t="s">
        <v>124</v>
      </c>
      <c r="IB659" s="52" t="s">
        <v>1257</v>
      </c>
      <c r="IQ659" s="51" t="s">
        <v>1057</v>
      </c>
      <c r="JF659" s="52"/>
      <c r="JP659" s="51" t="s">
        <v>968</v>
      </c>
      <c r="JU659" s="52" t="s">
        <v>1562</v>
      </c>
      <c r="JZ659" s="51" t="s">
        <v>1049</v>
      </c>
      <c r="KE659" s="51" t="s">
        <v>707</v>
      </c>
    </row>
    <row r="660" spans="1:296" ht="409.6" thickBot="1">
      <c r="A660" s="91" t="s">
        <v>2319</v>
      </c>
      <c r="F660" s="52" t="s">
        <v>1944</v>
      </c>
      <c r="K660" s="52" t="s">
        <v>2911</v>
      </c>
      <c r="P660" s="51" t="s">
        <v>950</v>
      </c>
      <c r="U660" s="51" t="s">
        <v>1050</v>
      </c>
      <c r="AE660"/>
      <c r="AF660"/>
      <c r="AG660"/>
      <c r="AH660"/>
      <c r="AI660"/>
      <c r="AJ660" s="51" t="s">
        <v>1053</v>
      </c>
      <c r="AO660" s="73" t="s">
        <v>1019</v>
      </c>
      <c r="AP660" s="71" t="s">
        <v>171</v>
      </c>
      <c r="AQ660" s="73"/>
      <c r="AT660" s="52" t="s">
        <v>6341</v>
      </c>
      <c r="AY660" s="51" t="s">
        <v>1092</v>
      </c>
      <c r="BD660" s="51" t="s">
        <v>972</v>
      </c>
      <c r="BI660" s="73" t="s">
        <v>1026</v>
      </c>
      <c r="BJ660" s="71" t="s">
        <v>1018</v>
      </c>
      <c r="BK660" s="71" t="s">
        <v>7547</v>
      </c>
      <c r="BN660" s="52">
        <v>2016</v>
      </c>
      <c r="BS660" s="52" t="s">
        <v>7911</v>
      </c>
      <c r="BX660" s="52"/>
      <c r="CM660" s="52" t="s">
        <v>918</v>
      </c>
      <c r="DQ660" s="52" t="s">
        <v>1250</v>
      </c>
      <c r="EK660" s="52" t="s">
        <v>1004</v>
      </c>
      <c r="FE660" s="52">
        <v>30</v>
      </c>
      <c r="FY660" s="51" t="s">
        <v>98</v>
      </c>
      <c r="GD660" s="52">
        <v>98</v>
      </c>
      <c r="GN660" s="52" t="s">
        <v>3036</v>
      </c>
      <c r="HC660" s="52" t="s">
        <v>2733</v>
      </c>
      <c r="HW660" s="51" t="s">
        <v>1035</v>
      </c>
      <c r="IQ660" s="52" t="s">
        <v>2733</v>
      </c>
      <c r="IV660" s="51" t="s">
        <v>1249</v>
      </c>
      <c r="JF660" s="52" t="s">
        <v>4857</v>
      </c>
      <c r="JK660" s="51" t="s">
        <v>970</v>
      </c>
      <c r="JP660" s="52" t="s">
        <v>124</v>
      </c>
      <c r="JZ660" s="52">
        <v>100</v>
      </c>
      <c r="KE660" s="52" t="s">
        <v>1095</v>
      </c>
      <c r="KJ660" s="51" t="s">
        <v>1096</v>
      </c>
    </row>
    <row r="661" spans="1:296" ht="409.6" thickBot="1">
      <c r="A661" s="91" t="s">
        <v>2320</v>
      </c>
      <c r="P661" s="52" t="s">
        <v>1005</v>
      </c>
      <c r="U661" s="52">
        <v>40</v>
      </c>
      <c r="Z661" s="50" t="s">
        <v>1041</v>
      </c>
      <c r="AE661" s="51" t="s">
        <v>1046</v>
      </c>
      <c r="AF661"/>
      <c r="AG661"/>
      <c r="AH661"/>
      <c r="AI661"/>
      <c r="AJ661" s="52">
        <v>2015</v>
      </c>
      <c r="AO661" s="50" t="s">
        <v>1020</v>
      </c>
      <c r="AY661" s="52" t="s">
        <v>1105</v>
      </c>
      <c r="BD661" s="52" t="s">
        <v>6788</v>
      </c>
      <c r="BI661" s="72" t="s">
        <v>1027</v>
      </c>
      <c r="BJ661" s="70" t="s">
        <v>1018</v>
      </c>
      <c r="BK661" s="70" t="s">
        <v>7548</v>
      </c>
      <c r="CW661" s="51" t="s">
        <v>1062</v>
      </c>
      <c r="DL661" s="51" t="s">
        <v>1059</v>
      </c>
      <c r="EA661" s="51" t="s">
        <v>98</v>
      </c>
      <c r="EF661" s="51" t="s">
        <v>1092</v>
      </c>
      <c r="EP661" s="51" t="s">
        <v>961</v>
      </c>
      <c r="EU661" s="51" t="s">
        <v>1010</v>
      </c>
      <c r="EZ661" s="51" t="s">
        <v>991</v>
      </c>
      <c r="FJ661" s="51" t="s">
        <v>1059</v>
      </c>
      <c r="FT661" s="51" t="s">
        <v>969</v>
      </c>
      <c r="GI661" s="51" t="s">
        <v>1059</v>
      </c>
      <c r="HH661" s="51" t="s">
        <v>1051</v>
      </c>
      <c r="HM661" s="51" t="s">
        <v>970</v>
      </c>
      <c r="HR661" s="51" t="s">
        <v>971</v>
      </c>
      <c r="HW661" s="52" t="s">
        <v>1538</v>
      </c>
      <c r="IB661" s="51" t="s">
        <v>1068</v>
      </c>
      <c r="IV661" s="52">
        <v>271074</v>
      </c>
      <c r="JA661" s="51" t="s">
        <v>1040</v>
      </c>
      <c r="JF661" s="52" t="s">
        <v>4858</v>
      </c>
      <c r="JK661" s="52" t="s">
        <v>124</v>
      </c>
      <c r="JU661" s="51" t="s">
        <v>1094</v>
      </c>
      <c r="KJ661" s="52" t="s">
        <v>1103</v>
      </c>
    </row>
    <row r="662" spans="1:296" ht="409.6" thickBot="1">
      <c r="A662" s="91" t="s">
        <v>2321</v>
      </c>
      <c r="F662" s="51" t="s">
        <v>972</v>
      </c>
      <c r="K662" s="51" t="s">
        <v>999</v>
      </c>
      <c r="AE662" s="52" t="s">
        <v>1247</v>
      </c>
      <c r="AF662"/>
      <c r="AG662"/>
      <c r="AH662"/>
      <c r="AI662"/>
      <c r="AT662" s="51" t="s">
        <v>998</v>
      </c>
      <c r="BI662" s="73" t="s">
        <v>1028</v>
      </c>
      <c r="BJ662" s="71" t="s">
        <v>1525</v>
      </c>
      <c r="BK662" s="71" t="s">
        <v>7549</v>
      </c>
      <c r="BN662" s="51" t="s">
        <v>1054</v>
      </c>
      <c r="BS662" s="51" t="s">
        <v>961</v>
      </c>
      <c r="BX662" s="50"/>
      <c r="CM662" s="51" t="s">
        <v>962</v>
      </c>
      <c r="CW662" s="52">
        <v>-43</v>
      </c>
      <c r="DL662" s="52">
        <v>68.98</v>
      </c>
      <c r="DQ662" s="51" t="s">
        <v>1059</v>
      </c>
      <c r="EF662" s="52" t="s">
        <v>1769</v>
      </c>
      <c r="EK662" s="51" t="s">
        <v>964</v>
      </c>
      <c r="EP662" s="52" t="s">
        <v>918</v>
      </c>
      <c r="EU662" s="69"/>
      <c r="EV662" s="69" t="s">
        <v>1011</v>
      </c>
      <c r="EW662" s="69" t="s">
        <v>1012</v>
      </c>
      <c r="EZ662" s="52" t="s">
        <v>992</v>
      </c>
      <c r="FE662" s="51" t="s">
        <v>1053</v>
      </c>
      <c r="FJ662" s="52">
        <v>0</v>
      </c>
      <c r="FT662" s="52" t="s">
        <v>124</v>
      </c>
      <c r="GD662" s="51" t="s">
        <v>1050</v>
      </c>
      <c r="GI662" s="52">
        <v>0</v>
      </c>
      <c r="GN662" s="51" t="s">
        <v>952</v>
      </c>
      <c r="GX662" s="51" t="s">
        <v>950</v>
      </c>
      <c r="HC662" s="51" t="s">
        <v>1059</v>
      </c>
      <c r="HH662" s="52" t="s">
        <v>10464</v>
      </c>
      <c r="HM662" s="52" t="s">
        <v>124</v>
      </c>
      <c r="HR662" s="52" t="s">
        <v>10590</v>
      </c>
      <c r="IB662" s="52" t="s">
        <v>10786</v>
      </c>
      <c r="IQ662" s="51" t="s">
        <v>1059</v>
      </c>
      <c r="JA662" s="52" t="s">
        <v>11934</v>
      </c>
      <c r="JF662" s="52" t="s">
        <v>4859</v>
      </c>
      <c r="JP662" s="51" t="s">
        <v>969</v>
      </c>
      <c r="JU662" s="52">
        <v>235</v>
      </c>
      <c r="JZ662" s="51" t="s">
        <v>1050</v>
      </c>
      <c r="KE662" s="51" t="s">
        <v>1096</v>
      </c>
    </row>
    <row r="663" spans="1:296" ht="409.6" thickBot="1">
      <c r="A663" s="91" t="s">
        <v>2322</v>
      </c>
      <c r="F663" s="52" t="s">
        <v>1945</v>
      </c>
      <c r="K663" s="52">
        <v>1</v>
      </c>
      <c r="P663" s="51" t="s">
        <v>987</v>
      </c>
      <c r="U663" s="51" t="s">
        <v>1053</v>
      </c>
      <c r="AE663"/>
      <c r="AF663"/>
      <c r="AG663"/>
      <c r="AH663"/>
      <c r="AI663"/>
      <c r="AJ663" s="51" t="s">
        <v>1054</v>
      </c>
      <c r="AT663" s="52" t="s">
        <v>6342</v>
      </c>
      <c r="AY663" s="51" t="s">
        <v>1094</v>
      </c>
      <c r="BD663" s="51" t="s">
        <v>973</v>
      </c>
      <c r="BI663" s="72" t="s">
        <v>1029</v>
      </c>
      <c r="BJ663" s="70" t="s">
        <v>1525</v>
      </c>
      <c r="BK663" s="70" t="s">
        <v>7550</v>
      </c>
      <c r="BN663" s="52">
        <v>2017</v>
      </c>
      <c r="BS663" s="52" t="s">
        <v>918</v>
      </c>
      <c r="CM663" s="52" t="s">
        <v>1201</v>
      </c>
      <c r="DQ663" s="52">
        <v>100</v>
      </c>
      <c r="DV663" s="51" t="s">
        <v>950</v>
      </c>
      <c r="EK663" s="52" t="s">
        <v>1477</v>
      </c>
      <c r="EU663" s="72" t="s">
        <v>990</v>
      </c>
      <c r="EV663" s="70" t="s">
        <v>1013</v>
      </c>
      <c r="EW663" s="70" t="s">
        <v>3136</v>
      </c>
      <c r="FE663" s="52">
        <v>2013</v>
      </c>
      <c r="GD663" s="52">
        <v>41</v>
      </c>
      <c r="GN663" s="52" t="s">
        <v>988</v>
      </c>
      <c r="GS663" s="50" t="s">
        <v>1064</v>
      </c>
      <c r="GX663" s="52" t="s">
        <v>1000</v>
      </c>
      <c r="HC663" s="52">
        <v>0</v>
      </c>
      <c r="HW663" s="50" t="s">
        <v>1037</v>
      </c>
      <c r="IQ663" s="52">
        <v>37.9</v>
      </c>
      <c r="IV663" s="51" t="s">
        <v>1056</v>
      </c>
      <c r="JA663" s="68"/>
      <c r="JF663" s="52"/>
      <c r="JK663" s="51" t="s">
        <v>971</v>
      </c>
      <c r="JP663" s="52" t="s">
        <v>124</v>
      </c>
      <c r="JZ663" s="52">
        <v>20</v>
      </c>
      <c r="KE663" s="52" t="s">
        <v>1103</v>
      </c>
      <c r="KJ663" s="51" t="s">
        <v>1097</v>
      </c>
    </row>
    <row r="664" spans="1:296" ht="409.6" thickBot="1">
      <c r="A664" s="91" t="s">
        <v>2323</v>
      </c>
      <c r="P664" s="52" t="s">
        <v>3038</v>
      </c>
      <c r="U664" s="52">
        <v>2016</v>
      </c>
      <c r="Z664" s="51" t="s">
        <v>1042</v>
      </c>
      <c r="AE664" s="51" t="s">
        <v>707</v>
      </c>
      <c r="AF664"/>
      <c r="AG664"/>
      <c r="AH664"/>
      <c r="AI664"/>
      <c r="AJ664" s="52">
        <v>2016</v>
      </c>
      <c r="AO664" s="51" t="s">
        <v>1021</v>
      </c>
      <c r="AY664" s="52">
        <v>1868.9</v>
      </c>
      <c r="BD664" s="52">
        <v>250000</v>
      </c>
      <c r="BI664" s="73" t="s">
        <v>36</v>
      </c>
      <c r="BJ664" s="71" t="s">
        <v>171</v>
      </c>
      <c r="BK664" s="73"/>
      <c r="CW664" s="51" t="s">
        <v>1063</v>
      </c>
      <c r="DL664" s="51" t="s">
        <v>1060</v>
      </c>
      <c r="DV664" s="52" t="s">
        <v>1005</v>
      </c>
      <c r="EF664" s="51" t="s">
        <v>1094</v>
      </c>
      <c r="EP664" s="51" t="s">
        <v>962</v>
      </c>
      <c r="EU664" s="73" t="s">
        <v>1014</v>
      </c>
      <c r="EV664" s="71" t="s">
        <v>1013</v>
      </c>
      <c r="EW664" s="71" t="s">
        <v>3137</v>
      </c>
      <c r="EZ664" s="51" t="s">
        <v>958</v>
      </c>
      <c r="FJ664" s="51" t="s">
        <v>1060</v>
      </c>
      <c r="FT664" s="51" t="s">
        <v>970</v>
      </c>
      <c r="FY664" s="51" t="s">
        <v>950</v>
      </c>
      <c r="GI664" s="51" t="s">
        <v>1060</v>
      </c>
      <c r="HH664" s="51" t="s">
        <v>1053</v>
      </c>
      <c r="HM664" s="51" t="s">
        <v>971</v>
      </c>
      <c r="HR664" s="51" t="s">
        <v>998</v>
      </c>
      <c r="IB664" s="51" t="s">
        <v>1069</v>
      </c>
      <c r="IV664" s="52">
        <v>2030</v>
      </c>
      <c r="JA664" s="52" t="s">
        <v>11935</v>
      </c>
      <c r="JF664" s="52" t="s">
        <v>4860</v>
      </c>
      <c r="JK664" s="52" t="s">
        <v>11327</v>
      </c>
      <c r="JU664" s="51" t="s">
        <v>707</v>
      </c>
      <c r="KJ664" s="52">
        <v>13000</v>
      </c>
    </row>
    <row r="665" spans="1:296" ht="14.5" customHeight="1" thickBot="1">
      <c r="A665" s="92" t="s">
        <v>2324</v>
      </c>
      <c r="F665" s="51" t="s">
        <v>973</v>
      </c>
      <c r="K665" s="51" t="s">
        <v>98</v>
      </c>
      <c r="Z665" s="52" t="s">
        <v>1244</v>
      </c>
      <c r="AE665" s="52" t="s">
        <v>1248</v>
      </c>
      <c r="AF665"/>
      <c r="AG665"/>
      <c r="AH665"/>
      <c r="AI665"/>
      <c r="AO665" s="69"/>
      <c r="AP665" s="69" t="s">
        <v>1022</v>
      </c>
      <c r="AQ665" s="69" t="s">
        <v>1012</v>
      </c>
      <c r="AT665" s="51" t="s">
        <v>999</v>
      </c>
      <c r="BI665" s="50" t="s">
        <v>1031</v>
      </c>
      <c r="BN665" s="51" t="s">
        <v>1056</v>
      </c>
      <c r="BS665" s="51" t="s">
        <v>962</v>
      </c>
      <c r="BX665" s="51"/>
      <c r="CM665" s="51" t="s">
        <v>964</v>
      </c>
      <c r="CW665" s="52">
        <v>-43</v>
      </c>
      <c r="DL665" s="52" t="s">
        <v>1061</v>
      </c>
      <c r="DQ665" s="51" t="s">
        <v>1060</v>
      </c>
      <c r="EA665" s="51" t="s">
        <v>950</v>
      </c>
      <c r="EF665" s="52">
        <v>629</v>
      </c>
      <c r="EK665" s="51" t="s">
        <v>966</v>
      </c>
      <c r="EP665" s="52" t="s">
        <v>978</v>
      </c>
      <c r="EU665" s="72" t="s">
        <v>1015</v>
      </c>
      <c r="EV665" s="70" t="s">
        <v>1013</v>
      </c>
      <c r="EW665" s="70" t="s">
        <v>3138</v>
      </c>
      <c r="EZ665" s="52" t="s">
        <v>993</v>
      </c>
      <c r="FE665" s="51" t="s">
        <v>1054</v>
      </c>
      <c r="FJ665" s="52" t="s">
        <v>3156</v>
      </c>
      <c r="FT665" s="52" t="s">
        <v>124</v>
      </c>
      <c r="FY665" s="52" t="s">
        <v>171</v>
      </c>
      <c r="GD665" s="51" t="s">
        <v>1053</v>
      </c>
      <c r="GI665" s="52" t="s">
        <v>3156</v>
      </c>
      <c r="GN665" s="51" t="s">
        <v>954</v>
      </c>
      <c r="GX665" s="51" t="s">
        <v>987</v>
      </c>
      <c r="HC665" s="51" t="s">
        <v>1060</v>
      </c>
      <c r="HH665" s="52">
        <v>2014</v>
      </c>
      <c r="HM665" s="52" t="s">
        <v>4628</v>
      </c>
      <c r="HR665" s="52" t="s">
        <v>10591</v>
      </c>
      <c r="IB665" s="52" t="s">
        <v>10787</v>
      </c>
      <c r="IQ665" s="51" t="s">
        <v>1060</v>
      </c>
      <c r="JA665" s="68"/>
      <c r="JF665" s="52" t="s">
        <v>4861</v>
      </c>
      <c r="JP665" s="51" t="s">
        <v>970</v>
      </c>
      <c r="JU665" s="52" t="s">
        <v>1114</v>
      </c>
      <c r="JZ665" s="51" t="s">
        <v>1051</v>
      </c>
      <c r="KE665" s="51" t="s">
        <v>1097</v>
      </c>
    </row>
    <row r="666" spans="1:296" ht="409.6" thickBot="1">
      <c r="A666" s="92" t="s">
        <v>2325</v>
      </c>
      <c r="F666" s="52">
        <v>0</v>
      </c>
      <c r="K666" s="52" t="s">
        <v>2912</v>
      </c>
      <c r="P666" s="51" t="s">
        <v>989</v>
      </c>
      <c r="U666" s="51" t="s">
        <v>1054</v>
      </c>
      <c r="AE666"/>
      <c r="AF666"/>
      <c r="AG666"/>
      <c r="AH666"/>
      <c r="AI666"/>
      <c r="AJ666" s="51" t="s">
        <v>1249</v>
      </c>
      <c r="AO666" s="72" t="s">
        <v>1023</v>
      </c>
      <c r="AP666" s="70" t="s">
        <v>1525</v>
      </c>
      <c r="AQ666" s="70" t="s">
        <v>12104</v>
      </c>
      <c r="AT666" s="52">
        <v>16000000</v>
      </c>
      <c r="AY666" s="51" t="s">
        <v>707</v>
      </c>
      <c r="BD666" s="51" t="s">
        <v>98</v>
      </c>
      <c r="BN666" s="52">
        <v>2030</v>
      </c>
      <c r="BS666" s="52" t="s">
        <v>978</v>
      </c>
      <c r="BX666" s="51"/>
      <c r="CM666" s="52" t="s">
        <v>1195</v>
      </c>
      <c r="DQ666" s="52" t="s">
        <v>1061</v>
      </c>
      <c r="DV666" s="51" t="s">
        <v>987</v>
      </c>
      <c r="EA666" s="52" t="s">
        <v>1005</v>
      </c>
      <c r="EK666" s="52" t="s">
        <v>997</v>
      </c>
      <c r="EU666" s="73" t="s">
        <v>1016</v>
      </c>
      <c r="EV666" s="71" t="s">
        <v>1013</v>
      </c>
      <c r="EW666" s="71" t="s">
        <v>3139</v>
      </c>
      <c r="FE666" s="52">
        <v>2017</v>
      </c>
      <c r="GD666" s="52">
        <v>2014</v>
      </c>
      <c r="GN666" s="52" t="s">
        <v>955</v>
      </c>
      <c r="GS666" s="51" t="s">
        <v>1065</v>
      </c>
      <c r="GX666" s="52" t="s">
        <v>3038</v>
      </c>
      <c r="HC666" s="52" t="s">
        <v>3156</v>
      </c>
      <c r="HW666" s="51" t="s">
        <v>1038</v>
      </c>
      <c r="IQ666" s="52" t="s">
        <v>1061</v>
      </c>
      <c r="IV666" s="51" t="s">
        <v>1057</v>
      </c>
      <c r="JA666" s="52" t="s">
        <v>11936</v>
      </c>
      <c r="JF666" s="52" t="s">
        <v>4862</v>
      </c>
      <c r="JK666" s="51" t="s">
        <v>972</v>
      </c>
      <c r="JP666" s="52" t="s">
        <v>124</v>
      </c>
      <c r="JZ666" s="52" t="s">
        <v>11624</v>
      </c>
      <c r="KE666" s="52">
        <v>17207</v>
      </c>
      <c r="KJ666" s="51" t="s">
        <v>1098</v>
      </c>
    </row>
    <row r="667" spans="1:296" ht="409.6" thickBot="1">
      <c r="A667" s="92" t="s">
        <v>2326</v>
      </c>
      <c r="P667" s="52" t="s">
        <v>1001</v>
      </c>
      <c r="U667" s="52">
        <v>2016</v>
      </c>
      <c r="Z667" s="50" t="s">
        <v>1245</v>
      </c>
      <c r="AE667" s="51" t="s">
        <v>1049</v>
      </c>
      <c r="AF667"/>
      <c r="AG667"/>
      <c r="AH667"/>
      <c r="AI667"/>
      <c r="AJ667" s="52">
        <v>106542</v>
      </c>
      <c r="AO667" s="73" t="s">
        <v>1024</v>
      </c>
      <c r="AP667" s="71" t="s">
        <v>1525</v>
      </c>
      <c r="AQ667" s="71" t="s">
        <v>12105</v>
      </c>
      <c r="AY667" s="52" t="s">
        <v>1095</v>
      </c>
      <c r="BD667" s="52" t="s">
        <v>6789</v>
      </c>
      <c r="DL667" s="51" t="s">
        <v>732</v>
      </c>
      <c r="DV667" s="52" t="s">
        <v>988</v>
      </c>
      <c r="EF667" s="51" t="s">
        <v>707</v>
      </c>
      <c r="EP667" s="51" t="s">
        <v>964</v>
      </c>
      <c r="EU667" s="72" t="s">
        <v>1017</v>
      </c>
      <c r="EV667" s="70" t="s">
        <v>1013</v>
      </c>
      <c r="EW667" s="70" t="s">
        <v>3140</v>
      </c>
      <c r="EZ667" s="51" t="s">
        <v>994</v>
      </c>
      <c r="FJ667" s="51" t="s">
        <v>732</v>
      </c>
      <c r="FT667" s="51" t="s">
        <v>971</v>
      </c>
      <c r="FY667" s="51" t="s">
        <v>952</v>
      </c>
      <c r="GI667" s="51" t="s">
        <v>732</v>
      </c>
      <c r="HH667" s="51" t="s">
        <v>1054</v>
      </c>
      <c r="HM667" s="51" t="s">
        <v>972</v>
      </c>
      <c r="HR667" s="51" t="s">
        <v>999</v>
      </c>
      <c r="HW667" s="52" t="s">
        <v>4758</v>
      </c>
      <c r="IB667" s="51" t="s">
        <v>1053</v>
      </c>
      <c r="IV667" s="52" t="s">
        <v>1250</v>
      </c>
      <c r="JF667" s="52"/>
      <c r="JK667" s="52" t="s">
        <v>11329</v>
      </c>
      <c r="JU667" s="51" t="s">
        <v>1096</v>
      </c>
      <c r="KJ667" s="52">
        <v>100000</v>
      </c>
    </row>
    <row r="668" spans="1:296" ht="23.5" customHeight="1" thickBot="1">
      <c r="A668" s="91" t="s">
        <v>2327</v>
      </c>
      <c r="F668" s="51" t="s">
        <v>98</v>
      </c>
      <c r="AE668" s="52">
        <v>100</v>
      </c>
      <c r="AF668"/>
      <c r="AG668"/>
      <c r="AH668"/>
      <c r="AI668"/>
      <c r="AO668" s="72" t="s">
        <v>1025</v>
      </c>
      <c r="AP668" s="70" t="s">
        <v>1525</v>
      </c>
      <c r="AQ668" s="70" t="s">
        <v>12106</v>
      </c>
      <c r="AT668" s="51" t="s">
        <v>98</v>
      </c>
      <c r="BI668" s="50" t="s">
        <v>1032</v>
      </c>
      <c r="BN668" s="51" t="s">
        <v>1070</v>
      </c>
      <c r="BS668" s="51" t="s">
        <v>964</v>
      </c>
      <c r="BX668" s="51"/>
      <c r="CM668" s="51" t="s">
        <v>966</v>
      </c>
      <c r="DL668" s="52" t="s">
        <v>8867</v>
      </c>
      <c r="DQ668" s="51" t="s">
        <v>732</v>
      </c>
      <c r="EA668" s="51" t="s">
        <v>987</v>
      </c>
      <c r="EF668" s="52" t="s">
        <v>1095</v>
      </c>
      <c r="EK668" s="51" t="s">
        <v>968</v>
      </c>
      <c r="EP668" s="52" t="s">
        <v>979</v>
      </c>
      <c r="EU668" s="73" t="s">
        <v>1019</v>
      </c>
      <c r="EV668" s="71" t="s">
        <v>171</v>
      </c>
      <c r="EW668" s="73"/>
      <c r="EZ668" s="52" t="s">
        <v>8981</v>
      </c>
      <c r="FE668" s="51" t="s">
        <v>1249</v>
      </c>
      <c r="FJ668" s="52" t="s">
        <v>9132</v>
      </c>
      <c r="FT668" s="52" t="s">
        <v>9343</v>
      </c>
      <c r="FY668" s="52" t="s">
        <v>171</v>
      </c>
      <c r="GD668" s="51" t="s">
        <v>1054</v>
      </c>
      <c r="GI668" s="52" t="s">
        <v>9718</v>
      </c>
      <c r="GN668" s="51" t="s">
        <v>956</v>
      </c>
      <c r="GS668" s="51" t="s">
        <v>1066</v>
      </c>
      <c r="GX668" s="51" t="s">
        <v>989</v>
      </c>
      <c r="HC668" s="51" t="s">
        <v>732</v>
      </c>
      <c r="HH668" s="52">
        <v>2016</v>
      </c>
      <c r="HM668" s="52" t="s">
        <v>4629</v>
      </c>
      <c r="HR668" s="52">
        <v>604090000000</v>
      </c>
      <c r="HW668" s="52" t="s">
        <v>5747</v>
      </c>
      <c r="IB668" s="52">
        <v>2017</v>
      </c>
      <c r="IQ668" s="51" t="s">
        <v>732</v>
      </c>
      <c r="JA668" s="50" t="s">
        <v>735</v>
      </c>
      <c r="JF668" s="52" t="s">
        <v>4863</v>
      </c>
      <c r="JP668" s="51" t="s">
        <v>971</v>
      </c>
      <c r="JU668" s="52" t="s">
        <v>1103</v>
      </c>
      <c r="JZ668" s="51" t="s">
        <v>1053</v>
      </c>
      <c r="KE668" s="51" t="s">
        <v>1098</v>
      </c>
    </row>
    <row r="669" spans="1:296" ht="409.6" thickBot="1">
      <c r="A669" s="91" t="s">
        <v>2328</v>
      </c>
      <c r="P669" s="51" t="s">
        <v>991</v>
      </c>
      <c r="U669" s="51" t="s">
        <v>1249</v>
      </c>
      <c r="AE669"/>
      <c r="AF669"/>
      <c r="AG669"/>
      <c r="AH669"/>
      <c r="AI669"/>
      <c r="AJ669" s="51" t="s">
        <v>1056</v>
      </c>
      <c r="AO669" s="73" t="s">
        <v>1026</v>
      </c>
      <c r="AP669" s="71" t="s">
        <v>1525</v>
      </c>
      <c r="AQ669" s="71" t="s">
        <v>12107</v>
      </c>
      <c r="AY669" s="51" t="s">
        <v>1096</v>
      </c>
      <c r="BN669" s="52">
        <v>50</v>
      </c>
      <c r="BS669" s="52" t="s">
        <v>979</v>
      </c>
      <c r="BX669" s="52"/>
      <c r="CM669" s="52" t="s">
        <v>997</v>
      </c>
      <c r="CW669" s="50" t="s">
        <v>1064</v>
      </c>
      <c r="DQ669" s="52" t="s">
        <v>1251</v>
      </c>
      <c r="DV669" s="51" t="s">
        <v>989</v>
      </c>
      <c r="EA669" s="52" t="s">
        <v>988</v>
      </c>
      <c r="EK669" s="52">
        <v>250000000</v>
      </c>
      <c r="EU669" s="50" t="s">
        <v>1020</v>
      </c>
      <c r="FE669" s="52">
        <v>8186000</v>
      </c>
      <c r="GD669" s="52">
        <v>2017</v>
      </c>
      <c r="GN669" s="52" t="s">
        <v>1204</v>
      </c>
      <c r="GS669" s="52" t="s">
        <v>1067</v>
      </c>
      <c r="GX669" s="52" t="s">
        <v>1006</v>
      </c>
      <c r="HC669" s="52" t="s">
        <v>10292</v>
      </c>
      <c r="HW669" s="68"/>
      <c r="IQ669" s="52" t="s">
        <v>10969</v>
      </c>
      <c r="IV669" s="51" t="s">
        <v>1059</v>
      </c>
      <c r="JF669" s="52"/>
      <c r="JK669" s="51" t="s">
        <v>973</v>
      </c>
      <c r="JP669" s="52" t="s">
        <v>5033</v>
      </c>
      <c r="JZ669" s="52">
        <v>2015</v>
      </c>
      <c r="KE669" s="52">
        <v>3600</v>
      </c>
      <c r="KJ669" s="51" t="s">
        <v>1099</v>
      </c>
    </row>
    <row r="670" spans="1:296" ht="409.6" thickBot="1">
      <c r="A670" s="52" t="s">
        <v>2329</v>
      </c>
      <c r="K670" s="50" t="s">
        <v>1009</v>
      </c>
      <c r="P670" s="52" t="s">
        <v>36</v>
      </c>
      <c r="U670" s="52">
        <v>9188291</v>
      </c>
      <c r="Z670" s="51" t="s">
        <v>1246</v>
      </c>
      <c r="AE670" s="51" t="s">
        <v>1050</v>
      </c>
      <c r="AF670"/>
      <c r="AG670"/>
      <c r="AH670"/>
      <c r="AI670"/>
      <c r="AJ670" s="52">
        <v>2030</v>
      </c>
      <c r="AO670" s="72" t="s">
        <v>1027</v>
      </c>
      <c r="AP670" s="70" t="s">
        <v>1013</v>
      </c>
      <c r="AQ670" s="70" t="s">
        <v>12108</v>
      </c>
      <c r="AY670" s="52" t="s">
        <v>1103</v>
      </c>
      <c r="DV670" s="52" t="s">
        <v>990</v>
      </c>
      <c r="EF670" s="51" t="s">
        <v>1096</v>
      </c>
      <c r="EP670" s="51" t="s">
        <v>966</v>
      </c>
      <c r="EZ670" s="51" t="s">
        <v>961</v>
      </c>
      <c r="FT670" s="51" t="s">
        <v>972</v>
      </c>
      <c r="FY670" s="51" t="s">
        <v>954</v>
      </c>
      <c r="HH670" s="51" t="s">
        <v>1055</v>
      </c>
      <c r="HM670" s="51" t="s">
        <v>973</v>
      </c>
      <c r="HR670" s="51" t="s">
        <v>98</v>
      </c>
      <c r="HW670" s="52" t="s">
        <v>5748</v>
      </c>
      <c r="IB670" s="51" t="s">
        <v>1054</v>
      </c>
      <c r="IV670" s="52">
        <v>13</v>
      </c>
      <c r="JF670" s="52" t="s">
        <v>4864</v>
      </c>
      <c r="JU670" s="51" t="s">
        <v>1097</v>
      </c>
      <c r="KJ670" s="52" t="s">
        <v>1106</v>
      </c>
    </row>
    <row r="671" spans="1:296" ht="409.6" thickBot="1">
      <c r="AE671" s="52">
        <v>30</v>
      </c>
      <c r="AF671"/>
      <c r="AG671"/>
      <c r="AH671"/>
      <c r="AI671"/>
      <c r="AO671" s="73" t="s">
        <v>1028</v>
      </c>
      <c r="AP671" s="71" t="s">
        <v>1013</v>
      </c>
      <c r="AQ671" s="71" t="s">
        <v>12109</v>
      </c>
      <c r="BD671" s="50" t="s">
        <v>982</v>
      </c>
      <c r="BI671" s="51" t="s">
        <v>1033</v>
      </c>
      <c r="BN671" s="51" t="s">
        <v>1071</v>
      </c>
      <c r="BS671" s="51" t="s">
        <v>966</v>
      </c>
      <c r="BX671" s="51"/>
      <c r="CM671" s="51" t="s">
        <v>968</v>
      </c>
      <c r="EA671" s="51" t="s">
        <v>989</v>
      </c>
      <c r="EF671" s="52" t="s">
        <v>1103</v>
      </c>
      <c r="EK671" s="51" t="s">
        <v>969</v>
      </c>
      <c r="EP671" s="52" t="s">
        <v>1731</v>
      </c>
      <c r="EZ671" s="52" t="s">
        <v>919</v>
      </c>
      <c r="FE671" s="51" t="s">
        <v>1056</v>
      </c>
      <c r="FT671" s="52" t="s">
        <v>9364</v>
      </c>
      <c r="FY671" s="52" t="s">
        <v>171</v>
      </c>
      <c r="GD671" s="51" t="s">
        <v>1249</v>
      </c>
      <c r="GN671" s="51" t="s">
        <v>958</v>
      </c>
      <c r="GS671" s="51" t="s">
        <v>1068</v>
      </c>
      <c r="GX671" s="51" t="s">
        <v>991</v>
      </c>
      <c r="HH671" s="52">
        <v>132.1</v>
      </c>
      <c r="HM671" s="52">
        <v>15000</v>
      </c>
      <c r="HW671" s="52" t="s">
        <v>5749</v>
      </c>
      <c r="IB671" s="52">
        <v>2018</v>
      </c>
      <c r="JA671" s="50" t="s">
        <v>1041</v>
      </c>
      <c r="JF671" s="52" t="s">
        <v>4865</v>
      </c>
      <c r="JK671" s="51" t="s">
        <v>98</v>
      </c>
      <c r="JP671" s="51" t="s">
        <v>972</v>
      </c>
      <c r="JU671" s="52">
        <v>7331950</v>
      </c>
      <c r="JZ671" s="51" t="s">
        <v>1054</v>
      </c>
      <c r="KE671" s="51" t="s">
        <v>1099</v>
      </c>
    </row>
    <row r="672" spans="1:296" ht="409.6" thickBot="1">
      <c r="A672" s="50" t="s">
        <v>1555</v>
      </c>
      <c r="F672" s="50" t="s">
        <v>982</v>
      </c>
      <c r="P672" s="51" t="s">
        <v>958</v>
      </c>
      <c r="U672" s="51" t="s">
        <v>1056</v>
      </c>
      <c r="Z672" s="51" t="s">
        <v>1046</v>
      </c>
      <c r="AE672"/>
      <c r="AF672"/>
      <c r="AG672"/>
      <c r="AH672"/>
      <c r="AI672"/>
      <c r="AJ672" s="51" t="s">
        <v>1057</v>
      </c>
      <c r="AO672" s="72" t="s">
        <v>1029</v>
      </c>
      <c r="AP672" s="70" t="s">
        <v>1013</v>
      </c>
      <c r="AQ672" s="70" t="s">
        <v>12110</v>
      </c>
      <c r="AT672" s="51" t="s">
        <v>950</v>
      </c>
      <c r="AY672" s="51" t="s">
        <v>1097</v>
      </c>
      <c r="BI672" s="52" t="s">
        <v>132</v>
      </c>
      <c r="BN672" s="52">
        <v>100</v>
      </c>
      <c r="BS672" s="52" t="s">
        <v>997</v>
      </c>
      <c r="BX672" s="52"/>
      <c r="CM672" s="52">
        <v>1399455.44</v>
      </c>
      <c r="CW672" s="51" t="s">
        <v>1065</v>
      </c>
      <c r="DL672" s="50" t="s">
        <v>1064</v>
      </c>
      <c r="DV672" s="51" t="s">
        <v>991</v>
      </c>
      <c r="EA672" s="52" t="s">
        <v>990</v>
      </c>
      <c r="EK672" s="52" t="s">
        <v>124</v>
      </c>
      <c r="EU672" s="51" t="s">
        <v>1021</v>
      </c>
      <c r="FE672" s="52">
        <v>2030</v>
      </c>
      <c r="FJ672" s="51" t="s">
        <v>1046</v>
      </c>
      <c r="GD672" s="52">
        <v>710000</v>
      </c>
      <c r="GI672" s="51" t="s">
        <v>1046</v>
      </c>
      <c r="GN672" s="52" t="s">
        <v>3034</v>
      </c>
      <c r="GS672" s="52" t="s">
        <v>9910</v>
      </c>
      <c r="GX672" s="52" t="s">
        <v>1007</v>
      </c>
      <c r="HW672" s="68"/>
      <c r="IV672" s="51" t="s">
        <v>1060</v>
      </c>
      <c r="JF672" s="52" t="s">
        <v>4866</v>
      </c>
      <c r="JK672" s="52" t="s">
        <v>11327</v>
      </c>
      <c r="JP672" s="52" t="s">
        <v>5034</v>
      </c>
      <c r="JZ672" s="52">
        <v>2018</v>
      </c>
      <c r="KE672" s="52" t="s">
        <v>1104</v>
      </c>
      <c r="KJ672" s="51" t="s">
        <v>1101</v>
      </c>
    </row>
    <row r="673" spans="1:297" ht="17" thickBot="1">
      <c r="K673" s="51" t="s">
        <v>1010</v>
      </c>
      <c r="P673" s="52" t="s">
        <v>4249</v>
      </c>
      <c r="U673" s="52">
        <v>2025</v>
      </c>
      <c r="Z673" s="52" t="s">
        <v>1247</v>
      </c>
      <c r="AE673" s="51" t="s">
        <v>1053</v>
      </c>
      <c r="AF673"/>
      <c r="AG673"/>
      <c r="AH673"/>
      <c r="AI673"/>
      <c r="AJ673" s="52" t="s">
        <v>1250</v>
      </c>
      <c r="AO673" s="73" t="s">
        <v>36</v>
      </c>
      <c r="AP673" s="71" t="s">
        <v>171</v>
      </c>
      <c r="AQ673" s="73"/>
      <c r="AT673" s="52" t="s">
        <v>1958</v>
      </c>
      <c r="AY673" s="52">
        <v>246011</v>
      </c>
      <c r="DQ673" s="51" t="s">
        <v>1046</v>
      </c>
      <c r="DV673" s="52" t="s">
        <v>1217</v>
      </c>
      <c r="EF673" s="51" t="s">
        <v>1097</v>
      </c>
      <c r="EP673" s="51" t="s">
        <v>968</v>
      </c>
      <c r="EU673" s="69"/>
      <c r="EV673" s="69" t="s">
        <v>1022</v>
      </c>
      <c r="EW673" s="69" t="s">
        <v>1012</v>
      </c>
      <c r="EZ673" s="51" t="s">
        <v>962</v>
      </c>
      <c r="FJ673" s="52" t="s">
        <v>1252</v>
      </c>
      <c r="FT673" s="51" t="s">
        <v>973</v>
      </c>
      <c r="FY673" s="51" t="s">
        <v>956</v>
      </c>
      <c r="GI673" s="52" t="s">
        <v>1252</v>
      </c>
      <c r="HC673" s="51" t="s">
        <v>1046</v>
      </c>
      <c r="HH673" s="51" t="s">
        <v>1056</v>
      </c>
      <c r="HM673" s="51" t="s">
        <v>98</v>
      </c>
      <c r="HW673" s="52" t="s">
        <v>5750</v>
      </c>
      <c r="IB673" s="51" t="s">
        <v>1056</v>
      </c>
      <c r="IQ673" s="50" t="s">
        <v>1044</v>
      </c>
      <c r="IV673" s="52" t="s">
        <v>1061</v>
      </c>
      <c r="JF673" s="52" t="s">
        <v>4867</v>
      </c>
      <c r="JU673" s="51" t="s">
        <v>1098</v>
      </c>
      <c r="KJ673" s="52" t="s">
        <v>1571</v>
      </c>
    </row>
    <row r="674" spans="1:297" ht="409.6" thickBot="1">
      <c r="K674" s="69"/>
      <c r="L674" s="69" t="s">
        <v>1011</v>
      </c>
      <c r="M674" s="69" t="s">
        <v>1012</v>
      </c>
      <c r="AE674" s="52">
        <v>2018</v>
      </c>
      <c r="AF674"/>
      <c r="AG674"/>
      <c r="AH674"/>
      <c r="AI674"/>
      <c r="AO674" s="50" t="s">
        <v>1031</v>
      </c>
      <c r="BD674" s="51" t="s">
        <v>983</v>
      </c>
      <c r="BI674" s="50" t="s">
        <v>1034</v>
      </c>
      <c r="BN674" s="51" t="s">
        <v>1072</v>
      </c>
      <c r="BS674" s="51" t="s">
        <v>968</v>
      </c>
      <c r="BX674" s="51"/>
      <c r="CM674" s="51" t="s">
        <v>969</v>
      </c>
      <c r="CW674" s="50" t="s">
        <v>1077</v>
      </c>
      <c r="DQ674" s="52" t="s">
        <v>1252</v>
      </c>
      <c r="EA674" s="51" t="s">
        <v>991</v>
      </c>
      <c r="EK674" s="51" t="s">
        <v>970</v>
      </c>
      <c r="EP674" s="52" t="s">
        <v>124</v>
      </c>
      <c r="EU674" s="72" t="s">
        <v>1023</v>
      </c>
      <c r="EV674" s="70" t="s">
        <v>1013</v>
      </c>
      <c r="EW674" s="70" t="s">
        <v>3141</v>
      </c>
      <c r="EZ674" s="52" t="s">
        <v>978</v>
      </c>
      <c r="FE674" s="51" t="s">
        <v>1057</v>
      </c>
      <c r="FT674" s="52">
        <v>1000000</v>
      </c>
      <c r="FY674" s="52" t="s">
        <v>124</v>
      </c>
      <c r="GD674" s="51" t="s">
        <v>1056</v>
      </c>
      <c r="GN674" s="51" t="s">
        <v>960</v>
      </c>
      <c r="GS674" s="51" t="s">
        <v>1069</v>
      </c>
      <c r="GX674" s="51" t="s">
        <v>958</v>
      </c>
      <c r="HC674" s="52" t="s">
        <v>1254</v>
      </c>
      <c r="HH674" s="52">
        <v>2025</v>
      </c>
      <c r="HM674" s="52" t="s">
        <v>4630</v>
      </c>
      <c r="HR674" s="51" t="s">
        <v>950</v>
      </c>
      <c r="HW674" s="52" t="s">
        <v>5751</v>
      </c>
      <c r="IB674" s="52">
        <v>2018</v>
      </c>
      <c r="JA674" s="51" t="s">
        <v>1042</v>
      </c>
      <c r="JF674" s="52" t="s">
        <v>4868</v>
      </c>
      <c r="JP674" s="51" t="s">
        <v>973</v>
      </c>
      <c r="JU674" s="52">
        <v>158435000</v>
      </c>
      <c r="JZ674" s="51" t="s">
        <v>1055</v>
      </c>
      <c r="KE674" s="51" t="s">
        <v>1101</v>
      </c>
    </row>
    <row r="675" spans="1:297" ht="409.6" thickBot="1">
      <c r="A675" s="51" t="s">
        <v>1556</v>
      </c>
      <c r="F675" s="51" t="s">
        <v>983</v>
      </c>
      <c r="K675" s="72" t="s">
        <v>990</v>
      </c>
      <c r="L675" s="70" t="s">
        <v>1525</v>
      </c>
      <c r="M675" s="70" t="s">
        <v>2917</v>
      </c>
      <c r="P675" s="83" t="s">
        <v>4250</v>
      </c>
      <c r="U675" s="51" t="s">
        <v>1057</v>
      </c>
      <c r="Z675" s="51" t="s">
        <v>707</v>
      </c>
      <c r="AE675"/>
      <c r="AF675"/>
      <c r="AG675"/>
      <c r="AH675"/>
      <c r="AI675"/>
      <c r="AJ675" s="51" t="s">
        <v>1059</v>
      </c>
      <c r="AT675" s="51" t="s">
        <v>987</v>
      </c>
      <c r="AY675" s="51" t="s">
        <v>1098</v>
      </c>
      <c r="BD675" s="52" t="s">
        <v>132</v>
      </c>
      <c r="BN675" s="52">
        <v>76</v>
      </c>
      <c r="BS675" s="52">
        <v>5327130000</v>
      </c>
      <c r="BX675" s="52"/>
      <c r="CM675" s="52" t="s">
        <v>124</v>
      </c>
      <c r="DL675" s="51" t="s">
        <v>1065</v>
      </c>
      <c r="DV675" s="51" t="s">
        <v>958</v>
      </c>
      <c r="EA675" s="52" t="s">
        <v>3039</v>
      </c>
      <c r="EF675" s="51" t="s">
        <v>1098</v>
      </c>
      <c r="EK675" s="52" t="s">
        <v>124</v>
      </c>
      <c r="EU675" s="73" t="s">
        <v>1024</v>
      </c>
      <c r="EV675" s="71" t="s">
        <v>1013</v>
      </c>
      <c r="EW675" s="71" t="s">
        <v>3142</v>
      </c>
      <c r="FE675" s="52" t="s">
        <v>2733</v>
      </c>
      <c r="FJ675" s="51" t="s">
        <v>707</v>
      </c>
      <c r="GD675" s="52">
        <v>2030</v>
      </c>
      <c r="GI675" s="51" t="s">
        <v>707</v>
      </c>
      <c r="GN675" s="52" t="s">
        <v>3483</v>
      </c>
      <c r="GX675" s="52" t="s">
        <v>1212</v>
      </c>
      <c r="HR675" s="52" t="s">
        <v>1000</v>
      </c>
      <c r="HW675" s="52" t="s">
        <v>5752</v>
      </c>
      <c r="IV675" s="51" t="s">
        <v>732</v>
      </c>
      <c r="JA675" s="52" t="s">
        <v>1043</v>
      </c>
      <c r="JF675" s="52" t="s">
        <v>4869</v>
      </c>
      <c r="JP675" s="52">
        <v>0</v>
      </c>
      <c r="JZ675" s="52">
        <v>1.89088E-2</v>
      </c>
      <c r="KE675" s="52" t="s">
        <v>1120</v>
      </c>
      <c r="KJ675" s="51" t="s">
        <v>98</v>
      </c>
    </row>
    <row r="676" spans="1:297" ht="409.6" thickBot="1">
      <c r="A676" s="69" t="s">
        <v>1557</v>
      </c>
      <c r="B676" s="69" t="s">
        <v>1558</v>
      </c>
      <c r="F676" s="52" t="s">
        <v>132</v>
      </c>
      <c r="K676" s="73" t="s">
        <v>1014</v>
      </c>
      <c r="L676" s="71" t="s">
        <v>1525</v>
      </c>
      <c r="M676" s="71" t="s">
        <v>2918</v>
      </c>
      <c r="P676" s="51" t="s">
        <v>994</v>
      </c>
      <c r="U676" s="52" t="s">
        <v>2733</v>
      </c>
      <c r="Z676" s="52" t="s">
        <v>1998</v>
      </c>
      <c r="AE676" s="51" t="s">
        <v>1054</v>
      </c>
      <c r="AF676"/>
      <c r="AG676"/>
      <c r="AH676"/>
      <c r="AI676"/>
      <c r="AJ676" s="52">
        <v>0</v>
      </c>
      <c r="AT676" s="52" t="s">
        <v>988</v>
      </c>
      <c r="AY676" s="52">
        <v>1655434</v>
      </c>
      <c r="DQ676" s="51" t="s">
        <v>707</v>
      </c>
      <c r="DV676" s="52" t="s">
        <v>993</v>
      </c>
      <c r="EP676" s="51" t="s">
        <v>969</v>
      </c>
      <c r="EU676" s="72" t="s">
        <v>1025</v>
      </c>
      <c r="EV676" s="70" t="s">
        <v>1013</v>
      </c>
      <c r="EW676" s="70" t="s">
        <v>3143</v>
      </c>
      <c r="EZ676" s="51" t="s">
        <v>964</v>
      </c>
      <c r="FJ676" s="52" t="s">
        <v>1048</v>
      </c>
      <c r="FT676" s="51" t="s">
        <v>98</v>
      </c>
      <c r="FY676" s="51" t="s">
        <v>958</v>
      </c>
      <c r="GI676" s="52" t="s">
        <v>7728</v>
      </c>
      <c r="GS676" s="51" t="s">
        <v>1053</v>
      </c>
      <c r="HC676" s="51" t="s">
        <v>707</v>
      </c>
      <c r="HH676" s="51" t="s">
        <v>1057</v>
      </c>
      <c r="IB676" s="51" t="s">
        <v>1070</v>
      </c>
      <c r="IQ676" s="51" t="s">
        <v>1045</v>
      </c>
      <c r="IV676" s="52" t="s">
        <v>11182</v>
      </c>
      <c r="JF676" s="52" t="s">
        <v>4870</v>
      </c>
      <c r="JK676" s="51" t="s">
        <v>950</v>
      </c>
      <c r="JU676" s="51" t="s">
        <v>1099</v>
      </c>
      <c r="KJ676" s="52" t="s">
        <v>11752</v>
      </c>
    </row>
    <row r="677" spans="1:297" ht="409.6" thickBot="1">
      <c r="A677" s="70" t="s">
        <v>2330</v>
      </c>
      <c r="B677" s="70" t="s">
        <v>2331</v>
      </c>
      <c r="K677" s="72" t="s">
        <v>1015</v>
      </c>
      <c r="L677" s="70" t="s">
        <v>1525</v>
      </c>
      <c r="M677" s="70" t="s">
        <v>2919</v>
      </c>
      <c r="P677" s="52" t="s">
        <v>4251</v>
      </c>
      <c r="AE677" s="52">
        <v>2019</v>
      </c>
      <c r="AF677"/>
      <c r="AG677"/>
      <c r="AH677"/>
      <c r="AI677"/>
      <c r="AO677" s="50" t="s">
        <v>1032</v>
      </c>
      <c r="BD677" s="50" t="s">
        <v>984</v>
      </c>
      <c r="BI677" s="51" t="s">
        <v>1035</v>
      </c>
      <c r="BN677" s="51" t="s">
        <v>1073</v>
      </c>
      <c r="BS677" s="51" t="s">
        <v>969</v>
      </c>
      <c r="BX677" s="51"/>
      <c r="CM677" s="51" t="s">
        <v>970</v>
      </c>
      <c r="CW677" s="51" t="s">
        <v>1078</v>
      </c>
      <c r="DL677" s="51" t="s">
        <v>1066</v>
      </c>
      <c r="DQ677" s="52" t="s">
        <v>1248</v>
      </c>
      <c r="EA677" s="51" t="s">
        <v>958</v>
      </c>
      <c r="EF677" s="51" t="s">
        <v>1099</v>
      </c>
      <c r="EK677" s="51" t="s">
        <v>971</v>
      </c>
      <c r="EP677" s="52" t="s">
        <v>124</v>
      </c>
      <c r="EU677" s="73" t="s">
        <v>1026</v>
      </c>
      <c r="EV677" s="71" t="s">
        <v>1013</v>
      </c>
      <c r="EW677" s="71" t="s">
        <v>3144</v>
      </c>
      <c r="EZ677" s="52" t="s">
        <v>979</v>
      </c>
      <c r="FE677" s="51" t="s">
        <v>1059</v>
      </c>
      <c r="FT677" s="52" t="s">
        <v>9365</v>
      </c>
      <c r="FY677" s="52" t="s">
        <v>171</v>
      </c>
      <c r="GD677" s="51" t="s">
        <v>1057</v>
      </c>
      <c r="GN677" s="51" t="s">
        <v>961</v>
      </c>
      <c r="GS677" s="52">
        <v>2016</v>
      </c>
      <c r="GX677" s="51" t="s">
        <v>994</v>
      </c>
      <c r="HC677" s="52" t="s">
        <v>1248</v>
      </c>
      <c r="HH677" s="52" t="s">
        <v>1058</v>
      </c>
      <c r="HR677" s="51" t="s">
        <v>987</v>
      </c>
      <c r="HW677" s="50" t="s">
        <v>1555</v>
      </c>
      <c r="IB677" s="52">
        <v>0</v>
      </c>
      <c r="JA677" s="50" t="s">
        <v>1044</v>
      </c>
      <c r="JF677" s="52"/>
      <c r="JK677" s="52" t="s">
        <v>3037</v>
      </c>
      <c r="JP677" s="51" t="s">
        <v>98</v>
      </c>
      <c r="JU677" s="52" t="s">
        <v>2821</v>
      </c>
      <c r="JZ677" s="51" t="s">
        <v>1056</v>
      </c>
      <c r="KE677" s="51" t="s">
        <v>98</v>
      </c>
    </row>
    <row r="678" spans="1:297" ht="409.6" thickBot="1">
      <c r="A678" s="71" t="s">
        <v>1559</v>
      </c>
      <c r="B678" s="71" t="s">
        <v>2332</v>
      </c>
      <c r="F678" s="50" t="s">
        <v>984</v>
      </c>
      <c r="K678" s="73" t="s">
        <v>1016</v>
      </c>
      <c r="L678" s="71" t="s">
        <v>1525</v>
      </c>
      <c r="M678" s="71" t="s">
        <v>2920</v>
      </c>
      <c r="U678" s="51" t="s">
        <v>1059</v>
      </c>
      <c r="Z678" s="51" t="s">
        <v>1049</v>
      </c>
      <c r="AE678"/>
      <c r="AF678"/>
      <c r="AG678"/>
      <c r="AH678"/>
      <c r="AI678"/>
      <c r="AJ678" s="51" t="s">
        <v>1060</v>
      </c>
      <c r="AT678" s="51" t="s">
        <v>989</v>
      </c>
      <c r="AY678" s="51" t="s">
        <v>1099</v>
      </c>
      <c r="BI678" s="52" t="s">
        <v>1538</v>
      </c>
      <c r="BN678" s="52" t="s">
        <v>1061</v>
      </c>
      <c r="BS678" s="52" t="s">
        <v>124</v>
      </c>
      <c r="BX678" s="52"/>
      <c r="CM678" s="52" t="s">
        <v>124</v>
      </c>
      <c r="CW678" s="52" t="s">
        <v>132</v>
      </c>
      <c r="DL678" s="52" t="s">
        <v>1067</v>
      </c>
      <c r="DV678" s="51" t="s">
        <v>994</v>
      </c>
      <c r="EA678" s="52" t="s">
        <v>2700</v>
      </c>
      <c r="EF678" s="52" t="s">
        <v>1100</v>
      </c>
      <c r="EK678" s="52" t="s">
        <v>3304</v>
      </c>
      <c r="EU678" s="72" t="s">
        <v>1027</v>
      </c>
      <c r="EV678" s="70" t="s">
        <v>1525</v>
      </c>
      <c r="EW678" s="70" t="s">
        <v>3145</v>
      </c>
      <c r="FE678" s="52">
        <v>100</v>
      </c>
      <c r="FJ678" s="51" t="s">
        <v>1049</v>
      </c>
      <c r="GD678" s="52" t="s">
        <v>2733</v>
      </c>
      <c r="GI678" s="51" t="s">
        <v>1049</v>
      </c>
      <c r="GN678" s="52" t="s">
        <v>917</v>
      </c>
      <c r="GX678" s="52" t="s">
        <v>10094</v>
      </c>
      <c r="HM678" s="51" t="s">
        <v>950</v>
      </c>
      <c r="HR678" s="52" t="s">
        <v>988</v>
      </c>
      <c r="IQ678" s="51" t="s">
        <v>1046</v>
      </c>
      <c r="JF678" s="52" t="s">
        <v>4871</v>
      </c>
      <c r="JP678" s="52" t="s">
        <v>5023</v>
      </c>
      <c r="JZ678" s="52">
        <v>2022</v>
      </c>
    </row>
    <row r="679" spans="1:297" ht="409.6" thickBot="1">
      <c r="A679" s="70" t="s">
        <v>2333</v>
      </c>
      <c r="B679" s="70" t="s">
        <v>2334</v>
      </c>
      <c r="K679" s="72" t="s">
        <v>1017</v>
      </c>
      <c r="L679" s="70" t="s">
        <v>1525</v>
      </c>
      <c r="M679" s="70" t="s">
        <v>2921</v>
      </c>
      <c r="P679" s="51" t="s">
        <v>961</v>
      </c>
      <c r="U679" s="52">
        <v>20</v>
      </c>
      <c r="Z679" s="52">
        <v>100</v>
      </c>
      <c r="AE679" s="51" t="s">
        <v>1249</v>
      </c>
      <c r="AF679"/>
      <c r="AG679"/>
      <c r="AH679"/>
      <c r="AI679"/>
      <c r="AJ679" s="52" t="s">
        <v>1061</v>
      </c>
      <c r="AT679" s="52" t="s">
        <v>990</v>
      </c>
      <c r="AY679" s="52" t="s">
        <v>1106</v>
      </c>
      <c r="DQ679" s="51" t="s">
        <v>1049</v>
      </c>
      <c r="DV679" s="52" t="s">
        <v>1513</v>
      </c>
      <c r="EP679" s="51" t="s">
        <v>970</v>
      </c>
      <c r="EU679" s="73" t="s">
        <v>1028</v>
      </c>
      <c r="EV679" s="71" t="s">
        <v>1013</v>
      </c>
      <c r="EW679" s="71" t="s">
        <v>3146</v>
      </c>
      <c r="EZ679" s="51" t="s">
        <v>966</v>
      </c>
      <c r="FJ679" s="52">
        <v>100</v>
      </c>
      <c r="FY679" s="51" t="s">
        <v>960</v>
      </c>
      <c r="GI679" s="52">
        <v>100</v>
      </c>
      <c r="GS679" s="51" t="s">
        <v>1054</v>
      </c>
      <c r="HC679" s="51" t="s">
        <v>1049</v>
      </c>
      <c r="HH679" s="51" t="s">
        <v>1059</v>
      </c>
      <c r="HM679" s="52" t="s">
        <v>4631</v>
      </c>
      <c r="IB679" s="51" t="s">
        <v>1071</v>
      </c>
      <c r="IQ679" s="52" t="s">
        <v>1047</v>
      </c>
      <c r="JF679" s="52" t="s">
        <v>4872</v>
      </c>
      <c r="JK679" s="51" t="s">
        <v>952</v>
      </c>
      <c r="JU679" s="51" t="s">
        <v>1101</v>
      </c>
    </row>
    <row r="680" spans="1:297" ht="409.6" thickBot="1">
      <c r="A680" s="50" t="s">
        <v>735</v>
      </c>
      <c r="K680" s="73" t="s">
        <v>1019</v>
      </c>
      <c r="L680" s="71" t="s">
        <v>171</v>
      </c>
      <c r="M680" s="73"/>
      <c r="P680" s="52" t="s">
        <v>995</v>
      </c>
      <c r="AE680" s="52">
        <v>455329</v>
      </c>
      <c r="AF680"/>
      <c r="AG680"/>
      <c r="AH680"/>
      <c r="AI680"/>
      <c r="AO680" s="51" t="s">
        <v>1033</v>
      </c>
      <c r="BD680" s="51" t="s">
        <v>985</v>
      </c>
      <c r="BI680" s="50" t="s">
        <v>1037</v>
      </c>
      <c r="BN680" s="51" t="s">
        <v>732</v>
      </c>
      <c r="BS680" s="51" t="s">
        <v>970</v>
      </c>
      <c r="BX680" s="51"/>
      <c r="CM680" s="51" t="s">
        <v>971</v>
      </c>
      <c r="CW680" s="50" t="s">
        <v>1079</v>
      </c>
      <c r="DL680" s="51" t="s">
        <v>1068</v>
      </c>
      <c r="DQ680" s="52">
        <v>100</v>
      </c>
      <c r="EA680" s="51" t="s">
        <v>994</v>
      </c>
      <c r="EF680" s="51" t="s">
        <v>1101</v>
      </c>
      <c r="EK680" s="51" t="s">
        <v>998</v>
      </c>
      <c r="EP680" s="52" t="s">
        <v>124</v>
      </c>
      <c r="EU680" s="72" t="s">
        <v>1029</v>
      </c>
      <c r="EV680" s="70" t="s">
        <v>1525</v>
      </c>
      <c r="EW680" s="70" t="s">
        <v>3147</v>
      </c>
      <c r="EZ680" s="52" t="s">
        <v>1731</v>
      </c>
      <c r="FE680" s="51" t="s">
        <v>1060</v>
      </c>
      <c r="GD680" s="51" t="s">
        <v>1059</v>
      </c>
      <c r="GN680" s="51" t="s">
        <v>962</v>
      </c>
      <c r="GS680" s="52">
        <v>2017</v>
      </c>
      <c r="GX680" s="51" t="s">
        <v>961</v>
      </c>
      <c r="HC680" s="52">
        <v>100</v>
      </c>
      <c r="HH680" s="52">
        <v>39.6</v>
      </c>
      <c r="HR680" s="51" t="s">
        <v>989</v>
      </c>
      <c r="HW680" s="51" t="s">
        <v>1556</v>
      </c>
      <c r="IB680" s="52">
        <v>100000</v>
      </c>
      <c r="IV680" s="51" t="s">
        <v>1046</v>
      </c>
      <c r="JA680" s="51" t="s">
        <v>1045</v>
      </c>
      <c r="JF680" s="52" t="s">
        <v>4873</v>
      </c>
      <c r="JK680" s="52" t="s">
        <v>988</v>
      </c>
      <c r="JU680" s="52" t="s">
        <v>3059</v>
      </c>
      <c r="JZ680" s="51" t="s">
        <v>1057</v>
      </c>
      <c r="KJ680" s="50" t="s">
        <v>1121</v>
      </c>
    </row>
    <row r="681" spans="1:297" ht="35" thickBot="1">
      <c r="F681" s="51" t="s">
        <v>985</v>
      </c>
      <c r="K681" s="50" t="s">
        <v>1020</v>
      </c>
      <c r="U681" s="51" t="s">
        <v>1060</v>
      </c>
      <c r="Z681" s="51" t="s">
        <v>1050</v>
      </c>
      <c r="AE681"/>
      <c r="AF681"/>
      <c r="AG681"/>
      <c r="AH681"/>
      <c r="AI681"/>
      <c r="AJ681" s="51" t="s">
        <v>732</v>
      </c>
      <c r="AO681" s="52" t="s">
        <v>132</v>
      </c>
      <c r="AT681" s="51" t="s">
        <v>991</v>
      </c>
      <c r="AY681" s="51" t="s">
        <v>1101</v>
      </c>
      <c r="BN681" s="52" t="s">
        <v>7733</v>
      </c>
      <c r="BS681" s="52" t="s">
        <v>124</v>
      </c>
      <c r="BX681" s="52"/>
      <c r="CM681" s="52" t="s">
        <v>8276</v>
      </c>
      <c r="DL681" s="52" t="s">
        <v>8868</v>
      </c>
      <c r="DV681" s="51" t="s">
        <v>961</v>
      </c>
      <c r="EA681" s="52" t="s">
        <v>3750</v>
      </c>
      <c r="EF681" s="52" t="s">
        <v>1102</v>
      </c>
      <c r="EK681" s="52" t="s">
        <v>3305</v>
      </c>
      <c r="EU681" s="73" t="s">
        <v>36</v>
      </c>
      <c r="EV681" s="71" t="s">
        <v>171</v>
      </c>
      <c r="EW681" s="73"/>
      <c r="FE681" s="52" t="s">
        <v>1061</v>
      </c>
      <c r="FJ681" s="51" t="s">
        <v>1050</v>
      </c>
      <c r="FT681" s="51" t="s">
        <v>950</v>
      </c>
      <c r="FY681" s="51" t="s">
        <v>961</v>
      </c>
      <c r="GD681" s="52">
        <v>72.3</v>
      </c>
      <c r="GI681" s="51" t="s">
        <v>1050</v>
      </c>
      <c r="GN681" s="52" t="s">
        <v>963</v>
      </c>
      <c r="GX681" s="52" t="s">
        <v>918</v>
      </c>
      <c r="HM681" s="51" t="s">
        <v>952</v>
      </c>
      <c r="HR681" s="52" t="s">
        <v>990</v>
      </c>
      <c r="HW681" s="69" t="s">
        <v>1557</v>
      </c>
      <c r="HX681" s="69" t="s">
        <v>1558</v>
      </c>
      <c r="IQ681" s="51" t="s">
        <v>707</v>
      </c>
      <c r="IV681" s="52" t="s">
        <v>1252</v>
      </c>
      <c r="JF681" s="52" t="s">
        <v>4874</v>
      </c>
      <c r="JZ681" s="52" t="s">
        <v>1058</v>
      </c>
      <c r="KE681" s="51" t="s">
        <v>1090</v>
      </c>
    </row>
    <row r="682" spans="1:297" ht="409.6" thickBot="1">
      <c r="P682" s="51" t="s">
        <v>962</v>
      </c>
      <c r="U682" s="52" t="s">
        <v>1061</v>
      </c>
      <c r="Z682" s="52">
        <v>11</v>
      </c>
      <c r="AE682" s="51" t="s">
        <v>1056</v>
      </c>
      <c r="AF682"/>
      <c r="AG682"/>
      <c r="AH682"/>
      <c r="AI682"/>
      <c r="AJ682" s="52" t="s">
        <v>6153</v>
      </c>
      <c r="AT682" s="52" t="s">
        <v>992</v>
      </c>
      <c r="AY682" s="52" t="s">
        <v>1107</v>
      </c>
      <c r="BD682" s="51" t="s">
        <v>950</v>
      </c>
      <c r="DQ682" s="51" t="s">
        <v>1050</v>
      </c>
      <c r="DV682" s="52" t="s">
        <v>918</v>
      </c>
      <c r="EP682" s="51" t="s">
        <v>971</v>
      </c>
      <c r="EU682" s="50" t="s">
        <v>1031</v>
      </c>
      <c r="EZ682" s="51" t="s">
        <v>968</v>
      </c>
      <c r="FJ682" s="52">
        <v>74</v>
      </c>
      <c r="FT682" s="52" t="s">
        <v>4631</v>
      </c>
      <c r="FY682" s="52" t="s">
        <v>171</v>
      </c>
      <c r="GI682" s="52">
        <v>30.4</v>
      </c>
      <c r="GS682" s="51" t="s">
        <v>1056</v>
      </c>
      <c r="HC682" s="51" t="s">
        <v>1050</v>
      </c>
      <c r="HH682" s="51" t="s">
        <v>1060</v>
      </c>
      <c r="HM682" s="52" t="s">
        <v>953</v>
      </c>
      <c r="HW682" s="70" t="s">
        <v>2939</v>
      </c>
      <c r="HX682" s="70" t="s">
        <v>5753</v>
      </c>
      <c r="IB682" s="51" t="s">
        <v>1072</v>
      </c>
      <c r="IQ682" s="52" t="s">
        <v>1248</v>
      </c>
      <c r="JA682" s="51" t="s">
        <v>1046</v>
      </c>
      <c r="JF682" s="52" t="s">
        <v>4875</v>
      </c>
      <c r="JK682" s="51" t="s">
        <v>954</v>
      </c>
      <c r="JP682" s="51" t="s">
        <v>950</v>
      </c>
      <c r="JU682" s="51" t="s">
        <v>98</v>
      </c>
      <c r="KE682" s="52" t="s">
        <v>1091</v>
      </c>
    </row>
    <row r="683" spans="1:297" ht="17" thickBot="1">
      <c r="A683" s="50" t="s">
        <v>1041</v>
      </c>
      <c r="F683" s="51" t="s">
        <v>950</v>
      </c>
      <c r="P683" s="52" t="s">
        <v>996</v>
      </c>
      <c r="AE683" s="52">
        <v>2030</v>
      </c>
      <c r="AF683"/>
      <c r="AG683"/>
      <c r="AH683"/>
      <c r="AI683"/>
      <c r="AO683" s="50" t="s">
        <v>1034</v>
      </c>
      <c r="BD683" s="52" t="s">
        <v>986</v>
      </c>
      <c r="BI683" s="51" t="s">
        <v>1038</v>
      </c>
      <c r="BN683" s="51" t="s">
        <v>1074</v>
      </c>
      <c r="BS683" s="51" t="s">
        <v>971</v>
      </c>
      <c r="BX683" s="51"/>
      <c r="CM683" s="51" t="s">
        <v>972</v>
      </c>
      <c r="CW683" s="51" t="s">
        <v>1080</v>
      </c>
      <c r="DL683" s="51" t="s">
        <v>1069</v>
      </c>
      <c r="DQ683" s="52">
        <v>61</v>
      </c>
      <c r="EA683" s="51" t="s">
        <v>961</v>
      </c>
      <c r="EF683" s="51" t="s">
        <v>98</v>
      </c>
      <c r="EK683" s="51" t="s">
        <v>999</v>
      </c>
      <c r="EP683" s="52" t="s">
        <v>2706</v>
      </c>
      <c r="EZ683" s="52" t="s">
        <v>124</v>
      </c>
      <c r="FE683" s="51" t="s">
        <v>732</v>
      </c>
      <c r="GD683" s="51" t="s">
        <v>1060</v>
      </c>
      <c r="GN683" s="51" t="s">
        <v>964</v>
      </c>
      <c r="GS683" s="52">
        <v>2020</v>
      </c>
      <c r="GX683" s="51" t="s">
        <v>962</v>
      </c>
      <c r="HC683" s="52">
        <v>60</v>
      </c>
      <c r="HH683" s="52" t="s">
        <v>1061</v>
      </c>
      <c r="HR683" s="51" t="s">
        <v>991</v>
      </c>
      <c r="HW683" s="50" t="s">
        <v>735</v>
      </c>
      <c r="IB683" s="52">
        <v>100</v>
      </c>
      <c r="IV683" s="51" t="s">
        <v>707</v>
      </c>
      <c r="JA683" s="52" t="s">
        <v>1047</v>
      </c>
      <c r="JK683" s="52" t="s">
        <v>955</v>
      </c>
      <c r="JP683" s="52" t="s">
        <v>3037</v>
      </c>
      <c r="JZ683" s="51" t="s">
        <v>1059</v>
      </c>
      <c r="KJ683" s="51" t="s">
        <v>1122</v>
      </c>
    </row>
    <row r="684" spans="1:297" ht="115.5" thickBot="1">
      <c r="F684" s="52" t="s">
        <v>986</v>
      </c>
      <c r="K684" s="51" t="s">
        <v>1021</v>
      </c>
      <c r="U684" s="51" t="s">
        <v>732</v>
      </c>
      <c r="Z684" s="51" t="s">
        <v>1053</v>
      </c>
      <c r="AE684"/>
      <c r="AF684"/>
      <c r="AG684"/>
      <c r="AH684"/>
      <c r="AI684"/>
      <c r="AT684" s="51" t="s">
        <v>958</v>
      </c>
      <c r="AY684" s="51" t="s">
        <v>98</v>
      </c>
      <c r="BI684" s="52" t="s">
        <v>1430</v>
      </c>
      <c r="BN684" s="52" t="s">
        <v>7734</v>
      </c>
      <c r="BS684" s="52" t="s">
        <v>7912</v>
      </c>
      <c r="CM684" s="52" t="s">
        <v>8277</v>
      </c>
      <c r="CW684" s="69"/>
      <c r="CX684" s="69" t="s">
        <v>1081</v>
      </c>
      <c r="CY684" s="69" t="s">
        <v>1082</v>
      </c>
      <c r="DL684" s="52" t="s">
        <v>8869</v>
      </c>
      <c r="DV684" s="51" t="s">
        <v>962</v>
      </c>
      <c r="EA684" s="52" t="s">
        <v>917</v>
      </c>
      <c r="EF684" s="52" t="s">
        <v>1770</v>
      </c>
      <c r="EK684" s="52">
        <v>2000000</v>
      </c>
      <c r="FE684" s="52" t="s">
        <v>4477</v>
      </c>
      <c r="FJ684" s="51" t="s">
        <v>1053</v>
      </c>
      <c r="FT684" s="51" t="s">
        <v>952</v>
      </c>
      <c r="FY684" s="51" t="s">
        <v>962</v>
      </c>
      <c r="GD684" s="52" t="s">
        <v>1061</v>
      </c>
      <c r="GI684" s="51" t="s">
        <v>1053</v>
      </c>
      <c r="GN684" s="52" t="s">
        <v>1477</v>
      </c>
      <c r="GX684" s="52" t="s">
        <v>978</v>
      </c>
      <c r="HM684" s="51" t="s">
        <v>954</v>
      </c>
      <c r="HR684" s="52" t="s">
        <v>992</v>
      </c>
      <c r="IQ684" s="83" t="s">
        <v>10970</v>
      </c>
      <c r="IV684" s="52" t="s">
        <v>1248</v>
      </c>
      <c r="JF684" s="50" t="s">
        <v>1555</v>
      </c>
      <c r="JZ684" s="52">
        <v>13</v>
      </c>
      <c r="KE684" s="51" t="s">
        <v>1092</v>
      </c>
      <c r="KJ684" s="69" t="s">
        <v>1123</v>
      </c>
      <c r="KK684" s="69" t="s">
        <v>98</v>
      </c>
    </row>
    <row r="685" spans="1:297" ht="344.5" thickBot="1">
      <c r="K685" s="69"/>
      <c r="L685" s="69" t="s">
        <v>1022</v>
      </c>
      <c r="M685" s="69" t="s">
        <v>1012</v>
      </c>
      <c r="P685" s="51" t="s">
        <v>964</v>
      </c>
      <c r="U685" s="52" t="s">
        <v>5372</v>
      </c>
      <c r="Z685" s="52">
        <v>2016</v>
      </c>
      <c r="AE685" s="51" t="s">
        <v>1057</v>
      </c>
      <c r="AF685"/>
      <c r="AG685"/>
      <c r="AH685"/>
      <c r="AI685"/>
      <c r="AT685" s="52" t="s">
        <v>993</v>
      </c>
      <c r="AY685" s="52" t="s">
        <v>6587</v>
      </c>
      <c r="BD685" s="51" t="s">
        <v>987</v>
      </c>
      <c r="BI685" s="52" t="s">
        <v>7551</v>
      </c>
      <c r="BX685" s="51"/>
      <c r="CW685" s="72" t="s">
        <v>1083</v>
      </c>
      <c r="CX685" s="70">
        <v>0</v>
      </c>
      <c r="CY685" s="70">
        <v>0</v>
      </c>
      <c r="DQ685" s="51" t="s">
        <v>1053</v>
      </c>
      <c r="DV685" s="52" t="s">
        <v>1004</v>
      </c>
      <c r="EP685" s="51" t="s">
        <v>998</v>
      </c>
      <c r="EU685" s="50" t="s">
        <v>1032</v>
      </c>
      <c r="EZ685" s="51" t="s">
        <v>969</v>
      </c>
      <c r="FJ685" s="52">
        <v>2017</v>
      </c>
      <c r="FT685" s="52" t="s">
        <v>953</v>
      </c>
      <c r="FY685" s="52" t="s">
        <v>171</v>
      </c>
      <c r="GI685" s="52">
        <v>2014</v>
      </c>
      <c r="GS685" s="51" t="s">
        <v>1070</v>
      </c>
      <c r="HC685" s="51" t="s">
        <v>1053</v>
      </c>
      <c r="HH685" s="51" t="s">
        <v>732</v>
      </c>
      <c r="HM685" s="52" t="s">
        <v>955</v>
      </c>
      <c r="IB685" s="51" t="s">
        <v>1073</v>
      </c>
      <c r="IQ685" s="51" t="s">
        <v>1049</v>
      </c>
      <c r="JA685" s="51" t="s">
        <v>707</v>
      </c>
      <c r="JK685" s="51" t="s">
        <v>956</v>
      </c>
      <c r="JP685" s="51" t="s">
        <v>952</v>
      </c>
      <c r="KE685" s="52" t="s">
        <v>1108</v>
      </c>
      <c r="KJ685" s="70" t="s">
        <v>1124</v>
      </c>
      <c r="KK685" s="70" t="s">
        <v>11753</v>
      </c>
    </row>
    <row r="686" spans="1:297" ht="408.5" customHeight="1" thickBot="1">
      <c r="A686" s="51" t="s">
        <v>1042</v>
      </c>
      <c r="F686" s="51" t="s">
        <v>987</v>
      </c>
      <c r="K686" s="72" t="s">
        <v>1023</v>
      </c>
      <c r="L686" s="70" t="s">
        <v>1525</v>
      </c>
      <c r="M686" s="70" t="s">
        <v>2922</v>
      </c>
      <c r="P686" s="52" t="s">
        <v>979</v>
      </c>
      <c r="AE686" s="52" t="s">
        <v>1250</v>
      </c>
      <c r="AF686"/>
      <c r="AG686"/>
      <c r="AH686"/>
      <c r="AI686"/>
      <c r="AJ686" s="50" t="s">
        <v>1064</v>
      </c>
      <c r="AO686" s="51" t="s">
        <v>1035</v>
      </c>
      <c r="BD686" s="52" t="s">
        <v>988</v>
      </c>
      <c r="BI686" s="52" t="s">
        <v>7552</v>
      </c>
      <c r="BN686" s="51" t="s">
        <v>1075</v>
      </c>
      <c r="BS686" s="51" t="s">
        <v>998</v>
      </c>
      <c r="BX686" s="52"/>
      <c r="CM686" s="51" t="s">
        <v>973</v>
      </c>
      <c r="CW686" s="73" t="s">
        <v>1084</v>
      </c>
      <c r="CX686" s="71">
        <v>0</v>
      </c>
      <c r="CY686" s="71">
        <v>0</v>
      </c>
      <c r="DL686" s="51" t="s">
        <v>1053</v>
      </c>
      <c r="DQ686" s="52">
        <v>2012</v>
      </c>
      <c r="EA686" s="51" t="s">
        <v>962</v>
      </c>
      <c r="EK686" s="51" t="s">
        <v>98</v>
      </c>
      <c r="EP686" s="52" t="s">
        <v>2707</v>
      </c>
      <c r="EZ686" s="52" t="s">
        <v>124</v>
      </c>
      <c r="GD686" s="51" t="s">
        <v>732</v>
      </c>
      <c r="GN686" s="51" t="s">
        <v>966</v>
      </c>
      <c r="GS686" s="52">
        <v>0</v>
      </c>
      <c r="GX686" s="51" t="s">
        <v>964</v>
      </c>
      <c r="HC686" s="52">
        <v>2017</v>
      </c>
      <c r="HH686" s="52" t="s">
        <v>10465</v>
      </c>
      <c r="HR686" s="51" t="s">
        <v>958</v>
      </c>
      <c r="HW686" s="50" t="s">
        <v>1041</v>
      </c>
      <c r="IB686" s="52" t="s">
        <v>2002</v>
      </c>
      <c r="IQ686" s="52">
        <v>99</v>
      </c>
      <c r="IV686" s="51" t="s">
        <v>1049</v>
      </c>
      <c r="JA686" s="52" t="s">
        <v>1048</v>
      </c>
      <c r="JK686" s="52" t="s">
        <v>1486</v>
      </c>
      <c r="JP686" s="52" t="s">
        <v>953</v>
      </c>
      <c r="JU686" s="51" t="s">
        <v>1090</v>
      </c>
      <c r="JZ686" s="51" t="s">
        <v>1060</v>
      </c>
      <c r="KJ686" s="71" t="s">
        <v>1273</v>
      </c>
      <c r="KK686" s="71" t="s">
        <v>11753</v>
      </c>
    </row>
    <row r="687" spans="1:297" ht="409.6" thickBot="1">
      <c r="A687" s="52" t="s">
        <v>1244</v>
      </c>
      <c r="F687" s="52" t="s">
        <v>988</v>
      </c>
      <c r="K687" s="73" t="s">
        <v>1024</v>
      </c>
      <c r="L687" s="71" t="s">
        <v>1525</v>
      </c>
      <c r="M687" s="71" t="s">
        <v>2923</v>
      </c>
      <c r="Z687" s="51" t="s">
        <v>1054</v>
      </c>
      <c r="AE687"/>
      <c r="AF687"/>
      <c r="AG687"/>
      <c r="AH687"/>
      <c r="AI687"/>
      <c r="AO687" s="52" t="s">
        <v>1538</v>
      </c>
      <c r="AT687" s="51" t="s">
        <v>994</v>
      </c>
      <c r="BI687" s="52" t="s">
        <v>7553</v>
      </c>
      <c r="BN687" s="52" t="s">
        <v>3045</v>
      </c>
      <c r="BS687" s="52" t="s">
        <v>7913</v>
      </c>
      <c r="CM687" s="52">
        <v>115025</v>
      </c>
      <c r="CW687" s="72" t="s">
        <v>1085</v>
      </c>
      <c r="CX687" s="70">
        <v>0</v>
      </c>
      <c r="CY687" s="70">
        <v>0</v>
      </c>
      <c r="DL687" s="52">
        <v>2013</v>
      </c>
      <c r="DV687" s="51" t="s">
        <v>964</v>
      </c>
      <c r="EA687" s="52" t="s">
        <v>996</v>
      </c>
      <c r="FJ687" s="51" t="s">
        <v>1054</v>
      </c>
      <c r="FT687" s="51" t="s">
        <v>954</v>
      </c>
      <c r="FY687" s="51" t="s">
        <v>964</v>
      </c>
      <c r="GD687" s="52" t="s">
        <v>5571</v>
      </c>
      <c r="GI687" s="51" t="s">
        <v>1054</v>
      </c>
      <c r="GN687" s="52" t="s">
        <v>1731</v>
      </c>
      <c r="GX687" s="52" t="s">
        <v>1195</v>
      </c>
      <c r="HM687" s="51" t="s">
        <v>956</v>
      </c>
      <c r="HR687" s="52" t="s">
        <v>993</v>
      </c>
      <c r="IV687" s="52">
        <v>100</v>
      </c>
      <c r="JF687" s="51" t="s">
        <v>1556</v>
      </c>
      <c r="JU687" s="52" t="s">
        <v>1116</v>
      </c>
      <c r="JZ687" s="52" t="s">
        <v>1061</v>
      </c>
      <c r="KE687" s="51" t="s">
        <v>1094</v>
      </c>
      <c r="KJ687" s="50" t="s">
        <v>1128</v>
      </c>
    </row>
    <row r="688" spans="1:297" ht="400.5" customHeight="1" thickBot="1">
      <c r="K688" s="72" t="s">
        <v>1025</v>
      </c>
      <c r="L688" s="70" t="s">
        <v>1030</v>
      </c>
      <c r="M688" s="70" t="s">
        <v>2924</v>
      </c>
      <c r="P688" s="51" t="s">
        <v>966</v>
      </c>
      <c r="Z688" s="52">
        <v>2016</v>
      </c>
      <c r="AE688" s="51" t="s">
        <v>1059</v>
      </c>
      <c r="AF688"/>
      <c r="AG688"/>
      <c r="AH688"/>
      <c r="AI688"/>
      <c r="AT688" s="52" t="s">
        <v>6343</v>
      </c>
      <c r="BD688" s="51" t="s">
        <v>989</v>
      </c>
      <c r="BI688" s="52" t="s">
        <v>7554</v>
      </c>
      <c r="BX688" s="51"/>
      <c r="CW688" s="73" t="s">
        <v>1086</v>
      </c>
      <c r="CX688" s="71">
        <v>2</v>
      </c>
      <c r="CY688" s="71">
        <v>96</v>
      </c>
      <c r="DQ688" s="51" t="s">
        <v>1054</v>
      </c>
      <c r="DV688" s="52" t="s">
        <v>979</v>
      </c>
      <c r="EF688" s="51" t="s">
        <v>1090</v>
      </c>
      <c r="EP688" s="51" t="s">
        <v>999</v>
      </c>
      <c r="EU688" s="51" t="s">
        <v>1033</v>
      </c>
      <c r="EZ688" s="51" t="s">
        <v>970</v>
      </c>
      <c r="FE688" s="51" t="s">
        <v>1046</v>
      </c>
      <c r="FJ688" s="52">
        <v>2018</v>
      </c>
      <c r="FT688" s="52" t="s">
        <v>975</v>
      </c>
      <c r="FY688" s="52" t="s">
        <v>171</v>
      </c>
      <c r="GI688" s="52">
        <v>2019</v>
      </c>
      <c r="GS688" s="51" t="s">
        <v>1071</v>
      </c>
      <c r="HC688" s="51" t="s">
        <v>1054</v>
      </c>
      <c r="HH688" s="51" t="s">
        <v>1062</v>
      </c>
      <c r="HM688" s="52" t="s">
        <v>3122</v>
      </c>
      <c r="IB688" s="51" t="s">
        <v>732</v>
      </c>
      <c r="IQ688" s="51" t="s">
        <v>1050</v>
      </c>
      <c r="JA688" s="51" t="s">
        <v>1049</v>
      </c>
      <c r="JF688" s="69" t="s">
        <v>1557</v>
      </c>
      <c r="JG688" s="69" t="s">
        <v>1558</v>
      </c>
      <c r="JK688" s="51" t="s">
        <v>958</v>
      </c>
      <c r="JP688" s="51" t="s">
        <v>954</v>
      </c>
      <c r="KE688" s="52">
        <v>83.71</v>
      </c>
    </row>
    <row r="689" spans="1:296" ht="409.6" thickBot="1">
      <c r="A689" s="50" t="s">
        <v>1245</v>
      </c>
      <c r="F689" s="51" t="s">
        <v>989</v>
      </c>
      <c r="K689" s="73" t="s">
        <v>1026</v>
      </c>
      <c r="L689" s="71" t="s">
        <v>1018</v>
      </c>
      <c r="M689" s="71" t="s">
        <v>2925</v>
      </c>
      <c r="P689" s="52" t="s">
        <v>967</v>
      </c>
      <c r="U689" s="50" t="s">
        <v>1064</v>
      </c>
      <c r="AE689" s="52">
        <v>8</v>
      </c>
      <c r="AF689"/>
      <c r="AG689"/>
      <c r="AH689"/>
      <c r="AI689"/>
      <c r="AJ689" s="51" t="s">
        <v>1065</v>
      </c>
      <c r="AO689" s="50" t="s">
        <v>1037</v>
      </c>
      <c r="AY689" s="51" t="s">
        <v>1090</v>
      </c>
      <c r="BD689" s="52" t="s">
        <v>990</v>
      </c>
      <c r="BI689" s="52" t="s">
        <v>7555</v>
      </c>
      <c r="BS689" s="51" t="s">
        <v>999</v>
      </c>
      <c r="BX689" s="52"/>
      <c r="CM689" s="51" t="s">
        <v>98</v>
      </c>
      <c r="CW689" s="72" t="s">
        <v>1087</v>
      </c>
      <c r="CX689" s="70">
        <v>0</v>
      </c>
      <c r="CY689" s="70">
        <v>0</v>
      </c>
      <c r="DL689" s="51" t="s">
        <v>1054</v>
      </c>
      <c r="DQ689" s="52">
        <v>2012</v>
      </c>
      <c r="EA689" s="51" t="s">
        <v>964</v>
      </c>
      <c r="EF689" s="52" t="s">
        <v>1091</v>
      </c>
      <c r="EP689" s="52">
        <v>0</v>
      </c>
      <c r="EU689" s="52" t="s">
        <v>132</v>
      </c>
      <c r="EZ689" s="52" t="s">
        <v>124</v>
      </c>
      <c r="FE689" s="52" t="s">
        <v>1254</v>
      </c>
      <c r="GN689" s="51" t="s">
        <v>968</v>
      </c>
      <c r="GS689" s="52">
        <v>25</v>
      </c>
      <c r="GX689" s="51" t="s">
        <v>966</v>
      </c>
      <c r="HC689" s="52">
        <v>2018</v>
      </c>
      <c r="HH689" s="52">
        <v>29</v>
      </c>
      <c r="HR689" s="51" t="s">
        <v>994</v>
      </c>
      <c r="HW689" s="51" t="s">
        <v>1042</v>
      </c>
      <c r="IB689" s="52" t="s">
        <v>10788</v>
      </c>
      <c r="IQ689" s="52">
        <v>56.6</v>
      </c>
      <c r="IV689" s="51" t="s">
        <v>1050</v>
      </c>
      <c r="JA689" s="52">
        <v>100</v>
      </c>
      <c r="JF689" s="70" t="s">
        <v>2939</v>
      </c>
      <c r="JG689" s="70" t="s">
        <v>4876</v>
      </c>
      <c r="JK689" s="52" t="s">
        <v>1487</v>
      </c>
      <c r="JP689" s="52" t="s">
        <v>975</v>
      </c>
      <c r="JU689" s="51" t="s">
        <v>1092</v>
      </c>
      <c r="JZ689" s="51" t="s">
        <v>732</v>
      </c>
    </row>
    <row r="690" spans="1:296" ht="112.5" customHeight="1" thickBot="1">
      <c r="F690" s="52" t="s">
        <v>990</v>
      </c>
      <c r="K690" s="72" t="s">
        <v>1027</v>
      </c>
      <c r="L690" s="70" t="s">
        <v>1030</v>
      </c>
      <c r="M690" s="70" t="s">
        <v>2926</v>
      </c>
      <c r="Z690" s="51" t="s">
        <v>1249</v>
      </c>
      <c r="AE690"/>
      <c r="AF690"/>
      <c r="AG690"/>
      <c r="AH690"/>
      <c r="AI690"/>
      <c r="AT690" s="51" t="s">
        <v>961</v>
      </c>
      <c r="AY690" s="52" t="s">
        <v>1091</v>
      </c>
      <c r="BI690" s="52" t="s">
        <v>7556</v>
      </c>
      <c r="BS690" s="52">
        <v>569990000</v>
      </c>
      <c r="CM690" s="52" t="s">
        <v>8278</v>
      </c>
      <c r="CW690" s="50" t="s">
        <v>1088</v>
      </c>
      <c r="DL690" s="52">
        <v>2017</v>
      </c>
      <c r="DV690" s="51" t="s">
        <v>966</v>
      </c>
      <c r="EA690" s="52" t="s">
        <v>979</v>
      </c>
      <c r="EK690" s="50" t="s">
        <v>1009</v>
      </c>
      <c r="FJ690" s="51" t="s">
        <v>1249</v>
      </c>
      <c r="FT690" s="51" t="s">
        <v>956</v>
      </c>
      <c r="FY690" s="51" t="s">
        <v>966</v>
      </c>
      <c r="GI690" s="51" t="s">
        <v>1249</v>
      </c>
      <c r="GN690" s="52" t="s">
        <v>124</v>
      </c>
      <c r="GX690" s="52" t="s">
        <v>1731</v>
      </c>
      <c r="HM690" s="51" t="s">
        <v>958</v>
      </c>
      <c r="HR690" s="52" t="s">
        <v>10592</v>
      </c>
      <c r="HW690" s="52" t="s">
        <v>1244</v>
      </c>
      <c r="IV690" s="52">
        <v>4</v>
      </c>
      <c r="JF690" s="50" t="s">
        <v>735</v>
      </c>
      <c r="JU690" s="52" t="s">
        <v>693</v>
      </c>
      <c r="JZ690" s="52" t="s">
        <v>11625</v>
      </c>
      <c r="KE690" s="51" t="s">
        <v>707</v>
      </c>
      <c r="KJ690" s="51" t="s">
        <v>1129</v>
      </c>
    </row>
    <row r="691" spans="1:296" ht="56.5" thickBot="1">
      <c r="K691" s="73" t="s">
        <v>1028</v>
      </c>
      <c r="L691" s="71" t="s">
        <v>1030</v>
      </c>
      <c r="M691" s="71" t="s">
        <v>2927</v>
      </c>
      <c r="P691" s="51" t="s">
        <v>968</v>
      </c>
      <c r="Z691" s="52">
        <v>1257636</v>
      </c>
      <c r="AE691" s="51" t="s">
        <v>1060</v>
      </c>
      <c r="AF691"/>
      <c r="AG691"/>
      <c r="AH691"/>
      <c r="AI691"/>
      <c r="AJ691" s="51" t="s">
        <v>1066</v>
      </c>
      <c r="AT691" s="52" t="s">
        <v>995</v>
      </c>
      <c r="BD691" s="51" t="s">
        <v>991</v>
      </c>
      <c r="BI691" s="83" t="s">
        <v>7557</v>
      </c>
      <c r="BN691" s="50" t="s">
        <v>1077</v>
      </c>
      <c r="BX691" s="51"/>
      <c r="DQ691" s="51" t="s">
        <v>1249</v>
      </c>
      <c r="DV691" s="52" t="s">
        <v>997</v>
      </c>
      <c r="EF691" s="51" t="s">
        <v>1092</v>
      </c>
      <c r="EP691" s="51" t="s">
        <v>98</v>
      </c>
      <c r="EU691" s="50" t="s">
        <v>1034</v>
      </c>
      <c r="EZ691" s="51" t="s">
        <v>971</v>
      </c>
      <c r="FE691" s="51" t="s">
        <v>707</v>
      </c>
      <c r="FJ691" s="52">
        <v>510000</v>
      </c>
      <c r="FT691" s="52" t="s">
        <v>1931</v>
      </c>
      <c r="FY691" s="52" t="s">
        <v>171</v>
      </c>
      <c r="GD691" s="51" t="s">
        <v>1046</v>
      </c>
      <c r="GI691" s="52">
        <v>6325689</v>
      </c>
      <c r="GS691" s="51" t="s">
        <v>1072</v>
      </c>
      <c r="HC691" s="51" t="s">
        <v>1249</v>
      </c>
      <c r="HH691" s="51" t="s">
        <v>1063</v>
      </c>
      <c r="HM691" s="52" t="s">
        <v>1205</v>
      </c>
      <c r="IB691" s="51" t="s">
        <v>1074</v>
      </c>
      <c r="IQ691" s="51" t="s">
        <v>1051</v>
      </c>
      <c r="JA691" s="51" t="s">
        <v>1050</v>
      </c>
      <c r="JK691" s="51" t="s">
        <v>960</v>
      </c>
      <c r="JP691" s="51" t="s">
        <v>956</v>
      </c>
      <c r="KE691" s="52" t="s">
        <v>1095</v>
      </c>
      <c r="KJ691" s="52" t="s">
        <v>132</v>
      </c>
    </row>
    <row r="692" spans="1:296" ht="48.5" thickBot="1">
      <c r="A692" s="51" t="s">
        <v>1246</v>
      </c>
      <c r="F692" s="51" t="s">
        <v>991</v>
      </c>
      <c r="K692" s="72" t="s">
        <v>1029</v>
      </c>
      <c r="L692" s="70" t="s">
        <v>1018</v>
      </c>
      <c r="M692" s="70" t="s">
        <v>2928</v>
      </c>
      <c r="P692" s="52" t="s">
        <v>124</v>
      </c>
      <c r="U692" s="51" t="s">
        <v>1065</v>
      </c>
      <c r="AE692" s="52" t="s">
        <v>3156</v>
      </c>
      <c r="AF692"/>
      <c r="AG692"/>
      <c r="AH692"/>
      <c r="AI692"/>
      <c r="AJ692" s="52" t="s">
        <v>1067</v>
      </c>
      <c r="AO692" s="51" t="s">
        <v>1038</v>
      </c>
      <c r="AY692" s="51" t="s">
        <v>1092</v>
      </c>
      <c r="BD692" s="52" t="s">
        <v>1217</v>
      </c>
      <c r="BI692" s="52" t="s">
        <v>7558</v>
      </c>
      <c r="BS692" s="51" t="s">
        <v>98</v>
      </c>
      <c r="BX692" s="52"/>
      <c r="DL692" s="51" t="s">
        <v>1056</v>
      </c>
      <c r="DQ692" s="52">
        <v>160400</v>
      </c>
      <c r="EA692" s="51" t="s">
        <v>966</v>
      </c>
      <c r="EF692" s="52" t="s">
        <v>1108</v>
      </c>
      <c r="EP692" s="52" t="s">
        <v>2708</v>
      </c>
      <c r="EZ692" s="52" t="s">
        <v>8981</v>
      </c>
      <c r="FE692" s="52" t="s">
        <v>1048</v>
      </c>
      <c r="GD692" s="52" t="s">
        <v>1252</v>
      </c>
      <c r="GN692" s="51" t="s">
        <v>969</v>
      </c>
      <c r="GS692" s="51" t="s">
        <v>1073</v>
      </c>
      <c r="GX692" s="51" t="s">
        <v>968</v>
      </c>
      <c r="HC692" s="52">
        <v>1161801</v>
      </c>
      <c r="HH692" s="52">
        <v>0</v>
      </c>
      <c r="HR692" s="51" t="s">
        <v>961</v>
      </c>
      <c r="HW692" s="50" t="s">
        <v>1245</v>
      </c>
      <c r="IB692" s="52" t="s">
        <v>10789</v>
      </c>
      <c r="IQ692" s="52" t="s">
        <v>10971</v>
      </c>
      <c r="IV692" s="51" t="s">
        <v>1053</v>
      </c>
      <c r="JA692" s="52">
        <v>10</v>
      </c>
      <c r="JK692" s="52" t="s">
        <v>11330</v>
      </c>
      <c r="JP692" s="52" t="s">
        <v>4622</v>
      </c>
      <c r="JU692" s="51" t="s">
        <v>1094</v>
      </c>
      <c r="JZ692" s="51" t="s">
        <v>1062</v>
      </c>
    </row>
    <row r="693" spans="1:296" ht="17" thickBot="1">
      <c r="F693" s="52" t="s">
        <v>992</v>
      </c>
      <c r="K693" s="73" t="s">
        <v>36</v>
      </c>
      <c r="L693" s="71" t="s">
        <v>171</v>
      </c>
      <c r="M693" s="73"/>
      <c r="Z693" s="51" t="s">
        <v>1056</v>
      </c>
      <c r="AE693"/>
      <c r="AF693"/>
      <c r="AG693"/>
      <c r="AH693"/>
      <c r="AI693"/>
      <c r="AO693" s="52" t="s">
        <v>12111</v>
      </c>
      <c r="AT693" s="51" t="s">
        <v>962</v>
      </c>
      <c r="AY693" s="52" t="s">
        <v>1108</v>
      </c>
      <c r="BI693" s="52" t="s">
        <v>1430</v>
      </c>
      <c r="CW693" s="51" t="s">
        <v>1089</v>
      </c>
      <c r="DL693" s="52">
        <v>2030</v>
      </c>
      <c r="DV693" s="51" t="s">
        <v>968</v>
      </c>
      <c r="EA693" s="52" t="s">
        <v>997</v>
      </c>
      <c r="EK693" s="51" t="s">
        <v>1010</v>
      </c>
      <c r="FJ693" s="51" t="s">
        <v>1056</v>
      </c>
      <c r="FT693" s="51" t="s">
        <v>958</v>
      </c>
      <c r="FY693" s="51" t="s">
        <v>968</v>
      </c>
      <c r="GI693" s="51" t="s">
        <v>1056</v>
      </c>
      <c r="GN693" s="52" t="s">
        <v>124</v>
      </c>
      <c r="GS693" s="52" t="s">
        <v>1061</v>
      </c>
      <c r="GX693" s="52" t="s">
        <v>124</v>
      </c>
      <c r="HM693" s="51" t="s">
        <v>960</v>
      </c>
      <c r="HR693" s="52" t="s">
        <v>918</v>
      </c>
      <c r="IV693" s="52">
        <v>2016</v>
      </c>
      <c r="JF693" s="50" t="s">
        <v>1041</v>
      </c>
      <c r="JU693" s="52">
        <v>779</v>
      </c>
      <c r="JZ693" s="52">
        <v>20</v>
      </c>
      <c r="KE693" s="51" t="s">
        <v>1096</v>
      </c>
      <c r="KJ693" s="50" t="s">
        <v>1130</v>
      </c>
    </row>
    <row r="694" spans="1:296" ht="17" thickBot="1">
      <c r="A694" s="51" t="s">
        <v>1046</v>
      </c>
      <c r="K694" s="50" t="s">
        <v>1031</v>
      </c>
      <c r="P694" s="51" t="s">
        <v>969</v>
      </c>
      <c r="U694" s="51" t="s">
        <v>1066</v>
      </c>
      <c r="Z694" s="52">
        <v>2025</v>
      </c>
      <c r="AE694" s="51" t="s">
        <v>732</v>
      </c>
      <c r="AF694"/>
      <c r="AG694"/>
      <c r="AH694"/>
      <c r="AI694"/>
      <c r="AJ694" s="51" t="s">
        <v>1068</v>
      </c>
      <c r="AT694" s="52" t="s">
        <v>963</v>
      </c>
      <c r="BD694" s="51" t="s">
        <v>958</v>
      </c>
      <c r="BI694" s="52" t="s">
        <v>7559</v>
      </c>
      <c r="BN694" s="51" t="s">
        <v>1078</v>
      </c>
      <c r="BX694" s="51"/>
      <c r="CM694" s="51" t="s">
        <v>950</v>
      </c>
      <c r="DQ694" s="51" t="s">
        <v>1056</v>
      </c>
      <c r="DV694" s="52">
        <v>4000000000000</v>
      </c>
      <c r="EF694" s="51" t="s">
        <v>1094</v>
      </c>
      <c r="EK694" s="69"/>
      <c r="EL694" s="69" t="s">
        <v>1011</v>
      </c>
      <c r="EM694" s="69" t="s">
        <v>1012</v>
      </c>
      <c r="EU694" s="51" t="s">
        <v>1035</v>
      </c>
      <c r="EZ694" s="51" t="s">
        <v>998</v>
      </c>
      <c r="FE694" s="51" t="s">
        <v>1049</v>
      </c>
      <c r="FJ694" s="52">
        <v>2050</v>
      </c>
      <c r="FT694" s="52" t="s">
        <v>1932</v>
      </c>
      <c r="FY694" s="52" t="s">
        <v>124</v>
      </c>
      <c r="GD694" s="51" t="s">
        <v>707</v>
      </c>
      <c r="GI694" s="52">
        <v>2031</v>
      </c>
      <c r="HC694" s="51" t="s">
        <v>1056</v>
      </c>
      <c r="HM694" s="52" t="s">
        <v>4632</v>
      </c>
      <c r="IB694" s="51" t="s">
        <v>1075</v>
      </c>
      <c r="IQ694" s="83" t="s">
        <v>10972</v>
      </c>
      <c r="JA694" s="51" t="s">
        <v>1051</v>
      </c>
      <c r="JK694" s="51" t="s">
        <v>961</v>
      </c>
      <c r="JP694" s="51" t="s">
        <v>958</v>
      </c>
      <c r="KE694" s="52" t="s">
        <v>1103</v>
      </c>
    </row>
    <row r="695" spans="1:296" ht="409.6" thickBot="1">
      <c r="A695" s="52" t="s">
        <v>1247</v>
      </c>
      <c r="F695" s="51" t="s">
        <v>958</v>
      </c>
      <c r="P695" s="52">
        <v>15000000</v>
      </c>
      <c r="U695" s="52" t="s">
        <v>5373</v>
      </c>
      <c r="AE695" s="52" t="s">
        <v>5988</v>
      </c>
      <c r="AF695"/>
      <c r="AG695"/>
      <c r="AH695"/>
      <c r="AI695"/>
      <c r="AJ695" s="52" t="s">
        <v>6154</v>
      </c>
      <c r="AO695" s="50" t="s">
        <v>1555</v>
      </c>
      <c r="AY695" s="51" t="s">
        <v>1094</v>
      </c>
      <c r="BD695" s="52" t="s">
        <v>1742</v>
      </c>
      <c r="BI695" s="52" t="s">
        <v>1430</v>
      </c>
      <c r="BN695" s="52" t="s">
        <v>132</v>
      </c>
      <c r="BX695" s="52"/>
      <c r="CM695" s="52" t="s">
        <v>3035</v>
      </c>
      <c r="CW695" s="51" t="s">
        <v>1090</v>
      </c>
      <c r="DL695" s="51" t="s">
        <v>1070</v>
      </c>
      <c r="DQ695" s="52">
        <v>2036</v>
      </c>
      <c r="EA695" s="51" t="s">
        <v>968</v>
      </c>
      <c r="EF695" s="52">
        <v>35454</v>
      </c>
      <c r="EK695" s="72" t="s">
        <v>990</v>
      </c>
      <c r="EL695" s="70" t="s">
        <v>1525</v>
      </c>
      <c r="EM695" s="70" t="s">
        <v>3306</v>
      </c>
      <c r="EU695" s="52" t="s">
        <v>1538</v>
      </c>
      <c r="EZ695" s="52" t="s">
        <v>8981</v>
      </c>
      <c r="FE695" s="52">
        <v>100</v>
      </c>
      <c r="GD695" s="52" t="s">
        <v>2735</v>
      </c>
      <c r="GN695" s="51" t="s">
        <v>970</v>
      </c>
      <c r="GS695" s="51" t="s">
        <v>732</v>
      </c>
      <c r="GX695" s="51" t="s">
        <v>969</v>
      </c>
      <c r="HC695" s="52">
        <v>2024</v>
      </c>
      <c r="HR695" s="51" t="s">
        <v>962</v>
      </c>
      <c r="HW695" s="51" t="s">
        <v>1246</v>
      </c>
      <c r="IB695" s="52" t="s">
        <v>1076</v>
      </c>
      <c r="IQ695" s="51" t="s">
        <v>1053</v>
      </c>
      <c r="IV695" s="51" t="s">
        <v>1054</v>
      </c>
      <c r="JA695" s="52" t="s">
        <v>1052</v>
      </c>
      <c r="JK695" s="52" t="s">
        <v>918</v>
      </c>
      <c r="JP695" s="52" t="s">
        <v>977</v>
      </c>
      <c r="JU695" s="51" t="s">
        <v>707</v>
      </c>
      <c r="JZ695" s="51" t="s">
        <v>1063</v>
      </c>
    </row>
    <row r="696" spans="1:296" ht="409.6" thickBot="1">
      <c r="F696" s="52" t="s">
        <v>993</v>
      </c>
      <c r="Z696" s="51" t="s">
        <v>1057</v>
      </c>
      <c r="AE696"/>
      <c r="AF696"/>
      <c r="AG696"/>
      <c r="AH696"/>
      <c r="AI696"/>
      <c r="AT696" s="51" t="s">
        <v>964</v>
      </c>
      <c r="AY696" s="52">
        <v>1251.43</v>
      </c>
      <c r="BI696" s="52" t="s">
        <v>7560</v>
      </c>
      <c r="BS696" s="51" t="s">
        <v>950</v>
      </c>
      <c r="CW696" s="52" t="s">
        <v>1091</v>
      </c>
      <c r="DL696" s="52">
        <v>6.9999999999999999E-4</v>
      </c>
      <c r="DV696" s="51" t="s">
        <v>969</v>
      </c>
      <c r="EA696" s="52">
        <v>12000000000</v>
      </c>
      <c r="EK696" s="73" t="s">
        <v>1014</v>
      </c>
      <c r="EL696" s="71" t="s">
        <v>1013</v>
      </c>
      <c r="EM696" s="71" t="s">
        <v>3307</v>
      </c>
      <c r="EP696" s="50" t="s">
        <v>1009</v>
      </c>
      <c r="FJ696" s="51" t="s">
        <v>1057</v>
      </c>
      <c r="FT696" s="51" t="s">
        <v>960</v>
      </c>
      <c r="FY696" s="51" t="s">
        <v>969</v>
      </c>
      <c r="GI696" s="51" t="s">
        <v>1057</v>
      </c>
      <c r="GN696" s="52" t="s">
        <v>124</v>
      </c>
      <c r="GS696" s="52" t="s">
        <v>9911</v>
      </c>
      <c r="GX696" s="52" t="s">
        <v>124</v>
      </c>
      <c r="HH696" s="50" t="s">
        <v>1064</v>
      </c>
      <c r="HM696" s="51" t="s">
        <v>961</v>
      </c>
      <c r="HR696" s="52" t="s">
        <v>963</v>
      </c>
      <c r="IQ696" s="52">
        <v>2014</v>
      </c>
      <c r="IV696" s="52">
        <v>2018</v>
      </c>
      <c r="JF696" s="51" t="s">
        <v>1042</v>
      </c>
      <c r="JU696" s="52" t="s">
        <v>1114</v>
      </c>
      <c r="JZ696" s="52">
        <v>0</v>
      </c>
      <c r="KE696" s="51" t="s">
        <v>1097</v>
      </c>
      <c r="KJ696" s="51" t="s">
        <v>1131</v>
      </c>
    </row>
    <row r="697" spans="1:296" ht="409.6" thickBot="1">
      <c r="A697" s="51" t="s">
        <v>707</v>
      </c>
      <c r="K697" s="50" t="s">
        <v>1032</v>
      </c>
      <c r="P697" s="51" t="s">
        <v>970</v>
      </c>
      <c r="U697" s="51" t="s">
        <v>1068</v>
      </c>
      <c r="Z697" s="52" t="s">
        <v>2733</v>
      </c>
      <c r="AE697"/>
      <c r="AF697"/>
      <c r="AG697"/>
      <c r="AH697"/>
      <c r="AI697"/>
      <c r="AJ697" s="51" t="s">
        <v>1069</v>
      </c>
      <c r="AT697" s="52" t="s">
        <v>1482</v>
      </c>
      <c r="BD697" s="51" t="s">
        <v>994</v>
      </c>
      <c r="BI697" s="52" t="s">
        <v>7561</v>
      </c>
      <c r="BN697" s="50" t="s">
        <v>1079</v>
      </c>
      <c r="BS697" s="52" t="s">
        <v>1005</v>
      </c>
      <c r="BX697" s="51"/>
      <c r="CM697" s="51" t="s">
        <v>952</v>
      </c>
      <c r="DQ697" s="51" t="s">
        <v>1057</v>
      </c>
      <c r="DV697" s="52" t="s">
        <v>124</v>
      </c>
      <c r="EF697" s="51" t="s">
        <v>707</v>
      </c>
      <c r="EK697" s="72" t="s">
        <v>1015</v>
      </c>
      <c r="EL697" s="70" t="s">
        <v>1013</v>
      </c>
      <c r="EM697" s="70" t="s">
        <v>3308</v>
      </c>
      <c r="EU697" s="50" t="s">
        <v>1037</v>
      </c>
      <c r="EZ697" s="51" t="s">
        <v>999</v>
      </c>
      <c r="FE697" s="51" t="s">
        <v>1050</v>
      </c>
      <c r="FJ697" s="52" t="s">
        <v>1250</v>
      </c>
      <c r="FT697" s="52" t="s">
        <v>9366</v>
      </c>
      <c r="FY697" s="52" t="s">
        <v>124</v>
      </c>
      <c r="GD697" s="51" t="s">
        <v>1049</v>
      </c>
      <c r="GI697" s="52" t="s">
        <v>2733</v>
      </c>
      <c r="HC697" s="51" t="s">
        <v>1057</v>
      </c>
      <c r="HM697" s="52" t="s">
        <v>4608</v>
      </c>
      <c r="HW697" s="51" t="s">
        <v>1046</v>
      </c>
      <c r="JA697" s="51" t="s">
        <v>1053</v>
      </c>
      <c r="JF697" s="52" t="s">
        <v>1043</v>
      </c>
      <c r="JK697" s="51" t="s">
        <v>962</v>
      </c>
      <c r="JP697" s="51" t="s">
        <v>960</v>
      </c>
      <c r="KE697" s="52">
        <v>19206</v>
      </c>
    </row>
    <row r="698" spans="1:296" ht="409.6" thickBot="1">
      <c r="A698" s="52" t="s">
        <v>2335</v>
      </c>
      <c r="F698" s="51" t="s">
        <v>994</v>
      </c>
      <c r="P698" s="52">
        <v>20000000</v>
      </c>
      <c r="U698" s="52" t="s">
        <v>5374</v>
      </c>
      <c r="AE698"/>
      <c r="AF698"/>
      <c r="AG698"/>
      <c r="AH698"/>
      <c r="AI698"/>
      <c r="AJ698" s="52" t="s">
        <v>6155</v>
      </c>
      <c r="AO698" s="51" t="s">
        <v>1556</v>
      </c>
      <c r="AY698" s="51" t="s">
        <v>707</v>
      </c>
      <c r="BD698" s="52" t="s">
        <v>6790</v>
      </c>
      <c r="BI698" s="52" t="s">
        <v>7562</v>
      </c>
      <c r="BX698" s="52"/>
      <c r="CM698" s="52" t="s">
        <v>953</v>
      </c>
      <c r="CW698" s="51" t="s">
        <v>1092</v>
      </c>
      <c r="DL698" s="51" t="s">
        <v>1071</v>
      </c>
      <c r="DQ698" s="52" t="s">
        <v>1250</v>
      </c>
      <c r="EA698" s="51" t="s">
        <v>969</v>
      </c>
      <c r="EF698" s="52" t="s">
        <v>1095</v>
      </c>
      <c r="EK698" s="73" t="s">
        <v>1016</v>
      </c>
      <c r="EL698" s="71" t="s">
        <v>1525</v>
      </c>
      <c r="EM698" s="71" t="s">
        <v>3309</v>
      </c>
      <c r="FE698" s="52">
        <v>80</v>
      </c>
      <c r="GD698" s="52">
        <v>80</v>
      </c>
      <c r="GN698" s="51" t="s">
        <v>971</v>
      </c>
      <c r="GS698" s="51" t="s">
        <v>1074</v>
      </c>
      <c r="GX698" s="51" t="s">
        <v>970</v>
      </c>
      <c r="HC698" s="52" t="s">
        <v>2733</v>
      </c>
      <c r="HR698" s="51" t="s">
        <v>964</v>
      </c>
      <c r="HW698" s="52" t="s">
        <v>1247</v>
      </c>
      <c r="IQ698" s="51" t="s">
        <v>1054</v>
      </c>
      <c r="IV698" s="51" t="s">
        <v>1249</v>
      </c>
      <c r="JA698" s="52">
        <v>2016</v>
      </c>
      <c r="JK698" s="52" t="s">
        <v>978</v>
      </c>
      <c r="JP698" s="52" t="s">
        <v>5035</v>
      </c>
      <c r="JU698" s="51" t="s">
        <v>1096</v>
      </c>
      <c r="KJ698" s="51" t="s">
        <v>1132</v>
      </c>
    </row>
    <row r="699" spans="1:296" ht="409.6" thickBot="1">
      <c r="F699" s="52" t="s">
        <v>1946</v>
      </c>
      <c r="Z699" s="51" t="s">
        <v>1059</v>
      </c>
      <c r="AE699" s="51" t="s">
        <v>1046</v>
      </c>
      <c r="AF699"/>
      <c r="AG699"/>
      <c r="AH699"/>
      <c r="AI699"/>
      <c r="AO699" s="69" t="s">
        <v>1557</v>
      </c>
      <c r="AP699" s="69" t="s">
        <v>1558</v>
      </c>
      <c r="AT699" s="51" t="s">
        <v>966</v>
      </c>
      <c r="AY699" s="52" t="s">
        <v>1095</v>
      </c>
      <c r="BI699" s="52" t="s">
        <v>7563</v>
      </c>
      <c r="BS699" s="51" t="s">
        <v>987</v>
      </c>
      <c r="CW699" s="52" t="s">
        <v>1105</v>
      </c>
      <c r="DL699" s="52">
        <v>0.36</v>
      </c>
      <c r="DV699" s="51" t="s">
        <v>970</v>
      </c>
      <c r="EA699" s="52" t="s">
        <v>124</v>
      </c>
      <c r="EK699" s="72" t="s">
        <v>1017</v>
      </c>
      <c r="EL699" s="70" t="s">
        <v>1525</v>
      </c>
      <c r="EM699" s="70" t="s">
        <v>3310</v>
      </c>
      <c r="EP699" s="51" t="s">
        <v>1010</v>
      </c>
      <c r="EZ699" s="51" t="s">
        <v>98</v>
      </c>
      <c r="FJ699" s="51" t="s">
        <v>1059</v>
      </c>
      <c r="FT699" s="51" t="s">
        <v>961</v>
      </c>
      <c r="FY699" s="51" t="s">
        <v>970</v>
      </c>
      <c r="GI699" s="51" t="s">
        <v>1059</v>
      </c>
      <c r="GN699" s="52" t="s">
        <v>3484</v>
      </c>
      <c r="GS699" s="52" t="s">
        <v>9912</v>
      </c>
      <c r="GX699" s="52" t="s">
        <v>124</v>
      </c>
      <c r="HH699" s="51" t="s">
        <v>1065</v>
      </c>
      <c r="HM699" s="51" t="s">
        <v>962</v>
      </c>
      <c r="HR699" s="52" t="s">
        <v>1482</v>
      </c>
      <c r="IB699" s="50" t="s">
        <v>1077</v>
      </c>
      <c r="IQ699" s="52">
        <v>2015</v>
      </c>
      <c r="IV699" s="52">
        <v>271074</v>
      </c>
      <c r="JF699" s="50" t="s">
        <v>1044</v>
      </c>
      <c r="JU699" s="52" t="s">
        <v>1103</v>
      </c>
      <c r="KE699" s="51" t="s">
        <v>1098</v>
      </c>
      <c r="KJ699" s="52" t="s">
        <v>1133</v>
      </c>
    </row>
    <row r="700" spans="1:296" ht="23.5" customHeight="1" thickBot="1">
      <c r="A700" s="51" t="s">
        <v>1049</v>
      </c>
      <c r="K700" s="51" t="s">
        <v>1033</v>
      </c>
      <c r="P700" s="51" t="s">
        <v>971</v>
      </c>
      <c r="U700" s="51" t="s">
        <v>1069</v>
      </c>
      <c r="Z700" s="52">
        <v>49</v>
      </c>
      <c r="AE700" s="52" t="s">
        <v>1252</v>
      </c>
      <c r="AF700"/>
      <c r="AG700"/>
      <c r="AH700"/>
      <c r="AI700"/>
      <c r="AJ700" s="51" t="s">
        <v>1053</v>
      </c>
      <c r="AO700" s="70" t="s">
        <v>12112</v>
      </c>
      <c r="AP700" s="70" t="s">
        <v>12113</v>
      </c>
      <c r="AT700" s="52" t="s">
        <v>997</v>
      </c>
      <c r="BD700" s="51" t="s">
        <v>961</v>
      </c>
      <c r="BI700" s="52" t="s">
        <v>1430</v>
      </c>
      <c r="BN700" s="51" t="s">
        <v>1080</v>
      </c>
      <c r="BS700" s="52" t="s">
        <v>988</v>
      </c>
      <c r="BX700" s="51"/>
      <c r="CM700" s="51" t="s">
        <v>954</v>
      </c>
      <c r="DQ700" s="51" t="s">
        <v>1059</v>
      </c>
      <c r="DV700" s="52" t="s">
        <v>124</v>
      </c>
      <c r="EF700" s="51" t="s">
        <v>1096</v>
      </c>
      <c r="EK700" s="73" t="s">
        <v>1019</v>
      </c>
      <c r="EL700" s="71" t="s">
        <v>171</v>
      </c>
      <c r="EM700" s="73"/>
      <c r="EP700" s="69"/>
      <c r="EQ700" s="69" t="s">
        <v>1011</v>
      </c>
      <c r="ER700" s="69" t="s">
        <v>1012</v>
      </c>
      <c r="EU700" s="51" t="s">
        <v>1038</v>
      </c>
      <c r="EZ700" s="52" t="s">
        <v>8981</v>
      </c>
      <c r="FE700" s="51" t="s">
        <v>1053</v>
      </c>
      <c r="FJ700" s="52">
        <v>0</v>
      </c>
      <c r="FT700" s="52" t="s">
        <v>919</v>
      </c>
      <c r="FY700" s="52" t="s">
        <v>124</v>
      </c>
      <c r="GD700" s="51" t="s">
        <v>1050</v>
      </c>
      <c r="GI700" s="52">
        <v>0</v>
      </c>
      <c r="HC700" s="51" t="s">
        <v>1059</v>
      </c>
      <c r="HM700" s="52" t="s">
        <v>996</v>
      </c>
      <c r="HW700" s="51" t="s">
        <v>707</v>
      </c>
      <c r="JA700" s="51" t="s">
        <v>1054</v>
      </c>
      <c r="JK700" s="51" t="s">
        <v>964</v>
      </c>
      <c r="JP700" s="51" t="s">
        <v>961</v>
      </c>
      <c r="JZ700" s="50" t="s">
        <v>1064</v>
      </c>
      <c r="KE700" s="52">
        <v>302048</v>
      </c>
    </row>
    <row r="701" spans="1:296" ht="409.6" thickBot="1">
      <c r="A701" s="52">
        <v>100</v>
      </c>
      <c r="F701" s="51" t="s">
        <v>961</v>
      </c>
      <c r="K701" s="52" t="s">
        <v>132</v>
      </c>
      <c r="P701" s="52" t="s">
        <v>4252</v>
      </c>
      <c r="AE701"/>
      <c r="AF701"/>
      <c r="AG701"/>
      <c r="AH701"/>
      <c r="AI701"/>
      <c r="AJ701" s="52">
        <v>2013</v>
      </c>
      <c r="AO701" s="71" t="s">
        <v>8865</v>
      </c>
      <c r="AP701" s="71" t="s">
        <v>12114</v>
      </c>
      <c r="AY701" s="51" t="s">
        <v>1096</v>
      </c>
      <c r="BD701" s="52" t="s">
        <v>917</v>
      </c>
      <c r="BI701" s="52" t="s">
        <v>7564</v>
      </c>
      <c r="BN701" s="69"/>
      <c r="BO701" s="69" t="s">
        <v>1081</v>
      </c>
      <c r="BP701" s="69" t="s">
        <v>1082</v>
      </c>
      <c r="CM701" s="52" t="s">
        <v>955</v>
      </c>
      <c r="CW701" s="51" t="s">
        <v>1094</v>
      </c>
      <c r="DL701" s="51" t="s">
        <v>1072</v>
      </c>
      <c r="DQ701" s="52">
        <v>100</v>
      </c>
      <c r="EA701" s="51" t="s">
        <v>970</v>
      </c>
      <c r="EF701" s="52" t="s">
        <v>1103</v>
      </c>
      <c r="EK701" s="50" t="s">
        <v>1020</v>
      </c>
      <c r="EP701" s="72" t="s">
        <v>990</v>
      </c>
      <c r="EQ701" s="70" t="s">
        <v>1013</v>
      </c>
      <c r="ER701" s="70" t="s">
        <v>2709</v>
      </c>
      <c r="EU701" s="96" t="s">
        <v>3148</v>
      </c>
      <c r="FE701" s="52">
        <v>2013</v>
      </c>
      <c r="GD701" s="52">
        <v>75</v>
      </c>
      <c r="GN701" s="51" t="s">
        <v>972</v>
      </c>
      <c r="GS701" s="51" t="s">
        <v>1075</v>
      </c>
      <c r="GX701" s="51" t="s">
        <v>971</v>
      </c>
      <c r="HC701" s="52">
        <v>0</v>
      </c>
      <c r="HH701" s="50" t="s">
        <v>1077</v>
      </c>
      <c r="HR701" s="51" t="s">
        <v>966</v>
      </c>
      <c r="HW701" s="52" t="s">
        <v>1248</v>
      </c>
      <c r="IQ701" s="51" t="s">
        <v>1055</v>
      </c>
      <c r="IV701" s="51" t="s">
        <v>1056</v>
      </c>
      <c r="JA701" s="52">
        <v>2016</v>
      </c>
      <c r="JK701" s="52" t="s">
        <v>979</v>
      </c>
      <c r="JP701" s="52" t="s">
        <v>4608</v>
      </c>
      <c r="JU701" s="51" t="s">
        <v>1097</v>
      </c>
      <c r="KJ701" s="51" t="s">
        <v>1134</v>
      </c>
    </row>
    <row r="702" spans="1:296" ht="384.5" customHeight="1" thickBot="1">
      <c r="F702" s="52" t="s">
        <v>917</v>
      </c>
      <c r="U702" s="51" t="s">
        <v>1053</v>
      </c>
      <c r="Z702" s="51" t="s">
        <v>1060</v>
      </c>
      <c r="AE702" s="51" t="s">
        <v>707</v>
      </c>
      <c r="AF702"/>
      <c r="AG702"/>
      <c r="AH702"/>
      <c r="AI702"/>
      <c r="AO702" s="70" t="s">
        <v>12115</v>
      </c>
      <c r="AP702" s="70" t="s">
        <v>12116</v>
      </c>
      <c r="AT702" s="51" t="s">
        <v>968</v>
      </c>
      <c r="AY702" s="52" t="s">
        <v>1103</v>
      </c>
      <c r="BI702" s="52" t="s">
        <v>7565</v>
      </c>
      <c r="BN702" s="72" t="s">
        <v>1083</v>
      </c>
      <c r="BO702" s="72"/>
      <c r="BP702" s="72"/>
      <c r="BS702" s="51" t="s">
        <v>989</v>
      </c>
      <c r="BX702" s="51"/>
      <c r="CW702" s="52">
        <v>75.5</v>
      </c>
      <c r="DL702" s="52">
        <v>0.2</v>
      </c>
      <c r="DV702" s="51" t="s">
        <v>971</v>
      </c>
      <c r="EA702" s="52" t="s">
        <v>124</v>
      </c>
      <c r="EP702" s="73" t="s">
        <v>1014</v>
      </c>
      <c r="EQ702" s="71" t="s">
        <v>1525</v>
      </c>
      <c r="ER702" s="71" t="s">
        <v>2710</v>
      </c>
      <c r="EU702" s="52" t="s">
        <v>3149</v>
      </c>
      <c r="FJ702" s="51" t="s">
        <v>1060</v>
      </c>
      <c r="FT702" s="51" t="s">
        <v>962</v>
      </c>
      <c r="FY702" s="51" t="s">
        <v>971</v>
      </c>
      <c r="GI702" s="51" t="s">
        <v>1060</v>
      </c>
      <c r="GN702" s="52" t="s">
        <v>3482</v>
      </c>
      <c r="GS702" s="52" t="s">
        <v>171</v>
      </c>
      <c r="GX702" s="52" t="s">
        <v>10095</v>
      </c>
      <c r="HM702" s="51" t="s">
        <v>964</v>
      </c>
      <c r="HR702" s="52" t="s">
        <v>997</v>
      </c>
      <c r="IB702" s="51" t="s">
        <v>1078</v>
      </c>
      <c r="IQ702" s="52">
        <v>49.6</v>
      </c>
      <c r="IV702" s="52">
        <v>2020</v>
      </c>
      <c r="JF702" s="51" t="s">
        <v>1045</v>
      </c>
      <c r="JU702" s="52">
        <v>0</v>
      </c>
      <c r="KE702" s="51" t="s">
        <v>1099</v>
      </c>
      <c r="KJ702" s="52" t="s">
        <v>11754</v>
      </c>
    </row>
    <row r="703" spans="1:296" ht="409.6" thickBot="1">
      <c r="A703" s="51" t="s">
        <v>1050</v>
      </c>
      <c r="K703" s="50" t="s">
        <v>1034</v>
      </c>
      <c r="P703" s="51" t="s">
        <v>998</v>
      </c>
      <c r="U703" s="52">
        <v>2014</v>
      </c>
      <c r="Z703" s="52" t="s">
        <v>3156</v>
      </c>
      <c r="AE703" s="52" t="s">
        <v>1248</v>
      </c>
      <c r="AF703"/>
      <c r="AG703"/>
      <c r="AH703"/>
      <c r="AI703"/>
      <c r="AJ703" s="51" t="s">
        <v>1054</v>
      </c>
      <c r="AO703" s="50" t="s">
        <v>735</v>
      </c>
      <c r="AT703" s="52">
        <v>80000000</v>
      </c>
      <c r="BD703" s="51" t="s">
        <v>962</v>
      </c>
      <c r="BI703" s="52" t="s">
        <v>7566</v>
      </c>
      <c r="BN703" s="73" t="s">
        <v>1084</v>
      </c>
      <c r="BO703" s="73"/>
      <c r="BP703" s="73"/>
      <c r="BS703" s="52" t="s">
        <v>990</v>
      </c>
      <c r="BX703" s="52"/>
      <c r="CM703" s="51" t="s">
        <v>956</v>
      </c>
      <c r="DQ703" s="51" t="s">
        <v>1060</v>
      </c>
      <c r="DV703" s="52" t="s">
        <v>1514</v>
      </c>
      <c r="EF703" s="51" t="s">
        <v>1097</v>
      </c>
      <c r="EP703" s="72" t="s">
        <v>1015</v>
      </c>
      <c r="EQ703" s="70" t="s">
        <v>1030</v>
      </c>
      <c r="ER703" s="70" t="s">
        <v>2711</v>
      </c>
      <c r="EU703" s="68"/>
      <c r="FE703" s="51" t="s">
        <v>1054</v>
      </c>
      <c r="FJ703" s="52" t="s">
        <v>3156</v>
      </c>
      <c r="FT703" s="52" t="s">
        <v>996</v>
      </c>
      <c r="GD703" s="51" t="s">
        <v>1053</v>
      </c>
      <c r="GI703" s="52" t="s">
        <v>3156</v>
      </c>
      <c r="HC703" s="51" t="s">
        <v>1060</v>
      </c>
      <c r="HM703" s="52" t="s">
        <v>1195</v>
      </c>
      <c r="HW703" s="51" t="s">
        <v>1049</v>
      </c>
      <c r="IB703" s="52" t="s">
        <v>132</v>
      </c>
      <c r="JA703" s="51" t="s">
        <v>1055</v>
      </c>
      <c r="JK703" s="51" t="s">
        <v>966</v>
      </c>
      <c r="JP703" s="51" t="s">
        <v>962</v>
      </c>
      <c r="JZ703" s="51" t="s">
        <v>1065</v>
      </c>
      <c r="KE703" s="52" t="s">
        <v>1571</v>
      </c>
    </row>
    <row r="704" spans="1:296" ht="352.5" thickBot="1">
      <c r="A704" s="52">
        <v>100</v>
      </c>
      <c r="F704" s="51" t="s">
        <v>962</v>
      </c>
      <c r="P704" s="52" t="s">
        <v>4253</v>
      </c>
      <c r="AE704"/>
      <c r="AF704"/>
      <c r="AG704"/>
      <c r="AH704"/>
      <c r="AI704"/>
      <c r="AJ704" s="52">
        <v>2014</v>
      </c>
      <c r="AY704" s="51" t="s">
        <v>1097</v>
      </c>
      <c r="BD704" s="52" t="s">
        <v>963</v>
      </c>
      <c r="BI704" s="52" t="s">
        <v>7567</v>
      </c>
      <c r="BN704" s="72" t="s">
        <v>1085</v>
      </c>
      <c r="BO704" s="72"/>
      <c r="BP704" s="72"/>
      <c r="CM704" s="52" t="s">
        <v>1192</v>
      </c>
      <c r="CW704" s="51" t="s">
        <v>707</v>
      </c>
      <c r="DL704" s="51" t="s">
        <v>1073</v>
      </c>
      <c r="DQ704" s="52" t="s">
        <v>1061</v>
      </c>
      <c r="EA704" s="51" t="s">
        <v>971</v>
      </c>
      <c r="EK704" s="51" t="s">
        <v>1021</v>
      </c>
      <c r="EP704" s="73" t="s">
        <v>1016</v>
      </c>
      <c r="EQ704" s="71" t="s">
        <v>1030</v>
      </c>
      <c r="ER704" s="71" t="s">
        <v>2712</v>
      </c>
      <c r="EU704" s="96" t="s">
        <v>3150</v>
      </c>
      <c r="EZ704" s="51" t="s">
        <v>950</v>
      </c>
      <c r="FE704" s="52">
        <v>2017</v>
      </c>
      <c r="FY704" s="51" t="s">
        <v>972</v>
      </c>
      <c r="GD704" s="52">
        <v>2014</v>
      </c>
      <c r="GN704" s="51" t="s">
        <v>973</v>
      </c>
      <c r="GX704" s="51" t="s">
        <v>998</v>
      </c>
      <c r="HC704" s="52" t="s">
        <v>3156</v>
      </c>
      <c r="HH704" s="51" t="s">
        <v>1078</v>
      </c>
      <c r="HR704" s="51" t="s">
        <v>968</v>
      </c>
      <c r="HW704" s="52">
        <v>100</v>
      </c>
      <c r="IQ704" s="51" t="s">
        <v>1056</v>
      </c>
      <c r="IV704" s="51" t="s">
        <v>1057</v>
      </c>
      <c r="JA704" s="52">
        <v>3.9499999999999998E-5</v>
      </c>
      <c r="JF704" s="51" t="s">
        <v>1046</v>
      </c>
      <c r="JK704" s="52" t="s">
        <v>1731</v>
      </c>
      <c r="JP704" s="52" t="s">
        <v>1201</v>
      </c>
      <c r="JU704" s="51" t="s">
        <v>1098</v>
      </c>
      <c r="KJ704" s="51" t="s">
        <v>1135</v>
      </c>
    </row>
    <row r="705" spans="1:296" ht="184.5" customHeight="1" thickBot="1">
      <c r="F705" s="52" t="s">
        <v>1201</v>
      </c>
      <c r="U705" s="51" t="s">
        <v>1054</v>
      </c>
      <c r="Z705" s="51" t="s">
        <v>732</v>
      </c>
      <c r="AE705" s="51" t="s">
        <v>1049</v>
      </c>
      <c r="AF705"/>
      <c r="AG705"/>
      <c r="AH705"/>
      <c r="AI705"/>
      <c r="AT705" s="51" t="s">
        <v>969</v>
      </c>
      <c r="AY705" s="52">
        <v>154705</v>
      </c>
      <c r="BI705" s="52" t="s">
        <v>7568</v>
      </c>
      <c r="BN705" s="73" t="s">
        <v>1086</v>
      </c>
      <c r="BO705" s="71">
        <v>20</v>
      </c>
      <c r="BP705" s="71">
        <v>3191</v>
      </c>
      <c r="BS705" s="51" t="s">
        <v>991</v>
      </c>
      <c r="BX705" s="51"/>
      <c r="CW705" s="52" t="s">
        <v>1095</v>
      </c>
      <c r="DL705" s="52" t="s">
        <v>1061</v>
      </c>
      <c r="DV705" s="51" t="s">
        <v>998</v>
      </c>
      <c r="EA705" s="52" t="s">
        <v>3751</v>
      </c>
      <c r="EF705" s="51" t="s">
        <v>1098</v>
      </c>
      <c r="EK705" s="69"/>
      <c r="EL705" s="69" t="s">
        <v>1022</v>
      </c>
      <c r="EM705" s="69" t="s">
        <v>1012</v>
      </c>
      <c r="EP705" s="72" t="s">
        <v>1017</v>
      </c>
      <c r="EQ705" s="70" t="s">
        <v>1018</v>
      </c>
      <c r="ER705" s="70" t="s">
        <v>2713</v>
      </c>
      <c r="EU705" s="52" t="s">
        <v>3151</v>
      </c>
      <c r="EZ705" s="52" t="s">
        <v>5160</v>
      </c>
      <c r="FJ705" s="51" t="s">
        <v>732</v>
      </c>
      <c r="FT705" s="51" t="s">
        <v>964</v>
      </c>
      <c r="GI705" s="51" t="s">
        <v>732</v>
      </c>
      <c r="GN705" s="52">
        <v>0</v>
      </c>
      <c r="GX705" s="52" t="s">
        <v>10096</v>
      </c>
      <c r="HH705" s="52" t="s">
        <v>132</v>
      </c>
      <c r="HM705" s="51" t="s">
        <v>966</v>
      </c>
      <c r="HR705" s="52">
        <v>9158272000000</v>
      </c>
      <c r="IB705" s="50" t="s">
        <v>1079</v>
      </c>
      <c r="IQ705" s="52">
        <v>2025</v>
      </c>
      <c r="IV705" s="52" t="s">
        <v>1250</v>
      </c>
      <c r="JF705" s="52" t="s">
        <v>1047</v>
      </c>
      <c r="JU705" s="52">
        <v>531500</v>
      </c>
      <c r="JZ705" s="50" t="s">
        <v>1077</v>
      </c>
      <c r="KE705" s="51" t="s">
        <v>1101</v>
      </c>
      <c r="KJ705" s="52" t="s">
        <v>1585</v>
      </c>
    </row>
    <row r="706" spans="1:296" ht="409.6" thickBot="1">
      <c r="A706" s="51" t="s">
        <v>1053</v>
      </c>
      <c r="K706" s="51" t="s">
        <v>1035</v>
      </c>
      <c r="P706" s="51" t="s">
        <v>999</v>
      </c>
      <c r="U706" s="52">
        <v>2014</v>
      </c>
      <c r="Z706" s="52" t="s">
        <v>4074</v>
      </c>
      <c r="AE706" s="52">
        <v>100</v>
      </c>
      <c r="AF706"/>
      <c r="AG706"/>
      <c r="AH706"/>
      <c r="AI706"/>
      <c r="AJ706" s="51" t="s">
        <v>1056</v>
      </c>
      <c r="AO706" s="50" t="s">
        <v>1041</v>
      </c>
      <c r="AT706" s="52" t="s">
        <v>124</v>
      </c>
      <c r="BD706" s="51" t="s">
        <v>964</v>
      </c>
      <c r="BI706" s="52" t="s">
        <v>7569</v>
      </c>
      <c r="BN706" s="72" t="s">
        <v>1087</v>
      </c>
      <c r="BO706" s="72"/>
      <c r="BP706" s="72"/>
      <c r="BS706" s="52" t="s">
        <v>1217</v>
      </c>
      <c r="BX706" s="52"/>
      <c r="CM706" s="51" t="s">
        <v>958</v>
      </c>
      <c r="DQ706" s="51" t="s">
        <v>732</v>
      </c>
      <c r="DV706" s="52" t="s">
        <v>1515</v>
      </c>
      <c r="EK706" s="72" t="s">
        <v>1023</v>
      </c>
      <c r="EL706" s="70" t="s">
        <v>1525</v>
      </c>
      <c r="EM706" s="70" t="s">
        <v>3311</v>
      </c>
      <c r="EP706" s="73" t="s">
        <v>1019</v>
      </c>
      <c r="EQ706" s="71" t="s">
        <v>213</v>
      </c>
      <c r="ER706" s="71" t="s">
        <v>2714</v>
      </c>
      <c r="EU706" s="68"/>
      <c r="FE706" s="51" t="s">
        <v>1249</v>
      </c>
      <c r="FJ706" s="52" t="s">
        <v>9133</v>
      </c>
      <c r="FT706" s="52" t="s">
        <v>979</v>
      </c>
      <c r="FY706" s="51" t="s">
        <v>973</v>
      </c>
      <c r="GD706" s="51" t="s">
        <v>1054</v>
      </c>
      <c r="GI706" s="52" t="s">
        <v>9719</v>
      </c>
      <c r="GS706" s="50" t="s">
        <v>1077</v>
      </c>
      <c r="HC706" s="51" t="s">
        <v>732</v>
      </c>
      <c r="HM706" s="52" t="s">
        <v>997</v>
      </c>
      <c r="HW706" s="51" t="s">
        <v>1050</v>
      </c>
      <c r="JA706" s="51" t="s">
        <v>1056</v>
      </c>
      <c r="JK706" s="51" t="s">
        <v>968</v>
      </c>
      <c r="JP706" s="51" t="s">
        <v>964</v>
      </c>
      <c r="KE706" s="52" t="s">
        <v>1120</v>
      </c>
    </row>
    <row r="707" spans="1:296" ht="409.6" thickBot="1">
      <c r="A707" s="52">
        <v>2017</v>
      </c>
      <c r="F707" s="51" t="s">
        <v>964</v>
      </c>
      <c r="K707" s="52" t="s">
        <v>1538</v>
      </c>
      <c r="P707" s="52">
        <v>200000</v>
      </c>
      <c r="AE707"/>
      <c r="AF707"/>
      <c r="AG707"/>
      <c r="AH707"/>
      <c r="AI707"/>
      <c r="AJ707" s="52">
        <v>2022</v>
      </c>
      <c r="AY707" s="51" t="s">
        <v>1098</v>
      </c>
      <c r="BD707" s="52" t="s">
        <v>979</v>
      </c>
      <c r="BN707" s="50" t="s">
        <v>1088</v>
      </c>
      <c r="CM707" s="52" t="s">
        <v>959</v>
      </c>
      <c r="CW707" s="51" t="s">
        <v>1096</v>
      </c>
      <c r="DL707" s="51" t="s">
        <v>732</v>
      </c>
      <c r="DQ707" s="52" t="s">
        <v>1253</v>
      </c>
      <c r="EA707" s="51" t="s">
        <v>998</v>
      </c>
      <c r="EF707" s="51" t="s">
        <v>1099</v>
      </c>
      <c r="EK707" s="73" t="s">
        <v>1024</v>
      </c>
      <c r="EL707" s="71" t="s">
        <v>1525</v>
      </c>
      <c r="EM707" s="71" t="s">
        <v>3312</v>
      </c>
      <c r="EP707" s="50" t="s">
        <v>1020</v>
      </c>
      <c r="EU707" s="96" t="s">
        <v>3152</v>
      </c>
      <c r="EZ707" s="51" t="s">
        <v>987</v>
      </c>
      <c r="FE707" s="52">
        <v>1324000</v>
      </c>
      <c r="GD707" s="52">
        <v>2017</v>
      </c>
      <c r="GN707" s="51" t="s">
        <v>98</v>
      </c>
      <c r="GX707" s="51" t="s">
        <v>999</v>
      </c>
      <c r="HC707" s="52" t="s">
        <v>10293</v>
      </c>
      <c r="HH707" s="50" t="s">
        <v>1079</v>
      </c>
      <c r="HR707" s="51" t="s">
        <v>969</v>
      </c>
      <c r="HW707" s="52">
        <v>33</v>
      </c>
      <c r="IQ707" s="51" t="s">
        <v>1057</v>
      </c>
      <c r="IV707" s="51" t="s">
        <v>1059</v>
      </c>
      <c r="JA707" s="52">
        <v>2020</v>
      </c>
      <c r="JF707" s="51" t="s">
        <v>707</v>
      </c>
      <c r="JK707" s="52" t="s">
        <v>124</v>
      </c>
      <c r="JP707" s="52" t="s">
        <v>965</v>
      </c>
      <c r="JU707" s="51" t="s">
        <v>1099</v>
      </c>
      <c r="KJ707" s="51" t="s">
        <v>1137</v>
      </c>
    </row>
    <row r="708" spans="1:296" ht="409.6" thickBot="1">
      <c r="F708" s="52" t="s">
        <v>965</v>
      </c>
      <c r="U708" s="51" t="s">
        <v>1056</v>
      </c>
      <c r="AE708" s="51" t="s">
        <v>1050</v>
      </c>
      <c r="AF708"/>
      <c r="AG708"/>
      <c r="AH708"/>
      <c r="AI708"/>
      <c r="AT708" s="51" t="s">
        <v>970</v>
      </c>
      <c r="AY708" s="52">
        <v>150976</v>
      </c>
      <c r="BI708" s="50" t="s">
        <v>1555</v>
      </c>
      <c r="BS708" s="51" t="s">
        <v>958</v>
      </c>
      <c r="BX708" s="51"/>
      <c r="CW708" s="52" t="s">
        <v>1103</v>
      </c>
      <c r="DL708" s="52" t="s">
        <v>8870</v>
      </c>
      <c r="DV708" s="51" t="s">
        <v>999</v>
      </c>
      <c r="EA708" s="52" t="s">
        <v>3752</v>
      </c>
      <c r="EF708" s="52" t="s">
        <v>1104</v>
      </c>
      <c r="EK708" s="72" t="s">
        <v>1025</v>
      </c>
      <c r="EL708" s="70" t="s">
        <v>1013</v>
      </c>
      <c r="EM708" s="70" t="s">
        <v>3313</v>
      </c>
      <c r="EU708" s="52" t="s">
        <v>3153</v>
      </c>
      <c r="EZ708" s="52" t="s">
        <v>988</v>
      </c>
      <c r="FT708" s="51" t="s">
        <v>966</v>
      </c>
      <c r="FY708" s="51" t="s">
        <v>98</v>
      </c>
      <c r="GN708" s="52" t="s">
        <v>212</v>
      </c>
      <c r="HM708" s="51" t="s">
        <v>968</v>
      </c>
      <c r="HR708" s="52" t="s">
        <v>124</v>
      </c>
      <c r="IB708" s="51" t="s">
        <v>1080</v>
      </c>
      <c r="IQ708" s="52" t="s">
        <v>2737</v>
      </c>
      <c r="IV708" s="52">
        <v>13</v>
      </c>
      <c r="JF708" s="52" t="s">
        <v>1048</v>
      </c>
      <c r="JU708" s="52" t="s">
        <v>1117</v>
      </c>
      <c r="JZ708" s="51" t="s">
        <v>1078</v>
      </c>
      <c r="KE708" s="51" t="s">
        <v>98</v>
      </c>
      <c r="KJ708" s="52" t="s">
        <v>2370</v>
      </c>
    </row>
    <row r="709" spans="1:296" ht="409.6" thickBot="1">
      <c r="A709" s="51" t="s">
        <v>1054</v>
      </c>
      <c r="K709" s="50" t="s">
        <v>1037</v>
      </c>
      <c r="P709" s="51" t="s">
        <v>98</v>
      </c>
      <c r="U709" s="52">
        <v>2020</v>
      </c>
      <c r="AE709" s="52">
        <v>30</v>
      </c>
      <c r="AF709"/>
      <c r="AG709"/>
      <c r="AH709"/>
      <c r="AI709"/>
      <c r="AJ709" s="51" t="s">
        <v>1070</v>
      </c>
      <c r="AO709" s="51" t="s">
        <v>1042</v>
      </c>
      <c r="AT709" s="52" t="s">
        <v>124</v>
      </c>
      <c r="BD709" s="51" t="s">
        <v>966</v>
      </c>
      <c r="BS709" s="52" t="s">
        <v>7914</v>
      </c>
      <c r="BX709" s="52"/>
      <c r="CM709" s="51" t="s">
        <v>960</v>
      </c>
      <c r="DV709" s="52">
        <v>1100000000</v>
      </c>
      <c r="EK709" s="73" t="s">
        <v>1026</v>
      </c>
      <c r="EL709" s="71" t="s">
        <v>1525</v>
      </c>
      <c r="EM709" s="71" t="s">
        <v>3314</v>
      </c>
      <c r="FE709" s="51" t="s">
        <v>1056</v>
      </c>
      <c r="FT709" s="52" t="s">
        <v>1731</v>
      </c>
      <c r="GD709" s="51" t="s">
        <v>1249</v>
      </c>
      <c r="GS709" s="51" t="s">
        <v>1078</v>
      </c>
      <c r="GX709" s="51" t="s">
        <v>98</v>
      </c>
      <c r="HM709" s="52">
        <v>135000</v>
      </c>
      <c r="HW709" s="51" t="s">
        <v>1053</v>
      </c>
      <c r="IB709" s="69"/>
      <c r="IC709" s="69" t="s">
        <v>1081</v>
      </c>
      <c r="ID709" s="69" t="s">
        <v>1082</v>
      </c>
      <c r="JA709" s="51" t="s">
        <v>1057</v>
      </c>
      <c r="JK709" s="51" t="s">
        <v>969</v>
      </c>
      <c r="JP709" s="51" t="s">
        <v>966</v>
      </c>
      <c r="JZ709" s="52" t="s">
        <v>132</v>
      </c>
    </row>
    <row r="710" spans="1:296" ht="409.6" thickBot="1">
      <c r="A710" s="52">
        <v>2013</v>
      </c>
      <c r="F710" s="51" t="s">
        <v>966</v>
      </c>
      <c r="Z710" s="50" t="s">
        <v>1064</v>
      </c>
      <c r="AE710"/>
      <c r="AF710"/>
      <c r="AG710"/>
      <c r="AH710"/>
      <c r="AI710"/>
      <c r="AJ710" s="52">
        <v>34</v>
      </c>
      <c r="AO710" s="52" t="s">
        <v>1997</v>
      </c>
      <c r="AY710" s="51" t="s">
        <v>1099</v>
      </c>
      <c r="BD710" s="52" t="s">
        <v>967</v>
      </c>
      <c r="BN710" s="51" t="s">
        <v>1089</v>
      </c>
      <c r="CM710" s="52" t="s">
        <v>8279</v>
      </c>
      <c r="CW710" s="51" t="s">
        <v>1097</v>
      </c>
      <c r="DL710" s="51" t="s">
        <v>1074</v>
      </c>
      <c r="EA710" s="51" t="s">
        <v>999</v>
      </c>
      <c r="EF710" s="51" t="s">
        <v>1101</v>
      </c>
      <c r="EK710" s="72" t="s">
        <v>1027</v>
      </c>
      <c r="EL710" s="70" t="s">
        <v>1018</v>
      </c>
      <c r="EM710" s="70" t="s">
        <v>3315</v>
      </c>
      <c r="EP710" s="51" t="s">
        <v>1021</v>
      </c>
      <c r="EU710" s="50" t="s">
        <v>1555</v>
      </c>
      <c r="EZ710" s="51" t="s">
        <v>989</v>
      </c>
      <c r="FE710" s="52">
        <v>2050</v>
      </c>
      <c r="FJ710" s="50" t="s">
        <v>1044</v>
      </c>
      <c r="GD710" s="52">
        <v>33060000</v>
      </c>
      <c r="GI710" s="50" t="s">
        <v>1064</v>
      </c>
      <c r="GS710" s="52" t="s">
        <v>132</v>
      </c>
      <c r="GX710" s="52" t="s">
        <v>10097</v>
      </c>
      <c r="HH710" s="51" t="s">
        <v>1080</v>
      </c>
      <c r="HR710" s="51" t="s">
        <v>970</v>
      </c>
      <c r="HW710" s="52">
        <v>2017</v>
      </c>
      <c r="IB710" s="72" t="s">
        <v>1083</v>
      </c>
      <c r="IC710" s="70">
        <v>2</v>
      </c>
      <c r="ID710" s="70">
        <v>325</v>
      </c>
      <c r="IQ710" s="51" t="s">
        <v>1059</v>
      </c>
      <c r="IV710" s="51" t="s">
        <v>1060</v>
      </c>
      <c r="JA710" s="52" t="s">
        <v>1058</v>
      </c>
      <c r="JF710" s="51" t="s">
        <v>1049</v>
      </c>
      <c r="JK710" s="52" t="s">
        <v>124</v>
      </c>
      <c r="JP710" s="52" t="s">
        <v>1731</v>
      </c>
      <c r="JU710" s="51" t="s">
        <v>1101</v>
      </c>
      <c r="KJ710" s="51" t="s">
        <v>1139</v>
      </c>
    </row>
    <row r="711" spans="1:296" ht="409.6" thickBot="1">
      <c r="F711" s="52" t="s">
        <v>997</v>
      </c>
      <c r="U711" s="51" t="s">
        <v>1070</v>
      </c>
      <c r="AE711" s="51" t="s">
        <v>1053</v>
      </c>
      <c r="AF711"/>
      <c r="AG711"/>
      <c r="AH711"/>
      <c r="AI711"/>
      <c r="AT711" s="51" t="s">
        <v>971</v>
      </c>
      <c r="AY711" s="52" t="s">
        <v>1104</v>
      </c>
      <c r="BI711" s="51" t="s">
        <v>1556</v>
      </c>
      <c r="BS711" s="51" t="s">
        <v>994</v>
      </c>
      <c r="BX711" s="51"/>
      <c r="CW711" s="52">
        <v>12000</v>
      </c>
      <c r="DL711" s="52" t="s">
        <v>8871</v>
      </c>
      <c r="DQ711" s="51" t="s">
        <v>1046</v>
      </c>
      <c r="DV711" s="51" t="s">
        <v>98</v>
      </c>
      <c r="EA711" s="52">
        <v>100000000</v>
      </c>
      <c r="EF711" s="52" t="s">
        <v>1102</v>
      </c>
      <c r="EK711" s="73" t="s">
        <v>1028</v>
      </c>
      <c r="EL711" s="71" t="s">
        <v>1013</v>
      </c>
      <c r="EM711" s="71" t="s">
        <v>3316</v>
      </c>
      <c r="EP711" s="69"/>
      <c r="EQ711" s="69" t="s">
        <v>1022</v>
      </c>
      <c r="ER711" s="69" t="s">
        <v>1012</v>
      </c>
      <c r="EZ711" s="52" t="s">
        <v>990</v>
      </c>
      <c r="FT711" s="51" t="s">
        <v>968</v>
      </c>
      <c r="HC711" s="51" t="s">
        <v>1046</v>
      </c>
      <c r="HH711" s="69"/>
      <c r="HI711" s="69" t="s">
        <v>1081</v>
      </c>
      <c r="HJ711" s="69" t="s">
        <v>1082</v>
      </c>
      <c r="HM711" s="51" t="s">
        <v>969</v>
      </c>
      <c r="HR711" s="52" t="s">
        <v>124</v>
      </c>
      <c r="IB711" s="73" t="s">
        <v>1084</v>
      </c>
      <c r="IC711" s="71">
        <v>0</v>
      </c>
      <c r="ID711" s="71">
        <v>0</v>
      </c>
      <c r="IQ711" s="52">
        <v>29.7</v>
      </c>
      <c r="IV711" s="52" t="s">
        <v>2002</v>
      </c>
      <c r="JF711" s="52">
        <v>100</v>
      </c>
      <c r="JU711" s="52" t="s">
        <v>3059</v>
      </c>
      <c r="JZ711" s="50" t="s">
        <v>1079</v>
      </c>
      <c r="KJ711" s="52">
        <v>76</v>
      </c>
    </row>
    <row r="712" spans="1:296" ht="409.6" thickBot="1">
      <c r="A712" s="51" t="s">
        <v>1249</v>
      </c>
      <c r="K712" s="51" t="s">
        <v>1038</v>
      </c>
      <c r="U712" s="52">
        <v>10</v>
      </c>
      <c r="AE712" s="52">
        <v>2018</v>
      </c>
      <c r="AF712"/>
      <c r="AG712"/>
      <c r="AH712"/>
      <c r="AI712"/>
      <c r="AJ712" s="51" t="s">
        <v>1071</v>
      </c>
      <c r="AO712" s="50" t="s">
        <v>1245</v>
      </c>
      <c r="AT712" s="52" t="s">
        <v>6341</v>
      </c>
      <c r="BD712" s="51" t="s">
        <v>968</v>
      </c>
      <c r="BI712" s="69" t="s">
        <v>1557</v>
      </c>
      <c r="BJ712" s="69" t="s">
        <v>1558</v>
      </c>
      <c r="BN712" s="51" t="s">
        <v>1090</v>
      </c>
      <c r="BS712" s="52" t="s">
        <v>7915</v>
      </c>
      <c r="BX712" s="52"/>
      <c r="CM712" s="51" t="s">
        <v>961</v>
      </c>
      <c r="DQ712" s="52" t="s">
        <v>1254</v>
      </c>
      <c r="DV712" s="52" t="s">
        <v>1516</v>
      </c>
      <c r="EK712" s="72" t="s">
        <v>1029</v>
      </c>
      <c r="EL712" s="70" t="s">
        <v>1030</v>
      </c>
      <c r="EM712" s="70" t="s">
        <v>3317</v>
      </c>
      <c r="EP712" s="72" t="s">
        <v>1023</v>
      </c>
      <c r="EQ712" s="70" t="s">
        <v>1013</v>
      </c>
      <c r="ER712" s="70" t="s">
        <v>2715</v>
      </c>
      <c r="FE712" s="51" t="s">
        <v>1057</v>
      </c>
      <c r="FT712" s="52" t="s">
        <v>124</v>
      </c>
      <c r="FY712" s="51" t="s">
        <v>950</v>
      </c>
      <c r="GD712" s="51" t="s">
        <v>1056</v>
      </c>
      <c r="GN712" s="51" t="s">
        <v>950</v>
      </c>
      <c r="GS712" s="50" t="s">
        <v>1079</v>
      </c>
      <c r="HC712" s="52" t="s">
        <v>7730</v>
      </c>
      <c r="HH712" s="72" t="s">
        <v>1083</v>
      </c>
      <c r="HI712" s="70">
        <v>0</v>
      </c>
      <c r="HJ712" s="70">
        <v>0</v>
      </c>
      <c r="HM712" s="52" t="s">
        <v>124</v>
      </c>
      <c r="HW712" s="51" t="s">
        <v>1054</v>
      </c>
      <c r="IB712" s="72" t="s">
        <v>1085</v>
      </c>
      <c r="IC712" s="70">
        <v>0</v>
      </c>
      <c r="ID712" s="70">
        <v>0</v>
      </c>
      <c r="JA712" s="51" t="s">
        <v>1059</v>
      </c>
      <c r="JK712" s="51" t="s">
        <v>970</v>
      </c>
      <c r="JP712" s="51" t="s">
        <v>968</v>
      </c>
      <c r="KE712" s="51" t="s">
        <v>1090</v>
      </c>
    </row>
    <row r="713" spans="1:296" ht="64.5" customHeight="1" thickBot="1">
      <c r="A713" s="52">
        <v>0</v>
      </c>
      <c r="F713" s="51" t="s">
        <v>968</v>
      </c>
      <c r="K713" s="52" t="s">
        <v>2929</v>
      </c>
      <c r="P713" s="51" t="s">
        <v>950</v>
      </c>
      <c r="Z713" s="51" t="s">
        <v>1065</v>
      </c>
      <c r="AE713"/>
      <c r="AF713"/>
      <c r="AG713"/>
      <c r="AH713"/>
      <c r="AI713"/>
      <c r="AJ713" s="52">
        <v>100</v>
      </c>
      <c r="AY713" s="51" t="s">
        <v>1101</v>
      </c>
      <c r="BD713" s="52" t="s">
        <v>124</v>
      </c>
      <c r="BI713" s="70" t="s">
        <v>2939</v>
      </c>
      <c r="BJ713" s="70" t="s">
        <v>7570</v>
      </c>
      <c r="BN713" s="52" t="s">
        <v>1091</v>
      </c>
      <c r="CM713" s="52" t="s">
        <v>918</v>
      </c>
      <c r="CW713" s="51" t="s">
        <v>1098</v>
      </c>
      <c r="DL713" s="51" t="s">
        <v>1075</v>
      </c>
      <c r="EA713" s="51" t="s">
        <v>98</v>
      </c>
      <c r="EF713" s="51" t="s">
        <v>98</v>
      </c>
      <c r="EK713" s="73" t="s">
        <v>36</v>
      </c>
      <c r="EL713" s="71" t="s">
        <v>171</v>
      </c>
      <c r="EM713" s="73"/>
      <c r="EP713" s="73" t="s">
        <v>1024</v>
      </c>
      <c r="EQ713" s="71" t="s">
        <v>1018</v>
      </c>
      <c r="ER713" s="71" t="s">
        <v>2716</v>
      </c>
      <c r="EU713" s="51" t="s">
        <v>1556</v>
      </c>
      <c r="EZ713" s="51" t="s">
        <v>991</v>
      </c>
      <c r="FE713" s="52" t="s">
        <v>2733</v>
      </c>
      <c r="FJ713" s="51" t="s">
        <v>1045</v>
      </c>
      <c r="FY713" s="52" t="s">
        <v>171</v>
      </c>
      <c r="GD713" s="52">
        <v>2030</v>
      </c>
      <c r="GI713" s="51" t="s">
        <v>1065</v>
      </c>
      <c r="GN713" s="52" t="s">
        <v>3037</v>
      </c>
      <c r="HH713" s="73" t="s">
        <v>1084</v>
      </c>
      <c r="HI713" s="71">
        <v>0</v>
      </c>
      <c r="HJ713" s="71">
        <v>0</v>
      </c>
      <c r="HR713" s="51" t="s">
        <v>971</v>
      </c>
      <c r="HW713" s="52">
        <v>2017</v>
      </c>
      <c r="IB713" s="73" t="s">
        <v>1086</v>
      </c>
      <c r="IC713" s="71">
        <v>1</v>
      </c>
      <c r="ID713" s="71">
        <v>90</v>
      </c>
      <c r="IQ713" s="51" t="s">
        <v>1060</v>
      </c>
      <c r="IV713" s="51" t="s">
        <v>732</v>
      </c>
      <c r="JA713" s="52">
        <v>100</v>
      </c>
      <c r="JF713" s="51" t="s">
        <v>1050</v>
      </c>
      <c r="JK713" s="52" t="s">
        <v>124</v>
      </c>
      <c r="JP713" s="52" t="s">
        <v>124</v>
      </c>
      <c r="JU713" s="51" t="s">
        <v>98</v>
      </c>
      <c r="KE713" s="52" t="s">
        <v>1110</v>
      </c>
      <c r="KJ713" s="51" t="s">
        <v>98</v>
      </c>
    </row>
    <row r="714" spans="1:296" ht="104.5" thickBot="1">
      <c r="F714" s="52">
        <v>136000000</v>
      </c>
      <c r="K714" s="68"/>
      <c r="P714" s="52" t="s">
        <v>1517</v>
      </c>
      <c r="U714" s="51" t="s">
        <v>1071</v>
      </c>
      <c r="AE714" s="51" t="s">
        <v>1054</v>
      </c>
      <c r="AF714"/>
      <c r="AG714"/>
      <c r="AH714"/>
      <c r="AI714"/>
      <c r="AT714" s="51" t="s">
        <v>998</v>
      </c>
      <c r="AY714" s="52" t="s">
        <v>1102</v>
      </c>
      <c r="BI714" s="50" t="s">
        <v>735</v>
      </c>
      <c r="BS714" s="51" t="s">
        <v>961</v>
      </c>
      <c r="BX714" s="51"/>
      <c r="CW714" s="52">
        <v>0</v>
      </c>
      <c r="DL714" s="52" t="s">
        <v>3045</v>
      </c>
      <c r="DQ714" s="51" t="s">
        <v>707</v>
      </c>
      <c r="EF714" s="52" t="s">
        <v>1770</v>
      </c>
      <c r="EK714" s="50" t="s">
        <v>1031</v>
      </c>
      <c r="EP714" s="72" t="s">
        <v>1025</v>
      </c>
      <c r="EQ714" s="70" t="s">
        <v>213</v>
      </c>
      <c r="ER714" s="70" t="s">
        <v>2717</v>
      </c>
      <c r="EU714" s="69" t="s">
        <v>1557</v>
      </c>
      <c r="EV714" s="69" t="s">
        <v>1558</v>
      </c>
      <c r="EZ714" s="52" t="s">
        <v>1509</v>
      </c>
      <c r="FT714" s="51" t="s">
        <v>969</v>
      </c>
      <c r="GX714" s="51" t="s">
        <v>950</v>
      </c>
      <c r="HC714" s="51" t="s">
        <v>707</v>
      </c>
      <c r="HH714" s="72" t="s">
        <v>1085</v>
      </c>
      <c r="HI714" s="70">
        <v>0</v>
      </c>
      <c r="HJ714" s="70">
        <v>0</v>
      </c>
      <c r="HM714" s="51" t="s">
        <v>970</v>
      </c>
      <c r="HR714" s="52" t="s">
        <v>10593</v>
      </c>
      <c r="IB714" s="72" t="s">
        <v>1087</v>
      </c>
      <c r="IC714" s="70">
        <v>0</v>
      </c>
      <c r="ID714" s="70">
        <v>0</v>
      </c>
      <c r="IQ714" s="52" t="s">
        <v>1061</v>
      </c>
      <c r="IV714" s="52" t="s">
        <v>11182</v>
      </c>
      <c r="JF714" s="52">
        <v>10</v>
      </c>
      <c r="JZ714" s="51" t="s">
        <v>1080</v>
      </c>
      <c r="KJ714" s="52" t="s">
        <v>11755</v>
      </c>
    </row>
    <row r="715" spans="1:296" ht="409.6" thickBot="1">
      <c r="A715" s="51" t="s">
        <v>1056</v>
      </c>
      <c r="K715" s="52" t="s">
        <v>2930</v>
      </c>
      <c r="U715" s="52">
        <v>5000</v>
      </c>
      <c r="Z715" s="51" t="s">
        <v>1066</v>
      </c>
      <c r="AE715" s="52">
        <v>2019</v>
      </c>
      <c r="AF715"/>
      <c r="AG715"/>
      <c r="AH715"/>
      <c r="AI715"/>
      <c r="AJ715" s="51" t="s">
        <v>1072</v>
      </c>
      <c r="AO715" s="51" t="s">
        <v>1246</v>
      </c>
      <c r="AT715" s="52" t="s">
        <v>6344</v>
      </c>
      <c r="BD715" s="51" t="s">
        <v>969</v>
      </c>
      <c r="BN715" s="51" t="s">
        <v>1092</v>
      </c>
      <c r="BS715" s="52" t="s">
        <v>919</v>
      </c>
      <c r="BX715" s="52"/>
      <c r="CM715" s="51" t="s">
        <v>962</v>
      </c>
      <c r="DQ715" s="52" t="s">
        <v>1114</v>
      </c>
      <c r="EP715" s="73" t="s">
        <v>1026</v>
      </c>
      <c r="EQ715" s="71" t="s">
        <v>213</v>
      </c>
      <c r="ER715" s="71" t="s">
        <v>2718</v>
      </c>
      <c r="EU715" s="70" t="s">
        <v>3154</v>
      </c>
      <c r="EV715" s="70" t="s">
        <v>3155</v>
      </c>
      <c r="FE715" s="51" t="s">
        <v>1059</v>
      </c>
      <c r="FJ715" s="51" t="s">
        <v>1046</v>
      </c>
      <c r="FT715" s="52" t="s">
        <v>124</v>
      </c>
      <c r="FY715" s="51" t="s">
        <v>952</v>
      </c>
      <c r="GD715" s="51" t="s">
        <v>1057</v>
      </c>
      <c r="GI715" s="51" t="s">
        <v>1066</v>
      </c>
      <c r="GN715" s="51" t="s">
        <v>952</v>
      </c>
      <c r="GS715" s="51" t="s">
        <v>1080</v>
      </c>
      <c r="GX715" s="52" t="s">
        <v>1005</v>
      </c>
      <c r="HC715" s="52" t="s">
        <v>7966</v>
      </c>
      <c r="HH715" s="73" t="s">
        <v>1086</v>
      </c>
      <c r="HI715" s="71">
        <v>440</v>
      </c>
      <c r="HJ715" s="71">
        <v>4111</v>
      </c>
      <c r="HM715" s="52" t="s">
        <v>124</v>
      </c>
      <c r="HW715" s="51" t="s">
        <v>1249</v>
      </c>
      <c r="IB715" s="50" t="s">
        <v>1088</v>
      </c>
      <c r="JA715" s="51" t="s">
        <v>1060</v>
      </c>
      <c r="JK715" s="51" t="s">
        <v>971</v>
      </c>
      <c r="JP715" s="51" t="s">
        <v>969</v>
      </c>
      <c r="JZ715" s="69"/>
      <c r="KA715" s="69" t="s">
        <v>1081</v>
      </c>
      <c r="KB715" s="69" t="s">
        <v>1082</v>
      </c>
      <c r="KE715" s="51" t="s">
        <v>1092</v>
      </c>
    </row>
    <row r="716" spans="1:296" ht="88.5" customHeight="1" thickBot="1">
      <c r="A716" s="52">
        <v>2018</v>
      </c>
      <c r="F716" s="51" t="s">
        <v>969</v>
      </c>
      <c r="K716" s="68"/>
      <c r="P716" s="51" t="s">
        <v>987</v>
      </c>
      <c r="Z716" s="52" t="s">
        <v>3164</v>
      </c>
      <c r="AE716"/>
      <c r="AF716"/>
      <c r="AG716"/>
      <c r="AH716"/>
      <c r="AI716"/>
      <c r="AJ716" s="52">
        <v>55</v>
      </c>
      <c r="AY716" s="51" t="s">
        <v>98</v>
      </c>
      <c r="BD716" s="52">
        <v>50000</v>
      </c>
      <c r="BN716" s="52" t="s">
        <v>1108</v>
      </c>
      <c r="CM716" s="52" t="s">
        <v>1004</v>
      </c>
      <c r="CW716" s="51" t="s">
        <v>1099</v>
      </c>
      <c r="DV716" s="51" t="s">
        <v>950</v>
      </c>
      <c r="EP716" s="72" t="s">
        <v>1027</v>
      </c>
      <c r="EQ716" s="70" t="s">
        <v>213</v>
      </c>
      <c r="ER716" s="70" t="s">
        <v>2719</v>
      </c>
      <c r="EU716" s="50" t="s">
        <v>735</v>
      </c>
      <c r="EZ716" s="51" t="s">
        <v>958</v>
      </c>
      <c r="FE716" s="52">
        <v>18</v>
      </c>
      <c r="FJ716" s="52" t="s">
        <v>1047</v>
      </c>
      <c r="FY716" s="52" t="s">
        <v>171</v>
      </c>
      <c r="GD716" s="52" t="s">
        <v>2733</v>
      </c>
      <c r="GI716" s="52" t="s">
        <v>9720</v>
      </c>
      <c r="GN716" s="52" t="s">
        <v>988</v>
      </c>
      <c r="GS716" s="69"/>
      <c r="GT716" s="69" t="s">
        <v>1081</v>
      </c>
      <c r="GU716" s="69" t="s">
        <v>1082</v>
      </c>
      <c r="HH716" s="72" t="s">
        <v>1087</v>
      </c>
      <c r="HI716" s="70">
        <v>0</v>
      </c>
      <c r="HJ716" s="70">
        <v>0</v>
      </c>
      <c r="HR716" s="51" t="s">
        <v>998</v>
      </c>
      <c r="HW716" s="52">
        <v>470510</v>
      </c>
      <c r="IQ716" s="51" t="s">
        <v>732</v>
      </c>
      <c r="JA716" s="52" t="s">
        <v>1061</v>
      </c>
      <c r="JF716" s="51" t="s">
        <v>1051</v>
      </c>
      <c r="JK716" s="52" t="s">
        <v>11327</v>
      </c>
      <c r="JP716" s="52" t="s">
        <v>124</v>
      </c>
      <c r="JZ716" s="72" t="s">
        <v>1083</v>
      </c>
      <c r="KA716" s="70">
        <v>2</v>
      </c>
      <c r="KB716" s="70">
        <v>550</v>
      </c>
      <c r="KE716" s="52" t="s">
        <v>1111</v>
      </c>
    </row>
    <row r="717" spans="1:296" ht="144.5" thickBot="1">
      <c r="F717" s="52" t="s">
        <v>124</v>
      </c>
      <c r="K717" s="52" t="s">
        <v>2931</v>
      </c>
      <c r="P717" s="52" t="s">
        <v>953</v>
      </c>
      <c r="U717" s="51" t="s">
        <v>1072</v>
      </c>
      <c r="AE717" s="51" t="s">
        <v>1249</v>
      </c>
      <c r="AF717"/>
      <c r="AG717"/>
      <c r="AH717"/>
      <c r="AI717"/>
      <c r="AO717" s="51" t="s">
        <v>1046</v>
      </c>
      <c r="AT717" s="51" t="s">
        <v>999</v>
      </c>
      <c r="AY717" s="52" t="s">
        <v>6588</v>
      </c>
      <c r="BI717" s="50" t="s">
        <v>1041</v>
      </c>
      <c r="BS717" s="51" t="s">
        <v>962</v>
      </c>
      <c r="BX717" s="51"/>
      <c r="CW717" s="52" t="s">
        <v>1100</v>
      </c>
      <c r="DQ717" s="51" t="s">
        <v>1049</v>
      </c>
      <c r="DV717" s="52" t="s">
        <v>1517</v>
      </c>
      <c r="EA717" s="50" t="s">
        <v>1009</v>
      </c>
      <c r="EK717" s="50" t="s">
        <v>1032</v>
      </c>
      <c r="EP717" s="73" t="s">
        <v>1028</v>
      </c>
      <c r="EQ717" s="71" t="s">
        <v>1018</v>
      </c>
      <c r="ER717" s="71" t="s">
        <v>2720</v>
      </c>
      <c r="EZ717" s="52" t="s">
        <v>993</v>
      </c>
      <c r="FT717" s="51" t="s">
        <v>970</v>
      </c>
      <c r="GS717" s="72" t="s">
        <v>1083</v>
      </c>
      <c r="GT717" s="70">
        <v>2</v>
      </c>
      <c r="GU717" s="70">
        <v>50000</v>
      </c>
      <c r="GX717" s="51" t="s">
        <v>987</v>
      </c>
      <c r="HC717" s="51" t="s">
        <v>1049</v>
      </c>
      <c r="HH717" s="50" t="s">
        <v>1088</v>
      </c>
      <c r="HM717" s="51" t="s">
        <v>971</v>
      </c>
      <c r="HR717" s="52" t="s">
        <v>10594</v>
      </c>
      <c r="IQ717" s="52" t="s">
        <v>10973</v>
      </c>
      <c r="JF717" s="52" t="s">
        <v>1052</v>
      </c>
      <c r="JU717" s="51" t="s">
        <v>1090</v>
      </c>
      <c r="JZ717" s="73" t="s">
        <v>1084</v>
      </c>
      <c r="KA717" s="71">
        <v>0</v>
      </c>
      <c r="KB717" s="73"/>
    </row>
    <row r="718" spans="1:296" ht="88.5" thickBot="1">
      <c r="A718" s="51" t="s">
        <v>1057</v>
      </c>
      <c r="K718" s="52" t="s">
        <v>2932</v>
      </c>
      <c r="U718" s="52">
        <v>40</v>
      </c>
      <c r="Z718" s="51" t="s">
        <v>1068</v>
      </c>
      <c r="AE718" s="52">
        <v>455329</v>
      </c>
      <c r="AF718"/>
      <c r="AG718"/>
      <c r="AH718"/>
      <c r="AI718"/>
      <c r="AJ718" s="51" t="s">
        <v>1073</v>
      </c>
      <c r="AO718" s="52" t="s">
        <v>1247</v>
      </c>
      <c r="AT718" s="52">
        <v>16000000</v>
      </c>
      <c r="BD718" s="51" t="s">
        <v>970</v>
      </c>
      <c r="BN718" s="51" t="s">
        <v>1094</v>
      </c>
      <c r="BS718" s="52" t="s">
        <v>1201</v>
      </c>
      <c r="CM718" s="51" t="s">
        <v>964</v>
      </c>
      <c r="DL718" s="51" t="s">
        <v>1066</v>
      </c>
      <c r="DQ718" s="52">
        <v>100</v>
      </c>
      <c r="EF718" s="51" t="s">
        <v>1090</v>
      </c>
      <c r="EP718" s="72" t="s">
        <v>1029</v>
      </c>
      <c r="EQ718" s="70" t="s">
        <v>213</v>
      </c>
      <c r="ER718" s="70" t="s">
        <v>2721</v>
      </c>
      <c r="FE718" s="51" t="s">
        <v>1060</v>
      </c>
      <c r="FJ718" s="51" t="s">
        <v>707</v>
      </c>
      <c r="FT718" s="52" t="s">
        <v>124</v>
      </c>
      <c r="FY718" s="51" t="s">
        <v>954</v>
      </c>
      <c r="GD718" s="51" t="s">
        <v>1059</v>
      </c>
      <c r="GI718" s="51" t="s">
        <v>1068</v>
      </c>
      <c r="GN718" s="51" t="s">
        <v>954</v>
      </c>
      <c r="GS718" s="73" t="s">
        <v>1084</v>
      </c>
      <c r="GT718" s="71">
        <v>1</v>
      </c>
      <c r="GU718" s="71">
        <v>20000</v>
      </c>
      <c r="GX718" s="52" t="s">
        <v>953</v>
      </c>
      <c r="HC718" s="52">
        <v>100</v>
      </c>
      <c r="HM718" s="52" t="s">
        <v>4633</v>
      </c>
      <c r="HW718" s="51" t="s">
        <v>1056</v>
      </c>
      <c r="IB718" s="51" t="s">
        <v>1089</v>
      </c>
      <c r="IV718" s="51" t="s">
        <v>1046</v>
      </c>
      <c r="JA718" s="51" t="s">
        <v>732</v>
      </c>
      <c r="JK718" s="51" t="s">
        <v>972</v>
      </c>
      <c r="JP718" s="51" t="s">
        <v>970</v>
      </c>
      <c r="JU718" s="52" t="s">
        <v>1118</v>
      </c>
      <c r="JZ718" s="72" t="s">
        <v>1085</v>
      </c>
      <c r="KA718" s="70">
        <v>0</v>
      </c>
      <c r="KB718" s="72"/>
      <c r="KE718" s="51" t="s">
        <v>1094</v>
      </c>
      <c r="KJ718" s="51" t="s">
        <v>1132</v>
      </c>
    </row>
    <row r="719" spans="1:296" ht="14.5" customHeight="1" thickBot="1">
      <c r="A719" s="52" t="s">
        <v>1255</v>
      </c>
      <c r="F719" s="51" t="s">
        <v>970</v>
      </c>
      <c r="K719" s="52" t="s">
        <v>2933</v>
      </c>
      <c r="P719" s="51" t="s">
        <v>989</v>
      </c>
      <c r="Z719" s="52" t="s">
        <v>4075</v>
      </c>
      <c r="AE719"/>
      <c r="AF719"/>
      <c r="AG719"/>
      <c r="AH719"/>
      <c r="AI719"/>
      <c r="AJ719" s="51" t="s">
        <v>732</v>
      </c>
      <c r="BD719" s="52">
        <v>10000000</v>
      </c>
      <c r="BN719" s="52">
        <v>250</v>
      </c>
      <c r="BX719" s="51"/>
      <c r="CM719" s="52" t="s">
        <v>965</v>
      </c>
      <c r="CW719" s="51" t="s">
        <v>1101</v>
      </c>
      <c r="DL719" s="52" t="s">
        <v>1067</v>
      </c>
      <c r="DV719" s="51" t="s">
        <v>987</v>
      </c>
      <c r="EF719" s="52" t="s">
        <v>1110</v>
      </c>
      <c r="EP719" s="73" t="s">
        <v>36</v>
      </c>
      <c r="EQ719" s="71" t="s">
        <v>213</v>
      </c>
      <c r="ER719" s="71" t="s">
        <v>2714</v>
      </c>
      <c r="EU719" s="50" t="s">
        <v>1041</v>
      </c>
      <c r="EZ719" s="51" t="s">
        <v>994</v>
      </c>
      <c r="FE719" s="52" t="s">
        <v>1061</v>
      </c>
      <c r="FJ719" s="52" t="s">
        <v>1048</v>
      </c>
      <c r="FY719" s="52" t="s">
        <v>171</v>
      </c>
      <c r="GD719" s="52">
        <v>0</v>
      </c>
      <c r="GI719" s="52" t="s">
        <v>9721</v>
      </c>
      <c r="GN719" s="52" t="s">
        <v>955</v>
      </c>
      <c r="GS719" s="72" t="s">
        <v>1085</v>
      </c>
      <c r="GT719" s="70">
        <v>2</v>
      </c>
      <c r="GU719" s="70">
        <v>45000</v>
      </c>
      <c r="HR719" s="51" t="s">
        <v>999</v>
      </c>
      <c r="HW719" s="52">
        <v>2030</v>
      </c>
      <c r="IQ719" s="51" t="s">
        <v>1062</v>
      </c>
      <c r="IV719" s="52" t="s">
        <v>1254</v>
      </c>
      <c r="JA719" s="52" t="s">
        <v>11937</v>
      </c>
      <c r="JF719" s="51" t="s">
        <v>1053</v>
      </c>
      <c r="JK719" s="52" t="s">
        <v>11331</v>
      </c>
      <c r="JP719" s="52" t="s">
        <v>124</v>
      </c>
      <c r="JZ719" s="73" t="s">
        <v>1086</v>
      </c>
      <c r="KA719" s="71">
        <v>0</v>
      </c>
      <c r="KB719" s="73"/>
      <c r="KE719" s="52">
        <v>840.74</v>
      </c>
      <c r="KJ719" s="52" t="s">
        <v>1133</v>
      </c>
    </row>
    <row r="720" spans="1:296" ht="23.5" thickBot="1">
      <c r="F720" s="52" t="s">
        <v>124</v>
      </c>
      <c r="K720" s="68"/>
      <c r="P720" s="52" t="s">
        <v>1001</v>
      </c>
      <c r="U720" s="51" t="s">
        <v>1073</v>
      </c>
      <c r="AE720" s="51" t="s">
        <v>1056</v>
      </c>
      <c r="AF720"/>
      <c r="AG720"/>
      <c r="AH720"/>
      <c r="AI720"/>
      <c r="AJ720" s="52" t="s">
        <v>6156</v>
      </c>
      <c r="AO720" s="51" t="s">
        <v>707</v>
      </c>
      <c r="AT720" s="51" t="s">
        <v>98</v>
      </c>
      <c r="BI720" s="51" t="s">
        <v>1042</v>
      </c>
      <c r="BS720" s="51" t="s">
        <v>964</v>
      </c>
      <c r="BX720" s="52"/>
      <c r="CW720" s="52" t="s">
        <v>1107</v>
      </c>
      <c r="DQ720" s="51" t="s">
        <v>1050</v>
      </c>
      <c r="DV720" s="52" t="s">
        <v>953</v>
      </c>
      <c r="EA720" s="51" t="s">
        <v>1010</v>
      </c>
      <c r="EK720" s="51" t="s">
        <v>1033</v>
      </c>
      <c r="EP720" s="50" t="s">
        <v>1031</v>
      </c>
      <c r="EZ720" s="52" t="s">
        <v>8981</v>
      </c>
      <c r="FT720" s="51" t="s">
        <v>971</v>
      </c>
      <c r="GS720" s="73" t="s">
        <v>1086</v>
      </c>
      <c r="GT720" s="71">
        <v>3</v>
      </c>
      <c r="GU720" s="71">
        <v>85000</v>
      </c>
      <c r="GX720" s="51" t="s">
        <v>989</v>
      </c>
      <c r="HC720" s="51" t="s">
        <v>1050</v>
      </c>
      <c r="HH720" s="51" t="s">
        <v>1089</v>
      </c>
      <c r="HM720" s="51" t="s">
        <v>972</v>
      </c>
      <c r="HR720" s="52">
        <v>604000000000</v>
      </c>
      <c r="IB720" s="51" t="s">
        <v>1090</v>
      </c>
      <c r="IQ720" s="52">
        <v>7.4</v>
      </c>
      <c r="JF720" s="52">
        <v>2014</v>
      </c>
      <c r="JU720" s="51" t="s">
        <v>1092</v>
      </c>
      <c r="JZ720" s="72" t="s">
        <v>1087</v>
      </c>
      <c r="KA720" s="72"/>
      <c r="KB720" s="72"/>
    </row>
    <row r="721" spans="1:296" ht="23.5" thickBot="1">
      <c r="A721" s="51" t="s">
        <v>1059</v>
      </c>
      <c r="K721" s="52" t="s">
        <v>2934</v>
      </c>
      <c r="U721" s="52" t="s">
        <v>1061</v>
      </c>
      <c r="Z721" s="51" t="s">
        <v>1069</v>
      </c>
      <c r="AE721" s="52">
        <v>2040</v>
      </c>
      <c r="AF721"/>
      <c r="AG721"/>
      <c r="AH721"/>
      <c r="AI721"/>
      <c r="AO721" s="52" t="s">
        <v>1248</v>
      </c>
      <c r="AY721" s="51" t="s">
        <v>1090</v>
      </c>
      <c r="BD721" s="51" t="s">
        <v>971</v>
      </c>
      <c r="BI721" s="52" t="s">
        <v>1997</v>
      </c>
      <c r="BN721" s="51" t="s">
        <v>707</v>
      </c>
      <c r="BS721" s="52" t="s">
        <v>979</v>
      </c>
      <c r="CM721" s="51" t="s">
        <v>966</v>
      </c>
      <c r="DL721" s="51" t="s">
        <v>1068</v>
      </c>
      <c r="DQ721" s="52">
        <v>100</v>
      </c>
      <c r="EA721" s="69"/>
      <c r="EB721" s="69" t="s">
        <v>1011</v>
      </c>
      <c r="EC721" s="69" t="s">
        <v>1012</v>
      </c>
      <c r="EF721" s="51" t="s">
        <v>1092</v>
      </c>
      <c r="EK721" s="52" t="s">
        <v>132</v>
      </c>
      <c r="FE721" s="51" t="s">
        <v>732</v>
      </c>
      <c r="FJ721" s="51" t="s">
        <v>1049</v>
      </c>
      <c r="FT721" s="52" t="s">
        <v>9343</v>
      </c>
      <c r="FY721" s="51" t="s">
        <v>956</v>
      </c>
      <c r="GD721" s="51" t="s">
        <v>1060</v>
      </c>
      <c r="GI721" s="51" t="s">
        <v>1069</v>
      </c>
      <c r="GN721" s="51" t="s">
        <v>956</v>
      </c>
      <c r="GS721" s="72" t="s">
        <v>1087</v>
      </c>
      <c r="GT721" s="72"/>
      <c r="GU721" s="72"/>
      <c r="GX721" s="52" t="s">
        <v>1001</v>
      </c>
      <c r="HC721" s="52">
        <v>60</v>
      </c>
      <c r="HM721" s="52" t="s">
        <v>4634</v>
      </c>
      <c r="HW721" s="51" t="s">
        <v>1057</v>
      </c>
      <c r="IB721" s="52" t="s">
        <v>1091</v>
      </c>
      <c r="IV721" s="51" t="s">
        <v>707</v>
      </c>
      <c r="JA721" s="51" t="s">
        <v>1062</v>
      </c>
      <c r="JK721" s="51" t="s">
        <v>973</v>
      </c>
      <c r="JP721" s="51" t="s">
        <v>971</v>
      </c>
      <c r="JU721" s="52" t="s">
        <v>9920</v>
      </c>
      <c r="JZ721" s="50" t="s">
        <v>1088</v>
      </c>
      <c r="KE721" s="51" t="s">
        <v>707</v>
      </c>
      <c r="KJ721" s="51" t="s">
        <v>1134</v>
      </c>
    </row>
    <row r="722" spans="1:296" ht="409.6" thickBot="1">
      <c r="A722" s="52">
        <v>100</v>
      </c>
      <c r="F722" s="51" t="s">
        <v>971</v>
      </c>
      <c r="K722" s="68"/>
      <c r="P722" s="51" t="s">
        <v>991</v>
      </c>
      <c r="Z722" s="52" t="s">
        <v>4076</v>
      </c>
      <c r="AE722"/>
      <c r="AF722"/>
      <c r="AG722"/>
      <c r="AH722"/>
      <c r="AI722"/>
      <c r="AJ722" s="51" t="s">
        <v>1074</v>
      </c>
      <c r="AY722" s="52" t="s">
        <v>1091</v>
      </c>
      <c r="BD722" s="52" t="s">
        <v>6791</v>
      </c>
      <c r="BN722" s="52" t="s">
        <v>1095</v>
      </c>
      <c r="BX722" s="51"/>
      <c r="CM722" s="52" t="s">
        <v>997</v>
      </c>
      <c r="CW722" s="51" t="s">
        <v>98</v>
      </c>
      <c r="DL722" s="52" t="s">
        <v>8872</v>
      </c>
      <c r="DV722" s="51" t="s">
        <v>989</v>
      </c>
      <c r="EA722" s="72" t="s">
        <v>990</v>
      </c>
      <c r="EB722" s="70" t="s">
        <v>1525</v>
      </c>
      <c r="EC722" s="70" t="s">
        <v>3753</v>
      </c>
      <c r="EF722" s="52" t="s">
        <v>1771</v>
      </c>
      <c r="EU722" s="51" t="s">
        <v>1042</v>
      </c>
      <c r="EZ722" s="51" t="s">
        <v>961</v>
      </c>
      <c r="FE722" s="52" t="s">
        <v>4475</v>
      </c>
      <c r="FJ722" s="52">
        <v>100</v>
      </c>
      <c r="FY722" s="52" t="s">
        <v>124</v>
      </c>
      <c r="GD722" s="52" t="s">
        <v>1061</v>
      </c>
      <c r="GI722" s="52" t="s">
        <v>35</v>
      </c>
      <c r="GN722" s="52" t="s">
        <v>1486</v>
      </c>
      <c r="GS722" s="50" t="s">
        <v>1088</v>
      </c>
      <c r="HH722" s="51" t="s">
        <v>1090</v>
      </c>
      <c r="HR722" s="51" t="s">
        <v>98</v>
      </c>
      <c r="HW722" s="52" t="s">
        <v>2733</v>
      </c>
      <c r="IQ722" s="51" t="s">
        <v>1063</v>
      </c>
      <c r="IV722" s="52" t="s">
        <v>1248</v>
      </c>
      <c r="JA722" s="52">
        <v>14</v>
      </c>
      <c r="JF722" s="51" t="s">
        <v>1054</v>
      </c>
      <c r="JP722" s="52" t="s">
        <v>5036</v>
      </c>
      <c r="KE722" s="52" t="s">
        <v>1095</v>
      </c>
      <c r="KJ722" s="52" t="s">
        <v>11756</v>
      </c>
    </row>
    <row r="723" spans="1:296" ht="409.6" thickBot="1">
      <c r="F723" s="52" t="s">
        <v>1947</v>
      </c>
      <c r="K723" s="52" t="s">
        <v>2935</v>
      </c>
      <c r="P723" s="52" t="s">
        <v>36</v>
      </c>
      <c r="U723" s="51" t="s">
        <v>732</v>
      </c>
      <c r="AE723" s="51" t="s">
        <v>1057</v>
      </c>
      <c r="AF723"/>
      <c r="AG723"/>
      <c r="AH723"/>
      <c r="AI723"/>
      <c r="AJ723" s="52" t="s">
        <v>6157</v>
      </c>
      <c r="AO723" s="51" t="s">
        <v>1049</v>
      </c>
      <c r="BI723" s="50" t="s">
        <v>1245</v>
      </c>
      <c r="BS723" s="51" t="s">
        <v>966</v>
      </c>
      <c r="BX723" s="52"/>
      <c r="CW723" s="52" t="s">
        <v>8682</v>
      </c>
      <c r="DQ723" s="51" t="s">
        <v>1053</v>
      </c>
      <c r="DV723" s="52" t="s">
        <v>1518</v>
      </c>
      <c r="EA723" s="73" t="s">
        <v>1014</v>
      </c>
      <c r="EB723" s="71" t="s">
        <v>1525</v>
      </c>
      <c r="EC723" s="71" t="s">
        <v>3754</v>
      </c>
      <c r="EK723" s="50" t="s">
        <v>1034</v>
      </c>
      <c r="EP723" s="50" t="s">
        <v>1032</v>
      </c>
      <c r="EU723" s="52" t="s">
        <v>1244</v>
      </c>
      <c r="EZ723" s="52" t="s">
        <v>919</v>
      </c>
      <c r="FT723" s="51" t="s">
        <v>972</v>
      </c>
      <c r="GX723" s="51" t="s">
        <v>991</v>
      </c>
      <c r="HC723" s="51" t="s">
        <v>1053</v>
      </c>
      <c r="HH723" s="52" t="s">
        <v>1118</v>
      </c>
      <c r="HM723" s="51" t="s">
        <v>973</v>
      </c>
      <c r="IB723" s="51" t="s">
        <v>1092</v>
      </c>
      <c r="IQ723" s="52">
        <v>0</v>
      </c>
      <c r="JF723" s="52">
        <v>2014</v>
      </c>
      <c r="JK723" s="51" t="s">
        <v>98</v>
      </c>
      <c r="JU723" s="51" t="s">
        <v>1094</v>
      </c>
    </row>
    <row r="724" spans="1:296" ht="328.5" customHeight="1" thickBot="1">
      <c r="A724" s="51" t="s">
        <v>1060</v>
      </c>
      <c r="K724" s="68"/>
      <c r="U724" s="52" t="s">
        <v>5375</v>
      </c>
      <c r="Z724" s="51" t="s">
        <v>1053</v>
      </c>
      <c r="AE724" s="52" t="s">
        <v>1250</v>
      </c>
      <c r="AF724"/>
      <c r="AG724"/>
      <c r="AH724"/>
      <c r="AI724"/>
      <c r="AO724" s="52">
        <v>100</v>
      </c>
      <c r="AT724" s="50" t="s">
        <v>1009</v>
      </c>
      <c r="AY724" s="51" t="s">
        <v>1092</v>
      </c>
      <c r="BD724" s="51" t="s">
        <v>998</v>
      </c>
      <c r="BN724" s="51" t="s">
        <v>1096</v>
      </c>
      <c r="BS724" s="52" t="s">
        <v>997</v>
      </c>
      <c r="CM724" s="51" t="s">
        <v>968</v>
      </c>
      <c r="DL724" s="51" t="s">
        <v>1069</v>
      </c>
      <c r="DQ724" s="52">
        <v>2011</v>
      </c>
      <c r="EA724" s="72" t="s">
        <v>1015</v>
      </c>
      <c r="EB724" s="70" t="s">
        <v>1525</v>
      </c>
      <c r="EC724" s="70" t="s">
        <v>3755</v>
      </c>
      <c r="EF724" s="51" t="s">
        <v>1094</v>
      </c>
      <c r="FJ724" s="51" t="s">
        <v>1050</v>
      </c>
      <c r="FT724" s="52" t="s">
        <v>9367</v>
      </c>
      <c r="FY724" s="51" t="s">
        <v>958</v>
      </c>
      <c r="GD724" s="51" t="s">
        <v>732</v>
      </c>
      <c r="GI724" s="51" t="s">
        <v>1053</v>
      </c>
      <c r="GN724" s="51" t="s">
        <v>958</v>
      </c>
      <c r="GX724" s="52" t="s">
        <v>1746</v>
      </c>
      <c r="HC724" s="52">
        <v>2017</v>
      </c>
      <c r="HM724" s="52">
        <v>135000</v>
      </c>
      <c r="HW724" s="51" t="s">
        <v>1059</v>
      </c>
      <c r="IB724" s="52" t="s">
        <v>1109</v>
      </c>
      <c r="IV724" s="51" t="s">
        <v>1049</v>
      </c>
      <c r="JA724" s="51" t="s">
        <v>1063</v>
      </c>
      <c r="JK724" s="52" t="s">
        <v>11327</v>
      </c>
      <c r="JP724" s="51" t="s">
        <v>972</v>
      </c>
      <c r="JU724" s="52">
        <v>660</v>
      </c>
      <c r="JZ724" s="51" t="s">
        <v>1089</v>
      </c>
      <c r="KE724" s="51" t="s">
        <v>1096</v>
      </c>
      <c r="KJ724" s="51" t="s">
        <v>1135</v>
      </c>
    </row>
    <row r="725" spans="1:296" ht="409.6" thickBot="1">
      <c r="A725" s="52" t="s">
        <v>2002</v>
      </c>
      <c r="F725" s="51" t="s">
        <v>998</v>
      </c>
      <c r="K725" s="52" t="s">
        <v>2936</v>
      </c>
      <c r="P725" s="51" t="s">
        <v>958</v>
      </c>
      <c r="Z725" s="52">
        <v>2016</v>
      </c>
      <c r="AE725"/>
      <c r="AF725"/>
      <c r="AG725"/>
      <c r="AH725"/>
      <c r="AI725"/>
      <c r="AJ725" s="51" t="s">
        <v>1075</v>
      </c>
      <c r="AY725" s="52" t="s">
        <v>6589</v>
      </c>
      <c r="BD725" s="52" t="s">
        <v>6792</v>
      </c>
      <c r="BN725" s="52" t="s">
        <v>1103</v>
      </c>
      <c r="BX725" s="51"/>
      <c r="CM725" s="52">
        <v>863652.37</v>
      </c>
      <c r="DL725" s="52" t="s">
        <v>8869</v>
      </c>
      <c r="DV725" s="51" t="s">
        <v>991</v>
      </c>
      <c r="EA725" s="73" t="s">
        <v>1016</v>
      </c>
      <c r="EB725" s="71" t="s">
        <v>1525</v>
      </c>
      <c r="EC725" s="71" t="s">
        <v>3756</v>
      </c>
      <c r="EF725" s="52">
        <v>11498</v>
      </c>
      <c r="EU725" s="50" t="s">
        <v>1245</v>
      </c>
      <c r="EZ725" s="51" t="s">
        <v>962</v>
      </c>
      <c r="FJ725" s="52">
        <v>7.73</v>
      </c>
      <c r="FY725" s="52" t="s">
        <v>171</v>
      </c>
      <c r="GD725" s="52" t="s">
        <v>5572</v>
      </c>
      <c r="GI725" s="52">
        <v>2014</v>
      </c>
      <c r="GN725" s="52" t="s">
        <v>1487</v>
      </c>
      <c r="GS725" s="51" t="s">
        <v>1089</v>
      </c>
      <c r="HH725" s="51" t="s">
        <v>1092</v>
      </c>
      <c r="HW725" s="52">
        <v>21</v>
      </c>
      <c r="IV725" s="52">
        <v>100</v>
      </c>
      <c r="JA725" s="52">
        <v>0</v>
      </c>
      <c r="JF725" s="51" t="s">
        <v>1055</v>
      </c>
      <c r="JP725" s="52" t="s">
        <v>5037</v>
      </c>
      <c r="KE725" s="52" t="s">
        <v>1103</v>
      </c>
      <c r="KJ725" s="52" t="s">
        <v>1280</v>
      </c>
    </row>
    <row r="726" spans="1:296" ht="409.6" thickBot="1">
      <c r="F726" s="52" t="s">
        <v>1948</v>
      </c>
      <c r="K726" s="68"/>
      <c r="P726" s="52" t="s">
        <v>4254</v>
      </c>
      <c r="U726" s="51" t="s">
        <v>1074</v>
      </c>
      <c r="AE726" s="51" t="s">
        <v>1059</v>
      </c>
      <c r="AF726"/>
      <c r="AG726"/>
      <c r="AH726"/>
      <c r="AI726"/>
      <c r="AJ726" s="52" t="s">
        <v>1076</v>
      </c>
      <c r="AO726" s="51" t="s">
        <v>1050</v>
      </c>
      <c r="BI726" s="51" t="s">
        <v>1246</v>
      </c>
      <c r="BS726" s="51" t="s">
        <v>968</v>
      </c>
      <c r="BX726" s="52"/>
      <c r="DQ726" s="51" t="s">
        <v>1054</v>
      </c>
      <c r="DV726" s="52" t="s">
        <v>1519</v>
      </c>
      <c r="EA726" s="72" t="s">
        <v>1017</v>
      </c>
      <c r="EB726" s="70" t="s">
        <v>1525</v>
      </c>
      <c r="EC726" s="70" t="s">
        <v>3757</v>
      </c>
      <c r="EK726" s="51" t="s">
        <v>1035</v>
      </c>
      <c r="EP726" s="51" t="s">
        <v>1033</v>
      </c>
      <c r="EZ726" s="52" t="s">
        <v>978</v>
      </c>
      <c r="FE726" s="50" t="s">
        <v>1064</v>
      </c>
      <c r="FT726" s="51" t="s">
        <v>973</v>
      </c>
      <c r="GX726" s="51" t="s">
        <v>958</v>
      </c>
      <c r="HC726" s="51" t="s">
        <v>1054</v>
      </c>
      <c r="HH726" s="52" t="s">
        <v>9920</v>
      </c>
      <c r="HM726" s="51" t="s">
        <v>98</v>
      </c>
      <c r="HR726" s="51" t="s">
        <v>950</v>
      </c>
      <c r="IB726" s="51" t="s">
        <v>1094</v>
      </c>
      <c r="JF726" s="52">
        <v>222980.747</v>
      </c>
      <c r="JU726" s="51" t="s">
        <v>707</v>
      </c>
      <c r="JZ726" s="50" t="s">
        <v>1121</v>
      </c>
    </row>
    <row r="727" spans="1:296" ht="23.5" customHeight="1" thickBot="1">
      <c r="A727" s="51" t="s">
        <v>732</v>
      </c>
      <c r="K727" s="52" t="s">
        <v>2937</v>
      </c>
      <c r="Z727" s="51" t="s">
        <v>1054</v>
      </c>
      <c r="AE727" s="52">
        <v>8</v>
      </c>
      <c r="AF727"/>
      <c r="AG727"/>
      <c r="AH727"/>
      <c r="AI727"/>
      <c r="AO727" s="52">
        <v>25</v>
      </c>
      <c r="AT727" s="51" t="s">
        <v>1010</v>
      </c>
      <c r="AY727" s="51" t="s">
        <v>1094</v>
      </c>
      <c r="BD727" s="51" t="s">
        <v>999</v>
      </c>
      <c r="BN727" s="51" t="s">
        <v>1097</v>
      </c>
      <c r="BS727" s="52">
        <v>245740000</v>
      </c>
      <c r="CM727" s="51" t="s">
        <v>969</v>
      </c>
      <c r="CW727" s="51" t="s">
        <v>1090</v>
      </c>
      <c r="DL727" s="51" t="s">
        <v>1053</v>
      </c>
      <c r="DQ727" s="52">
        <v>2011</v>
      </c>
      <c r="EA727" s="73" t="s">
        <v>1019</v>
      </c>
      <c r="EB727" s="71" t="s">
        <v>171</v>
      </c>
      <c r="EC727" s="73"/>
      <c r="EF727" s="51" t="s">
        <v>707</v>
      </c>
      <c r="EK727" s="52" t="s">
        <v>1036</v>
      </c>
      <c r="EP727" s="52" t="s">
        <v>132</v>
      </c>
      <c r="FJ727" s="51" t="s">
        <v>1051</v>
      </c>
      <c r="FT727" s="52">
        <v>500000</v>
      </c>
      <c r="FY727" s="51" t="s">
        <v>960</v>
      </c>
      <c r="GI727" s="51" t="s">
        <v>1054</v>
      </c>
      <c r="GN727" s="51" t="s">
        <v>960</v>
      </c>
      <c r="GS727" s="51" t="s">
        <v>1090</v>
      </c>
      <c r="GX727" s="52" t="s">
        <v>1003</v>
      </c>
      <c r="HC727" s="52">
        <v>2018</v>
      </c>
      <c r="HM727" s="52" t="s">
        <v>4635</v>
      </c>
      <c r="HR727" s="52" t="s">
        <v>1005</v>
      </c>
      <c r="HW727" s="51" t="s">
        <v>1060</v>
      </c>
      <c r="IB727" s="52">
        <v>90</v>
      </c>
      <c r="IQ727" s="50" t="s">
        <v>1064</v>
      </c>
      <c r="IV727" s="51" t="s">
        <v>1050</v>
      </c>
      <c r="JP727" s="51" t="s">
        <v>973</v>
      </c>
      <c r="JU727" s="52" t="s">
        <v>1114</v>
      </c>
      <c r="KE727" s="51" t="s">
        <v>1097</v>
      </c>
      <c r="KJ727" s="51" t="s">
        <v>1137</v>
      </c>
    </row>
    <row r="728" spans="1:296" ht="17" thickBot="1">
      <c r="A728" s="52" t="s">
        <v>2336</v>
      </c>
      <c r="F728" s="51" t="s">
        <v>999</v>
      </c>
      <c r="K728" s="52" t="s">
        <v>2938</v>
      </c>
      <c r="P728" s="83" t="s">
        <v>4255</v>
      </c>
      <c r="U728" s="51" t="s">
        <v>1075</v>
      </c>
      <c r="Z728" s="52">
        <v>2016</v>
      </c>
      <c r="AE728"/>
      <c r="AF728"/>
      <c r="AG728"/>
      <c r="AH728"/>
      <c r="AI728"/>
      <c r="AT728" s="69"/>
      <c r="AU728" s="69" t="s">
        <v>1011</v>
      </c>
      <c r="AV728" s="69" t="s">
        <v>1012</v>
      </c>
      <c r="AY728" s="52">
        <v>5359.5</v>
      </c>
      <c r="BD728" s="52">
        <v>300000</v>
      </c>
      <c r="BI728" s="51" t="s">
        <v>1046</v>
      </c>
      <c r="BN728" s="52">
        <v>100000</v>
      </c>
      <c r="BX728" s="51"/>
      <c r="CM728" s="52" t="s">
        <v>124</v>
      </c>
      <c r="CW728" s="52" t="s">
        <v>1110</v>
      </c>
      <c r="DL728" s="52">
        <v>2013</v>
      </c>
      <c r="DV728" s="51" t="s">
        <v>958</v>
      </c>
      <c r="EA728" s="50" t="s">
        <v>1020</v>
      </c>
      <c r="EF728" s="52" t="s">
        <v>1095</v>
      </c>
      <c r="EU728" s="51" t="s">
        <v>1246</v>
      </c>
      <c r="EZ728" s="51" t="s">
        <v>964</v>
      </c>
      <c r="FJ728" s="52" t="s">
        <v>9134</v>
      </c>
      <c r="GI728" s="52">
        <v>2019</v>
      </c>
      <c r="GN728" s="52" t="s">
        <v>3485</v>
      </c>
      <c r="GS728" s="52" t="s">
        <v>1116</v>
      </c>
      <c r="HH728" s="51" t="s">
        <v>1094</v>
      </c>
      <c r="HW728" s="52" t="s">
        <v>1061</v>
      </c>
      <c r="IV728" s="52">
        <v>100</v>
      </c>
      <c r="JF728" s="51" t="s">
        <v>1056</v>
      </c>
      <c r="JK728" s="51" t="s">
        <v>950</v>
      </c>
      <c r="JP728" s="52">
        <v>0</v>
      </c>
      <c r="KE728" s="52">
        <v>116456</v>
      </c>
      <c r="KJ728" s="52" t="s">
        <v>2370</v>
      </c>
    </row>
    <row r="729" spans="1:296" ht="409.6" thickBot="1">
      <c r="F729" s="52">
        <v>0</v>
      </c>
      <c r="P729" s="51" t="s">
        <v>994</v>
      </c>
      <c r="U729" s="52" t="s">
        <v>3045</v>
      </c>
      <c r="AE729" s="51" t="s">
        <v>1060</v>
      </c>
      <c r="AF729"/>
      <c r="AG729"/>
      <c r="AH729"/>
      <c r="AI729"/>
      <c r="AO729" s="51" t="s">
        <v>1053</v>
      </c>
      <c r="AT729" s="72" t="s">
        <v>990</v>
      </c>
      <c r="AU729" s="70" t="s">
        <v>1525</v>
      </c>
      <c r="AV729" s="70" t="s">
        <v>6345</v>
      </c>
      <c r="BI729" s="52" t="s">
        <v>1247</v>
      </c>
      <c r="BS729" s="51" t="s">
        <v>969</v>
      </c>
      <c r="BX729" s="52"/>
      <c r="DQ729" s="51" t="s">
        <v>1249</v>
      </c>
      <c r="DV729" s="52" t="s">
        <v>1520</v>
      </c>
      <c r="EK729" s="50" t="s">
        <v>1037</v>
      </c>
      <c r="EP729" s="50" t="s">
        <v>1034</v>
      </c>
      <c r="EZ729" s="52" t="s">
        <v>979</v>
      </c>
      <c r="FE729" s="51" t="s">
        <v>1065</v>
      </c>
      <c r="FT729" s="51" t="s">
        <v>98</v>
      </c>
      <c r="FY729" s="51" t="s">
        <v>961</v>
      </c>
      <c r="GD729" s="50" t="s">
        <v>1064</v>
      </c>
      <c r="GX729" s="51" t="s">
        <v>994</v>
      </c>
      <c r="HC729" s="51" t="s">
        <v>1249</v>
      </c>
      <c r="HH729" s="52">
        <v>478</v>
      </c>
      <c r="HR729" s="51" t="s">
        <v>987</v>
      </c>
      <c r="IB729" s="51" t="s">
        <v>707</v>
      </c>
      <c r="JA729" s="50" t="s">
        <v>1064</v>
      </c>
      <c r="JF729" s="52">
        <v>2030</v>
      </c>
      <c r="JK729" s="52" t="s">
        <v>4631</v>
      </c>
      <c r="JU729" s="51" t="s">
        <v>1096</v>
      </c>
      <c r="JZ729" s="51" t="s">
        <v>1122</v>
      </c>
    </row>
    <row r="730" spans="1:296" ht="368.5" thickBot="1">
      <c r="K730" s="50" t="s">
        <v>1555</v>
      </c>
      <c r="P730" s="52" t="s">
        <v>4256</v>
      </c>
      <c r="Z730" s="51" t="s">
        <v>1056</v>
      </c>
      <c r="AE730" s="52" t="s">
        <v>3156</v>
      </c>
      <c r="AF730"/>
      <c r="AG730"/>
      <c r="AH730"/>
      <c r="AI730"/>
      <c r="AJ730" s="50" t="s">
        <v>1077</v>
      </c>
      <c r="AO730" s="52">
        <v>2015</v>
      </c>
      <c r="AT730" s="73" t="s">
        <v>1014</v>
      </c>
      <c r="AU730" s="71" t="s">
        <v>1013</v>
      </c>
      <c r="AV730" s="71" t="s">
        <v>6346</v>
      </c>
      <c r="AY730" s="51" t="s">
        <v>707</v>
      </c>
      <c r="BD730" s="51" t="s">
        <v>98</v>
      </c>
      <c r="BN730" s="51" t="s">
        <v>1098</v>
      </c>
      <c r="BS730" s="52" t="s">
        <v>124</v>
      </c>
      <c r="CM730" s="51" t="s">
        <v>970</v>
      </c>
      <c r="CW730" s="51" t="s">
        <v>1092</v>
      </c>
      <c r="DL730" s="51" t="s">
        <v>1054</v>
      </c>
      <c r="DQ730" s="52">
        <v>160400</v>
      </c>
      <c r="EF730" s="51" t="s">
        <v>1096</v>
      </c>
      <c r="EU730" s="51" t="s">
        <v>1046</v>
      </c>
      <c r="FJ730" s="51" t="s">
        <v>1053</v>
      </c>
      <c r="FT730" s="52" t="s">
        <v>9365</v>
      </c>
      <c r="FY730" s="52" t="s">
        <v>171</v>
      </c>
      <c r="GI730" s="51" t="s">
        <v>1056</v>
      </c>
      <c r="GN730" s="51" t="s">
        <v>961</v>
      </c>
      <c r="GS730" s="83" t="s">
        <v>9913</v>
      </c>
      <c r="GX730" s="52" t="s">
        <v>10098</v>
      </c>
      <c r="HC730" s="52">
        <v>13972000</v>
      </c>
      <c r="HR730" s="52" t="s">
        <v>953</v>
      </c>
      <c r="HW730" s="51" t="s">
        <v>732</v>
      </c>
      <c r="IB730" s="52" t="s">
        <v>1095</v>
      </c>
      <c r="IQ730" s="51" t="s">
        <v>1065</v>
      </c>
      <c r="IV730" s="51" t="s">
        <v>1053</v>
      </c>
      <c r="JP730" s="51" t="s">
        <v>98</v>
      </c>
      <c r="JU730" s="52" t="s">
        <v>1103</v>
      </c>
      <c r="JZ730" s="69" t="s">
        <v>1123</v>
      </c>
      <c r="KA730" s="69" t="s">
        <v>98</v>
      </c>
      <c r="KE730" s="51" t="s">
        <v>1098</v>
      </c>
      <c r="KJ730" s="51" t="s">
        <v>1139</v>
      </c>
    </row>
    <row r="731" spans="1:296" ht="409.6" thickBot="1">
      <c r="F731" s="51" t="s">
        <v>98</v>
      </c>
      <c r="Z731" s="52">
        <v>2020</v>
      </c>
      <c r="AE731"/>
      <c r="AF731"/>
      <c r="AG731"/>
      <c r="AH731"/>
      <c r="AI731"/>
      <c r="AT731" s="72" t="s">
        <v>1015</v>
      </c>
      <c r="AU731" s="70" t="s">
        <v>1013</v>
      </c>
      <c r="AV731" s="70" t="s">
        <v>6347</v>
      </c>
      <c r="AY731" s="52" t="s">
        <v>1095</v>
      </c>
      <c r="BI731" s="51" t="s">
        <v>707</v>
      </c>
      <c r="BN731" s="52">
        <v>300000</v>
      </c>
      <c r="BX731" s="51"/>
      <c r="CM731" s="52" t="s">
        <v>124</v>
      </c>
      <c r="CW731" s="52" t="s">
        <v>1562</v>
      </c>
      <c r="DL731" s="52">
        <v>2018</v>
      </c>
      <c r="DV731" s="51" t="s">
        <v>994</v>
      </c>
      <c r="EA731" s="51" t="s">
        <v>1021</v>
      </c>
      <c r="EF731" s="52" t="s">
        <v>1103</v>
      </c>
      <c r="EU731" s="52" t="s">
        <v>1247</v>
      </c>
      <c r="EZ731" s="51" t="s">
        <v>966</v>
      </c>
      <c r="FE731" s="51" t="s">
        <v>1066</v>
      </c>
      <c r="FJ731" s="52">
        <v>2012</v>
      </c>
      <c r="GI731" s="52">
        <v>2031</v>
      </c>
      <c r="GN731" s="52" t="s">
        <v>918</v>
      </c>
      <c r="GS731" s="51" t="s">
        <v>1092</v>
      </c>
      <c r="HH731" s="51" t="s">
        <v>707</v>
      </c>
      <c r="HM731" s="51" t="s">
        <v>950</v>
      </c>
      <c r="HW731" s="52" t="s">
        <v>5754</v>
      </c>
      <c r="IV731" s="52">
        <v>2016</v>
      </c>
      <c r="JF731" s="51" t="s">
        <v>1057</v>
      </c>
      <c r="JK731" s="51" t="s">
        <v>952</v>
      </c>
      <c r="JP731" s="52" t="s">
        <v>5023</v>
      </c>
      <c r="JZ731" s="70" t="s">
        <v>1126</v>
      </c>
      <c r="KA731" s="70" t="s">
        <v>11626</v>
      </c>
      <c r="KE731" s="52">
        <v>0</v>
      </c>
      <c r="KJ731" s="52">
        <v>55</v>
      </c>
    </row>
    <row r="732" spans="1:296" ht="409.6" thickBot="1">
      <c r="A732" s="51" t="s">
        <v>1046</v>
      </c>
      <c r="P732" s="51" t="s">
        <v>961</v>
      </c>
      <c r="AE732" s="51" t="s">
        <v>732</v>
      </c>
      <c r="AF732"/>
      <c r="AG732"/>
      <c r="AH732"/>
      <c r="AI732"/>
      <c r="AO732" s="51" t="s">
        <v>1054</v>
      </c>
      <c r="AT732" s="73" t="s">
        <v>1016</v>
      </c>
      <c r="AU732" s="71" t="s">
        <v>1525</v>
      </c>
      <c r="AV732" s="71" t="s">
        <v>6348</v>
      </c>
      <c r="BI732" s="52" t="s">
        <v>7571</v>
      </c>
      <c r="BS732" s="51" t="s">
        <v>970</v>
      </c>
      <c r="BX732" s="52"/>
      <c r="DQ732" s="51" t="s">
        <v>1056</v>
      </c>
      <c r="DV732" s="52" t="s">
        <v>1521</v>
      </c>
      <c r="EA732" s="69"/>
      <c r="EB732" s="69" t="s">
        <v>1022</v>
      </c>
      <c r="EC732" s="69" t="s">
        <v>1012</v>
      </c>
      <c r="EK732" s="51" t="s">
        <v>1038</v>
      </c>
      <c r="EP732" s="51" t="s">
        <v>1035</v>
      </c>
      <c r="EZ732" s="52" t="s">
        <v>1731</v>
      </c>
      <c r="FE732" s="52" t="s">
        <v>1067</v>
      </c>
      <c r="FY732" s="51" t="s">
        <v>962</v>
      </c>
      <c r="GD732" s="51" t="s">
        <v>1065</v>
      </c>
      <c r="GS732" s="52" t="s">
        <v>9914</v>
      </c>
      <c r="GX732" s="51" t="s">
        <v>961</v>
      </c>
      <c r="HC732" s="51" t="s">
        <v>1056</v>
      </c>
      <c r="HH732" s="52" t="s">
        <v>1114</v>
      </c>
      <c r="HM732" s="52" t="s">
        <v>4636</v>
      </c>
      <c r="HR732" s="51" t="s">
        <v>989</v>
      </c>
      <c r="IB732" s="51" t="s">
        <v>1096</v>
      </c>
      <c r="IQ732" s="51" t="s">
        <v>1066</v>
      </c>
      <c r="JA732" s="51" t="s">
        <v>1065</v>
      </c>
      <c r="JF732" s="52" t="s">
        <v>1058</v>
      </c>
      <c r="JK732" s="52" t="s">
        <v>953</v>
      </c>
      <c r="JU732" s="51" t="s">
        <v>1097</v>
      </c>
      <c r="JZ732" s="50" t="s">
        <v>1128</v>
      </c>
    </row>
    <row r="733" spans="1:296" ht="409.6" thickBot="1">
      <c r="A733" s="52" t="s">
        <v>1252</v>
      </c>
      <c r="K733" s="51" t="s">
        <v>1556</v>
      </c>
      <c r="P733" s="52" t="s">
        <v>917</v>
      </c>
      <c r="U733" s="50" t="s">
        <v>1077</v>
      </c>
      <c r="Z733" s="51" t="s">
        <v>1070</v>
      </c>
      <c r="AE733" s="52" t="s">
        <v>5989</v>
      </c>
      <c r="AF733"/>
      <c r="AG733"/>
      <c r="AH733"/>
      <c r="AI733"/>
      <c r="AJ733" s="51" t="s">
        <v>1078</v>
      </c>
      <c r="AO733" s="52">
        <v>2016</v>
      </c>
      <c r="AT733" s="72" t="s">
        <v>1017</v>
      </c>
      <c r="AU733" s="70" t="s">
        <v>1525</v>
      </c>
      <c r="AV733" s="70" t="s">
        <v>6349</v>
      </c>
      <c r="AY733" s="51" t="s">
        <v>1096</v>
      </c>
      <c r="BN733" s="51" t="s">
        <v>1099</v>
      </c>
      <c r="BS733" s="52" t="s">
        <v>124</v>
      </c>
      <c r="CM733" s="51" t="s">
        <v>971</v>
      </c>
      <c r="CW733" s="51" t="s">
        <v>1094</v>
      </c>
      <c r="DL733" s="51" t="s">
        <v>1056</v>
      </c>
      <c r="DQ733" s="52">
        <v>2018</v>
      </c>
      <c r="EA733" s="72" t="s">
        <v>1023</v>
      </c>
      <c r="EB733" s="70" t="s">
        <v>1525</v>
      </c>
      <c r="EC733" s="70" t="s">
        <v>3758</v>
      </c>
      <c r="EF733" s="51" t="s">
        <v>1097</v>
      </c>
      <c r="EK733" s="52" t="s">
        <v>3318</v>
      </c>
      <c r="EP733" s="52" t="s">
        <v>1036</v>
      </c>
      <c r="EU733" s="51" t="s">
        <v>707</v>
      </c>
      <c r="FJ733" s="51" t="s">
        <v>1054</v>
      </c>
      <c r="FY733" s="52" t="s">
        <v>171</v>
      </c>
      <c r="GI733" s="51" t="s">
        <v>1070</v>
      </c>
      <c r="GN733" s="51" t="s">
        <v>962</v>
      </c>
      <c r="GX733" s="52" t="s">
        <v>917</v>
      </c>
      <c r="HC733" s="52">
        <v>2040</v>
      </c>
      <c r="HR733" s="52" t="s">
        <v>1518</v>
      </c>
      <c r="IB733" s="52" t="s">
        <v>1103</v>
      </c>
      <c r="IQ733" s="52" t="s">
        <v>10974</v>
      </c>
      <c r="IV733" s="51" t="s">
        <v>1054</v>
      </c>
      <c r="JU733" s="52">
        <v>20591860</v>
      </c>
      <c r="KE733" s="51" t="s">
        <v>1099</v>
      </c>
      <c r="KJ733" s="51" t="s">
        <v>98</v>
      </c>
    </row>
    <row r="734" spans="1:296" ht="409.6" thickBot="1">
      <c r="K734" s="69" t="s">
        <v>1557</v>
      </c>
      <c r="L734" s="69" t="s">
        <v>1558</v>
      </c>
      <c r="Z734" s="52">
        <v>70</v>
      </c>
      <c r="AE734"/>
      <c r="AF734"/>
      <c r="AG734"/>
      <c r="AH734"/>
      <c r="AI734"/>
      <c r="AJ734" s="52" t="s">
        <v>132</v>
      </c>
      <c r="AT734" s="73" t="s">
        <v>1019</v>
      </c>
      <c r="AU734" s="71" t="s">
        <v>171</v>
      </c>
      <c r="AV734" s="73"/>
      <c r="AY734" s="52" t="s">
        <v>1103</v>
      </c>
      <c r="BD734" s="51" t="s">
        <v>950</v>
      </c>
      <c r="BI734" s="51" t="s">
        <v>1049</v>
      </c>
      <c r="BN734" s="52" t="s">
        <v>1100</v>
      </c>
      <c r="BX734" s="51"/>
      <c r="CM734" s="52" t="s">
        <v>8280</v>
      </c>
      <c r="CW734" s="52">
        <v>20</v>
      </c>
      <c r="DL734" s="52">
        <v>2050</v>
      </c>
      <c r="DV734" s="51" t="s">
        <v>961</v>
      </c>
      <c r="EA734" s="73" t="s">
        <v>1024</v>
      </c>
      <c r="EB734" s="71" t="s">
        <v>1525</v>
      </c>
      <c r="EC734" s="71" t="s">
        <v>3759</v>
      </c>
      <c r="EK734" s="68"/>
      <c r="EU734" s="52" t="s">
        <v>1248</v>
      </c>
      <c r="EZ734" s="51" t="s">
        <v>968</v>
      </c>
      <c r="FE734" s="51" t="s">
        <v>1068</v>
      </c>
      <c r="FJ734" s="52">
        <v>2013</v>
      </c>
      <c r="FT734" s="51" t="s">
        <v>950</v>
      </c>
      <c r="GD734" s="51" t="s">
        <v>1066</v>
      </c>
      <c r="GI734" s="52">
        <v>1</v>
      </c>
      <c r="GN734" s="52" t="s">
        <v>963</v>
      </c>
      <c r="GS734" s="83" t="s">
        <v>9915</v>
      </c>
      <c r="HH734" s="51" t="s">
        <v>1096</v>
      </c>
      <c r="HM734" s="51" t="s">
        <v>952</v>
      </c>
      <c r="IV734" s="52">
        <v>2018</v>
      </c>
      <c r="JA734" s="51" t="s">
        <v>1066</v>
      </c>
      <c r="JF734" s="51" t="s">
        <v>1059</v>
      </c>
      <c r="JK734" s="51" t="s">
        <v>954</v>
      </c>
      <c r="KE734" s="52" t="s">
        <v>1117</v>
      </c>
      <c r="KJ734" s="52" t="s">
        <v>11757</v>
      </c>
    </row>
    <row r="735" spans="1:296" ht="14.5" customHeight="1" thickBot="1">
      <c r="A735" s="51" t="s">
        <v>707</v>
      </c>
      <c r="F735" s="51" t="s">
        <v>950</v>
      </c>
      <c r="K735" s="75" t="s">
        <v>2939</v>
      </c>
      <c r="L735" s="902" t="s">
        <v>2941</v>
      </c>
      <c r="P735" s="51" t="s">
        <v>962</v>
      </c>
      <c r="AE735"/>
      <c r="AF735"/>
      <c r="AG735"/>
      <c r="AH735"/>
      <c r="AI735"/>
      <c r="AO735" s="51" t="s">
        <v>1249</v>
      </c>
      <c r="AT735" s="50" t="s">
        <v>1020</v>
      </c>
      <c r="BD735" s="52" t="s">
        <v>1000</v>
      </c>
      <c r="BI735" s="52">
        <v>100</v>
      </c>
      <c r="BS735" s="51" t="s">
        <v>971</v>
      </c>
      <c r="DQ735" s="51" t="s">
        <v>1057</v>
      </c>
      <c r="DV735" s="52" t="s">
        <v>917</v>
      </c>
      <c r="EA735" s="72" t="s">
        <v>1025</v>
      </c>
      <c r="EB735" s="70" t="s">
        <v>1525</v>
      </c>
      <c r="EC735" s="70" t="s">
        <v>3760</v>
      </c>
      <c r="EF735" s="51" t="s">
        <v>1098</v>
      </c>
      <c r="EK735" s="52" t="s">
        <v>3319</v>
      </c>
      <c r="EP735" s="50" t="s">
        <v>1037</v>
      </c>
      <c r="EZ735" s="52" t="s">
        <v>124</v>
      </c>
      <c r="FE735" s="52" t="s">
        <v>4478</v>
      </c>
      <c r="FT735" s="52" t="s">
        <v>4636</v>
      </c>
      <c r="FY735" s="51" t="s">
        <v>964</v>
      </c>
      <c r="GD735" s="52" t="s">
        <v>1067</v>
      </c>
      <c r="GS735" s="51" t="s">
        <v>1094</v>
      </c>
      <c r="GX735" s="51" t="s">
        <v>962</v>
      </c>
      <c r="HC735" s="51" t="s">
        <v>1057</v>
      </c>
      <c r="HH735" s="52" t="s">
        <v>1103</v>
      </c>
      <c r="HM735" s="52" t="s">
        <v>953</v>
      </c>
      <c r="HR735" s="51" t="s">
        <v>991</v>
      </c>
      <c r="HW735" s="51" t="s">
        <v>1046</v>
      </c>
      <c r="IB735" s="51" t="s">
        <v>1097</v>
      </c>
      <c r="IQ735" s="51" t="s">
        <v>1068</v>
      </c>
      <c r="JA735" s="52" t="s">
        <v>1067</v>
      </c>
      <c r="JF735" s="52">
        <v>10</v>
      </c>
      <c r="JK735" s="52" t="s">
        <v>955</v>
      </c>
      <c r="JP735" s="51" t="s">
        <v>950</v>
      </c>
      <c r="JU735" s="51" t="s">
        <v>1098</v>
      </c>
      <c r="JZ735" s="51" t="s">
        <v>1129</v>
      </c>
    </row>
    <row r="736" spans="1:296" ht="352.5" customHeight="1" thickBot="1">
      <c r="A736" s="52" t="s">
        <v>1248</v>
      </c>
      <c r="F736" s="52" t="s">
        <v>1000</v>
      </c>
      <c r="K736" s="77" t="s">
        <v>2940</v>
      </c>
      <c r="L736" s="904"/>
      <c r="P736" s="52" t="s">
        <v>996</v>
      </c>
      <c r="U736" s="51" t="s">
        <v>1078</v>
      </c>
      <c r="Z736" s="51" t="s">
        <v>1071</v>
      </c>
      <c r="AE736"/>
      <c r="AF736"/>
      <c r="AG736"/>
      <c r="AH736"/>
      <c r="AI736"/>
      <c r="AJ736" s="50" t="s">
        <v>1079</v>
      </c>
      <c r="AO736" s="52">
        <v>64736</v>
      </c>
      <c r="AY736" s="51" t="s">
        <v>1097</v>
      </c>
      <c r="BN736" s="51" t="s">
        <v>1101</v>
      </c>
      <c r="BS736" s="52" t="s">
        <v>7916</v>
      </c>
      <c r="BX736" s="51"/>
      <c r="CM736" s="51" t="s">
        <v>972</v>
      </c>
      <c r="CW736" s="51" t="s">
        <v>707</v>
      </c>
      <c r="DL736" s="51" t="s">
        <v>1070</v>
      </c>
      <c r="DQ736" s="52" t="s">
        <v>1255</v>
      </c>
      <c r="EA736" s="73" t="s">
        <v>1026</v>
      </c>
      <c r="EB736" s="71" t="s">
        <v>1525</v>
      </c>
      <c r="EC736" s="71" t="s">
        <v>3761</v>
      </c>
      <c r="EK736" s="68"/>
      <c r="EU736" s="51" t="s">
        <v>1049</v>
      </c>
      <c r="FJ736" s="51" t="s">
        <v>1055</v>
      </c>
      <c r="FY736" s="52" t="s">
        <v>171</v>
      </c>
      <c r="GI736" s="51" t="s">
        <v>1071</v>
      </c>
      <c r="GN736" s="51" t="s">
        <v>964</v>
      </c>
      <c r="GS736" s="52">
        <v>20000</v>
      </c>
      <c r="GX736" s="52" t="s">
        <v>978</v>
      </c>
      <c r="HC736" s="52" t="s">
        <v>2733</v>
      </c>
      <c r="HR736" s="52" t="s">
        <v>1519</v>
      </c>
      <c r="HW736" s="52" t="s">
        <v>1254</v>
      </c>
      <c r="IB736" s="52">
        <v>11000</v>
      </c>
      <c r="IQ736" s="52" t="s">
        <v>10975</v>
      </c>
      <c r="IV736" s="51" t="s">
        <v>1249</v>
      </c>
      <c r="JP736" s="52" t="s">
        <v>4631</v>
      </c>
      <c r="JU736" s="52">
        <v>0</v>
      </c>
      <c r="JZ736" s="52" t="s">
        <v>112</v>
      </c>
      <c r="KE736" s="51" t="s">
        <v>1101</v>
      </c>
    </row>
    <row r="737" spans="1:296" ht="104.5" thickBot="1">
      <c r="K737" s="50" t="s">
        <v>735</v>
      </c>
      <c r="U737" s="52" t="s">
        <v>132</v>
      </c>
      <c r="Z737" s="52">
        <v>75</v>
      </c>
      <c r="AE737" s="50" t="s">
        <v>1044</v>
      </c>
      <c r="AF737"/>
      <c r="AG737"/>
      <c r="AH737"/>
      <c r="AI737"/>
      <c r="AY737" s="52">
        <v>674</v>
      </c>
      <c r="BD737" s="51" t="s">
        <v>987</v>
      </c>
      <c r="BI737" s="51" t="s">
        <v>1050</v>
      </c>
      <c r="BN737" s="52" t="s">
        <v>1107</v>
      </c>
      <c r="BX737" s="52"/>
      <c r="CM737" s="52" t="s">
        <v>8281</v>
      </c>
      <c r="CW737" s="52" t="s">
        <v>72</v>
      </c>
      <c r="DL737" s="52">
        <v>5.7999999999999996E-3</v>
      </c>
      <c r="DV737" s="51" t="s">
        <v>962</v>
      </c>
      <c r="EA737" s="72" t="s">
        <v>1027</v>
      </c>
      <c r="EB737" s="70" t="s">
        <v>1030</v>
      </c>
      <c r="EC737" s="70" t="s">
        <v>3762</v>
      </c>
      <c r="EF737" s="51" t="s">
        <v>1099</v>
      </c>
      <c r="EK737" s="52" t="s">
        <v>3320</v>
      </c>
      <c r="EU737" s="52">
        <v>100</v>
      </c>
      <c r="EZ737" s="51" t="s">
        <v>969</v>
      </c>
      <c r="FE737" s="51" t="s">
        <v>1069</v>
      </c>
      <c r="FJ737" s="52">
        <v>2.3199999999999998</v>
      </c>
      <c r="FT737" s="51" t="s">
        <v>952</v>
      </c>
      <c r="GD737" s="51" t="s">
        <v>1068</v>
      </c>
      <c r="GI737" s="52">
        <v>10</v>
      </c>
      <c r="GN737" s="52" t="s">
        <v>979</v>
      </c>
      <c r="HH737" s="51" t="s">
        <v>1097</v>
      </c>
      <c r="HM737" s="51" t="s">
        <v>954</v>
      </c>
      <c r="IV737" s="52">
        <v>271074</v>
      </c>
      <c r="JA737" s="51" t="s">
        <v>1068</v>
      </c>
      <c r="JF737" s="51" t="s">
        <v>1060</v>
      </c>
      <c r="JK737" s="51" t="s">
        <v>956</v>
      </c>
      <c r="KE737" s="52" t="s">
        <v>1120</v>
      </c>
    </row>
    <row r="738" spans="1:296" ht="304.5" customHeight="1" thickBot="1">
      <c r="A738" s="51" t="s">
        <v>1049</v>
      </c>
      <c r="F738" s="51" t="s">
        <v>987</v>
      </c>
      <c r="P738" s="51" t="s">
        <v>964</v>
      </c>
      <c r="AE738"/>
      <c r="AF738"/>
      <c r="AG738"/>
      <c r="AH738"/>
      <c r="AI738"/>
      <c r="AO738" s="51" t="s">
        <v>1056</v>
      </c>
      <c r="AT738" s="51" t="s">
        <v>1021</v>
      </c>
      <c r="BD738" s="52" t="s">
        <v>953</v>
      </c>
      <c r="BI738" s="52">
        <v>3.09</v>
      </c>
      <c r="BS738" s="51" t="s">
        <v>998</v>
      </c>
      <c r="DQ738" s="51" t="s">
        <v>1059</v>
      </c>
      <c r="DV738" s="52" t="s">
        <v>1004</v>
      </c>
      <c r="EA738" s="73" t="s">
        <v>1028</v>
      </c>
      <c r="EB738" s="71" t="s">
        <v>1525</v>
      </c>
      <c r="EC738" s="71" t="s">
        <v>3763</v>
      </c>
      <c r="EF738" s="52" t="s">
        <v>1100</v>
      </c>
      <c r="EK738" s="68"/>
      <c r="EP738" s="51" t="s">
        <v>1038</v>
      </c>
      <c r="EZ738" s="52" t="s">
        <v>124</v>
      </c>
      <c r="FE738" s="52" t="s">
        <v>4479</v>
      </c>
      <c r="FT738" s="52" t="s">
        <v>953</v>
      </c>
      <c r="FY738" s="51" t="s">
        <v>966</v>
      </c>
      <c r="GD738" s="52" t="s">
        <v>5573</v>
      </c>
      <c r="GS738" s="51" t="s">
        <v>707</v>
      </c>
      <c r="GX738" s="51" t="s">
        <v>964</v>
      </c>
      <c r="HC738" s="51" t="s">
        <v>1059</v>
      </c>
      <c r="HH738" s="52">
        <v>16258800</v>
      </c>
      <c r="HM738" s="52" t="s">
        <v>955</v>
      </c>
      <c r="HR738" s="51" t="s">
        <v>958</v>
      </c>
      <c r="HW738" s="51" t="s">
        <v>707</v>
      </c>
      <c r="IB738" s="51" t="s">
        <v>1098</v>
      </c>
      <c r="IQ738" s="51" t="s">
        <v>1069</v>
      </c>
      <c r="JA738" s="52" t="s">
        <v>11938</v>
      </c>
      <c r="JF738" s="52" t="s">
        <v>1061</v>
      </c>
      <c r="JK738" s="52" t="s">
        <v>1493</v>
      </c>
      <c r="JP738" s="51" t="s">
        <v>952</v>
      </c>
      <c r="JU738" s="51" t="s">
        <v>1099</v>
      </c>
      <c r="JZ738" s="50" t="s">
        <v>1140</v>
      </c>
      <c r="KJ738" s="50" t="s">
        <v>1140</v>
      </c>
    </row>
    <row r="739" spans="1:296" ht="112.5" thickBot="1">
      <c r="A739" s="52">
        <v>100</v>
      </c>
      <c r="F739" s="52" t="s">
        <v>988</v>
      </c>
      <c r="P739" s="52" t="s">
        <v>1482</v>
      </c>
      <c r="U739" s="50" t="s">
        <v>1079</v>
      </c>
      <c r="Z739" s="51" t="s">
        <v>1072</v>
      </c>
      <c r="AE739"/>
      <c r="AF739"/>
      <c r="AG739"/>
      <c r="AH739"/>
      <c r="AI739"/>
      <c r="AJ739" s="51" t="s">
        <v>1080</v>
      </c>
      <c r="AO739" s="52">
        <v>2025</v>
      </c>
      <c r="AT739" s="69"/>
      <c r="AU739" s="69" t="s">
        <v>1022</v>
      </c>
      <c r="AV739" s="69" t="s">
        <v>1012</v>
      </c>
      <c r="AY739" s="51" t="s">
        <v>1098</v>
      </c>
      <c r="BN739" s="51" t="s">
        <v>98</v>
      </c>
      <c r="BS739" s="52" t="s">
        <v>7917</v>
      </c>
      <c r="BX739" s="51"/>
      <c r="CM739" s="51" t="s">
        <v>973</v>
      </c>
      <c r="CW739" s="51" t="s">
        <v>1096</v>
      </c>
      <c r="DL739" s="51" t="s">
        <v>1071</v>
      </c>
      <c r="DQ739" s="52">
        <v>95</v>
      </c>
      <c r="EA739" s="72" t="s">
        <v>1029</v>
      </c>
      <c r="EB739" s="70" t="s">
        <v>1030</v>
      </c>
      <c r="EC739" s="70" t="s">
        <v>3764</v>
      </c>
      <c r="EK739" s="52" t="s">
        <v>3321</v>
      </c>
      <c r="EP739" s="52" t="s">
        <v>1430</v>
      </c>
      <c r="EU739" s="51" t="s">
        <v>1050</v>
      </c>
      <c r="FJ739" s="51" t="s">
        <v>1056</v>
      </c>
      <c r="FY739" s="52" t="s">
        <v>171</v>
      </c>
      <c r="GI739" s="51" t="s">
        <v>1072</v>
      </c>
      <c r="GN739" s="51" t="s">
        <v>966</v>
      </c>
      <c r="GS739" s="52" t="s">
        <v>1095</v>
      </c>
      <c r="GX739" s="52" t="s">
        <v>1195</v>
      </c>
      <c r="HC739" s="52">
        <v>0</v>
      </c>
      <c r="HR739" s="52" t="s">
        <v>1520</v>
      </c>
      <c r="HW739" s="52" t="s">
        <v>2735</v>
      </c>
      <c r="IB739" s="52">
        <v>12000</v>
      </c>
      <c r="IQ739" s="52" t="s">
        <v>420</v>
      </c>
      <c r="IV739" s="51" t="s">
        <v>1056</v>
      </c>
      <c r="JP739" s="52" t="s">
        <v>953</v>
      </c>
      <c r="JU739" s="52" t="s">
        <v>1104</v>
      </c>
      <c r="KE739" s="51" t="s">
        <v>98</v>
      </c>
    </row>
    <row r="740" spans="1:296" ht="264.5" thickBot="1">
      <c r="K740" s="50" t="s">
        <v>1041</v>
      </c>
      <c r="Z740" s="51" t="s">
        <v>1073</v>
      </c>
      <c r="AE740" s="51" t="s">
        <v>1045</v>
      </c>
      <c r="AF740"/>
      <c r="AG740"/>
      <c r="AH740"/>
      <c r="AI740"/>
      <c r="AJ740" s="69"/>
      <c r="AK740" s="69" t="s">
        <v>1081</v>
      </c>
      <c r="AL740" s="69" t="s">
        <v>1082</v>
      </c>
      <c r="AT740" s="72" t="s">
        <v>1023</v>
      </c>
      <c r="AU740" s="70" t="s">
        <v>1525</v>
      </c>
      <c r="AV740" s="70" t="s">
        <v>6350</v>
      </c>
      <c r="AY740" s="52">
        <v>0</v>
      </c>
      <c r="BD740" s="51" t="s">
        <v>989</v>
      </c>
      <c r="BI740" s="51" t="s">
        <v>1053</v>
      </c>
      <c r="BN740" s="52" t="s">
        <v>7735</v>
      </c>
      <c r="BX740" s="52"/>
      <c r="CM740" s="52">
        <v>5295509.4000000004</v>
      </c>
      <c r="CW740" s="52" t="s">
        <v>1103</v>
      </c>
      <c r="DL740" s="52">
        <v>1</v>
      </c>
      <c r="DV740" s="51" t="s">
        <v>964</v>
      </c>
      <c r="EA740" s="73" t="s">
        <v>36</v>
      </c>
      <c r="EB740" s="71" t="s">
        <v>171</v>
      </c>
      <c r="EC740" s="73"/>
      <c r="EF740" s="51" t="s">
        <v>1101</v>
      </c>
      <c r="EK740" s="68"/>
      <c r="EP740" s="52" t="s">
        <v>2603</v>
      </c>
      <c r="EU740" s="52">
        <v>55</v>
      </c>
      <c r="EZ740" s="51" t="s">
        <v>970</v>
      </c>
      <c r="FE740" s="51" t="s">
        <v>1053</v>
      </c>
      <c r="FJ740" s="52">
        <v>2020</v>
      </c>
      <c r="FT740" s="51" t="s">
        <v>954</v>
      </c>
      <c r="GD740" s="51" t="s">
        <v>1069</v>
      </c>
      <c r="GI740" s="52">
        <v>0</v>
      </c>
      <c r="GN740" s="52" t="s">
        <v>997</v>
      </c>
      <c r="HH740" s="51" t="s">
        <v>1098</v>
      </c>
      <c r="HM740" s="51" t="s">
        <v>956</v>
      </c>
      <c r="IV740" s="52">
        <v>2050</v>
      </c>
      <c r="JA740" s="51" t="s">
        <v>1069</v>
      </c>
      <c r="JF740" s="51" t="s">
        <v>732</v>
      </c>
      <c r="JK740" s="51" t="s">
        <v>958</v>
      </c>
    </row>
    <row r="741" spans="1:296" ht="288.5" thickBot="1">
      <c r="A741" s="51" t="s">
        <v>1050</v>
      </c>
      <c r="F741" s="51" t="s">
        <v>989</v>
      </c>
      <c r="P741" s="51" t="s">
        <v>966</v>
      </c>
      <c r="Z741" s="52" t="s">
        <v>1061</v>
      </c>
      <c r="AE741"/>
      <c r="AF741"/>
      <c r="AG741"/>
      <c r="AH741"/>
      <c r="AI741"/>
      <c r="AJ741" s="72" t="s">
        <v>1083</v>
      </c>
      <c r="AK741" s="70">
        <v>0</v>
      </c>
      <c r="AL741" s="70">
        <v>0</v>
      </c>
      <c r="AO741" s="51" t="s">
        <v>1057</v>
      </c>
      <c r="AT741" s="73" t="s">
        <v>1024</v>
      </c>
      <c r="AU741" s="71" t="s">
        <v>1013</v>
      </c>
      <c r="AV741" s="71" t="s">
        <v>6351</v>
      </c>
      <c r="BD741" s="52" t="s">
        <v>1001</v>
      </c>
      <c r="BI741" s="52">
        <v>2012</v>
      </c>
      <c r="BS741" s="51" t="s">
        <v>999</v>
      </c>
      <c r="DQ741" s="51" t="s">
        <v>1060</v>
      </c>
      <c r="DV741" s="52" t="s">
        <v>1477</v>
      </c>
      <c r="EA741" s="50" t="s">
        <v>1031</v>
      </c>
      <c r="EF741" s="52" t="s">
        <v>1102</v>
      </c>
      <c r="EK741" s="52" t="s">
        <v>3322</v>
      </c>
      <c r="EP741" s="68"/>
      <c r="EZ741" s="52" t="s">
        <v>124</v>
      </c>
      <c r="FE741" s="52">
        <v>2017</v>
      </c>
      <c r="FT741" s="52" t="s">
        <v>975</v>
      </c>
      <c r="FY741" s="51" t="s">
        <v>968</v>
      </c>
      <c r="GS741" s="51" t="s">
        <v>1096</v>
      </c>
      <c r="GX741" s="51" t="s">
        <v>966</v>
      </c>
      <c r="HC741" s="51" t="s">
        <v>1060</v>
      </c>
      <c r="HH741" s="52">
        <v>0</v>
      </c>
      <c r="HM741" s="52" t="s">
        <v>1192</v>
      </c>
      <c r="HR741" s="51" t="s">
        <v>994</v>
      </c>
      <c r="HW741" s="51" t="s">
        <v>1049</v>
      </c>
      <c r="IB741" s="51" t="s">
        <v>1099</v>
      </c>
      <c r="IQ741" s="51" t="s">
        <v>1053</v>
      </c>
      <c r="JF741" s="52" t="s">
        <v>4877</v>
      </c>
      <c r="JK741" s="52" t="s">
        <v>3033</v>
      </c>
      <c r="JP741" s="51" t="s">
        <v>954</v>
      </c>
      <c r="JU741" s="51" t="s">
        <v>1101</v>
      </c>
      <c r="JZ741" s="50" t="s">
        <v>1141</v>
      </c>
      <c r="KJ741" s="50" t="s">
        <v>1141</v>
      </c>
    </row>
    <row r="742" spans="1:296" ht="409.6" thickBot="1">
      <c r="A742" s="52">
        <v>75</v>
      </c>
      <c r="F742" s="52" t="s">
        <v>1006</v>
      </c>
      <c r="P742" s="52" t="s">
        <v>1731</v>
      </c>
      <c r="U742" s="51" t="s">
        <v>1080</v>
      </c>
      <c r="AE742" s="51" t="s">
        <v>1046</v>
      </c>
      <c r="AF742"/>
      <c r="AG742"/>
      <c r="AH742"/>
      <c r="AI742"/>
      <c r="AJ742" s="73" t="s">
        <v>1084</v>
      </c>
      <c r="AK742" s="71">
        <v>1</v>
      </c>
      <c r="AL742" s="71">
        <v>50</v>
      </c>
      <c r="AO742" s="52" t="s">
        <v>2733</v>
      </c>
      <c r="AT742" s="72" t="s">
        <v>1025</v>
      </c>
      <c r="AU742" s="70" t="s">
        <v>1013</v>
      </c>
      <c r="AV742" s="70" t="s">
        <v>6352</v>
      </c>
      <c r="AY742" s="51" t="s">
        <v>1099</v>
      </c>
      <c r="BS742" s="52">
        <v>49150000</v>
      </c>
      <c r="BX742" s="51"/>
      <c r="CM742" s="51" t="s">
        <v>98</v>
      </c>
      <c r="CW742" s="51" t="s">
        <v>1097</v>
      </c>
      <c r="DL742" s="51" t="s">
        <v>1072</v>
      </c>
      <c r="DQ742" s="52" t="s">
        <v>1061</v>
      </c>
      <c r="EK742" s="68"/>
      <c r="EP742" s="52" t="s">
        <v>2722</v>
      </c>
      <c r="EU742" s="51" t="s">
        <v>1053</v>
      </c>
      <c r="FJ742" s="51" t="s">
        <v>1057</v>
      </c>
      <c r="FY742" s="52" t="s">
        <v>124</v>
      </c>
      <c r="GD742" s="51" t="s">
        <v>1053</v>
      </c>
      <c r="GI742" s="51" t="s">
        <v>1073</v>
      </c>
      <c r="GN742" s="51" t="s">
        <v>968</v>
      </c>
      <c r="GS742" s="52" t="s">
        <v>1103</v>
      </c>
      <c r="GX742" s="52" t="s">
        <v>1731</v>
      </c>
      <c r="HC742" s="52" t="s">
        <v>3156</v>
      </c>
      <c r="HR742" s="52" t="s">
        <v>10595</v>
      </c>
      <c r="HW742" s="52">
        <v>80</v>
      </c>
      <c r="IB742" s="52" t="s">
        <v>1100</v>
      </c>
      <c r="IQ742" s="52">
        <v>2018</v>
      </c>
      <c r="IV742" s="51" t="s">
        <v>1057</v>
      </c>
      <c r="JA742" s="51" t="s">
        <v>1053</v>
      </c>
      <c r="JP742" s="52" t="s">
        <v>955</v>
      </c>
      <c r="JU742" s="52" t="s">
        <v>1112</v>
      </c>
    </row>
    <row r="743" spans="1:296" ht="409.6" thickBot="1">
      <c r="K743" s="51" t="s">
        <v>1042</v>
      </c>
      <c r="U743" s="69"/>
      <c r="V743" s="69" t="s">
        <v>1081</v>
      </c>
      <c r="W743" s="69" t="s">
        <v>1082</v>
      </c>
      <c r="Z743" s="51" t="s">
        <v>732</v>
      </c>
      <c r="AE743" s="52" t="s">
        <v>1047</v>
      </c>
      <c r="AF743"/>
      <c r="AG743"/>
      <c r="AH743"/>
      <c r="AI743"/>
      <c r="AJ743" s="72" t="s">
        <v>1085</v>
      </c>
      <c r="AK743" s="70">
        <v>0</v>
      </c>
      <c r="AL743" s="70">
        <v>0</v>
      </c>
      <c r="AT743" s="73" t="s">
        <v>1026</v>
      </c>
      <c r="AU743" s="71" t="s">
        <v>1525</v>
      </c>
      <c r="AV743" s="71" t="s">
        <v>6353</v>
      </c>
      <c r="AY743" s="52" t="s">
        <v>1117</v>
      </c>
      <c r="BD743" s="51" t="s">
        <v>991</v>
      </c>
      <c r="BI743" s="51" t="s">
        <v>1054</v>
      </c>
      <c r="BX743" s="52"/>
      <c r="CM743" s="52" t="s">
        <v>8282</v>
      </c>
      <c r="CW743" s="52">
        <v>4000</v>
      </c>
      <c r="DL743" s="52">
        <v>0.57999999999999996</v>
      </c>
      <c r="DV743" s="51" t="s">
        <v>966</v>
      </c>
      <c r="EF743" s="51" t="s">
        <v>98</v>
      </c>
      <c r="EK743" s="52" t="s">
        <v>3323</v>
      </c>
      <c r="EP743" s="68"/>
      <c r="EU743" s="52">
        <v>2016</v>
      </c>
      <c r="EZ743" s="51" t="s">
        <v>971</v>
      </c>
      <c r="FE743" s="51" t="s">
        <v>1054</v>
      </c>
      <c r="FJ743" s="52" t="s">
        <v>1058</v>
      </c>
      <c r="FT743" s="51" t="s">
        <v>956</v>
      </c>
      <c r="GD743" s="52">
        <v>2018</v>
      </c>
      <c r="GI743" s="52" t="s">
        <v>3156</v>
      </c>
      <c r="GN743" s="52">
        <v>51038000</v>
      </c>
      <c r="HH743" s="51" t="s">
        <v>1099</v>
      </c>
      <c r="HM743" s="51" t="s">
        <v>958</v>
      </c>
      <c r="IV743" s="52" t="s">
        <v>1250</v>
      </c>
      <c r="JA743" s="52">
        <v>2016</v>
      </c>
      <c r="JF743" s="51" t="s">
        <v>1062</v>
      </c>
      <c r="JK743" s="51" t="s">
        <v>960</v>
      </c>
      <c r="KE743" s="50" t="s">
        <v>1121</v>
      </c>
    </row>
    <row r="744" spans="1:296" ht="184.5" thickBot="1">
      <c r="A744" s="51" t="s">
        <v>1053</v>
      </c>
      <c r="F744" s="51" t="s">
        <v>991</v>
      </c>
      <c r="K744" s="52" t="s">
        <v>1244</v>
      </c>
      <c r="P744" s="51" t="s">
        <v>968</v>
      </c>
      <c r="U744" s="72" t="s">
        <v>1083</v>
      </c>
      <c r="V744" s="70">
        <v>3</v>
      </c>
      <c r="W744" s="72"/>
      <c r="Z744" s="52" t="s">
        <v>4077</v>
      </c>
      <c r="AE744"/>
      <c r="AF744"/>
      <c r="AG744"/>
      <c r="AH744"/>
      <c r="AI744"/>
      <c r="AJ744" s="73" t="s">
        <v>1086</v>
      </c>
      <c r="AK744" s="71">
        <v>6</v>
      </c>
      <c r="AL744" s="71">
        <v>31883</v>
      </c>
      <c r="AO744" s="51" t="s">
        <v>1059</v>
      </c>
      <c r="AT744" s="72" t="s">
        <v>1027</v>
      </c>
      <c r="AU744" s="70" t="s">
        <v>1030</v>
      </c>
      <c r="AV744" s="70" t="s">
        <v>6354</v>
      </c>
      <c r="BD744" s="52" t="s">
        <v>36</v>
      </c>
      <c r="BI744" s="52">
        <v>2012</v>
      </c>
      <c r="BN744" s="51" t="s">
        <v>1090</v>
      </c>
      <c r="BS744" s="51" t="s">
        <v>98</v>
      </c>
      <c r="DQ744" s="51" t="s">
        <v>732</v>
      </c>
      <c r="DV744" s="52" t="s">
        <v>997</v>
      </c>
      <c r="EA744" s="50" t="s">
        <v>1032</v>
      </c>
      <c r="EF744" s="52" t="s">
        <v>1770</v>
      </c>
      <c r="EP744" s="52" t="s">
        <v>2723</v>
      </c>
      <c r="EZ744" s="52" t="s">
        <v>8981</v>
      </c>
      <c r="FE744" s="52">
        <v>2018</v>
      </c>
      <c r="FT744" s="52" t="s">
        <v>3470</v>
      </c>
      <c r="FY744" s="51" t="s">
        <v>969</v>
      </c>
      <c r="GS744" s="51" t="s">
        <v>1097</v>
      </c>
      <c r="GX744" s="51" t="s">
        <v>968</v>
      </c>
      <c r="HC744" s="51" t="s">
        <v>732</v>
      </c>
      <c r="HH744" s="52" t="s">
        <v>1117</v>
      </c>
      <c r="HM744" s="52" t="s">
        <v>959</v>
      </c>
      <c r="HR744" s="51" t="s">
        <v>961</v>
      </c>
      <c r="HW744" s="51" t="s">
        <v>1050</v>
      </c>
      <c r="IB744" s="51" t="s">
        <v>1101</v>
      </c>
      <c r="IQ744" s="51" t="s">
        <v>1054</v>
      </c>
      <c r="JF744" s="52">
        <v>8.42</v>
      </c>
      <c r="JK744" s="52" t="s">
        <v>3033</v>
      </c>
      <c r="JP744" s="51" t="s">
        <v>956</v>
      </c>
      <c r="JU744" s="51" t="s">
        <v>98</v>
      </c>
      <c r="JZ744" s="51" t="s">
        <v>1142</v>
      </c>
      <c r="KJ744" s="51" t="s">
        <v>1142</v>
      </c>
    </row>
    <row r="745" spans="1:296" ht="376.5" thickBot="1">
      <c r="A745" s="52">
        <v>2013</v>
      </c>
      <c r="F745" s="52" t="s">
        <v>1007</v>
      </c>
      <c r="P745" s="52" t="s">
        <v>124</v>
      </c>
      <c r="U745" s="73" t="s">
        <v>1084</v>
      </c>
      <c r="V745" s="71">
        <v>3</v>
      </c>
      <c r="W745" s="71">
        <v>150000</v>
      </c>
      <c r="AE745" s="51" t="s">
        <v>707</v>
      </c>
      <c r="AF745"/>
      <c r="AG745"/>
      <c r="AH745"/>
      <c r="AI745"/>
      <c r="AJ745" s="72" t="s">
        <v>1087</v>
      </c>
      <c r="AK745" s="70">
        <v>0</v>
      </c>
      <c r="AL745" s="70">
        <v>0</v>
      </c>
      <c r="AO745" s="52">
        <v>29.33</v>
      </c>
      <c r="AT745" s="73" t="s">
        <v>1028</v>
      </c>
      <c r="AU745" s="71" t="s">
        <v>1525</v>
      </c>
      <c r="AV745" s="71" t="s">
        <v>6355</v>
      </c>
      <c r="AY745" s="51" t="s">
        <v>1101</v>
      </c>
      <c r="BN745" s="52" t="s">
        <v>1091</v>
      </c>
      <c r="BX745" s="51"/>
      <c r="CW745" s="51" t="s">
        <v>1098</v>
      </c>
      <c r="DL745" s="51" t="s">
        <v>1073</v>
      </c>
      <c r="DQ745" s="52" t="s">
        <v>1256</v>
      </c>
      <c r="EK745" s="50" t="s">
        <v>1039</v>
      </c>
      <c r="EP745" s="52" t="s">
        <v>2724</v>
      </c>
      <c r="EU745" s="51" t="s">
        <v>1054</v>
      </c>
      <c r="FJ745" s="51" t="s">
        <v>1059</v>
      </c>
      <c r="FY745" s="52" t="s">
        <v>124</v>
      </c>
      <c r="GD745" s="51" t="s">
        <v>1054</v>
      </c>
      <c r="GI745" s="51" t="s">
        <v>732</v>
      </c>
      <c r="GN745" s="51" t="s">
        <v>969</v>
      </c>
      <c r="GX745" s="52" t="s">
        <v>124</v>
      </c>
      <c r="HC745" s="52" t="s">
        <v>10294</v>
      </c>
      <c r="HR745" s="52" t="s">
        <v>918</v>
      </c>
      <c r="HW745" s="52">
        <v>34</v>
      </c>
      <c r="IB745" s="52" t="s">
        <v>1571</v>
      </c>
      <c r="IQ745" s="52">
        <v>2019</v>
      </c>
      <c r="IV745" s="51" t="s">
        <v>1059</v>
      </c>
      <c r="JA745" s="51" t="s">
        <v>1054</v>
      </c>
      <c r="JP745" s="52" t="s">
        <v>5006</v>
      </c>
    </row>
    <row r="746" spans="1:296" ht="176.5" thickBot="1">
      <c r="K746" s="50" t="s">
        <v>1245</v>
      </c>
      <c r="U746" s="72" t="s">
        <v>1085</v>
      </c>
      <c r="V746" s="70">
        <v>2</v>
      </c>
      <c r="W746" s="70">
        <v>50000</v>
      </c>
      <c r="Z746" s="51" t="s">
        <v>1074</v>
      </c>
      <c r="AE746" s="52" t="s">
        <v>1248</v>
      </c>
      <c r="AF746"/>
      <c r="AG746"/>
      <c r="AH746"/>
      <c r="AI746"/>
      <c r="AJ746" s="50" t="s">
        <v>1088</v>
      </c>
      <c r="AT746" s="72" t="s">
        <v>1029</v>
      </c>
      <c r="AU746" s="70" t="s">
        <v>1030</v>
      </c>
      <c r="AV746" s="70" t="s">
        <v>6356</v>
      </c>
      <c r="AY746" s="52" t="s">
        <v>1107</v>
      </c>
      <c r="BD746" s="51" t="s">
        <v>958</v>
      </c>
      <c r="BI746" s="51" t="s">
        <v>1249</v>
      </c>
      <c r="BX746" s="52"/>
      <c r="CW746" s="52">
        <v>0</v>
      </c>
      <c r="DL746" s="52" t="s">
        <v>3156</v>
      </c>
      <c r="DV746" s="51" t="s">
        <v>968</v>
      </c>
      <c r="EP746" s="52" t="s">
        <v>2725</v>
      </c>
      <c r="EU746" s="52">
        <v>2018</v>
      </c>
      <c r="EZ746" s="51" t="s">
        <v>998</v>
      </c>
      <c r="FE746" s="51" t="s">
        <v>1056</v>
      </c>
      <c r="FJ746" s="52">
        <v>100</v>
      </c>
      <c r="FT746" s="51" t="s">
        <v>958</v>
      </c>
      <c r="GD746" s="52">
        <v>2018</v>
      </c>
      <c r="GI746" s="52" t="s">
        <v>9722</v>
      </c>
      <c r="GN746" s="52" t="s">
        <v>124</v>
      </c>
      <c r="GS746" s="51" t="s">
        <v>1098</v>
      </c>
      <c r="HH746" s="51" t="s">
        <v>1101</v>
      </c>
      <c r="HM746" s="51" t="s">
        <v>960</v>
      </c>
      <c r="IV746" s="52">
        <v>13</v>
      </c>
      <c r="JA746" s="52">
        <v>2016</v>
      </c>
      <c r="JF746" s="51" t="s">
        <v>1063</v>
      </c>
      <c r="JK746" s="51" t="s">
        <v>961</v>
      </c>
      <c r="JZ746" s="51" t="s">
        <v>72</v>
      </c>
      <c r="KE746" s="51" t="s">
        <v>1122</v>
      </c>
      <c r="KJ746" s="51" t="s">
        <v>72</v>
      </c>
    </row>
    <row r="747" spans="1:296" ht="17" thickBot="1">
      <c r="A747" s="51" t="s">
        <v>1054</v>
      </c>
      <c r="F747" s="51" t="s">
        <v>958</v>
      </c>
      <c r="P747" s="51" t="s">
        <v>969</v>
      </c>
      <c r="U747" s="73" t="s">
        <v>1086</v>
      </c>
      <c r="V747" s="71">
        <v>4</v>
      </c>
      <c r="W747" s="71">
        <v>200000</v>
      </c>
      <c r="Z747" s="52" t="s">
        <v>112</v>
      </c>
      <c r="AE747"/>
      <c r="AF747"/>
      <c r="AG747"/>
      <c r="AH747"/>
      <c r="AI747"/>
      <c r="AO747" s="51" t="s">
        <v>1060</v>
      </c>
      <c r="AT747" s="73" t="s">
        <v>36</v>
      </c>
      <c r="AU747" s="71" t="s">
        <v>171</v>
      </c>
      <c r="AV747" s="73"/>
      <c r="BD747" s="52" t="s">
        <v>1003</v>
      </c>
      <c r="BI747" s="52">
        <v>448429</v>
      </c>
      <c r="BN747" s="51" t="s">
        <v>1092</v>
      </c>
      <c r="CM747" s="50" t="s">
        <v>982</v>
      </c>
      <c r="DV747" s="52">
        <v>780000000000</v>
      </c>
      <c r="EA747" s="51" t="s">
        <v>1033</v>
      </c>
      <c r="EP747" s="52" t="s">
        <v>2726</v>
      </c>
      <c r="EZ747" s="52" t="s">
        <v>8981</v>
      </c>
      <c r="FE747" s="52">
        <v>2050</v>
      </c>
      <c r="FT747" s="52" t="s">
        <v>1942</v>
      </c>
      <c r="FY747" s="51" t="s">
        <v>970</v>
      </c>
      <c r="GX747" s="51" t="s">
        <v>969</v>
      </c>
      <c r="HH747" s="52" t="s">
        <v>1102</v>
      </c>
      <c r="HM747" s="52" t="s">
        <v>4637</v>
      </c>
      <c r="HR747" s="51" t="s">
        <v>962</v>
      </c>
      <c r="HW747" s="51" t="s">
        <v>1053</v>
      </c>
      <c r="IB747" s="51" t="s">
        <v>98</v>
      </c>
      <c r="IQ747" s="51" t="s">
        <v>1056</v>
      </c>
      <c r="JF747" s="52">
        <v>0</v>
      </c>
      <c r="JK747" s="52" t="s">
        <v>919</v>
      </c>
      <c r="JP747" s="51" t="s">
        <v>958</v>
      </c>
      <c r="KE747" s="69" t="s">
        <v>1123</v>
      </c>
      <c r="KF747" s="69" t="s">
        <v>98</v>
      </c>
    </row>
    <row r="748" spans="1:296" ht="96.5" thickBot="1">
      <c r="A748" s="52">
        <v>2017</v>
      </c>
      <c r="F748" s="52" t="s">
        <v>1750</v>
      </c>
      <c r="P748" s="52" t="s">
        <v>124</v>
      </c>
      <c r="U748" s="72" t="s">
        <v>1087</v>
      </c>
      <c r="V748" s="70">
        <v>0</v>
      </c>
      <c r="W748" s="72"/>
      <c r="AE748" s="51" t="s">
        <v>1049</v>
      </c>
      <c r="AF748"/>
      <c r="AG748"/>
      <c r="AH748"/>
      <c r="AI748"/>
      <c r="AO748" s="52" t="s">
        <v>1061</v>
      </c>
      <c r="AT748" s="50" t="s">
        <v>1031</v>
      </c>
      <c r="AY748" s="51" t="s">
        <v>98</v>
      </c>
      <c r="BN748" s="52" t="s">
        <v>1105</v>
      </c>
      <c r="BS748" s="50" t="s">
        <v>1009</v>
      </c>
      <c r="BX748" s="51"/>
      <c r="CW748" s="51" t="s">
        <v>1099</v>
      </c>
      <c r="DL748" s="51" t="s">
        <v>732</v>
      </c>
      <c r="EA748" s="52" t="s">
        <v>132</v>
      </c>
      <c r="EF748" s="51" t="s">
        <v>1090</v>
      </c>
      <c r="EK748" s="51" t="s">
        <v>1040</v>
      </c>
      <c r="EP748" s="52" t="s">
        <v>2727</v>
      </c>
      <c r="EU748" s="51" t="s">
        <v>1249</v>
      </c>
      <c r="FJ748" s="51" t="s">
        <v>1060</v>
      </c>
      <c r="FY748" s="52" t="s">
        <v>124</v>
      </c>
      <c r="GD748" s="51" t="s">
        <v>1056</v>
      </c>
      <c r="GI748" s="51" t="s">
        <v>1074</v>
      </c>
      <c r="GN748" s="51" t="s">
        <v>970</v>
      </c>
      <c r="GS748" s="51" t="s">
        <v>1099</v>
      </c>
      <c r="GX748" s="52" t="s">
        <v>124</v>
      </c>
      <c r="HR748" s="52" t="s">
        <v>963</v>
      </c>
      <c r="HW748" s="52">
        <v>2017</v>
      </c>
      <c r="IB748" s="52" t="s">
        <v>10790</v>
      </c>
      <c r="IQ748" s="52">
        <v>2025</v>
      </c>
      <c r="IV748" s="51" t="s">
        <v>1060</v>
      </c>
      <c r="JA748" s="51" t="s">
        <v>1056</v>
      </c>
      <c r="JP748" s="52" t="s">
        <v>959</v>
      </c>
      <c r="JU748" s="51" t="s">
        <v>1090</v>
      </c>
      <c r="JZ748" s="51" t="s">
        <v>1143</v>
      </c>
      <c r="KE748" s="70" t="s">
        <v>1125</v>
      </c>
      <c r="KF748" s="70" t="s">
        <v>12539</v>
      </c>
      <c r="KJ748" s="51" t="s">
        <v>1143</v>
      </c>
    </row>
    <row r="749" spans="1:296" ht="96.5" thickBot="1">
      <c r="K749" s="51" t="s">
        <v>1246</v>
      </c>
      <c r="U749" s="50" t="s">
        <v>1088</v>
      </c>
      <c r="Z749" s="51" t="s">
        <v>1075</v>
      </c>
      <c r="AE749" s="52">
        <v>100</v>
      </c>
      <c r="AF749"/>
      <c r="AG749"/>
      <c r="AH749"/>
      <c r="AI749"/>
      <c r="AJ749" s="51" t="s">
        <v>1089</v>
      </c>
      <c r="AY749" s="52" t="s">
        <v>6590</v>
      </c>
      <c r="BD749" s="51" t="s">
        <v>994</v>
      </c>
      <c r="BI749" s="51" t="s">
        <v>1056</v>
      </c>
      <c r="BX749" s="52"/>
      <c r="CW749" s="52" t="s">
        <v>1104</v>
      </c>
      <c r="DL749" s="52" t="s">
        <v>8873</v>
      </c>
      <c r="DQ749" s="50" t="s">
        <v>1064</v>
      </c>
      <c r="DV749" s="51" t="s">
        <v>969</v>
      </c>
      <c r="EF749" s="52" t="s">
        <v>1116</v>
      </c>
      <c r="EK749" s="52" t="s">
        <v>3324</v>
      </c>
      <c r="EP749" s="52" t="s">
        <v>2728</v>
      </c>
      <c r="EU749" s="52">
        <v>434780</v>
      </c>
      <c r="EZ749" s="51" t="s">
        <v>999</v>
      </c>
      <c r="FE749" s="51" t="s">
        <v>1070</v>
      </c>
      <c r="FJ749" s="52" t="s">
        <v>2002</v>
      </c>
      <c r="FT749" s="51" t="s">
        <v>960</v>
      </c>
      <c r="GD749" s="52">
        <v>2018</v>
      </c>
      <c r="GI749" s="52" t="s">
        <v>9671</v>
      </c>
      <c r="GN749" s="52" t="s">
        <v>124</v>
      </c>
      <c r="GS749" s="52" t="s">
        <v>1100</v>
      </c>
      <c r="HC749" s="50" t="s">
        <v>1044</v>
      </c>
      <c r="HH749" s="51" t="s">
        <v>98</v>
      </c>
      <c r="HM749" s="51" t="s">
        <v>961</v>
      </c>
      <c r="IV749" s="52" t="s">
        <v>1061</v>
      </c>
      <c r="JA749" s="52">
        <v>2020</v>
      </c>
      <c r="JK749" s="51" t="s">
        <v>962</v>
      </c>
      <c r="JU749" s="52" t="s">
        <v>1118</v>
      </c>
      <c r="JZ749" s="52" t="s">
        <v>9203</v>
      </c>
      <c r="KE749" s="71" t="s">
        <v>2025</v>
      </c>
      <c r="KF749" s="71" t="s">
        <v>12539</v>
      </c>
      <c r="KJ749" s="52" t="s">
        <v>1588</v>
      </c>
    </row>
    <row r="750" spans="1:296" ht="16.5">
      <c r="A750" s="51" t="s">
        <v>1249</v>
      </c>
      <c r="F750" s="51" t="s">
        <v>994</v>
      </c>
      <c r="P750" s="51" t="s">
        <v>970</v>
      </c>
      <c r="Z750" s="52" t="s">
        <v>1076</v>
      </c>
      <c r="AE750"/>
      <c r="AF750"/>
      <c r="AG750"/>
      <c r="AH750"/>
      <c r="AI750"/>
      <c r="AO750" s="51" t="s">
        <v>732</v>
      </c>
      <c r="BD750" s="52" t="s">
        <v>6793</v>
      </c>
      <c r="BI750" s="52">
        <v>2021</v>
      </c>
      <c r="BN750" s="51" t="s">
        <v>1094</v>
      </c>
      <c r="CM750" s="51" t="s">
        <v>983</v>
      </c>
      <c r="DV750" s="52" t="s">
        <v>124</v>
      </c>
      <c r="EA750" s="50" t="s">
        <v>1034</v>
      </c>
      <c r="EP750" s="52" t="s">
        <v>2729</v>
      </c>
      <c r="FE750" s="52">
        <v>3.3</v>
      </c>
      <c r="FT750" s="52" t="s">
        <v>9368</v>
      </c>
      <c r="FY750" s="51" t="s">
        <v>971</v>
      </c>
      <c r="GX750" s="51" t="s">
        <v>970</v>
      </c>
      <c r="HH750" s="52" t="s">
        <v>10466</v>
      </c>
      <c r="HM750" s="52" t="s">
        <v>995</v>
      </c>
      <c r="HR750" s="51" t="s">
        <v>964</v>
      </c>
      <c r="HW750" s="51" t="s">
        <v>1054</v>
      </c>
      <c r="IQ750" s="51" t="s">
        <v>1070</v>
      </c>
      <c r="JK750" s="52" t="s">
        <v>1004</v>
      </c>
      <c r="JP750" s="51" t="s">
        <v>960</v>
      </c>
      <c r="KE750" s="50" t="s">
        <v>1128</v>
      </c>
    </row>
    <row r="751" spans="1:296" ht="17" thickBot="1">
      <c r="A751" s="52">
        <v>920143</v>
      </c>
      <c r="F751" s="52" t="s">
        <v>1949</v>
      </c>
      <c r="K751" s="51" t="s">
        <v>1046</v>
      </c>
      <c r="P751" s="52" t="s">
        <v>124</v>
      </c>
      <c r="AE751" s="51" t="s">
        <v>1050</v>
      </c>
      <c r="AF751"/>
      <c r="AG751"/>
      <c r="AH751"/>
      <c r="AI751"/>
      <c r="AJ751" s="51" t="s">
        <v>1090</v>
      </c>
      <c r="AO751" s="52" t="s">
        <v>12117</v>
      </c>
      <c r="AT751" s="50" t="s">
        <v>1032</v>
      </c>
      <c r="BN751" s="52">
        <v>250</v>
      </c>
      <c r="BS751" s="51" t="s">
        <v>1010</v>
      </c>
      <c r="BX751" s="51"/>
      <c r="CM751" s="52" t="s">
        <v>132</v>
      </c>
      <c r="CW751" s="51" t="s">
        <v>1101</v>
      </c>
      <c r="DL751" s="51" t="s">
        <v>1074</v>
      </c>
      <c r="EF751" s="51" t="s">
        <v>1092</v>
      </c>
      <c r="EK751" s="50" t="s">
        <v>735</v>
      </c>
      <c r="EP751" s="52" t="s">
        <v>2730</v>
      </c>
      <c r="EU751" s="51" t="s">
        <v>1056</v>
      </c>
      <c r="EZ751" s="51" t="s">
        <v>98</v>
      </c>
      <c r="FJ751" s="51" t="s">
        <v>732</v>
      </c>
      <c r="GD751" s="51" t="s">
        <v>1070</v>
      </c>
      <c r="GI751" s="51" t="s">
        <v>1075</v>
      </c>
      <c r="GN751" s="51" t="s">
        <v>971</v>
      </c>
      <c r="GS751" s="51" t="s">
        <v>1101</v>
      </c>
      <c r="GX751" s="52" t="s">
        <v>124</v>
      </c>
      <c r="HR751" s="52" t="s">
        <v>1482</v>
      </c>
      <c r="HW751" s="52">
        <v>2017</v>
      </c>
      <c r="IQ751" s="52">
        <v>0</v>
      </c>
      <c r="IV751" s="51" t="s">
        <v>732</v>
      </c>
      <c r="JA751" s="51" t="s">
        <v>1070</v>
      </c>
      <c r="JF751" s="50" t="s">
        <v>1064</v>
      </c>
      <c r="JP751" s="52" t="s">
        <v>5038</v>
      </c>
      <c r="JU751" s="51" t="s">
        <v>1092</v>
      </c>
      <c r="JZ751" s="51" t="s">
        <v>1145</v>
      </c>
      <c r="KJ751" s="51" t="s">
        <v>1145</v>
      </c>
    </row>
    <row r="752" spans="1:296" ht="17" thickBot="1">
      <c r="K752" s="52" t="s">
        <v>1247</v>
      </c>
      <c r="U752" s="51" t="s">
        <v>1089</v>
      </c>
      <c r="AE752" s="52">
        <v>50</v>
      </c>
      <c r="AF752"/>
      <c r="AG752"/>
      <c r="AH752"/>
      <c r="AI752"/>
      <c r="AJ752" s="52" t="s">
        <v>1091</v>
      </c>
      <c r="BD752" s="51" t="s">
        <v>961</v>
      </c>
      <c r="BI752" s="51" t="s">
        <v>1057</v>
      </c>
      <c r="BS752" s="69"/>
      <c r="BT752" s="69" t="s">
        <v>1011</v>
      </c>
      <c r="BU752" s="69" t="s">
        <v>1012</v>
      </c>
      <c r="CW752" s="52" t="s">
        <v>1107</v>
      </c>
      <c r="DL752" s="52" t="s">
        <v>8871</v>
      </c>
      <c r="DQ752" s="51" t="s">
        <v>1065</v>
      </c>
      <c r="DV752" s="51" t="s">
        <v>970</v>
      </c>
      <c r="EF752" s="52" t="s">
        <v>693</v>
      </c>
      <c r="EP752" s="52" t="s">
        <v>2731</v>
      </c>
      <c r="EU752" s="52">
        <v>2025</v>
      </c>
      <c r="EZ752" s="52" t="s">
        <v>8981</v>
      </c>
      <c r="FE752" s="51" t="s">
        <v>1071</v>
      </c>
      <c r="FJ752" s="52" t="s">
        <v>9135</v>
      </c>
      <c r="FT752" s="51" t="s">
        <v>961</v>
      </c>
      <c r="FY752" s="51" t="s">
        <v>972</v>
      </c>
      <c r="GD752" s="52">
        <v>25</v>
      </c>
      <c r="GI752" s="52" t="s">
        <v>1076</v>
      </c>
      <c r="GN752" s="52" t="s">
        <v>3486</v>
      </c>
      <c r="GS752" s="52" t="s">
        <v>3059</v>
      </c>
      <c r="HC752" s="51" t="s">
        <v>1045</v>
      </c>
      <c r="HM752" s="51" t="s">
        <v>962</v>
      </c>
      <c r="IB752" s="50" t="s">
        <v>1121</v>
      </c>
      <c r="IV752" s="52" t="s">
        <v>11182</v>
      </c>
      <c r="JA752" s="52">
        <v>25</v>
      </c>
      <c r="JK752" s="51" t="s">
        <v>964</v>
      </c>
      <c r="JU752" s="52" t="s">
        <v>9917</v>
      </c>
      <c r="JZ752" s="52" t="s">
        <v>9204</v>
      </c>
      <c r="KJ752" s="52" t="s">
        <v>1589</v>
      </c>
    </row>
    <row r="753" spans="1:296" ht="409.6" thickBot="1">
      <c r="A753" s="51" t="s">
        <v>1056</v>
      </c>
      <c r="F753" s="51" t="s">
        <v>961</v>
      </c>
      <c r="P753" s="51" t="s">
        <v>971</v>
      </c>
      <c r="AE753"/>
      <c r="AF753"/>
      <c r="AG753"/>
      <c r="AH753"/>
      <c r="AI753"/>
      <c r="AY753" s="50" t="s">
        <v>1121</v>
      </c>
      <c r="BD753" s="52" t="s">
        <v>995</v>
      </c>
      <c r="BI753" s="52" t="s">
        <v>2733</v>
      </c>
      <c r="BN753" s="51" t="s">
        <v>707</v>
      </c>
      <c r="BS753" s="72" t="s">
        <v>990</v>
      </c>
      <c r="BT753" s="70" t="s">
        <v>1525</v>
      </c>
      <c r="BU753" s="70" t="s">
        <v>7918</v>
      </c>
      <c r="BX753" s="51"/>
      <c r="CM753" s="50" t="s">
        <v>984</v>
      </c>
      <c r="DV753" s="52" t="s">
        <v>124</v>
      </c>
      <c r="EA753" s="51" t="s">
        <v>1035</v>
      </c>
      <c r="FE753" s="52">
        <v>100</v>
      </c>
      <c r="FT753" s="52" t="s">
        <v>995</v>
      </c>
      <c r="GX753" s="51" t="s">
        <v>971</v>
      </c>
      <c r="HM753" s="52" t="s">
        <v>963</v>
      </c>
      <c r="HR753" s="51" t="s">
        <v>966</v>
      </c>
      <c r="HW753" s="51" t="s">
        <v>1249</v>
      </c>
      <c r="IQ753" s="51" t="s">
        <v>1071</v>
      </c>
      <c r="JK753" s="52" t="s">
        <v>1477</v>
      </c>
      <c r="JP753" s="51" t="s">
        <v>961</v>
      </c>
      <c r="KE753" s="51" t="s">
        <v>1129</v>
      </c>
    </row>
    <row r="754" spans="1:296" ht="409.6" thickBot="1">
      <c r="A754" s="52">
        <v>2030</v>
      </c>
      <c r="F754" s="52" t="s">
        <v>917</v>
      </c>
      <c r="K754" s="51" t="s">
        <v>707</v>
      </c>
      <c r="P754" s="52" t="s">
        <v>4257</v>
      </c>
      <c r="U754" s="51" t="s">
        <v>1090</v>
      </c>
      <c r="Z754" s="50" t="s">
        <v>1077</v>
      </c>
      <c r="AE754" s="51" t="s">
        <v>1051</v>
      </c>
      <c r="AF754"/>
      <c r="AG754"/>
      <c r="AH754"/>
      <c r="AI754"/>
      <c r="AJ754" s="51" t="s">
        <v>1092</v>
      </c>
      <c r="AT754" s="51" t="s">
        <v>1033</v>
      </c>
      <c r="BN754" s="52" t="s">
        <v>1095</v>
      </c>
      <c r="BS754" s="73" t="s">
        <v>1014</v>
      </c>
      <c r="BT754" s="71" t="s">
        <v>1013</v>
      </c>
      <c r="BU754" s="71" t="s">
        <v>7919</v>
      </c>
      <c r="BX754" s="52"/>
      <c r="CW754" s="51" t="s">
        <v>98</v>
      </c>
      <c r="DL754" s="51" t="s">
        <v>1075</v>
      </c>
      <c r="DQ754" s="51" t="s">
        <v>1066</v>
      </c>
      <c r="EA754" s="52" t="s">
        <v>1538</v>
      </c>
      <c r="EF754" s="51" t="s">
        <v>1094</v>
      </c>
      <c r="EK754" s="50" t="s">
        <v>1041</v>
      </c>
      <c r="EP754" s="50" t="s">
        <v>1039</v>
      </c>
      <c r="EU754" s="51" t="s">
        <v>1057</v>
      </c>
      <c r="FJ754" s="51" t="s">
        <v>1062</v>
      </c>
      <c r="FY754" s="51" t="s">
        <v>973</v>
      </c>
      <c r="GD754" s="51" t="s">
        <v>1071</v>
      </c>
      <c r="GN754" s="51" t="s">
        <v>972</v>
      </c>
      <c r="GS754" s="51" t="s">
        <v>98</v>
      </c>
      <c r="GX754" s="52" t="s">
        <v>10099</v>
      </c>
      <c r="HC754" s="51" t="s">
        <v>1046</v>
      </c>
      <c r="HH754" s="51" t="s">
        <v>1090</v>
      </c>
      <c r="HR754" s="52" t="s">
        <v>997</v>
      </c>
      <c r="HW754" s="52">
        <v>3380000</v>
      </c>
      <c r="IQ754" s="52">
        <v>10</v>
      </c>
      <c r="JA754" s="51" t="s">
        <v>1071</v>
      </c>
      <c r="JF754" s="51" t="s">
        <v>1065</v>
      </c>
      <c r="JP754" s="52" t="s">
        <v>917</v>
      </c>
      <c r="JU754" s="51" t="s">
        <v>1094</v>
      </c>
      <c r="JZ754" s="51" t="s">
        <v>1147</v>
      </c>
      <c r="KE754" s="52" t="s">
        <v>112</v>
      </c>
      <c r="KJ754" s="51" t="s">
        <v>1147</v>
      </c>
    </row>
    <row r="755" spans="1:296" ht="409.6" thickBot="1">
      <c r="K755" s="52" t="s">
        <v>1248</v>
      </c>
      <c r="U755" s="52" t="s">
        <v>1116</v>
      </c>
      <c r="AE755" s="52" t="s">
        <v>2005</v>
      </c>
      <c r="AF755"/>
      <c r="AG755"/>
      <c r="AH755"/>
      <c r="AI755"/>
      <c r="AJ755" s="52" t="s">
        <v>1105</v>
      </c>
      <c r="AO755" s="51" t="s">
        <v>1046</v>
      </c>
      <c r="AT755" s="52" t="s">
        <v>132</v>
      </c>
      <c r="BD755" s="51" t="s">
        <v>962</v>
      </c>
      <c r="BI755" s="51" t="s">
        <v>1059</v>
      </c>
      <c r="BS755" s="72" t="s">
        <v>1015</v>
      </c>
      <c r="BT755" s="70" t="s">
        <v>1525</v>
      </c>
      <c r="BU755" s="70" t="s">
        <v>7920</v>
      </c>
      <c r="CW755" s="52" t="s">
        <v>8683</v>
      </c>
      <c r="DL755" s="52" t="s">
        <v>1261</v>
      </c>
      <c r="DQ755" s="52" t="s">
        <v>1257</v>
      </c>
      <c r="DV755" s="51" t="s">
        <v>971</v>
      </c>
      <c r="EF755" s="52">
        <v>358360</v>
      </c>
      <c r="EU755" s="52" t="s">
        <v>2733</v>
      </c>
      <c r="FE755" s="51" t="s">
        <v>1072</v>
      </c>
      <c r="FJ755" s="52">
        <v>-1.94</v>
      </c>
      <c r="FT755" s="51" t="s">
        <v>962</v>
      </c>
      <c r="GD755" s="52">
        <v>25</v>
      </c>
      <c r="GN755" s="52" t="s">
        <v>3487</v>
      </c>
      <c r="HC755" s="52" t="s">
        <v>1047</v>
      </c>
      <c r="HH755" s="52" t="s">
        <v>1110</v>
      </c>
      <c r="HM755" s="51" t="s">
        <v>964</v>
      </c>
      <c r="IB755" s="51" t="s">
        <v>1122</v>
      </c>
      <c r="JA755" s="52">
        <v>34</v>
      </c>
      <c r="JK755" s="51" t="s">
        <v>966</v>
      </c>
      <c r="JU755" s="52">
        <v>20331</v>
      </c>
      <c r="JZ755" s="52">
        <v>891.23</v>
      </c>
      <c r="KJ755" s="52">
        <v>322</v>
      </c>
    </row>
    <row r="756" spans="1:296" ht="112.5" thickBot="1">
      <c r="A756" s="51" t="s">
        <v>1057</v>
      </c>
      <c r="F756" s="51" t="s">
        <v>962</v>
      </c>
      <c r="P756" s="51" t="s">
        <v>998</v>
      </c>
      <c r="AE756"/>
      <c r="AF756"/>
      <c r="AG756"/>
      <c r="AH756"/>
      <c r="AI756"/>
      <c r="AO756" s="52" t="s">
        <v>1252</v>
      </c>
      <c r="AY756" s="51" t="s">
        <v>1122</v>
      </c>
      <c r="BD756" s="52" t="s">
        <v>963</v>
      </c>
      <c r="BI756" s="52">
        <v>100</v>
      </c>
      <c r="BN756" s="51" t="s">
        <v>1096</v>
      </c>
      <c r="BS756" s="73" t="s">
        <v>1016</v>
      </c>
      <c r="BT756" s="71" t="s">
        <v>1030</v>
      </c>
      <c r="BU756" s="71" t="s">
        <v>7921</v>
      </c>
      <c r="BX756" s="51"/>
      <c r="CM756" s="51" t="s">
        <v>985</v>
      </c>
      <c r="DV756" s="52" t="s">
        <v>1522</v>
      </c>
      <c r="EA756" s="50" t="s">
        <v>1037</v>
      </c>
      <c r="EZ756" s="51" t="s">
        <v>950</v>
      </c>
      <c r="FE756" s="52">
        <v>3.3</v>
      </c>
      <c r="FT756" s="52" t="s">
        <v>963</v>
      </c>
      <c r="FY756" s="51" t="s">
        <v>98</v>
      </c>
      <c r="GI756" s="50" t="s">
        <v>1077</v>
      </c>
      <c r="GX756" s="51" t="s">
        <v>998</v>
      </c>
      <c r="HM756" s="52" t="s">
        <v>965</v>
      </c>
      <c r="HR756" s="51" t="s">
        <v>968</v>
      </c>
      <c r="HW756" s="51" t="s">
        <v>1056</v>
      </c>
      <c r="IB756" s="69" t="s">
        <v>1123</v>
      </c>
      <c r="IC756" s="69" t="s">
        <v>98</v>
      </c>
      <c r="IQ756" s="51" t="s">
        <v>1072</v>
      </c>
      <c r="IV756" s="50" t="s">
        <v>1044</v>
      </c>
      <c r="JF756" s="51" t="s">
        <v>1066</v>
      </c>
      <c r="JK756" s="52" t="s">
        <v>1731</v>
      </c>
      <c r="JP756" s="51" t="s">
        <v>962</v>
      </c>
      <c r="KE756" s="50" t="s">
        <v>1140</v>
      </c>
    </row>
    <row r="757" spans="1:296" ht="409.6" thickBot="1">
      <c r="A757" s="52" t="s">
        <v>1250</v>
      </c>
      <c r="F757" s="52" t="s">
        <v>1201</v>
      </c>
      <c r="K757" s="51" t="s">
        <v>1049</v>
      </c>
      <c r="P757" s="52" t="s">
        <v>4258</v>
      </c>
      <c r="U757" s="51" t="s">
        <v>1092</v>
      </c>
      <c r="Z757" s="51" t="s">
        <v>1078</v>
      </c>
      <c r="AE757" s="51" t="s">
        <v>1053</v>
      </c>
      <c r="AF757"/>
      <c r="AG757"/>
      <c r="AH757"/>
      <c r="AI757"/>
      <c r="AJ757" s="51" t="s">
        <v>1094</v>
      </c>
      <c r="AT757" s="50" t="s">
        <v>1034</v>
      </c>
      <c r="AY757" s="69" t="s">
        <v>1123</v>
      </c>
      <c r="AZ757" s="69" t="s">
        <v>98</v>
      </c>
      <c r="BN757" s="52" t="s">
        <v>1103</v>
      </c>
      <c r="BS757" s="72" t="s">
        <v>1017</v>
      </c>
      <c r="BT757" s="70" t="s">
        <v>1013</v>
      </c>
      <c r="BU757" s="70" t="s">
        <v>7922</v>
      </c>
      <c r="BX757" s="52"/>
      <c r="DQ757" s="51" t="s">
        <v>1068</v>
      </c>
      <c r="EF757" s="51" t="s">
        <v>707</v>
      </c>
      <c r="EK757" s="51" t="s">
        <v>1042</v>
      </c>
      <c r="EP757" s="51" t="s">
        <v>1040</v>
      </c>
      <c r="EU757" s="51" t="s">
        <v>1059</v>
      </c>
      <c r="EZ757" s="52" t="s">
        <v>5164</v>
      </c>
      <c r="FJ757" s="51" t="s">
        <v>1063</v>
      </c>
      <c r="GD757" s="51" t="s">
        <v>1072</v>
      </c>
      <c r="GN757" s="51" t="s">
        <v>973</v>
      </c>
      <c r="GX757" s="52" t="s">
        <v>10100</v>
      </c>
      <c r="HC757" s="51" t="s">
        <v>707</v>
      </c>
      <c r="HH757" s="51" t="s">
        <v>1092</v>
      </c>
      <c r="HR757" s="52">
        <v>1636016250</v>
      </c>
      <c r="HW757" s="52">
        <v>2030</v>
      </c>
      <c r="IB757" s="70" t="s">
        <v>2025</v>
      </c>
      <c r="IC757" s="70" t="s">
        <v>10791</v>
      </c>
      <c r="IQ757" s="52">
        <v>0</v>
      </c>
      <c r="JA757" s="51" t="s">
        <v>1072</v>
      </c>
      <c r="JF757" s="52" t="s">
        <v>1067</v>
      </c>
      <c r="JP757" s="52" t="s">
        <v>1214</v>
      </c>
      <c r="JU757" s="51" t="s">
        <v>707</v>
      </c>
      <c r="JZ757" s="51" t="s">
        <v>98</v>
      </c>
      <c r="KJ757" s="51" t="s">
        <v>98</v>
      </c>
    </row>
    <row r="758" spans="1:296" ht="216.5" thickBot="1">
      <c r="K758" s="52">
        <v>96</v>
      </c>
      <c r="U758" s="52" t="s">
        <v>5376</v>
      </c>
      <c r="Z758" s="52" t="s">
        <v>132</v>
      </c>
      <c r="AE758" s="52">
        <v>2008</v>
      </c>
      <c r="AF758"/>
      <c r="AG758"/>
      <c r="AH758"/>
      <c r="AI758"/>
      <c r="AJ758" s="52">
        <v>33</v>
      </c>
      <c r="AO758" s="51" t="s">
        <v>707</v>
      </c>
      <c r="AY758" s="70" t="s">
        <v>1125</v>
      </c>
      <c r="AZ758" s="70" t="s">
        <v>6591</v>
      </c>
      <c r="BD758" s="51" t="s">
        <v>964</v>
      </c>
      <c r="BI758" s="51" t="s">
        <v>1060</v>
      </c>
      <c r="BS758" s="73" t="s">
        <v>1019</v>
      </c>
      <c r="BT758" s="71" t="s">
        <v>171</v>
      </c>
      <c r="BU758" s="73"/>
      <c r="CM758" s="51" t="s">
        <v>950</v>
      </c>
      <c r="DQ758" s="52" t="s">
        <v>1258</v>
      </c>
      <c r="DV758" s="51" t="s">
        <v>998</v>
      </c>
      <c r="EF758" s="52" t="s">
        <v>1095</v>
      </c>
      <c r="EK758" s="52" t="s">
        <v>1997</v>
      </c>
      <c r="EP758" s="52" t="s">
        <v>2732</v>
      </c>
      <c r="EU758" s="52">
        <v>67</v>
      </c>
      <c r="FE758" s="51" t="s">
        <v>1073</v>
      </c>
      <c r="FT758" s="51" t="s">
        <v>964</v>
      </c>
      <c r="GD758" s="52">
        <v>100</v>
      </c>
      <c r="GN758" s="52">
        <v>1266000000</v>
      </c>
      <c r="GS758" s="51" t="s">
        <v>1090</v>
      </c>
      <c r="HC758" s="52" t="s">
        <v>1248</v>
      </c>
      <c r="HH758" s="52" t="s">
        <v>3068</v>
      </c>
      <c r="HM758" s="51" t="s">
        <v>966</v>
      </c>
      <c r="IB758" s="50" t="s">
        <v>1128</v>
      </c>
      <c r="JA758" s="52">
        <v>100</v>
      </c>
      <c r="JK758" s="51" t="s">
        <v>968</v>
      </c>
      <c r="JU758" s="52" t="s">
        <v>1114</v>
      </c>
    </row>
    <row r="759" spans="1:296" ht="104" customHeight="1" thickBot="1">
      <c r="A759" s="51" t="s">
        <v>1059</v>
      </c>
      <c r="F759" s="51" t="s">
        <v>964</v>
      </c>
      <c r="P759" s="51" t="s">
        <v>999</v>
      </c>
      <c r="AE759"/>
      <c r="AF759"/>
      <c r="AG759"/>
      <c r="AH759"/>
      <c r="AI759"/>
      <c r="AO759" s="52" t="s">
        <v>1248</v>
      </c>
      <c r="AY759" s="71" t="s">
        <v>1125</v>
      </c>
      <c r="AZ759" s="71" t="s">
        <v>6592</v>
      </c>
      <c r="BD759" s="52" t="s">
        <v>1195</v>
      </c>
      <c r="BI759" s="52" t="s">
        <v>1061</v>
      </c>
      <c r="BN759" s="51" t="s">
        <v>1097</v>
      </c>
      <c r="BS759" s="50" t="s">
        <v>1020</v>
      </c>
      <c r="BX759" s="51"/>
      <c r="CM759" s="52" t="s">
        <v>986</v>
      </c>
      <c r="CW759" s="50" t="s">
        <v>1121</v>
      </c>
      <c r="DL759" s="51" t="s">
        <v>1066</v>
      </c>
      <c r="DV759" s="52" t="s">
        <v>1523</v>
      </c>
      <c r="EA759" s="51" t="s">
        <v>1038</v>
      </c>
      <c r="EZ759" s="51" t="s">
        <v>987</v>
      </c>
      <c r="FE759" s="52" t="s">
        <v>3156</v>
      </c>
      <c r="FT759" s="52" t="s">
        <v>1482</v>
      </c>
      <c r="GI759" s="51" t="s">
        <v>1078</v>
      </c>
      <c r="GS759" s="52" t="s">
        <v>1118</v>
      </c>
      <c r="GX759" s="51" t="s">
        <v>999</v>
      </c>
      <c r="HM759" s="52" t="s">
        <v>997</v>
      </c>
      <c r="HR759" s="51" t="s">
        <v>969</v>
      </c>
      <c r="HW759" s="51" t="s">
        <v>1057</v>
      </c>
      <c r="IQ759" s="51" t="s">
        <v>1073</v>
      </c>
      <c r="IV759" s="51" t="s">
        <v>1045</v>
      </c>
      <c r="JF759" s="51" t="s">
        <v>1068</v>
      </c>
      <c r="JK759" s="52" t="s">
        <v>124</v>
      </c>
      <c r="JP759" s="51" t="s">
        <v>964</v>
      </c>
      <c r="JZ759" s="51" t="s">
        <v>1095</v>
      </c>
      <c r="KE759" s="50" t="s">
        <v>1141</v>
      </c>
      <c r="KJ759" s="51" t="s">
        <v>1095</v>
      </c>
    </row>
    <row r="760" spans="1:296" ht="280.5" thickBot="1">
      <c r="A760" s="52">
        <v>94</v>
      </c>
      <c r="F760" s="52" t="s">
        <v>1477</v>
      </c>
      <c r="K760" s="51" t="s">
        <v>1050</v>
      </c>
      <c r="P760" s="52">
        <v>500000</v>
      </c>
      <c r="U760" s="51" t="s">
        <v>1094</v>
      </c>
      <c r="Z760" s="50" t="s">
        <v>1079</v>
      </c>
      <c r="AE760" s="51" t="s">
        <v>1054</v>
      </c>
      <c r="AF760"/>
      <c r="AG760"/>
      <c r="AH760"/>
      <c r="AI760"/>
      <c r="AJ760" s="51" t="s">
        <v>707</v>
      </c>
      <c r="AT760" s="51" t="s">
        <v>1035</v>
      </c>
      <c r="AY760" s="70" t="s">
        <v>1774</v>
      </c>
      <c r="AZ760" s="70" t="s">
        <v>6593</v>
      </c>
      <c r="BN760" s="52">
        <v>100000</v>
      </c>
      <c r="BX760" s="52"/>
      <c r="DL760" s="52" t="s">
        <v>3164</v>
      </c>
      <c r="DQ760" s="51" t="s">
        <v>1069</v>
      </c>
      <c r="EA760" s="81" t="s">
        <v>3765</v>
      </c>
      <c r="EF760" s="51" t="s">
        <v>1096</v>
      </c>
      <c r="EK760" s="50" t="s">
        <v>1245</v>
      </c>
      <c r="EP760" s="50" t="s">
        <v>735</v>
      </c>
      <c r="EU760" s="51" t="s">
        <v>1060</v>
      </c>
      <c r="EZ760" s="52" t="s">
        <v>988</v>
      </c>
      <c r="FY760" s="51" t="s">
        <v>950</v>
      </c>
      <c r="GD760" s="51" t="s">
        <v>1073</v>
      </c>
      <c r="GI760" s="52" t="s">
        <v>132</v>
      </c>
      <c r="GN760" s="51" t="s">
        <v>98</v>
      </c>
      <c r="HC760" s="51" t="s">
        <v>1049</v>
      </c>
      <c r="HH760" s="51" t="s">
        <v>1094</v>
      </c>
      <c r="HR760" s="52" t="s">
        <v>124</v>
      </c>
      <c r="HW760" s="52" t="s">
        <v>2733</v>
      </c>
      <c r="IQ760" s="52" t="s">
        <v>1061</v>
      </c>
      <c r="JA760" s="51" t="s">
        <v>1073</v>
      </c>
      <c r="JF760" s="52" t="s">
        <v>4878</v>
      </c>
      <c r="JP760" s="52" t="s">
        <v>1195</v>
      </c>
      <c r="JU760" s="51" t="s">
        <v>1096</v>
      </c>
    </row>
    <row r="761" spans="1:296" ht="344.5" thickBot="1">
      <c r="K761" s="52">
        <v>40</v>
      </c>
      <c r="U761" s="52">
        <v>35700</v>
      </c>
      <c r="AE761" s="52">
        <v>2012</v>
      </c>
      <c r="AF761"/>
      <c r="AG761"/>
      <c r="AH761"/>
      <c r="AI761"/>
      <c r="AJ761" s="52" t="s">
        <v>1095</v>
      </c>
      <c r="AO761" s="51" t="s">
        <v>1049</v>
      </c>
      <c r="AT761" s="52" t="s">
        <v>1538</v>
      </c>
      <c r="AY761" s="71" t="s">
        <v>1774</v>
      </c>
      <c r="AZ761" s="71" t="s">
        <v>6594</v>
      </c>
      <c r="BD761" s="51" t="s">
        <v>966</v>
      </c>
      <c r="BI761" s="51" t="s">
        <v>732</v>
      </c>
      <c r="CM761" s="51" t="s">
        <v>987</v>
      </c>
      <c r="DQ761" s="52" t="s">
        <v>212</v>
      </c>
      <c r="DV761" s="51" t="s">
        <v>999</v>
      </c>
      <c r="EA761" s="52" t="s">
        <v>3766</v>
      </c>
      <c r="EF761" s="52" t="s">
        <v>1103</v>
      </c>
      <c r="EU761" s="52" t="s">
        <v>3156</v>
      </c>
      <c r="FE761" s="51" t="s">
        <v>732</v>
      </c>
      <c r="FJ761" s="50" t="s">
        <v>1064</v>
      </c>
      <c r="FT761" s="51" t="s">
        <v>966</v>
      </c>
      <c r="FY761" s="52" t="s">
        <v>171</v>
      </c>
      <c r="GD761" s="52" t="s">
        <v>2002</v>
      </c>
      <c r="GN761" s="52" t="s">
        <v>212</v>
      </c>
      <c r="GS761" s="83" t="s">
        <v>9916</v>
      </c>
      <c r="GX761" s="51" t="s">
        <v>98</v>
      </c>
      <c r="HC761" s="52">
        <v>100</v>
      </c>
      <c r="HH761" s="52">
        <v>368</v>
      </c>
      <c r="HM761" s="51" t="s">
        <v>968</v>
      </c>
      <c r="IB761" s="51" t="s">
        <v>1129</v>
      </c>
      <c r="IV761" s="51" t="s">
        <v>1046</v>
      </c>
      <c r="JA761" s="52" t="s">
        <v>1061</v>
      </c>
      <c r="JK761" s="51" t="s">
        <v>969</v>
      </c>
      <c r="JU761" s="52" t="s">
        <v>1103</v>
      </c>
      <c r="JZ761" s="51" t="s">
        <v>1143</v>
      </c>
      <c r="KJ761" s="51" t="s">
        <v>1143</v>
      </c>
    </row>
    <row r="762" spans="1:296" ht="152.5" thickBot="1">
      <c r="A762" s="51" t="s">
        <v>1060</v>
      </c>
      <c r="F762" s="51" t="s">
        <v>966</v>
      </c>
      <c r="P762" s="51" t="s">
        <v>98</v>
      </c>
      <c r="AE762"/>
      <c r="AF762"/>
      <c r="AG762"/>
      <c r="AH762"/>
      <c r="AI762"/>
      <c r="AO762" s="52">
        <v>100</v>
      </c>
      <c r="AY762" s="70" t="s">
        <v>1124</v>
      </c>
      <c r="AZ762" s="70" t="s">
        <v>6595</v>
      </c>
      <c r="BD762" s="52" t="s">
        <v>997</v>
      </c>
      <c r="BI762" s="52" t="s">
        <v>7572</v>
      </c>
      <c r="BN762" s="51" t="s">
        <v>1098</v>
      </c>
      <c r="BS762" s="51" t="s">
        <v>1021</v>
      </c>
      <c r="BX762" s="51"/>
      <c r="CM762" s="52" t="s">
        <v>953</v>
      </c>
      <c r="CW762" s="51" t="s">
        <v>1122</v>
      </c>
      <c r="DL762" s="51" t="s">
        <v>1068</v>
      </c>
      <c r="DV762" s="52">
        <v>40000000000</v>
      </c>
      <c r="EA762" s="68"/>
      <c r="EZ762" s="51" t="s">
        <v>989</v>
      </c>
      <c r="FE762" s="52" t="s">
        <v>4480</v>
      </c>
      <c r="FT762" s="52" t="s">
        <v>997</v>
      </c>
      <c r="GI762" s="50" t="s">
        <v>1079</v>
      </c>
      <c r="GS762" s="51" t="s">
        <v>1092</v>
      </c>
      <c r="GX762" s="52" t="s">
        <v>10101</v>
      </c>
      <c r="HM762" s="52">
        <v>18000000</v>
      </c>
      <c r="HR762" s="51" t="s">
        <v>970</v>
      </c>
      <c r="HW762" s="51" t="s">
        <v>1059</v>
      </c>
      <c r="IB762" s="52" t="s">
        <v>112</v>
      </c>
      <c r="IQ762" s="51" t="s">
        <v>732</v>
      </c>
      <c r="IV762" s="52" t="s">
        <v>1047</v>
      </c>
      <c r="JF762" s="51" t="s">
        <v>1069</v>
      </c>
      <c r="JK762" s="52" t="s">
        <v>124</v>
      </c>
      <c r="JP762" s="51" t="s">
        <v>966</v>
      </c>
      <c r="JZ762" s="52" t="s">
        <v>9203</v>
      </c>
      <c r="KE762" s="51" t="s">
        <v>1142</v>
      </c>
      <c r="KJ762" s="52" t="s">
        <v>1588</v>
      </c>
    </row>
    <row r="763" spans="1:296" ht="256.5" thickBot="1">
      <c r="A763" s="52" t="s">
        <v>1061</v>
      </c>
      <c r="F763" s="52" t="s">
        <v>997</v>
      </c>
      <c r="K763" s="51" t="s">
        <v>1053</v>
      </c>
      <c r="U763" s="51" t="s">
        <v>707</v>
      </c>
      <c r="Z763" s="51" t="s">
        <v>1080</v>
      </c>
      <c r="AE763" s="51" t="s">
        <v>1055</v>
      </c>
      <c r="AF763"/>
      <c r="AG763"/>
      <c r="AH763"/>
      <c r="AI763"/>
      <c r="AJ763" s="51" t="s">
        <v>1096</v>
      </c>
      <c r="AT763" s="50" t="s">
        <v>1037</v>
      </c>
      <c r="AY763" s="71" t="s">
        <v>1126</v>
      </c>
      <c r="AZ763" s="71" t="s">
        <v>6596</v>
      </c>
      <c r="BN763" s="52">
        <v>300000</v>
      </c>
      <c r="BS763" s="69"/>
      <c r="BT763" s="69" t="s">
        <v>1022</v>
      </c>
      <c r="BU763" s="69" t="s">
        <v>1012</v>
      </c>
      <c r="BX763" s="52"/>
      <c r="CW763" s="69" t="s">
        <v>1123</v>
      </c>
      <c r="CX763" s="69" t="s">
        <v>98</v>
      </c>
      <c r="DL763" s="52" t="s">
        <v>8874</v>
      </c>
      <c r="DQ763" s="51" t="s">
        <v>1053</v>
      </c>
      <c r="EA763" s="81" t="s">
        <v>3767</v>
      </c>
      <c r="EF763" s="51" t="s">
        <v>1097</v>
      </c>
      <c r="EK763" s="51" t="s">
        <v>1246</v>
      </c>
      <c r="EP763" s="50" t="s">
        <v>1041</v>
      </c>
      <c r="EU763" s="51" t="s">
        <v>732</v>
      </c>
      <c r="EZ763" s="52" t="s">
        <v>990</v>
      </c>
      <c r="FY763" s="51" t="s">
        <v>952</v>
      </c>
      <c r="GD763" s="51" t="s">
        <v>732</v>
      </c>
      <c r="GS763" s="52" t="s">
        <v>9917</v>
      </c>
      <c r="HC763" s="51" t="s">
        <v>1050</v>
      </c>
      <c r="HH763" s="51" t="s">
        <v>707</v>
      </c>
      <c r="HR763" s="52" t="s">
        <v>124</v>
      </c>
      <c r="HW763" s="52">
        <v>0</v>
      </c>
      <c r="IQ763" s="52" t="s">
        <v>10976</v>
      </c>
      <c r="JA763" s="51" t="s">
        <v>732</v>
      </c>
      <c r="JP763" s="52" t="s">
        <v>967</v>
      </c>
      <c r="JU763" s="51" t="s">
        <v>1097</v>
      </c>
    </row>
    <row r="764" spans="1:296" ht="104" customHeight="1" thickBot="1">
      <c r="K764" s="52">
        <v>2005</v>
      </c>
      <c r="U764" s="52" t="s">
        <v>704</v>
      </c>
      <c r="Z764" s="69"/>
      <c r="AA764" s="69" t="s">
        <v>1081</v>
      </c>
      <c r="AB764" s="69" t="s">
        <v>1082</v>
      </c>
      <c r="AE764" s="52">
        <v>1.998</v>
      </c>
      <c r="AF764"/>
      <c r="AG764"/>
      <c r="AH764"/>
      <c r="AI764"/>
      <c r="AJ764" s="52" t="s">
        <v>1103</v>
      </c>
      <c r="AO764" s="51" t="s">
        <v>1050</v>
      </c>
      <c r="AY764" s="70" t="s">
        <v>2367</v>
      </c>
      <c r="AZ764" s="70" t="s">
        <v>6597</v>
      </c>
      <c r="BD764" s="51" t="s">
        <v>968</v>
      </c>
      <c r="BS764" s="72" t="s">
        <v>1023</v>
      </c>
      <c r="BT764" s="70" t="s">
        <v>1525</v>
      </c>
      <c r="BU764" s="70" t="s">
        <v>7923</v>
      </c>
      <c r="CM764" s="51" t="s">
        <v>989</v>
      </c>
      <c r="CW764" s="70" t="s">
        <v>1126</v>
      </c>
      <c r="CX764" s="70" t="s">
        <v>8684</v>
      </c>
      <c r="DQ764" s="52">
        <v>2015</v>
      </c>
      <c r="DV764" s="51" t="s">
        <v>98</v>
      </c>
      <c r="EA764" s="52" t="s">
        <v>3768</v>
      </c>
      <c r="EU764" s="52" t="s">
        <v>3157</v>
      </c>
      <c r="FE764" s="51" t="s">
        <v>1074</v>
      </c>
      <c r="FJ764" s="51" t="s">
        <v>1065</v>
      </c>
      <c r="FT764" s="51" t="s">
        <v>968</v>
      </c>
      <c r="FY764" s="52" t="s">
        <v>171</v>
      </c>
      <c r="GD764" s="52" t="s">
        <v>5574</v>
      </c>
      <c r="HC764" s="52">
        <v>2</v>
      </c>
      <c r="HH764" s="52" t="s">
        <v>1114</v>
      </c>
      <c r="HM764" s="51" t="s">
        <v>969</v>
      </c>
      <c r="IB764" s="50" t="s">
        <v>1140</v>
      </c>
      <c r="IV764" s="51" t="s">
        <v>707</v>
      </c>
      <c r="JA764" s="52" t="s">
        <v>11939</v>
      </c>
      <c r="JF764" s="51" t="s">
        <v>1053</v>
      </c>
      <c r="JK764" s="51" t="s">
        <v>970</v>
      </c>
      <c r="JU764" s="52">
        <v>0</v>
      </c>
      <c r="JZ764" s="51" t="s">
        <v>1145</v>
      </c>
      <c r="KE764" s="51" t="s">
        <v>72</v>
      </c>
      <c r="KJ764" s="51" t="s">
        <v>1145</v>
      </c>
    </row>
    <row r="765" spans="1:296" ht="409.6" thickBot="1">
      <c r="A765" s="51" t="s">
        <v>732</v>
      </c>
      <c r="F765" s="51" t="s">
        <v>968</v>
      </c>
      <c r="Z765" s="72" t="s">
        <v>1083</v>
      </c>
      <c r="AA765" s="70">
        <v>0</v>
      </c>
      <c r="AB765" s="70">
        <v>0</v>
      </c>
      <c r="AE765"/>
      <c r="AF765"/>
      <c r="AG765"/>
      <c r="AH765"/>
      <c r="AI765"/>
      <c r="AO765" s="52">
        <v>55</v>
      </c>
      <c r="AY765" s="50" t="s">
        <v>1128</v>
      </c>
      <c r="BD765" s="52">
        <v>34000000</v>
      </c>
      <c r="BN765" s="51" t="s">
        <v>1099</v>
      </c>
      <c r="BS765" s="73" t="s">
        <v>1024</v>
      </c>
      <c r="BT765" s="71" t="s">
        <v>1525</v>
      </c>
      <c r="BU765" s="71" t="s">
        <v>7924</v>
      </c>
      <c r="BX765" s="51"/>
      <c r="CM765" s="52" t="s">
        <v>1001</v>
      </c>
      <c r="CW765" s="71" t="s">
        <v>2025</v>
      </c>
      <c r="CX765" s="71" t="s">
        <v>8685</v>
      </c>
      <c r="DL765" s="51" t="s">
        <v>1069</v>
      </c>
      <c r="DV765" s="52" t="s">
        <v>1524</v>
      </c>
      <c r="EA765" s="52" t="s">
        <v>3769</v>
      </c>
      <c r="EF765" s="51" t="s">
        <v>1098</v>
      </c>
      <c r="EK765" s="51" t="s">
        <v>1046</v>
      </c>
      <c r="EZ765" s="51" t="s">
        <v>991</v>
      </c>
      <c r="FT765" s="52">
        <v>2000000</v>
      </c>
      <c r="GI765" s="51" t="s">
        <v>1080</v>
      </c>
      <c r="GN765" s="50" t="s">
        <v>982</v>
      </c>
      <c r="GS765" s="83" t="s">
        <v>9918</v>
      </c>
      <c r="HM765" s="52" t="s">
        <v>124</v>
      </c>
      <c r="HR765" s="51" t="s">
        <v>971</v>
      </c>
      <c r="HW765" s="51" t="s">
        <v>1060</v>
      </c>
      <c r="IQ765" s="51" t="s">
        <v>1074</v>
      </c>
      <c r="IV765" s="52" t="s">
        <v>1248</v>
      </c>
      <c r="JF765" s="52">
        <v>2018</v>
      </c>
      <c r="JK765" s="52" t="s">
        <v>124</v>
      </c>
      <c r="JP765" s="51" t="s">
        <v>968</v>
      </c>
      <c r="JZ765" s="52" t="s">
        <v>9204</v>
      </c>
      <c r="KJ765" s="52" t="s">
        <v>1589</v>
      </c>
    </row>
    <row r="766" spans="1:296" ht="409.6" thickBot="1">
      <c r="A766" s="52" t="s">
        <v>2337</v>
      </c>
      <c r="F766" s="52">
        <v>0</v>
      </c>
      <c r="K766" s="51" t="s">
        <v>1054</v>
      </c>
      <c r="P766" s="50" t="s">
        <v>1009</v>
      </c>
      <c r="U766" s="51" t="s">
        <v>1096</v>
      </c>
      <c r="Z766" s="73" t="s">
        <v>1084</v>
      </c>
      <c r="AA766" s="71">
        <v>0</v>
      </c>
      <c r="AB766" s="71">
        <v>0</v>
      </c>
      <c r="AE766" s="51" t="s">
        <v>1056</v>
      </c>
      <c r="AF766"/>
      <c r="AG766"/>
      <c r="AH766"/>
      <c r="AI766"/>
      <c r="AJ766" s="51" t="s">
        <v>1097</v>
      </c>
      <c r="AT766" s="51" t="s">
        <v>1038</v>
      </c>
      <c r="BI766" s="51" t="s">
        <v>1046</v>
      </c>
      <c r="BN766" s="52" t="s">
        <v>1100</v>
      </c>
      <c r="BS766" s="72" t="s">
        <v>1025</v>
      </c>
      <c r="BT766" s="70" t="s">
        <v>1525</v>
      </c>
      <c r="BU766" s="70" t="s">
        <v>7925</v>
      </c>
      <c r="BX766" s="52"/>
      <c r="CW766" s="70" t="s">
        <v>3792</v>
      </c>
      <c r="CX766" s="70" t="s">
        <v>8686</v>
      </c>
      <c r="DL766" s="52" t="s">
        <v>8875</v>
      </c>
      <c r="DQ766" s="51" t="s">
        <v>1054</v>
      </c>
      <c r="EA766" s="52" t="s">
        <v>3770</v>
      </c>
      <c r="EK766" s="52" t="s">
        <v>1247</v>
      </c>
      <c r="EP766" s="51" t="s">
        <v>1042</v>
      </c>
      <c r="EZ766" s="52" t="s">
        <v>1217</v>
      </c>
      <c r="FE766" s="51" t="s">
        <v>1075</v>
      </c>
      <c r="FJ766" s="50" t="s">
        <v>1077</v>
      </c>
      <c r="FY766" s="51" t="s">
        <v>954</v>
      </c>
      <c r="GD766" s="51" t="s">
        <v>1074</v>
      </c>
      <c r="GI766" s="69"/>
      <c r="GJ766" s="69" t="s">
        <v>1081</v>
      </c>
      <c r="GK766" s="69" t="s">
        <v>1082</v>
      </c>
      <c r="GS766" s="51" t="s">
        <v>1094</v>
      </c>
      <c r="GX766" s="50" t="s">
        <v>1009</v>
      </c>
      <c r="HC766" s="51" t="s">
        <v>1051</v>
      </c>
      <c r="HH766" s="51" t="s">
        <v>1096</v>
      </c>
      <c r="HR766" s="52" t="s">
        <v>10596</v>
      </c>
      <c r="HW766" s="52" t="s">
        <v>1061</v>
      </c>
      <c r="IQ766" s="52" t="s">
        <v>10977</v>
      </c>
      <c r="JA766" s="51" t="s">
        <v>1074</v>
      </c>
      <c r="JP766" s="52" t="s">
        <v>124</v>
      </c>
      <c r="JU766" s="51" t="s">
        <v>1098</v>
      </c>
      <c r="KE766" s="51" t="s">
        <v>1143</v>
      </c>
    </row>
    <row r="767" spans="1:296" ht="336.5" thickBot="1">
      <c r="K767" s="52">
        <v>2005</v>
      </c>
      <c r="U767" s="52" t="s">
        <v>1103</v>
      </c>
      <c r="Z767" s="72" t="s">
        <v>1085</v>
      </c>
      <c r="AA767" s="70">
        <v>0</v>
      </c>
      <c r="AB767" s="70">
        <v>0</v>
      </c>
      <c r="AE767" s="52">
        <v>2020</v>
      </c>
      <c r="AF767"/>
      <c r="AG767"/>
      <c r="AH767"/>
      <c r="AI767"/>
      <c r="AJ767" s="52">
        <v>19659</v>
      </c>
      <c r="AO767" s="51" t="s">
        <v>1053</v>
      </c>
      <c r="AT767" s="52" t="s">
        <v>1430</v>
      </c>
      <c r="BD767" s="51" t="s">
        <v>969</v>
      </c>
      <c r="BI767" s="52" t="s">
        <v>1252</v>
      </c>
      <c r="BS767" s="73" t="s">
        <v>1026</v>
      </c>
      <c r="BT767" s="71" t="s">
        <v>1013</v>
      </c>
      <c r="BU767" s="71" t="s">
        <v>7926</v>
      </c>
      <c r="CM767" s="51" t="s">
        <v>991</v>
      </c>
      <c r="CW767" s="50" t="s">
        <v>1128</v>
      </c>
      <c r="DQ767" s="52">
        <v>2015</v>
      </c>
      <c r="EA767" s="52" t="s">
        <v>3771</v>
      </c>
      <c r="EF767" s="51" t="s">
        <v>1099</v>
      </c>
      <c r="EP767" s="52" t="s">
        <v>1997</v>
      </c>
      <c r="FE767" s="52" t="s">
        <v>1261</v>
      </c>
      <c r="FT767" s="51" t="s">
        <v>969</v>
      </c>
      <c r="FY767" s="52" t="s">
        <v>171</v>
      </c>
      <c r="GD767" s="52" t="s">
        <v>5575</v>
      </c>
      <c r="GI767" s="72" t="s">
        <v>1083</v>
      </c>
      <c r="GJ767" s="70">
        <v>0</v>
      </c>
      <c r="GK767" s="70">
        <v>0</v>
      </c>
      <c r="GS767" s="52">
        <v>16000</v>
      </c>
      <c r="HC767" s="52" t="s">
        <v>3067</v>
      </c>
      <c r="HH767" s="52" t="s">
        <v>1103</v>
      </c>
      <c r="HM767" s="51" t="s">
        <v>970</v>
      </c>
      <c r="IB767" s="50" t="s">
        <v>1141</v>
      </c>
      <c r="IV767" s="51" t="s">
        <v>1049</v>
      </c>
      <c r="JA767" s="52" t="s">
        <v>11940</v>
      </c>
      <c r="JF767" s="51" t="s">
        <v>1054</v>
      </c>
      <c r="JK767" s="51" t="s">
        <v>971</v>
      </c>
      <c r="JU767" s="52">
        <v>0</v>
      </c>
      <c r="JZ767" s="51" t="s">
        <v>1147</v>
      </c>
      <c r="KE767" s="52" t="s">
        <v>3357</v>
      </c>
      <c r="KJ767" s="51" t="s">
        <v>1147</v>
      </c>
    </row>
    <row r="768" spans="1:296" ht="160.5" thickBot="1">
      <c r="F768" s="51" t="s">
        <v>969</v>
      </c>
      <c r="Z768" s="73" t="s">
        <v>1086</v>
      </c>
      <c r="AA768" s="71">
        <v>3</v>
      </c>
      <c r="AB768" s="71">
        <v>9200</v>
      </c>
      <c r="AE768"/>
      <c r="AF768"/>
      <c r="AG768"/>
      <c r="AH768"/>
      <c r="AI768"/>
      <c r="AO768" s="52">
        <v>2015</v>
      </c>
      <c r="AT768" s="52" t="s">
        <v>6357</v>
      </c>
      <c r="AY768" s="51" t="s">
        <v>1129</v>
      </c>
      <c r="BD768" s="52" t="s">
        <v>124</v>
      </c>
      <c r="BN768" s="51" t="s">
        <v>1101</v>
      </c>
      <c r="BS768" s="72" t="s">
        <v>1027</v>
      </c>
      <c r="BT768" s="70" t="s">
        <v>1030</v>
      </c>
      <c r="BU768" s="70" t="s">
        <v>7927</v>
      </c>
      <c r="BX768" s="51"/>
      <c r="CM768" s="52" t="s">
        <v>1746</v>
      </c>
      <c r="DL768" s="51" t="s">
        <v>1053</v>
      </c>
      <c r="EA768" s="52" t="s">
        <v>3772</v>
      </c>
      <c r="EF768" s="52" t="s">
        <v>1100</v>
      </c>
      <c r="EK768" s="51" t="s">
        <v>707</v>
      </c>
      <c r="EU768" s="51" t="s">
        <v>1046</v>
      </c>
      <c r="EZ768" s="51" t="s">
        <v>958</v>
      </c>
      <c r="FT768" s="52" t="s">
        <v>124</v>
      </c>
      <c r="GI768" s="73" t="s">
        <v>1084</v>
      </c>
      <c r="GJ768" s="71">
        <v>113</v>
      </c>
      <c r="GK768" s="71">
        <v>4411</v>
      </c>
      <c r="GN768" s="51" t="s">
        <v>983</v>
      </c>
      <c r="HM768" s="52" t="s">
        <v>124</v>
      </c>
      <c r="HR768" s="51" t="s">
        <v>998</v>
      </c>
      <c r="HW768" s="51" t="s">
        <v>732</v>
      </c>
      <c r="IQ768" s="51" t="s">
        <v>1075</v>
      </c>
      <c r="IV768" s="52">
        <v>82</v>
      </c>
      <c r="JF768" s="52">
        <v>2017</v>
      </c>
      <c r="JK768" s="52" t="s">
        <v>11327</v>
      </c>
      <c r="JP768" s="51" t="s">
        <v>969</v>
      </c>
      <c r="JZ768" s="52">
        <v>4448.6899999999996</v>
      </c>
      <c r="KJ768" s="52">
        <v>15272</v>
      </c>
    </row>
    <row r="769" spans="1:296" ht="184.5" thickBot="1">
      <c r="F769" s="52" t="s">
        <v>124</v>
      </c>
      <c r="K769" s="51" t="s">
        <v>1249</v>
      </c>
      <c r="P769" s="51" t="s">
        <v>1010</v>
      </c>
      <c r="U769" s="51" t="s">
        <v>1097</v>
      </c>
      <c r="Z769" s="72" t="s">
        <v>1087</v>
      </c>
      <c r="AA769" s="70">
        <v>0</v>
      </c>
      <c r="AB769" s="70">
        <v>0</v>
      </c>
      <c r="AE769" s="51" t="s">
        <v>1057</v>
      </c>
      <c r="AF769"/>
      <c r="AG769"/>
      <c r="AH769"/>
      <c r="AI769"/>
      <c r="AJ769" s="51" t="s">
        <v>1098</v>
      </c>
      <c r="AT769" s="68"/>
      <c r="AY769" s="52" t="s">
        <v>112</v>
      </c>
      <c r="BI769" s="51" t="s">
        <v>707</v>
      </c>
      <c r="BN769" s="52" t="s">
        <v>1107</v>
      </c>
      <c r="BS769" s="73" t="s">
        <v>1028</v>
      </c>
      <c r="BT769" s="71" t="s">
        <v>1525</v>
      </c>
      <c r="BU769" s="71" t="s">
        <v>7928</v>
      </c>
      <c r="DL769" s="52">
        <v>2013</v>
      </c>
      <c r="DQ769" s="51" t="s">
        <v>1056</v>
      </c>
      <c r="DV769" s="50" t="s">
        <v>1009</v>
      </c>
      <c r="EA769" s="52" t="s">
        <v>3773</v>
      </c>
      <c r="EK769" s="52" t="s">
        <v>1248</v>
      </c>
      <c r="EP769" s="50" t="s">
        <v>1245</v>
      </c>
      <c r="EU769" s="52" t="s">
        <v>1252</v>
      </c>
      <c r="EZ769" s="52" t="s">
        <v>993</v>
      </c>
      <c r="FJ769" s="51" t="s">
        <v>1078</v>
      </c>
      <c r="FY769" s="51" t="s">
        <v>956</v>
      </c>
      <c r="GD769" s="51" t="s">
        <v>1075</v>
      </c>
      <c r="GI769" s="72" t="s">
        <v>1085</v>
      </c>
      <c r="GJ769" s="70">
        <v>87</v>
      </c>
      <c r="GK769" s="70">
        <v>1412</v>
      </c>
      <c r="GN769" s="52" t="s">
        <v>132</v>
      </c>
      <c r="GS769" s="51" t="s">
        <v>707</v>
      </c>
      <c r="GX769" s="51" t="s">
        <v>1010</v>
      </c>
      <c r="HC769" s="51" t="s">
        <v>1053</v>
      </c>
      <c r="HH769" s="51" t="s">
        <v>1097</v>
      </c>
      <c r="HR769" s="52" t="s">
        <v>10597</v>
      </c>
      <c r="HW769" s="52" t="s">
        <v>5755</v>
      </c>
      <c r="IQ769" s="52" t="s">
        <v>1076</v>
      </c>
      <c r="JA769" s="51" t="s">
        <v>1075</v>
      </c>
      <c r="JP769" s="52">
        <v>131640</v>
      </c>
      <c r="JU769" s="51" t="s">
        <v>1099</v>
      </c>
      <c r="KE769" s="51" t="s">
        <v>1145</v>
      </c>
    </row>
    <row r="770" spans="1:296" ht="280.5" thickBot="1">
      <c r="A770" s="51" t="s">
        <v>1046</v>
      </c>
      <c r="K770" s="52">
        <v>2028000</v>
      </c>
      <c r="P770" s="69"/>
      <c r="Q770" s="69" t="s">
        <v>1011</v>
      </c>
      <c r="R770" s="69" t="s">
        <v>1012</v>
      </c>
      <c r="U770" s="52">
        <v>0</v>
      </c>
      <c r="Z770" s="50" t="s">
        <v>1088</v>
      </c>
      <c r="AE770" s="52" t="s">
        <v>1255</v>
      </c>
      <c r="AF770"/>
      <c r="AG770"/>
      <c r="AH770"/>
      <c r="AI770"/>
      <c r="AJ770" s="52">
        <v>171083</v>
      </c>
      <c r="AO770" s="51" t="s">
        <v>1054</v>
      </c>
      <c r="AT770" s="161" t="s">
        <v>6358</v>
      </c>
      <c r="BD770" s="51" t="s">
        <v>970</v>
      </c>
      <c r="BI770" s="52" t="s">
        <v>7571</v>
      </c>
      <c r="BS770" s="72" t="s">
        <v>1029</v>
      </c>
      <c r="BT770" s="70" t="s">
        <v>1018</v>
      </c>
      <c r="BU770" s="70" t="s">
        <v>7929</v>
      </c>
      <c r="BX770" s="51"/>
      <c r="CM770" s="51" t="s">
        <v>958</v>
      </c>
      <c r="CW770" s="51" t="s">
        <v>1129</v>
      </c>
      <c r="DQ770" s="52">
        <v>2020</v>
      </c>
      <c r="EA770" s="52" t="s">
        <v>3774</v>
      </c>
      <c r="EF770" s="51" t="s">
        <v>1101</v>
      </c>
      <c r="FJ770" s="52" t="s">
        <v>132</v>
      </c>
      <c r="FT770" s="51" t="s">
        <v>970</v>
      </c>
      <c r="FY770" s="52" t="s">
        <v>124</v>
      </c>
      <c r="GD770" s="52" t="s">
        <v>3045</v>
      </c>
      <c r="GI770" s="73" t="s">
        <v>1086</v>
      </c>
      <c r="GJ770" s="71">
        <v>22</v>
      </c>
      <c r="GK770" s="71">
        <v>26820</v>
      </c>
      <c r="GS770" s="52" t="s">
        <v>72</v>
      </c>
      <c r="GX770" s="69"/>
      <c r="GY770" s="69" t="s">
        <v>1011</v>
      </c>
      <c r="GZ770" s="69" t="s">
        <v>1012</v>
      </c>
      <c r="HC770" s="52">
        <v>2017</v>
      </c>
      <c r="HH770" s="52">
        <v>12505200</v>
      </c>
      <c r="HM770" s="51" t="s">
        <v>971</v>
      </c>
      <c r="IB770" s="51" t="s">
        <v>1142</v>
      </c>
      <c r="IV770" s="51" t="s">
        <v>1050</v>
      </c>
      <c r="JA770" s="52" t="s">
        <v>1076</v>
      </c>
      <c r="JF770" s="51" t="s">
        <v>1056</v>
      </c>
      <c r="JK770" s="51" t="s">
        <v>972</v>
      </c>
      <c r="JU770" s="52" t="s">
        <v>1117</v>
      </c>
      <c r="JZ770" s="51" t="s">
        <v>98</v>
      </c>
      <c r="KE770" s="52" t="s">
        <v>3358</v>
      </c>
      <c r="KJ770" s="51" t="s">
        <v>98</v>
      </c>
    </row>
    <row r="771" spans="1:296" ht="392.5" customHeight="1" thickBot="1">
      <c r="A771" s="52" t="s">
        <v>1254</v>
      </c>
      <c r="F771" s="51" t="s">
        <v>970</v>
      </c>
      <c r="P771" s="72" t="s">
        <v>990</v>
      </c>
      <c r="Q771" s="70" t="s">
        <v>1525</v>
      </c>
      <c r="R771" s="70" t="s">
        <v>4259</v>
      </c>
      <c r="AE771"/>
      <c r="AF771"/>
      <c r="AG771"/>
      <c r="AH771"/>
      <c r="AI771"/>
      <c r="AO771" s="52">
        <v>2016</v>
      </c>
      <c r="AT771" s="68"/>
      <c r="AY771" s="50" t="s">
        <v>1140</v>
      </c>
      <c r="BD771" s="52" t="s">
        <v>124</v>
      </c>
      <c r="BN771" s="51" t="s">
        <v>98</v>
      </c>
      <c r="BS771" s="73" t="s">
        <v>36</v>
      </c>
      <c r="BT771" s="71" t="s">
        <v>171</v>
      </c>
      <c r="BU771" s="73"/>
      <c r="BX771" s="52"/>
      <c r="CM771" s="52" t="s">
        <v>1003</v>
      </c>
      <c r="CW771" s="52" t="s">
        <v>132</v>
      </c>
      <c r="DL771" s="51" t="s">
        <v>1054</v>
      </c>
      <c r="EA771" s="52" t="s">
        <v>3775</v>
      </c>
      <c r="EF771" s="52" t="s">
        <v>1107</v>
      </c>
      <c r="EK771" s="51" t="s">
        <v>1049</v>
      </c>
      <c r="EU771" s="51" t="s">
        <v>707</v>
      </c>
      <c r="EZ771" s="51" t="s">
        <v>994</v>
      </c>
      <c r="FE771" s="50" t="s">
        <v>1077</v>
      </c>
      <c r="FT771" s="52" t="s">
        <v>124</v>
      </c>
      <c r="GI771" s="72" t="s">
        <v>1087</v>
      </c>
      <c r="GJ771" s="70">
        <v>4</v>
      </c>
      <c r="GK771" s="70">
        <v>0</v>
      </c>
      <c r="GN771" s="50" t="s">
        <v>984</v>
      </c>
      <c r="GX771" s="72" t="s">
        <v>990</v>
      </c>
      <c r="GY771" s="70" t="s">
        <v>1525</v>
      </c>
      <c r="GZ771" s="70" t="s">
        <v>10102</v>
      </c>
      <c r="HM771" s="52" t="s">
        <v>4637</v>
      </c>
      <c r="HR771" s="51" t="s">
        <v>999</v>
      </c>
      <c r="IV771" s="52">
        <v>30</v>
      </c>
      <c r="JF771" s="52">
        <v>2030</v>
      </c>
      <c r="JK771" s="52" t="s">
        <v>11332</v>
      </c>
      <c r="JP771" s="51" t="s">
        <v>970</v>
      </c>
    </row>
    <row r="772" spans="1:296" ht="288.5" customHeight="1" thickBot="1">
      <c r="F772" s="52" t="s">
        <v>124</v>
      </c>
      <c r="K772" s="51" t="s">
        <v>1056</v>
      </c>
      <c r="P772" s="73" t="s">
        <v>1014</v>
      </c>
      <c r="Q772" s="71" t="s">
        <v>1013</v>
      </c>
      <c r="R772" s="71" t="s">
        <v>4260</v>
      </c>
      <c r="U772" s="51" t="s">
        <v>1098</v>
      </c>
      <c r="AE772" s="51" t="s">
        <v>1059</v>
      </c>
      <c r="AF772"/>
      <c r="AG772"/>
      <c r="AH772"/>
      <c r="AI772"/>
      <c r="AJ772" s="51" t="s">
        <v>1099</v>
      </c>
      <c r="AT772" s="52" t="s">
        <v>6359</v>
      </c>
      <c r="BI772" s="51" t="s">
        <v>1049</v>
      </c>
      <c r="BN772" s="52" t="s">
        <v>7736</v>
      </c>
      <c r="BS772" s="50" t="s">
        <v>1031</v>
      </c>
      <c r="DL772" s="52">
        <v>2017</v>
      </c>
      <c r="DQ772" s="51" t="s">
        <v>1070</v>
      </c>
      <c r="DV772" s="51" t="s">
        <v>1010</v>
      </c>
      <c r="EA772" s="52" t="s">
        <v>3776</v>
      </c>
      <c r="EK772" s="52">
        <v>100</v>
      </c>
      <c r="EP772" s="51" t="s">
        <v>1246</v>
      </c>
      <c r="EU772" s="52" t="s">
        <v>3158</v>
      </c>
      <c r="EZ772" s="52" t="s">
        <v>8981</v>
      </c>
      <c r="FJ772" s="50" t="s">
        <v>1079</v>
      </c>
      <c r="FY772" s="51" t="s">
        <v>958</v>
      </c>
      <c r="GI772" s="50" t="s">
        <v>1088</v>
      </c>
      <c r="GS772" s="51" t="s">
        <v>1096</v>
      </c>
      <c r="GX772" s="73" t="s">
        <v>1014</v>
      </c>
      <c r="GY772" s="71" t="s">
        <v>1013</v>
      </c>
      <c r="GZ772" s="71" t="s">
        <v>10103</v>
      </c>
      <c r="HC772" s="51" t="s">
        <v>1054</v>
      </c>
      <c r="HH772" s="51" t="s">
        <v>1098</v>
      </c>
      <c r="HR772" s="52">
        <v>770000</v>
      </c>
      <c r="IB772" s="51" t="s">
        <v>72</v>
      </c>
      <c r="JP772" s="52">
        <v>681700</v>
      </c>
      <c r="JU772" s="51" t="s">
        <v>1101</v>
      </c>
      <c r="JZ772" s="51" t="s">
        <v>1114</v>
      </c>
      <c r="KE772" s="51" t="s">
        <v>1147</v>
      </c>
      <c r="KJ772" s="51" t="s">
        <v>1114</v>
      </c>
    </row>
    <row r="773" spans="1:296" ht="240.5" customHeight="1" thickBot="1">
      <c r="A773" s="51" t="s">
        <v>707</v>
      </c>
      <c r="K773" s="52">
        <v>2025</v>
      </c>
      <c r="P773" s="72" t="s">
        <v>1015</v>
      </c>
      <c r="Q773" s="70" t="s">
        <v>1013</v>
      </c>
      <c r="R773" s="70" t="s">
        <v>4261</v>
      </c>
      <c r="U773" s="52">
        <v>13000</v>
      </c>
      <c r="Z773" s="51" t="s">
        <v>1089</v>
      </c>
      <c r="AE773" s="52">
        <v>100</v>
      </c>
      <c r="AF773"/>
      <c r="AG773"/>
      <c r="AH773"/>
      <c r="AI773"/>
      <c r="AJ773" s="52" t="s">
        <v>1106</v>
      </c>
      <c r="AO773" s="51" t="s">
        <v>1249</v>
      </c>
      <c r="AT773" s="68"/>
      <c r="BD773" s="51" t="s">
        <v>971</v>
      </c>
      <c r="BI773" s="52">
        <v>100</v>
      </c>
      <c r="BX773" s="51"/>
      <c r="CM773" s="51" t="s">
        <v>994</v>
      </c>
      <c r="CW773" s="50" t="s">
        <v>1130</v>
      </c>
      <c r="DQ773" s="52">
        <v>0</v>
      </c>
      <c r="DV773" s="69"/>
      <c r="DW773" s="69" t="s">
        <v>1011</v>
      </c>
      <c r="DX773" s="69" t="s">
        <v>1012</v>
      </c>
      <c r="EA773" s="68"/>
      <c r="EF773" s="51" t="s">
        <v>98</v>
      </c>
      <c r="FT773" s="51" t="s">
        <v>971</v>
      </c>
      <c r="FY773" s="52" t="s">
        <v>171</v>
      </c>
      <c r="GS773" s="52" t="s">
        <v>1103</v>
      </c>
      <c r="GX773" s="72" t="s">
        <v>1015</v>
      </c>
      <c r="GY773" s="70" t="s">
        <v>1018</v>
      </c>
      <c r="GZ773" s="70" t="s">
        <v>10104</v>
      </c>
      <c r="HC773" s="52">
        <v>2017</v>
      </c>
      <c r="HH773" s="52">
        <v>0</v>
      </c>
      <c r="HM773" s="51" t="s">
        <v>972</v>
      </c>
      <c r="HW773" s="50" t="s">
        <v>1064</v>
      </c>
      <c r="IQ773" s="51" t="s">
        <v>1066</v>
      </c>
      <c r="IV773" s="51" t="s">
        <v>1051</v>
      </c>
      <c r="JF773" s="51" t="s">
        <v>1070</v>
      </c>
      <c r="JK773" s="51" t="s">
        <v>973</v>
      </c>
      <c r="JU773" s="52" t="s">
        <v>1104</v>
      </c>
      <c r="KE773" s="52">
        <v>6843.1</v>
      </c>
    </row>
    <row r="774" spans="1:296" ht="320.5" thickBot="1">
      <c r="A774" s="52" t="s">
        <v>1248</v>
      </c>
      <c r="F774" s="51" t="s">
        <v>971</v>
      </c>
      <c r="P774" s="73" t="s">
        <v>1016</v>
      </c>
      <c r="Q774" s="71" t="s">
        <v>1013</v>
      </c>
      <c r="R774" s="71" t="s">
        <v>4262</v>
      </c>
      <c r="AE774"/>
      <c r="AF774"/>
      <c r="AG774"/>
      <c r="AH774"/>
      <c r="AI774"/>
      <c r="AO774" s="52">
        <v>64736</v>
      </c>
      <c r="AT774" s="161" t="s">
        <v>6360</v>
      </c>
      <c r="AY774" s="50" t="s">
        <v>1141</v>
      </c>
      <c r="BD774" s="52" t="s">
        <v>6794</v>
      </c>
      <c r="BX774" s="52"/>
      <c r="CM774" s="52" t="s">
        <v>8283</v>
      </c>
      <c r="DL774" s="51" t="s">
        <v>1056</v>
      </c>
      <c r="DV774" s="72" t="s">
        <v>990</v>
      </c>
      <c r="DW774" s="70" t="s">
        <v>1525</v>
      </c>
      <c r="DX774" s="70" t="s">
        <v>1526</v>
      </c>
      <c r="EA774" s="81" t="s">
        <v>3777</v>
      </c>
      <c r="EK774" s="51" t="s">
        <v>1050</v>
      </c>
      <c r="EP774" s="51" t="s">
        <v>1046</v>
      </c>
      <c r="EU774" s="51" t="s">
        <v>1049</v>
      </c>
      <c r="EZ774" s="51" t="s">
        <v>961</v>
      </c>
      <c r="FE774" s="51" t="s">
        <v>1078</v>
      </c>
      <c r="FT774" s="52" t="s">
        <v>9369</v>
      </c>
      <c r="GD774" s="51" t="s">
        <v>1066</v>
      </c>
      <c r="GN774" s="51" t="s">
        <v>985</v>
      </c>
      <c r="GX774" s="73" t="s">
        <v>1016</v>
      </c>
      <c r="GY774" s="71" t="s">
        <v>1013</v>
      </c>
      <c r="GZ774" s="71" t="s">
        <v>10105</v>
      </c>
      <c r="HM774" s="52" t="s">
        <v>4638</v>
      </c>
      <c r="HR774" s="51" t="s">
        <v>98</v>
      </c>
      <c r="IB774" s="51" t="s">
        <v>1143</v>
      </c>
      <c r="IQ774" s="52" t="s">
        <v>2065</v>
      </c>
      <c r="IV774" s="52" t="s">
        <v>1052</v>
      </c>
      <c r="JA774" s="50" t="s">
        <v>1077</v>
      </c>
      <c r="JF774" s="52">
        <v>9959</v>
      </c>
      <c r="JP774" s="51" t="s">
        <v>971</v>
      </c>
      <c r="JZ774" s="51" t="s">
        <v>1143</v>
      </c>
      <c r="KJ774" s="51" t="s">
        <v>1143</v>
      </c>
    </row>
    <row r="775" spans="1:296" ht="409.6" thickBot="1">
      <c r="F775" s="52" t="s">
        <v>1950</v>
      </c>
      <c r="K775" s="51" t="s">
        <v>1057</v>
      </c>
      <c r="P775" s="72" t="s">
        <v>1017</v>
      </c>
      <c r="Q775" s="70" t="s">
        <v>1525</v>
      </c>
      <c r="R775" s="70" t="s">
        <v>4263</v>
      </c>
      <c r="U775" s="51" t="s">
        <v>1099</v>
      </c>
      <c r="Z775" s="51" t="s">
        <v>1090</v>
      </c>
      <c r="AE775" s="51" t="s">
        <v>1060</v>
      </c>
      <c r="AF775"/>
      <c r="AG775"/>
      <c r="AH775"/>
      <c r="AI775"/>
      <c r="AJ775" s="51" t="s">
        <v>1101</v>
      </c>
      <c r="AT775" s="68"/>
      <c r="BI775" s="51" t="s">
        <v>1050</v>
      </c>
      <c r="BS775" s="50" t="s">
        <v>1032</v>
      </c>
      <c r="DL775" s="52">
        <v>2023</v>
      </c>
      <c r="DQ775" s="51" t="s">
        <v>1071</v>
      </c>
      <c r="DV775" s="73" t="s">
        <v>1014</v>
      </c>
      <c r="DW775" s="71" t="s">
        <v>1013</v>
      </c>
      <c r="DX775" s="71" t="s">
        <v>1527</v>
      </c>
      <c r="EA775" s="52" t="s">
        <v>3778</v>
      </c>
      <c r="EK775" s="52">
        <v>60</v>
      </c>
      <c r="EP775" s="52" t="s">
        <v>1247</v>
      </c>
      <c r="EU775" s="52">
        <v>52</v>
      </c>
      <c r="EZ775" s="52" t="s">
        <v>995</v>
      </c>
      <c r="FE775" s="52" t="s">
        <v>132</v>
      </c>
      <c r="FJ775" s="51" t="s">
        <v>1080</v>
      </c>
      <c r="FY775" s="51" t="s">
        <v>960</v>
      </c>
      <c r="GD775" s="52" t="s">
        <v>2065</v>
      </c>
      <c r="GI775" s="51" t="s">
        <v>1089</v>
      </c>
      <c r="GS775" s="51" t="s">
        <v>1097</v>
      </c>
      <c r="GX775" s="72" t="s">
        <v>1017</v>
      </c>
      <c r="GY775" s="70" t="s">
        <v>1525</v>
      </c>
      <c r="GZ775" s="70" t="s">
        <v>10104</v>
      </c>
      <c r="HC775" s="51" t="s">
        <v>1055</v>
      </c>
      <c r="HH775" s="51" t="s">
        <v>1099</v>
      </c>
      <c r="IB775" s="52" t="s">
        <v>10792</v>
      </c>
      <c r="JK775" s="51" t="s">
        <v>98</v>
      </c>
      <c r="JP775" s="52" t="s">
        <v>5039</v>
      </c>
      <c r="JU775" s="51" t="s">
        <v>98</v>
      </c>
      <c r="JZ775" s="52" t="s">
        <v>9203</v>
      </c>
      <c r="KE775" s="51" t="s">
        <v>98</v>
      </c>
      <c r="KJ775" s="52" t="s">
        <v>1588</v>
      </c>
    </row>
    <row r="776" spans="1:296" ht="400.5" customHeight="1" thickBot="1">
      <c r="A776" s="51" t="s">
        <v>1049</v>
      </c>
      <c r="K776" s="52" t="s">
        <v>1250</v>
      </c>
      <c r="P776" s="73" t="s">
        <v>1019</v>
      </c>
      <c r="Q776" s="71" t="s">
        <v>171</v>
      </c>
      <c r="R776" s="73"/>
      <c r="U776" s="52" t="s">
        <v>1571</v>
      </c>
      <c r="Z776" s="52" t="s">
        <v>4078</v>
      </c>
      <c r="AE776" s="52" t="s">
        <v>2000</v>
      </c>
      <c r="AF776"/>
      <c r="AG776"/>
      <c r="AH776"/>
      <c r="AI776"/>
      <c r="AJ776" s="52" t="s">
        <v>1120</v>
      </c>
      <c r="AO776" s="51" t="s">
        <v>1056</v>
      </c>
      <c r="AT776" s="52" t="s">
        <v>6361</v>
      </c>
      <c r="BD776" s="51" t="s">
        <v>998</v>
      </c>
      <c r="BI776" s="52">
        <v>40.619999999999997</v>
      </c>
      <c r="BN776" s="51" t="s">
        <v>1090</v>
      </c>
      <c r="BX776" s="51"/>
      <c r="CM776" s="51" t="s">
        <v>961</v>
      </c>
      <c r="CW776" s="51" t="s">
        <v>1131</v>
      </c>
      <c r="DQ776" s="52">
        <v>4</v>
      </c>
      <c r="DV776" s="72" t="s">
        <v>1015</v>
      </c>
      <c r="DW776" s="70" t="s">
        <v>1525</v>
      </c>
      <c r="DX776" s="70" t="s">
        <v>1528</v>
      </c>
      <c r="FJ776" s="69"/>
      <c r="FK776" s="69" t="s">
        <v>1081</v>
      </c>
      <c r="FL776" s="69" t="s">
        <v>1082</v>
      </c>
      <c r="FT776" s="51" t="s">
        <v>972</v>
      </c>
      <c r="GN776" s="51" t="s">
        <v>950</v>
      </c>
      <c r="GX776" s="73" t="s">
        <v>1019</v>
      </c>
      <c r="GY776" s="71" t="s">
        <v>3043</v>
      </c>
      <c r="GZ776" s="71" t="s">
        <v>10106</v>
      </c>
      <c r="HC776" s="52">
        <v>4417</v>
      </c>
      <c r="HH776" s="52" t="s">
        <v>1117</v>
      </c>
      <c r="HM776" s="51" t="s">
        <v>973</v>
      </c>
      <c r="HW776" s="51" t="s">
        <v>1065</v>
      </c>
      <c r="IQ776" s="51" t="s">
        <v>1068</v>
      </c>
      <c r="IV776" s="51" t="s">
        <v>1053</v>
      </c>
      <c r="JF776" s="51" t="s">
        <v>1071</v>
      </c>
      <c r="JK776" s="52" t="s">
        <v>11327</v>
      </c>
      <c r="JU776" s="52" t="s">
        <v>11514</v>
      </c>
    </row>
    <row r="777" spans="1:296" ht="320.5" customHeight="1" thickBot="1">
      <c r="A777" s="52">
        <v>100</v>
      </c>
      <c r="F777" s="51" t="s">
        <v>998</v>
      </c>
      <c r="P777" s="50" t="s">
        <v>1020</v>
      </c>
      <c r="AE777"/>
      <c r="AF777"/>
      <c r="AG777"/>
      <c r="AH777"/>
      <c r="AI777"/>
      <c r="AO777" s="52">
        <v>2040</v>
      </c>
      <c r="AT777" s="68"/>
      <c r="AY777" s="51" t="s">
        <v>1142</v>
      </c>
      <c r="BD777" s="52" t="s">
        <v>6795</v>
      </c>
      <c r="BN777" s="52" t="s">
        <v>1116</v>
      </c>
      <c r="BX777" s="52"/>
      <c r="CM777" s="52" t="s">
        <v>917</v>
      </c>
      <c r="DL777" s="51" t="s">
        <v>1070</v>
      </c>
      <c r="DV777" s="73" t="s">
        <v>1016</v>
      </c>
      <c r="DW777" s="71" t="s">
        <v>1525</v>
      </c>
      <c r="DX777" s="71" t="s">
        <v>1529</v>
      </c>
      <c r="EA777" s="50" t="s">
        <v>1555</v>
      </c>
      <c r="EF777" s="51" t="s">
        <v>1090</v>
      </c>
      <c r="EK777" s="51" t="s">
        <v>1053</v>
      </c>
      <c r="EP777" s="51" t="s">
        <v>707</v>
      </c>
      <c r="EU777" s="51" t="s">
        <v>1050</v>
      </c>
      <c r="EZ777" s="51" t="s">
        <v>962</v>
      </c>
      <c r="FE777" s="50" t="s">
        <v>1079</v>
      </c>
      <c r="FJ777" s="72" t="s">
        <v>1083</v>
      </c>
      <c r="FK777" s="72"/>
      <c r="FL777" s="72"/>
      <c r="FT777" s="52" t="s">
        <v>9370</v>
      </c>
      <c r="FY777" s="51" t="s">
        <v>961</v>
      </c>
      <c r="GD777" s="51" t="s">
        <v>1068</v>
      </c>
      <c r="GI777" s="51" t="s">
        <v>1090</v>
      </c>
      <c r="GN777" s="52" t="s">
        <v>986</v>
      </c>
      <c r="GS777" s="51" t="s">
        <v>1098</v>
      </c>
      <c r="GX777" s="50" t="s">
        <v>1020</v>
      </c>
      <c r="HM777" s="52">
        <v>18000000</v>
      </c>
      <c r="IB777" s="51" t="s">
        <v>1145</v>
      </c>
      <c r="IQ777" s="52" t="s">
        <v>10978</v>
      </c>
      <c r="IV777" s="52">
        <v>2010</v>
      </c>
      <c r="JA777" s="51" t="s">
        <v>1078</v>
      </c>
      <c r="JF777" s="52">
        <v>9959</v>
      </c>
      <c r="JP777" s="51" t="s">
        <v>972</v>
      </c>
      <c r="JZ777" s="51" t="s">
        <v>1145</v>
      </c>
      <c r="KE777" s="51" t="s">
        <v>1095</v>
      </c>
      <c r="KJ777" s="51" t="s">
        <v>1145</v>
      </c>
    </row>
    <row r="778" spans="1:296" ht="336.5" customHeight="1" thickBot="1">
      <c r="F778" s="52" t="s">
        <v>1951</v>
      </c>
      <c r="K778" s="51" t="s">
        <v>1059</v>
      </c>
      <c r="U778" s="51" t="s">
        <v>1101</v>
      </c>
      <c r="Z778" s="51" t="s">
        <v>1092</v>
      </c>
      <c r="AE778" s="51" t="s">
        <v>732</v>
      </c>
      <c r="AF778"/>
      <c r="AG778"/>
      <c r="AH778"/>
      <c r="AI778"/>
      <c r="AJ778" s="51" t="s">
        <v>98</v>
      </c>
      <c r="AT778" s="161" t="s">
        <v>6362</v>
      </c>
      <c r="BI778" s="51" t="s">
        <v>1053</v>
      </c>
      <c r="BS778" s="51" t="s">
        <v>1033</v>
      </c>
      <c r="CW778" s="51" t="s">
        <v>1132</v>
      </c>
      <c r="DL778" s="52">
        <v>0.18099999999999999</v>
      </c>
      <c r="DQ778" s="51" t="s">
        <v>1072</v>
      </c>
      <c r="DV778" s="72" t="s">
        <v>1017</v>
      </c>
      <c r="DW778" s="70" t="s">
        <v>1013</v>
      </c>
      <c r="DX778" s="70" t="s">
        <v>1530</v>
      </c>
      <c r="EF778" s="52" t="s">
        <v>1113</v>
      </c>
      <c r="EK778" s="52">
        <v>2015</v>
      </c>
      <c r="EP778" s="52" t="s">
        <v>1248</v>
      </c>
      <c r="EU778" s="52">
        <v>15</v>
      </c>
      <c r="EZ778" s="52" t="s">
        <v>1004</v>
      </c>
      <c r="FJ778" s="73" t="s">
        <v>1084</v>
      </c>
      <c r="FK778" s="73"/>
      <c r="FL778" s="73"/>
      <c r="FY778" s="52" t="s">
        <v>171</v>
      </c>
      <c r="GD778" s="52" t="s">
        <v>5576</v>
      </c>
      <c r="GI778" s="52" t="s">
        <v>1110</v>
      </c>
      <c r="HC778" s="51" t="s">
        <v>1056</v>
      </c>
      <c r="HH778" s="51" t="s">
        <v>1101</v>
      </c>
      <c r="HR778" s="50" t="s">
        <v>1009</v>
      </c>
      <c r="HW778" s="51" t="s">
        <v>1066</v>
      </c>
      <c r="IB778" s="52" t="s">
        <v>10793</v>
      </c>
      <c r="JA778" s="52" t="s">
        <v>132</v>
      </c>
      <c r="JP778" s="52" t="s">
        <v>5040</v>
      </c>
      <c r="JZ778" s="52" t="s">
        <v>9204</v>
      </c>
      <c r="KJ778" s="52" t="s">
        <v>1589</v>
      </c>
    </row>
    <row r="779" spans="1:296" ht="23.5" customHeight="1" thickBot="1">
      <c r="A779" s="51" t="s">
        <v>1050</v>
      </c>
      <c r="K779" s="52">
        <v>80.5</v>
      </c>
      <c r="U779" s="52" t="s">
        <v>1571</v>
      </c>
      <c r="Z779" s="52" t="s">
        <v>124</v>
      </c>
      <c r="AE779" s="52" t="s">
        <v>5990</v>
      </c>
      <c r="AF779"/>
      <c r="AG779"/>
      <c r="AH779"/>
      <c r="AI779"/>
      <c r="AJ779" s="52" t="s">
        <v>6158</v>
      </c>
      <c r="AO779" s="51" t="s">
        <v>1057</v>
      </c>
      <c r="AT779" s="68"/>
      <c r="AY779" s="51" t="s">
        <v>72</v>
      </c>
      <c r="BD779" s="51" t="s">
        <v>999</v>
      </c>
      <c r="BI779" s="52">
        <v>2012</v>
      </c>
      <c r="BN779" s="51" t="s">
        <v>1092</v>
      </c>
      <c r="BS779" s="52" t="s">
        <v>132</v>
      </c>
      <c r="BX779" s="51"/>
      <c r="CM779" s="51" t="s">
        <v>962</v>
      </c>
      <c r="CW779" s="52" t="s">
        <v>1583</v>
      </c>
      <c r="DQ779" s="52">
        <v>30</v>
      </c>
      <c r="DV779" s="73" t="s">
        <v>1019</v>
      </c>
      <c r="DW779" s="71" t="s">
        <v>171</v>
      </c>
      <c r="DX779" s="73"/>
      <c r="FJ779" s="72" t="s">
        <v>1085</v>
      </c>
      <c r="FK779" s="72"/>
      <c r="FL779" s="72"/>
      <c r="FT779" s="51" t="s">
        <v>973</v>
      </c>
      <c r="GN779" s="51" t="s">
        <v>987</v>
      </c>
      <c r="GS779" s="51" t="s">
        <v>1099</v>
      </c>
      <c r="HC779" s="52">
        <v>2018</v>
      </c>
      <c r="HH779" s="52" t="s">
        <v>1102</v>
      </c>
      <c r="HM779" s="51" t="s">
        <v>98</v>
      </c>
      <c r="HW779" s="52" t="s">
        <v>1067</v>
      </c>
      <c r="IQ779" s="51" t="s">
        <v>1069</v>
      </c>
      <c r="IV779" s="51" t="s">
        <v>1054</v>
      </c>
      <c r="JF779" s="51" t="s">
        <v>1072</v>
      </c>
      <c r="KE779" s="51" t="s">
        <v>1143</v>
      </c>
    </row>
    <row r="780" spans="1:296" ht="17" thickBot="1">
      <c r="A780" s="52">
        <v>75</v>
      </c>
      <c r="F780" s="51" t="s">
        <v>999</v>
      </c>
      <c r="P780" s="51" t="s">
        <v>1021</v>
      </c>
      <c r="AE780"/>
      <c r="AF780"/>
      <c r="AG780"/>
      <c r="AH780"/>
      <c r="AI780"/>
      <c r="AO780" s="52" t="s">
        <v>2733</v>
      </c>
      <c r="AT780" s="161" t="s">
        <v>6363</v>
      </c>
      <c r="BD780" s="52">
        <v>2500000</v>
      </c>
      <c r="BN780" s="52" t="s">
        <v>684</v>
      </c>
      <c r="BX780" s="52"/>
      <c r="CM780" s="52" t="s">
        <v>996</v>
      </c>
      <c r="DL780" s="51" t="s">
        <v>1071</v>
      </c>
      <c r="DV780" s="50" t="s">
        <v>1020</v>
      </c>
      <c r="EA780" s="51" t="s">
        <v>1556</v>
      </c>
      <c r="EF780" s="51" t="s">
        <v>1092</v>
      </c>
      <c r="EK780" s="51" t="s">
        <v>1054</v>
      </c>
      <c r="EP780" s="51" t="s">
        <v>1049</v>
      </c>
      <c r="EU780" s="51" t="s">
        <v>1053</v>
      </c>
      <c r="EZ780" s="51" t="s">
        <v>964</v>
      </c>
      <c r="FE780" s="51" t="s">
        <v>1080</v>
      </c>
      <c r="FJ780" s="73" t="s">
        <v>1086</v>
      </c>
      <c r="FK780" s="71">
        <v>461</v>
      </c>
      <c r="FL780" s="71">
        <v>38000</v>
      </c>
      <c r="FT780" s="52">
        <v>100000</v>
      </c>
      <c r="FY780" s="51" t="s">
        <v>962</v>
      </c>
      <c r="GD780" s="51" t="s">
        <v>1069</v>
      </c>
      <c r="GI780" s="51" t="s">
        <v>1092</v>
      </c>
      <c r="GN780" s="52" t="s">
        <v>988</v>
      </c>
      <c r="GS780" s="52" t="s">
        <v>1100</v>
      </c>
      <c r="GX780" s="51" t="s">
        <v>1021</v>
      </c>
      <c r="HM780" s="52" t="s">
        <v>4639</v>
      </c>
      <c r="IB780" s="51" t="s">
        <v>1147</v>
      </c>
      <c r="IQ780" s="52" t="s">
        <v>10979</v>
      </c>
      <c r="IV780" s="52">
        <v>2010</v>
      </c>
      <c r="JA780" s="50" t="s">
        <v>1079</v>
      </c>
      <c r="JF780" s="52">
        <v>100</v>
      </c>
      <c r="JK780" s="51" t="s">
        <v>950</v>
      </c>
      <c r="JP780" s="51" t="s">
        <v>973</v>
      </c>
      <c r="JU780" s="50" t="s">
        <v>1121</v>
      </c>
      <c r="JZ780" s="51" t="s">
        <v>1147</v>
      </c>
      <c r="KE780" s="52" t="s">
        <v>3357</v>
      </c>
      <c r="KJ780" s="51" t="s">
        <v>1147</v>
      </c>
    </row>
    <row r="781" spans="1:296" ht="115.5" thickBot="1">
      <c r="F781" s="52">
        <v>0</v>
      </c>
      <c r="K781" s="51" t="s">
        <v>1060</v>
      </c>
      <c r="P781" s="69"/>
      <c r="Q781" s="69" t="s">
        <v>1022</v>
      </c>
      <c r="R781" s="69" t="s">
        <v>1012</v>
      </c>
      <c r="U781" s="51" t="s">
        <v>98</v>
      </c>
      <c r="Z781" s="51" t="s">
        <v>1094</v>
      </c>
      <c r="AE781" s="51" t="s">
        <v>1062</v>
      </c>
      <c r="AF781"/>
      <c r="AG781"/>
      <c r="AH781"/>
      <c r="AI781"/>
      <c r="AT781" s="52" t="s">
        <v>6364</v>
      </c>
      <c r="AY781" s="51" t="s">
        <v>1143</v>
      </c>
      <c r="BI781" s="51" t="s">
        <v>1054</v>
      </c>
      <c r="BS781" s="50" t="s">
        <v>1034</v>
      </c>
      <c r="CW781" s="51" t="s">
        <v>1134</v>
      </c>
      <c r="DL781" s="52">
        <v>0.7</v>
      </c>
      <c r="DQ781" s="51" t="s">
        <v>1073</v>
      </c>
      <c r="EA781" s="69" t="s">
        <v>1557</v>
      </c>
      <c r="EB781" s="69" t="s">
        <v>1558</v>
      </c>
      <c r="EF781" s="52" t="s">
        <v>693</v>
      </c>
      <c r="EK781" s="52">
        <v>2018</v>
      </c>
      <c r="EP781" s="52">
        <v>100</v>
      </c>
      <c r="EU781" s="52">
        <v>2016</v>
      </c>
      <c r="EZ781" s="52" t="s">
        <v>979</v>
      </c>
      <c r="FE781" s="69"/>
      <c r="FF781" s="69" t="s">
        <v>1081</v>
      </c>
      <c r="FG781" s="69" t="s">
        <v>1082</v>
      </c>
      <c r="FJ781" s="72" t="s">
        <v>1087</v>
      </c>
      <c r="FK781" s="72"/>
      <c r="FL781" s="72"/>
      <c r="FY781" s="52" t="s">
        <v>171</v>
      </c>
      <c r="GI781" s="52" t="s">
        <v>9723</v>
      </c>
      <c r="GX781" s="69"/>
      <c r="GY781" s="69" t="s">
        <v>1022</v>
      </c>
      <c r="GZ781" s="69" t="s">
        <v>1012</v>
      </c>
      <c r="HC781" s="51" t="s">
        <v>1057</v>
      </c>
      <c r="HH781" s="51" t="s">
        <v>98</v>
      </c>
      <c r="HR781" s="51" t="s">
        <v>1010</v>
      </c>
      <c r="HW781" s="51" t="s">
        <v>1068</v>
      </c>
      <c r="IB781" s="52">
        <v>7613</v>
      </c>
      <c r="JK781" s="52" t="s">
        <v>4636</v>
      </c>
      <c r="JP781" s="52">
        <v>13634</v>
      </c>
      <c r="JZ781" s="52">
        <v>0</v>
      </c>
      <c r="KJ781" s="52">
        <v>15272</v>
      </c>
    </row>
    <row r="782" spans="1:296" ht="409.6" thickBot="1">
      <c r="A782" s="51" t="s">
        <v>1053</v>
      </c>
      <c r="K782" s="52" t="s">
        <v>1061</v>
      </c>
      <c r="P782" s="72" t="s">
        <v>1023</v>
      </c>
      <c r="Q782" s="70" t="s">
        <v>1013</v>
      </c>
      <c r="R782" s="70" t="s">
        <v>4264</v>
      </c>
      <c r="U782" s="52" t="s">
        <v>5377</v>
      </c>
      <c r="Z782" s="52">
        <v>450</v>
      </c>
      <c r="AE782" s="52">
        <v>150</v>
      </c>
      <c r="AF782"/>
      <c r="AG782"/>
      <c r="AH782"/>
      <c r="AI782"/>
      <c r="AO782" s="51" t="s">
        <v>1059</v>
      </c>
      <c r="AY782" s="52" t="s">
        <v>5998</v>
      </c>
      <c r="BD782" s="51" t="s">
        <v>98</v>
      </c>
      <c r="BI782" s="52">
        <v>2012</v>
      </c>
      <c r="BN782" s="51" t="s">
        <v>1094</v>
      </c>
      <c r="BX782" s="51"/>
      <c r="CM782" s="51" t="s">
        <v>964</v>
      </c>
      <c r="CW782" s="52" t="s">
        <v>8687</v>
      </c>
      <c r="DQ782" s="52" t="s">
        <v>1061</v>
      </c>
      <c r="EA782" s="70" t="s">
        <v>3779</v>
      </c>
      <c r="EB782" s="70" t="s">
        <v>3780</v>
      </c>
      <c r="FE782" s="72" t="s">
        <v>1083</v>
      </c>
      <c r="FF782" s="70">
        <v>8</v>
      </c>
      <c r="FG782" s="70">
        <v>600</v>
      </c>
      <c r="FJ782" s="50" t="s">
        <v>1088</v>
      </c>
      <c r="FT782" s="51" t="s">
        <v>98</v>
      </c>
      <c r="GD782" s="51" t="s">
        <v>1053</v>
      </c>
      <c r="GN782" s="51" t="s">
        <v>989</v>
      </c>
      <c r="GS782" s="51" t="s">
        <v>1101</v>
      </c>
      <c r="GX782" s="72" t="s">
        <v>1023</v>
      </c>
      <c r="GY782" s="70" t="s">
        <v>1013</v>
      </c>
      <c r="GZ782" s="70" t="s">
        <v>10107</v>
      </c>
      <c r="HC782" s="52" t="s">
        <v>1255</v>
      </c>
      <c r="HH782" s="52" t="s">
        <v>10467</v>
      </c>
      <c r="HR782" s="69"/>
      <c r="HS782" s="69" t="s">
        <v>1011</v>
      </c>
      <c r="HT782" s="69" t="s">
        <v>1012</v>
      </c>
      <c r="HW782" s="52" t="s">
        <v>3375</v>
      </c>
      <c r="IQ782" s="51" t="s">
        <v>1053</v>
      </c>
      <c r="IV782" s="51" t="s">
        <v>1055</v>
      </c>
      <c r="JF782" s="51" t="s">
        <v>1073</v>
      </c>
      <c r="KE782" s="51" t="s">
        <v>1145</v>
      </c>
    </row>
    <row r="783" spans="1:296" ht="256.5" thickBot="1">
      <c r="A783" s="52">
        <v>2013</v>
      </c>
      <c r="F783" s="51" t="s">
        <v>98</v>
      </c>
      <c r="P783" s="73" t="s">
        <v>1024</v>
      </c>
      <c r="Q783" s="71" t="s">
        <v>1525</v>
      </c>
      <c r="R783" s="71" t="s">
        <v>4265</v>
      </c>
      <c r="AE783"/>
      <c r="AF783"/>
      <c r="AG783"/>
      <c r="AH783"/>
      <c r="AI783"/>
      <c r="AJ783" s="51" t="s">
        <v>1090</v>
      </c>
      <c r="AO783" s="52">
        <v>13.33</v>
      </c>
      <c r="AT783" s="50" t="s">
        <v>1555</v>
      </c>
      <c r="BN783" s="52">
        <v>2691</v>
      </c>
      <c r="BX783" s="52"/>
      <c r="CM783" s="52" t="s">
        <v>965</v>
      </c>
      <c r="DL783" s="51" t="s">
        <v>1072</v>
      </c>
      <c r="DV783" s="51" t="s">
        <v>1021</v>
      </c>
      <c r="EA783" s="50" t="s">
        <v>735</v>
      </c>
      <c r="EF783" s="51" t="s">
        <v>1094</v>
      </c>
      <c r="EK783" s="51" t="s">
        <v>1249</v>
      </c>
      <c r="EP783" s="51" t="s">
        <v>1050</v>
      </c>
      <c r="EU783" s="51" t="s">
        <v>1054</v>
      </c>
      <c r="EZ783" s="51" t="s">
        <v>966</v>
      </c>
      <c r="FE783" s="73" t="s">
        <v>1084</v>
      </c>
      <c r="FF783" s="71">
        <v>32</v>
      </c>
      <c r="FG783" s="71">
        <v>3500</v>
      </c>
      <c r="FT783" s="52" t="s">
        <v>9344</v>
      </c>
      <c r="FY783" s="51" t="s">
        <v>964</v>
      </c>
      <c r="GD783" s="52">
        <v>2017</v>
      </c>
      <c r="GI783" s="51" t="s">
        <v>1094</v>
      </c>
      <c r="GN783" s="52" t="s">
        <v>990</v>
      </c>
      <c r="GS783" s="52" t="s">
        <v>1120</v>
      </c>
      <c r="GX783" s="73" t="s">
        <v>1024</v>
      </c>
      <c r="GY783" s="71" t="s">
        <v>1013</v>
      </c>
      <c r="GZ783" s="71" t="s">
        <v>10108</v>
      </c>
      <c r="HR783" s="72" t="s">
        <v>990</v>
      </c>
      <c r="HS783" s="70" t="s">
        <v>1525</v>
      </c>
      <c r="HT783" s="70" t="s">
        <v>10598</v>
      </c>
      <c r="IB783" s="51" t="s">
        <v>98</v>
      </c>
      <c r="IQ783" s="52">
        <v>2014</v>
      </c>
      <c r="IV783" s="52">
        <v>0.30199999999999999</v>
      </c>
      <c r="JA783" s="51" t="s">
        <v>1080</v>
      </c>
      <c r="JF783" s="52" t="s">
        <v>1061</v>
      </c>
      <c r="JK783" s="51" t="s">
        <v>952</v>
      </c>
      <c r="JP783" s="51" t="s">
        <v>98</v>
      </c>
      <c r="JU783" s="51" t="s">
        <v>1122</v>
      </c>
      <c r="JZ783" s="51" t="s">
        <v>98</v>
      </c>
      <c r="KE783" s="52" t="s">
        <v>3358</v>
      </c>
      <c r="KJ783" s="51" t="s">
        <v>98</v>
      </c>
    </row>
    <row r="784" spans="1:296" ht="104" customHeight="1" thickBot="1">
      <c r="K784" s="51" t="s">
        <v>732</v>
      </c>
      <c r="P784" s="72" t="s">
        <v>1025</v>
      </c>
      <c r="Q784" s="70" t="s">
        <v>1013</v>
      </c>
      <c r="R784" s="70" t="s">
        <v>4266</v>
      </c>
      <c r="Z784" s="51" t="s">
        <v>707</v>
      </c>
      <c r="AE784" s="51" t="s">
        <v>1063</v>
      </c>
      <c r="AF784"/>
      <c r="AG784"/>
      <c r="AH784"/>
      <c r="AI784"/>
      <c r="AJ784" s="52" t="s">
        <v>1116</v>
      </c>
      <c r="AY784" s="51" t="s">
        <v>1145</v>
      </c>
      <c r="BI784" s="51" t="s">
        <v>1249</v>
      </c>
      <c r="BS784" s="51" t="s">
        <v>1035</v>
      </c>
      <c r="CW784" s="51" t="s">
        <v>1135</v>
      </c>
      <c r="DL784" s="52">
        <v>25.8</v>
      </c>
      <c r="DQ784" s="51" t="s">
        <v>732</v>
      </c>
      <c r="DV784" s="69"/>
      <c r="DW784" s="69" t="s">
        <v>1022</v>
      </c>
      <c r="DX784" s="69" t="s">
        <v>1012</v>
      </c>
      <c r="EF784" s="52">
        <v>98809.62</v>
      </c>
      <c r="EK784" s="52">
        <v>388700</v>
      </c>
      <c r="EP784" s="52">
        <v>40</v>
      </c>
      <c r="EU784" s="52">
        <v>2017</v>
      </c>
      <c r="EZ784" s="52" t="s">
        <v>1731</v>
      </c>
      <c r="FE784" s="72" t="s">
        <v>1085</v>
      </c>
      <c r="FF784" s="70">
        <v>70</v>
      </c>
      <c r="FG784" s="70">
        <v>3400</v>
      </c>
      <c r="FY784" s="52" t="s">
        <v>171</v>
      </c>
      <c r="GI784" s="52">
        <v>2986</v>
      </c>
      <c r="GX784" s="72" t="s">
        <v>1025</v>
      </c>
      <c r="GY784" s="70" t="s">
        <v>1013</v>
      </c>
      <c r="GZ784" s="70" t="s">
        <v>10109</v>
      </c>
      <c r="HC784" s="51" t="s">
        <v>1059</v>
      </c>
      <c r="HM784" s="50" t="s">
        <v>982</v>
      </c>
      <c r="HR784" s="73" t="s">
        <v>1014</v>
      </c>
      <c r="HS784" s="71" t="s">
        <v>1525</v>
      </c>
      <c r="HT784" s="71" t="s">
        <v>10599</v>
      </c>
      <c r="HW784" s="51" t="s">
        <v>1069</v>
      </c>
      <c r="IB784" s="52" t="s">
        <v>10794</v>
      </c>
      <c r="JA784" s="69"/>
      <c r="JB784" s="69" t="s">
        <v>1081</v>
      </c>
      <c r="JC784" s="69" t="s">
        <v>1082</v>
      </c>
      <c r="JK784" s="52" t="s">
        <v>988</v>
      </c>
      <c r="JP784" s="52" t="s">
        <v>5041</v>
      </c>
      <c r="JU784" s="69" t="s">
        <v>1123</v>
      </c>
      <c r="JV784" s="69" t="s">
        <v>98</v>
      </c>
    </row>
    <row r="785" spans="1:296" ht="272.5" customHeight="1" thickBot="1">
      <c r="A785" s="51" t="s">
        <v>1054</v>
      </c>
      <c r="K785" s="52" t="s">
        <v>2942</v>
      </c>
      <c r="P785" s="73" t="s">
        <v>1026</v>
      </c>
      <c r="Q785" s="71" t="s">
        <v>1525</v>
      </c>
      <c r="R785" s="71" t="s">
        <v>4267</v>
      </c>
      <c r="Z785" s="52" t="s">
        <v>72</v>
      </c>
      <c r="AE785" s="52">
        <v>0</v>
      </c>
      <c r="AF785"/>
      <c r="AG785"/>
      <c r="AH785"/>
      <c r="AI785"/>
      <c r="AO785" s="51" t="s">
        <v>1060</v>
      </c>
      <c r="AY785" s="52" t="s">
        <v>5999</v>
      </c>
      <c r="BI785" s="52">
        <v>448429</v>
      </c>
      <c r="BN785" s="51" t="s">
        <v>707</v>
      </c>
      <c r="BS785" s="52" t="s">
        <v>1538</v>
      </c>
      <c r="BX785" s="51"/>
      <c r="CM785" s="51" t="s">
        <v>966</v>
      </c>
      <c r="CW785" s="52" t="s">
        <v>1136</v>
      </c>
      <c r="DQ785" s="52" t="s">
        <v>1259</v>
      </c>
      <c r="DV785" s="72" t="s">
        <v>1023</v>
      </c>
      <c r="DW785" s="70" t="s">
        <v>1525</v>
      </c>
      <c r="DX785" s="70" t="s">
        <v>1531</v>
      </c>
      <c r="FE785" s="73" t="s">
        <v>1086</v>
      </c>
      <c r="FF785" s="71">
        <v>211</v>
      </c>
      <c r="FG785" s="71">
        <v>25700</v>
      </c>
      <c r="FJ785" s="51" t="s">
        <v>1089</v>
      </c>
      <c r="GD785" s="51" t="s">
        <v>1054</v>
      </c>
      <c r="GN785" s="51" t="s">
        <v>991</v>
      </c>
      <c r="GS785" s="51" t="s">
        <v>98</v>
      </c>
      <c r="GX785" s="73" t="s">
        <v>1026</v>
      </c>
      <c r="GY785" s="71" t="s">
        <v>1525</v>
      </c>
      <c r="GZ785" s="71" t="s">
        <v>10110</v>
      </c>
      <c r="HC785" s="52">
        <v>100</v>
      </c>
      <c r="HR785" s="72" t="s">
        <v>1015</v>
      </c>
      <c r="HS785" s="70" t="s">
        <v>1525</v>
      </c>
      <c r="HT785" s="70" t="s">
        <v>10600</v>
      </c>
      <c r="IQ785" s="51" t="s">
        <v>1054</v>
      </c>
      <c r="IV785" s="51" t="s">
        <v>1056</v>
      </c>
      <c r="JA785" s="72" t="s">
        <v>1083</v>
      </c>
      <c r="JB785" s="70">
        <v>5</v>
      </c>
      <c r="JC785" s="72"/>
      <c r="JF785" s="51" t="s">
        <v>732</v>
      </c>
      <c r="JU785" s="70" t="s">
        <v>1125</v>
      </c>
      <c r="JV785" s="70" t="s">
        <v>11515</v>
      </c>
      <c r="JZ785" s="50" t="s">
        <v>1148</v>
      </c>
      <c r="KE785" s="51" t="s">
        <v>1147</v>
      </c>
      <c r="KJ785" s="50" t="s">
        <v>1148</v>
      </c>
    </row>
    <row r="786" spans="1:296" ht="264.5" customHeight="1" thickBot="1">
      <c r="A786" s="52">
        <v>2017</v>
      </c>
      <c r="P786" s="72" t="s">
        <v>1027</v>
      </c>
      <c r="Q786" s="70" t="s">
        <v>1030</v>
      </c>
      <c r="R786" s="70" t="s">
        <v>4268</v>
      </c>
      <c r="U786" s="51" t="s">
        <v>1090</v>
      </c>
      <c r="AE786"/>
      <c r="AF786"/>
      <c r="AG786"/>
      <c r="AH786"/>
      <c r="AI786"/>
      <c r="AJ786" s="51" t="s">
        <v>1092</v>
      </c>
      <c r="AO786" s="52" t="s">
        <v>1061</v>
      </c>
      <c r="AT786" s="51" t="s">
        <v>1556</v>
      </c>
      <c r="BD786" s="51" t="s">
        <v>950</v>
      </c>
      <c r="BN786" s="52" t="s">
        <v>1114</v>
      </c>
      <c r="CM786" s="52" t="s">
        <v>997</v>
      </c>
      <c r="DL786" s="51" t="s">
        <v>1073</v>
      </c>
      <c r="DV786" s="73" t="s">
        <v>1024</v>
      </c>
      <c r="DW786" s="71" t="s">
        <v>1525</v>
      </c>
      <c r="DX786" s="71" t="s">
        <v>1532</v>
      </c>
      <c r="EA786" s="50" t="s">
        <v>1041</v>
      </c>
      <c r="EF786" s="51" t="s">
        <v>707</v>
      </c>
      <c r="EK786" s="51" t="s">
        <v>1056</v>
      </c>
      <c r="EP786" s="51" t="s">
        <v>1053</v>
      </c>
      <c r="EU786" s="51" t="s">
        <v>1249</v>
      </c>
      <c r="EZ786" s="51" t="s">
        <v>968</v>
      </c>
      <c r="FE786" s="72" t="s">
        <v>1087</v>
      </c>
      <c r="FF786" s="70">
        <v>11</v>
      </c>
      <c r="FG786" s="72"/>
      <c r="FY786" s="51" t="s">
        <v>966</v>
      </c>
      <c r="GD786" s="52">
        <v>2018</v>
      </c>
      <c r="GI786" s="51" t="s">
        <v>707</v>
      </c>
      <c r="GN786" s="52" t="s">
        <v>992</v>
      </c>
      <c r="GX786" s="72" t="s">
        <v>1027</v>
      </c>
      <c r="GY786" s="70" t="s">
        <v>1018</v>
      </c>
      <c r="GZ786" s="70" t="s">
        <v>10111</v>
      </c>
      <c r="HH786" s="51" t="s">
        <v>1090</v>
      </c>
      <c r="HR786" s="73" t="s">
        <v>1016</v>
      </c>
      <c r="HS786" s="71" t="s">
        <v>1525</v>
      </c>
      <c r="HT786" s="71" t="s">
        <v>10601</v>
      </c>
      <c r="HW786" s="51" t="s">
        <v>1053</v>
      </c>
      <c r="IB786" s="51" t="s">
        <v>1095</v>
      </c>
      <c r="IQ786" s="52">
        <v>2015</v>
      </c>
      <c r="IV786" s="52">
        <v>2020</v>
      </c>
      <c r="JA786" s="73" t="s">
        <v>1084</v>
      </c>
      <c r="JB786" s="71">
        <v>4</v>
      </c>
      <c r="JC786" s="71">
        <v>718</v>
      </c>
      <c r="JF786" s="52" t="s">
        <v>4879</v>
      </c>
      <c r="JK786" s="51" t="s">
        <v>954</v>
      </c>
      <c r="JU786" s="71" t="s">
        <v>1273</v>
      </c>
      <c r="JV786" s="71" t="s">
        <v>11516</v>
      </c>
      <c r="KE786" s="52">
        <v>73793.7</v>
      </c>
    </row>
    <row r="787" spans="1:296" ht="280.5" thickBot="1">
      <c r="F787" s="51" t="s">
        <v>950</v>
      </c>
      <c r="P787" s="73" t="s">
        <v>1028</v>
      </c>
      <c r="Q787" s="71" t="s">
        <v>1018</v>
      </c>
      <c r="R787" s="71" t="s">
        <v>4269</v>
      </c>
      <c r="U787" s="52" t="s">
        <v>5378</v>
      </c>
      <c r="Z787" s="51" t="s">
        <v>1096</v>
      </c>
      <c r="AE787"/>
      <c r="AF787"/>
      <c r="AG787"/>
      <c r="AH787"/>
      <c r="AI787"/>
      <c r="AJ787" s="52" t="s">
        <v>6159</v>
      </c>
      <c r="AT787" s="69" t="s">
        <v>1557</v>
      </c>
      <c r="AU787" s="69" t="s">
        <v>1558</v>
      </c>
      <c r="AY787" s="51" t="s">
        <v>1147</v>
      </c>
      <c r="BD787" s="52" t="s">
        <v>1005</v>
      </c>
      <c r="BI787" s="51" t="s">
        <v>1056</v>
      </c>
      <c r="BS787" s="50" t="s">
        <v>1037</v>
      </c>
      <c r="BX787" s="51"/>
      <c r="CW787" s="51" t="s">
        <v>1137</v>
      </c>
      <c r="DL787" s="52" t="s">
        <v>1061</v>
      </c>
      <c r="DQ787" s="51" t="s">
        <v>1074</v>
      </c>
      <c r="DV787" s="72" t="s">
        <v>1025</v>
      </c>
      <c r="DW787" s="70" t="s">
        <v>1525</v>
      </c>
      <c r="DX787" s="70" t="s">
        <v>1533</v>
      </c>
      <c r="EF787" s="52" t="s">
        <v>1095</v>
      </c>
      <c r="EK787" s="52">
        <v>2025</v>
      </c>
      <c r="EP787" s="52">
        <v>2010</v>
      </c>
      <c r="EU787" s="52">
        <v>807398</v>
      </c>
      <c r="EZ787" s="52" t="s">
        <v>124</v>
      </c>
      <c r="FE787" s="50" t="s">
        <v>1088</v>
      </c>
      <c r="FJ787" s="51" t="s">
        <v>1090</v>
      </c>
      <c r="FT787" s="50" t="s">
        <v>982</v>
      </c>
      <c r="FY787" s="52" t="s">
        <v>171</v>
      </c>
      <c r="GI787" s="52" t="s">
        <v>72</v>
      </c>
      <c r="GX787" s="73" t="s">
        <v>1028</v>
      </c>
      <c r="GY787" s="71" t="s">
        <v>1525</v>
      </c>
      <c r="GZ787" s="71" t="s">
        <v>10112</v>
      </c>
      <c r="HC787" s="51" t="s">
        <v>1060</v>
      </c>
      <c r="HH787" s="52" t="s">
        <v>1118</v>
      </c>
      <c r="HM787" s="51" t="s">
        <v>983</v>
      </c>
      <c r="HR787" s="72" t="s">
        <v>1017</v>
      </c>
      <c r="HS787" s="70" t="s">
        <v>1525</v>
      </c>
      <c r="HT787" s="70" t="s">
        <v>10602</v>
      </c>
      <c r="HW787" s="52">
        <v>2017</v>
      </c>
      <c r="JA787" s="72" t="s">
        <v>1085</v>
      </c>
      <c r="JB787" s="70">
        <v>6</v>
      </c>
      <c r="JC787" s="70">
        <v>609</v>
      </c>
      <c r="JK787" s="52" t="s">
        <v>955</v>
      </c>
      <c r="JU787" s="70" t="s">
        <v>1774</v>
      </c>
      <c r="JV787" s="70" t="s">
        <v>11517</v>
      </c>
    </row>
    <row r="788" spans="1:296" ht="320.5" customHeight="1" thickBot="1">
      <c r="A788" s="51" t="s">
        <v>1249</v>
      </c>
      <c r="F788" s="52" t="s">
        <v>1005</v>
      </c>
      <c r="P788" s="72" t="s">
        <v>1029</v>
      </c>
      <c r="Q788" s="70" t="s">
        <v>1525</v>
      </c>
      <c r="R788" s="70" t="s">
        <v>4270</v>
      </c>
      <c r="Z788" s="52" t="s">
        <v>1103</v>
      </c>
      <c r="AE788"/>
      <c r="AF788"/>
      <c r="AG788"/>
      <c r="AH788"/>
      <c r="AI788"/>
      <c r="AO788" s="51" t="s">
        <v>732</v>
      </c>
      <c r="AT788" s="70" t="s">
        <v>2939</v>
      </c>
      <c r="AU788" s="70" t="s">
        <v>6365</v>
      </c>
      <c r="AY788" s="52">
        <v>12142.07</v>
      </c>
      <c r="BI788" s="52">
        <v>2050</v>
      </c>
      <c r="BN788" s="51" t="s">
        <v>1096</v>
      </c>
      <c r="BX788" s="52"/>
      <c r="CM788" s="51" t="s">
        <v>968</v>
      </c>
      <c r="CW788" s="52" t="s">
        <v>8688</v>
      </c>
      <c r="DQ788" s="52" t="s">
        <v>1260</v>
      </c>
      <c r="DV788" s="73" t="s">
        <v>1026</v>
      </c>
      <c r="DW788" s="71" t="s">
        <v>1525</v>
      </c>
      <c r="DX788" s="71" t="s">
        <v>1534</v>
      </c>
      <c r="FJ788" s="52" t="s">
        <v>1091</v>
      </c>
      <c r="GD788" s="51" t="s">
        <v>1056</v>
      </c>
      <c r="GN788" s="51" t="s">
        <v>958</v>
      </c>
      <c r="GX788" s="72" t="s">
        <v>1029</v>
      </c>
      <c r="GY788" s="70" t="s">
        <v>213</v>
      </c>
      <c r="GZ788" s="70" t="s">
        <v>10113</v>
      </c>
      <c r="HC788" s="52" t="s">
        <v>2002</v>
      </c>
      <c r="HM788" s="52" t="s">
        <v>132</v>
      </c>
      <c r="HR788" s="73" t="s">
        <v>1019</v>
      </c>
      <c r="HS788" s="71" t="s">
        <v>1018</v>
      </c>
      <c r="HT788" s="71" t="s">
        <v>10603</v>
      </c>
      <c r="IB788" s="51" t="s">
        <v>1143</v>
      </c>
      <c r="IQ788" s="51" t="s">
        <v>1056</v>
      </c>
      <c r="IV788" s="51" t="s">
        <v>1057</v>
      </c>
      <c r="JA788" s="73" t="s">
        <v>1086</v>
      </c>
      <c r="JB788" s="71">
        <v>227</v>
      </c>
      <c r="JC788" s="71">
        <v>41090</v>
      </c>
      <c r="JF788" s="51" t="s">
        <v>1074</v>
      </c>
      <c r="JP788" s="51" t="s">
        <v>950</v>
      </c>
      <c r="JU788" s="50" t="s">
        <v>1128</v>
      </c>
      <c r="JZ788" s="51" t="s">
        <v>1149</v>
      </c>
      <c r="KE788" s="51" t="s">
        <v>98</v>
      </c>
      <c r="KJ788" s="51" t="s">
        <v>1149</v>
      </c>
    </row>
    <row r="789" spans="1:296" ht="320.5" customHeight="1" thickBot="1">
      <c r="A789" s="52">
        <v>920143</v>
      </c>
      <c r="K789" s="50" t="s">
        <v>1064</v>
      </c>
      <c r="P789" s="73" t="s">
        <v>36</v>
      </c>
      <c r="Q789" s="71" t="s">
        <v>171</v>
      </c>
      <c r="R789" s="73"/>
      <c r="U789" s="51" t="s">
        <v>1092</v>
      </c>
      <c r="AE789" s="50" t="s">
        <v>1064</v>
      </c>
      <c r="AF789"/>
      <c r="AG789"/>
      <c r="AH789"/>
      <c r="AI789"/>
      <c r="AJ789" s="51" t="s">
        <v>1094</v>
      </c>
      <c r="AO789" s="52" t="s">
        <v>12118</v>
      </c>
      <c r="AT789" s="71" t="s">
        <v>6366</v>
      </c>
      <c r="AU789" s="71" t="s">
        <v>6365</v>
      </c>
      <c r="BD789" s="51" t="s">
        <v>987</v>
      </c>
      <c r="BN789" s="52" t="s">
        <v>1103</v>
      </c>
      <c r="CM789" s="52">
        <v>326991.90999999997</v>
      </c>
      <c r="DL789" s="51" t="s">
        <v>732</v>
      </c>
      <c r="DV789" s="72" t="s">
        <v>1027</v>
      </c>
      <c r="DW789" s="70" t="s">
        <v>1525</v>
      </c>
      <c r="DX789" s="70" t="s">
        <v>1535</v>
      </c>
      <c r="EA789" s="51" t="s">
        <v>1042</v>
      </c>
      <c r="EF789" s="51" t="s">
        <v>1096</v>
      </c>
      <c r="EK789" s="51" t="s">
        <v>1057</v>
      </c>
      <c r="EP789" s="51" t="s">
        <v>1054</v>
      </c>
      <c r="EU789" s="51" t="s">
        <v>1056</v>
      </c>
      <c r="EZ789" s="51" t="s">
        <v>969</v>
      </c>
      <c r="FY789" s="51" t="s">
        <v>968</v>
      </c>
      <c r="GD789" s="52">
        <v>2018</v>
      </c>
      <c r="GI789" s="51" t="s">
        <v>1096</v>
      </c>
      <c r="GN789" s="52" t="s">
        <v>1742</v>
      </c>
      <c r="GS789" s="51" t="s">
        <v>1090</v>
      </c>
      <c r="GX789" s="73" t="s">
        <v>36</v>
      </c>
      <c r="GY789" s="71" t="s">
        <v>3043</v>
      </c>
      <c r="GZ789" s="71" t="s">
        <v>10114</v>
      </c>
      <c r="HH789" s="51" t="s">
        <v>1092</v>
      </c>
      <c r="HR789" s="50" t="s">
        <v>1020</v>
      </c>
      <c r="HW789" s="51" t="s">
        <v>1054</v>
      </c>
      <c r="IB789" s="52" t="s">
        <v>10792</v>
      </c>
      <c r="IQ789" s="52">
        <v>2020</v>
      </c>
      <c r="IV789" s="52" t="s">
        <v>1255</v>
      </c>
      <c r="JA789" s="72" t="s">
        <v>1087</v>
      </c>
      <c r="JB789" s="70">
        <v>0</v>
      </c>
      <c r="JC789" s="72"/>
      <c r="JF789" s="52" t="s">
        <v>4880</v>
      </c>
      <c r="JK789" s="51" t="s">
        <v>956</v>
      </c>
      <c r="JP789" s="52" t="s">
        <v>4636</v>
      </c>
      <c r="JZ789" s="52" t="s">
        <v>1150</v>
      </c>
      <c r="KJ789" s="52" t="s">
        <v>1782</v>
      </c>
    </row>
    <row r="790" spans="1:296" ht="184.5" thickBot="1">
      <c r="F790" s="51" t="s">
        <v>987</v>
      </c>
      <c r="P790" s="50" t="s">
        <v>1031</v>
      </c>
      <c r="U790" s="52" t="s">
        <v>124</v>
      </c>
      <c r="Z790" s="51" t="s">
        <v>1097</v>
      </c>
      <c r="AE790"/>
      <c r="AF790"/>
      <c r="AG790"/>
      <c r="AH790"/>
      <c r="AI790"/>
      <c r="AJ790" s="52">
        <v>31850</v>
      </c>
      <c r="AT790" s="50" t="s">
        <v>735</v>
      </c>
      <c r="AY790" s="51" t="s">
        <v>98</v>
      </c>
      <c r="BD790" s="52" t="s">
        <v>988</v>
      </c>
      <c r="BI790" s="51" t="s">
        <v>1057</v>
      </c>
      <c r="BS790" s="51" t="s">
        <v>1038</v>
      </c>
      <c r="BX790" s="51"/>
      <c r="CW790" s="51" t="s">
        <v>1139</v>
      </c>
      <c r="DL790" s="52" t="s">
        <v>8876</v>
      </c>
      <c r="DQ790" s="51" t="s">
        <v>1075</v>
      </c>
      <c r="DV790" s="73" t="s">
        <v>1028</v>
      </c>
      <c r="DW790" s="71" t="s">
        <v>1525</v>
      </c>
      <c r="DX790" s="71" t="s">
        <v>1536</v>
      </c>
      <c r="EA790" s="52" t="s">
        <v>1244</v>
      </c>
      <c r="EF790" s="52" t="s">
        <v>1103</v>
      </c>
      <c r="EK790" s="52" t="s">
        <v>2733</v>
      </c>
      <c r="EP790" s="52">
        <v>2010</v>
      </c>
      <c r="EU790" s="52">
        <v>2025</v>
      </c>
      <c r="EZ790" s="52" t="s">
        <v>124</v>
      </c>
      <c r="FE790" s="51" t="s">
        <v>1089</v>
      </c>
      <c r="FJ790" s="51" t="s">
        <v>1092</v>
      </c>
      <c r="FT790" s="51" t="s">
        <v>983</v>
      </c>
      <c r="FY790" s="52" t="s">
        <v>124</v>
      </c>
      <c r="GI790" s="52" t="s">
        <v>1103</v>
      </c>
      <c r="GS790" s="52" t="s">
        <v>1118</v>
      </c>
      <c r="GX790" s="50" t="s">
        <v>1031</v>
      </c>
      <c r="HC790" s="51" t="s">
        <v>732</v>
      </c>
      <c r="HH790" s="52" t="s">
        <v>9920</v>
      </c>
      <c r="HM790" s="50" t="s">
        <v>984</v>
      </c>
      <c r="HW790" s="52">
        <v>2018</v>
      </c>
      <c r="JA790" s="50" t="s">
        <v>1088</v>
      </c>
      <c r="JK790" s="52" t="s">
        <v>3122</v>
      </c>
      <c r="KE790" s="51" t="s">
        <v>1114</v>
      </c>
      <c r="KJ790" s="52" t="s">
        <v>1150</v>
      </c>
    </row>
    <row r="791" spans="1:296" ht="232.5" customHeight="1" thickBot="1">
      <c r="A791" s="51" t="s">
        <v>1056</v>
      </c>
      <c r="F791" s="52" t="s">
        <v>988</v>
      </c>
      <c r="Z791" s="52">
        <v>0</v>
      </c>
      <c r="AE791"/>
      <c r="AF791"/>
      <c r="AG791"/>
      <c r="AH791"/>
      <c r="AI791"/>
      <c r="BI791" s="52" t="s">
        <v>2733</v>
      </c>
      <c r="BN791" s="51" t="s">
        <v>1097</v>
      </c>
      <c r="BS791" s="52" t="s">
        <v>1430</v>
      </c>
      <c r="BX791" s="52"/>
      <c r="CM791" s="51" t="s">
        <v>969</v>
      </c>
      <c r="CW791" s="52">
        <v>92</v>
      </c>
      <c r="DQ791" s="52" t="s">
        <v>1261</v>
      </c>
      <c r="DV791" s="72" t="s">
        <v>1029</v>
      </c>
      <c r="DW791" s="70" t="s">
        <v>1525</v>
      </c>
      <c r="DX791" s="70" t="s">
        <v>1537</v>
      </c>
      <c r="FJ791" s="52" t="s">
        <v>1105</v>
      </c>
      <c r="FT791" s="52" t="s">
        <v>132</v>
      </c>
      <c r="GD791" s="51" t="s">
        <v>1070</v>
      </c>
      <c r="GN791" s="51" t="s">
        <v>994</v>
      </c>
      <c r="HC791" s="52" t="s">
        <v>10295</v>
      </c>
      <c r="IB791" s="51" t="s">
        <v>1145</v>
      </c>
      <c r="IQ791" s="51" t="s">
        <v>1070</v>
      </c>
      <c r="IV791" s="51" t="s">
        <v>1059</v>
      </c>
      <c r="JF791" s="51" t="s">
        <v>1075</v>
      </c>
      <c r="JP791" s="51" t="s">
        <v>952</v>
      </c>
      <c r="JU791" s="51" t="s">
        <v>1129</v>
      </c>
    </row>
    <row r="792" spans="1:296" ht="17" thickBot="1">
      <c r="A792" s="52">
        <v>2045</v>
      </c>
      <c r="K792" s="51" t="s">
        <v>1065</v>
      </c>
      <c r="U792" s="51" t="s">
        <v>1094</v>
      </c>
      <c r="AE792" s="51" t="s">
        <v>1065</v>
      </c>
      <c r="AF792"/>
      <c r="AG792"/>
      <c r="AH792"/>
      <c r="AI792"/>
      <c r="AJ792" s="51" t="s">
        <v>707</v>
      </c>
      <c r="AY792" s="51" t="s">
        <v>1095</v>
      </c>
      <c r="BD792" s="51" t="s">
        <v>989</v>
      </c>
      <c r="BN792" s="52">
        <v>200000</v>
      </c>
      <c r="BS792" s="161" t="s">
        <v>7930</v>
      </c>
      <c r="CM792" s="52" t="s">
        <v>124</v>
      </c>
      <c r="DL792" s="51" t="s">
        <v>1074</v>
      </c>
      <c r="DV792" s="73" t="s">
        <v>36</v>
      </c>
      <c r="DW792" s="71" t="s">
        <v>171</v>
      </c>
      <c r="DX792" s="73"/>
      <c r="EA792" s="50" t="s">
        <v>1245</v>
      </c>
      <c r="EF792" s="51" t="s">
        <v>1097</v>
      </c>
      <c r="EK792" s="51" t="s">
        <v>1059</v>
      </c>
      <c r="EP792" s="51" t="s">
        <v>1249</v>
      </c>
      <c r="EU792" s="51" t="s">
        <v>1057</v>
      </c>
      <c r="EZ792" s="51" t="s">
        <v>970</v>
      </c>
      <c r="FE792" s="51" t="s">
        <v>1090</v>
      </c>
      <c r="FY792" s="51" t="s">
        <v>969</v>
      </c>
      <c r="GD792" s="52">
        <v>1285</v>
      </c>
      <c r="GI792" s="51" t="s">
        <v>1097</v>
      </c>
      <c r="GN792" s="52" t="s">
        <v>3488</v>
      </c>
      <c r="GS792" s="83" t="s">
        <v>9919</v>
      </c>
      <c r="HH792" s="51" t="s">
        <v>1094</v>
      </c>
      <c r="HR792" s="51" t="s">
        <v>1021</v>
      </c>
      <c r="HW792" s="51" t="s">
        <v>1056</v>
      </c>
      <c r="IB792" s="52" t="s">
        <v>10793</v>
      </c>
      <c r="IQ792" s="52">
        <v>58900</v>
      </c>
      <c r="IV792" s="52">
        <v>87</v>
      </c>
      <c r="JF792" s="52" t="s">
        <v>1261</v>
      </c>
      <c r="JK792" s="51" t="s">
        <v>958</v>
      </c>
      <c r="JP792" s="52" t="s">
        <v>953</v>
      </c>
      <c r="JU792" s="52" t="s">
        <v>112</v>
      </c>
      <c r="KE792" s="51" t="s">
        <v>1143</v>
      </c>
    </row>
    <row r="793" spans="1:296" ht="17" thickBot="1">
      <c r="F793" s="51" t="s">
        <v>989</v>
      </c>
      <c r="P793" s="50" t="s">
        <v>1032</v>
      </c>
      <c r="U793" s="52">
        <v>8000</v>
      </c>
      <c r="Z793" s="51" t="s">
        <v>1098</v>
      </c>
      <c r="AE793"/>
      <c r="AF793"/>
      <c r="AG793"/>
      <c r="AH793"/>
      <c r="AI793"/>
      <c r="AJ793" s="52" t="s">
        <v>1114</v>
      </c>
      <c r="AO793" s="51" t="s">
        <v>1046</v>
      </c>
      <c r="AT793" s="50" t="s">
        <v>1041</v>
      </c>
      <c r="BD793" s="52" t="s">
        <v>2295</v>
      </c>
      <c r="BI793" s="51" t="s">
        <v>1059</v>
      </c>
      <c r="BS793" s="68"/>
      <c r="BX793" s="51"/>
      <c r="CW793" s="51" t="s">
        <v>98</v>
      </c>
      <c r="DV793" s="50" t="s">
        <v>1031</v>
      </c>
      <c r="EK793" s="52">
        <v>68</v>
      </c>
      <c r="EP793" s="52">
        <v>602039</v>
      </c>
      <c r="EU793" s="52" t="s">
        <v>2733</v>
      </c>
      <c r="EZ793" s="52" t="s">
        <v>124</v>
      </c>
      <c r="FE793" s="52" t="s">
        <v>1768</v>
      </c>
      <c r="FJ793" s="51" t="s">
        <v>1094</v>
      </c>
      <c r="FT793" s="50" t="s">
        <v>984</v>
      </c>
      <c r="FY793" s="52" t="s">
        <v>124</v>
      </c>
      <c r="GI793" s="52">
        <v>87472000</v>
      </c>
      <c r="GS793" s="51" t="s">
        <v>1092</v>
      </c>
      <c r="GX793" s="50" t="s">
        <v>1032</v>
      </c>
      <c r="HC793" s="51" t="s">
        <v>1062</v>
      </c>
      <c r="HH793" s="52">
        <v>1837</v>
      </c>
      <c r="HM793" s="51" t="s">
        <v>985</v>
      </c>
      <c r="HR793" s="69"/>
      <c r="HS793" s="69" t="s">
        <v>1022</v>
      </c>
      <c r="HT793" s="69" t="s">
        <v>1012</v>
      </c>
      <c r="HW793" s="52">
        <v>2021</v>
      </c>
      <c r="JA793" s="51" t="s">
        <v>1089</v>
      </c>
      <c r="JK793" s="52" t="s">
        <v>1205</v>
      </c>
    </row>
    <row r="794" spans="1:296" ht="184.5" thickBot="1">
      <c r="A794" s="51" t="s">
        <v>1057</v>
      </c>
      <c r="F794" s="52" t="s">
        <v>990</v>
      </c>
      <c r="K794" s="51" t="s">
        <v>1066</v>
      </c>
      <c r="Z794" s="52">
        <v>0</v>
      </c>
      <c r="AE794" s="51" t="s">
        <v>1066</v>
      </c>
      <c r="AF794"/>
      <c r="AG794"/>
      <c r="AH794"/>
      <c r="AI794"/>
      <c r="AO794" s="52" t="s">
        <v>1254</v>
      </c>
      <c r="AY794" s="51" t="s">
        <v>1143</v>
      </c>
      <c r="BI794" s="52">
        <v>62</v>
      </c>
      <c r="BN794" s="51" t="s">
        <v>1098</v>
      </c>
      <c r="BS794" s="52" t="s">
        <v>7931</v>
      </c>
      <c r="BX794" s="52"/>
      <c r="CM794" s="51" t="s">
        <v>970</v>
      </c>
      <c r="DL794" s="51" t="s">
        <v>1075</v>
      </c>
      <c r="EF794" s="51" t="s">
        <v>1098</v>
      </c>
      <c r="FJ794" s="52">
        <v>10281</v>
      </c>
      <c r="GD794" s="51" t="s">
        <v>1071</v>
      </c>
      <c r="GN794" s="51" t="s">
        <v>961</v>
      </c>
      <c r="GS794" s="52" t="s">
        <v>9920</v>
      </c>
      <c r="HC794" s="52">
        <v>0</v>
      </c>
      <c r="HR794" s="72" t="s">
        <v>1023</v>
      </c>
      <c r="HS794" s="70" t="s">
        <v>1525</v>
      </c>
      <c r="HT794" s="70" t="s">
        <v>10604</v>
      </c>
      <c r="IB794" s="51" t="s">
        <v>1147</v>
      </c>
      <c r="IQ794" s="51" t="s">
        <v>1071</v>
      </c>
      <c r="IV794" s="51" t="s">
        <v>1060</v>
      </c>
      <c r="JP794" s="51" t="s">
        <v>954</v>
      </c>
      <c r="JU794" s="50" t="s">
        <v>1140</v>
      </c>
      <c r="KE794" s="51" t="s">
        <v>1145</v>
      </c>
    </row>
    <row r="795" spans="1:296" ht="240.5" thickBot="1">
      <c r="A795" s="52" t="s">
        <v>1250</v>
      </c>
      <c r="K795" s="52" t="s">
        <v>1067</v>
      </c>
      <c r="U795" s="51" t="s">
        <v>707</v>
      </c>
      <c r="AE795" s="52" t="s">
        <v>1067</v>
      </c>
      <c r="AF795"/>
      <c r="AG795"/>
      <c r="AH795"/>
      <c r="AI795"/>
      <c r="AJ795" s="51" t="s">
        <v>1096</v>
      </c>
      <c r="AY795" s="52" t="s">
        <v>5998</v>
      </c>
      <c r="BD795" s="51" t="s">
        <v>991</v>
      </c>
      <c r="BN795" s="52">
        <v>0</v>
      </c>
      <c r="BS795" s="52" t="s">
        <v>7932</v>
      </c>
      <c r="CM795" s="52" t="s">
        <v>124</v>
      </c>
      <c r="DL795" s="52" t="s">
        <v>3045</v>
      </c>
      <c r="DQ795" s="50" t="s">
        <v>1077</v>
      </c>
      <c r="EA795" s="51" t="s">
        <v>1246</v>
      </c>
      <c r="EK795" s="51" t="s">
        <v>1060</v>
      </c>
      <c r="EP795" s="51" t="s">
        <v>1056</v>
      </c>
      <c r="EU795" s="51" t="s">
        <v>1059</v>
      </c>
      <c r="EZ795" s="51" t="s">
        <v>971</v>
      </c>
      <c r="FE795" s="51" t="s">
        <v>1092</v>
      </c>
      <c r="FY795" s="51" t="s">
        <v>970</v>
      </c>
      <c r="GD795" s="52">
        <v>1217</v>
      </c>
      <c r="GI795" s="51" t="s">
        <v>1098</v>
      </c>
      <c r="GN795" s="52" t="s">
        <v>917</v>
      </c>
      <c r="HH795" s="51" t="s">
        <v>707</v>
      </c>
      <c r="HM795" s="51" t="s">
        <v>950</v>
      </c>
      <c r="HR795" s="73" t="s">
        <v>1024</v>
      </c>
      <c r="HS795" s="71" t="s">
        <v>1525</v>
      </c>
      <c r="HT795" s="71" t="s">
        <v>10605</v>
      </c>
      <c r="HW795" s="51" t="s">
        <v>1070</v>
      </c>
      <c r="IB795" s="52">
        <v>115182</v>
      </c>
      <c r="IQ795" s="52">
        <v>41230</v>
      </c>
      <c r="IV795" s="52" t="s">
        <v>1061</v>
      </c>
      <c r="JA795" s="51" t="s">
        <v>1090</v>
      </c>
      <c r="JK795" s="51" t="s">
        <v>960</v>
      </c>
      <c r="JP795" s="52" t="s">
        <v>955</v>
      </c>
    </row>
    <row r="796" spans="1:296" ht="328.5" thickBot="1">
      <c r="F796" s="51" t="s">
        <v>991</v>
      </c>
      <c r="P796" s="51" t="s">
        <v>1033</v>
      </c>
      <c r="U796" s="52" t="s">
        <v>72</v>
      </c>
      <c r="Z796" s="51" t="s">
        <v>1099</v>
      </c>
      <c r="AE796"/>
      <c r="AF796"/>
      <c r="AG796"/>
      <c r="AH796"/>
      <c r="AI796"/>
      <c r="AJ796" s="52" t="s">
        <v>1103</v>
      </c>
      <c r="AO796" s="51" t="s">
        <v>707</v>
      </c>
      <c r="AT796" s="51" t="s">
        <v>1042</v>
      </c>
      <c r="BD796" s="52" t="s">
        <v>36</v>
      </c>
      <c r="BI796" s="51" t="s">
        <v>1060</v>
      </c>
      <c r="BS796" s="52" t="s">
        <v>7933</v>
      </c>
      <c r="BX796" s="51"/>
      <c r="DV796" s="50" t="s">
        <v>1032</v>
      </c>
      <c r="EF796" s="51" t="s">
        <v>1099</v>
      </c>
      <c r="EK796" s="52" t="s">
        <v>3156</v>
      </c>
      <c r="EP796" s="52">
        <v>2020</v>
      </c>
      <c r="EU796" s="52">
        <v>5.75</v>
      </c>
      <c r="EZ796" s="52" t="s">
        <v>8981</v>
      </c>
      <c r="FE796" s="52" t="s">
        <v>4481</v>
      </c>
      <c r="FJ796" s="51" t="s">
        <v>707</v>
      </c>
      <c r="FT796" s="51" t="s">
        <v>985</v>
      </c>
      <c r="FY796" s="52" t="s">
        <v>124</v>
      </c>
      <c r="GI796" s="52">
        <v>349887000</v>
      </c>
      <c r="GS796" s="83" t="s">
        <v>9919</v>
      </c>
      <c r="GX796" s="51" t="s">
        <v>1033</v>
      </c>
      <c r="HC796" s="51" t="s">
        <v>1063</v>
      </c>
      <c r="HH796" s="52" t="s">
        <v>1114</v>
      </c>
      <c r="HM796" s="52" t="s">
        <v>986</v>
      </c>
      <c r="HR796" s="72" t="s">
        <v>1025</v>
      </c>
      <c r="HS796" s="70" t="s">
        <v>1525</v>
      </c>
      <c r="HT796" s="70" t="s">
        <v>10606</v>
      </c>
      <c r="HW796" s="52">
        <v>323</v>
      </c>
      <c r="JA796" s="52" t="s">
        <v>1091</v>
      </c>
      <c r="JF796" s="50" t="s">
        <v>1077</v>
      </c>
      <c r="JK796" s="52" t="s">
        <v>11333</v>
      </c>
      <c r="KE796" s="51" t="s">
        <v>1147</v>
      </c>
    </row>
    <row r="797" spans="1:296" ht="240.5" thickBot="1">
      <c r="A797" s="51" t="s">
        <v>1059</v>
      </c>
      <c r="F797" s="52" t="s">
        <v>1509</v>
      </c>
      <c r="K797" s="51" t="s">
        <v>1068</v>
      </c>
      <c r="P797" s="52" t="s">
        <v>132</v>
      </c>
      <c r="Z797" s="52" t="s">
        <v>1117</v>
      </c>
      <c r="AE797" s="51" t="s">
        <v>1068</v>
      </c>
      <c r="AF797"/>
      <c r="AG797"/>
      <c r="AH797"/>
      <c r="AI797"/>
      <c r="AO797" s="52" t="s">
        <v>12119</v>
      </c>
      <c r="AT797" s="52" t="s">
        <v>1997</v>
      </c>
      <c r="AY797" s="51" t="s">
        <v>1145</v>
      </c>
      <c r="BI797" s="52" t="s">
        <v>1061</v>
      </c>
      <c r="BN797" s="51" t="s">
        <v>1099</v>
      </c>
      <c r="BS797" s="52" t="s">
        <v>7934</v>
      </c>
      <c r="BX797" s="52"/>
      <c r="CM797" s="51" t="s">
        <v>971</v>
      </c>
      <c r="CW797" s="50" t="s">
        <v>1140</v>
      </c>
      <c r="EA797" s="51" t="s">
        <v>1046</v>
      </c>
      <c r="EF797" s="52" t="s">
        <v>1100</v>
      </c>
      <c r="FJ797" s="52" t="s">
        <v>1095</v>
      </c>
      <c r="GD797" s="51" t="s">
        <v>1072</v>
      </c>
      <c r="GN797" s="51" t="s">
        <v>962</v>
      </c>
      <c r="GS797" s="51" t="s">
        <v>1094</v>
      </c>
      <c r="GX797" s="52" t="s">
        <v>112</v>
      </c>
      <c r="HC797" s="52">
        <v>0</v>
      </c>
      <c r="HR797" s="73" t="s">
        <v>1026</v>
      </c>
      <c r="HS797" s="71" t="s">
        <v>1525</v>
      </c>
      <c r="HT797" s="71" t="s">
        <v>10607</v>
      </c>
      <c r="IB797" s="51" t="s">
        <v>98</v>
      </c>
      <c r="IQ797" s="51" t="s">
        <v>1072</v>
      </c>
      <c r="IV797" s="51" t="s">
        <v>732</v>
      </c>
      <c r="JP797" s="51" t="s">
        <v>956</v>
      </c>
      <c r="JU797" s="50" t="s">
        <v>1141</v>
      </c>
    </row>
    <row r="798" spans="1:296" ht="176.5" thickBot="1">
      <c r="A798" s="52">
        <v>94</v>
      </c>
      <c r="K798" s="52" t="s">
        <v>2943</v>
      </c>
      <c r="U798" s="51" t="s">
        <v>1096</v>
      </c>
      <c r="AE798" s="52" t="s">
        <v>5991</v>
      </c>
      <c r="AF798"/>
      <c r="AG798"/>
      <c r="AH798"/>
      <c r="AI798"/>
      <c r="AJ798" s="51" t="s">
        <v>1097</v>
      </c>
      <c r="AY798" s="52" t="s">
        <v>5999</v>
      </c>
      <c r="BD798" s="51" t="s">
        <v>958</v>
      </c>
      <c r="BN798" s="52" t="s">
        <v>1104</v>
      </c>
      <c r="BS798" s="52" t="s">
        <v>7935</v>
      </c>
      <c r="CM798" s="52" t="s">
        <v>8284</v>
      </c>
      <c r="DQ798" s="51" t="s">
        <v>1078</v>
      </c>
      <c r="EA798" s="52" t="s">
        <v>1247</v>
      </c>
      <c r="EK798" s="51" t="s">
        <v>732</v>
      </c>
      <c r="EP798" s="51" t="s">
        <v>1057</v>
      </c>
      <c r="EU798" s="51" t="s">
        <v>1060</v>
      </c>
      <c r="EZ798" s="51" t="s">
        <v>998</v>
      </c>
      <c r="FE798" s="51" t="s">
        <v>1094</v>
      </c>
      <c r="FT798" s="51" t="s">
        <v>950</v>
      </c>
      <c r="FY798" s="51" t="s">
        <v>971</v>
      </c>
      <c r="GD798" s="52">
        <v>100</v>
      </c>
      <c r="GI798" s="51" t="s">
        <v>1099</v>
      </c>
      <c r="GN798" s="52" t="s">
        <v>1201</v>
      </c>
      <c r="GS798" s="52">
        <v>13000</v>
      </c>
      <c r="HH798" s="51" t="s">
        <v>1096</v>
      </c>
      <c r="HM798" s="51" t="s">
        <v>987</v>
      </c>
      <c r="HR798" s="72" t="s">
        <v>1027</v>
      </c>
      <c r="HS798" s="70" t="s">
        <v>1525</v>
      </c>
      <c r="HT798" s="70" t="s">
        <v>10608</v>
      </c>
      <c r="HW798" s="51" t="s">
        <v>1071</v>
      </c>
      <c r="IB798" s="52" t="s">
        <v>10794</v>
      </c>
      <c r="IQ798" s="52">
        <v>0</v>
      </c>
      <c r="IV798" s="52" t="s">
        <v>11183</v>
      </c>
      <c r="JA798" s="51" t="s">
        <v>1092</v>
      </c>
      <c r="JK798" s="51" t="s">
        <v>961</v>
      </c>
      <c r="JP798" s="52" t="s">
        <v>5006</v>
      </c>
      <c r="KE798" s="51" t="s">
        <v>98</v>
      </c>
    </row>
    <row r="799" spans="1:296" ht="216.5" thickBot="1">
      <c r="F799" s="51" t="s">
        <v>958</v>
      </c>
      <c r="P799" s="50" t="s">
        <v>1034</v>
      </c>
      <c r="U799" s="52" t="s">
        <v>1103</v>
      </c>
      <c r="Z799" s="51" t="s">
        <v>1101</v>
      </c>
      <c r="AE799"/>
      <c r="AF799"/>
      <c r="AG799"/>
      <c r="AH799"/>
      <c r="AI799"/>
      <c r="AO799" s="51" t="s">
        <v>1049</v>
      </c>
      <c r="AT799" s="50" t="s">
        <v>1245</v>
      </c>
      <c r="BD799" s="52" t="s">
        <v>6796</v>
      </c>
      <c r="BI799" s="51" t="s">
        <v>732</v>
      </c>
      <c r="BS799" s="68"/>
      <c r="BX799" s="51"/>
      <c r="DL799" s="51" t="s">
        <v>1066</v>
      </c>
      <c r="DQ799" s="52" t="s">
        <v>132</v>
      </c>
      <c r="DV799" s="51" t="s">
        <v>1033</v>
      </c>
      <c r="EF799" s="51" t="s">
        <v>1101</v>
      </c>
      <c r="EK799" s="52" t="s">
        <v>3325</v>
      </c>
      <c r="EP799" s="52" t="s">
        <v>2733</v>
      </c>
      <c r="EU799" s="52" t="s">
        <v>1061</v>
      </c>
      <c r="EZ799" s="52" t="s">
        <v>8981</v>
      </c>
      <c r="FE799" s="52">
        <v>10400</v>
      </c>
      <c r="FJ799" s="51" t="s">
        <v>1096</v>
      </c>
      <c r="FT799" s="52" t="s">
        <v>986</v>
      </c>
      <c r="GI799" s="52" t="s">
        <v>1106</v>
      </c>
      <c r="GX799" s="50" t="s">
        <v>8580</v>
      </c>
      <c r="HH799" s="52" t="s">
        <v>1103</v>
      </c>
      <c r="HM799" s="52" t="s">
        <v>953</v>
      </c>
      <c r="HR799" s="73" t="s">
        <v>1028</v>
      </c>
      <c r="HS799" s="71" t="s">
        <v>1525</v>
      </c>
      <c r="HT799" s="71" t="s">
        <v>10609</v>
      </c>
      <c r="HW799" s="52">
        <v>29800</v>
      </c>
      <c r="JA799" s="52" t="s">
        <v>1093</v>
      </c>
      <c r="JF799" s="51" t="s">
        <v>1078</v>
      </c>
      <c r="JK799" s="52" t="s">
        <v>919</v>
      </c>
      <c r="KE799" s="52" t="s">
        <v>12540</v>
      </c>
    </row>
    <row r="800" spans="1:296" ht="104" customHeight="1" thickBot="1">
      <c r="A800" s="51" t="s">
        <v>1060</v>
      </c>
      <c r="F800" s="52" t="s">
        <v>993</v>
      </c>
      <c r="K800" s="51" t="s">
        <v>1069</v>
      </c>
      <c r="Z800" s="52" t="s">
        <v>1112</v>
      </c>
      <c r="AE800" s="51" t="s">
        <v>1069</v>
      </c>
      <c r="AF800"/>
      <c r="AG800"/>
      <c r="AH800"/>
      <c r="AI800"/>
      <c r="AJ800" s="51" t="s">
        <v>1098</v>
      </c>
      <c r="AO800" s="52">
        <v>100</v>
      </c>
      <c r="AY800" s="51" t="s">
        <v>1147</v>
      </c>
      <c r="BI800" s="52" t="s">
        <v>7573</v>
      </c>
      <c r="BN800" s="51" t="s">
        <v>1101</v>
      </c>
      <c r="BS800" s="161" t="s">
        <v>7936</v>
      </c>
      <c r="BX800" s="52"/>
      <c r="CM800" s="51" t="s">
        <v>998</v>
      </c>
      <c r="CW800" s="50" t="s">
        <v>1141</v>
      </c>
      <c r="DL800" s="52" t="s">
        <v>5373</v>
      </c>
      <c r="DV800" s="52" t="s">
        <v>132</v>
      </c>
      <c r="EA800" s="51" t="s">
        <v>707</v>
      </c>
      <c r="EF800" s="52" t="s">
        <v>1102</v>
      </c>
      <c r="FJ800" s="52" t="s">
        <v>1103</v>
      </c>
      <c r="FY800" s="51" t="s">
        <v>972</v>
      </c>
      <c r="GD800" s="51" t="s">
        <v>1073</v>
      </c>
      <c r="GN800" s="51" t="s">
        <v>964</v>
      </c>
      <c r="GS800" s="51" t="s">
        <v>707</v>
      </c>
      <c r="HR800" s="72" t="s">
        <v>1029</v>
      </c>
      <c r="HS800" s="70" t="s">
        <v>1525</v>
      </c>
      <c r="HT800" s="70" t="s">
        <v>10610</v>
      </c>
      <c r="IB800" s="51" t="s">
        <v>1114</v>
      </c>
      <c r="IQ800" s="51" t="s">
        <v>1073</v>
      </c>
      <c r="IV800" s="51" t="s">
        <v>1062</v>
      </c>
      <c r="JF800" s="52" t="s">
        <v>132</v>
      </c>
      <c r="JP800" s="51" t="s">
        <v>958</v>
      </c>
      <c r="JU800" s="51" t="s">
        <v>1142</v>
      </c>
    </row>
    <row r="801" spans="1:291" ht="24.5" thickBot="1">
      <c r="A801" s="52" t="s">
        <v>1061</v>
      </c>
      <c r="K801" s="52" t="s">
        <v>2944</v>
      </c>
      <c r="U801" s="51" t="s">
        <v>1097</v>
      </c>
      <c r="AE801" s="52" t="s">
        <v>5992</v>
      </c>
      <c r="AF801"/>
      <c r="AG801"/>
      <c r="AH801"/>
      <c r="AI801"/>
      <c r="AY801" s="52">
        <v>167267.71</v>
      </c>
      <c r="BD801" s="51" t="s">
        <v>994</v>
      </c>
      <c r="BN801" s="52" t="s">
        <v>1102</v>
      </c>
      <c r="BS801" s="52" t="s">
        <v>7937</v>
      </c>
      <c r="CM801" s="52" t="s">
        <v>8285</v>
      </c>
      <c r="DQ801" s="50" t="s">
        <v>1079</v>
      </c>
      <c r="EA801" s="52" t="s">
        <v>1248</v>
      </c>
      <c r="EP801" s="51" t="s">
        <v>1059</v>
      </c>
      <c r="EU801" s="51" t="s">
        <v>732</v>
      </c>
      <c r="EZ801" s="51" t="s">
        <v>999</v>
      </c>
      <c r="FE801" s="51" t="s">
        <v>707</v>
      </c>
      <c r="FT801" s="51" t="s">
        <v>987</v>
      </c>
      <c r="GD801" s="52" t="s">
        <v>2002</v>
      </c>
      <c r="GI801" s="51" t="s">
        <v>1101</v>
      </c>
      <c r="GN801" s="52" t="s">
        <v>979</v>
      </c>
      <c r="GS801" s="52" t="s">
        <v>704</v>
      </c>
      <c r="HC801" s="50" t="s">
        <v>1064</v>
      </c>
      <c r="HH801" s="51" t="s">
        <v>1097</v>
      </c>
      <c r="HM801" s="51" t="s">
        <v>989</v>
      </c>
      <c r="HR801" s="73" t="s">
        <v>36</v>
      </c>
      <c r="HS801" s="71" t="s">
        <v>1018</v>
      </c>
      <c r="HT801" s="71" t="s">
        <v>10603</v>
      </c>
      <c r="HW801" s="51" t="s">
        <v>1072</v>
      </c>
      <c r="IQ801" s="52" t="s">
        <v>1061</v>
      </c>
      <c r="IV801" s="52">
        <v>-3.3</v>
      </c>
      <c r="JA801" s="51" t="s">
        <v>1094</v>
      </c>
      <c r="JK801" s="51" t="s">
        <v>962</v>
      </c>
      <c r="JP801" s="52" t="s">
        <v>959</v>
      </c>
      <c r="KE801" s="50" t="s">
        <v>1148</v>
      </c>
    </row>
    <row r="802" spans="1:291" ht="16.5">
      <c r="F802" s="51" t="s">
        <v>994</v>
      </c>
      <c r="P802" s="51" t="s">
        <v>1035</v>
      </c>
      <c r="U802" s="52">
        <v>0</v>
      </c>
      <c r="Z802" s="51" t="s">
        <v>98</v>
      </c>
      <c r="AE802"/>
      <c r="AF802"/>
      <c r="AG802"/>
      <c r="AH802"/>
      <c r="AI802"/>
      <c r="AJ802" s="51" t="s">
        <v>1099</v>
      </c>
      <c r="AO802" s="51" t="s">
        <v>1050</v>
      </c>
      <c r="AT802" s="51" t="s">
        <v>1246</v>
      </c>
      <c r="BD802" s="52" t="s">
        <v>6797</v>
      </c>
      <c r="BS802" s="52" t="s">
        <v>7938</v>
      </c>
      <c r="BX802" s="51"/>
      <c r="DL802" s="51" t="s">
        <v>1068</v>
      </c>
      <c r="DV802" s="50" t="s">
        <v>1034</v>
      </c>
      <c r="EF802" s="51" t="s">
        <v>98</v>
      </c>
      <c r="EP802" s="52">
        <v>95.2</v>
      </c>
      <c r="EU802" s="52" t="s">
        <v>3159</v>
      </c>
      <c r="FE802" s="52" t="s">
        <v>1095</v>
      </c>
      <c r="FJ802" s="51" t="s">
        <v>1097</v>
      </c>
      <c r="FT802" s="52" t="s">
        <v>953</v>
      </c>
      <c r="FY802" s="51" t="s">
        <v>973</v>
      </c>
      <c r="GI802" s="52" t="s">
        <v>1107</v>
      </c>
      <c r="GX802" s="51" t="s">
        <v>8581</v>
      </c>
      <c r="HH802" s="52">
        <v>62458000</v>
      </c>
      <c r="HM802" s="52" t="s">
        <v>1006</v>
      </c>
      <c r="HR802" s="50" t="s">
        <v>1031</v>
      </c>
      <c r="HW802" s="52">
        <v>6</v>
      </c>
      <c r="IB802" s="51" t="s">
        <v>1143</v>
      </c>
      <c r="JA802" s="52">
        <v>1540</v>
      </c>
      <c r="JF802" s="50" t="s">
        <v>1079</v>
      </c>
      <c r="JK802" s="52" t="s">
        <v>978</v>
      </c>
      <c r="JU802" s="51" t="s">
        <v>72</v>
      </c>
    </row>
    <row r="803" spans="1:291" ht="16.5">
      <c r="A803" s="51" t="s">
        <v>732</v>
      </c>
      <c r="F803" s="52" t="s">
        <v>1952</v>
      </c>
      <c r="K803" s="51" t="s">
        <v>1053</v>
      </c>
      <c r="P803" s="52" t="s">
        <v>1036</v>
      </c>
      <c r="Z803" s="52" t="s">
        <v>4079</v>
      </c>
      <c r="AE803" s="51" t="s">
        <v>1053</v>
      </c>
      <c r="AF803"/>
      <c r="AG803"/>
      <c r="AH803"/>
      <c r="AI803"/>
      <c r="AJ803" s="52" t="s">
        <v>171</v>
      </c>
      <c r="AO803" s="52">
        <v>100</v>
      </c>
      <c r="AY803" s="51" t="s">
        <v>98</v>
      </c>
      <c r="BN803" s="51" t="s">
        <v>98</v>
      </c>
      <c r="BS803" s="52" t="s">
        <v>7939</v>
      </c>
      <c r="CM803" s="51" t="s">
        <v>999</v>
      </c>
      <c r="CW803" s="51" t="s">
        <v>1142</v>
      </c>
      <c r="DL803" s="52" t="s">
        <v>8877</v>
      </c>
      <c r="EA803" s="51" t="s">
        <v>1049</v>
      </c>
      <c r="EK803" s="50" t="s">
        <v>1044</v>
      </c>
      <c r="EZ803" s="51" t="s">
        <v>98</v>
      </c>
      <c r="FJ803" s="52">
        <v>83000000</v>
      </c>
      <c r="GD803" s="51" t="s">
        <v>732</v>
      </c>
      <c r="GN803" s="51" t="s">
        <v>966</v>
      </c>
      <c r="GS803" s="51" t="s">
        <v>1096</v>
      </c>
      <c r="GX803" s="52" t="s">
        <v>10115</v>
      </c>
      <c r="IB803" s="52" t="s">
        <v>95</v>
      </c>
      <c r="IQ803" s="51" t="s">
        <v>732</v>
      </c>
      <c r="IV803" s="51" t="s">
        <v>1063</v>
      </c>
      <c r="JP803" s="51" t="s">
        <v>960</v>
      </c>
    </row>
    <row r="804" spans="1:291" ht="17" thickBot="1">
      <c r="A804" s="52" t="s">
        <v>2338</v>
      </c>
      <c r="K804" s="52">
        <v>2018</v>
      </c>
      <c r="U804" s="51" t="s">
        <v>1098</v>
      </c>
      <c r="AE804" s="52">
        <v>2012</v>
      </c>
      <c r="AF804"/>
      <c r="AG804"/>
      <c r="AH804"/>
      <c r="AI804"/>
      <c r="AT804" s="51" t="s">
        <v>1046</v>
      </c>
      <c r="BD804" s="51" t="s">
        <v>961</v>
      </c>
      <c r="BI804" s="50" t="s">
        <v>1044</v>
      </c>
      <c r="BN804" s="52" t="s">
        <v>7737</v>
      </c>
      <c r="BS804" s="52" t="s">
        <v>7940</v>
      </c>
      <c r="BX804" s="51"/>
      <c r="CM804" s="52">
        <v>234666</v>
      </c>
      <c r="DQ804" s="51" t="s">
        <v>1080</v>
      </c>
      <c r="EA804" s="52">
        <v>100</v>
      </c>
      <c r="EP804" s="51" t="s">
        <v>1060</v>
      </c>
      <c r="EZ804" s="52" t="s">
        <v>8981</v>
      </c>
      <c r="FE804" s="51" t="s">
        <v>1096</v>
      </c>
      <c r="FT804" s="51" t="s">
        <v>989</v>
      </c>
      <c r="FY804" s="51" t="s">
        <v>98</v>
      </c>
      <c r="GD804" s="52" t="s">
        <v>5577</v>
      </c>
      <c r="GI804" s="51" t="s">
        <v>98</v>
      </c>
      <c r="GN804" s="52" t="s">
        <v>997</v>
      </c>
      <c r="GS804" s="52" t="s">
        <v>1103</v>
      </c>
      <c r="GX804" s="52" t="s">
        <v>10116</v>
      </c>
      <c r="HC804" s="51" t="s">
        <v>1065</v>
      </c>
      <c r="HH804" s="51" t="s">
        <v>1098</v>
      </c>
      <c r="HM804" s="51" t="s">
        <v>991</v>
      </c>
      <c r="HW804" s="51" t="s">
        <v>1073</v>
      </c>
      <c r="IQ804" s="52" t="s">
        <v>10980</v>
      </c>
      <c r="IV804" s="52">
        <v>0</v>
      </c>
      <c r="JA804" s="51" t="s">
        <v>707</v>
      </c>
      <c r="JK804" s="51" t="s">
        <v>964</v>
      </c>
      <c r="JP804" s="52" t="s">
        <v>5042</v>
      </c>
      <c r="JU804" s="51" t="s">
        <v>1143</v>
      </c>
      <c r="KE804" s="51" t="s">
        <v>1149</v>
      </c>
    </row>
    <row r="805" spans="1:291" ht="104" customHeight="1" thickBot="1">
      <c r="F805" s="51" t="s">
        <v>961</v>
      </c>
      <c r="P805" s="50" t="s">
        <v>1037</v>
      </c>
      <c r="U805" s="52">
        <v>1500000</v>
      </c>
      <c r="AE805"/>
      <c r="AF805"/>
      <c r="AG805"/>
      <c r="AH805"/>
      <c r="AI805"/>
      <c r="AJ805" s="51" t="s">
        <v>1101</v>
      </c>
      <c r="AO805" s="51" t="s">
        <v>1053</v>
      </c>
      <c r="AT805" s="52" t="s">
        <v>1247</v>
      </c>
      <c r="AY805" s="51" t="s">
        <v>1114</v>
      </c>
      <c r="BD805" s="52" t="s">
        <v>918</v>
      </c>
      <c r="BS805" s="52" t="s">
        <v>7941</v>
      </c>
      <c r="BX805" s="52"/>
      <c r="CW805" s="51" t="s">
        <v>72</v>
      </c>
      <c r="DL805" s="51" t="s">
        <v>1069</v>
      </c>
      <c r="DQ805" s="69"/>
      <c r="DR805" s="69" t="s">
        <v>1081</v>
      </c>
      <c r="DS805" s="69" t="s">
        <v>1082</v>
      </c>
      <c r="DV805" s="51" t="s">
        <v>1035</v>
      </c>
      <c r="EP805" s="52" t="s">
        <v>1061</v>
      </c>
      <c r="FE805" s="52" t="s">
        <v>1103</v>
      </c>
      <c r="FJ805" s="51" t="s">
        <v>1098</v>
      </c>
      <c r="FT805" s="52" t="s">
        <v>1006</v>
      </c>
      <c r="GI805" s="52" t="s">
        <v>9724</v>
      </c>
      <c r="GX805" s="52" t="s">
        <v>10117</v>
      </c>
      <c r="HH805" s="52">
        <v>0</v>
      </c>
      <c r="HM805" s="52" t="s">
        <v>1007</v>
      </c>
      <c r="HR805" s="50" t="s">
        <v>1032</v>
      </c>
      <c r="HW805" s="52" t="s">
        <v>1061</v>
      </c>
      <c r="IB805" s="51" t="s">
        <v>1145</v>
      </c>
      <c r="JA805" s="52" t="s">
        <v>1095</v>
      </c>
      <c r="JF805" s="51" t="s">
        <v>1080</v>
      </c>
      <c r="JK805" s="52" t="s">
        <v>979</v>
      </c>
      <c r="JU805" s="52" t="s">
        <v>11518</v>
      </c>
      <c r="KE805" s="52" t="s">
        <v>1781</v>
      </c>
    </row>
    <row r="806" spans="1:291" ht="115.5" thickBot="1">
      <c r="F806" s="52" t="s">
        <v>917</v>
      </c>
      <c r="K806" s="51" t="s">
        <v>1054</v>
      </c>
      <c r="AE806" s="51" t="s">
        <v>1054</v>
      </c>
      <c r="AF806"/>
      <c r="AG806"/>
      <c r="AH806"/>
      <c r="AI806"/>
      <c r="AJ806" s="52" t="s">
        <v>171</v>
      </c>
      <c r="AO806" s="52">
        <v>2013</v>
      </c>
      <c r="BS806" s="52" t="s">
        <v>7942</v>
      </c>
      <c r="CM806" s="51" t="s">
        <v>98</v>
      </c>
      <c r="DL806" s="52" t="s">
        <v>8878</v>
      </c>
      <c r="DQ806" s="72" t="s">
        <v>1083</v>
      </c>
      <c r="DR806" s="70">
        <v>12</v>
      </c>
      <c r="DS806" s="72"/>
      <c r="DV806" s="52" t="s">
        <v>1538</v>
      </c>
      <c r="EA806" s="51" t="s">
        <v>1050</v>
      </c>
      <c r="EF806" s="51" t="s">
        <v>1090</v>
      </c>
      <c r="EK806" s="51" t="s">
        <v>1045</v>
      </c>
      <c r="EU806" s="50" t="s">
        <v>1064</v>
      </c>
      <c r="FJ806" s="52">
        <v>880000000</v>
      </c>
      <c r="GD806" s="51" t="s">
        <v>1074</v>
      </c>
      <c r="GN806" s="51" t="s">
        <v>968</v>
      </c>
      <c r="GS806" s="51" t="s">
        <v>1097</v>
      </c>
      <c r="GX806" s="52" t="s">
        <v>10118</v>
      </c>
      <c r="HC806" s="51" t="s">
        <v>1066</v>
      </c>
      <c r="IB806" s="52" t="s">
        <v>97</v>
      </c>
      <c r="IQ806" s="51" t="s">
        <v>1074</v>
      </c>
      <c r="JF806" s="69"/>
      <c r="JG806" s="69" t="s">
        <v>1081</v>
      </c>
      <c r="JH806" s="69" t="s">
        <v>1082</v>
      </c>
      <c r="JP806" s="51" t="s">
        <v>961</v>
      </c>
      <c r="KE806" s="52" t="s">
        <v>1150</v>
      </c>
    </row>
    <row r="807" spans="1:291" ht="23.5" thickBot="1">
      <c r="K807" s="52">
        <v>2018</v>
      </c>
      <c r="U807" s="51" t="s">
        <v>1099</v>
      </c>
      <c r="Z807" s="51" t="s">
        <v>1090</v>
      </c>
      <c r="AE807" s="52">
        <v>2012</v>
      </c>
      <c r="AF807"/>
      <c r="AG807"/>
      <c r="AH807"/>
      <c r="AI807"/>
      <c r="AT807" s="51" t="s">
        <v>707</v>
      </c>
      <c r="AY807" s="51" t="s">
        <v>1143</v>
      </c>
      <c r="BD807" s="51" t="s">
        <v>962</v>
      </c>
      <c r="BI807" s="51" t="s">
        <v>1045</v>
      </c>
      <c r="BS807" s="52" t="s">
        <v>7943</v>
      </c>
      <c r="BX807" s="51"/>
      <c r="CM807" s="52" t="s">
        <v>8286</v>
      </c>
      <c r="CW807" s="51" t="s">
        <v>1143</v>
      </c>
      <c r="DQ807" s="73" t="s">
        <v>1084</v>
      </c>
      <c r="DR807" s="71">
        <v>4</v>
      </c>
      <c r="DS807" s="71">
        <v>293500</v>
      </c>
      <c r="EA807" s="52">
        <v>60</v>
      </c>
      <c r="EF807" s="52" t="s">
        <v>1118</v>
      </c>
      <c r="EP807" s="51" t="s">
        <v>732</v>
      </c>
      <c r="FE807" s="51" t="s">
        <v>1097</v>
      </c>
      <c r="FT807" s="51" t="s">
        <v>991</v>
      </c>
      <c r="GD807" s="52" t="s">
        <v>5578</v>
      </c>
      <c r="GN807" s="52">
        <v>51038000</v>
      </c>
      <c r="GX807" s="52" t="s">
        <v>10119</v>
      </c>
      <c r="HC807" s="52" t="s">
        <v>2065</v>
      </c>
      <c r="HH807" s="51" t="s">
        <v>1099</v>
      </c>
      <c r="HM807" s="51" t="s">
        <v>958</v>
      </c>
      <c r="HW807" s="51" t="s">
        <v>732</v>
      </c>
      <c r="IQ807" s="52" t="s">
        <v>10980</v>
      </c>
      <c r="JA807" s="51" t="s">
        <v>1096</v>
      </c>
      <c r="JF807" s="72" t="s">
        <v>1083</v>
      </c>
      <c r="JG807" s="70">
        <v>5</v>
      </c>
      <c r="JH807" s="70">
        <v>1201</v>
      </c>
      <c r="JK807" s="51" t="s">
        <v>966</v>
      </c>
      <c r="JP807" s="52" t="s">
        <v>917</v>
      </c>
      <c r="JU807" s="51" t="s">
        <v>1145</v>
      </c>
      <c r="KE807" s="52" t="s">
        <v>12155</v>
      </c>
    </row>
    <row r="808" spans="1:291" ht="35" thickBot="1">
      <c r="A808" s="50" t="s">
        <v>1064</v>
      </c>
      <c r="F808" s="51" t="s">
        <v>962</v>
      </c>
      <c r="P808" s="51" t="s">
        <v>1038</v>
      </c>
      <c r="U808" s="52" t="s">
        <v>1106</v>
      </c>
      <c r="Z808" s="52" t="s">
        <v>1091</v>
      </c>
      <c r="AE808"/>
      <c r="AF808"/>
      <c r="AG808"/>
      <c r="AH808"/>
      <c r="AI808"/>
      <c r="AJ808" s="51" t="s">
        <v>98</v>
      </c>
      <c r="AO808" s="51" t="s">
        <v>1054</v>
      </c>
      <c r="AT808" s="52" t="s">
        <v>1248</v>
      </c>
      <c r="BD808" s="52" t="s">
        <v>1004</v>
      </c>
      <c r="BN808" s="50" t="s">
        <v>1121</v>
      </c>
      <c r="BS808" s="52" t="s">
        <v>7944</v>
      </c>
      <c r="BX808" s="52"/>
      <c r="CW808" s="52" t="s">
        <v>8689</v>
      </c>
      <c r="DL808" s="51" t="s">
        <v>1053</v>
      </c>
      <c r="DQ808" s="72" t="s">
        <v>1085</v>
      </c>
      <c r="DR808" s="70">
        <v>4</v>
      </c>
      <c r="DS808" s="70">
        <v>4370780</v>
      </c>
      <c r="DV808" s="50" t="s">
        <v>1037</v>
      </c>
      <c r="EK808" s="51" t="s">
        <v>1046</v>
      </c>
      <c r="EP808" s="52" t="s">
        <v>2734</v>
      </c>
      <c r="EZ808" s="51" t="s">
        <v>950</v>
      </c>
      <c r="FE808" s="52">
        <v>300000000</v>
      </c>
      <c r="FJ808" s="51" t="s">
        <v>1099</v>
      </c>
      <c r="FT808" s="52" t="s">
        <v>1504</v>
      </c>
      <c r="FY808" s="51" t="s">
        <v>950</v>
      </c>
      <c r="GS808" s="51" t="s">
        <v>1098</v>
      </c>
      <c r="GX808" s="52" t="s">
        <v>10120</v>
      </c>
      <c r="HH808" s="52" t="s">
        <v>1117</v>
      </c>
      <c r="HM808" s="52" t="s">
        <v>4640</v>
      </c>
      <c r="HR808" s="51" t="s">
        <v>1033</v>
      </c>
      <c r="HW808" s="52" t="s">
        <v>5756</v>
      </c>
      <c r="IB808" s="51" t="s">
        <v>1147</v>
      </c>
      <c r="IV808" s="50" t="s">
        <v>1064</v>
      </c>
      <c r="JA808" s="52" t="s">
        <v>11941</v>
      </c>
      <c r="JF808" s="73" t="s">
        <v>1084</v>
      </c>
      <c r="JG808" s="71">
        <v>3</v>
      </c>
      <c r="JH808" s="71">
        <v>1150</v>
      </c>
      <c r="JK808" s="52" t="s">
        <v>1731</v>
      </c>
      <c r="JU808" s="52" t="s">
        <v>11519</v>
      </c>
    </row>
    <row r="809" spans="1:291" ht="35" thickBot="1">
      <c r="F809" s="52" t="s">
        <v>963</v>
      </c>
      <c r="K809" s="51" t="s">
        <v>1056</v>
      </c>
      <c r="P809" s="81" t="s">
        <v>4271</v>
      </c>
      <c r="AE809" s="51" t="s">
        <v>1056</v>
      </c>
      <c r="AF809"/>
      <c r="AG809"/>
      <c r="AH809"/>
      <c r="AI809"/>
      <c r="AO809" s="52">
        <v>2014</v>
      </c>
      <c r="AY809" s="51" t="s">
        <v>1145</v>
      </c>
      <c r="BI809" s="51" t="s">
        <v>1046</v>
      </c>
      <c r="BS809" s="52" t="s">
        <v>7945</v>
      </c>
      <c r="DL809" s="52">
        <v>2013</v>
      </c>
      <c r="DQ809" s="73" t="s">
        <v>1086</v>
      </c>
      <c r="DR809" s="71">
        <v>5</v>
      </c>
      <c r="DS809" s="71">
        <v>5429980</v>
      </c>
      <c r="EA809" s="51" t="s">
        <v>1053</v>
      </c>
      <c r="EF809" s="51" t="s">
        <v>1092</v>
      </c>
      <c r="EK809" s="52" t="s">
        <v>1047</v>
      </c>
      <c r="EU809" s="51" t="s">
        <v>1065</v>
      </c>
      <c r="EZ809" s="52" t="s">
        <v>5169</v>
      </c>
      <c r="FJ809" s="52" t="s">
        <v>1571</v>
      </c>
      <c r="FY809" s="52" t="s">
        <v>171</v>
      </c>
      <c r="GD809" s="51" t="s">
        <v>1075</v>
      </c>
      <c r="GI809" s="51" t="s">
        <v>1090</v>
      </c>
      <c r="GN809" s="51" t="s">
        <v>969</v>
      </c>
      <c r="HC809" s="51" t="s">
        <v>1068</v>
      </c>
      <c r="HR809" s="52" t="s">
        <v>132</v>
      </c>
      <c r="IB809" s="52">
        <v>0</v>
      </c>
      <c r="IQ809" s="51" t="s">
        <v>1075</v>
      </c>
      <c r="JF809" s="72" t="s">
        <v>1085</v>
      </c>
      <c r="JG809" s="70">
        <v>3</v>
      </c>
      <c r="JH809" s="70">
        <v>3387</v>
      </c>
      <c r="JP809" s="51" t="s">
        <v>962</v>
      </c>
    </row>
    <row r="810" spans="1:291" ht="23.5" thickBot="1">
      <c r="K810" s="52">
        <v>2025</v>
      </c>
      <c r="P810" s="68"/>
      <c r="U810" s="51" t="s">
        <v>1101</v>
      </c>
      <c r="Z810" s="51" t="s">
        <v>1092</v>
      </c>
      <c r="AE810" s="52">
        <v>2020</v>
      </c>
      <c r="AF810"/>
      <c r="AG810"/>
      <c r="AH810"/>
      <c r="AI810"/>
      <c r="AT810" s="51" t="s">
        <v>1049</v>
      </c>
      <c r="BD810" s="51" t="s">
        <v>964</v>
      </c>
      <c r="BI810" s="52" t="s">
        <v>1047</v>
      </c>
      <c r="BS810" s="68"/>
      <c r="BX810" s="51"/>
      <c r="CW810" s="51" t="s">
        <v>1145</v>
      </c>
      <c r="DQ810" s="72" t="s">
        <v>1087</v>
      </c>
      <c r="DR810" s="70">
        <v>0</v>
      </c>
      <c r="DS810" s="70">
        <v>0</v>
      </c>
      <c r="EA810" s="52">
        <v>2007</v>
      </c>
      <c r="EF810" s="52" t="s">
        <v>1119</v>
      </c>
      <c r="FE810" s="51" t="s">
        <v>1098</v>
      </c>
      <c r="FT810" s="51" t="s">
        <v>958</v>
      </c>
      <c r="GD810" s="52" t="s">
        <v>3045</v>
      </c>
      <c r="GI810" s="52" t="s">
        <v>1091</v>
      </c>
      <c r="GN810" s="52" t="s">
        <v>124</v>
      </c>
      <c r="GS810" s="51" t="s">
        <v>1099</v>
      </c>
      <c r="GX810" s="50" t="s">
        <v>735</v>
      </c>
      <c r="HC810" s="52" t="s">
        <v>10296</v>
      </c>
      <c r="HH810" s="51" t="s">
        <v>1101</v>
      </c>
      <c r="HM810" s="51" t="s">
        <v>994</v>
      </c>
      <c r="HW810" s="51" t="s">
        <v>1074</v>
      </c>
      <c r="IQ810" s="52" t="s">
        <v>3045</v>
      </c>
      <c r="JA810" s="51" t="s">
        <v>1097</v>
      </c>
      <c r="JF810" s="73" t="s">
        <v>1086</v>
      </c>
      <c r="JG810" s="71">
        <v>2</v>
      </c>
      <c r="JH810" s="71">
        <v>1000</v>
      </c>
      <c r="JK810" s="51" t="s">
        <v>968</v>
      </c>
      <c r="JP810" s="52" t="s">
        <v>1214</v>
      </c>
      <c r="JU810" s="51" t="s">
        <v>1147</v>
      </c>
    </row>
    <row r="811" spans="1:291" ht="23.5" thickBot="1">
      <c r="A811" s="51" t="s">
        <v>1065</v>
      </c>
      <c r="F811" s="51" t="s">
        <v>964</v>
      </c>
      <c r="P811" s="81" t="s">
        <v>4272</v>
      </c>
      <c r="U811" s="52" t="s">
        <v>1102</v>
      </c>
      <c r="Z811" s="52" t="s">
        <v>1105</v>
      </c>
      <c r="AE811"/>
      <c r="AF811"/>
      <c r="AG811"/>
      <c r="AH811"/>
      <c r="AI811"/>
      <c r="AO811" s="51" t="s">
        <v>1249</v>
      </c>
      <c r="AT811" s="52">
        <v>100</v>
      </c>
      <c r="AY811" s="51" t="s">
        <v>1147</v>
      </c>
      <c r="BD811" s="52" t="s">
        <v>1195</v>
      </c>
      <c r="BN811" s="51" t="s">
        <v>1122</v>
      </c>
      <c r="BS811" s="161" t="s">
        <v>7946</v>
      </c>
      <c r="BX811" s="52"/>
      <c r="CM811" s="51" t="s">
        <v>950</v>
      </c>
      <c r="CW811" s="52" t="s">
        <v>8690</v>
      </c>
      <c r="DL811" s="51" t="s">
        <v>1054</v>
      </c>
      <c r="DQ811" s="50" t="s">
        <v>1088</v>
      </c>
      <c r="DV811" s="51" t="s">
        <v>1038</v>
      </c>
      <c r="EK811" s="51" t="s">
        <v>707</v>
      </c>
      <c r="EU811" s="51" t="s">
        <v>1066</v>
      </c>
      <c r="EZ811" s="51" t="s">
        <v>987</v>
      </c>
      <c r="FE811" s="52">
        <v>2700000000</v>
      </c>
      <c r="FJ811" s="51" t="s">
        <v>1101</v>
      </c>
      <c r="FT811" s="52" t="s">
        <v>1750</v>
      </c>
      <c r="FY811" s="51" t="s">
        <v>952</v>
      </c>
      <c r="GS811" s="52" t="s">
        <v>1104</v>
      </c>
      <c r="HH811" s="52" t="s">
        <v>1102</v>
      </c>
      <c r="HM811" s="52" t="s">
        <v>4641</v>
      </c>
      <c r="HR811" s="50" t="s">
        <v>1034</v>
      </c>
      <c r="HW811" s="52" t="s">
        <v>5757</v>
      </c>
      <c r="IB811" s="51" t="s">
        <v>98</v>
      </c>
      <c r="IV811" s="51" t="s">
        <v>1065</v>
      </c>
      <c r="JA811" s="52">
        <v>322142</v>
      </c>
      <c r="JF811" s="72" t="s">
        <v>1087</v>
      </c>
      <c r="JG811" s="70">
        <v>0</v>
      </c>
      <c r="JH811" s="70">
        <v>0</v>
      </c>
      <c r="JK811" s="52" t="s">
        <v>124</v>
      </c>
      <c r="JU811" s="52">
        <v>24307</v>
      </c>
    </row>
    <row r="812" spans="1:291" ht="17" thickBot="1">
      <c r="F812" s="52" t="s">
        <v>979</v>
      </c>
      <c r="K812" s="51" t="s">
        <v>1070</v>
      </c>
      <c r="P812" s="68"/>
      <c r="AE812" s="51" t="s">
        <v>1070</v>
      </c>
      <c r="AF812"/>
      <c r="AG812"/>
      <c r="AH812"/>
      <c r="AI812"/>
      <c r="AJ812" s="50" t="s">
        <v>1121</v>
      </c>
      <c r="AO812" s="52">
        <v>10444</v>
      </c>
      <c r="BI812" s="51" t="s">
        <v>707</v>
      </c>
      <c r="BN812" s="69" t="s">
        <v>1123</v>
      </c>
      <c r="BO812" s="69" t="s">
        <v>98</v>
      </c>
      <c r="BS812" s="68"/>
      <c r="CM812" s="52" t="s">
        <v>1000</v>
      </c>
      <c r="DL812" s="52">
        <v>2017</v>
      </c>
      <c r="DV812" s="52" t="s">
        <v>1430</v>
      </c>
      <c r="EA812" s="51" t="s">
        <v>1054</v>
      </c>
      <c r="EF812" s="51" t="s">
        <v>1094</v>
      </c>
      <c r="EK812" s="52" t="s">
        <v>2735</v>
      </c>
      <c r="EP812" s="50" t="s">
        <v>1044</v>
      </c>
      <c r="EU812" s="52" t="s">
        <v>1067</v>
      </c>
      <c r="EZ812" s="52" t="s">
        <v>988</v>
      </c>
      <c r="FJ812" s="52" t="s">
        <v>1571</v>
      </c>
      <c r="FY812" s="52" t="s">
        <v>171</v>
      </c>
      <c r="GI812" s="51" t="s">
        <v>1092</v>
      </c>
      <c r="GN812" s="51" t="s">
        <v>970</v>
      </c>
      <c r="HC812" s="51" t="s">
        <v>1069</v>
      </c>
      <c r="IB812" s="52" t="s">
        <v>10795</v>
      </c>
      <c r="JF812" s="50" t="s">
        <v>1088</v>
      </c>
      <c r="JP812" s="51" t="s">
        <v>964</v>
      </c>
    </row>
    <row r="813" spans="1:291" ht="40.5" thickBot="1">
      <c r="A813" s="51" t="s">
        <v>1066</v>
      </c>
      <c r="K813" s="52">
        <v>37.9</v>
      </c>
      <c r="P813" s="81" t="s">
        <v>4273</v>
      </c>
      <c r="U813" s="51" t="s">
        <v>98</v>
      </c>
      <c r="Z813" s="51" t="s">
        <v>1094</v>
      </c>
      <c r="AE813" s="52">
        <v>3</v>
      </c>
      <c r="AF813"/>
      <c r="AG813"/>
      <c r="AH813"/>
      <c r="AI813"/>
      <c r="AT813" s="51" t="s">
        <v>1050</v>
      </c>
      <c r="AY813" s="51" t="s">
        <v>98</v>
      </c>
      <c r="BD813" s="51" t="s">
        <v>966</v>
      </c>
      <c r="BI813" s="52" t="s">
        <v>7571</v>
      </c>
      <c r="BN813" s="70" t="s">
        <v>1125</v>
      </c>
      <c r="BO813" s="70" t="s">
        <v>7738</v>
      </c>
      <c r="BS813" s="95" t="s">
        <v>7947</v>
      </c>
      <c r="BX813" s="51"/>
      <c r="CW813" s="51" t="s">
        <v>1147</v>
      </c>
      <c r="DV813" s="52" t="s">
        <v>1539</v>
      </c>
      <c r="EA813" s="52">
        <v>2017</v>
      </c>
      <c r="EF813" s="52">
        <v>25021</v>
      </c>
      <c r="FE813" s="51" t="s">
        <v>1099</v>
      </c>
      <c r="FT813" s="51" t="s">
        <v>994</v>
      </c>
      <c r="GI813" s="52" t="s">
        <v>1108</v>
      </c>
      <c r="GN813" s="52" t="s">
        <v>124</v>
      </c>
      <c r="GS813" s="51" t="s">
        <v>1101</v>
      </c>
      <c r="GX813" s="50" t="s">
        <v>1041</v>
      </c>
      <c r="HC813" s="52" t="s">
        <v>10297</v>
      </c>
      <c r="HH813" s="51" t="s">
        <v>98</v>
      </c>
      <c r="HM813" s="51" t="s">
        <v>961</v>
      </c>
      <c r="HW813" s="51" t="s">
        <v>1075</v>
      </c>
      <c r="IV813" s="51" t="s">
        <v>1066</v>
      </c>
      <c r="JA813" s="51" t="s">
        <v>1098</v>
      </c>
      <c r="JK813" s="51" t="s">
        <v>969</v>
      </c>
      <c r="JP813" s="52" t="s">
        <v>1195</v>
      </c>
      <c r="JU813" s="51" t="s">
        <v>98</v>
      </c>
    </row>
    <row r="814" spans="1:291" ht="16.5">
      <c r="A814" s="52" t="s">
        <v>1067</v>
      </c>
      <c r="F814" s="51" t="s">
        <v>966</v>
      </c>
      <c r="P814" s="52" t="s">
        <v>4274</v>
      </c>
      <c r="U814" s="52" t="s">
        <v>5379</v>
      </c>
      <c r="Z814" s="52">
        <v>1150</v>
      </c>
      <c r="AE814"/>
      <c r="AF814"/>
      <c r="AG814"/>
      <c r="AH814"/>
      <c r="AI814"/>
      <c r="AO814" s="51" t="s">
        <v>1056</v>
      </c>
      <c r="AT814" s="52">
        <v>35</v>
      </c>
      <c r="BD814" s="52" t="s">
        <v>997</v>
      </c>
      <c r="BN814" s="50" t="s">
        <v>1128</v>
      </c>
      <c r="BS814" s="95" t="s">
        <v>7948</v>
      </c>
      <c r="BX814" s="52"/>
      <c r="CM814" s="51" t="s">
        <v>987</v>
      </c>
      <c r="CW814" s="52">
        <v>4251</v>
      </c>
      <c r="DL814" s="51" t="s">
        <v>1056</v>
      </c>
      <c r="DQ814" s="51" t="s">
        <v>1089</v>
      </c>
      <c r="DV814" s="52" t="s">
        <v>1540</v>
      </c>
      <c r="EK814" s="51" t="s">
        <v>1049</v>
      </c>
      <c r="EU814" s="51" t="s">
        <v>1068</v>
      </c>
      <c r="EZ814" s="51" t="s">
        <v>989</v>
      </c>
      <c r="FE814" s="52" t="s">
        <v>1100</v>
      </c>
      <c r="FJ814" s="51" t="s">
        <v>98</v>
      </c>
      <c r="FT814" s="52" t="s">
        <v>9371</v>
      </c>
      <c r="FY814" s="51" t="s">
        <v>954</v>
      </c>
      <c r="GD814" s="51" t="s">
        <v>1066</v>
      </c>
      <c r="GS814" s="52" t="s">
        <v>3059</v>
      </c>
      <c r="HH814" s="52" t="s">
        <v>10468</v>
      </c>
      <c r="HM814" s="52" t="s">
        <v>919</v>
      </c>
      <c r="HR814" s="51" t="s">
        <v>1035</v>
      </c>
      <c r="HW814" s="52" t="s">
        <v>3045</v>
      </c>
      <c r="IB814" s="50" t="s">
        <v>1148</v>
      </c>
      <c r="IQ814" s="50" t="s">
        <v>1077</v>
      </c>
      <c r="IV814" s="52" t="s">
        <v>171</v>
      </c>
      <c r="JA814" s="52">
        <v>844382</v>
      </c>
      <c r="JK814" s="52" t="s">
        <v>124</v>
      </c>
    </row>
    <row r="815" spans="1:291" ht="17" thickBot="1">
      <c r="F815" s="52" t="s">
        <v>997</v>
      </c>
      <c r="K815" s="51" t="s">
        <v>1071</v>
      </c>
      <c r="P815" s="52" t="s">
        <v>4275</v>
      </c>
      <c r="AE815" s="51" t="s">
        <v>1071</v>
      </c>
      <c r="AF815"/>
      <c r="AG815"/>
      <c r="AH815"/>
      <c r="AI815"/>
      <c r="AJ815" s="51" t="s">
        <v>1122</v>
      </c>
      <c r="AO815" s="52">
        <v>2020</v>
      </c>
      <c r="AY815" s="50" t="s">
        <v>1148</v>
      </c>
      <c r="BI815" s="51" t="s">
        <v>1049</v>
      </c>
      <c r="BS815" s="95" t="s">
        <v>7949</v>
      </c>
      <c r="CM815" s="52" t="s">
        <v>953</v>
      </c>
      <c r="DL815" s="52">
        <v>2023</v>
      </c>
      <c r="DV815" s="52" t="s">
        <v>1541</v>
      </c>
      <c r="EA815" s="51" t="s">
        <v>1249</v>
      </c>
      <c r="EF815" s="51" t="s">
        <v>707</v>
      </c>
      <c r="EK815" s="52">
        <v>100</v>
      </c>
      <c r="EP815" s="51" t="s">
        <v>1045</v>
      </c>
      <c r="EU815" s="52" t="s">
        <v>3160</v>
      </c>
      <c r="EZ815" s="52" t="s">
        <v>990</v>
      </c>
      <c r="FJ815" s="52" t="s">
        <v>9136</v>
      </c>
      <c r="FY815" s="52" t="s">
        <v>171</v>
      </c>
      <c r="GD815" s="52" t="s">
        <v>3164</v>
      </c>
      <c r="GI815" s="51" t="s">
        <v>1094</v>
      </c>
      <c r="GN815" s="51" t="s">
        <v>971</v>
      </c>
      <c r="HC815" s="51" t="s">
        <v>1053</v>
      </c>
      <c r="HR815" s="52" t="s">
        <v>3044</v>
      </c>
      <c r="JF815" s="51" t="s">
        <v>1089</v>
      </c>
      <c r="JP815" s="51" t="s">
        <v>966</v>
      </c>
      <c r="JU815" s="51" t="s">
        <v>1095</v>
      </c>
    </row>
    <row r="816" spans="1:291" ht="15" thickBot="1">
      <c r="A816" s="51" t="s">
        <v>1068</v>
      </c>
      <c r="K816" s="52">
        <v>55</v>
      </c>
      <c r="P816" s="52" t="s">
        <v>4276</v>
      </c>
      <c r="Z816" s="51" t="s">
        <v>707</v>
      </c>
      <c r="AE816" s="52">
        <v>20</v>
      </c>
      <c r="AF816"/>
      <c r="AG816"/>
      <c r="AH816"/>
      <c r="AI816"/>
      <c r="AJ816" s="69" t="s">
        <v>1123</v>
      </c>
      <c r="AK816" s="69" t="s">
        <v>98</v>
      </c>
      <c r="AT816" s="51" t="s">
        <v>1053</v>
      </c>
      <c r="BD816" s="51" t="s">
        <v>968</v>
      </c>
      <c r="BI816" s="52">
        <v>100</v>
      </c>
      <c r="BS816" s="68"/>
      <c r="BX816" s="51"/>
      <c r="CW816" s="51" t="s">
        <v>98</v>
      </c>
      <c r="DQ816" s="51" t="s">
        <v>1090</v>
      </c>
      <c r="DV816" s="52" t="s">
        <v>1542</v>
      </c>
      <c r="EA816" s="52">
        <v>450733450733</v>
      </c>
      <c r="EF816" s="52" t="s">
        <v>1095</v>
      </c>
      <c r="FE816" s="51" t="s">
        <v>1101</v>
      </c>
      <c r="FT816" s="51" t="s">
        <v>961</v>
      </c>
      <c r="GI816" s="52">
        <v>1330</v>
      </c>
      <c r="GN816" s="52" t="s">
        <v>3489</v>
      </c>
      <c r="GS816" s="51" t="s">
        <v>98</v>
      </c>
      <c r="GX816" s="51" t="s">
        <v>1042</v>
      </c>
      <c r="HC816" s="52">
        <v>2017</v>
      </c>
      <c r="HM816" s="51" t="s">
        <v>962</v>
      </c>
      <c r="IV816" s="51" t="s">
        <v>1068</v>
      </c>
      <c r="JA816" s="51" t="s">
        <v>1099</v>
      </c>
      <c r="JK816" s="51" t="s">
        <v>970</v>
      </c>
      <c r="JP816" s="52" t="s">
        <v>967</v>
      </c>
    </row>
    <row r="817" spans="1:281" ht="160.5" thickBot="1">
      <c r="A817" s="52" t="s">
        <v>2339</v>
      </c>
      <c r="F817" s="51" t="s">
        <v>968</v>
      </c>
      <c r="P817" s="52" t="s">
        <v>4277</v>
      </c>
      <c r="Z817" s="52" t="s">
        <v>1095</v>
      </c>
      <c r="AE817"/>
      <c r="AF817"/>
      <c r="AG817"/>
      <c r="AH817"/>
      <c r="AI817"/>
      <c r="AJ817" s="70" t="s">
        <v>1125</v>
      </c>
      <c r="AK817" s="70" t="s">
        <v>6160</v>
      </c>
      <c r="AO817" s="51" t="s">
        <v>1057</v>
      </c>
      <c r="AT817" s="52">
        <v>2017</v>
      </c>
      <c r="BD817" s="52">
        <v>10000000</v>
      </c>
      <c r="BN817" s="51" t="s">
        <v>1129</v>
      </c>
      <c r="BS817" s="161" t="s">
        <v>7950</v>
      </c>
      <c r="BX817" s="52"/>
      <c r="CM817" s="51" t="s">
        <v>989</v>
      </c>
      <c r="CW817" s="52" t="s">
        <v>8691</v>
      </c>
      <c r="DL817" s="51" t="s">
        <v>1070</v>
      </c>
      <c r="DQ817" s="52" t="s">
        <v>1091</v>
      </c>
      <c r="DV817" s="52" t="s">
        <v>1543</v>
      </c>
      <c r="EK817" s="51" t="s">
        <v>1050</v>
      </c>
      <c r="EP817" s="51" t="s">
        <v>1046</v>
      </c>
      <c r="EU817" s="51" t="s">
        <v>1069</v>
      </c>
      <c r="EZ817" s="51" t="s">
        <v>991</v>
      </c>
      <c r="FE817" s="52" t="s">
        <v>1120</v>
      </c>
      <c r="FT817" s="52" t="s">
        <v>918</v>
      </c>
      <c r="FY817" s="51" t="s">
        <v>956</v>
      </c>
      <c r="GD817" s="51" t="s">
        <v>1068</v>
      </c>
      <c r="GX817" s="52" t="s">
        <v>8583</v>
      </c>
      <c r="HM817" s="52" t="s">
        <v>963</v>
      </c>
      <c r="HR817" s="50" t="s">
        <v>1037</v>
      </c>
      <c r="IB817" s="51" t="s">
        <v>1149</v>
      </c>
      <c r="IQ817" s="51" t="s">
        <v>1078</v>
      </c>
      <c r="JA817" s="52" t="s">
        <v>1100</v>
      </c>
      <c r="JF817" s="51" t="s">
        <v>1090</v>
      </c>
      <c r="JK817" s="52" t="s">
        <v>124</v>
      </c>
      <c r="JU817" s="51" t="s">
        <v>1143</v>
      </c>
    </row>
    <row r="818" spans="1:281" ht="136.5" thickBot="1">
      <c r="F818" s="52">
        <v>156000000</v>
      </c>
      <c r="K818" s="51" t="s">
        <v>1072</v>
      </c>
      <c r="P818" s="52" t="s">
        <v>4278</v>
      </c>
      <c r="U818" s="51" t="s">
        <v>1090</v>
      </c>
      <c r="AE818" s="51" t="s">
        <v>1072</v>
      </c>
      <c r="AF818"/>
      <c r="AG818"/>
      <c r="AH818"/>
      <c r="AI818"/>
      <c r="AJ818" s="71" t="s">
        <v>1774</v>
      </c>
      <c r="AK818" s="71" t="s">
        <v>6161</v>
      </c>
      <c r="AO818" s="52" t="s">
        <v>1255</v>
      </c>
      <c r="AY818" s="51" t="s">
        <v>1149</v>
      </c>
      <c r="BI818" s="51" t="s">
        <v>1050</v>
      </c>
      <c r="BN818" s="52" t="s">
        <v>132</v>
      </c>
      <c r="BS818" s="52" t="s">
        <v>7951</v>
      </c>
      <c r="CM818" s="52" t="s">
        <v>1006</v>
      </c>
      <c r="DL818" s="52">
        <v>0</v>
      </c>
      <c r="DV818" s="52" t="s">
        <v>1544</v>
      </c>
      <c r="EA818" s="51" t="s">
        <v>1056</v>
      </c>
      <c r="EF818" s="51" t="s">
        <v>1096</v>
      </c>
      <c r="EK818" s="52">
        <v>25</v>
      </c>
      <c r="EP818" s="52" t="s">
        <v>1047</v>
      </c>
      <c r="EU818" s="52" t="s">
        <v>3161</v>
      </c>
      <c r="EZ818" s="52" t="s">
        <v>992</v>
      </c>
      <c r="FY818" s="52" t="s">
        <v>124</v>
      </c>
      <c r="GD818" s="52" t="s">
        <v>5579</v>
      </c>
      <c r="GI818" s="51" t="s">
        <v>707</v>
      </c>
      <c r="GN818" s="51" t="s">
        <v>998</v>
      </c>
      <c r="HC818" s="51" t="s">
        <v>1054</v>
      </c>
      <c r="HH818" s="51" t="s">
        <v>1090</v>
      </c>
      <c r="HW818" s="50" t="s">
        <v>1077</v>
      </c>
      <c r="IB818" s="52" t="s">
        <v>10796</v>
      </c>
      <c r="IQ818" s="52" t="s">
        <v>132</v>
      </c>
      <c r="IV818" s="51" t="s">
        <v>1069</v>
      </c>
      <c r="JF818" s="52" t="s">
        <v>1091</v>
      </c>
      <c r="JP818" s="51" t="s">
        <v>968</v>
      </c>
      <c r="JU818" s="52" t="s">
        <v>11518</v>
      </c>
    </row>
    <row r="819" spans="1:281" ht="96.5" thickBot="1">
      <c r="A819" s="51" t="s">
        <v>1069</v>
      </c>
      <c r="K819" s="52">
        <v>68.900000000000006</v>
      </c>
      <c r="P819" s="68"/>
      <c r="U819" s="52" t="s">
        <v>5380</v>
      </c>
      <c r="Z819" s="51" t="s">
        <v>1096</v>
      </c>
      <c r="AE819" s="52">
        <v>51</v>
      </c>
      <c r="AF819"/>
      <c r="AG819"/>
      <c r="AH819"/>
      <c r="AI819"/>
      <c r="AJ819" s="70" t="s">
        <v>1126</v>
      </c>
      <c r="AK819" s="70" t="s">
        <v>6162</v>
      </c>
      <c r="AT819" s="51" t="s">
        <v>1054</v>
      </c>
      <c r="AY819" s="52" t="s">
        <v>1781</v>
      </c>
      <c r="BD819" s="51" t="s">
        <v>969</v>
      </c>
      <c r="BI819" s="52">
        <v>20</v>
      </c>
      <c r="BS819" s="52" t="s">
        <v>7952</v>
      </c>
      <c r="BX819" s="51"/>
      <c r="CW819" s="51" t="s">
        <v>1095</v>
      </c>
      <c r="DQ819" s="51" t="s">
        <v>1092</v>
      </c>
      <c r="DV819" s="52" t="s">
        <v>1545</v>
      </c>
      <c r="EA819" s="52">
        <v>2022</v>
      </c>
      <c r="EF819" s="52" t="s">
        <v>1103</v>
      </c>
      <c r="FE819" s="51" t="s">
        <v>98</v>
      </c>
      <c r="FJ819" s="51" t="s">
        <v>1090</v>
      </c>
      <c r="FT819" s="51" t="s">
        <v>962</v>
      </c>
      <c r="GI819" s="52" t="s">
        <v>1095</v>
      </c>
      <c r="GN819" s="52" t="s">
        <v>3490</v>
      </c>
      <c r="GX819" s="50" t="s">
        <v>8584</v>
      </c>
      <c r="HC819" s="52">
        <v>2017</v>
      </c>
      <c r="HH819" s="52" t="s">
        <v>1091</v>
      </c>
      <c r="HM819" s="51" t="s">
        <v>964</v>
      </c>
      <c r="IB819" s="52" t="s">
        <v>2755</v>
      </c>
      <c r="JA819" s="51" t="s">
        <v>1101</v>
      </c>
      <c r="JK819" s="51" t="s">
        <v>971</v>
      </c>
      <c r="JP819" s="52" t="s">
        <v>124</v>
      </c>
    </row>
    <row r="820" spans="1:281" ht="280.5" thickBot="1">
      <c r="F820" s="51" t="s">
        <v>969</v>
      </c>
      <c r="P820" s="52" t="s">
        <v>4279</v>
      </c>
      <c r="Z820" s="52" t="s">
        <v>1103</v>
      </c>
      <c r="AE820"/>
      <c r="AF820"/>
      <c r="AG820"/>
      <c r="AH820"/>
      <c r="AI820"/>
      <c r="AJ820" s="71" t="s">
        <v>2367</v>
      </c>
      <c r="AK820" s="71" t="s">
        <v>6163</v>
      </c>
      <c r="AO820" s="51" t="s">
        <v>1059</v>
      </c>
      <c r="AT820" s="52">
        <v>2018</v>
      </c>
      <c r="AY820" s="52" t="s">
        <v>470</v>
      </c>
      <c r="BD820" s="52" t="s">
        <v>124</v>
      </c>
      <c r="BN820" s="50" t="s">
        <v>1130</v>
      </c>
      <c r="BS820" s="68"/>
      <c r="CM820" s="51" t="s">
        <v>991</v>
      </c>
      <c r="DL820" s="51" t="s">
        <v>1071</v>
      </c>
      <c r="DQ820" s="52" t="s">
        <v>1262</v>
      </c>
      <c r="DV820" s="52" t="s">
        <v>1546</v>
      </c>
      <c r="EK820" s="51" t="s">
        <v>1051</v>
      </c>
      <c r="EP820" s="51" t="s">
        <v>707</v>
      </c>
      <c r="EU820" s="51" t="s">
        <v>1053</v>
      </c>
      <c r="EZ820" s="51" t="s">
        <v>958</v>
      </c>
      <c r="FE820" s="52" t="s">
        <v>4482</v>
      </c>
      <c r="FJ820" s="52" t="s">
        <v>1091</v>
      </c>
      <c r="FT820" s="52" t="s">
        <v>963</v>
      </c>
      <c r="FY820" s="51" t="s">
        <v>958</v>
      </c>
      <c r="GD820" s="51" t="s">
        <v>1069</v>
      </c>
      <c r="GS820" s="50" t="s">
        <v>1121</v>
      </c>
      <c r="HM820" s="52" t="s">
        <v>965</v>
      </c>
      <c r="HR820" s="51" t="s">
        <v>1038</v>
      </c>
      <c r="IB820" s="52" t="s">
        <v>1781</v>
      </c>
      <c r="IQ820" s="50" t="s">
        <v>1079</v>
      </c>
      <c r="IV820" s="51" t="s">
        <v>1053</v>
      </c>
      <c r="JA820" s="52" t="s">
        <v>1102</v>
      </c>
      <c r="JF820" s="51" t="s">
        <v>1092</v>
      </c>
      <c r="JK820" s="52" t="s">
        <v>11327</v>
      </c>
      <c r="JU820" s="51" t="s">
        <v>1145</v>
      </c>
    </row>
    <row r="821" spans="1:281" ht="112.5" thickBot="1">
      <c r="A821" s="51" t="s">
        <v>1053</v>
      </c>
      <c r="F821" s="52" t="s">
        <v>124</v>
      </c>
      <c r="K821" s="51" t="s">
        <v>1073</v>
      </c>
      <c r="P821" s="52"/>
      <c r="U821" s="51" t="s">
        <v>1092</v>
      </c>
      <c r="AE821" s="51" t="s">
        <v>1073</v>
      </c>
      <c r="AF821"/>
      <c r="AG821"/>
      <c r="AH821"/>
      <c r="AI821"/>
      <c r="AJ821" s="70" t="s">
        <v>1275</v>
      </c>
      <c r="AK821" s="70" t="s">
        <v>6164</v>
      </c>
      <c r="AO821" s="52">
        <v>99</v>
      </c>
      <c r="AY821" s="52" t="s">
        <v>1150</v>
      </c>
      <c r="BI821" s="51" t="s">
        <v>1051</v>
      </c>
      <c r="BS821" s="161" t="s">
        <v>7953</v>
      </c>
      <c r="BX821" s="51"/>
      <c r="CM821" s="52" t="s">
        <v>1007</v>
      </c>
      <c r="CW821" s="51" t="s">
        <v>1143</v>
      </c>
      <c r="DL821" s="52">
        <v>1</v>
      </c>
      <c r="DV821" s="52" t="s">
        <v>1547</v>
      </c>
      <c r="EA821" s="51" t="s">
        <v>1057</v>
      </c>
      <c r="EF821" s="51" t="s">
        <v>1097</v>
      </c>
      <c r="EK821" s="52" t="s">
        <v>3326</v>
      </c>
      <c r="EP821" s="52" t="s">
        <v>2735</v>
      </c>
      <c r="EU821" s="52">
        <v>2015</v>
      </c>
      <c r="EZ821" s="52" t="s">
        <v>993</v>
      </c>
      <c r="FY821" s="52" t="s">
        <v>171</v>
      </c>
      <c r="GI821" s="51" t="s">
        <v>1096</v>
      </c>
      <c r="GN821" s="51" t="s">
        <v>999</v>
      </c>
      <c r="HC821" s="51" t="s">
        <v>1056</v>
      </c>
      <c r="HH821" s="51" t="s">
        <v>1092</v>
      </c>
      <c r="HR821" s="52" t="s">
        <v>10611</v>
      </c>
      <c r="HW821" s="51" t="s">
        <v>1078</v>
      </c>
      <c r="IB821" s="52" t="s">
        <v>10797</v>
      </c>
      <c r="JF821" s="52" t="s">
        <v>1108</v>
      </c>
      <c r="JP821" s="51" t="s">
        <v>969</v>
      </c>
      <c r="JU821" s="52" t="s">
        <v>11519</v>
      </c>
    </row>
    <row r="822" spans="1:281" ht="17" thickBot="1">
      <c r="K822" s="52" t="s">
        <v>1061</v>
      </c>
      <c r="P822" s="68"/>
      <c r="U822" s="52" t="s">
        <v>124</v>
      </c>
      <c r="Z822" s="51" t="s">
        <v>1097</v>
      </c>
      <c r="AE822" s="52" t="s">
        <v>1061</v>
      </c>
      <c r="AF822"/>
      <c r="AG822"/>
      <c r="AH822"/>
      <c r="AI822"/>
      <c r="AJ822" s="50" t="s">
        <v>1128</v>
      </c>
      <c r="AT822" s="51" t="s">
        <v>1249</v>
      </c>
      <c r="BD822" s="51" t="s">
        <v>970</v>
      </c>
      <c r="BI822" s="52" t="s">
        <v>1052</v>
      </c>
      <c r="BS822" s="52" t="s">
        <v>7954</v>
      </c>
      <c r="BX822" s="52"/>
      <c r="CW822" s="52" t="s">
        <v>8689</v>
      </c>
      <c r="DQ822" s="51" t="s">
        <v>1094</v>
      </c>
      <c r="DV822" s="52" t="s">
        <v>1548</v>
      </c>
      <c r="EA822" s="52" t="s">
        <v>2733</v>
      </c>
      <c r="FJ822" s="51" t="s">
        <v>1092</v>
      </c>
      <c r="FT822" s="51" t="s">
        <v>964</v>
      </c>
      <c r="GD822" s="51" t="s">
        <v>1053</v>
      </c>
      <c r="GI822" s="52" t="s">
        <v>1103</v>
      </c>
      <c r="GN822" s="52">
        <v>0</v>
      </c>
      <c r="GX822" s="51" t="s">
        <v>8585</v>
      </c>
      <c r="HC822" s="52">
        <v>2018</v>
      </c>
      <c r="HH822" s="52" t="s">
        <v>1108</v>
      </c>
      <c r="HM822" s="51" t="s">
        <v>966</v>
      </c>
      <c r="HR822" s="52" t="s">
        <v>10612</v>
      </c>
      <c r="HW822" s="52" t="s">
        <v>132</v>
      </c>
      <c r="IB822" s="52" t="s">
        <v>5593</v>
      </c>
      <c r="IV822" s="51" t="s">
        <v>1054</v>
      </c>
      <c r="JA822" s="51" t="s">
        <v>98</v>
      </c>
      <c r="JK822" s="51" t="s">
        <v>972</v>
      </c>
      <c r="JP822" s="52">
        <v>136340</v>
      </c>
    </row>
    <row r="823" spans="1:281" ht="23.5" thickBot="1">
      <c r="A823" s="51" t="s">
        <v>1054</v>
      </c>
      <c r="F823" s="51" t="s">
        <v>970</v>
      </c>
      <c r="P823" s="81" t="s">
        <v>4280</v>
      </c>
      <c r="Z823" s="52">
        <v>212153</v>
      </c>
      <c r="AE823"/>
      <c r="AF823"/>
      <c r="AG823"/>
      <c r="AH823"/>
      <c r="AI823"/>
      <c r="AO823" s="51" t="s">
        <v>1060</v>
      </c>
      <c r="BD823" s="52" t="s">
        <v>124</v>
      </c>
      <c r="BN823" s="51" t="s">
        <v>1131</v>
      </c>
      <c r="BS823" s="52" t="s">
        <v>7955</v>
      </c>
      <c r="CM823" s="51" t="s">
        <v>958</v>
      </c>
      <c r="DL823" s="51" t="s">
        <v>1072</v>
      </c>
      <c r="DQ823" s="52">
        <v>14980</v>
      </c>
      <c r="DV823" s="52" t="s">
        <v>1549</v>
      </c>
      <c r="EF823" s="51" t="s">
        <v>1098</v>
      </c>
      <c r="EK823" s="51" t="s">
        <v>1053</v>
      </c>
      <c r="EP823" s="51" t="s">
        <v>1049</v>
      </c>
      <c r="EU823" s="51" t="s">
        <v>1054</v>
      </c>
      <c r="EZ823" s="51" t="s">
        <v>994</v>
      </c>
      <c r="FJ823" s="52" t="s">
        <v>1108</v>
      </c>
      <c r="FT823" s="52" t="s">
        <v>1195</v>
      </c>
      <c r="FY823" s="51" t="s">
        <v>960</v>
      </c>
      <c r="GD823" s="52">
        <v>2014</v>
      </c>
      <c r="GS823" s="51" t="s">
        <v>1122</v>
      </c>
      <c r="GX823" s="69"/>
      <c r="GY823" s="69" t="s">
        <v>2276</v>
      </c>
      <c r="GZ823" s="69" t="s">
        <v>8586</v>
      </c>
      <c r="HA823" s="69" t="s">
        <v>732</v>
      </c>
      <c r="HM823" s="52" t="s">
        <v>997</v>
      </c>
      <c r="HR823" s="52" t="s">
        <v>10613</v>
      </c>
      <c r="IB823" s="52" t="s">
        <v>5594</v>
      </c>
      <c r="IQ823" s="51" t="s">
        <v>1080</v>
      </c>
      <c r="JF823" s="51" t="s">
        <v>1094</v>
      </c>
      <c r="JK823" s="52" t="s">
        <v>11334</v>
      </c>
      <c r="JU823" s="51" t="s">
        <v>1147</v>
      </c>
    </row>
    <row r="824" spans="1:281" ht="232.5" thickBot="1">
      <c r="A824" s="52">
        <v>2014</v>
      </c>
      <c r="F824" s="52" t="s">
        <v>124</v>
      </c>
      <c r="K824" s="51" t="s">
        <v>732</v>
      </c>
      <c r="P824" s="52" t="s">
        <v>4281</v>
      </c>
      <c r="U824" s="51" t="s">
        <v>1094</v>
      </c>
      <c r="AE824" s="51" t="s">
        <v>732</v>
      </c>
      <c r="AF824"/>
      <c r="AG824"/>
      <c r="AH824"/>
      <c r="AI824"/>
      <c r="AO824" s="52" t="s">
        <v>1061</v>
      </c>
      <c r="AT824" s="51" t="s">
        <v>1056</v>
      </c>
      <c r="BI824" s="51" t="s">
        <v>1053</v>
      </c>
      <c r="BS824" s="52" t="s">
        <v>7956</v>
      </c>
      <c r="BX824" s="51"/>
      <c r="CM824" s="52" t="s">
        <v>1750</v>
      </c>
      <c r="CW824" s="51" t="s">
        <v>1145</v>
      </c>
      <c r="DL824" s="52">
        <v>0</v>
      </c>
      <c r="DV824" s="52" t="s">
        <v>1550</v>
      </c>
      <c r="EA824" s="51" t="s">
        <v>1059</v>
      </c>
      <c r="EK824" s="52">
        <v>2010</v>
      </c>
      <c r="EP824" s="52">
        <v>100</v>
      </c>
      <c r="EU824" s="52">
        <v>2015</v>
      </c>
      <c r="EZ824" s="52" t="s">
        <v>8981</v>
      </c>
      <c r="FE824" s="51" t="s">
        <v>1090</v>
      </c>
      <c r="GI824" s="51" t="s">
        <v>1097</v>
      </c>
      <c r="GN824" s="51" t="s">
        <v>98</v>
      </c>
      <c r="GS824" s="69" t="s">
        <v>1123</v>
      </c>
      <c r="GT824" s="69" t="s">
        <v>98</v>
      </c>
      <c r="GX824" s="72" t="s">
        <v>101</v>
      </c>
      <c r="GY824" s="70" t="s">
        <v>10121</v>
      </c>
      <c r="GZ824" s="70" t="s">
        <v>10122</v>
      </c>
      <c r="HA824" s="70" t="s">
        <v>10123</v>
      </c>
      <c r="HC824" s="51" t="s">
        <v>1070</v>
      </c>
      <c r="HH824" s="51" t="s">
        <v>1094</v>
      </c>
      <c r="HR824" s="52" t="s">
        <v>10614</v>
      </c>
      <c r="HW824" s="50" t="s">
        <v>1079</v>
      </c>
      <c r="IB824" s="52" t="s">
        <v>1285</v>
      </c>
      <c r="IQ824" s="69"/>
      <c r="IR824" s="69" t="s">
        <v>1081</v>
      </c>
      <c r="IS824" s="69" t="s">
        <v>1082</v>
      </c>
      <c r="IV824" s="51" t="s">
        <v>1056</v>
      </c>
      <c r="JF824" s="52">
        <v>95.8</v>
      </c>
      <c r="JP824" s="51" t="s">
        <v>970</v>
      </c>
      <c r="JU824" s="52">
        <v>100377</v>
      </c>
    </row>
    <row r="825" spans="1:281" ht="48.5" thickBot="1">
      <c r="K825" s="52" t="s">
        <v>2945</v>
      </c>
      <c r="P825" s="52" t="s">
        <v>4282</v>
      </c>
      <c r="U825" s="52">
        <v>800</v>
      </c>
      <c r="Z825" s="51" t="s">
        <v>1098</v>
      </c>
      <c r="AE825" s="52" t="s">
        <v>5993</v>
      </c>
      <c r="AF825"/>
      <c r="AG825"/>
      <c r="AH825"/>
      <c r="AI825"/>
      <c r="AJ825" s="51" t="s">
        <v>1129</v>
      </c>
      <c r="AT825" s="52">
        <v>2030</v>
      </c>
      <c r="BD825" s="51" t="s">
        <v>971</v>
      </c>
      <c r="BI825" s="52">
        <v>2016</v>
      </c>
      <c r="BN825" s="51" t="s">
        <v>1132</v>
      </c>
      <c r="BS825" s="52" t="s">
        <v>7957</v>
      </c>
      <c r="BX825" s="52"/>
      <c r="CW825" s="52" t="s">
        <v>8690</v>
      </c>
      <c r="DQ825" s="51" t="s">
        <v>707</v>
      </c>
      <c r="DV825" s="52" t="s">
        <v>1551</v>
      </c>
      <c r="EA825" s="52">
        <v>75</v>
      </c>
      <c r="EF825" s="51" t="s">
        <v>1099</v>
      </c>
      <c r="FE825" s="52" t="s">
        <v>1110</v>
      </c>
      <c r="FJ825" s="51" t="s">
        <v>1094</v>
      </c>
      <c r="FT825" s="51" t="s">
        <v>966</v>
      </c>
      <c r="FY825" s="51" t="s">
        <v>961</v>
      </c>
      <c r="GD825" s="51" t="s">
        <v>1054</v>
      </c>
      <c r="GI825" s="52">
        <v>38954000</v>
      </c>
      <c r="GN825" s="52" t="s">
        <v>212</v>
      </c>
      <c r="GS825" s="70" t="s">
        <v>2025</v>
      </c>
      <c r="GT825" s="70" t="s">
        <v>9921</v>
      </c>
      <c r="GX825" s="50" t="s">
        <v>1064</v>
      </c>
      <c r="HC825" s="52">
        <v>6285</v>
      </c>
      <c r="HH825" s="52">
        <v>1130</v>
      </c>
      <c r="HM825" s="51" t="s">
        <v>968</v>
      </c>
      <c r="HR825" s="52" t="s">
        <v>10615</v>
      </c>
      <c r="IB825" s="52" t="s">
        <v>1286</v>
      </c>
      <c r="IQ825" s="72" t="s">
        <v>1083</v>
      </c>
      <c r="IR825" s="70">
        <v>0</v>
      </c>
      <c r="IS825" s="70">
        <v>0</v>
      </c>
      <c r="JK825" s="51" t="s">
        <v>973</v>
      </c>
      <c r="JP825" s="52">
        <v>1363400</v>
      </c>
    </row>
    <row r="826" spans="1:281" ht="64.5" thickBot="1">
      <c r="A826" s="51" t="s">
        <v>1056</v>
      </c>
      <c r="F826" s="51" t="s">
        <v>971</v>
      </c>
      <c r="P826" s="52" t="s">
        <v>4283</v>
      </c>
      <c r="Z826" s="52">
        <v>453429</v>
      </c>
      <c r="AE826"/>
      <c r="AF826"/>
      <c r="AG826"/>
      <c r="AH826"/>
      <c r="AI826"/>
      <c r="AJ826" s="52" t="s">
        <v>132</v>
      </c>
      <c r="AO826" s="51" t="s">
        <v>732</v>
      </c>
      <c r="BD826" s="52" t="s">
        <v>6798</v>
      </c>
      <c r="BN826" s="52" t="s">
        <v>1133</v>
      </c>
      <c r="BS826" s="68"/>
      <c r="CM826" s="51" t="s">
        <v>994</v>
      </c>
      <c r="DL826" s="51" t="s">
        <v>1073</v>
      </c>
      <c r="DQ826" s="52" t="s">
        <v>1114</v>
      </c>
      <c r="DV826" s="52" t="s">
        <v>1552</v>
      </c>
      <c r="EF826" s="52" t="s">
        <v>1100</v>
      </c>
      <c r="EK826" s="51" t="s">
        <v>1054</v>
      </c>
      <c r="EP826" s="51" t="s">
        <v>1050</v>
      </c>
      <c r="EU826" s="51" t="s">
        <v>1056</v>
      </c>
      <c r="EZ826" s="51" t="s">
        <v>961</v>
      </c>
      <c r="FJ826" s="52">
        <v>2000</v>
      </c>
      <c r="FT826" s="52" t="s">
        <v>1731</v>
      </c>
      <c r="FY826" s="52" t="s">
        <v>171</v>
      </c>
      <c r="GD826" s="52">
        <v>2016</v>
      </c>
      <c r="GS826" s="71" t="s">
        <v>1126</v>
      </c>
      <c r="GT826" s="71" t="s">
        <v>9922</v>
      </c>
      <c r="HM826" s="52">
        <v>1000000</v>
      </c>
      <c r="HR826" s="52" t="s">
        <v>10616</v>
      </c>
      <c r="IQ826" s="73" t="s">
        <v>1084</v>
      </c>
      <c r="IR826" s="71">
        <v>34</v>
      </c>
      <c r="IS826" s="71">
        <v>1563</v>
      </c>
      <c r="IV826" s="51" t="s">
        <v>1070</v>
      </c>
      <c r="JA826" s="51" t="s">
        <v>1090</v>
      </c>
      <c r="JF826" s="51" t="s">
        <v>707</v>
      </c>
      <c r="JU826" s="51" t="s">
        <v>98</v>
      </c>
    </row>
    <row r="827" spans="1:281" ht="104.5" thickBot="1">
      <c r="A827" s="52">
        <v>2030</v>
      </c>
      <c r="F827" s="52" t="s">
        <v>1953</v>
      </c>
      <c r="K827" s="51" t="s">
        <v>1074</v>
      </c>
      <c r="P827" s="68"/>
      <c r="U827" s="51" t="s">
        <v>707</v>
      </c>
      <c r="AE827" s="51" t="s">
        <v>1074</v>
      </c>
      <c r="AF827"/>
      <c r="AG827"/>
      <c r="AH827"/>
      <c r="AI827"/>
      <c r="AO827" s="52" t="s">
        <v>12120</v>
      </c>
      <c r="AT827" s="51" t="s">
        <v>1057</v>
      </c>
      <c r="BI827" s="51" t="s">
        <v>1054</v>
      </c>
      <c r="BS827" s="161" t="s">
        <v>7958</v>
      </c>
      <c r="BX827" s="51"/>
      <c r="CM827" s="52" t="s">
        <v>8287</v>
      </c>
      <c r="CW827" s="51" t="s">
        <v>1147</v>
      </c>
      <c r="DL827" s="52" t="s">
        <v>1061</v>
      </c>
      <c r="DV827" s="52" t="s">
        <v>1553</v>
      </c>
      <c r="EA827" s="51" t="s">
        <v>1060</v>
      </c>
      <c r="EK827" s="52">
        <v>2016</v>
      </c>
      <c r="EP827" s="52">
        <v>80</v>
      </c>
      <c r="EU827" s="52">
        <v>2025</v>
      </c>
      <c r="EZ827" s="52" t="s">
        <v>917</v>
      </c>
      <c r="FE827" s="51" t="s">
        <v>1092</v>
      </c>
      <c r="GI827" s="51" t="s">
        <v>1098</v>
      </c>
      <c r="GS827" s="70" t="s">
        <v>1275</v>
      </c>
      <c r="GT827" s="70" t="s">
        <v>9923</v>
      </c>
      <c r="HC827" s="51" t="s">
        <v>1071</v>
      </c>
      <c r="HH827" s="51" t="s">
        <v>707</v>
      </c>
      <c r="HR827" s="52" t="s">
        <v>10617</v>
      </c>
      <c r="HW827" s="51" t="s">
        <v>1080</v>
      </c>
      <c r="IQ827" s="72" t="s">
        <v>1085</v>
      </c>
      <c r="IR827" s="70">
        <v>70</v>
      </c>
      <c r="IS827" s="70">
        <v>2792</v>
      </c>
      <c r="JA827" s="52" t="s">
        <v>1091</v>
      </c>
      <c r="JF827" s="52" t="s">
        <v>1095</v>
      </c>
      <c r="JK827" s="51" t="s">
        <v>98</v>
      </c>
      <c r="JP827" s="51" t="s">
        <v>971</v>
      </c>
    </row>
    <row r="828" spans="1:281" ht="115.5" thickBot="1">
      <c r="K828" s="52" t="s">
        <v>2946</v>
      </c>
      <c r="P828" s="81" t="s">
        <v>4284</v>
      </c>
      <c r="U828" s="52" t="s">
        <v>704</v>
      </c>
      <c r="Z828" s="51" t="s">
        <v>1099</v>
      </c>
      <c r="AE828" s="52" t="s">
        <v>5994</v>
      </c>
      <c r="AF828"/>
      <c r="AG828"/>
      <c r="AH828"/>
      <c r="AI828"/>
      <c r="AJ828" s="50" t="s">
        <v>1130</v>
      </c>
      <c r="AT828" s="52" t="s">
        <v>1250</v>
      </c>
      <c r="BD828" s="51" t="s">
        <v>998</v>
      </c>
      <c r="BI828" s="52">
        <v>2016</v>
      </c>
      <c r="BN828" s="51" t="s">
        <v>1134</v>
      </c>
      <c r="BX828" s="52"/>
      <c r="CW828" s="52">
        <v>18066</v>
      </c>
      <c r="DQ828" s="51" t="s">
        <v>1096</v>
      </c>
      <c r="DV828" s="52" t="s">
        <v>1554</v>
      </c>
      <c r="EA828" s="52" t="s">
        <v>1061</v>
      </c>
      <c r="EF828" s="51" t="s">
        <v>1101</v>
      </c>
      <c r="FE828" s="52" t="s">
        <v>4483</v>
      </c>
      <c r="FJ828" s="51" t="s">
        <v>707</v>
      </c>
      <c r="FT828" s="51" t="s">
        <v>968</v>
      </c>
      <c r="FY828" s="51" t="s">
        <v>962</v>
      </c>
      <c r="GD828" s="51" t="s">
        <v>1056</v>
      </c>
      <c r="GI828" s="52">
        <v>155816000</v>
      </c>
      <c r="GS828" s="50" t="s">
        <v>1128</v>
      </c>
      <c r="GX828" s="51" t="s">
        <v>1065</v>
      </c>
      <c r="HC828" s="52">
        <v>6159</v>
      </c>
      <c r="HH828" s="52" t="s">
        <v>1095</v>
      </c>
      <c r="HM828" s="51" t="s">
        <v>969</v>
      </c>
      <c r="HR828" s="52" t="s">
        <v>10618</v>
      </c>
      <c r="HW828" s="69"/>
      <c r="HX828" s="69" t="s">
        <v>1081</v>
      </c>
      <c r="HY828" s="69" t="s">
        <v>1082</v>
      </c>
      <c r="IQ828" s="73" t="s">
        <v>1086</v>
      </c>
      <c r="IR828" s="71">
        <v>270</v>
      </c>
      <c r="IS828" s="71">
        <v>117783</v>
      </c>
      <c r="IV828" s="51" t="s">
        <v>1071</v>
      </c>
      <c r="JK828" s="52" t="s">
        <v>11327</v>
      </c>
      <c r="JP828" s="52" t="s">
        <v>5043</v>
      </c>
      <c r="JU828" s="51" t="s">
        <v>1114</v>
      </c>
    </row>
    <row r="829" spans="1:281" ht="23.5" thickBot="1">
      <c r="A829" s="51" t="s">
        <v>1070</v>
      </c>
      <c r="F829" s="51" t="s">
        <v>998</v>
      </c>
      <c r="P829" s="52" t="s">
        <v>4285</v>
      </c>
      <c r="Z829" s="52" t="s">
        <v>1100</v>
      </c>
      <c r="AE829"/>
      <c r="AF829"/>
      <c r="AG829"/>
      <c r="AH829"/>
      <c r="AI829"/>
      <c r="BD829" s="52" t="s">
        <v>6799</v>
      </c>
      <c r="BN829" s="52" t="s">
        <v>7739</v>
      </c>
      <c r="BS829" s="50" t="s">
        <v>1555</v>
      </c>
      <c r="CM829" s="51" t="s">
        <v>961</v>
      </c>
      <c r="DL829" s="51" t="s">
        <v>732</v>
      </c>
      <c r="DQ829" s="52" t="s">
        <v>1103</v>
      </c>
      <c r="EF829" s="52" t="s">
        <v>1102</v>
      </c>
      <c r="EK829" s="51" t="s">
        <v>1055</v>
      </c>
      <c r="EP829" s="51" t="s">
        <v>1051</v>
      </c>
      <c r="EU829" s="51" t="s">
        <v>1070</v>
      </c>
      <c r="EZ829" s="51" t="s">
        <v>962</v>
      </c>
      <c r="FJ829" s="52" t="s">
        <v>1095</v>
      </c>
      <c r="FT829" s="52" t="s">
        <v>124</v>
      </c>
      <c r="FY829" s="52" t="s">
        <v>171</v>
      </c>
      <c r="GD829" s="52">
        <v>2020</v>
      </c>
      <c r="GN829" s="51" t="s">
        <v>950</v>
      </c>
      <c r="HM829" s="52" t="s">
        <v>124</v>
      </c>
      <c r="HR829" s="52" t="s">
        <v>10619</v>
      </c>
      <c r="HW829" s="72" t="s">
        <v>1083</v>
      </c>
      <c r="HX829" s="70">
        <v>0</v>
      </c>
      <c r="HY829" s="70">
        <v>0</v>
      </c>
      <c r="IQ829" s="72" t="s">
        <v>1087</v>
      </c>
      <c r="IR829" s="70">
        <v>0</v>
      </c>
      <c r="IS829" s="70">
        <v>0</v>
      </c>
      <c r="JA829" s="51" t="s">
        <v>1092</v>
      </c>
      <c r="JF829" s="51" t="s">
        <v>1096</v>
      </c>
    </row>
    <row r="830" spans="1:281" ht="23.5" thickBot="1">
      <c r="A830" s="52">
        <v>70</v>
      </c>
      <c r="F830" s="52" t="s">
        <v>1954</v>
      </c>
      <c r="K830" s="51" t="s">
        <v>1075</v>
      </c>
      <c r="P830" s="52" t="s">
        <v>4286</v>
      </c>
      <c r="U830" s="51" t="s">
        <v>1096</v>
      </c>
      <c r="AE830" s="51" t="s">
        <v>1075</v>
      </c>
      <c r="AF830"/>
      <c r="AG830"/>
      <c r="AH830"/>
      <c r="AI830"/>
      <c r="AT830" s="51" t="s">
        <v>1059</v>
      </c>
      <c r="BI830" s="51" t="s">
        <v>1055</v>
      </c>
      <c r="BX830" s="51"/>
      <c r="CM830" s="52" t="s">
        <v>918</v>
      </c>
      <c r="CW830" s="51" t="s">
        <v>98</v>
      </c>
      <c r="DL830" s="52" t="s">
        <v>8879</v>
      </c>
      <c r="DV830" s="50" t="s">
        <v>1555</v>
      </c>
      <c r="EA830" s="51" t="s">
        <v>732</v>
      </c>
      <c r="EK830" s="52">
        <v>100</v>
      </c>
      <c r="EP830" s="52" t="s">
        <v>2736</v>
      </c>
      <c r="EU830" s="52">
        <v>12</v>
      </c>
      <c r="EZ830" s="52" t="s">
        <v>1004</v>
      </c>
      <c r="FE830" s="51" t="s">
        <v>1094</v>
      </c>
      <c r="GI830" s="51" t="s">
        <v>1099</v>
      </c>
      <c r="GN830" s="52" t="s">
        <v>1000</v>
      </c>
      <c r="GX830" s="51" t="s">
        <v>1066</v>
      </c>
      <c r="HC830" s="51" t="s">
        <v>1072</v>
      </c>
      <c r="HH830" s="51" t="s">
        <v>1096</v>
      </c>
      <c r="HR830" s="52" t="s">
        <v>10620</v>
      </c>
      <c r="HW830" s="73" t="s">
        <v>1084</v>
      </c>
      <c r="HX830" s="71">
        <v>6</v>
      </c>
      <c r="HY830" s="71">
        <v>1960</v>
      </c>
      <c r="IQ830" s="50" t="s">
        <v>1088</v>
      </c>
      <c r="IV830" s="51" t="s">
        <v>1072</v>
      </c>
      <c r="JA830" s="52" t="s">
        <v>1093</v>
      </c>
      <c r="JF830" s="52" t="s">
        <v>1103</v>
      </c>
      <c r="JP830" s="51" t="s">
        <v>972</v>
      </c>
      <c r="JU830" s="51" t="s">
        <v>1143</v>
      </c>
    </row>
    <row r="831" spans="1:281" ht="35" thickBot="1">
      <c r="K831" s="52" t="s">
        <v>2947</v>
      </c>
      <c r="P831" s="52"/>
      <c r="U831" s="52" t="s">
        <v>1103</v>
      </c>
      <c r="Z831" s="51" t="s">
        <v>1101</v>
      </c>
      <c r="AE831" s="52" t="s">
        <v>1076</v>
      </c>
      <c r="AF831"/>
      <c r="AG831"/>
      <c r="AH831"/>
      <c r="AI831"/>
      <c r="AJ831" s="51" t="s">
        <v>1131</v>
      </c>
      <c r="AO831" s="50" t="s">
        <v>1044</v>
      </c>
      <c r="BD831" s="51" t="s">
        <v>999</v>
      </c>
      <c r="BI831" s="52">
        <v>24.14</v>
      </c>
      <c r="BN831" s="51" t="s">
        <v>1135</v>
      </c>
      <c r="BX831" s="52"/>
      <c r="CW831" s="52" t="s">
        <v>8692</v>
      </c>
      <c r="DQ831" s="51" t="s">
        <v>1097</v>
      </c>
      <c r="EA831" s="52" t="s">
        <v>3781</v>
      </c>
      <c r="EF831" s="51" t="s">
        <v>98</v>
      </c>
      <c r="FE831" s="52">
        <v>8800</v>
      </c>
      <c r="FJ831" s="51" t="s">
        <v>1096</v>
      </c>
      <c r="FT831" s="51" t="s">
        <v>969</v>
      </c>
      <c r="FY831" s="51" t="s">
        <v>964</v>
      </c>
      <c r="GD831" s="51" t="s">
        <v>1070</v>
      </c>
      <c r="GI831" s="52" t="s">
        <v>1106</v>
      </c>
      <c r="GS831" s="51" t="s">
        <v>1129</v>
      </c>
      <c r="GX831" s="52" t="s">
        <v>2065</v>
      </c>
      <c r="HC831" s="52">
        <v>100</v>
      </c>
      <c r="HH831" s="52" t="s">
        <v>1103</v>
      </c>
      <c r="HM831" s="51" t="s">
        <v>970</v>
      </c>
      <c r="HR831" s="52" t="s">
        <v>10621</v>
      </c>
      <c r="HW831" s="72" t="s">
        <v>1085</v>
      </c>
      <c r="HX831" s="70">
        <v>0</v>
      </c>
      <c r="HY831" s="70">
        <v>0</v>
      </c>
      <c r="JP831" s="52" t="s">
        <v>5044</v>
      </c>
      <c r="JU831" s="52" t="s">
        <v>11518</v>
      </c>
    </row>
    <row r="832" spans="1:281" ht="15" thickBot="1">
      <c r="A832" s="51" t="s">
        <v>1071</v>
      </c>
      <c r="F832" s="51" t="s">
        <v>999</v>
      </c>
      <c r="P832" s="81" t="s">
        <v>4287</v>
      </c>
      <c r="Z832" s="52" t="s">
        <v>1107</v>
      </c>
      <c r="AE832"/>
      <c r="AF832"/>
      <c r="AG832"/>
      <c r="AH832"/>
      <c r="AI832"/>
      <c r="AT832" s="51" t="s">
        <v>1060</v>
      </c>
      <c r="BD832" s="52">
        <v>10000000</v>
      </c>
      <c r="BN832" s="52" t="s">
        <v>1585</v>
      </c>
      <c r="BS832" s="51" t="s">
        <v>1556</v>
      </c>
      <c r="CM832" s="51" t="s">
        <v>962</v>
      </c>
      <c r="DL832" s="51" t="s">
        <v>1074</v>
      </c>
      <c r="DQ832" s="52">
        <v>4016000</v>
      </c>
      <c r="EK832" s="51" t="s">
        <v>1056</v>
      </c>
      <c r="EP832" s="51" t="s">
        <v>1053</v>
      </c>
      <c r="EU832" s="51" t="s">
        <v>1071</v>
      </c>
      <c r="EZ832" s="51" t="s">
        <v>964</v>
      </c>
      <c r="FJ832" s="52" t="s">
        <v>1103</v>
      </c>
      <c r="FT832" s="52" t="s">
        <v>124</v>
      </c>
      <c r="FY832" s="52" t="s">
        <v>171</v>
      </c>
      <c r="GD832" s="52">
        <v>71</v>
      </c>
      <c r="GN832" s="51" t="s">
        <v>987</v>
      </c>
      <c r="GS832" s="52" t="s">
        <v>132</v>
      </c>
      <c r="HM832" s="52" t="s">
        <v>124</v>
      </c>
      <c r="HR832" s="52" t="s">
        <v>10622</v>
      </c>
      <c r="HW832" s="73" t="s">
        <v>1086</v>
      </c>
      <c r="HX832" s="71">
        <v>5</v>
      </c>
      <c r="HY832" s="71">
        <v>2394</v>
      </c>
      <c r="IV832" s="51" t="s">
        <v>1073</v>
      </c>
      <c r="JA832" s="51" t="s">
        <v>1094</v>
      </c>
      <c r="JF832" s="51" t="s">
        <v>1097</v>
      </c>
      <c r="JK832" s="51" t="s">
        <v>950</v>
      </c>
    </row>
    <row r="833" spans="1:281" ht="35" thickBot="1">
      <c r="A833" s="52">
        <v>100</v>
      </c>
      <c r="F833" s="52">
        <v>0</v>
      </c>
      <c r="P833" s="68"/>
      <c r="U833" s="51" t="s">
        <v>1097</v>
      </c>
      <c r="AE833"/>
      <c r="AF833"/>
      <c r="AG833"/>
      <c r="AH833"/>
      <c r="AI833"/>
      <c r="AJ833" s="51" t="s">
        <v>1132</v>
      </c>
      <c r="AT833" s="52" t="s">
        <v>1061</v>
      </c>
      <c r="BI833" s="51" t="s">
        <v>1056</v>
      </c>
      <c r="BS833" s="69" t="s">
        <v>1557</v>
      </c>
      <c r="BT833" s="69" t="s">
        <v>1558</v>
      </c>
      <c r="BX833" s="51"/>
      <c r="CM833" s="52" t="s">
        <v>963</v>
      </c>
      <c r="CW833" s="51" t="s">
        <v>1114</v>
      </c>
      <c r="DV833" s="51" t="s">
        <v>1556</v>
      </c>
      <c r="EK833" s="52">
        <v>2020</v>
      </c>
      <c r="EP833" s="52">
        <v>2011</v>
      </c>
      <c r="EU833" s="52">
        <v>50</v>
      </c>
      <c r="EZ833" s="52" t="s">
        <v>979</v>
      </c>
      <c r="FE833" s="51" t="s">
        <v>707</v>
      </c>
      <c r="GI833" s="51" t="s">
        <v>1101</v>
      </c>
      <c r="GN833" s="52" t="s">
        <v>988</v>
      </c>
      <c r="GX833" s="51" t="s">
        <v>1068</v>
      </c>
      <c r="HC833" s="51" t="s">
        <v>1073</v>
      </c>
      <c r="HH833" s="51" t="s">
        <v>1097</v>
      </c>
      <c r="HR833" s="52" t="s">
        <v>10623</v>
      </c>
      <c r="HW833" s="72" t="s">
        <v>1087</v>
      </c>
      <c r="HX833" s="70">
        <v>0</v>
      </c>
      <c r="HY833" s="70">
        <v>0</v>
      </c>
      <c r="IQ833" s="51" t="s">
        <v>1089</v>
      </c>
      <c r="IV833" s="52" t="s">
        <v>171</v>
      </c>
      <c r="JA833" s="52">
        <v>1568</v>
      </c>
      <c r="JF833" s="52">
        <v>60000</v>
      </c>
      <c r="JK833" s="52" t="s">
        <v>5046</v>
      </c>
      <c r="JP833" s="51" t="s">
        <v>973</v>
      </c>
      <c r="JU833" s="51" t="s">
        <v>1145</v>
      </c>
    </row>
    <row r="834" spans="1:281" ht="409.6" thickBot="1">
      <c r="P834" s="52" t="s">
        <v>4288</v>
      </c>
      <c r="U834" s="52">
        <v>0</v>
      </c>
      <c r="Z834" s="51" t="s">
        <v>98</v>
      </c>
      <c r="AE834"/>
      <c r="AF834"/>
      <c r="AG834"/>
      <c r="AH834"/>
      <c r="AI834"/>
      <c r="AJ834" s="52" t="s">
        <v>1133</v>
      </c>
      <c r="AO834" s="51" t="s">
        <v>1045</v>
      </c>
      <c r="BD834" s="51" t="s">
        <v>98</v>
      </c>
      <c r="BI834" s="52">
        <v>2021</v>
      </c>
      <c r="BN834" s="51" t="s">
        <v>1137</v>
      </c>
      <c r="BS834" s="70" t="s">
        <v>2939</v>
      </c>
      <c r="BT834" s="70" t="s">
        <v>7959</v>
      </c>
      <c r="BX834" s="52"/>
      <c r="DL834" s="51" t="s">
        <v>1075</v>
      </c>
      <c r="DQ834" s="51" t="s">
        <v>1098</v>
      </c>
      <c r="DV834" s="69" t="s">
        <v>1557</v>
      </c>
      <c r="DW834" s="69" t="s">
        <v>1558</v>
      </c>
      <c r="FE834" s="52" t="s">
        <v>1095</v>
      </c>
      <c r="FJ834" s="51" t="s">
        <v>1097</v>
      </c>
      <c r="FT834" s="51" t="s">
        <v>970</v>
      </c>
      <c r="FY834" s="51" t="s">
        <v>966</v>
      </c>
      <c r="GD834" s="51" t="s">
        <v>1071</v>
      </c>
      <c r="GI834" s="52" t="s">
        <v>1107</v>
      </c>
      <c r="GS834" s="50" t="s">
        <v>1130</v>
      </c>
      <c r="GX834" s="52" t="s">
        <v>10124</v>
      </c>
      <c r="HC834" s="52" t="s">
        <v>2002</v>
      </c>
      <c r="HH834" s="52">
        <v>38420000</v>
      </c>
      <c r="HM834" s="51" t="s">
        <v>971</v>
      </c>
      <c r="HR834" s="52" t="s">
        <v>10624</v>
      </c>
      <c r="HW834" s="50" t="s">
        <v>1088</v>
      </c>
      <c r="JP834" s="52">
        <v>27268</v>
      </c>
      <c r="JU834" s="52" t="s">
        <v>11519</v>
      </c>
    </row>
    <row r="835" spans="1:281" ht="409.6" thickBot="1">
      <c r="A835" s="51" t="s">
        <v>1072</v>
      </c>
      <c r="F835" s="51" t="s">
        <v>98</v>
      </c>
      <c r="K835" s="51" t="s">
        <v>1066</v>
      </c>
      <c r="Z835" s="52" t="s">
        <v>4080</v>
      </c>
      <c r="AE835" s="50" t="s">
        <v>1077</v>
      </c>
      <c r="AF835"/>
      <c r="AG835"/>
      <c r="AH835"/>
      <c r="AI835"/>
      <c r="AT835" s="51" t="s">
        <v>732</v>
      </c>
      <c r="BN835" s="52" t="s">
        <v>7740</v>
      </c>
      <c r="BS835" s="71" t="s">
        <v>7960</v>
      </c>
      <c r="BT835" s="71" t="s">
        <v>7961</v>
      </c>
      <c r="CM835" s="51" t="s">
        <v>964</v>
      </c>
      <c r="CW835" s="51" t="s">
        <v>1143</v>
      </c>
      <c r="DL835" s="52" t="s">
        <v>3045</v>
      </c>
      <c r="DQ835" s="52">
        <v>14126000</v>
      </c>
      <c r="DV835" s="70" t="s">
        <v>1559</v>
      </c>
      <c r="DW835" s="70" t="s">
        <v>1560</v>
      </c>
      <c r="EA835" s="51" t="s">
        <v>1046</v>
      </c>
      <c r="EF835" s="51" t="s">
        <v>1090</v>
      </c>
      <c r="EK835" s="51" t="s">
        <v>1057</v>
      </c>
      <c r="EP835" s="51" t="s">
        <v>1054</v>
      </c>
      <c r="EU835" s="51" t="s">
        <v>1072</v>
      </c>
      <c r="EZ835" s="51" t="s">
        <v>966</v>
      </c>
      <c r="FJ835" s="52">
        <v>48000000</v>
      </c>
      <c r="FT835" s="52" t="s">
        <v>124</v>
      </c>
      <c r="FY835" s="52" t="s">
        <v>171</v>
      </c>
      <c r="GD835" s="52">
        <v>180</v>
      </c>
      <c r="GN835" s="51" t="s">
        <v>989</v>
      </c>
      <c r="HM835" s="52" t="s">
        <v>4642</v>
      </c>
      <c r="HR835" s="52" t="s">
        <v>10625</v>
      </c>
      <c r="IQ835" s="51" t="s">
        <v>1090</v>
      </c>
      <c r="IV835" s="51" t="s">
        <v>732</v>
      </c>
      <c r="JA835" s="51" t="s">
        <v>707</v>
      </c>
      <c r="JF835" s="51" t="s">
        <v>1098</v>
      </c>
      <c r="JK835" s="51" t="s">
        <v>952</v>
      </c>
    </row>
    <row r="836" spans="1:281" ht="409.6" thickBot="1">
      <c r="A836" s="52">
        <v>100</v>
      </c>
      <c r="K836" s="52" t="s">
        <v>2948</v>
      </c>
      <c r="P836" s="50" t="s">
        <v>1039</v>
      </c>
      <c r="U836" s="51" t="s">
        <v>1098</v>
      </c>
      <c r="AE836"/>
      <c r="AF836"/>
      <c r="AG836"/>
      <c r="AH836"/>
      <c r="AI836"/>
      <c r="AJ836" s="51" t="s">
        <v>1134</v>
      </c>
      <c r="AO836" s="51" t="s">
        <v>1046</v>
      </c>
      <c r="AT836" s="52" t="s">
        <v>6367</v>
      </c>
      <c r="BI836" s="51" t="s">
        <v>1057</v>
      </c>
      <c r="BS836" s="70" t="s">
        <v>7962</v>
      </c>
      <c r="BT836" s="70" t="s">
        <v>7963</v>
      </c>
      <c r="BX836" s="51"/>
      <c r="CM836" s="52" t="s">
        <v>1195</v>
      </c>
      <c r="CW836" s="52" t="s">
        <v>8689</v>
      </c>
      <c r="DV836" s="50" t="s">
        <v>735</v>
      </c>
      <c r="EA836" s="52" t="s">
        <v>1252</v>
      </c>
      <c r="EF836" s="52" t="s">
        <v>1110</v>
      </c>
      <c r="EK836" s="52" t="s">
        <v>2737</v>
      </c>
      <c r="EP836" s="52">
        <v>2011</v>
      </c>
      <c r="EU836" s="52">
        <v>74</v>
      </c>
      <c r="EZ836" s="52" t="s">
        <v>1731</v>
      </c>
      <c r="FE836" s="51" t="s">
        <v>1096</v>
      </c>
      <c r="GI836" s="51" t="s">
        <v>98</v>
      </c>
      <c r="GN836" s="52" t="s">
        <v>990</v>
      </c>
      <c r="GX836" s="51" t="s">
        <v>1069</v>
      </c>
      <c r="HC836" s="51" t="s">
        <v>732</v>
      </c>
      <c r="HH836" s="51" t="s">
        <v>1098</v>
      </c>
      <c r="HR836" s="52" t="s">
        <v>10626</v>
      </c>
      <c r="IQ836" s="52" t="s">
        <v>1091</v>
      </c>
      <c r="JA836" s="52" t="s">
        <v>1095</v>
      </c>
      <c r="JF836" s="52">
        <v>0</v>
      </c>
      <c r="JK836" s="52" t="s">
        <v>988</v>
      </c>
      <c r="JP836" s="51" t="s">
        <v>98</v>
      </c>
      <c r="JU836" s="51" t="s">
        <v>1147</v>
      </c>
    </row>
    <row r="837" spans="1:281" ht="16.5">
      <c r="U837" s="52">
        <v>20000</v>
      </c>
      <c r="AE837"/>
      <c r="AF837"/>
      <c r="AG837"/>
      <c r="AH837"/>
      <c r="AI837"/>
      <c r="AJ837" s="52" t="s">
        <v>6165</v>
      </c>
      <c r="AO837" s="52" t="s">
        <v>1047</v>
      </c>
      <c r="BI837" s="52" t="s">
        <v>1255</v>
      </c>
      <c r="BN837" s="51" t="s">
        <v>1139</v>
      </c>
      <c r="BS837" s="50" t="s">
        <v>735</v>
      </c>
      <c r="DQ837" s="51" t="s">
        <v>1099</v>
      </c>
      <c r="FE837" s="52" t="s">
        <v>1103</v>
      </c>
      <c r="FJ837" s="51" t="s">
        <v>1098</v>
      </c>
      <c r="FT837" s="51" t="s">
        <v>971</v>
      </c>
      <c r="FY837" s="51" t="s">
        <v>968</v>
      </c>
      <c r="GD837" s="51" t="s">
        <v>1072</v>
      </c>
      <c r="GI837" s="52" t="s">
        <v>9725</v>
      </c>
      <c r="GS837" s="51" t="s">
        <v>1131</v>
      </c>
      <c r="GX837" s="52" t="s">
        <v>10125</v>
      </c>
      <c r="HC837" s="52" t="s">
        <v>10295</v>
      </c>
      <c r="HH837" s="52">
        <v>21296000</v>
      </c>
      <c r="HM837" s="51" t="s">
        <v>998</v>
      </c>
      <c r="HR837" s="52" t="s">
        <v>10627</v>
      </c>
      <c r="HW837" s="51" t="s">
        <v>1089</v>
      </c>
      <c r="IV837" s="51" t="s">
        <v>1074</v>
      </c>
      <c r="JP837" s="52" t="s">
        <v>5045</v>
      </c>
      <c r="JU837" s="52">
        <v>90509</v>
      </c>
    </row>
    <row r="838" spans="1:281">
      <c r="A838" s="51" t="s">
        <v>1073</v>
      </c>
      <c r="K838" s="51" t="s">
        <v>1068</v>
      </c>
      <c r="AE838" s="51" t="s">
        <v>1078</v>
      </c>
      <c r="AF838"/>
      <c r="AG838"/>
      <c r="AH838"/>
      <c r="AI838"/>
      <c r="BD838" s="51" t="s">
        <v>950</v>
      </c>
      <c r="BN838" s="52">
        <v>100</v>
      </c>
      <c r="BX838" s="51"/>
      <c r="CM838" s="51" t="s">
        <v>966</v>
      </c>
      <c r="CW838" s="51" t="s">
        <v>1145</v>
      </c>
      <c r="DQ838" s="52" t="s">
        <v>1106</v>
      </c>
      <c r="EA838" s="51" t="s">
        <v>707</v>
      </c>
      <c r="EF838" s="51" t="s">
        <v>1092</v>
      </c>
      <c r="EK838" s="51" t="s">
        <v>1059</v>
      </c>
      <c r="EP838" s="51" t="s">
        <v>1055</v>
      </c>
      <c r="EU838" s="51" t="s">
        <v>1073</v>
      </c>
      <c r="EZ838" s="51" t="s">
        <v>968</v>
      </c>
      <c r="FJ838" s="52">
        <v>250000000</v>
      </c>
      <c r="FT838" s="52" t="s">
        <v>9372</v>
      </c>
      <c r="FY838" s="52" t="s">
        <v>124</v>
      </c>
      <c r="GD838" s="52">
        <v>100</v>
      </c>
      <c r="GN838" s="51" t="s">
        <v>991</v>
      </c>
      <c r="HM838" s="52" t="s">
        <v>4643</v>
      </c>
      <c r="HR838" s="52" t="s">
        <v>10628</v>
      </c>
      <c r="IQ838" s="51" t="s">
        <v>1092</v>
      </c>
      <c r="JA838" s="51" t="s">
        <v>1096</v>
      </c>
      <c r="JF838" s="51" t="s">
        <v>1099</v>
      </c>
      <c r="JK838" s="51" t="s">
        <v>954</v>
      </c>
    </row>
    <row r="839" spans="1:281" ht="16.5">
      <c r="A839" s="52" t="s">
        <v>2002</v>
      </c>
      <c r="F839" s="51" t="s">
        <v>950</v>
      </c>
      <c r="K839" s="52" t="s">
        <v>2949</v>
      </c>
      <c r="P839" s="51" t="s">
        <v>1040</v>
      </c>
      <c r="U839" s="51" t="s">
        <v>1099</v>
      </c>
      <c r="Z839" s="51" t="s">
        <v>1090</v>
      </c>
      <c r="AE839" s="52" t="s">
        <v>132</v>
      </c>
      <c r="AF839"/>
      <c r="AG839"/>
      <c r="AH839"/>
      <c r="AI839"/>
      <c r="AJ839" s="51" t="s">
        <v>1135</v>
      </c>
      <c r="AO839" s="51" t="s">
        <v>707</v>
      </c>
      <c r="BD839" s="52" t="s">
        <v>1517</v>
      </c>
      <c r="BI839" s="51" t="s">
        <v>1059</v>
      </c>
      <c r="BX839" s="52"/>
      <c r="CM839" s="52" t="s">
        <v>997</v>
      </c>
      <c r="CW839" s="52" t="s">
        <v>8690</v>
      </c>
      <c r="DL839" s="50" t="s">
        <v>1077</v>
      </c>
      <c r="DV839" s="50" t="s">
        <v>1041</v>
      </c>
      <c r="EA839" s="52" t="s">
        <v>2735</v>
      </c>
      <c r="EF839" s="52" t="s">
        <v>1111</v>
      </c>
      <c r="EK839" s="52">
        <v>100</v>
      </c>
      <c r="EP839" s="52">
        <v>14840000</v>
      </c>
      <c r="EU839" s="52" t="s">
        <v>1061</v>
      </c>
      <c r="EZ839" s="52" t="s">
        <v>124</v>
      </c>
      <c r="FE839" s="51" t="s">
        <v>1097</v>
      </c>
      <c r="GN839" s="52" t="s">
        <v>992</v>
      </c>
      <c r="GS839" s="51" t="s">
        <v>1132</v>
      </c>
      <c r="GX839" s="51" t="s">
        <v>1053</v>
      </c>
      <c r="HC839" s="51" t="s">
        <v>1074</v>
      </c>
      <c r="HH839" s="51" t="s">
        <v>1099</v>
      </c>
      <c r="HR839" s="52" t="s">
        <v>10629</v>
      </c>
      <c r="HW839" s="51" t="s">
        <v>1090</v>
      </c>
      <c r="IQ839" s="52" t="s">
        <v>1105</v>
      </c>
      <c r="IV839" s="51" t="s">
        <v>1075</v>
      </c>
      <c r="JA839" s="52" t="s">
        <v>1103</v>
      </c>
      <c r="JF839" s="52" t="s">
        <v>1104</v>
      </c>
      <c r="JK839" s="52" t="s">
        <v>955</v>
      </c>
      <c r="JU839" s="51" t="s">
        <v>98</v>
      </c>
    </row>
    <row r="840" spans="1:281" ht="16.5">
      <c r="F840" s="52" t="s">
        <v>1517</v>
      </c>
      <c r="P840" s="52" t="s">
        <v>1430</v>
      </c>
      <c r="U840" s="52" t="s">
        <v>1104</v>
      </c>
      <c r="Z840" s="52" t="s">
        <v>1116</v>
      </c>
      <c r="AE840"/>
      <c r="AF840"/>
      <c r="AG840"/>
      <c r="AH840"/>
      <c r="AI840"/>
      <c r="AJ840" s="52" t="s">
        <v>1280</v>
      </c>
      <c r="AO840" s="52" t="s">
        <v>6834</v>
      </c>
      <c r="AT840" s="50" t="s">
        <v>1044</v>
      </c>
      <c r="BI840" s="52">
        <v>89</v>
      </c>
      <c r="BN840" s="51" t="s">
        <v>98</v>
      </c>
      <c r="BS840" s="50" t="s">
        <v>1041</v>
      </c>
      <c r="DQ840" s="51" t="s">
        <v>1101</v>
      </c>
      <c r="FE840" s="52">
        <v>200000000</v>
      </c>
      <c r="FJ840" s="51" t="s">
        <v>1099</v>
      </c>
      <c r="FT840" s="51" t="s">
        <v>998</v>
      </c>
      <c r="FY840" s="51" t="s">
        <v>969</v>
      </c>
      <c r="GD840" s="51" t="s">
        <v>1073</v>
      </c>
      <c r="GS840" s="52" t="s">
        <v>1133</v>
      </c>
      <c r="GX840" s="52">
        <v>2018</v>
      </c>
      <c r="HC840" s="52" t="s">
        <v>10298</v>
      </c>
      <c r="HH840" s="52" t="s">
        <v>1104</v>
      </c>
      <c r="HM840" s="51" t="s">
        <v>999</v>
      </c>
      <c r="HR840" s="52" t="s">
        <v>10630</v>
      </c>
      <c r="HW840" s="52" t="s">
        <v>1091</v>
      </c>
      <c r="IV840" s="52" t="s">
        <v>171</v>
      </c>
    </row>
    <row r="841" spans="1:281" ht="16.5">
      <c r="A841" s="51" t="s">
        <v>732</v>
      </c>
      <c r="K841" s="51" t="s">
        <v>1069</v>
      </c>
      <c r="P841" s="52" t="s">
        <v>4289</v>
      </c>
      <c r="AE841" s="50" t="s">
        <v>1079</v>
      </c>
      <c r="AF841"/>
      <c r="AG841"/>
      <c r="AH841"/>
      <c r="AI841"/>
      <c r="BD841" s="51" t="s">
        <v>987</v>
      </c>
      <c r="BN841" s="52" t="s">
        <v>7741</v>
      </c>
      <c r="BX841" s="51"/>
      <c r="CM841" s="51" t="s">
        <v>968</v>
      </c>
      <c r="CW841" s="51" t="s">
        <v>1147</v>
      </c>
      <c r="DQ841" s="52" t="s">
        <v>1102</v>
      </c>
      <c r="EA841" s="51" t="s">
        <v>1049</v>
      </c>
      <c r="EF841" s="51" t="s">
        <v>1094</v>
      </c>
      <c r="EK841" s="51" t="s">
        <v>1060</v>
      </c>
      <c r="EP841" s="51" t="s">
        <v>1056</v>
      </c>
      <c r="EU841" s="51" t="s">
        <v>732</v>
      </c>
      <c r="EZ841" s="51" t="s">
        <v>969</v>
      </c>
      <c r="FJ841" s="52" t="s">
        <v>1106</v>
      </c>
      <c r="FT841" s="52" t="s">
        <v>9373</v>
      </c>
      <c r="FY841" s="52" t="s">
        <v>124</v>
      </c>
      <c r="GD841" s="52" t="s">
        <v>2002</v>
      </c>
      <c r="GI841" s="51" t="s">
        <v>1090</v>
      </c>
      <c r="GN841" s="51" t="s">
        <v>958</v>
      </c>
      <c r="HM841" s="52">
        <v>1000000</v>
      </c>
      <c r="IQ841" s="51" t="s">
        <v>1094</v>
      </c>
      <c r="JA841" s="51" t="s">
        <v>1097</v>
      </c>
      <c r="JF841" s="51" t="s">
        <v>1101</v>
      </c>
      <c r="JK841" s="51" t="s">
        <v>956</v>
      </c>
      <c r="JP841" s="51" t="s">
        <v>950</v>
      </c>
      <c r="JU841" s="50" t="s">
        <v>1148</v>
      </c>
    </row>
    <row r="842" spans="1:281" ht="16.5">
      <c r="A842" s="52" t="s">
        <v>2340</v>
      </c>
      <c r="F842" s="51" t="s">
        <v>987</v>
      </c>
      <c r="K842" s="52" t="s">
        <v>2944</v>
      </c>
      <c r="P842" s="68"/>
      <c r="U842" s="51" t="s">
        <v>1101</v>
      </c>
      <c r="Z842" s="51" t="s">
        <v>1092</v>
      </c>
      <c r="AE842"/>
      <c r="AF842"/>
      <c r="AG842"/>
      <c r="AH842"/>
      <c r="AI842"/>
      <c r="AJ842" s="51" t="s">
        <v>1137</v>
      </c>
      <c r="AO842" s="51" t="s">
        <v>1049</v>
      </c>
      <c r="BD842" s="52" t="s">
        <v>988</v>
      </c>
      <c r="BI842" s="51" t="s">
        <v>1060</v>
      </c>
      <c r="BX842" s="52"/>
      <c r="CM842" s="52">
        <v>2439438.54</v>
      </c>
      <c r="CW842" s="52">
        <v>18066</v>
      </c>
      <c r="DL842" s="51" t="s">
        <v>1078</v>
      </c>
      <c r="DV842" s="51" t="s">
        <v>1042</v>
      </c>
      <c r="EA842" s="52">
        <v>100</v>
      </c>
      <c r="EF842" s="52">
        <v>417681</v>
      </c>
      <c r="EK842" s="52" t="s">
        <v>2002</v>
      </c>
      <c r="EP842" s="52">
        <v>2020</v>
      </c>
      <c r="EU842" s="52" t="s">
        <v>3162</v>
      </c>
      <c r="EZ842" s="52" t="s">
        <v>124</v>
      </c>
      <c r="FE842" s="51" t="s">
        <v>1098</v>
      </c>
      <c r="GI842" s="52" t="s">
        <v>1110</v>
      </c>
      <c r="GN842" s="52" t="s">
        <v>1742</v>
      </c>
      <c r="GS842" s="51" t="s">
        <v>1134</v>
      </c>
      <c r="GX842" s="51" t="s">
        <v>1054</v>
      </c>
      <c r="HC842" s="51" t="s">
        <v>1075</v>
      </c>
      <c r="HH842" s="51" t="s">
        <v>1101</v>
      </c>
      <c r="HR842" s="50" t="s">
        <v>1555</v>
      </c>
      <c r="HW842" s="51" t="s">
        <v>1092</v>
      </c>
      <c r="IQ842" s="52">
        <v>4434</v>
      </c>
      <c r="JA842" s="52">
        <v>412977</v>
      </c>
      <c r="JF842" s="52" t="s">
        <v>1120</v>
      </c>
      <c r="JK842" s="52" t="s">
        <v>6324</v>
      </c>
      <c r="JP842" s="52" t="s">
        <v>5046</v>
      </c>
    </row>
    <row r="843" spans="1:281">
      <c r="F843" s="52" t="s">
        <v>988</v>
      </c>
      <c r="P843" s="52" t="s">
        <v>4290</v>
      </c>
      <c r="U843" s="52" t="s">
        <v>1567</v>
      </c>
      <c r="Z843" s="52" t="s">
        <v>4081</v>
      </c>
      <c r="AE843"/>
      <c r="AF843"/>
      <c r="AG843"/>
      <c r="AH843"/>
      <c r="AI843"/>
      <c r="AJ843" s="52" t="s">
        <v>6166</v>
      </c>
      <c r="AO843" s="52">
        <v>100</v>
      </c>
      <c r="AT843" s="51" t="s">
        <v>1045</v>
      </c>
      <c r="BI843" s="52" t="s">
        <v>1061</v>
      </c>
      <c r="BS843" s="51" t="s">
        <v>1042</v>
      </c>
      <c r="DL843" s="52" t="s">
        <v>132</v>
      </c>
      <c r="DQ843" s="51" t="s">
        <v>98</v>
      </c>
      <c r="DV843" s="52" t="s">
        <v>1043</v>
      </c>
      <c r="FE843" s="52">
        <v>200000000</v>
      </c>
      <c r="FJ843" s="51" t="s">
        <v>1101</v>
      </c>
      <c r="FT843" s="51" t="s">
        <v>999</v>
      </c>
      <c r="FY843" s="51" t="s">
        <v>970</v>
      </c>
      <c r="GD843" s="51" t="s">
        <v>732</v>
      </c>
      <c r="GS843" s="52" t="s">
        <v>9924</v>
      </c>
      <c r="GX843" s="52">
        <v>2019</v>
      </c>
      <c r="HC843" s="52" t="s">
        <v>171</v>
      </c>
      <c r="HH843" s="52" t="s">
        <v>1107</v>
      </c>
      <c r="HM843" s="51" t="s">
        <v>98</v>
      </c>
      <c r="HW843" s="52" t="s">
        <v>1108</v>
      </c>
    </row>
    <row r="844" spans="1:281" ht="17" thickBot="1">
      <c r="A844" s="51" t="s">
        <v>1074</v>
      </c>
      <c r="K844" s="51" t="s">
        <v>1053</v>
      </c>
      <c r="P844" s="68"/>
      <c r="AE844" s="51" t="s">
        <v>1080</v>
      </c>
      <c r="AF844"/>
      <c r="AG844"/>
      <c r="AH844"/>
      <c r="AI844"/>
      <c r="BD844" s="51" t="s">
        <v>989</v>
      </c>
      <c r="BS844" s="52" t="s">
        <v>1244</v>
      </c>
      <c r="BX844" s="51"/>
      <c r="CM844" s="51" t="s">
        <v>969</v>
      </c>
      <c r="CW844" s="51" t="s">
        <v>98</v>
      </c>
      <c r="DQ844" s="52" t="s">
        <v>1263</v>
      </c>
      <c r="EA844" s="51" t="s">
        <v>1050</v>
      </c>
      <c r="EF844" s="51" t="s">
        <v>707</v>
      </c>
      <c r="EK844" s="51" t="s">
        <v>732</v>
      </c>
      <c r="EP844" s="51" t="s">
        <v>1057</v>
      </c>
      <c r="EU844" s="51" t="s">
        <v>1074</v>
      </c>
      <c r="EZ844" s="51" t="s">
        <v>970</v>
      </c>
      <c r="FJ844" s="52" t="s">
        <v>1102</v>
      </c>
      <c r="FY844" s="52" t="s">
        <v>124</v>
      </c>
      <c r="GD844" s="52" t="s">
        <v>5580</v>
      </c>
      <c r="GI844" s="51" t="s">
        <v>1092</v>
      </c>
      <c r="GN844" s="51" t="s">
        <v>994</v>
      </c>
      <c r="IQ844" s="51" t="s">
        <v>707</v>
      </c>
      <c r="IV844" s="50" t="s">
        <v>1077</v>
      </c>
      <c r="JA844" s="51" t="s">
        <v>1098</v>
      </c>
      <c r="JF844" s="51" t="s">
        <v>98</v>
      </c>
      <c r="JK844" s="51" t="s">
        <v>958</v>
      </c>
      <c r="JP844" s="51" t="s">
        <v>952</v>
      </c>
      <c r="JU844" s="51" t="s">
        <v>1149</v>
      </c>
    </row>
    <row r="845" spans="1:281" ht="115.5" thickBot="1">
      <c r="A845" s="52" t="s">
        <v>2341</v>
      </c>
      <c r="F845" s="51" t="s">
        <v>989</v>
      </c>
      <c r="K845" s="52">
        <v>2018</v>
      </c>
      <c r="P845" s="52" t="s">
        <v>4291</v>
      </c>
      <c r="U845" s="51" t="s">
        <v>98</v>
      </c>
      <c r="Z845" s="51" t="s">
        <v>1094</v>
      </c>
      <c r="AE845" s="69"/>
      <c r="AF845" s="69" t="s">
        <v>1081</v>
      </c>
      <c r="AG845" s="69" t="s">
        <v>1082</v>
      </c>
      <c r="AH845"/>
      <c r="AI845"/>
      <c r="AJ845" s="51" t="s">
        <v>1139</v>
      </c>
      <c r="AO845" s="51" t="s">
        <v>1050</v>
      </c>
      <c r="AT845" s="51" t="s">
        <v>1046</v>
      </c>
      <c r="BD845" s="52" t="s">
        <v>990</v>
      </c>
      <c r="BI845" s="51" t="s">
        <v>732</v>
      </c>
      <c r="BN845" s="50" t="s">
        <v>1140</v>
      </c>
      <c r="BX845" s="52"/>
      <c r="CM845" s="52" t="s">
        <v>124</v>
      </c>
      <c r="CW845" s="52" t="s">
        <v>8691</v>
      </c>
      <c r="DL845" s="50" t="s">
        <v>1079</v>
      </c>
      <c r="DV845" s="50" t="s">
        <v>1044</v>
      </c>
      <c r="EA845" s="52">
        <v>13</v>
      </c>
      <c r="EF845" s="52" t="s">
        <v>1095</v>
      </c>
      <c r="EK845" s="52" t="s">
        <v>3327</v>
      </c>
      <c r="EP845" s="52" t="s">
        <v>2737</v>
      </c>
      <c r="EU845" s="52" t="s">
        <v>3163</v>
      </c>
      <c r="EZ845" s="52" t="s">
        <v>124</v>
      </c>
      <c r="FE845" s="51" t="s">
        <v>1099</v>
      </c>
      <c r="FT845" s="51" t="s">
        <v>98</v>
      </c>
      <c r="GI845" s="52" t="s">
        <v>9411</v>
      </c>
      <c r="GN845" s="52" t="s">
        <v>3491</v>
      </c>
      <c r="GS845" s="51" t="s">
        <v>1135</v>
      </c>
      <c r="GX845" s="51" t="s">
        <v>1056</v>
      </c>
      <c r="HH845" s="51" t="s">
        <v>98</v>
      </c>
      <c r="HR845" s="51" t="s">
        <v>1556</v>
      </c>
      <c r="HW845" s="51" t="s">
        <v>1094</v>
      </c>
      <c r="IQ845" s="52" t="s">
        <v>1095</v>
      </c>
      <c r="JA845" s="52">
        <v>181977</v>
      </c>
      <c r="JF845" s="52" t="s">
        <v>4881</v>
      </c>
      <c r="JK845" s="52" t="s">
        <v>1205</v>
      </c>
      <c r="JP845" s="52" t="s">
        <v>953</v>
      </c>
      <c r="JU845" s="52" t="s">
        <v>470</v>
      </c>
    </row>
    <row r="846" spans="1:281" ht="35" thickBot="1">
      <c r="F846" s="52" t="s">
        <v>990</v>
      </c>
      <c r="U846" s="52" t="s">
        <v>5381</v>
      </c>
      <c r="Z846" s="52">
        <v>7600</v>
      </c>
      <c r="AE846" s="72" t="s">
        <v>1083</v>
      </c>
      <c r="AF846" s="72"/>
      <c r="AG846" s="72"/>
      <c r="AH846"/>
      <c r="AI846"/>
      <c r="AO846" s="52">
        <v>5</v>
      </c>
      <c r="AT846" s="52" t="s">
        <v>1047</v>
      </c>
      <c r="BI846" s="52" t="s">
        <v>7574</v>
      </c>
      <c r="BS846" s="50" t="s">
        <v>1245</v>
      </c>
      <c r="FE846" s="52" t="s">
        <v>1106</v>
      </c>
      <c r="FJ846" s="51" t="s">
        <v>98</v>
      </c>
      <c r="FT846" s="52" t="s">
        <v>9374</v>
      </c>
      <c r="FY846" s="51" t="s">
        <v>971</v>
      </c>
      <c r="GD846" s="51" t="s">
        <v>1074</v>
      </c>
      <c r="GS846" s="52" t="s">
        <v>1136</v>
      </c>
      <c r="GX846" s="52">
        <v>2025</v>
      </c>
      <c r="HH846" s="52" t="s">
        <v>10469</v>
      </c>
      <c r="HR846" s="69" t="s">
        <v>1557</v>
      </c>
      <c r="HS846" s="69" t="s">
        <v>1558</v>
      </c>
      <c r="HW846" s="52">
        <v>316</v>
      </c>
      <c r="JU846" s="52" t="s">
        <v>4391</v>
      </c>
    </row>
    <row r="847" spans="1:281" ht="409.6" thickBot="1">
      <c r="A847" s="51" t="s">
        <v>1075</v>
      </c>
      <c r="K847" s="51" t="s">
        <v>1054</v>
      </c>
      <c r="P847" s="50" t="s">
        <v>735</v>
      </c>
      <c r="AE847" s="73" t="s">
        <v>1084</v>
      </c>
      <c r="AF847" s="71">
        <v>2</v>
      </c>
      <c r="AG847" s="71">
        <v>8118</v>
      </c>
      <c r="AH847"/>
      <c r="AI847"/>
      <c r="AJ847" s="51" t="s">
        <v>98</v>
      </c>
      <c r="BD847" s="51" t="s">
        <v>991</v>
      </c>
      <c r="BX847" s="51"/>
      <c r="CM847" s="51" t="s">
        <v>970</v>
      </c>
      <c r="CW847" s="50" t="s">
        <v>1148</v>
      </c>
      <c r="EA847" s="51" t="s">
        <v>1053</v>
      </c>
      <c r="EF847" s="51" t="s">
        <v>1096</v>
      </c>
      <c r="EK847" s="51" t="s">
        <v>1062</v>
      </c>
      <c r="EP847" s="51" t="s">
        <v>1059</v>
      </c>
      <c r="EU847" s="51" t="s">
        <v>1075</v>
      </c>
      <c r="EZ847" s="51" t="s">
        <v>971</v>
      </c>
      <c r="FJ847" s="52" t="s">
        <v>9137</v>
      </c>
      <c r="GI847" s="51" t="s">
        <v>1094</v>
      </c>
      <c r="GN847" s="51" t="s">
        <v>961</v>
      </c>
      <c r="HC847" s="50" t="s">
        <v>1077</v>
      </c>
      <c r="HM847" s="51" t="s">
        <v>950</v>
      </c>
      <c r="HR847" s="70" t="s">
        <v>1559</v>
      </c>
      <c r="HS847" s="70" t="s">
        <v>10631</v>
      </c>
      <c r="IQ847" s="51" t="s">
        <v>1096</v>
      </c>
      <c r="IV847" s="51" t="s">
        <v>1078</v>
      </c>
      <c r="JA847" s="51" t="s">
        <v>1099</v>
      </c>
      <c r="JK847" s="51" t="s">
        <v>960</v>
      </c>
      <c r="JP847" s="51" t="s">
        <v>954</v>
      </c>
      <c r="JU847" s="52" t="s">
        <v>1150</v>
      </c>
    </row>
    <row r="848" spans="1:281" ht="35" thickBot="1">
      <c r="A848" s="52" t="s">
        <v>1261</v>
      </c>
      <c r="F848" s="51" t="s">
        <v>991</v>
      </c>
      <c r="K848" s="52">
        <v>2018</v>
      </c>
      <c r="Z848" s="51" t="s">
        <v>707</v>
      </c>
      <c r="AE848" s="72" t="s">
        <v>1085</v>
      </c>
      <c r="AF848" s="70">
        <v>2</v>
      </c>
      <c r="AG848" s="70">
        <v>13366</v>
      </c>
      <c r="AH848"/>
      <c r="AI848"/>
      <c r="AJ848" s="52" t="s">
        <v>6167</v>
      </c>
      <c r="AO848" s="51" t="s">
        <v>1051</v>
      </c>
      <c r="AT848" s="51" t="s">
        <v>707</v>
      </c>
      <c r="BD848" s="52" t="s">
        <v>992</v>
      </c>
      <c r="BI848" s="51" t="s">
        <v>1062</v>
      </c>
      <c r="BN848" s="50" t="s">
        <v>1141</v>
      </c>
      <c r="BX848" s="52"/>
      <c r="CM848" s="52" t="s">
        <v>124</v>
      </c>
      <c r="DL848" s="51" t="s">
        <v>1080</v>
      </c>
      <c r="DQ848" s="51" t="s">
        <v>1090</v>
      </c>
      <c r="DV848" s="51" t="s">
        <v>1045</v>
      </c>
      <c r="EA848" s="52">
        <v>2016</v>
      </c>
      <c r="EF848" s="52" t="s">
        <v>1103</v>
      </c>
      <c r="EK848" s="52">
        <v>0</v>
      </c>
      <c r="EP848" s="52">
        <v>81</v>
      </c>
      <c r="EU848" s="52" t="s">
        <v>1261</v>
      </c>
      <c r="EZ848" s="52" t="s">
        <v>8981</v>
      </c>
      <c r="FE848" s="51" t="s">
        <v>1101</v>
      </c>
      <c r="FY848" s="51" t="s">
        <v>972</v>
      </c>
      <c r="GD848" s="51" t="s">
        <v>1075</v>
      </c>
      <c r="GI848" s="52">
        <v>1025</v>
      </c>
      <c r="GN848" s="52" t="s">
        <v>918</v>
      </c>
      <c r="GS848" s="51" t="s">
        <v>1137</v>
      </c>
      <c r="GX848" s="51" t="s">
        <v>1070</v>
      </c>
      <c r="HM848" s="52" t="s">
        <v>1000</v>
      </c>
      <c r="HR848" s="50" t="s">
        <v>735</v>
      </c>
      <c r="HW848" s="51" t="s">
        <v>707</v>
      </c>
      <c r="IQ848" s="52" t="s">
        <v>1103</v>
      </c>
      <c r="IV848" s="52" t="s">
        <v>132</v>
      </c>
      <c r="JA848" s="52" t="s">
        <v>1104</v>
      </c>
      <c r="JK848" s="52" t="s">
        <v>11333</v>
      </c>
      <c r="JP848" s="52" t="s">
        <v>975</v>
      </c>
    </row>
    <row r="849" spans="1:276" ht="115.5" thickBot="1">
      <c r="F849" s="52" t="s">
        <v>992</v>
      </c>
      <c r="Z849" s="52" t="s">
        <v>1114</v>
      </c>
      <c r="AE849" s="73" t="s">
        <v>1086</v>
      </c>
      <c r="AF849" s="71">
        <v>5</v>
      </c>
      <c r="AG849" s="71">
        <v>61917</v>
      </c>
      <c r="AH849"/>
      <c r="AI849"/>
      <c r="AO849" s="52" t="s">
        <v>2005</v>
      </c>
      <c r="AT849" s="52" t="s">
        <v>1114</v>
      </c>
      <c r="BI849" s="52">
        <v>-8.92</v>
      </c>
      <c r="BS849" s="51" t="s">
        <v>1246</v>
      </c>
      <c r="DL849" s="69"/>
      <c r="DM849" s="69" t="s">
        <v>1081</v>
      </c>
      <c r="DN849" s="69" t="s">
        <v>1082</v>
      </c>
      <c r="DQ849" s="52" t="s">
        <v>1116</v>
      </c>
      <c r="FE849" s="52" t="s">
        <v>1120</v>
      </c>
      <c r="GD849" s="52" t="s">
        <v>5581</v>
      </c>
      <c r="GS849" s="52" t="s">
        <v>2370</v>
      </c>
      <c r="GX849" s="52">
        <v>815323</v>
      </c>
      <c r="HW849" s="52" t="s">
        <v>1114</v>
      </c>
      <c r="JF849" s="51" t="s">
        <v>1090</v>
      </c>
    </row>
    <row r="850" spans="1:276" ht="23.5" thickBot="1">
      <c r="K850" s="51" t="s">
        <v>1056</v>
      </c>
      <c r="P850" s="50" t="s">
        <v>1041</v>
      </c>
      <c r="U850" s="51" t="s">
        <v>1090</v>
      </c>
      <c r="AE850" s="72" t="s">
        <v>1087</v>
      </c>
      <c r="AF850" s="72"/>
      <c r="AG850" s="72"/>
      <c r="AH850"/>
      <c r="AI850"/>
      <c r="BD850" s="51" t="s">
        <v>958</v>
      </c>
      <c r="BX850" s="51"/>
      <c r="CM850" s="51" t="s">
        <v>971</v>
      </c>
      <c r="CW850" s="51" t="s">
        <v>1149</v>
      </c>
      <c r="DL850" s="72" t="s">
        <v>1083</v>
      </c>
      <c r="DM850" s="70">
        <v>0</v>
      </c>
      <c r="DN850" s="70">
        <v>0</v>
      </c>
      <c r="DV850" s="51" t="s">
        <v>1046</v>
      </c>
      <c r="EA850" s="51" t="s">
        <v>1054</v>
      </c>
      <c r="EF850" s="51" t="s">
        <v>1097</v>
      </c>
      <c r="EK850" s="51" t="s">
        <v>1063</v>
      </c>
      <c r="EP850" s="51" t="s">
        <v>1060</v>
      </c>
      <c r="EZ850" s="51" t="s">
        <v>998</v>
      </c>
      <c r="FT850" s="51" t="s">
        <v>950</v>
      </c>
      <c r="FY850" s="51" t="s">
        <v>973</v>
      </c>
      <c r="GI850" s="51" t="s">
        <v>707</v>
      </c>
      <c r="GN850" s="51" t="s">
        <v>962</v>
      </c>
      <c r="HC850" s="51" t="s">
        <v>1078</v>
      </c>
      <c r="HH850" s="51" t="s">
        <v>1090</v>
      </c>
      <c r="HM850" s="51" t="s">
        <v>987</v>
      </c>
      <c r="IQ850" s="51" t="s">
        <v>1097</v>
      </c>
      <c r="IV850" s="50" t="s">
        <v>1079</v>
      </c>
      <c r="JA850" s="51" t="s">
        <v>1101</v>
      </c>
      <c r="JF850" s="52" t="s">
        <v>1091</v>
      </c>
      <c r="JK850" s="51" t="s">
        <v>961</v>
      </c>
      <c r="JP850" s="51" t="s">
        <v>956</v>
      </c>
    </row>
    <row r="851" spans="1:276" ht="23.5" thickBot="1">
      <c r="F851" s="51" t="s">
        <v>958</v>
      </c>
      <c r="K851" s="52">
        <v>2018</v>
      </c>
      <c r="U851" s="52" t="s">
        <v>5378</v>
      </c>
      <c r="Z851" s="51" t="s">
        <v>1096</v>
      </c>
      <c r="AE851" s="50" t="s">
        <v>1088</v>
      </c>
      <c r="AF851"/>
      <c r="AG851"/>
      <c r="AH851"/>
      <c r="AI851"/>
      <c r="AO851" s="51" t="s">
        <v>1053</v>
      </c>
      <c r="AT851" s="51" t="s">
        <v>1049</v>
      </c>
      <c r="BD851" s="52" t="s">
        <v>993</v>
      </c>
      <c r="BI851" s="51" t="s">
        <v>1063</v>
      </c>
      <c r="BN851" s="51" t="s">
        <v>1142</v>
      </c>
      <c r="BS851" s="51" t="s">
        <v>1046</v>
      </c>
      <c r="BX851" s="52"/>
      <c r="CM851" s="52" t="s">
        <v>8288</v>
      </c>
      <c r="CW851" s="52" t="s">
        <v>1150</v>
      </c>
      <c r="DL851" s="73" t="s">
        <v>1084</v>
      </c>
      <c r="DM851" s="71">
        <v>0</v>
      </c>
      <c r="DN851" s="71">
        <v>0</v>
      </c>
      <c r="DQ851" s="51" t="s">
        <v>1092</v>
      </c>
      <c r="DV851" s="52" t="s">
        <v>1047</v>
      </c>
      <c r="EA851" s="52">
        <v>2017</v>
      </c>
      <c r="EK851" s="52">
        <v>-14</v>
      </c>
      <c r="EP851" s="52" t="s">
        <v>1061</v>
      </c>
      <c r="EZ851" s="52" t="s">
        <v>8981</v>
      </c>
      <c r="FE851" s="51" t="s">
        <v>98</v>
      </c>
      <c r="FJ851" s="51" t="s">
        <v>1090</v>
      </c>
      <c r="FT851" s="52" t="s">
        <v>1000</v>
      </c>
      <c r="GI851" s="52" t="s">
        <v>1095</v>
      </c>
      <c r="GN851" s="52" t="s">
        <v>1201</v>
      </c>
      <c r="GS851" s="51" t="s">
        <v>1139</v>
      </c>
      <c r="GX851" s="51" t="s">
        <v>1071</v>
      </c>
      <c r="HC851" s="52" t="s">
        <v>132</v>
      </c>
      <c r="HH851" s="52" t="s">
        <v>1110</v>
      </c>
      <c r="HM851" s="52" t="s">
        <v>953</v>
      </c>
      <c r="HR851" s="50" t="s">
        <v>1041</v>
      </c>
      <c r="HW851" s="51" t="s">
        <v>1096</v>
      </c>
      <c r="IQ851" s="52">
        <v>786604</v>
      </c>
      <c r="JA851" s="52" t="s">
        <v>1102</v>
      </c>
      <c r="JK851" s="52" t="s">
        <v>171</v>
      </c>
      <c r="JP851" s="52" t="s">
        <v>976</v>
      </c>
    </row>
    <row r="852" spans="1:276" ht="35" thickBot="1">
      <c r="A852" s="51" t="s">
        <v>1066</v>
      </c>
      <c r="F852" s="52" t="s">
        <v>993</v>
      </c>
      <c r="Z852" s="52" t="s">
        <v>1103</v>
      </c>
      <c r="AE852"/>
      <c r="AF852"/>
      <c r="AG852"/>
      <c r="AH852"/>
      <c r="AI852"/>
      <c r="AJ852" s="50" t="s">
        <v>1140</v>
      </c>
      <c r="AO852" s="52">
        <v>2015</v>
      </c>
      <c r="AT852" s="52">
        <v>100</v>
      </c>
      <c r="BI852" s="52">
        <v>-2.64</v>
      </c>
      <c r="BS852" s="52" t="s">
        <v>1247</v>
      </c>
      <c r="DL852" s="72" t="s">
        <v>1085</v>
      </c>
      <c r="DM852" s="70">
        <v>0</v>
      </c>
      <c r="DN852" s="70">
        <v>0</v>
      </c>
      <c r="DQ852" s="52" t="s">
        <v>1264</v>
      </c>
      <c r="EF852" s="51" t="s">
        <v>1098</v>
      </c>
      <c r="EU852" s="51" t="s">
        <v>1066</v>
      </c>
      <c r="FE852" s="52" t="s">
        <v>4484</v>
      </c>
      <c r="FJ852" s="52" t="s">
        <v>1091</v>
      </c>
      <c r="FY852" s="51" t="s">
        <v>98</v>
      </c>
      <c r="GS852" s="52">
        <v>66</v>
      </c>
      <c r="HW852" s="52" t="s">
        <v>1103</v>
      </c>
      <c r="JF852" s="51" t="s">
        <v>1092</v>
      </c>
    </row>
    <row r="853" spans="1:276" ht="17" thickBot="1">
      <c r="A853" s="52" t="s">
        <v>1067</v>
      </c>
      <c r="K853" s="51" t="s">
        <v>1070</v>
      </c>
      <c r="P853" s="51" t="s">
        <v>1042</v>
      </c>
      <c r="U853" s="51" t="s">
        <v>1092</v>
      </c>
      <c r="AE853"/>
      <c r="AF853"/>
      <c r="AG853"/>
      <c r="AH853"/>
      <c r="AI853"/>
      <c r="BD853" s="51" t="s">
        <v>994</v>
      </c>
      <c r="BN853" s="51" t="s">
        <v>72</v>
      </c>
      <c r="BX853" s="51"/>
      <c r="CM853" s="51" t="s">
        <v>998</v>
      </c>
      <c r="DL853" s="73" t="s">
        <v>1086</v>
      </c>
      <c r="DM853" s="71">
        <v>2</v>
      </c>
      <c r="DN853" s="71">
        <v>8858.9599999999991</v>
      </c>
      <c r="DV853" s="51" t="s">
        <v>707</v>
      </c>
      <c r="EA853" s="51" t="s">
        <v>1249</v>
      </c>
      <c r="EP853" s="51" t="s">
        <v>732</v>
      </c>
      <c r="EU853" s="52" t="s">
        <v>3164</v>
      </c>
      <c r="EZ853" s="51" t="s">
        <v>999</v>
      </c>
      <c r="FT853" s="51" t="s">
        <v>987</v>
      </c>
      <c r="GD853" s="50" t="s">
        <v>1077</v>
      </c>
      <c r="GI853" s="51" t="s">
        <v>1096</v>
      </c>
      <c r="GN853" s="51" t="s">
        <v>964</v>
      </c>
      <c r="GX853" s="51" t="s">
        <v>1072</v>
      </c>
      <c r="HC853" s="50" t="s">
        <v>1079</v>
      </c>
      <c r="HH853" s="51" t="s">
        <v>1092</v>
      </c>
      <c r="HM853" s="51" t="s">
        <v>989</v>
      </c>
      <c r="IQ853" s="51" t="s">
        <v>1098</v>
      </c>
      <c r="IV853" s="51" t="s">
        <v>1080</v>
      </c>
      <c r="JA853" s="51" t="s">
        <v>98</v>
      </c>
      <c r="JF853" s="52" t="s">
        <v>1108</v>
      </c>
      <c r="JK853" s="51" t="s">
        <v>962</v>
      </c>
      <c r="JP853" s="51" t="s">
        <v>958</v>
      </c>
    </row>
    <row r="854" spans="1:276" ht="115.5" thickBot="1">
      <c r="F854" s="51" t="s">
        <v>994</v>
      </c>
      <c r="K854" s="52">
        <v>3.3</v>
      </c>
      <c r="P854" s="52" t="s">
        <v>1997</v>
      </c>
      <c r="U854" s="52" t="s">
        <v>124</v>
      </c>
      <c r="Z854" s="51" t="s">
        <v>1097</v>
      </c>
      <c r="AE854" s="51" t="s">
        <v>1089</v>
      </c>
      <c r="AF854"/>
      <c r="AG854"/>
      <c r="AH854"/>
      <c r="AI854"/>
      <c r="AO854" s="51" t="s">
        <v>1054</v>
      </c>
      <c r="AT854" s="51" t="s">
        <v>1050</v>
      </c>
      <c r="BD854" s="52" t="s">
        <v>6800</v>
      </c>
      <c r="BS854" s="51" t="s">
        <v>707</v>
      </c>
      <c r="CM854" s="52" t="s">
        <v>8289</v>
      </c>
      <c r="DL854" s="72" t="s">
        <v>1087</v>
      </c>
      <c r="DM854" s="70">
        <v>0</v>
      </c>
      <c r="DN854" s="70">
        <v>0</v>
      </c>
      <c r="DQ854" s="51" t="s">
        <v>1094</v>
      </c>
      <c r="DV854" s="52" t="s">
        <v>1048</v>
      </c>
      <c r="EA854" s="52">
        <v>33466582</v>
      </c>
      <c r="EF854" s="51" t="s">
        <v>1099</v>
      </c>
      <c r="EP854" s="52" t="s">
        <v>2738</v>
      </c>
      <c r="FJ854" s="51" t="s">
        <v>1092</v>
      </c>
      <c r="FT854" s="52" t="s">
        <v>3038</v>
      </c>
      <c r="GI854" s="52" t="s">
        <v>1103</v>
      </c>
      <c r="GN854" s="52" t="s">
        <v>979</v>
      </c>
      <c r="GS854" s="51" t="s">
        <v>98</v>
      </c>
      <c r="HH854" s="52" t="s">
        <v>1111</v>
      </c>
      <c r="HM854" s="52" t="s">
        <v>1001</v>
      </c>
      <c r="HR854" s="51" t="s">
        <v>1042</v>
      </c>
      <c r="HW854" s="51" t="s">
        <v>1097</v>
      </c>
      <c r="IQ854" s="52">
        <v>2499567</v>
      </c>
      <c r="IV854" s="69"/>
      <c r="IW854" s="69" t="s">
        <v>1081</v>
      </c>
      <c r="IX854" s="69" t="s">
        <v>1082</v>
      </c>
      <c r="JK854" s="52" t="s">
        <v>996</v>
      </c>
      <c r="JP854" s="52" t="s">
        <v>4031</v>
      </c>
    </row>
    <row r="855" spans="1:276" ht="23.5" thickBot="1">
      <c r="A855" s="51" t="s">
        <v>1068</v>
      </c>
      <c r="F855" s="52" t="s">
        <v>1955</v>
      </c>
      <c r="Z855" s="52">
        <v>0</v>
      </c>
      <c r="AE855"/>
      <c r="AF855"/>
      <c r="AG855"/>
      <c r="AH855"/>
      <c r="AI855"/>
      <c r="AJ855" s="50" t="s">
        <v>1141</v>
      </c>
      <c r="AO855" s="52">
        <v>2016</v>
      </c>
      <c r="AT855" s="52">
        <v>10</v>
      </c>
      <c r="BN855" s="51" t="s">
        <v>1143</v>
      </c>
      <c r="BS855" s="52" t="s">
        <v>1048</v>
      </c>
      <c r="BX855" s="51"/>
      <c r="DL855" s="50" t="s">
        <v>1088</v>
      </c>
      <c r="DQ855" s="52">
        <v>199000</v>
      </c>
      <c r="EF855" s="52" t="s">
        <v>1100</v>
      </c>
      <c r="EK855" s="51" t="s">
        <v>1046</v>
      </c>
      <c r="EU855" s="51" t="s">
        <v>1068</v>
      </c>
      <c r="EZ855" s="51" t="s">
        <v>98</v>
      </c>
      <c r="FJ855" s="52" t="s">
        <v>1109</v>
      </c>
      <c r="GS855" s="52" t="s">
        <v>9925</v>
      </c>
      <c r="GX855" s="51" t="s">
        <v>1073</v>
      </c>
      <c r="HR855" s="52" t="s">
        <v>1997</v>
      </c>
      <c r="HW855" s="52">
        <v>9986000</v>
      </c>
      <c r="IV855" s="72" t="s">
        <v>1083</v>
      </c>
      <c r="IW855" s="70">
        <v>41</v>
      </c>
      <c r="IX855" s="70">
        <v>3834</v>
      </c>
      <c r="JF855" s="51" t="s">
        <v>1094</v>
      </c>
    </row>
    <row r="856" spans="1:276" ht="23.5" thickBot="1">
      <c r="A856" s="52" t="s">
        <v>2339</v>
      </c>
      <c r="K856" s="51" t="s">
        <v>1071</v>
      </c>
      <c r="P856" s="50" t="s">
        <v>1245</v>
      </c>
      <c r="U856" s="51" t="s">
        <v>1094</v>
      </c>
      <c r="AE856" s="51" t="s">
        <v>1090</v>
      </c>
      <c r="AF856"/>
      <c r="AG856"/>
      <c r="AH856"/>
      <c r="AI856"/>
      <c r="BD856" s="51" t="s">
        <v>961</v>
      </c>
      <c r="BI856" s="51" t="s">
        <v>1046</v>
      </c>
      <c r="BN856" s="52" t="s">
        <v>7742</v>
      </c>
      <c r="BX856" s="52"/>
      <c r="CM856" s="51" t="s">
        <v>999</v>
      </c>
      <c r="DV856" s="51" t="s">
        <v>1049</v>
      </c>
      <c r="EA856" s="51" t="s">
        <v>1056</v>
      </c>
      <c r="EK856" s="52" t="s">
        <v>2820</v>
      </c>
      <c r="EP856" s="51" t="s">
        <v>1062</v>
      </c>
      <c r="EU856" s="52" t="s">
        <v>3165</v>
      </c>
      <c r="EZ856" s="52" t="s">
        <v>8981</v>
      </c>
      <c r="FE856" s="51" t="s">
        <v>1090</v>
      </c>
      <c r="FT856" s="51" t="s">
        <v>989</v>
      </c>
      <c r="FY856" s="51" t="s">
        <v>950</v>
      </c>
      <c r="GD856" s="51" t="s">
        <v>1078</v>
      </c>
      <c r="GI856" s="51" t="s">
        <v>1097</v>
      </c>
      <c r="GN856" s="51" t="s">
        <v>966</v>
      </c>
      <c r="GX856" s="52" t="s">
        <v>1061</v>
      </c>
      <c r="HC856" s="51" t="s">
        <v>1080</v>
      </c>
      <c r="HH856" s="51" t="s">
        <v>1094</v>
      </c>
      <c r="HM856" s="51" t="s">
        <v>991</v>
      </c>
      <c r="IQ856" s="51" t="s">
        <v>1099</v>
      </c>
      <c r="IV856" s="73" t="s">
        <v>1084</v>
      </c>
      <c r="IW856" s="71">
        <v>50</v>
      </c>
      <c r="IX856" s="71">
        <v>8684</v>
      </c>
      <c r="JF856" s="52">
        <v>279.3</v>
      </c>
      <c r="JK856" s="51" t="s">
        <v>964</v>
      </c>
      <c r="JP856" s="51" t="s">
        <v>960</v>
      </c>
    </row>
    <row r="857" spans="1:276" ht="115.5" thickBot="1">
      <c r="F857" s="51" t="s">
        <v>961</v>
      </c>
      <c r="K857" s="52">
        <v>3</v>
      </c>
      <c r="U857" s="52">
        <v>2500</v>
      </c>
      <c r="Z857" s="51" t="s">
        <v>1098</v>
      </c>
      <c r="AE857" s="52" t="s">
        <v>1091</v>
      </c>
      <c r="AF857"/>
      <c r="AG857"/>
      <c r="AH857"/>
      <c r="AI857"/>
      <c r="AO857" s="51" t="s">
        <v>1055</v>
      </c>
      <c r="AT857" s="51" t="s">
        <v>1051</v>
      </c>
      <c r="BD857" s="52" t="s">
        <v>917</v>
      </c>
      <c r="BI857" s="52" t="s">
        <v>2820</v>
      </c>
      <c r="BS857" s="51" t="s">
        <v>1049</v>
      </c>
      <c r="CM857" s="52">
        <v>347876</v>
      </c>
      <c r="DQ857" s="51" t="s">
        <v>707</v>
      </c>
      <c r="DV857" s="52">
        <v>100</v>
      </c>
      <c r="EA857" s="52">
        <v>2022</v>
      </c>
      <c r="EF857" s="51" t="s">
        <v>1101</v>
      </c>
      <c r="EP857" s="52">
        <v>0</v>
      </c>
      <c r="FE857" s="52" t="s">
        <v>1118</v>
      </c>
      <c r="FJ857" s="51" t="s">
        <v>1094</v>
      </c>
      <c r="FT857" s="52" t="s">
        <v>990</v>
      </c>
      <c r="FY857" s="52" t="s">
        <v>171</v>
      </c>
      <c r="GD857" s="52" t="s">
        <v>132</v>
      </c>
      <c r="GI857" s="52">
        <v>30032000</v>
      </c>
      <c r="GN857" s="52" t="s">
        <v>997</v>
      </c>
      <c r="HC857" s="69"/>
      <c r="HD857" s="69" t="s">
        <v>1081</v>
      </c>
      <c r="HE857" s="69" t="s">
        <v>1082</v>
      </c>
      <c r="HH857" s="52">
        <v>298</v>
      </c>
      <c r="HM857" s="52" t="s">
        <v>4245</v>
      </c>
      <c r="HR857" s="50" t="s">
        <v>1245</v>
      </c>
      <c r="HW857" s="51" t="s">
        <v>1098</v>
      </c>
      <c r="IQ857" s="52" t="s">
        <v>1106</v>
      </c>
      <c r="IV857" s="72" t="s">
        <v>1085</v>
      </c>
      <c r="IW857" s="70">
        <v>0</v>
      </c>
      <c r="IX857" s="70">
        <v>0</v>
      </c>
      <c r="JA857" s="51" t="s">
        <v>1090</v>
      </c>
      <c r="JK857" s="52" t="s">
        <v>979</v>
      </c>
      <c r="JP857" s="52" t="s">
        <v>5047</v>
      </c>
    </row>
    <row r="858" spans="1:276" ht="23.5" thickBot="1">
      <c r="A858" s="51" t="s">
        <v>1069</v>
      </c>
      <c r="F858" s="52" t="s">
        <v>918</v>
      </c>
      <c r="Z858" s="52">
        <v>0</v>
      </c>
      <c r="AE858"/>
      <c r="AF858"/>
      <c r="AG858"/>
      <c r="AH858"/>
      <c r="AI858"/>
      <c r="AJ858" s="51" t="s">
        <v>1142</v>
      </c>
      <c r="AO858" s="52">
        <v>2.0099999999999998</v>
      </c>
      <c r="AT858" s="52" t="s">
        <v>1052</v>
      </c>
      <c r="BN858" s="51" t="s">
        <v>1145</v>
      </c>
      <c r="BS858" s="52">
        <v>77.599999999999994</v>
      </c>
      <c r="BX858" s="51"/>
      <c r="DL858" s="51" t="s">
        <v>1089</v>
      </c>
      <c r="DQ858" s="52" t="s">
        <v>1114</v>
      </c>
      <c r="EF858" s="52" t="s">
        <v>1102</v>
      </c>
      <c r="EK858" s="51" t="s">
        <v>707</v>
      </c>
      <c r="EU858" s="51" t="s">
        <v>1069</v>
      </c>
      <c r="FJ858" s="52">
        <v>5844</v>
      </c>
      <c r="GX858" s="51" t="s">
        <v>732</v>
      </c>
      <c r="HC858" s="72" t="s">
        <v>1083</v>
      </c>
      <c r="HD858" s="70">
        <v>101</v>
      </c>
      <c r="HE858" s="72"/>
      <c r="HW858" s="52">
        <v>70170000</v>
      </c>
      <c r="IV858" s="73" t="s">
        <v>1086</v>
      </c>
      <c r="IW858" s="71">
        <v>58</v>
      </c>
      <c r="IX858" s="71">
        <v>10595</v>
      </c>
      <c r="JA858" s="52" t="s">
        <v>1091</v>
      </c>
      <c r="JF858" s="51" t="s">
        <v>707</v>
      </c>
    </row>
    <row r="859" spans="1:276" ht="23.5" thickBot="1">
      <c r="K859" s="51" t="s">
        <v>1072</v>
      </c>
      <c r="P859" s="51" t="s">
        <v>1246</v>
      </c>
      <c r="U859" s="51" t="s">
        <v>707</v>
      </c>
      <c r="AE859" s="51" t="s">
        <v>1092</v>
      </c>
      <c r="AF859"/>
      <c r="AG859"/>
      <c r="AH859"/>
      <c r="AI859"/>
      <c r="BD859" s="51" t="s">
        <v>962</v>
      </c>
      <c r="BI859" s="51" t="s">
        <v>707</v>
      </c>
      <c r="BN859" s="52" t="s">
        <v>7743</v>
      </c>
      <c r="BX859" s="52"/>
      <c r="CM859" s="51" t="s">
        <v>98</v>
      </c>
      <c r="DV859" s="51" t="s">
        <v>1050</v>
      </c>
      <c r="EA859" s="51" t="s">
        <v>1057</v>
      </c>
      <c r="EK859" s="52" t="s">
        <v>3158</v>
      </c>
      <c r="EP859" s="51" t="s">
        <v>1063</v>
      </c>
      <c r="EU859" s="52" t="s">
        <v>3166</v>
      </c>
      <c r="FE859" s="51" t="s">
        <v>1092</v>
      </c>
      <c r="FT859" s="51" t="s">
        <v>991</v>
      </c>
      <c r="FY859" s="51" t="s">
        <v>952</v>
      </c>
      <c r="GD859" s="50" t="s">
        <v>1079</v>
      </c>
      <c r="GI859" s="51" t="s">
        <v>1098</v>
      </c>
      <c r="GN859" s="51" t="s">
        <v>968</v>
      </c>
      <c r="GS859" s="50" t="s">
        <v>1140</v>
      </c>
      <c r="GX859" s="52" t="s">
        <v>10126</v>
      </c>
      <c r="HC859" s="73" t="s">
        <v>1084</v>
      </c>
      <c r="HD859" s="71">
        <v>101</v>
      </c>
      <c r="HE859" s="71">
        <v>11190</v>
      </c>
      <c r="HH859" s="51" t="s">
        <v>707</v>
      </c>
      <c r="HM859" s="51" t="s">
        <v>958</v>
      </c>
      <c r="IQ859" s="51" t="s">
        <v>1101</v>
      </c>
      <c r="IV859" s="72" t="s">
        <v>1087</v>
      </c>
      <c r="IW859" s="70">
        <v>0</v>
      </c>
      <c r="IX859" s="70">
        <v>0</v>
      </c>
      <c r="JF859" s="52" t="s">
        <v>1095</v>
      </c>
      <c r="JK859" s="51" t="s">
        <v>966</v>
      </c>
      <c r="JP859" s="51" t="s">
        <v>961</v>
      </c>
    </row>
    <row r="860" spans="1:276" ht="35" thickBot="1">
      <c r="A860" s="51" t="s">
        <v>1053</v>
      </c>
      <c r="F860" s="51" t="s">
        <v>962</v>
      </c>
      <c r="K860" s="52">
        <v>100</v>
      </c>
      <c r="U860" s="52" t="s">
        <v>72</v>
      </c>
      <c r="Z860" s="51" t="s">
        <v>1099</v>
      </c>
      <c r="AE860" s="52" t="s">
        <v>1093</v>
      </c>
      <c r="AF860"/>
      <c r="AG860"/>
      <c r="AH860"/>
      <c r="AI860"/>
      <c r="AJ860" s="51" t="s">
        <v>72</v>
      </c>
      <c r="AO860" s="51" t="s">
        <v>1056</v>
      </c>
      <c r="AT860" s="51" t="s">
        <v>1053</v>
      </c>
      <c r="BD860" s="52" t="s">
        <v>963</v>
      </c>
      <c r="BI860" s="52" t="s">
        <v>7571</v>
      </c>
      <c r="BS860" s="51" t="s">
        <v>1050</v>
      </c>
      <c r="CM860" s="52" t="s">
        <v>8290</v>
      </c>
      <c r="DL860" s="51" t="s">
        <v>1090</v>
      </c>
      <c r="DQ860" s="51" t="s">
        <v>1096</v>
      </c>
      <c r="DV860" s="52">
        <v>70</v>
      </c>
      <c r="EA860" s="52" t="s">
        <v>2733</v>
      </c>
      <c r="EF860" s="51" t="s">
        <v>98</v>
      </c>
      <c r="EP860" s="52">
        <v>-5</v>
      </c>
      <c r="EZ860" s="51" t="s">
        <v>950</v>
      </c>
      <c r="FE860" s="52" t="s">
        <v>4485</v>
      </c>
      <c r="FJ860" s="51" t="s">
        <v>707</v>
      </c>
      <c r="FT860" s="52" t="s">
        <v>1217</v>
      </c>
      <c r="FY860" s="52" t="s">
        <v>171</v>
      </c>
      <c r="GI860" s="52">
        <v>120128000</v>
      </c>
      <c r="GN860" s="52">
        <v>51038000</v>
      </c>
      <c r="HC860" s="72" t="s">
        <v>1085</v>
      </c>
      <c r="HD860" s="70">
        <v>27</v>
      </c>
      <c r="HE860" s="70">
        <v>5450</v>
      </c>
      <c r="HH860" s="52" t="s">
        <v>1114</v>
      </c>
      <c r="HM860" s="52" t="s">
        <v>4254</v>
      </c>
      <c r="HR860" s="51" t="s">
        <v>1246</v>
      </c>
      <c r="HW860" s="51" t="s">
        <v>1099</v>
      </c>
      <c r="IQ860" s="52" t="s">
        <v>1102</v>
      </c>
      <c r="IV860" s="50" t="s">
        <v>1088</v>
      </c>
      <c r="JA860" s="51" t="s">
        <v>1092</v>
      </c>
      <c r="JK860" s="52" t="s">
        <v>1731</v>
      </c>
      <c r="JP860" s="52" t="s">
        <v>917</v>
      </c>
    </row>
    <row r="861" spans="1:276" ht="15" thickBot="1">
      <c r="F861" s="52" t="s">
        <v>1201</v>
      </c>
      <c r="P861" s="51" t="s">
        <v>1046</v>
      </c>
      <c r="Z861" s="52" t="s">
        <v>1104</v>
      </c>
      <c r="AE861"/>
      <c r="AF861"/>
      <c r="AG861"/>
      <c r="AH861"/>
      <c r="AI861"/>
      <c r="AO861" s="52">
        <v>2025</v>
      </c>
      <c r="AT861" s="52">
        <v>2015</v>
      </c>
      <c r="BN861" s="51" t="s">
        <v>1147</v>
      </c>
      <c r="BS861" s="52">
        <v>48.26</v>
      </c>
      <c r="BX861" s="51"/>
      <c r="DL861" s="52" t="s">
        <v>1110</v>
      </c>
      <c r="DQ861" s="52" t="s">
        <v>1103</v>
      </c>
      <c r="EK861" s="51" t="s">
        <v>1049</v>
      </c>
      <c r="EU861" s="51" t="s">
        <v>1053</v>
      </c>
      <c r="EZ861" s="52" t="s">
        <v>5174</v>
      </c>
      <c r="FJ861" s="52" t="s">
        <v>1095</v>
      </c>
      <c r="GX861" s="51" t="s">
        <v>1074</v>
      </c>
      <c r="HC861" s="73" t="s">
        <v>1086</v>
      </c>
      <c r="HD861" s="71">
        <v>53</v>
      </c>
      <c r="HE861" s="71">
        <v>10111</v>
      </c>
      <c r="HW861" s="52" t="s">
        <v>1106</v>
      </c>
      <c r="JA861" s="52" t="s">
        <v>1105</v>
      </c>
      <c r="JF861" s="51" t="s">
        <v>1096</v>
      </c>
    </row>
    <row r="862" spans="1:276" ht="23.5" thickBot="1">
      <c r="A862" s="51" t="s">
        <v>1054</v>
      </c>
      <c r="K862" s="51" t="s">
        <v>1073</v>
      </c>
      <c r="P862" s="52" t="s">
        <v>1247</v>
      </c>
      <c r="U862" s="51" t="s">
        <v>1096</v>
      </c>
      <c r="AE862" s="51" t="s">
        <v>1094</v>
      </c>
      <c r="AF862"/>
      <c r="AG862"/>
      <c r="AH862"/>
      <c r="AI862"/>
      <c r="AJ862" s="51" t="s">
        <v>1143</v>
      </c>
      <c r="BD862" s="51" t="s">
        <v>964</v>
      </c>
      <c r="BI862" s="51" t="s">
        <v>1049</v>
      </c>
      <c r="BN862" s="52">
        <v>3676</v>
      </c>
      <c r="BX862" s="52"/>
      <c r="DV862" s="51" t="s">
        <v>1051</v>
      </c>
      <c r="EA862" s="51" t="s">
        <v>1059</v>
      </c>
      <c r="EK862" s="52">
        <v>100</v>
      </c>
      <c r="EU862" s="52">
        <v>2016</v>
      </c>
      <c r="FE862" s="51" t="s">
        <v>1094</v>
      </c>
      <c r="FT862" s="51" t="s">
        <v>958</v>
      </c>
      <c r="FY862" s="51" t="s">
        <v>954</v>
      </c>
      <c r="GD862" s="51" t="s">
        <v>1080</v>
      </c>
      <c r="GI862" s="51" t="s">
        <v>1099</v>
      </c>
      <c r="GN862" s="51" t="s">
        <v>969</v>
      </c>
      <c r="GS862" s="50" t="s">
        <v>1141</v>
      </c>
      <c r="GX862" s="52" t="s">
        <v>10127</v>
      </c>
      <c r="HC862" s="72" t="s">
        <v>1087</v>
      </c>
      <c r="HD862" s="70">
        <v>1</v>
      </c>
      <c r="HE862" s="72"/>
      <c r="HH862" s="51" t="s">
        <v>1096</v>
      </c>
      <c r="HM862" s="51" t="s">
        <v>994</v>
      </c>
      <c r="HR862" s="51" t="s">
        <v>1046</v>
      </c>
      <c r="IQ862" s="51" t="s">
        <v>98</v>
      </c>
      <c r="JF862" s="52" t="s">
        <v>1103</v>
      </c>
      <c r="JK862" s="51" t="s">
        <v>968</v>
      </c>
      <c r="JP862" s="51" t="s">
        <v>962</v>
      </c>
    </row>
    <row r="863" spans="1:276" ht="115.5" thickBot="1">
      <c r="A863" s="52">
        <v>2016</v>
      </c>
      <c r="F863" s="51" t="s">
        <v>964</v>
      </c>
      <c r="K863" s="52" t="s">
        <v>2002</v>
      </c>
      <c r="U863" s="52" t="s">
        <v>1103</v>
      </c>
      <c r="Z863" s="51" t="s">
        <v>1101</v>
      </c>
      <c r="AE863" s="52">
        <v>8874</v>
      </c>
      <c r="AF863"/>
      <c r="AG863"/>
      <c r="AH863"/>
      <c r="AI863"/>
      <c r="AJ863" s="52" t="s">
        <v>2752</v>
      </c>
      <c r="AO863" s="51" t="s">
        <v>1057</v>
      </c>
      <c r="AT863" s="51" t="s">
        <v>1054</v>
      </c>
      <c r="BD863" s="52" t="s">
        <v>979</v>
      </c>
      <c r="BI863" s="52">
        <v>100</v>
      </c>
      <c r="BS863" s="51" t="s">
        <v>1053</v>
      </c>
      <c r="DL863" s="51" t="s">
        <v>1092</v>
      </c>
      <c r="DQ863" s="51" t="s">
        <v>1097</v>
      </c>
      <c r="DV863" s="52" t="s">
        <v>1052</v>
      </c>
      <c r="EA863" s="52">
        <v>82</v>
      </c>
      <c r="EZ863" s="51" t="s">
        <v>987</v>
      </c>
      <c r="FE863" s="52">
        <v>6500</v>
      </c>
      <c r="FJ863" s="51" t="s">
        <v>1096</v>
      </c>
      <c r="FT863" s="52" t="s">
        <v>993</v>
      </c>
      <c r="FY863" s="52" t="s">
        <v>171</v>
      </c>
      <c r="GD863" s="69"/>
      <c r="GE863" s="69" t="s">
        <v>1081</v>
      </c>
      <c r="GF863" s="69" t="s">
        <v>1082</v>
      </c>
      <c r="GI863" s="52" t="s">
        <v>1106</v>
      </c>
      <c r="GN863" s="52" t="s">
        <v>124</v>
      </c>
      <c r="HC863" s="50" t="s">
        <v>1088</v>
      </c>
      <c r="HH863" s="52" t="s">
        <v>1103</v>
      </c>
      <c r="HM863" s="52" t="s">
        <v>4644</v>
      </c>
      <c r="HR863" s="52" t="s">
        <v>1247</v>
      </c>
      <c r="HW863" s="51" t="s">
        <v>1101</v>
      </c>
      <c r="IQ863" s="52" t="s">
        <v>10981</v>
      </c>
      <c r="IV863" s="51" t="s">
        <v>1089</v>
      </c>
      <c r="JA863" s="51" t="s">
        <v>1094</v>
      </c>
      <c r="JK863" s="52" t="s">
        <v>124</v>
      </c>
      <c r="JP863" s="52" t="s">
        <v>1214</v>
      </c>
    </row>
    <row r="864" spans="1:276" ht="23.5" thickBot="1">
      <c r="F864" s="52" t="s">
        <v>979</v>
      </c>
      <c r="P864" s="51" t="s">
        <v>707</v>
      </c>
      <c r="Z864" s="52" t="s">
        <v>1104</v>
      </c>
      <c r="AE864"/>
      <c r="AF864"/>
      <c r="AG864"/>
      <c r="AH864"/>
      <c r="AI864"/>
      <c r="AO864" s="52" t="s">
        <v>2737</v>
      </c>
      <c r="AT864" s="52">
        <v>2016</v>
      </c>
      <c r="BN864" s="51" t="s">
        <v>98</v>
      </c>
      <c r="BS864" s="52">
        <v>2017</v>
      </c>
      <c r="BX864" s="51"/>
      <c r="CM864" s="51" t="s">
        <v>950</v>
      </c>
      <c r="DL864" s="52" t="s">
        <v>1562</v>
      </c>
      <c r="DQ864" s="52">
        <v>0</v>
      </c>
      <c r="EF864" s="50" t="s">
        <v>1121</v>
      </c>
      <c r="EK864" s="51" t="s">
        <v>1050</v>
      </c>
      <c r="EP864" s="50" t="s">
        <v>1064</v>
      </c>
      <c r="EU864" s="51" t="s">
        <v>1054</v>
      </c>
      <c r="EZ864" s="52" t="s">
        <v>988</v>
      </c>
      <c r="FJ864" s="52" t="s">
        <v>1103</v>
      </c>
      <c r="GD864" s="72" t="s">
        <v>1083</v>
      </c>
      <c r="GE864" s="70">
        <v>1</v>
      </c>
      <c r="GF864" s="70">
        <v>50000</v>
      </c>
      <c r="GX864" s="51" t="s">
        <v>1075</v>
      </c>
      <c r="HW864" s="52" t="s">
        <v>1104</v>
      </c>
      <c r="JA864" s="52">
        <v>1083</v>
      </c>
      <c r="JF864" s="51" t="s">
        <v>1097</v>
      </c>
    </row>
    <row r="865" spans="1:276" ht="23.5" thickBot="1">
      <c r="A865" s="51" t="s">
        <v>1056</v>
      </c>
      <c r="K865" s="51" t="s">
        <v>732</v>
      </c>
      <c r="P865" s="52" t="s">
        <v>1248</v>
      </c>
      <c r="U865" s="51" t="s">
        <v>1097</v>
      </c>
      <c r="AE865" s="51" t="s">
        <v>707</v>
      </c>
      <c r="AF865"/>
      <c r="AG865"/>
      <c r="AH865"/>
      <c r="AI865"/>
      <c r="AJ865" s="51" t="s">
        <v>1145</v>
      </c>
      <c r="BD865" s="51" t="s">
        <v>966</v>
      </c>
      <c r="BI865" s="51" t="s">
        <v>1050</v>
      </c>
      <c r="BX865" s="52"/>
      <c r="CM865" s="52" t="s">
        <v>1005</v>
      </c>
      <c r="DV865" s="51" t="s">
        <v>1053</v>
      </c>
      <c r="EA865" s="51" t="s">
        <v>1060</v>
      </c>
      <c r="EK865" s="52">
        <v>10</v>
      </c>
      <c r="EU865" s="52">
        <v>2017</v>
      </c>
      <c r="FE865" s="51" t="s">
        <v>707</v>
      </c>
      <c r="FT865" s="51" t="s">
        <v>994</v>
      </c>
      <c r="FY865" s="51" t="s">
        <v>956</v>
      </c>
      <c r="GD865" s="73" t="s">
        <v>1084</v>
      </c>
      <c r="GE865" s="71">
        <v>58</v>
      </c>
      <c r="GF865" s="71">
        <v>150000</v>
      </c>
      <c r="GI865" s="51" t="s">
        <v>1101</v>
      </c>
      <c r="GN865" s="51" t="s">
        <v>970</v>
      </c>
      <c r="GS865" s="51" t="s">
        <v>1142</v>
      </c>
      <c r="GX865" s="52" t="s">
        <v>171</v>
      </c>
      <c r="HH865" s="51" t="s">
        <v>1097</v>
      </c>
      <c r="HM865" s="51" t="s">
        <v>961</v>
      </c>
      <c r="HR865" s="51" t="s">
        <v>707</v>
      </c>
      <c r="IV865" s="51" t="s">
        <v>1090</v>
      </c>
      <c r="JF865" s="52">
        <v>200448</v>
      </c>
      <c r="JK865" s="51" t="s">
        <v>969</v>
      </c>
      <c r="JP865" s="51" t="s">
        <v>964</v>
      </c>
    </row>
    <row r="866" spans="1:276" ht="35" thickBot="1">
      <c r="A866" s="52">
        <v>2018</v>
      </c>
      <c r="F866" s="51" t="s">
        <v>966</v>
      </c>
      <c r="K866" s="52" t="s">
        <v>2950</v>
      </c>
      <c r="U866" s="52">
        <v>800000</v>
      </c>
      <c r="Z866" s="51" t="s">
        <v>98</v>
      </c>
      <c r="AE866" s="52" t="s">
        <v>1114</v>
      </c>
      <c r="AF866"/>
      <c r="AG866"/>
      <c r="AH866"/>
      <c r="AI866"/>
      <c r="AJ866" s="52" t="s">
        <v>2753</v>
      </c>
      <c r="AO866" s="51" t="s">
        <v>1059</v>
      </c>
      <c r="AT866" s="51" t="s">
        <v>1055</v>
      </c>
      <c r="BD866" s="52" t="s">
        <v>967</v>
      </c>
      <c r="BI866" s="52">
        <v>36.979999999999997</v>
      </c>
      <c r="BN866" s="51" t="s">
        <v>1095</v>
      </c>
      <c r="BS866" s="51" t="s">
        <v>1054</v>
      </c>
      <c r="DL866" s="51" t="s">
        <v>1094</v>
      </c>
      <c r="DQ866" s="51" t="s">
        <v>1098</v>
      </c>
      <c r="DV866" s="52">
        <v>2008</v>
      </c>
      <c r="EA866" s="52" t="s">
        <v>1061</v>
      </c>
      <c r="EZ866" s="51" t="s">
        <v>989</v>
      </c>
      <c r="FE866" s="52" t="s">
        <v>1095</v>
      </c>
      <c r="FJ866" s="51" t="s">
        <v>1097</v>
      </c>
      <c r="FT866" s="52" t="s">
        <v>9375</v>
      </c>
      <c r="FY866" s="52" t="s">
        <v>124</v>
      </c>
      <c r="GD866" s="72" t="s">
        <v>1085</v>
      </c>
      <c r="GE866" s="70">
        <v>3</v>
      </c>
      <c r="GF866" s="70">
        <v>129725</v>
      </c>
      <c r="GI866" s="52" t="s">
        <v>1107</v>
      </c>
      <c r="GN866" s="52" t="s">
        <v>124</v>
      </c>
      <c r="HC866" s="51" t="s">
        <v>1089</v>
      </c>
      <c r="HH866" s="52">
        <v>10132000</v>
      </c>
      <c r="HM866" s="52" t="s">
        <v>919</v>
      </c>
      <c r="HR866" s="52" t="s">
        <v>1048</v>
      </c>
      <c r="HW866" s="51" t="s">
        <v>98</v>
      </c>
      <c r="IV866" s="52" t="s">
        <v>1091</v>
      </c>
      <c r="JA866" s="51" t="s">
        <v>707</v>
      </c>
      <c r="JK866" s="52" t="s">
        <v>124</v>
      </c>
      <c r="JP866" s="52" t="s">
        <v>979</v>
      </c>
    </row>
    <row r="867" spans="1:276" ht="15" thickBot="1">
      <c r="F867" s="52" t="s">
        <v>997</v>
      </c>
      <c r="P867" s="51" t="s">
        <v>1049</v>
      </c>
      <c r="Z867" s="52" t="s">
        <v>4082</v>
      </c>
      <c r="AE867"/>
      <c r="AF867"/>
      <c r="AG867"/>
      <c r="AH867"/>
      <c r="AI867"/>
      <c r="AO867" s="52">
        <v>100</v>
      </c>
      <c r="AT867" s="52">
        <v>4.58</v>
      </c>
      <c r="BS867" s="52">
        <v>2018</v>
      </c>
      <c r="BX867" s="51"/>
      <c r="CM867" s="51" t="s">
        <v>987</v>
      </c>
      <c r="DL867" s="52">
        <v>5711.33</v>
      </c>
      <c r="DQ867" s="52">
        <v>0</v>
      </c>
      <c r="EF867" s="51" t="s">
        <v>1122</v>
      </c>
      <c r="EK867" s="51" t="s">
        <v>1051</v>
      </c>
      <c r="EP867" s="51" t="s">
        <v>1065</v>
      </c>
      <c r="EU867" s="51" t="s">
        <v>1056</v>
      </c>
      <c r="EZ867" s="52" t="s">
        <v>990</v>
      </c>
      <c r="FJ867" s="52">
        <v>340000000</v>
      </c>
      <c r="GD867" s="73" t="s">
        <v>1086</v>
      </c>
      <c r="GE867" s="71">
        <v>58</v>
      </c>
      <c r="GF867" s="71">
        <v>138650</v>
      </c>
      <c r="GS867" s="51" t="s">
        <v>72</v>
      </c>
      <c r="HW867" s="52" t="s">
        <v>5758</v>
      </c>
      <c r="IQ867" s="51" t="s">
        <v>1090</v>
      </c>
      <c r="JA867" s="52" t="s">
        <v>72</v>
      </c>
      <c r="JF867" s="51" t="s">
        <v>1098</v>
      </c>
    </row>
    <row r="868" spans="1:276" ht="104" customHeight="1" thickBot="1">
      <c r="A868" s="51" t="s">
        <v>1070</v>
      </c>
      <c r="K868" s="51" t="s">
        <v>1074</v>
      </c>
      <c r="P868" s="52">
        <v>100</v>
      </c>
      <c r="U868" s="51" t="s">
        <v>1098</v>
      </c>
      <c r="AE868" s="51" t="s">
        <v>1096</v>
      </c>
      <c r="AF868"/>
      <c r="AG868"/>
      <c r="AH868"/>
      <c r="AI868"/>
      <c r="AJ868" s="51" t="s">
        <v>1147</v>
      </c>
      <c r="BD868" s="51" t="s">
        <v>968</v>
      </c>
      <c r="BI868" s="51" t="s">
        <v>1051</v>
      </c>
      <c r="BN868" s="51" t="s">
        <v>1143</v>
      </c>
      <c r="BX868" s="52"/>
      <c r="CM868" s="52" t="s">
        <v>988</v>
      </c>
      <c r="DV868" s="51" t="s">
        <v>1054</v>
      </c>
      <c r="EA868" s="51" t="s">
        <v>732</v>
      </c>
      <c r="EF868" s="69" t="s">
        <v>1123</v>
      </c>
      <c r="EG868" s="69" t="s">
        <v>98</v>
      </c>
      <c r="EK868" s="52" t="s">
        <v>1052</v>
      </c>
      <c r="EU868" s="52">
        <v>2025</v>
      </c>
      <c r="FE868" s="51" t="s">
        <v>1096</v>
      </c>
      <c r="FT868" s="51" t="s">
        <v>961</v>
      </c>
      <c r="FY868" s="51" t="s">
        <v>958</v>
      </c>
      <c r="GD868" s="72" t="s">
        <v>1087</v>
      </c>
      <c r="GE868" s="70">
        <v>0</v>
      </c>
      <c r="GF868" s="70">
        <v>0</v>
      </c>
      <c r="GI868" s="51" t="s">
        <v>98</v>
      </c>
      <c r="GN868" s="51" t="s">
        <v>971</v>
      </c>
      <c r="HC868" s="51" t="s">
        <v>1090</v>
      </c>
      <c r="HH868" s="51" t="s">
        <v>1098</v>
      </c>
      <c r="HM868" s="51" t="s">
        <v>962</v>
      </c>
      <c r="HR868" s="51" t="s">
        <v>1049</v>
      </c>
      <c r="IQ868" s="52" t="s">
        <v>1110</v>
      </c>
      <c r="IV868" s="51" t="s">
        <v>1092</v>
      </c>
      <c r="JF868" s="52">
        <v>0</v>
      </c>
      <c r="JK868" s="51" t="s">
        <v>970</v>
      </c>
      <c r="JP868" s="51" t="s">
        <v>966</v>
      </c>
    </row>
    <row r="869" spans="1:276" ht="184.5" thickBot="1">
      <c r="A869" s="52">
        <v>44</v>
      </c>
      <c r="F869" s="51" t="s">
        <v>968</v>
      </c>
      <c r="K869" s="52" t="s">
        <v>2951</v>
      </c>
      <c r="U869" s="52">
        <v>0</v>
      </c>
      <c r="AE869" s="52" t="s">
        <v>1103</v>
      </c>
      <c r="AF869"/>
      <c r="AG869"/>
      <c r="AH869"/>
      <c r="AI869"/>
      <c r="AJ869" s="52">
        <v>1867</v>
      </c>
      <c r="AO869" s="51" t="s">
        <v>1060</v>
      </c>
      <c r="AT869" s="51" t="s">
        <v>1056</v>
      </c>
      <c r="BD869" s="52" t="s">
        <v>124</v>
      </c>
      <c r="BI869" s="52" t="s">
        <v>7575</v>
      </c>
      <c r="BN869" s="52" t="s">
        <v>7742</v>
      </c>
      <c r="BS869" s="51" t="s">
        <v>1249</v>
      </c>
      <c r="DL869" s="51" t="s">
        <v>707</v>
      </c>
      <c r="DQ869" s="51" t="s">
        <v>1099</v>
      </c>
      <c r="DV869" s="52">
        <v>2013</v>
      </c>
      <c r="EA869" s="52" t="s">
        <v>3782</v>
      </c>
      <c r="EF869" s="70" t="s">
        <v>1124</v>
      </c>
      <c r="EG869" s="70" t="s">
        <v>1772</v>
      </c>
      <c r="EP869" s="51" t="s">
        <v>1066</v>
      </c>
      <c r="EZ869" s="51" t="s">
        <v>991</v>
      </c>
      <c r="FE869" s="52" t="s">
        <v>1103</v>
      </c>
      <c r="FJ869" s="51" t="s">
        <v>1098</v>
      </c>
      <c r="FT869" s="52" t="s">
        <v>919</v>
      </c>
      <c r="FY869" s="52" t="s">
        <v>171</v>
      </c>
      <c r="GD869" s="50" t="s">
        <v>1088</v>
      </c>
      <c r="GI869" s="52" t="s">
        <v>9726</v>
      </c>
      <c r="GN869" s="52" t="s">
        <v>3492</v>
      </c>
      <c r="GS869" s="51" t="s">
        <v>1143</v>
      </c>
      <c r="GX869" s="51" t="s">
        <v>1066</v>
      </c>
      <c r="HC869" s="52" t="s">
        <v>1091</v>
      </c>
      <c r="HH869" s="52">
        <v>0</v>
      </c>
      <c r="HM869" s="52" t="s">
        <v>963</v>
      </c>
      <c r="HR869" s="52">
        <v>83</v>
      </c>
      <c r="IV869" s="52" t="s">
        <v>1108</v>
      </c>
      <c r="JA869" s="51" t="s">
        <v>1096</v>
      </c>
      <c r="JK869" s="52" t="s">
        <v>124</v>
      </c>
      <c r="JP869" s="52" t="s">
        <v>1731</v>
      </c>
    </row>
    <row r="870" spans="1:276" ht="224.5" customHeight="1" thickBot="1">
      <c r="F870" s="52">
        <v>156000000</v>
      </c>
      <c r="P870" s="51" t="s">
        <v>1050</v>
      </c>
      <c r="AE870"/>
      <c r="AF870"/>
      <c r="AG870"/>
      <c r="AH870"/>
      <c r="AI870"/>
      <c r="AO870" s="52" t="s">
        <v>1061</v>
      </c>
      <c r="AT870" s="52">
        <v>2020</v>
      </c>
      <c r="BS870" s="52">
        <v>176272</v>
      </c>
      <c r="BX870" s="51"/>
      <c r="CM870" s="51" t="s">
        <v>989</v>
      </c>
      <c r="DL870" s="52" t="s">
        <v>1095</v>
      </c>
      <c r="DQ870" s="52" t="s">
        <v>1117</v>
      </c>
      <c r="EF870" s="71" t="s">
        <v>1125</v>
      </c>
      <c r="EG870" s="71" t="s">
        <v>1753</v>
      </c>
      <c r="EK870" s="51" t="s">
        <v>1053</v>
      </c>
      <c r="EP870" s="52" t="s">
        <v>1067</v>
      </c>
      <c r="EU870" s="51" t="s">
        <v>1070</v>
      </c>
      <c r="EZ870" s="52" t="s">
        <v>992</v>
      </c>
      <c r="FJ870" s="52">
        <v>450000000</v>
      </c>
      <c r="GS870" s="52" t="s">
        <v>1144</v>
      </c>
      <c r="GX870" s="52" t="s">
        <v>3051</v>
      </c>
      <c r="IQ870" s="51" t="s">
        <v>1092</v>
      </c>
      <c r="JA870" s="52" t="s">
        <v>1103</v>
      </c>
      <c r="JF870" s="51" t="s">
        <v>1099</v>
      </c>
    </row>
    <row r="871" spans="1:276" ht="409.6" thickBot="1">
      <c r="A871" s="51" t="s">
        <v>1071</v>
      </c>
      <c r="K871" s="51" t="s">
        <v>1075</v>
      </c>
      <c r="P871" s="52">
        <v>26</v>
      </c>
      <c r="U871" s="51" t="s">
        <v>1099</v>
      </c>
      <c r="Z871" s="50" t="s">
        <v>1121</v>
      </c>
      <c r="AE871" s="51" t="s">
        <v>1097</v>
      </c>
      <c r="AF871"/>
      <c r="AG871"/>
      <c r="AH871"/>
      <c r="AI871"/>
      <c r="AJ871" s="51" t="s">
        <v>98</v>
      </c>
      <c r="BD871" s="51" t="s">
        <v>969</v>
      </c>
      <c r="BI871" s="51" t="s">
        <v>1053</v>
      </c>
      <c r="BN871" s="51" t="s">
        <v>1145</v>
      </c>
      <c r="CM871" s="52" t="s">
        <v>990</v>
      </c>
      <c r="DV871" s="51" t="s">
        <v>1055</v>
      </c>
      <c r="EF871" s="70" t="s">
        <v>1273</v>
      </c>
      <c r="EG871" s="70" t="s">
        <v>1773</v>
      </c>
      <c r="EK871" s="52">
        <v>2015</v>
      </c>
      <c r="EU871" s="52">
        <v>0</v>
      </c>
      <c r="FE871" s="51" t="s">
        <v>1097</v>
      </c>
      <c r="FT871" s="51" t="s">
        <v>962</v>
      </c>
      <c r="FY871" s="51" t="s">
        <v>960</v>
      </c>
      <c r="GN871" s="51" t="s">
        <v>998</v>
      </c>
      <c r="HC871" s="51" t="s">
        <v>1092</v>
      </c>
      <c r="HH871" s="51" t="s">
        <v>1099</v>
      </c>
      <c r="HM871" s="51" t="s">
        <v>964</v>
      </c>
      <c r="HR871" s="51" t="s">
        <v>1050</v>
      </c>
      <c r="HW871" s="51" t="s">
        <v>1090</v>
      </c>
      <c r="IQ871" s="52" t="s">
        <v>9411</v>
      </c>
      <c r="IV871" s="51" t="s">
        <v>1094</v>
      </c>
      <c r="JF871" s="52" t="s">
        <v>1104</v>
      </c>
      <c r="JK871" s="51" t="s">
        <v>971</v>
      </c>
      <c r="JP871" s="51" t="s">
        <v>968</v>
      </c>
    </row>
    <row r="872" spans="1:276" ht="40.5" customHeight="1" thickBot="1">
      <c r="A872" s="52">
        <v>50</v>
      </c>
      <c r="F872" s="51" t="s">
        <v>969</v>
      </c>
      <c r="K872" s="52" t="s">
        <v>2947</v>
      </c>
      <c r="U872" s="52" t="s">
        <v>1104</v>
      </c>
      <c r="AE872" s="52">
        <v>97392402</v>
      </c>
      <c r="AF872"/>
      <c r="AG872"/>
      <c r="AH872"/>
      <c r="AI872"/>
      <c r="AO872" s="51" t="s">
        <v>732</v>
      </c>
      <c r="AT872" s="51" t="s">
        <v>1057</v>
      </c>
      <c r="BD872" s="52">
        <v>50000</v>
      </c>
      <c r="BI872" s="52">
        <v>2012</v>
      </c>
      <c r="BN872" s="52" t="s">
        <v>7743</v>
      </c>
      <c r="BS872" s="51" t="s">
        <v>1056</v>
      </c>
      <c r="BX872" s="51"/>
      <c r="DL872" s="51" t="s">
        <v>1096</v>
      </c>
      <c r="DQ872" s="51" t="s">
        <v>1101</v>
      </c>
      <c r="DV872" s="52">
        <v>6295000</v>
      </c>
      <c r="EF872" s="71" t="s">
        <v>1774</v>
      </c>
      <c r="EG872" s="71" t="s">
        <v>1775</v>
      </c>
      <c r="EP872" s="51" t="s">
        <v>1068</v>
      </c>
      <c r="EZ872" s="51" t="s">
        <v>958</v>
      </c>
      <c r="FE872" s="52">
        <v>200000000</v>
      </c>
      <c r="FJ872" s="51" t="s">
        <v>1099</v>
      </c>
      <c r="FT872" s="52" t="s">
        <v>1201</v>
      </c>
      <c r="GD872" s="51" t="s">
        <v>1089</v>
      </c>
      <c r="GN872" s="52" t="s">
        <v>3493</v>
      </c>
      <c r="GS872" s="51" t="s">
        <v>1145</v>
      </c>
      <c r="GX872" s="51" t="s">
        <v>1068</v>
      </c>
      <c r="HC872" s="52" t="s">
        <v>10299</v>
      </c>
      <c r="HH872" s="52" t="s">
        <v>1117</v>
      </c>
      <c r="HM872" s="52" t="s">
        <v>979</v>
      </c>
      <c r="HR872" s="52">
        <v>15</v>
      </c>
      <c r="HW872" s="52" t="s">
        <v>1110</v>
      </c>
      <c r="IV872" s="52">
        <v>1681</v>
      </c>
      <c r="JA872" s="51" t="s">
        <v>1097</v>
      </c>
      <c r="JK872" s="52" t="s">
        <v>11327</v>
      </c>
      <c r="JP872" s="52" t="s">
        <v>124</v>
      </c>
    </row>
    <row r="873" spans="1:276" ht="72.5" thickBot="1">
      <c r="F873" s="52" t="s">
        <v>124</v>
      </c>
      <c r="P873" s="51" t="s">
        <v>1053</v>
      </c>
      <c r="AE873"/>
      <c r="AF873"/>
      <c r="AG873"/>
      <c r="AH873"/>
      <c r="AI873"/>
      <c r="AJ873" s="51" t="s">
        <v>1095</v>
      </c>
      <c r="AO873" s="52" t="s">
        <v>12121</v>
      </c>
      <c r="AT873" s="52" t="s">
        <v>1255</v>
      </c>
      <c r="BS873" s="52">
        <v>2030</v>
      </c>
      <c r="BX873" s="52"/>
      <c r="CM873" s="51" t="s">
        <v>991</v>
      </c>
      <c r="DL873" s="52" t="s">
        <v>1103</v>
      </c>
      <c r="DQ873" s="52" t="s">
        <v>1107</v>
      </c>
      <c r="EA873" s="50" t="s">
        <v>1064</v>
      </c>
      <c r="EF873" s="70" t="s">
        <v>1126</v>
      </c>
      <c r="EG873" s="70" t="s">
        <v>1776</v>
      </c>
      <c r="EK873" s="51" t="s">
        <v>1054</v>
      </c>
      <c r="EP873" s="52" t="s">
        <v>2739</v>
      </c>
      <c r="EU873" s="51" t="s">
        <v>1071</v>
      </c>
      <c r="EZ873" s="52" t="s">
        <v>993</v>
      </c>
      <c r="FJ873" s="52" t="s">
        <v>1106</v>
      </c>
      <c r="FY873" s="51" t="s">
        <v>961</v>
      </c>
      <c r="GI873" s="51" t="s">
        <v>1090</v>
      </c>
      <c r="GS873" s="52" t="s">
        <v>1146</v>
      </c>
      <c r="GX873" s="52" t="s">
        <v>10128</v>
      </c>
      <c r="IQ873" s="51" t="s">
        <v>1094</v>
      </c>
      <c r="JA873" s="52">
        <v>152693</v>
      </c>
      <c r="JF873" s="51" t="s">
        <v>1101</v>
      </c>
    </row>
    <row r="874" spans="1:276" ht="17" thickBot="1">
      <c r="A874" s="51" t="s">
        <v>1072</v>
      </c>
      <c r="P874" s="52">
        <v>2015</v>
      </c>
      <c r="U874" s="51" t="s">
        <v>1101</v>
      </c>
      <c r="Z874" s="51" t="s">
        <v>1122</v>
      </c>
      <c r="AE874" s="51" t="s">
        <v>1098</v>
      </c>
      <c r="AF874"/>
      <c r="AG874"/>
      <c r="AH874"/>
      <c r="AI874"/>
      <c r="BD874" s="51" t="s">
        <v>970</v>
      </c>
      <c r="BI874" s="51" t="s">
        <v>1054</v>
      </c>
      <c r="BN874" s="51" t="s">
        <v>1147</v>
      </c>
      <c r="CM874" s="52" t="s">
        <v>1509</v>
      </c>
      <c r="DV874" s="51" t="s">
        <v>1056</v>
      </c>
      <c r="EF874" s="50" t="s">
        <v>1128</v>
      </c>
      <c r="EK874" s="52">
        <v>2016</v>
      </c>
      <c r="EU874" s="52">
        <v>80</v>
      </c>
      <c r="FE874" s="51" t="s">
        <v>1098</v>
      </c>
      <c r="FT874" s="51" t="s">
        <v>964</v>
      </c>
      <c r="FY874" s="52" t="s">
        <v>171</v>
      </c>
      <c r="GD874" s="51" t="s">
        <v>1090</v>
      </c>
      <c r="GI874" s="52" t="s">
        <v>1110</v>
      </c>
      <c r="GN874" s="51" t="s">
        <v>999</v>
      </c>
      <c r="HC874" s="51" t="s">
        <v>1094</v>
      </c>
      <c r="HH874" s="51" t="s">
        <v>1101</v>
      </c>
      <c r="HM874" s="51" t="s">
        <v>966</v>
      </c>
      <c r="HR874" s="51" t="s">
        <v>1053</v>
      </c>
      <c r="HW874" s="51" t="s">
        <v>1092</v>
      </c>
      <c r="IQ874" s="52">
        <v>1237</v>
      </c>
      <c r="IV874" s="51" t="s">
        <v>707</v>
      </c>
      <c r="JF874" s="52" t="s">
        <v>1120</v>
      </c>
      <c r="JK874" s="51" t="s">
        <v>972</v>
      </c>
      <c r="JP874" s="51" t="s">
        <v>969</v>
      </c>
    </row>
    <row r="875" spans="1:276" ht="15" thickBot="1">
      <c r="A875" s="52">
        <v>100</v>
      </c>
      <c r="F875" s="51" t="s">
        <v>970</v>
      </c>
      <c r="U875" s="52" t="s">
        <v>1567</v>
      </c>
      <c r="Z875" s="69" t="s">
        <v>1123</v>
      </c>
      <c r="AA875" s="69" t="s">
        <v>98</v>
      </c>
      <c r="AE875" s="52">
        <v>0</v>
      </c>
      <c r="AF875"/>
      <c r="AG875"/>
      <c r="AH875"/>
      <c r="AI875"/>
      <c r="AJ875" s="51" t="s">
        <v>1143</v>
      </c>
      <c r="AO875" s="51" t="s">
        <v>1062</v>
      </c>
      <c r="AT875" s="51" t="s">
        <v>1059</v>
      </c>
      <c r="BD875" s="52">
        <v>10000000</v>
      </c>
      <c r="BI875" s="52">
        <v>2012</v>
      </c>
      <c r="BN875" s="52">
        <v>32331</v>
      </c>
      <c r="BS875" s="51" t="s">
        <v>1057</v>
      </c>
      <c r="BX875" s="51"/>
      <c r="DL875" s="51" t="s">
        <v>1097</v>
      </c>
      <c r="DQ875" s="51" t="s">
        <v>98</v>
      </c>
      <c r="DV875" s="52">
        <v>2020</v>
      </c>
      <c r="EP875" s="51" t="s">
        <v>1069</v>
      </c>
      <c r="EZ875" s="51" t="s">
        <v>994</v>
      </c>
      <c r="FE875" s="52">
        <v>100000000</v>
      </c>
      <c r="FJ875" s="51" t="s">
        <v>1101</v>
      </c>
      <c r="FT875" s="52" t="s">
        <v>1195</v>
      </c>
      <c r="GD875" s="52" t="s">
        <v>1116</v>
      </c>
      <c r="GN875" s="52">
        <v>300000</v>
      </c>
      <c r="GS875" s="51" t="s">
        <v>1147</v>
      </c>
      <c r="GX875" s="51" t="s">
        <v>1069</v>
      </c>
      <c r="HC875" s="52">
        <v>10111</v>
      </c>
      <c r="HH875" s="52" t="s">
        <v>1102</v>
      </c>
      <c r="HM875" s="52" t="s">
        <v>997</v>
      </c>
      <c r="HR875" s="52">
        <v>2015</v>
      </c>
      <c r="HW875" s="52" t="s">
        <v>1562</v>
      </c>
      <c r="IV875" s="52" t="s">
        <v>1114</v>
      </c>
      <c r="JA875" s="51" t="s">
        <v>1098</v>
      </c>
      <c r="JK875" s="52" t="s">
        <v>11334</v>
      </c>
      <c r="JP875" s="52" t="s">
        <v>124</v>
      </c>
    </row>
    <row r="876" spans="1:276" ht="264.5" thickBot="1">
      <c r="F876" s="52" t="s">
        <v>124</v>
      </c>
      <c r="K876" s="50" t="s">
        <v>1077</v>
      </c>
      <c r="P876" s="51" t="s">
        <v>1054</v>
      </c>
      <c r="Z876" s="70" t="s">
        <v>2365</v>
      </c>
      <c r="AA876" s="70" t="s">
        <v>4083</v>
      </c>
      <c r="AE876"/>
      <c r="AF876"/>
      <c r="AG876"/>
      <c r="AH876"/>
      <c r="AI876"/>
      <c r="AJ876" s="52" t="s">
        <v>2752</v>
      </c>
      <c r="AO876" s="52">
        <v>0</v>
      </c>
      <c r="AT876" s="52">
        <v>63</v>
      </c>
      <c r="BS876" s="52" t="s">
        <v>2733</v>
      </c>
      <c r="BX876" s="52"/>
      <c r="CM876" s="51" t="s">
        <v>958</v>
      </c>
      <c r="DL876" s="52">
        <v>157000000</v>
      </c>
      <c r="DQ876" s="52" t="s">
        <v>1265</v>
      </c>
      <c r="EA876" s="51" t="s">
        <v>1065</v>
      </c>
      <c r="EK876" s="51" t="s">
        <v>1055</v>
      </c>
      <c r="EP876" s="52" t="s">
        <v>2740</v>
      </c>
      <c r="EU876" s="51" t="s">
        <v>1072</v>
      </c>
      <c r="EZ876" s="52" t="s">
        <v>8981</v>
      </c>
      <c r="FJ876" s="52" t="s">
        <v>1102</v>
      </c>
      <c r="FY876" s="51" t="s">
        <v>962</v>
      </c>
      <c r="GI876" s="51" t="s">
        <v>1092</v>
      </c>
      <c r="GS876" s="52">
        <v>75000</v>
      </c>
      <c r="GX876" s="52" t="s">
        <v>10129</v>
      </c>
      <c r="IQ876" s="51" t="s">
        <v>707</v>
      </c>
      <c r="JA876" s="52">
        <v>705303</v>
      </c>
      <c r="JF876" s="51" t="s">
        <v>98</v>
      </c>
    </row>
    <row r="877" spans="1:276" ht="409.6" thickBot="1">
      <c r="A877" s="51" t="s">
        <v>1073</v>
      </c>
      <c r="P877" s="52">
        <v>2018</v>
      </c>
      <c r="U877" s="51" t="s">
        <v>98</v>
      </c>
      <c r="Z877" s="71" t="s">
        <v>4084</v>
      </c>
      <c r="AA877" s="71" t="s">
        <v>4085</v>
      </c>
      <c r="AE877" s="51" t="s">
        <v>1099</v>
      </c>
      <c r="AF877"/>
      <c r="AG877"/>
      <c r="AH877"/>
      <c r="AI877"/>
      <c r="BD877" s="51" t="s">
        <v>971</v>
      </c>
      <c r="BI877" s="51" t="s">
        <v>1055</v>
      </c>
      <c r="BN877" s="51" t="s">
        <v>98</v>
      </c>
      <c r="CM877" s="52" t="s">
        <v>993</v>
      </c>
      <c r="DV877" s="51" t="s">
        <v>1057</v>
      </c>
      <c r="EF877" s="51" t="s">
        <v>1129</v>
      </c>
      <c r="EK877" s="52">
        <v>7.8800000000000004E-5</v>
      </c>
      <c r="EU877" s="52">
        <v>13.75</v>
      </c>
      <c r="FE877" s="51" t="s">
        <v>1099</v>
      </c>
      <c r="FT877" s="51" t="s">
        <v>966</v>
      </c>
      <c r="FY877" s="52" t="s">
        <v>171</v>
      </c>
      <c r="GD877" s="51" t="s">
        <v>1092</v>
      </c>
      <c r="GI877" s="52" t="s">
        <v>9723</v>
      </c>
      <c r="GN877" s="51" t="s">
        <v>98</v>
      </c>
      <c r="HC877" s="51" t="s">
        <v>707</v>
      </c>
      <c r="HH877" s="51" t="s">
        <v>98</v>
      </c>
      <c r="HM877" s="51" t="s">
        <v>968</v>
      </c>
      <c r="HR877" s="51" t="s">
        <v>1054</v>
      </c>
      <c r="HW877" s="51" t="s">
        <v>1094</v>
      </c>
      <c r="IQ877" s="52" t="s">
        <v>1114</v>
      </c>
      <c r="IV877" s="51" t="s">
        <v>1096</v>
      </c>
      <c r="JF877" s="52" t="s">
        <v>4882</v>
      </c>
      <c r="JK877" s="51" t="s">
        <v>973</v>
      </c>
      <c r="JP877" s="51" t="s">
        <v>970</v>
      </c>
    </row>
    <row r="878" spans="1:276" ht="409.6" thickBot="1">
      <c r="A878" s="52" t="s">
        <v>2002</v>
      </c>
      <c r="F878" s="51" t="s">
        <v>971</v>
      </c>
      <c r="U878" s="52" t="s">
        <v>5382</v>
      </c>
      <c r="Z878" s="70" t="s">
        <v>1273</v>
      </c>
      <c r="AA878" s="70" t="s">
        <v>4086</v>
      </c>
      <c r="AE878" s="52" t="s">
        <v>1104</v>
      </c>
      <c r="AF878"/>
      <c r="AG878"/>
      <c r="AH878"/>
      <c r="AI878"/>
      <c r="AJ878" s="51" t="s">
        <v>1145</v>
      </c>
      <c r="AO878" s="51" t="s">
        <v>1063</v>
      </c>
      <c r="AT878" s="51" t="s">
        <v>1060</v>
      </c>
      <c r="BD878" s="52" t="s">
        <v>6801</v>
      </c>
      <c r="BI878" s="52">
        <v>485.7</v>
      </c>
      <c r="BS878" s="51" t="s">
        <v>1059</v>
      </c>
      <c r="BX878" s="51"/>
      <c r="DL878" s="51" t="s">
        <v>1098</v>
      </c>
      <c r="DV878" s="52" t="s">
        <v>1058</v>
      </c>
      <c r="EA878" s="51" t="s">
        <v>1066</v>
      </c>
      <c r="EF878" s="52" t="s">
        <v>112</v>
      </c>
      <c r="EP878" s="51" t="s">
        <v>1053</v>
      </c>
      <c r="EZ878" s="51" t="s">
        <v>961</v>
      </c>
      <c r="FE878" s="52" t="s">
        <v>1104</v>
      </c>
      <c r="FJ878" s="51" t="s">
        <v>98</v>
      </c>
      <c r="FT878" s="52" t="s">
        <v>1731</v>
      </c>
      <c r="GD878" s="52" t="s">
        <v>762</v>
      </c>
      <c r="GN878" s="52" t="s">
        <v>212</v>
      </c>
      <c r="GS878" s="51" t="s">
        <v>98</v>
      </c>
      <c r="GX878" s="51" t="s">
        <v>1053</v>
      </c>
      <c r="HC878" s="52" t="s">
        <v>1095</v>
      </c>
      <c r="HH878" s="52" t="s">
        <v>10470</v>
      </c>
      <c r="HM878" s="52">
        <v>500000000</v>
      </c>
      <c r="HR878" s="52">
        <v>2015</v>
      </c>
      <c r="HW878" s="52">
        <v>152</v>
      </c>
      <c r="IV878" s="52" t="s">
        <v>1103</v>
      </c>
      <c r="JA878" s="51" t="s">
        <v>1099</v>
      </c>
      <c r="JP878" s="52" t="s">
        <v>124</v>
      </c>
    </row>
    <row r="879" spans="1:276" ht="409.6" thickBot="1">
      <c r="F879" s="52" t="s">
        <v>1956</v>
      </c>
      <c r="K879" s="51" t="s">
        <v>1078</v>
      </c>
      <c r="P879" s="51" t="s">
        <v>1249</v>
      </c>
      <c r="Z879" s="71" t="s">
        <v>1126</v>
      </c>
      <c r="AA879" s="71" t="s">
        <v>4087</v>
      </c>
      <c r="AE879"/>
      <c r="AF879"/>
      <c r="AG879"/>
      <c r="AH879"/>
      <c r="AI879"/>
      <c r="AJ879" s="52" t="s">
        <v>2753</v>
      </c>
      <c r="AO879" s="52">
        <v>20</v>
      </c>
      <c r="AT879" s="52" t="s">
        <v>1061</v>
      </c>
      <c r="BN879" s="51" t="s">
        <v>1114</v>
      </c>
      <c r="BS879" s="52">
        <v>74.680000000000007</v>
      </c>
      <c r="BX879" s="52"/>
      <c r="CM879" s="51" t="s">
        <v>994</v>
      </c>
      <c r="DL879" s="52">
        <v>5266000000</v>
      </c>
      <c r="EA879" s="52" t="s">
        <v>1067</v>
      </c>
      <c r="EK879" s="51" t="s">
        <v>1056</v>
      </c>
      <c r="EP879" s="52">
        <v>2010</v>
      </c>
      <c r="EU879" s="51" t="s">
        <v>1073</v>
      </c>
      <c r="EZ879" s="52" t="s">
        <v>918</v>
      </c>
      <c r="FJ879" s="52" t="s">
        <v>9138</v>
      </c>
      <c r="FY879" s="51" t="s">
        <v>964</v>
      </c>
      <c r="GI879" s="51" t="s">
        <v>1094</v>
      </c>
      <c r="GS879" s="52" t="s">
        <v>9926</v>
      </c>
      <c r="GX879" s="52">
        <v>2018</v>
      </c>
      <c r="IQ879" s="51" t="s">
        <v>1096</v>
      </c>
      <c r="JA879" s="52" t="s">
        <v>1106</v>
      </c>
      <c r="JK879" s="51" t="s">
        <v>98</v>
      </c>
    </row>
    <row r="880" spans="1:276" ht="16.5">
      <c r="A880" s="51" t="s">
        <v>732</v>
      </c>
      <c r="K880" s="52" t="s">
        <v>132</v>
      </c>
      <c r="P880" s="52">
        <v>459516</v>
      </c>
      <c r="Z880" s="50" t="s">
        <v>1128</v>
      </c>
      <c r="AE880" s="51" t="s">
        <v>1101</v>
      </c>
      <c r="AF880"/>
      <c r="AG880"/>
      <c r="AH880"/>
      <c r="AI880"/>
      <c r="BD880" s="51" t="s">
        <v>998</v>
      </c>
      <c r="BI880" s="51" t="s">
        <v>1056</v>
      </c>
      <c r="CM880" s="52" t="s">
        <v>8291</v>
      </c>
      <c r="DQ880" s="51" t="s">
        <v>1090</v>
      </c>
      <c r="DV880" s="51" t="s">
        <v>1059</v>
      </c>
      <c r="EF880" s="50" t="s">
        <v>1140</v>
      </c>
      <c r="EK880" s="52">
        <v>2025</v>
      </c>
      <c r="EU880" s="52" t="s">
        <v>1061</v>
      </c>
      <c r="FE880" s="51" t="s">
        <v>1101</v>
      </c>
      <c r="FT880" s="51" t="s">
        <v>968</v>
      </c>
      <c r="FY880" s="52" t="s">
        <v>171</v>
      </c>
      <c r="GD880" s="51" t="s">
        <v>1094</v>
      </c>
      <c r="GI880" s="52">
        <v>802</v>
      </c>
      <c r="HC880" s="51" t="s">
        <v>1096</v>
      </c>
      <c r="HM880" s="51" t="s">
        <v>969</v>
      </c>
      <c r="HR880" s="51" t="s">
        <v>1249</v>
      </c>
      <c r="HW880" s="51" t="s">
        <v>707</v>
      </c>
      <c r="IQ880" s="52" t="s">
        <v>1103</v>
      </c>
      <c r="IV880" s="51" t="s">
        <v>1097</v>
      </c>
      <c r="JK880" s="52" t="s">
        <v>11327</v>
      </c>
      <c r="JP880" s="51" t="s">
        <v>971</v>
      </c>
    </row>
    <row r="881" spans="1:276">
      <c r="A881" s="52" t="s">
        <v>2342</v>
      </c>
      <c r="F881" s="51" t="s">
        <v>998</v>
      </c>
      <c r="AE881" s="52" t="s">
        <v>1102</v>
      </c>
      <c r="AF881"/>
      <c r="AG881"/>
      <c r="AH881"/>
      <c r="AI881"/>
      <c r="AJ881" s="51" t="s">
        <v>1147</v>
      </c>
      <c r="AT881" s="51" t="s">
        <v>732</v>
      </c>
      <c r="BD881" s="52" t="s">
        <v>6802</v>
      </c>
      <c r="BI881" s="52">
        <v>2021</v>
      </c>
      <c r="BN881" s="51" t="s">
        <v>1143</v>
      </c>
      <c r="BS881" s="51" t="s">
        <v>1060</v>
      </c>
      <c r="BX881" s="51"/>
      <c r="DL881" s="51" t="s">
        <v>1099</v>
      </c>
      <c r="DQ881" s="52" t="s">
        <v>1091</v>
      </c>
      <c r="DV881" s="52">
        <v>43.4</v>
      </c>
      <c r="EA881" s="51" t="s">
        <v>1068</v>
      </c>
      <c r="EP881" s="51" t="s">
        <v>1054</v>
      </c>
      <c r="EZ881" s="51" t="s">
        <v>962</v>
      </c>
      <c r="FE881" s="52" t="s">
        <v>1120</v>
      </c>
      <c r="FT881" s="52" t="s">
        <v>124</v>
      </c>
      <c r="GD881" s="52">
        <v>72542</v>
      </c>
      <c r="GS881" s="51" t="s">
        <v>1095</v>
      </c>
      <c r="GX881" s="51" t="s">
        <v>1054</v>
      </c>
      <c r="HC881" s="52" t="s">
        <v>1103</v>
      </c>
      <c r="HM881" s="52" t="s">
        <v>124</v>
      </c>
      <c r="HR881" s="52">
        <v>1099587</v>
      </c>
      <c r="HW881" s="52" t="s">
        <v>1095</v>
      </c>
      <c r="IV881" s="52">
        <v>38832262</v>
      </c>
      <c r="JA881" s="51" t="s">
        <v>1101</v>
      </c>
      <c r="JF881" s="51" t="s">
        <v>1090</v>
      </c>
      <c r="JP881" s="52" t="s">
        <v>5048</v>
      </c>
    </row>
    <row r="882" spans="1:276" ht="16.5">
      <c r="F882" s="52" t="s">
        <v>1957</v>
      </c>
      <c r="K882" s="50" t="s">
        <v>1079</v>
      </c>
      <c r="P882" s="51" t="s">
        <v>1056</v>
      </c>
      <c r="U882" s="51" t="s">
        <v>1090</v>
      </c>
      <c r="AE882"/>
      <c r="AF882"/>
      <c r="AG882"/>
      <c r="AH882"/>
      <c r="AI882"/>
      <c r="AJ882" s="52">
        <v>11904</v>
      </c>
      <c r="AT882" s="52" t="s">
        <v>6368</v>
      </c>
      <c r="BN882" s="52" t="s">
        <v>7742</v>
      </c>
      <c r="BS882" s="52" t="s">
        <v>1061</v>
      </c>
      <c r="BX882" s="52"/>
      <c r="CM882" s="51" t="s">
        <v>961</v>
      </c>
      <c r="DL882" s="52" t="s">
        <v>1107</v>
      </c>
      <c r="EA882" s="52" t="s">
        <v>3783</v>
      </c>
      <c r="EK882" s="51" t="s">
        <v>1057</v>
      </c>
      <c r="EP882" s="52">
        <v>2010</v>
      </c>
      <c r="EU882" s="51" t="s">
        <v>732</v>
      </c>
      <c r="EZ882" s="52" t="s">
        <v>978</v>
      </c>
      <c r="FY882" s="51" t="s">
        <v>966</v>
      </c>
      <c r="GI882" s="51" t="s">
        <v>707</v>
      </c>
      <c r="GN882" s="51" t="s">
        <v>950</v>
      </c>
      <c r="HH882" s="50" t="s">
        <v>1121</v>
      </c>
      <c r="IQ882" s="51" t="s">
        <v>1097</v>
      </c>
      <c r="JA882" s="52" t="s">
        <v>1107</v>
      </c>
      <c r="JF882" s="52" t="s">
        <v>1091</v>
      </c>
    </row>
    <row r="883" spans="1:276" ht="16.5">
      <c r="A883" s="51" t="s">
        <v>1074</v>
      </c>
      <c r="P883" s="52">
        <v>2025</v>
      </c>
      <c r="U883" s="52" t="s">
        <v>1116</v>
      </c>
      <c r="Z883" s="51" t="s">
        <v>1129</v>
      </c>
      <c r="AE883" s="51" t="s">
        <v>98</v>
      </c>
      <c r="AF883"/>
      <c r="AG883"/>
      <c r="AH883"/>
      <c r="AI883"/>
      <c r="AO883" s="51" t="s">
        <v>1046</v>
      </c>
      <c r="BD883" s="51" t="s">
        <v>999</v>
      </c>
      <c r="BI883" s="51" t="s">
        <v>1057</v>
      </c>
      <c r="CM883" s="52" t="s">
        <v>917</v>
      </c>
      <c r="DQ883" s="51" t="s">
        <v>1092</v>
      </c>
      <c r="DV883" s="51" t="s">
        <v>1060</v>
      </c>
      <c r="EF883" s="50" t="s">
        <v>1141</v>
      </c>
      <c r="EK883" s="52" t="s">
        <v>2737</v>
      </c>
      <c r="EU883" s="52" t="s">
        <v>3167</v>
      </c>
      <c r="FE883" s="51" t="s">
        <v>98</v>
      </c>
      <c r="FJ883" s="51" t="s">
        <v>1090</v>
      </c>
      <c r="FT883" s="51" t="s">
        <v>969</v>
      </c>
      <c r="FY883" s="52" t="s">
        <v>171</v>
      </c>
      <c r="GD883" s="51" t="s">
        <v>707</v>
      </c>
      <c r="GI883" s="52" t="s">
        <v>72</v>
      </c>
      <c r="GN883" s="52" t="s">
        <v>1005</v>
      </c>
      <c r="GS883" s="51" t="s">
        <v>1143</v>
      </c>
      <c r="GX883" s="51" t="s">
        <v>1056</v>
      </c>
      <c r="HC883" s="51" t="s">
        <v>1097</v>
      </c>
      <c r="HM883" s="51" t="s">
        <v>970</v>
      </c>
      <c r="HR883" s="51" t="s">
        <v>1056</v>
      </c>
      <c r="HW883" s="51" t="s">
        <v>1096</v>
      </c>
      <c r="IQ883" s="52">
        <v>206636</v>
      </c>
      <c r="IV883" s="51" t="s">
        <v>1098</v>
      </c>
      <c r="JP883" s="51" t="s">
        <v>972</v>
      </c>
    </row>
    <row r="884" spans="1:276" ht="16.5">
      <c r="A884" s="52" t="s">
        <v>2341</v>
      </c>
      <c r="F884" s="51" t="s">
        <v>999</v>
      </c>
      <c r="Z884" s="52" t="s">
        <v>132</v>
      </c>
      <c r="AE884"/>
      <c r="AF884"/>
      <c r="AG884"/>
      <c r="AH884"/>
      <c r="AI884"/>
      <c r="AJ884" s="51" t="s">
        <v>98</v>
      </c>
      <c r="AO884" s="52" t="s">
        <v>2820</v>
      </c>
      <c r="AT884" s="51" t="s">
        <v>1062</v>
      </c>
      <c r="BD884" s="52">
        <v>300000</v>
      </c>
      <c r="BI884" s="52" t="s">
        <v>2737</v>
      </c>
      <c r="BN884" s="51" t="s">
        <v>1145</v>
      </c>
      <c r="BS884" s="51" t="s">
        <v>732</v>
      </c>
      <c r="BX884" s="51"/>
      <c r="DL884" s="51" t="s">
        <v>1101</v>
      </c>
      <c r="DQ884" s="52" t="s">
        <v>1266</v>
      </c>
      <c r="DV884" s="52" t="s">
        <v>1061</v>
      </c>
      <c r="EA884" s="51" t="s">
        <v>1069</v>
      </c>
      <c r="EP884" s="51" t="s">
        <v>1056</v>
      </c>
      <c r="EZ884" s="51" t="s">
        <v>964</v>
      </c>
      <c r="FE884" s="52" t="s">
        <v>4486</v>
      </c>
      <c r="FJ884" s="52" t="s">
        <v>1110</v>
      </c>
      <c r="FT884" s="52" t="s">
        <v>124</v>
      </c>
      <c r="GD884" s="52" t="s">
        <v>1114</v>
      </c>
      <c r="GS884" s="52" t="s">
        <v>1144</v>
      </c>
      <c r="HC884" s="52">
        <v>740000</v>
      </c>
      <c r="HM884" s="52" t="s">
        <v>124</v>
      </c>
      <c r="HR884" s="52">
        <v>2020</v>
      </c>
      <c r="HW884" s="52" t="s">
        <v>1103</v>
      </c>
      <c r="IV884" s="52">
        <v>581176355</v>
      </c>
      <c r="JA884" s="51" t="s">
        <v>98</v>
      </c>
      <c r="JF884" s="51" t="s">
        <v>1092</v>
      </c>
      <c r="JK884" s="50" t="s">
        <v>982</v>
      </c>
      <c r="JP884" s="52" t="s">
        <v>5049</v>
      </c>
    </row>
    <row r="885" spans="1:276" ht="15" thickBot="1">
      <c r="F885" s="52">
        <v>0</v>
      </c>
      <c r="K885" s="51" t="s">
        <v>1080</v>
      </c>
      <c r="P885" s="51" t="s">
        <v>1057</v>
      </c>
      <c r="U885" s="51" t="s">
        <v>1092</v>
      </c>
      <c r="AE885"/>
      <c r="AF885"/>
      <c r="AG885"/>
      <c r="AH885"/>
      <c r="AI885"/>
      <c r="AT885" s="52">
        <v>29</v>
      </c>
      <c r="BN885" s="52" t="s">
        <v>7743</v>
      </c>
      <c r="BS885" s="52" t="s">
        <v>7964</v>
      </c>
      <c r="BX885" s="52"/>
      <c r="CM885" s="51" t="s">
        <v>962</v>
      </c>
      <c r="DL885" s="52" t="s">
        <v>1120</v>
      </c>
      <c r="EK885" s="51" t="s">
        <v>1059</v>
      </c>
      <c r="EP885" s="52">
        <v>2020</v>
      </c>
      <c r="EU885" s="51" t="s">
        <v>1074</v>
      </c>
      <c r="EZ885" s="52" t="s">
        <v>979</v>
      </c>
      <c r="FY885" s="51" t="s">
        <v>968</v>
      </c>
      <c r="GI885" s="51" t="s">
        <v>1096</v>
      </c>
      <c r="GN885" s="51" t="s">
        <v>987</v>
      </c>
      <c r="GX885" s="51" t="s">
        <v>1070</v>
      </c>
      <c r="HH885" s="51" t="s">
        <v>1122</v>
      </c>
      <c r="IQ885" s="51" t="s">
        <v>1098</v>
      </c>
      <c r="JF885" s="52" t="s">
        <v>1093</v>
      </c>
    </row>
    <row r="886" spans="1:276" ht="104" customHeight="1" thickBot="1">
      <c r="A886" s="51" t="s">
        <v>1075</v>
      </c>
      <c r="K886" s="69"/>
      <c r="L886" s="69" t="s">
        <v>1081</v>
      </c>
      <c r="M886" s="69" t="s">
        <v>1082</v>
      </c>
      <c r="P886" s="52" t="s">
        <v>1250</v>
      </c>
      <c r="U886" s="52" t="s">
        <v>5383</v>
      </c>
      <c r="Z886" s="50" t="s">
        <v>1130</v>
      </c>
      <c r="AE886"/>
      <c r="AF886"/>
      <c r="AG886"/>
      <c r="AH886"/>
      <c r="AI886"/>
      <c r="AJ886" s="51" t="s">
        <v>1114</v>
      </c>
      <c r="AO886" s="51" t="s">
        <v>707</v>
      </c>
      <c r="BD886" s="51" t="s">
        <v>98</v>
      </c>
      <c r="BI886" s="51" t="s">
        <v>1059</v>
      </c>
      <c r="CM886" s="52" t="s">
        <v>963</v>
      </c>
      <c r="DQ886" s="51" t="s">
        <v>1094</v>
      </c>
      <c r="DV886" s="51" t="s">
        <v>732</v>
      </c>
      <c r="EA886" s="51" t="s">
        <v>1053</v>
      </c>
      <c r="EF886" s="51" t="s">
        <v>1142</v>
      </c>
      <c r="EK886" s="52">
        <v>0</v>
      </c>
      <c r="FJ886" s="51" t="s">
        <v>1092</v>
      </c>
      <c r="FT886" s="51" t="s">
        <v>970</v>
      </c>
      <c r="FY886" s="52" t="s">
        <v>124</v>
      </c>
      <c r="GD886" s="51" t="s">
        <v>1096</v>
      </c>
      <c r="GI886" s="52" t="s">
        <v>1103</v>
      </c>
      <c r="GN886" s="52" t="s">
        <v>953</v>
      </c>
      <c r="GS886" s="51" t="s">
        <v>1145</v>
      </c>
      <c r="GX886" s="52">
        <v>28794.5</v>
      </c>
      <c r="HC886" s="51" t="s">
        <v>1098</v>
      </c>
      <c r="HH886" s="69" t="s">
        <v>1123</v>
      </c>
      <c r="HI886" s="69" t="s">
        <v>98</v>
      </c>
      <c r="HM886" s="51" t="s">
        <v>971</v>
      </c>
      <c r="HR886" s="51" t="s">
        <v>1057</v>
      </c>
      <c r="HW886" s="51" t="s">
        <v>1097</v>
      </c>
      <c r="IQ886" s="52">
        <v>253335</v>
      </c>
      <c r="IV886" s="51" t="s">
        <v>1099</v>
      </c>
      <c r="JP886" s="51" t="s">
        <v>973</v>
      </c>
    </row>
    <row r="887" spans="1:276" ht="96.5" thickBot="1">
      <c r="A887" s="52" t="s">
        <v>1261</v>
      </c>
      <c r="F887" s="51" t="s">
        <v>98</v>
      </c>
      <c r="K887" s="72" t="s">
        <v>1083</v>
      </c>
      <c r="L887" s="70">
        <v>0</v>
      </c>
      <c r="M887" s="70">
        <v>0</v>
      </c>
      <c r="AE887" s="51" t="s">
        <v>1090</v>
      </c>
      <c r="AF887"/>
      <c r="AG887"/>
      <c r="AH887"/>
      <c r="AI887"/>
      <c r="AO887" s="52" t="s">
        <v>12122</v>
      </c>
      <c r="AT887" s="51" t="s">
        <v>1063</v>
      </c>
      <c r="BI887" s="52">
        <v>100</v>
      </c>
      <c r="BN887" s="51" t="s">
        <v>1147</v>
      </c>
      <c r="BX887" s="51"/>
      <c r="DL887" s="51" t="s">
        <v>98</v>
      </c>
      <c r="DQ887" s="52">
        <v>466000</v>
      </c>
      <c r="DV887" s="52" t="s">
        <v>1561</v>
      </c>
      <c r="EA887" s="52">
        <v>2007</v>
      </c>
      <c r="EP887" s="51" t="s">
        <v>1070</v>
      </c>
      <c r="EU887" s="51" t="s">
        <v>1075</v>
      </c>
      <c r="EZ887" s="51" t="s">
        <v>966</v>
      </c>
      <c r="FJ887" s="52" t="s">
        <v>1111</v>
      </c>
      <c r="FT887" s="52" t="s">
        <v>124</v>
      </c>
      <c r="GD887" s="52" t="s">
        <v>1103</v>
      </c>
      <c r="GS887" s="52" t="s">
        <v>1146</v>
      </c>
      <c r="HC887" s="52">
        <v>2200000</v>
      </c>
      <c r="HH887" s="70" t="s">
        <v>1275</v>
      </c>
      <c r="HI887" s="70" t="s">
        <v>10471</v>
      </c>
      <c r="HM887" s="52" t="s">
        <v>4645</v>
      </c>
      <c r="HR887" s="52" t="s">
        <v>1058</v>
      </c>
      <c r="HW887" s="52">
        <v>4322000</v>
      </c>
      <c r="IV887" s="52" t="s">
        <v>1107</v>
      </c>
      <c r="JF887" s="51" t="s">
        <v>1094</v>
      </c>
      <c r="JK887" s="51" t="s">
        <v>983</v>
      </c>
      <c r="JP887" s="52">
        <v>136340</v>
      </c>
    </row>
    <row r="888" spans="1:276" ht="23.5" thickBot="1">
      <c r="K888" s="73" t="s">
        <v>1084</v>
      </c>
      <c r="L888" s="71">
        <v>0</v>
      </c>
      <c r="M888" s="71">
        <v>0</v>
      </c>
      <c r="P888" s="51" t="s">
        <v>1059</v>
      </c>
      <c r="U888" s="51" t="s">
        <v>1094</v>
      </c>
      <c r="AE888" s="52" t="s">
        <v>1113</v>
      </c>
      <c r="AF888"/>
      <c r="AG888"/>
      <c r="AH888"/>
      <c r="AI888"/>
      <c r="AJ888" s="51" t="s">
        <v>1143</v>
      </c>
      <c r="AT888" s="52">
        <v>0</v>
      </c>
      <c r="BN888" s="52">
        <v>32331</v>
      </c>
      <c r="CM888" s="51" t="s">
        <v>964</v>
      </c>
      <c r="DL888" s="52" t="s">
        <v>8880</v>
      </c>
      <c r="EF888" s="51" t="s">
        <v>72</v>
      </c>
      <c r="EK888" s="51" t="s">
        <v>1060</v>
      </c>
      <c r="EP888" s="52">
        <v>10.6</v>
      </c>
      <c r="EU888" s="52" t="s">
        <v>3045</v>
      </c>
      <c r="EZ888" s="52" t="s">
        <v>1731</v>
      </c>
      <c r="FE888" s="50" t="s">
        <v>1121</v>
      </c>
      <c r="FY888" s="51" t="s">
        <v>969</v>
      </c>
      <c r="GI888" s="51" t="s">
        <v>1097</v>
      </c>
      <c r="GN888" s="51" t="s">
        <v>989</v>
      </c>
      <c r="GX888" s="51" t="s">
        <v>1071</v>
      </c>
      <c r="HH888" s="50" t="s">
        <v>1128</v>
      </c>
      <c r="IQ888" s="51" t="s">
        <v>1099</v>
      </c>
      <c r="JA888" s="51" t="s">
        <v>1090</v>
      </c>
      <c r="JF888" s="52">
        <v>11.1</v>
      </c>
      <c r="JK888" s="52" t="s">
        <v>132</v>
      </c>
    </row>
    <row r="889" spans="1:276" ht="35" thickBot="1">
      <c r="K889" s="72" t="s">
        <v>1085</v>
      </c>
      <c r="L889" s="70">
        <v>0</v>
      </c>
      <c r="M889" s="70">
        <v>0</v>
      </c>
      <c r="P889" s="52">
        <v>67</v>
      </c>
      <c r="U889" s="52">
        <v>170000</v>
      </c>
      <c r="Z889" s="51" t="s">
        <v>1131</v>
      </c>
      <c r="AE889"/>
      <c r="AF889"/>
      <c r="AG889"/>
      <c r="AH889"/>
      <c r="AI889"/>
      <c r="AJ889" s="52" t="s">
        <v>6168</v>
      </c>
      <c r="AO889" s="51" t="s">
        <v>1049</v>
      </c>
      <c r="BI889" s="51" t="s">
        <v>1060</v>
      </c>
      <c r="BS889" s="51" t="s">
        <v>1046</v>
      </c>
      <c r="BX889" s="51"/>
      <c r="CM889" s="52" t="s">
        <v>1482</v>
      </c>
      <c r="DQ889" s="51" t="s">
        <v>707</v>
      </c>
      <c r="DV889" s="51" t="s">
        <v>1062</v>
      </c>
      <c r="EA889" s="51" t="s">
        <v>1054</v>
      </c>
      <c r="EK889" s="52" t="s">
        <v>1061</v>
      </c>
      <c r="FJ889" s="51" t="s">
        <v>1094</v>
      </c>
      <c r="FT889" s="51" t="s">
        <v>971</v>
      </c>
      <c r="FY889" s="52" t="s">
        <v>124</v>
      </c>
      <c r="GD889" s="51" t="s">
        <v>1097</v>
      </c>
      <c r="GI889" s="52">
        <v>23501000</v>
      </c>
      <c r="GN889" s="52" t="s">
        <v>1001</v>
      </c>
      <c r="GS889" s="51" t="s">
        <v>1147</v>
      </c>
      <c r="HC889" s="51" t="s">
        <v>1099</v>
      </c>
      <c r="HM889" s="51" t="s">
        <v>998</v>
      </c>
      <c r="HR889" s="51" t="s">
        <v>1059</v>
      </c>
      <c r="HW889" s="51" t="s">
        <v>1098</v>
      </c>
      <c r="IQ889" s="52" t="s">
        <v>1100</v>
      </c>
      <c r="IV889" s="51" t="s">
        <v>1101</v>
      </c>
      <c r="JA889" s="52" t="s">
        <v>1091</v>
      </c>
      <c r="JP889" s="51" t="s">
        <v>98</v>
      </c>
    </row>
    <row r="890" spans="1:276" ht="17" thickBot="1">
      <c r="K890" s="73" t="s">
        <v>1086</v>
      </c>
      <c r="L890" s="71">
        <v>1890</v>
      </c>
      <c r="M890" s="71">
        <v>288464</v>
      </c>
      <c r="AE890" s="51" t="s">
        <v>1092</v>
      </c>
      <c r="AF890"/>
      <c r="AG890"/>
      <c r="AH890"/>
      <c r="AI890"/>
      <c r="AO890" s="52">
        <v>100</v>
      </c>
      <c r="BD890" s="50" t="s">
        <v>1009</v>
      </c>
      <c r="BI890" s="52" t="s">
        <v>1061</v>
      </c>
      <c r="BN890" s="51" t="s">
        <v>98</v>
      </c>
      <c r="BS890" s="52" t="s">
        <v>1252</v>
      </c>
      <c r="BX890" s="52"/>
      <c r="DQ890" s="52" t="s">
        <v>704</v>
      </c>
      <c r="DV890" s="52">
        <v>0</v>
      </c>
      <c r="EA890" s="52">
        <v>2017</v>
      </c>
      <c r="EF890" s="51" t="s">
        <v>1143</v>
      </c>
      <c r="EP890" s="51" t="s">
        <v>1071</v>
      </c>
      <c r="EZ890" s="51" t="s">
        <v>968</v>
      </c>
      <c r="FJ890" s="52">
        <v>19000</v>
      </c>
      <c r="FT890" s="52" t="s">
        <v>9376</v>
      </c>
      <c r="GD890" s="52">
        <v>0</v>
      </c>
      <c r="GS890" s="52">
        <v>184173</v>
      </c>
      <c r="GX890" s="51" t="s">
        <v>1072</v>
      </c>
      <c r="HC890" s="52" t="s">
        <v>1100</v>
      </c>
      <c r="HM890" s="52" t="s">
        <v>4646</v>
      </c>
      <c r="HR890" s="52">
        <v>50</v>
      </c>
      <c r="HW890" s="52">
        <v>53000000</v>
      </c>
      <c r="IV890" s="52" t="s">
        <v>1120</v>
      </c>
      <c r="JF890" s="51" t="s">
        <v>707</v>
      </c>
      <c r="JK890" s="50" t="s">
        <v>984</v>
      </c>
      <c r="JP890" s="52" t="s">
        <v>5050</v>
      </c>
    </row>
    <row r="891" spans="1:276" ht="23.5" thickBot="1">
      <c r="A891" s="50" t="s">
        <v>1077</v>
      </c>
      <c r="F891" s="51" t="s">
        <v>950</v>
      </c>
      <c r="K891" s="72" t="s">
        <v>1087</v>
      </c>
      <c r="L891" s="70">
        <v>0</v>
      </c>
      <c r="M891" s="70">
        <v>0</v>
      </c>
      <c r="P891" s="51" t="s">
        <v>1060</v>
      </c>
      <c r="U891" s="51" t="s">
        <v>707</v>
      </c>
      <c r="Z891" s="51" t="s">
        <v>1132</v>
      </c>
      <c r="AE891" s="52" t="s">
        <v>693</v>
      </c>
      <c r="AF891"/>
      <c r="AG891"/>
      <c r="AH891"/>
      <c r="AI891"/>
      <c r="AJ891" s="51" t="s">
        <v>1145</v>
      </c>
      <c r="CM891" s="51" t="s">
        <v>966</v>
      </c>
      <c r="EF891" s="52" t="s">
        <v>1777</v>
      </c>
      <c r="EK891" s="51" t="s">
        <v>732</v>
      </c>
      <c r="EP891" s="52">
        <v>50</v>
      </c>
      <c r="EZ891" s="52" t="s">
        <v>124</v>
      </c>
      <c r="FE891" s="51" t="s">
        <v>1122</v>
      </c>
      <c r="FY891" s="51" t="s">
        <v>970</v>
      </c>
      <c r="GI891" s="51" t="s">
        <v>1098</v>
      </c>
      <c r="GN891" s="51" t="s">
        <v>991</v>
      </c>
      <c r="GX891" s="52">
        <v>2.15</v>
      </c>
      <c r="HH891" s="51" t="s">
        <v>1129</v>
      </c>
      <c r="IQ891" s="51" t="s">
        <v>1101</v>
      </c>
      <c r="JA891" s="51" t="s">
        <v>1092</v>
      </c>
      <c r="JF891" s="52" t="s">
        <v>1095</v>
      </c>
    </row>
    <row r="892" spans="1:276" ht="17" thickBot="1">
      <c r="F892" s="52" t="s">
        <v>1958</v>
      </c>
      <c r="K892" s="50" t="s">
        <v>1088</v>
      </c>
      <c r="P892" s="52" t="s">
        <v>3156</v>
      </c>
      <c r="U892" s="52" t="s">
        <v>704</v>
      </c>
      <c r="Z892" s="52" t="s">
        <v>1133</v>
      </c>
      <c r="AE892"/>
      <c r="AF892"/>
      <c r="AG892"/>
      <c r="AH892"/>
      <c r="AI892"/>
      <c r="AJ892" s="52" t="s">
        <v>6169</v>
      </c>
      <c r="AO892" s="51" t="s">
        <v>1050</v>
      </c>
      <c r="AT892" s="50" t="s">
        <v>1064</v>
      </c>
      <c r="BI892" s="51" t="s">
        <v>732</v>
      </c>
      <c r="BN892" s="50" t="s">
        <v>1148</v>
      </c>
      <c r="BS892" s="51" t="s">
        <v>707</v>
      </c>
      <c r="BX892" s="51"/>
      <c r="CM892" s="52" t="s">
        <v>997</v>
      </c>
      <c r="DL892" s="51" t="s">
        <v>1090</v>
      </c>
      <c r="DQ892" s="51" t="s">
        <v>1096</v>
      </c>
      <c r="DV892" s="51" t="s">
        <v>1063</v>
      </c>
      <c r="EA892" s="51" t="s">
        <v>1056</v>
      </c>
      <c r="EK892" s="52" t="s">
        <v>3328</v>
      </c>
      <c r="EU892" s="51" t="s">
        <v>1066</v>
      </c>
      <c r="FE892" s="69" t="s">
        <v>1123</v>
      </c>
      <c r="FF892" s="69" t="s">
        <v>98</v>
      </c>
      <c r="FJ892" s="51" t="s">
        <v>707</v>
      </c>
      <c r="FT892" s="51" t="s">
        <v>998</v>
      </c>
      <c r="FY892" s="52" t="s">
        <v>124</v>
      </c>
      <c r="GD892" s="51" t="s">
        <v>1098</v>
      </c>
      <c r="GI892" s="52">
        <v>94003000</v>
      </c>
      <c r="GN892" s="52" t="s">
        <v>1002</v>
      </c>
      <c r="GS892" s="51" t="s">
        <v>98</v>
      </c>
      <c r="HC892" s="51" t="s">
        <v>1101</v>
      </c>
      <c r="HH892" s="52" t="s">
        <v>132</v>
      </c>
      <c r="HM892" s="51" t="s">
        <v>999</v>
      </c>
      <c r="HR892" s="51" t="s">
        <v>1060</v>
      </c>
      <c r="HW892" s="51" t="s">
        <v>1099</v>
      </c>
      <c r="IQ892" s="52" t="s">
        <v>1102</v>
      </c>
      <c r="IV892" s="51" t="s">
        <v>98</v>
      </c>
      <c r="JA892" s="52" t="s">
        <v>1105</v>
      </c>
    </row>
    <row r="893" spans="1:276" ht="409.6" thickBot="1">
      <c r="AE893" s="51" t="s">
        <v>1094</v>
      </c>
      <c r="AF893"/>
      <c r="AG893"/>
      <c r="AH893"/>
      <c r="AI893"/>
      <c r="AO893" s="52">
        <v>15</v>
      </c>
      <c r="BD893" s="51" t="s">
        <v>1010</v>
      </c>
      <c r="BI893" s="52" t="s">
        <v>7576</v>
      </c>
      <c r="BS893" s="52" t="s">
        <v>1048</v>
      </c>
      <c r="BX893" s="52"/>
      <c r="DL893" s="52" t="s">
        <v>1118</v>
      </c>
      <c r="DQ893" s="52" t="s">
        <v>1103</v>
      </c>
      <c r="DV893" s="52">
        <v>0</v>
      </c>
      <c r="EA893" s="52">
        <v>2022</v>
      </c>
      <c r="EF893" s="51" t="s">
        <v>1145</v>
      </c>
      <c r="EP893" s="51" t="s">
        <v>1072</v>
      </c>
      <c r="EU893" s="52" t="s">
        <v>3168</v>
      </c>
      <c r="EZ893" s="51" t="s">
        <v>969</v>
      </c>
      <c r="FE893" s="70" t="s">
        <v>36</v>
      </c>
      <c r="FF893" s="70" t="s">
        <v>4487</v>
      </c>
      <c r="FJ893" s="52" t="s">
        <v>1095</v>
      </c>
      <c r="FT893" s="52" t="s">
        <v>9377</v>
      </c>
      <c r="GD893" s="52">
        <v>36000</v>
      </c>
      <c r="GS893" s="52" t="s">
        <v>9926</v>
      </c>
      <c r="GX893" s="51" t="s">
        <v>1073</v>
      </c>
      <c r="HC893" s="52" t="s">
        <v>1102</v>
      </c>
      <c r="HM893" s="52">
        <v>500000000</v>
      </c>
      <c r="HR893" s="52" t="s">
        <v>1061</v>
      </c>
      <c r="HW893" s="52" t="s">
        <v>1107</v>
      </c>
      <c r="IV893" s="52" t="s">
        <v>11184</v>
      </c>
      <c r="JF893" s="51" t="s">
        <v>1096</v>
      </c>
      <c r="JK893" s="51" t="s">
        <v>985</v>
      </c>
    </row>
    <row r="894" spans="1:276" ht="17" thickBot="1">
      <c r="A894" s="51" t="s">
        <v>1078</v>
      </c>
      <c r="F894" s="51" t="s">
        <v>987</v>
      </c>
      <c r="P894" s="51" t="s">
        <v>732</v>
      </c>
      <c r="U894" s="51" t="s">
        <v>1096</v>
      </c>
      <c r="Z894" s="51" t="s">
        <v>1134</v>
      </c>
      <c r="AE894" s="52">
        <v>1071</v>
      </c>
      <c r="AF894"/>
      <c r="AG894"/>
      <c r="AH894"/>
      <c r="AI894"/>
      <c r="AJ894" s="51" t="s">
        <v>1147</v>
      </c>
      <c r="BD894" s="69"/>
      <c r="BE894" s="69" t="s">
        <v>1011</v>
      </c>
      <c r="BF894" s="69" t="s">
        <v>1012</v>
      </c>
      <c r="CM894" s="51" t="s">
        <v>968</v>
      </c>
      <c r="EF894" s="52" t="s">
        <v>1778</v>
      </c>
      <c r="EK894" s="51" t="s">
        <v>1062</v>
      </c>
      <c r="EP894" s="52">
        <v>56.4</v>
      </c>
      <c r="EZ894" s="52" t="s">
        <v>124</v>
      </c>
      <c r="FE894" s="50" t="s">
        <v>1128</v>
      </c>
      <c r="FY894" s="51" t="s">
        <v>971</v>
      </c>
      <c r="GI894" s="51" t="s">
        <v>1099</v>
      </c>
      <c r="GN894" s="51" t="s">
        <v>958</v>
      </c>
      <c r="GX894" s="52" t="s">
        <v>1061</v>
      </c>
      <c r="HH894" s="50" t="s">
        <v>1130</v>
      </c>
      <c r="IQ894" s="51" t="s">
        <v>98</v>
      </c>
      <c r="JA894" s="51" t="s">
        <v>1094</v>
      </c>
      <c r="JF894" s="52" t="s">
        <v>1103</v>
      </c>
      <c r="JP894" s="51" t="s">
        <v>950</v>
      </c>
    </row>
    <row r="895" spans="1:276" ht="409.6" thickBot="1">
      <c r="A895" s="52" t="s">
        <v>132</v>
      </c>
      <c r="F895" s="52" t="s">
        <v>988</v>
      </c>
      <c r="K895" s="51" t="s">
        <v>1089</v>
      </c>
      <c r="P895" s="52" t="s">
        <v>4292</v>
      </c>
      <c r="U895" s="52" t="s">
        <v>1103</v>
      </c>
      <c r="Z895" s="52" t="s">
        <v>4088</v>
      </c>
      <c r="AE895"/>
      <c r="AF895"/>
      <c r="AG895"/>
      <c r="AH895"/>
      <c r="AI895"/>
      <c r="AJ895" s="52">
        <v>103357</v>
      </c>
      <c r="AO895" s="51" t="s">
        <v>1051</v>
      </c>
      <c r="AT895" s="51" t="s">
        <v>1065</v>
      </c>
      <c r="BD895" s="72" t="s">
        <v>990</v>
      </c>
      <c r="BE895" s="70" t="s">
        <v>1013</v>
      </c>
      <c r="BF895" s="70" t="s">
        <v>6803</v>
      </c>
      <c r="BI895" s="51" t="s">
        <v>1062</v>
      </c>
      <c r="BN895" s="51" t="s">
        <v>1149</v>
      </c>
      <c r="BS895" s="51" t="s">
        <v>1049</v>
      </c>
      <c r="BX895" s="51"/>
      <c r="CM895" s="52">
        <v>589050000</v>
      </c>
      <c r="DL895" s="51" t="s">
        <v>1092</v>
      </c>
      <c r="DQ895" s="51" t="s">
        <v>1097</v>
      </c>
      <c r="EA895" s="51" t="s">
        <v>1070</v>
      </c>
      <c r="EK895" s="52">
        <v>0</v>
      </c>
      <c r="EU895" s="51" t="s">
        <v>1068</v>
      </c>
      <c r="FJ895" s="51" t="s">
        <v>1096</v>
      </c>
      <c r="FT895" s="51" t="s">
        <v>999</v>
      </c>
      <c r="GD895" s="51" t="s">
        <v>1099</v>
      </c>
      <c r="GI895" s="52" t="s">
        <v>1106</v>
      </c>
      <c r="GN895" s="52" t="s">
        <v>3494</v>
      </c>
      <c r="GS895" s="51" t="s">
        <v>1114</v>
      </c>
      <c r="HC895" s="51" t="s">
        <v>98</v>
      </c>
      <c r="HM895" s="51" t="s">
        <v>98</v>
      </c>
      <c r="HR895" s="51" t="s">
        <v>732</v>
      </c>
      <c r="HW895" s="51" t="s">
        <v>1101</v>
      </c>
      <c r="IQ895" s="52" t="s">
        <v>10982</v>
      </c>
      <c r="JA895" s="52">
        <v>7704</v>
      </c>
      <c r="JK895" s="51" t="s">
        <v>950</v>
      </c>
      <c r="JP895" s="52" t="s">
        <v>5051</v>
      </c>
    </row>
    <row r="896" spans="1:276" ht="409.6" thickBot="1">
      <c r="AE896" s="51" t="s">
        <v>707</v>
      </c>
      <c r="AF896"/>
      <c r="AG896"/>
      <c r="AH896"/>
      <c r="AI896"/>
      <c r="AO896" s="52" t="s">
        <v>11624</v>
      </c>
      <c r="BD896" s="73" t="s">
        <v>1014</v>
      </c>
      <c r="BE896" s="71" t="s">
        <v>1013</v>
      </c>
      <c r="BF896" s="71" t="s">
        <v>6804</v>
      </c>
      <c r="BI896" s="52">
        <v>-8.92</v>
      </c>
      <c r="BN896" s="52" t="s">
        <v>1150</v>
      </c>
      <c r="BS896" s="52">
        <v>77.599999999999994</v>
      </c>
      <c r="BX896" s="52"/>
      <c r="DL896" s="52" t="s">
        <v>1119</v>
      </c>
      <c r="DQ896" s="52">
        <v>0</v>
      </c>
      <c r="EA896" s="52">
        <v>10.7</v>
      </c>
      <c r="EF896" s="51" t="s">
        <v>1147</v>
      </c>
      <c r="EP896" s="51" t="s">
        <v>1073</v>
      </c>
      <c r="EU896" s="52" t="s">
        <v>3169</v>
      </c>
      <c r="EZ896" s="51" t="s">
        <v>970</v>
      </c>
      <c r="FJ896" s="52" t="s">
        <v>1103</v>
      </c>
      <c r="FY896" s="51" t="s">
        <v>972</v>
      </c>
      <c r="GD896" s="52" t="s">
        <v>1117</v>
      </c>
      <c r="GX896" s="51" t="s">
        <v>732</v>
      </c>
      <c r="HC896" s="52" t="s">
        <v>10300</v>
      </c>
      <c r="HR896" s="52" t="s">
        <v>10632</v>
      </c>
      <c r="HW896" s="52" t="s">
        <v>1104</v>
      </c>
      <c r="JF896" s="51" t="s">
        <v>1097</v>
      </c>
      <c r="JK896" s="52" t="s">
        <v>986</v>
      </c>
    </row>
    <row r="897" spans="1:276" ht="400.5" thickBot="1">
      <c r="A897" s="50" t="s">
        <v>1079</v>
      </c>
      <c r="F897" s="51" t="s">
        <v>989</v>
      </c>
      <c r="K897" s="51" t="s">
        <v>1090</v>
      </c>
      <c r="U897" s="51" t="s">
        <v>1097</v>
      </c>
      <c r="Z897" s="51" t="s">
        <v>1135</v>
      </c>
      <c r="AE897" s="52" t="s">
        <v>1114</v>
      </c>
      <c r="AF897"/>
      <c r="AG897"/>
      <c r="AH897"/>
      <c r="AI897"/>
      <c r="AJ897" s="51" t="s">
        <v>98</v>
      </c>
      <c r="AT897" s="51" t="s">
        <v>1066</v>
      </c>
      <c r="BD897" s="72" t="s">
        <v>1015</v>
      </c>
      <c r="BE897" s="70" t="s">
        <v>1525</v>
      </c>
      <c r="BF897" s="70" t="s">
        <v>6805</v>
      </c>
      <c r="CM897" s="51" t="s">
        <v>969</v>
      </c>
      <c r="DV897" s="50" t="s">
        <v>1064</v>
      </c>
      <c r="EF897" s="52">
        <v>29702.16</v>
      </c>
      <c r="EK897" s="51" t="s">
        <v>1063</v>
      </c>
      <c r="EP897" s="52" t="s">
        <v>1061</v>
      </c>
      <c r="EZ897" s="52" t="s">
        <v>124</v>
      </c>
      <c r="FE897" s="51" t="s">
        <v>1129</v>
      </c>
      <c r="FT897" s="51" t="s">
        <v>98</v>
      </c>
      <c r="GI897" s="51" t="s">
        <v>1101</v>
      </c>
      <c r="GN897" s="51" t="s">
        <v>994</v>
      </c>
      <c r="GS897" s="51" t="s">
        <v>1143</v>
      </c>
      <c r="GX897" s="52" t="s">
        <v>10130</v>
      </c>
      <c r="HH897" s="51" t="s">
        <v>1131</v>
      </c>
      <c r="IV897" s="51" t="s">
        <v>1090</v>
      </c>
      <c r="JA897" s="51" t="s">
        <v>707</v>
      </c>
      <c r="JF897" s="52">
        <v>6957</v>
      </c>
      <c r="JP897" s="51" t="s">
        <v>952</v>
      </c>
    </row>
    <row r="898" spans="1:276" ht="120.5" thickBot="1">
      <c r="F898" s="52" t="s">
        <v>1006</v>
      </c>
      <c r="K898" s="52" t="s">
        <v>1091</v>
      </c>
      <c r="U898" s="52">
        <v>0</v>
      </c>
      <c r="Z898" s="52" t="s">
        <v>1585</v>
      </c>
      <c r="AE898"/>
      <c r="AF898"/>
      <c r="AG898"/>
      <c r="AH898"/>
      <c r="AI898"/>
      <c r="AO898" s="51" t="s">
        <v>1053</v>
      </c>
      <c r="AT898" s="52" t="s">
        <v>1067</v>
      </c>
      <c r="BD898" s="73" t="s">
        <v>1016</v>
      </c>
      <c r="BE898" s="71" t="s">
        <v>1030</v>
      </c>
      <c r="BF898" s="71" t="s">
        <v>6806</v>
      </c>
      <c r="BI898" s="51" t="s">
        <v>1063</v>
      </c>
      <c r="BS898" s="51" t="s">
        <v>1050</v>
      </c>
      <c r="BX898" s="51"/>
      <c r="CM898" s="52" t="s">
        <v>124</v>
      </c>
      <c r="DL898" s="51" t="s">
        <v>1094</v>
      </c>
      <c r="DQ898" s="51" t="s">
        <v>1098</v>
      </c>
      <c r="EA898" s="51" t="s">
        <v>1071</v>
      </c>
      <c r="EK898" s="52">
        <v>-14</v>
      </c>
      <c r="EU898" s="51" t="s">
        <v>1069</v>
      </c>
      <c r="FE898" s="52" t="s">
        <v>132</v>
      </c>
      <c r="FJ898" s="51" t="s">
        <v>1097</v>
      </c>
      <c r="FT898" s="52" t="s">
        <v>9378</v>
      </c>
      <c r="FY898" s="51" t="s">
        <v>973</v>
      </c>
      <c r="GD898" s="51" t="s">
        <v>1101</v>
      </c>
      <c r="GI898" s="52" t="s">
        <v>1107</v>
      </c>
      <c r="GN898" s="52" t="s">
        <v>3495</v>
      </c>
      <c r="GS898" s="52" t="s">
        <v>1144</v>
      </c>
      <c r="HW898" s="51" t="s">
        <v>98</v>
      </c>
      <c r="IV898" s="52" t="s">
        <v>1091</v>
      </c>
      <c r="JA898" s="52" t="s">
        <v>1095</v>
      </c>
      <c r="JK898" s="51" t="s">
        <v>987</v>
      </c>
      <c r="JP898" s="52" t="s">
        <v>953</v>
      </c>
    </row>
    <row r="899" spans="1:276" ht="409.6" thickBot="1">
      <c r="P899" s="51" t="s">
        <v>1046</v>
      </c>
      <c r="AE899" s="51" t="s">
        <v>1096</v>
      </c>
      <c r="AF899"/>
      <c r="AG899"/>
      <c r="AH899"/>
      <c r="AI899"/>
      <c r="AJ899" s="50" t="s">
        <v>1148</v>
      </c>
      <c r="AO899" s="52">
        <v>2015</v>
      </c>
      <c r="BD899" s="72" t="s">
        <v>1017</v>
      </c>
      <c r="BE899" s="70" t="s">
        <v>1013</v>
      </c>
      <c r="BF899" s="70" t="s">
        <v>6807</v>
      </c>
      <c r="BI899" s="52">
        <v>-2.64</v>
      </c>
      <c r="BS899" s="52">
        <v>67.400000000000006</v>
      </c>
      <c r="BX899" s="52"/>
      <c r="DL899" s="52">
        <v>3147.63</v>
      </c>
      <c r="DQ899" s="52">
        <v>0</v>
      </c>
      <c r="EA899" s="52">
        <v>85</v>
      </c>
      <c r="EF899" s="51" t="s">
        <v>98</v>
      </c>
      <c r="EP899" s="51" t="s">
        <v>732</v>
      </c>
      <c r="EZ899" s="51" t="s">
        <v>971</v>
      </c>
      <c r="FJ899" s="52">
        <v>188370000</v>
      </c>
      <c r="GD899" s="52" t="s">
        <v>1104</v>
      </c>
      <c r="GX899" s="51" t="s">
        <v>1074</v>
      </c>
      <c r="HH899" s="51" t="s">
        <v>1132</v>
      </c>
      <c r="HM899" s="51" t="s">
        <v>950</v>
      </c>
      <c r="HW899" s="52" t="s">
        <v>5759</v>
      </c>
      <c r="IQ899" s="51" t="s">
        <v>1090</v>
      </c>
      <c r="JF899" s="51" t="s">
        <v>1098</v>
      </c>
      <c r="JK899" s="52" t="s">
        <v>953</v>
      </c>
    </row>
    <row r="900" spans="1:276" ht="35" thickBot="1">
      <c r="A900" s="51" t="s">
        <v>1080</v>
      </c>
      <c r="F900" s="51" t="s">
        <v>991</v>
      </c>
      <c r="K900" s="51" t="s">
        <v>1092</v>
      </c>
      <c r="P900" s="52" t="s">
        <v>1252</v>
      </c>
      <c r="U900" s="51" t="s">
        <v>1098</v>
      </c>
      <c r="Z900" s="51" t="s">
        <v>1137</v>
      </c>
      <c r="AE900" s="52" t="s">
        <v>1103</v>
      </c>
      <c r="AF900"/>
      <c r="AG900"/>
      <c r="AH900"/>
      <c r="AI900"/>
      <c r="AT900" s="51" t="s">
        <v>1068</v>
      </c>
      <c r="BD900" s="73" t="s">
        <v>1019</v>
      </c>
      <c r="BE900" s="71" t="s">
        <v>171</v>
      </c>
      <c r="BF900" s="71" t="s">
        <v>212</v>
      </c>
      <c r="CM900" s="51" t="s">
        <v>970</v>
      </c>
      <c r="DV900" s="51" t="s">
        <v>1065</v>
      </c>
      <c r="EF900" s="52" t="s">
        <v>1779</v>
      </c>
      <c r="EP900" s="52" t="s">
        <v>2741</v>
      </c>
      <c r="EU900" s="51" t="s">
        <v>1053</v>
      </c>
      <c r="EZ900" s="52" t="s">
        <v>8981</v>
      </c>
      <c r="FE900" s="50" t="s">
        <v>1130</v>
      </c>
      <c r="FY900" s="51" t="s">
        <v>98</v>
      </c>
      <c r="GI900" s="51" t="s">
        <v>98</v>
      </c>
      <c r="GN900" s="51" t="s">
        <v>961</v>
      </c>
      <c r="GS900" s="51" t="s">
        <v>1145</v>
      </c>
      <c r="GX900" s="52" t="s">
        <v>10131</v>
      </c>
      <c r="HC900" s="50" t="s">
        <v>1121</v>
      </c>
      <c r="HH900" s="52" t="s">
        <v>547</v>
      </c>
      <c r="HM900" s="52" t="s">
        <v>1005</v>
      </c>
      <c r="HR900" s="50" t="s">
        <v>1044</v>
      </c>
      <c r="IQ900" s="52" t="s">
        <v>1091</v>
      </c>
      <c r="IV900" s="51" t="s">
        <v>1092</v>
      </c>
      <c r="JA900" s="51" t="s">
        <v>1096</v>
      </c>
      <c r="JF900" s="52">
        <v>5000</v>
      </c>
      <c r="JP900" s="51" t="s">
        <v>954</v>
      </c>
    </row>
    <row r="901" spans="1:276" ht="104" customHeight="1" thickBot="1">
      <c r="A901" s="69"/>
      <c r="B901" s="69" t="s">
        <v>1081</v>
      </c>
      <c r="C901" s="69" t="s">
        <v>1082</v>
      </c>
      <c r="F901" s="52" t="s">
        <v>1959</v>
      </c>
      <c r="K901" s="52" t="s">
        <v>1105</v>
      </c>
      <c r="U901" s="52">
        <v>1000000</v>
      </c>
      <c r="Z901" s="52" t="s">
        <v>2370</v>
      </c>
      <c r="AE901"/>
      <c r="AF901"/>
      <c r="AG901"/>
      <c r="AH901"/>
      <c r="AI901"/>
      <c r="AO901" s="51" t="s">
        <v>1054</v>
      </c>
      <c r="AT901" s="52" t="s">
        <v>6369</v>
      </c>
      <c r="BD901" s="50" t="s">
        <v>1020</v>
      </c>
      <c r="BS901" s="51" t="s">
        <v>1053</v>
      </c>
      <c r="BX901" s="51"/>
      <c r="CM901" s="52" t="s">
        <v>124</v>
      </c>
      <c r="DL901" s="51" t="s">
        <v>707</v>
      </c>
      <c r="DQ901" s="51" t="s">
        <v>1099</v>
      </c>
      <c r="DV901" s="50" t="s">
        <v>1077</v>
      </c>
      <c r="EA901" s="51" t="s">
        <v>1072</v>
      </c>
      <c r="EU901" s="52">
        <v>2015</v>
      </c>
      <c r="FJ901" s="51" t="s">
        <v>1098</v>
      </c>
      <c r="GD901" s="51" t="s">
        <v>98</v>
      </c>
      <c r="GI901" s="52" t="s">
        <v>9727</v>
      </c>
      <c r="GN901" s="52" t="s">
        <v>918</v>
      </c>
      <c r="GS901" s="52" t="s">
        <v>1146</v>
      </c>
      <c r="IV901" s="52" t="s">
        <v>1105</v>
      </c>
      <c r="JA901" s="52" t="s">
        <v>1103</v>
      </c>
      <c r="JK901" s="51" t="s">
        <v>989</v>
      </c>
      <c r="JP901" s="52" t="s">
        <v>975</v>
      </c>
    </row>
    <row r="902" spans="1:276" ht="23.5" thickBot="1">
      <c r="A902" s="72" t="s">
        <v>1083</v>
      </c>
      <c r="B902" s="70">
        <v>24</v>
      </c>
      <c r="C902" s="72"/>
      <c r="P902" s="51" t="s">
        <v>707</v>
      </c>
      <c r="AE902" s="51" t="s">
        <v>1097</v>
      </c>
      <c r="AF902"/>
      <c r="AG902"/>
      <c r="AH902"/>
      <c r="AI902"/>
      <c r="AJ902" s="51" t="s">
        <v>1149</v>
      </c>
      <c r="AO902" s="52">
        <v>2016</v>
      </c>
      <c r="BS902" s="52">
        <v>2017</v>
      </c>
      <c r="BX902" s="52"/>
      <c r="DL902" s="52" t="s">
        <v>1095</v>
      </c>
      <c r="DQ902" s="52" t="s">
        <v>1117</v>
      </c>
      <c r="EA902" s="52">
        <v>96.5</v>
      </c>
      <c r="EF902" s="51" t="s">
        <v>1095</v>
      </c>
      <c r="EK902" s="51" t="s">
        <v>1046</v>
      </c>
      <c r="EP902" s="51" t="s">
        <v>1074</v>
      </c>
      <c r="EZ902" s="51" t="s">
        <v>998</v>
      </c>
      <c r="FJ902" s="52">
        <v>22314000</v>
      </c>
      <c r="FT902" s="51" t="s">
        <v>950</v>
      </c>
      <c r="GD902" s="52" t="s">
        <v>5582</v>
      </c>
      <c r="GX902" s="51" t="s">
        <v>1075</v>
      </c>
      <c r="HH902" s="51" t="s">
        <v>1134</v>
      </c>
      <c r="HM902" s="51" t="s">
        <v>987</v>
      </c>
      <c r="IQ902" s="51" t="s">
        <v>1092</v>
      </c>
      <c r="JF902" s="51" t="s">
        <v>1099</v>
      </c>
      <c r="JK902" s="52" t="s">
        <v>1001</v>
      </c>
    </row>
    <row r="903" spans="1:276" ht="23.5" thickBot="1">
      <c r="A903" s="73" t="s">
        <v>1084</v>
      </c>
      <c r="B903" s="71">
        <v>17</v>
      </c>
      <c r="C903" s="71">
        <v>891010</v>
      </c>
      <c r="F903" s="51" t="s">
        <v>958</v>
      </c>
      <c r="K903" s="51" t="s">
        <v>1094</v>
      </c>
      <c r="P903" s="52" t="s">
        <v>1248</v>
      </c>
      <c r="U903" s="51" t="s">
        <v>1099</v>
      </c>
      <c r="Z903" s="51" t="s">
        <v>1139</v>
      </c>
      <c r="AE903" s="52">
        <v>11759004</v>
      </c>
      <c r="AF903"/>
      <c r="AG903"/>
      <c r="AH903"/>
      <c r="AI903"/>
      <c r="AJ903" s="52" t="s">
        <v>1150</v>
      </c>
      <c r="AT903" s="51" t="s">
        <v>1069</v>
      </c>
      <c r="BI903" s="51" t="s">
        <v>1046</v>
      </c>
      <c r="CM903" s="51" t="s">
        <v>971</v>
      </c>
      <c r="EK903" s="52" t="s">
        <v>3329</v>
      </c>
      <c r="EP903" s="52" t="s">
        <v>260</v>
      </c>
      <c r="EU903" s="51" t="s">
        <v>1054</v>
      </c>
      <c r="EZ903" s="52" t="s">
        <v>8981</v>
      </c>
      <c r="FE903" s="51" t="s">
        <v>1131</v>
      </c>
      <c r="FT903" s="52" t="s">
        <v>1005</v>
      </c>
      <c r="GN903" s="51" t="s">
        <v>962</v>
      </c>
      <c r="GS903" s="51" t="s">
        <v>1147</v>
      </c>
      <c r="GX903" s="52" t="s">
        <v>171</v>
      </c>
      <c r="HC903" s="51" t="s">
        <v>1122</v>
      </c>
      <c r="HH903" s="52" t="s">
        <v>10472</v>
      </c>
      <c r="HM903" s="52" t="s">
        <v>953</v>
      </c>
      <c r="HR903" s="51" t="s">
        <v>1045</v>
      </c>
      <c r="HW903" s="51" t="s">
        <v>1090</v>
      </c>
      <c r="IQ903" s="52" t="s">
        <v>1108</v>
      </c>
      <c r="IV903" s="51" t="s">
        <v>1094</v>
      </c>
      <c r="JA903" s="51" t="s">
        <v>1097</v>
      </c>
      <c r="JF903" s="52" t="s">
        <v>1104</v>
      </c>
      <c r="JP903" s="51" t="s">
        <v>956</v>
      </c>
    </row>
    <row r="904" spans="1:276" ht="35" thickBot="1">
      <c r="A904" s="72" t="s">
        <v>1085</v>
      </c>
      <c r="B904" s="70">
        <v>10</v>
      </c>
      <c r="C904" s="70">
        <v>832880</v>
      </c>
      <c r="F904" s="52" t="s">
        <v>1750</v>
      </c>
      <c r="K904" s="52">
        <v>9425</v>
      </c>
      <c r="U904" s="52" t="s">
        <v>1104</v>
      </c>
      <c r="Z904" s="52">
        <v>23</v>
      </c>
      <c r="AE904"/>
      <c r="AF904"/>
      <c r="AG904"/>
      <c r="AH904"/>
      <c r="AI904"/>
      <c r="AJ904" s="52" t="s">
        <v>5593</v>
      </c>
      <c r="AO904" s="51" t="s">
        <v>1055</v>
      </c>
      <c r="AT904" s="52" t="s">
        <v>640</v>
      </c>
      <c r="BD904" s="51" t="s">
        <v>1021</v>
      </c>
      <c r="BI904" s="52" t="s">
        <v>3329</v>
      </c>
      <c r="BS904" s="51" t="s">
        <v>1054</v>
      </c>
      <c r="BX904" s="51"/>
      <c r="CM904" s="52" t="s">
        <v>8292</v>
      </c>
      <c r="DL904" s="51" t="s">
        <v>1096</v>
      </c>
      <c r="DQ904" s="51" t="s">
        <v>1101</v>
      </c>
      <c r="DV904" s="51" t="s">
        <v>1078</v>
      </c>
      <c r="EA904" s="51" t="s">
        <v>1073</v>
      </c>
      <c r="EF904" s="51" t="s">
        <v>1143</v>
      </c>
      <c r="EU904" s="52">
        <v>2015</v>
      </c>
      <c r="FJ904" s="51" t="s">
        <v>1099</v>
      </c>
      <c r="FY904" s="51" t="s">
        <v>950</v>
      </c>
      <c r="GN904" s="52" t="s">
        <v>996</v>
      </c>
      <c r="GS904" s="52">
        <v>90</v>
      </c>
      <c r="HC904" s="69" t="s">
        <v>1123</v>
      </c>
      <c r="HD904" s="69" t="s">
        <v>98</v>
      </c>
      <c r="HW904" s="52" t="s">
        <v>1110</v>
      </c>
      <c r="IV904" s="52">
        <v>168</v>
      </c>
      <c r="JA904" s="52">
        <v>1345466</v>
      </c>
      <c r="JK904" s="51" t="s">
        <v>991</v>
      </c>
      <c r="JP904" s="52" t="s">
        <v>1931</v>
      </c>
    </row>
    <row r="905" spans="1:276" ht="184.5" thickBot="1">
      <c r="A905" s="73" t="s">
        <v>1086</v>
      </c>
      <c r="B905" s="71">
        <v>1872</v>
      </c>
      <c r="C905" s="71">
        <v>313682</v>
      </c>
      <c r="P905" s="51" t="s">
        <v>1049</v>
      </c>
      <c r="AE905" s="51" t="s">
        <v>1098</v>
      </c>
      <c r="AF905"/>
      <c r="AG905"/>
      <c r="AH905"/>
      <c r="AI905"/>
      <c r="AJ905" s="52" t="s">
        <v>5594</v>
      </c>
      <c r="AO905" s="52">
        <v>13000</v>
      </c>
      <c r="BD905" s="69"/>
      <c r="BE905" s="69" t="s">
        <v>1022</v>
      </c>
      <c r="BF905" s="69" t="s">
        <v>1012</v>
      </c>
      <c r="BS905" s="52">
        <v>2018</v>
      </c>
      <c r="DL905" s="52" t="s">
        <v>1103</v>
      </c>
      <c r="DQ905" s="52" t="s">
        <v>1102</v>
      </c>
      <c r="DV905" s="52" t="s">
        <v>132</v>
      </c>
      <c r="EA905" s="52" t="s">
        <v>1061</v>
      </c>
      <c r="EF905" s="52" t="s">
        <v>1777</v>
      </c>
      <c r="EK905" s="51" t="s">
        <v>707</v>
      </c>
      <c r="EP905" s="51" t="s">
        <v>1075</v>
      </c>
      <c r="EZ905" s="51" t="s">
        <v>999</v>
      </c>
      <c r="FE905" s="51" t="s">
        <v>1132</v>
      </c>
      <c r="FJ905" s="52" t="s">
        <v>1100</v>
      </c>
      <c r="FT905" s="51" t="s">
        <v>987</v>
      </c>
      <c r="FY905" s="52" t="s">
        <v>171</v>
      </c>
      <c r="GI905" s="51" t="s">
        <v>1090</v>
      </c>
      <c r="HC905" s="70" t="s">
        <v>2365</v>
      </c>
      <c r="HD905" s="70" t="s">
        <v>10301</v>
      </c>
      <c r="HH905" s="51" t="s">
        <v>1135</v>
      </c>
      <c r="HM905" s="51" t="s">
        <v>989</v>
      </c>
      <c r="HR905" s="51" t="s">
        <v>1046</v>
      </c>
      <c r="IQ905" s="51" t="s">
        <v>1094</v>
      </c>
      <c r="JF905" s="51" t="s">
        <v>1101</v>
      </c>
      <c r="JK905" s="52" t="s">
        <v>1002</v>
      </c>
    </row>
    <row r="906" spans="1:276" ht="409.6" thickBot="1">
      <c r="A906" s="72" t="s">
        <v>1087</v>
      </c>
      <c r="B906" s="70">
        <v>0</v>
      </c>
      <c r="C906" s="72"/>
      <c r="F906" s="51" t="s">
        <v>994</v>
      </c>
      <c r="K906" s="51" t="s">
        <v>707</v>
      </c>
      <c r="P906" s="52">
        <v>100</v>
      </c>
      <c r="U906" s="51" t="s">
        <v>1101</v>
      </c>
      <c r="Z906" s="51" t="s">
        <v>98</v>
      </c>
      <c r="AE906" s="52">
        <v>50000000</v>
      </c>
      <c r="AF906"/>
      <c r="AG906"/>
      <c r="AH906"/>
      <c r="AI906"/>
      <c r="AJ906" s="52" t="s">
        <v>1285</v>
      </c>
      <c r="AT906" s="51" t="s">
        <v>1053</v>
      </c>
      <c r="BD906" s="72" t="s">
        <v>1023</v>
      </c>
      <c r="BE906" s="70" t="s">
        <v>1525</v>
      </c>
      <c r="BF906" s="70" t="s">
        <v>6808</v>
      </c>
      <c r="BI906" s="51" t="s">
        <v>707</v>
      </c>
      <c r="BX906" s="51"/>
      <c r="CM906" s="51" t="s">
        <v>998</v>
      </c>
      <c r="EK906" s="52" t="s">
        <v>2735</v>
      </c>
      <c r="EP906" s="52" t="s">
        <v>1076</v>
      </c>
      <c r="EU906" s="51" t="s">
        <v>1056</v>
      </c>
      <c r="FE906" s="52" t="s">
        <v>1133</v>
      </c>
      <c r="FT906" s="52" t="s">
        <v>953</v>
      </c>
      <c r="GD906" s="51" t="s">
        <v>1090</v>
      </c>
      <c r="GI906" s="52" t="s">
        <v>1110</v>
      </c>
      <c r="GN906" s="51" t="s">
        <v>964</v>
      </c>
      <c r="GS906" s="51" t="s">
        <v>98</v>
      </c>
      <c r="HC906" s="50" t="s">
        <v>1128</v>
      </c>
      <c r="HH906" s="52" t="s">
        <v>1136</v>
      </c>
      <c r="HM906" s="52" t="s">
        <v>1006</v>
      </c>
      <c r="HR906" s="52" t="s">
        <v>1047</v>
      </c>
      <c r="HW906" s="51" t="s">
        <v>1092</v>
      </c>
      <c r="IQ906" s="52">
        <v>118</v>
      </c>
      <c r="IV906" s="51" t="s">
        <v>707</v>
      </c>
      <c r="JA906" s="51" t="s">
        <v>1098</v>
      </c>
      <c r="JF906" s="52" t="s">
        <v>1102</v>
      </c>
      <c r="JP906" s="51" t="s">
        <v>958</v>
      </c>
    </row>
    <row r="907" spans="1:276" ht="409.6" thickBot="1">
      <c r="A907" s="50" t="s">
        <v>1088</v>
      </c>
      <c r="F907" s="52" t="s">
        <v>1960</v>
      </c>
      <c r="K907" s="52" t="s">
        <v>1095</v>
      </c>
      <c r="U907" s="52" t="s">
        <v>1104</v>
      </c>
      <c r="Z907" s="52" t="s">
        <v>4089</v>
      </c>
      <c r="AE907"/>
      <c r="AF907"/>
      <c r="AG907"/>
      <c r="AH907"/>
      <c r="AI907"/>
      <c r="AJ907" s="52" t="s">
        <v>1286</v>
      </c>
      <c r="AO907" s="51" t="s">
        <v>1056</v>
      </c>
      <c r="AT907" s="52">
        <v>2015</v>
      </c>
      <c r="BD907" s="73" t="s">
        <v>1024</v>
      </c>
      <c r="BE907" s="71" t="s">
        <v>1525</v>
      </c>
      <c r="BF907" s="71" t="s">
        <v>6809</v>
      </c>
      <c r="BI907" s="52" t="s">
        <v>7571</v>
      </c>
      <c r="BS907" s="51" t="s">
        <v>1249</v>
      </c>
      <c r="BX907" s="52"/>
      <c r="CM907" s="52" t="s">
        <v>8293</v>
      </c>
      <c r="DL907" s="51" t="s">
        <v>1097</v>
      </c>
      <c r="DQ907" s="51" t="s">
        <v>98</v>
      </c>
      <c r="DV907" s="50" t="s">
        <v>1079</v>
      </c>
      <c r="EA907" s="51" t="s">
        <v>732</v>
      </c>
      <c r="EF907" s="51" t="s">
        <v>1145</v>
      </c>
      <c r="EU907" s="52">
        <v>2025</v>
      </c>
      <c r="EZ907" s="51" t="s">
        <v>98</v>
      </c>
      <c r="FJ907" s="51" t="s">
        <v>1101</v>
      </c>
      <c r="FY907" s="51" t="s">
        <v>952</v>
      </c>
      <c r="GD907" s="52" t="s">
        <v>1116</v>
      </c>
      <c r="GN907" s="52" t="s">
        <v>1482</v>
      </c>
      <c r="GS907" s="52" t="s">
        <v>9926</v>
      </c>
      <c r="GX907" s="50" t="s">
        <v>1077</v>
      </c>
      <c r="HW907" s="52" t="s">
        <v>1562</v>
      </c>
      <c r="IV907" s="52" t="s">
        <v>72</v>
      </c>
      <c r="JA907" s="52">
        <v>1892083</v>
      </c>
      <c r="JK907" s="51" t="s">
        <v>958</v>
      </c>
      <c r="JP907" s="52" t="s">
        <v>959</v>
      </c>
    </row>
    <row r="908" spans="1:276" ht="360.5" thickBot="1">
      <c r="P908" s="51" t="s">
        <v>1050</v>
      </c>
      <c r="AE908" s="51" t="s">
        <v>1099</v>
      </c>
      <c r="AF908"/>
      <c r="AG908"/>
      <c r="AH908"/>
      <c r="AI908"/>
      <c r="AO908" s="52">
        <v>2025</v>
      </c>
      <c r="BD908" s="72" t="s">
        <v>1025</v>
      </c>
      <c r="BE908" s="70" t="s">
        <v>1525</v>
      </c>
      <c r="BF908" s="70" t="s">
        <v>6810</v>
      </c>
      <c r="BS908" s="52">
        <v>176272</v>
      </c>
      <c r="DL908" s="52">
        <v>104000000</v>
      </c>
      <c r="DQ908" s="52" t="s">
        <v>1267</v>
      </c>
      <c r="EA908" s="52" t="s">
        <v>3784</v>
      </c>
      <c r="EF908" s="52" t="s">
        <v>1778</v>
      </c>
      <c r="EK908" s="51" t="s">
        <v>1049</v>
      </c>
      <c r="EZ908" s="52" t="s">
        <v>8981</v>
      </c>
      <c r="FE908" s="51" t="s">
        <v>1134</v>
      </c>
      <c r="FJ908" s="52" t="s">
        <v>1120</v>
      </c>
      <c r="FT908" s="51" t="s">
        <v>989</v>
      </c>
      <c r="FY908" s="52" t="s">
        <v>171</v>
      </c>
      <c r="GI908" s="51" t="s">
        <v>1092</v>
      </c>
      <c r="HH908" s="51" t="s">
        <v>1137</v>
      </c>
      <c r="HM908" s="51" t="s">
        <v>991</v>
      </c>
      <c r="HR908" s="51" t="s">
        <v>707</v>
      </c>
      <c r="IQ908" s="51" t="s">
        <v>707</v>
      </c>
      <c r="JF908" s="51" t="s">
        <v>98</v>
      </c>
      <c r="JK908" s="52" t="s">
        <v>1003</v>
      </c>
    </row>
    <row r="909" spans="1:276" ht="408.5" thickBot="1">
      <c r="F909" s="51" t="s">
        <v>961</v>
      </c>
      <c r="K909" s="51" t="s">
        <v>1096</v>
      </c>
      <c r="P909" s="52">
        <v>65</v>
      </c>
      <c r="U909" s="51" t="s">
        <v>98</v>
      </c>
      <c r="AE909" s="52" t="s">
        <v>1106</v>
      </c>
      <c r="AF909"/>
      <c r="AG909"/>
      <c r="AH909"/>
      <c r="AI909"/>
      <c r="AT909" s="51" t="s">
        <v>1054</v>
      </c>
      <c r="BD909" s="73" t="s">
        <v>1026</v>
      </c>
      <c r="BE909" s="71" t="s">
        <v>1030</v>
      </c>
      <c r="BF909" s="71" t="s">
        <v>6811</v>
      </c>
      <c r="BI909" s="51" t="s">
        <v>1049</v>
      </c>
      <c r="BX909" s="51"/>
      <c r="CM909" s="51" t="s">
        <v>999</v>
      </c>
      <c r="EK909" s="52">
        <v>100</v>
      </c>
      <c r="EU909" s="51" t="s">
        <v>1070</v>
      </c>
      <c r="FE909" s="52" t="s">
        <v>4488</v>
      </c>
      <c r="FT909" s="52" t="s">
        <v>990</v>
      </c>
      <c r="GD909" s="51" t="s">
        <v>1092</v>
      </c>
      <c r="GI909" s="52" t="s">
        <v>9723</v>
      </c>
      <c r="GN909" s="51" t="s">
        <v>966</v>
      </c>
      <c r="GS909" s="50" t="s">
        <v>1148</v>
      </c>
      <c r="HC909" s="51" t="s">
        <v>1129</v>
      </c>
      <c r="HH909" s="52" t="s">
        <v>10473</v>
      </c>
      <c r="HM909" s="52" t="s">
        <v>1504</v>
      </c>
      <c r="HR909" s="52" t="s">
        <v>1048</v>
      </c>
      <c r="HW909" s="51" t="s">
        <v>1094</v>
      </c>
      <c r="IQ909" s="52" t="s">
        <v>1114</v>
      </c>
      <c r="IV909" s="51" t="s">
        <v>1096</v>
      </c>
      <c r="JA909" s="51" t="s">
        <v>1099</v>
      </c>
      <c r="JF909" s="52" t="s">
        <v>4883</v>
      </c>
      <c r="JP909" s="51" t="s">
        <v>960</v>
      </c>
    </row>
    <row r="910" spans="1:276" ht="409.6" thickBot="1">
      <c r="A910" s="51" t="s">
        <v>1089</v>
      </c>
      <c r="F910" s="52" t="s">
        <v>917</v>
      </c>
      <c r="K910" s="52" t="s">
        <v>1103</v>
      </c>
      <c r="U910" s="52" t="s">
        <v>5384</v>
      </c>
      <c r="AE910"/>
      <c r="AF910"/>
      <c r="AG910"/>
      <c r="AH910"/>
      <c r="AI910"/>
      <c r="AO910" s="51" t="s">
        <v>1057</v>
      </c>
      <c r="AT910" s="52">
        <v>2016</v>
      </c>
      <c r="BD910" s="72" t="s">
        <v>1027</v>
      </c>
      <c r="BE910" s="70" t="s">
        <v>1018</v>
      </c>
      <c r="BF910" s="70" t="s">
        <v>6812</v>
      </c>
      <c r="BI910" s="52">
        <v>100</v>
      </c>
      <c r="BS910" s="51" t="s">
        <v>1056</v>
      </c>
      <c r="BX910" s="52"/>
      <c r="CM910" s="52">
        <v>6231891</v>
      </c>
      <c r="DL910" s="51" t="s">
        <v>1098</v>
      </c>
      <c r="DV910" s="51" t="s">
        <v>1080</v>
      </c>
      <c r="EA910" s="51" t="s">
        <v>1074</v>
      </c>
      <c r="EF910" s="51" t="s">
        <v>1147</v>
      </c>
      <c r="EP910" s="50" t="s">
        <v>1077</v>
      </c>
      <c r="EU910" s="52">
        <v>1</v>
      </c>
      <c r="FJ910" s="51" t="s">
        <v>98</v>
      </c>
      <c r="FY910" s="51" t="s">
        <v>954</v>
      </c>
      <c r="GD910" s="52" t="s">
        <v>684</v>
      </c>
      <c r="GN910" s="52" t="s">
        <v>997</v>
      </c>
      <c r="GX910" s="51" t="s">
        <v>1078</v>
      </c>
      <c r="HC910" s="52" t="s">
        <v>112</v>
      </c>
      <c r="HW910" s="52">
        <v>63</v>
      </c>
      <c r="IV910" s="52" t="s">
        <v>1103</v>
      </c>
      <c r="JA910" s="52" t="s">
        <v>1100</v>
      </c>
      <c r="JK910" s="51" t="s">
        <v>994</v>
      </c>
      <c r="JP910" s="52" t="s">
        <v>5052</v>
      </c>
    </row>
    <row r="911" spans="1:276" ht="104" customHeight="1" thickBot="1">
      <c r="P911" s="51" t="s">
        <v>1053</v>
      </c>
      <c r="Z911" s="50" t="s">
        <v>1140</v>
      </c>
      <c r="AE911" s="51" t="s">
        <v>1101</v>
      </c>
      <c r="AF911"/>
      <c r="AG911"/>
      <c r="AH911"/>
      <c r="AI911"/>
      <c r="AO911" s="52" t="s">
        <v>2737</v>
      </c>
      <c r="BD911" s="73" t="s">
        <v>1028</v>
      </c>
      <c r="BE911" s="71" t="s">
        <v>1525</v>
      </c>
      <c r="BF911" s="71" t="s">
        <v>6813</v>
      </c>
      <c r="BS911" s="52">
        <v>2035</v>
      </c>
      <c r="DL911" s="52">
        <v>1318000000</v>
      </c>
      <c r="DV911" s="69"/>
      <c r="DW911" s="69" t="s">
        <v>1081</v>
      </c>
      <c r="DX911" s="69" t="s">
        <v>1082</v>
      </c>
      <c r="EA911" s="52" t="s">
        <v>3785</v>
      </c>
      <c r="EF911" s="52">
        <v>1635284.29</v>
      </c>
      <c r="EK911" s="51" t="s">
        <v>1050</v>
      </c>
      <c r="FE911" s="51" t="s">
        <v>1135</v>
      </c>
      <c r="FJ911" s="52" t="s">
        <v>9139</v>
      </c>
      <c r="FT911" s="51" t="s">
        <v>991</v>
      </c>
      <c r="FY911" s="52" t="s">
        <v>171</v>
      </c>
      <c r="GI911" s="51" t="s">
        <v>1094</v>
      </c>
      <c r="GX911" s="52" t="s">
        <v>132</v>
      </c>
      <c r="HH911" s="51" t="s">
        <v>1139</v>
      </c>
      <c r="HM911" s="51" t="s">
        <v>958</v>
      </c>
      <c r="HR911" s="51" t="s">
        <v>1049</v>
      </c>
      <c r="IQ911" s="51" t="s">
        <v>1096</v>
      </c>
      <c r="JK911" s="52" t="s">
        <v>11335</v>
      </c>
    </row>
    <row r="912" spans="1:276" ht="192.5" customHeight="1" thickBot="1">
      <c r="A912" s="51" t="s">
        <v>1090</v>
      </c>
      <c r="F912" s="51" t="s">
        <v>962</v>
      </c>
      <c r="K912" s="51" t="s">
        <v>1097</v>
      </c>
      <c r="P912" s="52">
        <v>2015</v>
      </c>
      <c r="AE912" s="52" t="s">
        <v>1115</v>
      </c>
      <c r="AF912"/>
      <c r="AG912"/>
      <c r="AH912"/>
      <c r="AI912"/>
      <c r="AT912" s="51" t="s">
        <v>1056</v>
      </c>
      <c r="BD912" s="72" t="s">
        <v>1029</v>
      </c>
      <c r="BE912" s="70" t="s">
        <v>1030</v>
      </c>
      <c r="BF912" s="70" t="s">
        <v>6814</v>
      </c>
      <c r="BI912" s="51" t="s">
        <v>1050</v>
      </c>
      <c r="BX912" s="51"/>
      <c r="CM912" s="51" t="s">
        <v>98</v>
      </c>
      <c r="DQ912" s="51" t="s">
        <v>1090</v>
      </c>
      <c r="DV912" s="72" t="s">
        <v>1083</v>
      </c>
      <c r="DW912" s="70">
        <v>0</v>
      </c>
      <c r="DX912" s="70">
        <v>0</v>
      </c>
      <c r="EK912" s="52">
        <v>30</v>
      </c>
      <c r="EU912" s="51" t="s">
        <v>1071</v>
      </c>
      <c r="EZ912" s="51" t="s">
        <v>950</v>
      </c>
      <c r="FE912" s="52" t="s">
        <v>1280</v>
      </c>
      <c r="FT912" s="52" t="s">
        <v>1509</v>
      </c>
      <c r="GD912" s="51" t="s">
        <v>1094</v>
      </c>
      <c r="GI912" s="52">
        <v>748</v>
      </c>
      <c r="GN912" s="51" t="s">
        <v>968</v>
      </c>
      <c r="GS912" s="51" t="s">
        <v>1149</v>
      </c>
      <c r="HC912" s="50" t="s">
        <v>1140</v>
      </c>
      <c r="HH912" s="52">
        <v>49</v>
      </c>
      <c r="HM912" s="52" t="s">
        <v>4640</v>
      </c>
      <c r="HR912" s="52">
        <v>83</v>
      </c>
      <c r="HW912" s="51" t="s">
        <v>707</v>
      </c>
      <c r="IQ912" s="52" t="s">
        <v>1103</v>
      </c>
      <c r="IV912" s="51" t="s">
        <v>1097</v>
      </c>
      <c r="JA912" s="51" t="s">
        <v>1101</v>
      </c>
      <c r="JP912" s="51" t="s">
        <v>961</v>
      </c>
    </row>
    <row r="913" spans="1:276" ht="192.5" customHeight="1" thickBot="1">
      <c r="A913" s="52" t="s">
        <v>1116</v>
      </c>
      <c r="F913" s="52" t="s">
        <v>996</v>
      </c>
      <c r="K913" s="52">
        <v>2441305</v>
      </c>
      <c r="AE913"/>
      <c r="AF913"/>
      <c r="AG913"/>
      <c r="AH913"/>
      <c r="AI913"/>
      <c r="AO913" s="51" t="s">
        <v>1059</v>
      </c>
      <c r="AT913" s="52">
        <v>2020</v>
      </c>
      <c r="BD913" s="73" t="s">
        <v>36</v>
      </c>
      <c r="BE913" s="71" t="s">
        <v>171</v>
      </c>
      <c r="BF913" s="73"/>
      <c r="BI913" s="52">
        <v>85.76</v>
      </c>
      <c r="BS913" s="51" t="s">
        <v>1057</v>
      </c>
      <c r="BX913" s="52"/>
      <c r="CM913" s="52" t="s">
        <v>8294</v>
      </c>
      <c r="DL913" s="51" t="s">
        <v>1099</v>
      </c>
      <c r="DQ913" s="52" t="s">
        <v>1118</v>
      </c>
      <c r="DV913" s="73" t="s">
        <v>1084</v>
      </c>
      <c r="DW913" s="71">
        <v>0</v>
      </c>
      <c r="DX913" s="71">
        <v>0</v>
      </c>
      <c r="EA913" s="51" t="s">
        <v>1075</v>
      </c>
      <c r="EF913" s="51" t="s">
        <v>98</v>
      </c>
      <c r="EP913" s="51" t="s">
        <v>1078</v>
      </c>
      <c r="EU913" s="52">
        <v>30</v>
      </c>
      <c r="EZ913" s="52" t="s">
        <v>8982</v>
      </c>
      <c r="FY913" s="51" t="s">
        <v>956</v>
      </c>
      <c r="GD913" s="52">
        <v>54310</v>
      </c>
      <c r="GN913" s="52">
        <v>51038000</v>
      </c>
      <c r="GS913" s="52" t="s">
        <v>470</v>
      </c>
      <c r="GX913" s="50" t="s">
        <v>1079</v>
      </c>
      <c r="HW913" s="52" t="s">
        <v>1114</v>
      </c>
      <c r="IV913" s="52">
        <v>516000</v>
      </c>
      <c r="JA913" s="52" t="s">
        <v>1102</v>
      </c>
      <c r="JF913" s="51" t="s">
        <v>1090</v>
      </c>
      <c r="JK913" s="51" t="s">
        <v>961</v>
      </c>
      <c r="JP913" s="52" t="s">
        <v>995</v>
      </c>
    </row>
    <row r="914" spans="1:276" ht="192.5" customHeight="1" thickBot="1">
      <c r="P914" s="51" t="s">
        <v>1054</v>
      </c>
      <c r="U914" s="50" t="s">
        <v>1121</v>
      </c>
      <c r="Z914" s="50" t="s">
        <v>1141</v>
      </c>
      <c r="AE914" s="51" t="s">
        <v>98</v>
      </c>
      <c r="AF914"/>
      <c r="AG914"/>
      <c r="AH914"/>
      <c r="AI914"/>
      <c r="AO914" s="52">
        <v>60</v>
      </c>
      <c r="BD914" s="50" t="s">
        <v>1031</v>
      </c>
      <c r="BS914" s="52" t="s">
        <v>1250</v>
      </c>
      <c r="DL914" s="52" t="s">
        <v>1100</v>
      </c>
      <c r="DV914" s="72" t="s">
        <v>1085</v>
      </c>
      <c r="DW914" s="70">
        <v>0</v>
      </c>
      <c r="DX914" s="70">
        <v>0</v>
      </c>
      <c r="EA914" s="52" t="s">
        <v>3045</v>
      </c>
      <c r="EF914" s="52" t="s">
        <v>1780</v>
      </c>
      <c r="EK914" s="51" t="s">
        <v>1051</v>
      </c>
      <c r="EP914" s="52" t="s">
        <v>132</v>
      </c>
      <c r="FE914" s="51" t="s">
        <v>1137</v>
      </c>
      <c r="FT914" s="51" t="s">
        <v>958</v>
      </c>
      <c r="FY914" s="52" t="s">
        <v>124</v>
      </c>
      <c r="GI914" s="51" t="s">
        <v>707</v>
      </c>
      <c r="GS914" s="52" t="s">
        <v>1150</v>
      </c>
      <c r="HH914" s="51" t="s">
        <v>98</v>
      </c>
      <c r="HM914" s="51" t="s">
        <v>994</v>
      </c>
      <c r="HR914" s="51" t="s">
        <v>1050</v>
      </c>
      <c r="IQ914" s="51" t="s">
        <v>1097</v>
      </c>
      <c r="JF914" s="52" t="s">
        <v>1110</v>
      </c>
      <c r="JK914" s="52" t="s">
        <v>995</v>
      </c>
    </row>
    <row r="915" spans="1:276" ht="17" thickBot="1">
      <c r="A915" s="51" t="s">
        <v>1092</v>
      </c>
      <c r="F915" s="51" t="s">
        <v>964</v>
      </c>
      <c r="K915" s="51" t="s">
        <v>1098</v>
      </c>
      <c r="P915" s="52">
        <v>2018</v>
      </c>
      <c r="AE915"/>
      <c r="AF915"/>
      <c r="AG915"/>
      <c r="AH915"/>
      <c r="AI915"/>
      <c r="AT915" s="51" t="s">
        <v>1070</v>
      </c>
      <c r="BI915" s="51" t="s">
        <v>1051</v>
      </c>
      <c r="BX915" s="51"/>
      <c r="DQ915" s="51" t="s">
        <v>1092</v>
      </c>
      <c r="DV915" s="73" t="s">
        <v>1086</v>
      </c>
      <c r="DW915" s="71">
        <v>3727</v>
      </c>
      <c r="DX915" s="71">
        <v>3060000</v>
      </c>
      <c r="EK915" s="52" t="s">
        <v>3067</v>
      </c>
      <c r="EU915" s="51" t="s">
        <v>1072</v>
      </c>
      <c r="EZ915" s="51" t="s">
        <v>987</v>
      </c>
      <c r="FE915" s="52" t="s">
        <v>2370</v>
      </c>
      <c r="FJ915" s="50" t="s">
        <v>1121</v>
      </c>
      <c r="FT915" s="52" t="s">
        <v>2700</v>
      </c>
      <c r="GD915" s="51" t="s">
        <v>707</v>
      </c>
      <c r="GI915" s="52" t="s">
        <v>72</v>
      </c>
      <c r="GN915" s="51" t="s">
        <v>969</v>
      </c>
      <c r="HC915" s="50" t="s">
        <v>1141</v>
      </c>
      <c r="HH915" s="52" t="s">
        <v>10474</v>
      </c>
      <c r="HM915" s="52" t="s">
        <v>4647</v>
      </c>
      <c r="HR915" s="52">
        <v>20</v>
      </c>
      <c r="HW915" s="51" t="s">
        <v>1096</v>
      </c>
      <c r="IQ915" s="52">
        <v>22129</v>
      </c>
      <c r="IV915" s="51" t="s">
        <v>1098</v>
      </c>
      <c r="JA915" s="51" t="s">
        <v>98</v>
      </c>
      <c r="JP915" s="51" t="s">
        <v>962</v>
      </c>
    </row>
    <row r="916" spans="1:276" ht="23.5" thickBot="1">
      <c r="A916" s="52" t="s">
        <v>2343</v>
      </c>
      <c r="F916" s="52" t="s">
        <v>979</v>
      </c>
      <c r="K916" s="52">
        <v>1</v>
      </c>
      <c r="AE916"/>
      <c r="AF916"/>
      <c r="AG916"/>
      <c r="AH916"/>
      <c r="AI916"/>
      <c r="AO916" s="51" t="s">
        <v>1060</v>
      </c>
      <c r="BI916" s="52" t="s">
        <v>7575</v>
      </c>
      <c r="BS916" s="51" t="s">
        <v>1059</v>
      </c>
      <c r="BX916" s="52"/>
      <c r="DL916" s="51" t="s">
        <v>1101</v>
      </c>
      <c r="DQ916" s="52" t="s">
        <v>1268</v>
      </c>
      <c r="DV916" s="72" t="s">
        <v>1087</v>
      </c>
      <c r="DW916" s="70">
        <v>0</v>
      </c>
      <c r="DX916" s="70">
        <v>0</v>
      </c>
      <c r="EF916" s="51" t="s">
        <v>1114</v>
      </c>
      <c r="EP916" s="50" t="s">
        <v>1079</v>
      </c>
      <c r="EU916" s="52">
        <v>5.3</v>
      </c>
      <c r="EZ916" s="52" t="s">
        <v>988</v>
      </c>
      <c r="FY916" s="51" t="s">
        <v>958</v>
      </c>
      <c r="GD916" s="52" t="s">
        <v>1114</v>
      </c>
      <c r="GN916" s="52" t="s">
        <v>124</v>
      </c>
      <c r="GX916" s="51" t="s">
        <v>1080</v>
      </c>
      <c r="HW916" s="52" t="s">
        <v>1103</v>
      </c>
      <c r="IV916" s="52">
        <v>196000000</v>
      </c>
      <c r="JF916" s="51" t="s">
        <v>1092</v>
      </c>
      <c r="JK916" s="51" t="s">
        <v>962</v>
      </c>
      <c r="JP916" s="52" t="s">
        <v>1004</v>
      </c>
    </row>
    <row r="917" spans="1:276" ht="115.5" thickBot="1">
      <c r="P917" s="51" t="s">
        <v>1249</v>
      </c>
      <c r="U917" s="51" t="s">
        <v>1122</v>
      </c>
      <c r="Z917" s="51" t="s">
        <v>1142</v>
      </c>
      <c r="AE917"/>
      <c r="AF917"/>
      <c r="AG917"/>
      <c r="AH917"/>
      <c r="AI917"/>
      <c r="AO917" s="52" t="s">
        <v>1061</v>
      </c>
      <c r="AT917" s="51" t="s">
        <v>1071</v>
      </c>
      <c r="BD917" s="50" t="s">
        <v>1032</v>
      </c>
      <c r="BS917" s="52">
        <v>53.18</v>
      </c>
      <c r="CM917" s="51" t="s">
        <v>950</v>
      </c>
      <c r="DL917" s="52" t="s">
        <v>1567</v>
      </c>
      <c r="DV917" s="50" t="s">
        <v>1088</v>
      </c>
      <c r="EK917" s="51" t="s">
        <v>1053</v>
      </c>
      <c r="FE917" s="51" t="s">
        <v>1139</v>
      </c>
      <c r="FT917" s="51" t="s">
        <v>994</v>
      </c>
      <c r="FY917" s="52" t="s">
        <v>171</v>
      </c>
      <c r="GI917" s="51" t="s">
        <v>1096</v>
      </c>
      <c r="GX917" s="69"/>
      <c r="GY917" s="69" t="s">
        <v>1081</v>
      </c>
      <c r="GZ917" s="69" t="s">
        <v>1082</v>
      </c>
      <c r="HM917" s="51" t="s">
        <v>961</v>
      </c>
      <c r="HR917" s="51" t="s">
        <v>1051</v>
      </c>
      <c r="IQ917" s="51" t="s">
        <v>1098</v>
      </c>
      <c r="JF917" s="52" t="s">
        <v>1562</v>
      </c>
      <c r="JK917" s="52" t="s">
        <v>963</v>
      </c>
    </row>
    <row r="918" spans="1:276" ht="23.5" thickBot="1">
      <c r="A918" s="51" t="s">
        <v>1094</v>
      </c>
      <c r="F918" s="51" t="s">
        <v>966</v>
      </c>
      <c r="K918" s="51" t="s">
        <v>1099</v>
      </c>
      <c r="P918" s="52">
        <v>459516</v>
      </c>
      <c r="U918" s="69" t="s">
        <v>1123</v>
      </c>
      <c r="V918" s="69" t="s">
        <v>98</v>
      </c>
      <c r="AE918" s="51" t="s">
        <v>1090</v>
      </c>
      <c r="AF918"/>
      <c r="AG918"/>
      <c r="AH918"/>
      <c r="AI918"/>
      <c r="BI918" s="51" t="s">
        <v>1053</v>
      </c>
      <c r="BX918" s="51"/>
      <c r="CM918" s="52" t="s">
        <v>1517</v>
      </c>
      <c r="DQ918" s="51" t="s">
        <v>1094</v>
      </c>
      <c r="EA918" s="50" t="s">
        <v>1077</v>
      </c>
      <c r="EF918" s="51" t="s">
        <v>1143</v>
      </c>
      <c r="EK918" s="52">
        <v>2015</v>
      </c>
      <c r="EU918" s="51" t="s">
        <v>1073</v>
      </c>
      <c r="EZ918" s="51" t="s">
        <v>989</v>
      </c>
      <c r="FE918" s="52">
        <v>66</v>
      </c>
      <c r="FJ918" s="51" t="s">
        <v>1122</v>
      </c>
      <c r="FT918" s="52" t="s">
        <v>9379</v>
      </c>
      <c r="GD918" s="51" t="s">
        <v>1096</v>
      </c>
      <c r="GI918" s="52" t="s">
        <v>1103</v>
      </c>
      <c r="GN918" s="51" t="s">
        <v>970</v>
      </c>
      <c r="GX918" s="72" t="s">
        <v>1083</v>
      </c>
      <c r="GY918" s="72"/>
      <c r="GZ918" s="72"/>
      <c r="HC918" s="51" t="s">
        <v>1142</v>
      </c>
      <c r="HM918" s="52" t="s">
        <v>995</v>
      </c>
      <c r="HR918" s="52" t="s">
        <v>10633</v>
      </c>
      <c r="HW918" s="51" t="s">
        <v>1097</v>
      </c>
      <c r="IQ918" s="52">
        <v>7978</v>
      </c>
      <c r="IV918" s="51" t="s">
        <v>1099</v>
      </c>
      <c r="JP918" s="51" t="s">
        <v>964</v>
      </c>
    </row>
    <row r="919" spans="1:276" ht="184.5" thickBot="1">
      <c r="A919" s="52">
        <v>8140</v>
      </c>
      <c r="F919" s="52" t="s">
        <v>997</v>
      </c>
      <c r="K919" s="52" t="s">
        <v>1100</v>
      </c>
      <c r="U919" s="70" t="s">
        <v>1126</v>
      </c>
      <c r="V919" s="70" t="s">
        <v>5385</v>
      </c>
      <c r="Z919" s="51" t="s">
        <v>72</v>
      </c>
      <c r="AE919" s="52" t="s">
        <v>1116</v>
      </c>
      <c r="AF919"/>
      <c r="AG919"/>
      <c r="AH919"/>
      <c r="AI919"/>
      <c r="AO919" s="51" t="s">
        <v>732</v>
      </c>
      <c r="AT919" s="51" t="s">
        <v>1072</v>
      </c>
      <c r="BI919" s="52">
        <v>2012</v>
      </c>
      <c r="BS919" s="51" t="s">
        <v>1060</v>
      </c>
      <c r="BX919" s="52"/>
      <c r="DL919" s="51" t="s">
        <v>98</v>
      </c>
      <c r="DQ919" s="52">
        <v>1250000</v>
      </c>
      <c r="EP919" s="51" t="s">
        <v>1080</v>
      </c>
      <c r="EU919" s="52" t="s">
        <v>1061</v>
      </c>
      <c r="EZ919" s="52" t="s">
        <v>990</v>
      </c>
      <c r="FJ919" s="69" t="s">
        <v>1123</v>
      </c>
      <c r="FK919" s="69" t="s">
        <v>98</v>
      </c>
      <c r="FY919" s="51" t="s">
        <v>960</v>
      </c>
      <c r="GD919" s="52" t="s">
        <v>1103</v>
      </c>
      <c r="GN919" s="52" t="s">
        <v>124</v>
      </c>
      <c r="GX919" s="73" t="s">
        <v>1084</v>
      </c>
      <c r="GY919" s="71">
        <v>1</v>
      </c>
      <c r="GZ919" s="71">
        <v>9.5</v>
      </c>
      <c r="HH919" s="50" t="s">
        <v>1140</v>
      </c>
      <c r="HW919" s="52">
        <v>1700000</v>
      </c>
      <c r="IV919" s="52" t="s">
        <v>2960</v>
      </c>
      <c r="JA919" s="51" t="s">
        <v>1090</v>
      </c>
      <c r="JF919" s="51" t="s">
        <v>1094</v>
      </c>
      <c r="JK919" s="51" t="s">
        <v>964</v>
      </c>
      <c r="JP919" s="52" t="s">
        <v>979</v>
      </c>
    </row>
    <row r="920" spans="1:276" ht="104" customHeight="1" thickBot="1">
      <c r="P920" s="51" t="s">
        <v>1056</v>
      </c>
      <c r="U920" s="71" t="s">
        <v>1275</v>
      </c>
      <c r="V920" s="71" t="s">
        <v>5386</v>
      </c>
      <c r="AE920"/>
      <c r="AF920"/>
      <c r="AG920"/>
      <c r="AH920"/>
      <c r="AI920"/>
      <c r="AO920" s="52" t="s">
        <v>12123</v>
      </c>
      <c r="AT920" s="52">
        <v>94</v>
      </c>
      <c r="BD920" s="51" t="s">
        <v>1033</v>
      </c>
      <c r="BS920" s="52" t="s">
        <v>1061</v>
      </c>
      <c r="CM920" s="51" t="s">
        <v>987</v>
      </c>
      <c r="DL920" s="52" t="s">
        <v>8881</v>
      </c>
      <c r="DV920" s="51" t="s">
        <v>1089</v>
      </c>
      <c r="EF920" s="51" t="s">
        <v>1145</v>
      </c>
      <c r="EK920" s="51" t="s">
        <v>1054</v>
      </c>
      <c r="EP920" s="69"/>
      <c r="EQ920" s="69" t="s">
        <v>1081</v>
      </c>
      <c r="ER920" s="69" t="s">
        <v>1082</v>
      </c>
      <c r="FE920" s="51" t="s">
        <v>98</v>
      </c>
      <c r="FJ920" s="70" t="s">
        <v>1127</v>
      </c>
      <c r="FK920" s="70" t="s">
        <v>9140</v>
      </c>
      <c r="FT920" s="51" t="s">
        <v>961</v>
      </c>
      <c r="GI920" s="51" t="s">
        <v>1097</v>
      </c>
      <c r="GX920" s="72" t="s">
        <v>1085</v>
      </c>
      <c r="GY920" s="70">
        <v>1</v>
      </c>
      <c r="GZ920" s="70">
        <v>51</v>
      </c>
      <c r="HC920" s="51" t="s">
        <v>72</v>
      </c>
      <c r="HM920" s="51" t="s">
        <v>962</v>
      </c>
      <c r="HR920" s="51" t="s">
        <v>1053</v>
      </c>
      <c r="IQ920" s="51" t="s">
        <v>1099</v>
      </c>
      <c r="JA920" s="52" t="s">
        <v>1091</v>
      </c>
      <c r="JF920" s="52">
        <v>16.899999999999999</v>
      </c>
      <c r="JK920" s="52" t="s">
        <v>1482</v>
      </c>
    </row>
    <row r="921" spans="1:276" ht="80.5" thickBot="1">
      <c r="A921" s="51" t="s">
        <v>707</v>
      </c>
      <c r="F921" s="51" t="s">
        <v>968</v>
      </c>
      <c r="K921" s="51" t="s">
        <v>1101</v>
      </c>
      <c r="P921" s="52">
        <v>2050</v>
      </c>
      <c r="U921" s="70" t="s">
        <v>1273</v>
      </c>
      <c r="V921" s="70" t="s">
        <v>5387</v>
      </c>
      <c r="Z921" s="51" t="s">
        <v>1143</v>
      </c>
      <c r="AE921" s="51" t="s">
        <v>1092</v>
      </c>
      <c r="AF921"/>
      <c r="AG921"/>
      <c r="AH921"/>
      <c r="AI921"/>
      <c r="BD921" s="52" t="s">
        <v>132</v>
      </c>
      <c r="BI921" s="51" t="s">
        <v>1054</v>
      </c>
      <c r="BX921" s="51"/>
      <c r="CM921" s="52" t="s">
        <v>3038</v>
      </c>
      <c r="DQ921" s="51" t="s">
        <v>707</v>
      </c>
      <c r="EA921" s="51" t="s">
        <v>1078</v>
      </c>
      <c r="EK921" s="52">
        <v>2018</v>
      </c>
      <c r="EP921" s="72" t="s">
        <v>1083</v>
      </c>
      <c r="EQ921" s="70">
        <v>5</v>
      </c>
      <c r="ER921" s="72"/>
      <c r="EU921" s="51" t="s">
        <v>732</v>
      </c>
      <c r="EZ921" s="51" t="s">
        <v>991</v>
      </c>
      <c r="FE921" s="52" t="s">
        <v>4489</v>
      </c>
      <c r="FJ921" s="50" t="s">
        <v>1128</v>
      </c>
      <c r="FT921" s="52" t="s">
        <v>918</v>
      </c>
      <c r="FY921" s="51" t="s">
        <v>961</v>
      </c>
      <c r="GD921" s="51" t="s">
        <v>1097</v>
      </c>
      <c r="GI921" s="52">
        <v>21926000</v>
      </c>
      <c r="GN921" s="51" t="s">
        <v>971</v>
      </c>
      <c r="GX921" s="73" t="s">
        <v>1086</v>
      </c>
      <c r="GY921" s="71">
        <v>17</v>
      </c>
      <c r="GZ921" s="71">
        <v>1032</v>
      </c>
      <c r="HM921" s="52" t="s">
        <v>996</v>
      </c>
      <c r="HR921" s="52">
        <v>2015</v>
      </c>
      <c r="HW921" s="51" t="s">
        <v>1098</v>
      </c>
      <c r="IQ921" s="52" t="s">
        <v>1104</v>
      </c>
      <c r="IV921" s="51" t="s">
        <v>1101</v>
      </c>
      <c r="JP921" s="51" t="s">
        <v>966</v>
      </c>
    </row>
    <row r="922" spans="1:276" ht="112.5" thickBot="1">
      <c r="A922" s="52" t="s">
        <v>1114</v>
      </c>
      <c r="F922" s="52">
        <v>0</v>
      </c>
      <c r="K922" s="52" t="s">
        <v>1112</v>
      </c>
      <c r="U922" s="71" t="s">
        <v>1125</v>
      </c>
      <c r="V922" s="71" t="s">
        <v>5388</v>
      </c>
      <c r="Z922" s="52" t="s">
        <v>4090</v>
      </c>
      <c r="AE922" s="52" t="s">
        <v>5995</v>
      </c>
      <c r="AF922"/>
      <c r="AG922"/>
      <c r="AH922"/>
      <c r="AI922"/>
      <c r="AO922" s="51" t="s">
        <v>1062</v>
      </c>
      <c r="AT922" s="51" t="s">
        <v>1073</v>
      </c>
      <c r="BI922" s="52">
        <v>2012</v>
      </c>
      <c r="BS922" s="51" t="s">
        <v>732</v>
      </c>
      <c r="DQ922" s="52" t="s">
        <v>704</v>
      </c>
      <c r="DV922" s="51" t="s">
        <v>1090</v>
      </c>
      <c r="EA922" s="52" t="s">
        <v>132</v>
      </c>
      <c r="EF922" s="51" t="s">
        <v>1147</v>
      </c>
      <c r="EP922" s="73" t="s">
        <v>1084</v>
      </c>
      <c r="EQ922" s="71">
        <v>0</v>
      </c>
      <c r="ER922" s="73"/>
      <c r="EU922" s="52" t="s">
        <v>3170</v>
      </c>
      <c r="EZ922" s="52" t="s">
        <v>992</v>
      </c>
      <c r="FY922" s="52" t="s">
        <v>171</v>
      </c>
      <c r="GD922" s="52">
        <v>0</v>
      </c>
      <c r="GN922" s="52" t="s">
        <v>3496</v>
      </c>
      <c r="GX922" s="72" t="s">
        <v>1087</v>
      </c>
      <c r="GY922" s="72"/>
      <c r="GZ922" s="72"/>
      <c r="HC922" s="51" t="s">
        <v>1143</v>
      </c>
      <c r="HH922" s="50" t="s">
        <v>1141</v>
      </c>
      <c r="HW922" s="52">
        <v>3990000</v>
      </c>
      <c r="IV922" s="52" t="s">
        <v>1120</v>
      </c>
      <c r="JA922" s="51" t="s">
        <v>1092</v>
      </c>
      <c r="JF922" s="51" t="s">
        <v>707</v>
      </c>
      <c r="JK922" s="51" t="s">
        <v>966</v>
      </c>
      <c r="JP922" s="52" t="s">
        <v>1731</v>
      </c>
    </row>
    <row r="923" spans="1:276" ht="240.5" thickBot="1">
      <c r="P923" s="51" t="s">
        <v>1057</v>
      </c>
      <c r="U923" s="70" t="s">
        <v>1124</v>
      </c>
      <c r="V923" s="70" t="s">
        <v>5389</v>
      </c>
      <c r="AE923"/>
      <c r="AF923"/>
      <c r="AG923"/>
      <c r="AH923"/>
      <c r="AI923"/>
      <c r="AO923" s="52">
        <v>0</v>
      </c>
      <c r="AT923" s="52" t="s">
        <v>1061</v>
      </c>
      <c r="BD923" s="50" t="s">
        <v>1034</v>
      </c>
      <c r="BS923" s="52" t="s">
        <v>7965</v>
      </c>
      <c r="BX923" s="51"/>
      <c r="CM923" s="51" t="s">
        <v>989</v>
      </c>
      <c r="DV923" s="52" t="s">
        <v>1110</v>
      </c>
      <c r="EK923" s="51" t="s">
        <v>1055</v>
      </c>
      <c r="EP923" s="72" t="s">
        <v>1085</v>
      </c>
      <c r="EQ923" s="70">
        <v>0</v>
      </c>
      <c r="ER923" s="72"/>
      <c r="FT923" s="51" t="s">
        <v>962</v>
      </c>
      <c r="GI923" s="51" t="s">
        <v>1098</v>
      </c>
      <c r="GX923" s="50" t="s">
        <v>1088</v>
      </c>
      <c r="HC923" s="52" t="s">
        <v>9203</v>
      </c>
      <c r="HM923" s="51" t="s">
        <v>964</v>
      </c>
      <c r="HR923" s="51" t="s">
        <v>1054</v>
      </c>
      <c r="IQ923" s="51" t="s">
        <v>1101</v>
      </c>
      <c r="JA923" s="52" t="s">
        <v>1108</v>
      </c>
      <c r="JF923" s="52" t="s">
        <v>1095</v>
      </c>
      <c r="JK923" s="52" t="s">
        <v>1731</v>
      </c>
    </row>
    <row r="924" spans="1:276" ht="104.5" thickBot="1">
      <c r="A924" s="51" t="s">
        <v>1096</v>
      </c>
      <c r="F924" s="51" t="s">
        <v>969</v>
      </c>
      <c r="K924" s="51" t="s">
        <v>98</v>
      </c>
      <c r="P924" s="52" t="s">
        <v>1250</v>
      </c>
      <c r="U924" s="71" t="s">
        <v>5390</v>
      </c>
      <c r="V924" s="71" t="s">
        <v>5391</v>
      </c>
      <c r="Z924" s="51" t="s">
        <v>1145</v>
      </c>
      <c r="AE924" s="51" t="s">
        <v>1094</v>
      </c>
      <c r="AF924"/>
      <c r="AG924"/>
      <c r="AH924"/>
      <c r="AI924"/>
      <c r="BI924" s="51" t="s">
        <v>1055</v>
      </c>
      <c r="BX924" s="52"/>
      <c r="CM924" s="52" t="s">
        <v>2295</v>
      </c>
      <c r="DL924" s="50" t="s">
        <v>1121</v>
      </c>
      <c r="DQ924" s="51" t="s">
        <v>1096</v>
      </c>
      <c r="EA924" s="50" t="s">
        <v>1079</v>
      </c>
      <c r="EF924" s="51" t="s">
        <v>98</v>
      </c>
      <c r="EK924" s="52">
        <v>100</v>
      </c>
      <c r="EP924" s="73" t="s">
        <v>1086</v>
      </c>
      <c r="EQ924" s="71">
        <v>2</v>
      </c>
      <c r="ER924" s="71">
        <v>13236</v>
      </c>
      <c r="EU924" s="51" t="s">
        <v>1074</v>
      </c>
      <c r="EZ924" s="51" t="s">
        <v>958</v>
      </c>
      <c r="FJ924" s="51" t="s">
        <v>1129</v>
      </c>
      <c r="FT924" s="52" t="s">
        <v>1004</v>
      </c>
      <c r="FY924" s="51" t="s">
        <v>962</v>
      </c>
      <c r="GD924" s="51" t="s">
        <v>1098</v>
      </c>
      <c r="GI924" s="52">
        <v>87705000</v>
      </c>
      <c r="GN924" s="51" t="s">
        <v>998</v>
      </c>
      <c r="HM924" s="52" t="s">
        <v>979</v>
      </c>
      <c r="HR924" s="52">
        <v>2015</v>
      </c>
      <c r="HW924" s="51" t="s">
        <v>1099</v>
      </c>
      <c r="IQ924" s="52" t="s">
        <v>1107</v>
      </c>
      <c r="IV924" s="51" t="s">
        <v>98</v>
      </c>
      <c r="JP924" s="51" t="s">
        <v>968</v>
      </c>
    </row>
    <row r="925" spans="1:276" ht="23.5" thickBot="1">
      <c r="A925" s="52" t="s">
        <v>1103</v>
      </c>
      <c r="F925" s="52" t="s">
        <v>124</v>
      </c>
      <c r="K925" s="52" t="s">
        <v>2952</v>
      </c>
      <c r="U925" s="50" t="s">
        <v>1128</v>
      </c>
      <c r="Z925" s="52" t="s">
        <v>4091</v>
      </c>
      <c r="AE925" s="52">
        <v>44233</v>
      </c>
      <c r="AF925"/>
      <c r="AG925"/>
      <c r="AH925"/>
      <c r="AI925"/>
      <c r="AO925" s="51" t="s">
        <v>1063</v>
      </c>
      <c r="AT925" s="51" t="s">
        <v>732</v>
      </c>
      <c r="BI925" s="52">
        <v>485.7</v>
      </c>
      <c r="DQ925" s="52" t="s">
        <v>1103</v>
      </c>
      <c r="DV925" s="51" t="s">
        <v>1092</v>
      </c>
      <c r="EP925" s="72" t="s">
        <v>1087</v>
      </c>
      <c r="EQ925" s="70">
        <v>0</v>
      </c>
      <c r="ER925" s="72"/>
      <c r="EZ925" s="52" t="s">
        <v>993</v>
      </c>
      <c r="FE925" s="51" t="s">
        <v>1132</v>
      </c>
      <c r="FJ925" s="52" t="s">
        <v>132</v>
      </c>
      <c r="FY925" s="52" t="s">
        <v>171</v>
      </c>
      <c r="GD925" s="52">
        <v>45000</v>
      </c>
      <c r="GN925" s="52" t="s">
        <v>3497</v>
      </c>
      <c r="HC925" s="51" t="s">
        <v>1145</v>
      </c>
      <c r="HH925" s="51" t="s">
        <v>1142</v>
      </c>
      <c r="HW925" s="52" t="s">
        <v>1100</v>
      </c>
      <c r="IV925" s="52" t="s">
        <v>11185</v>
      </c>
      <c r="JA925" s="51" t="s">
        <v>1094</v>
      </c>
      <c r="JF925" s="51" t="s">
        <v>1096</v>
      </c>
      <c r="JK925" s="51" t="s">
        <v>968</v>
      </c>
      <c r="JP925" s="52" t="s">
        <v>124</v>
      </c>
    </row>
    <row r="926" spans="1:276" ht="16.5">
      <c r="P926" s="51" t="s">
        <v>1059</v>
      </c>
      <c r="AE926"/>
      <c r="AF926"/>
      <c r="AG926"/>
      <c r="AH926"/>
      <c r="AI926"/>
      <c r="AO926" s="52">
        <v>3</v>
      </c>
      <c r="AT926" s="52" t="s">
        <v>6370</v>
      </c>
      <c r="BD926" s="51" t="s">
        <v>1035</v>
      </c>
      <c r="BX926" s="51"/>
      <c r="CM926" s="51" t="s">
        <v>991</v>
      </c>
      <c r="DV926" s="52" t="s">
        <v>1562</v>
      </c>
      <c r="EF926" s="50" t="s">
        <v>1148</v>
      </c>
      <c r="EK926" s="51" t="s">
        <v>1056</v>
      </c>
      <c r="EP926" s="50" t="s">
        <v>1088</v>
      </c>
      <c r="EU926" s="51" t="s">
        <v>1075</v>
      </c>
      <c r="FE926" s="52" t="s">
        <v>1133</v>
      </c>
      <c r="FT926" s="51" t="s">
        <v>964</v>
      </c>
      <c r="GI926" s="51" t="s">
        <v>1099</v>
      </c>
      <c r="GX926" s="51" t="s">
        <v>1089</v>
      </c>
      <c r="HC926" s="52" t="s">
        <v>9204</v>
      </c>
      <c r="HM926" s="51" t="s">
        <v>966</v>
      </c>
      <c r="HR926" s="51" t="s">
        <v>1055</v>
      </c>
      <c r="IQ926" s="51" t="s">
        <v>98</v>
      </c>
      <c r="JA926" s="52">
        <v>6143</v>
      </c>
      <c r="JF926" s="52" t="s">
        <v>1103</v>
      </c>
      <c r="JK926" s="52" t="s">
        <v>124</v>
      </c>
    </row>
    <row r="927" spans="1:276" ht="17" thickBot="1">
      <c r="A927" s="51" t="s">
        <v>1097</v>
      </c>
      <c r="F927" s="51" t="s">
        <v>970</v>
      </c>
      <c r="P927" s="52">
        <v>27</v>
      </c>
      <c r="Z927" s="51" t="s">
        <v>1147</v>
      </c>
      <c r="AE927" s="51" t="s">
        <v>707</v>
      </c>
      <c r="AF927"/>
      <c r="AG927"/>
      <c r="AH927"/>
      <c r="AI927"/>
      <c r="BD927" s="52" t="s">
        <v>1036</v>
      </c>
      <c r="BI927" s="51" t="s">
        <v>1056</v>
      </c>
      <c r="BS927" s="51" t="s">
        <v>1046</v>
      </c>
      <c r="BX927" s="52"/>
      <c r="CM927" s="52" t="s">
        <v>2296</v>
      </c>
      <c r="DL927" s="51" t="s">
        <v>1122</v>
      </c>
      <c r="DQ927" s="51" t="s">
        <v>1097</v>
      </c>
      <c r="EA927" s="51" t="s">
        <v>1080</v>
      </c>
      <c r="EK927" s="52">
        <v>2025</v>
      </c>
      <c r="EU927" s="52" t="s">
        <v>3045</v>
      </c>
      <c r="EZ927" s="51" t="s">
        <v>994</v>
      </c>
      <c r="FJ927" s="50" t="s">
        <v>1130</v>
      </c>
      <c r="FT927" s="52" t="s">
        <v>979</v>
      </c>
      <c r="FY927" s="51" t="s">
        <v>964</v>
      </c>
      <c r="GD927" s="51" t="s">
        <v>1099</v>
      </c>
      <c r="GI927" s="52" t="s">
        <v>1106</v>
      </c>
      <c r="GN927" s="51" t="s">
        <v>999</v>
      </c>
      <c r="HH927" s="51" t="s">
        <v>72</v>
      </c>
      <c r="HM927" s="52" t="s">
        <v>997</v>
      </c>
      <c r="HR927" s="52">
        <v>16.850000000000001</v>
      </c>
      <c r="HW927" s="51" t="s">
        <v>1101</v>
      </c>
      <c r="IQ927" s="52" t="s">
        <v>10983</v>
      </c>
      <c r="JP927" s="51" t="s">
        <v>969</v>
      </c>
    </row>
    <row r="928" spans="1:276" ht="104" customHeight="1" thickBot="1">
      <c r="F928" s="52" t="s">
        <v>124</v>
      </c>
      <c r="U928" s="51" t="s">
        <v>1129</v>
      </c>
      <c r="Z928" s="52">
        <v>9210</v>
      </c>
      <c r="AE928" s="52" t="s">
        <v>1114</v>
      </c>
      <c r="AF928"/>
      <c r="AG928"/>
      <c r="AH928"/>
      <c r="AI928"/>
      <c r="AT928" s="51" t="s">
        <v>1074</v>
      </c>
      <c r="BI928" s="52">
        <v>2050</v>
      </c>
      <c r="BS928" s="52" t="s">
        <v>1254</v>
      </c>
      <c r="DL928" s="69" t="s">
        <v>1123</v>
      </c>
      <c r="DM928" s="69" t="s">
        <v>98</v>
      </c>
      <c r="DQ928" s="52">
        <v>0</v>
      </c>
      <c r="DV928" s="51" t="s">
        <v>1094</v>
      </c>
      <c r="EA928" s="69"/>
      <c r="EB928" s="69" t="s">
        <v>1081</v>
      </c>
      <c r="EC928" s="69" t="s">
        <v>1082</v>
      </c>
      <c r="EZ928" s="52" t="s">
        <v>8981</v>
      </c>
      <c r="FE928" s="51" t="s">
        <v>1134</v>
      </c>
      <c r="FY928" s="52" t="s">
        <v>171</v>
      </c>
      <c r="GD928" s="52" t="s">
        <v>1117</v>
      </c>
      <c r="GN928" s="52">
        <v>0</v>
      </c>
      <c r="GX928" s="51" t="s">
        <v>1090</v>
      </c>
      <c r="HC928" s="51" t="s">
        <v>1147</v>
      </c>
      <c r="HW928" s="52" t="s">
        <v>1104</v>
      </c>
      <c r="JA928" s="51" t="s">
        <v>707</v>
      </c>
      <c r="JF928" s="51" t="s">
        <v>1097</v>
      </c>
      <c r="JK928" s="51" t="s">
        <v>969</v>
      </c>
      <c r="JP928" s="52" t="s">
        <v>124</v>
      </c>
    </row>
    <row r="929" spans="1:276" ht="208.5" thickBot="1">
      <c r="A929" s="51" t="s">
        <v>1098</v>
      </c>
      <c r="K929" s="51" t="s">
        <v>1090</v>
      </c>
      <c r="P929" s="51" t="s">
        <v>1060</v>
      </c>
      <c r="U929" s="52" t="s">
        <v>132</v>
      </c>
      <c r="AE929"/>
      <c r="AF929"/>
      <c r="AG929"/>
      <c r="AH929"/>
      <c r="AI929"/>
      <c r="AT929" s="52" t="s">
        <v>3163</v>
      </c>
      <c r="BD929" s="50" t="s">
        <v>1037</v>
      </c>
      <c r="BX929" s="51"/>
      <c r="CM929" s="51" t="s">
        <v>958</v>
      </c>
      <c r="DL929" s="70" t="s">
        <v>1125</v>
      </c>
      <c r="DM929" s="70" t="s">
        <v>8882</v>
      </c>
      <c r="DV929" s="52">
        <v>100000</v>
      </c>
      <c r="EA929" s="72" t="s">
        <v>1083</v>
      </c>
      <c r="EB929" s="70">
        <v>47</v>
      </c>
      <c r="EC929" s="72"/>
      <c r="EF929" s="51" t="s">
        <v>1149</v>
      </c>
      <c r="EK929" s="51" t="s">
        <v>1057</v>
      </c>
      <c r="EP929" s="51" t="s">
        <v>1089</v>
      </c>
      <c r="FE929" s="52" t="s">
        <v>4490</v>
      </c>
      <c r="FT929" s="51" t="s">
        <v>966</v>
      </c>
      <c r="GI929" s="51" t="s">
        <v>1101</v>
      </c>
      <c r="GX929" s="52" t="s">
        <v>1110</v>
      </c>
      <c r="HC929" s="52">
        <v>262349</v>
      </c>
      <c r="HH929" s="51" t="s">
        <v>1143</v>
      </c>
      <c r="HM929" s="51" t="s">
        <v>968</v>
      </c>
      <c r="HR929" s="51" t="s">
        <v>1056</v>
      </c>
      <c r="IV929" s="51" t="s">
        <v>1090</v>
      </c>
      <c r="JA929" s="52" t="s">
        <v>1095</v>
      </c>
      <c r="JF929" s="52">
        <v>79128</v>
      </c>
      <c r="JK929" s="52" t="s">
        <v>124</v>
      </c>
    </row>
    <row r="930" spans="1:276" ht="23.5" thickBot="1">
      <c r="F930" s="51" t="s">
        <v>971</v>
      </c>
      <c r="K930" s="52" t="s">
        <v>1091</v>
      </c>
      <c r="P930" s="52" t="s">
        <v>3156</v>
      </c>
      <c r="Z930" s="51" t="s">
        <v>98</v>
      </c>
      <c r="AE930" s="51" t="s">
        <v>1096</v>
      </c>
      <c r="AF930"/>
      <c r="AG930"/>
      <c r="AH930"/>
      <c r="AI930"/>
      <c r="AO930" s="50" t="s">
        <v>1064</v>
      </c>
      <c r="BI930" s="51" t="s">
        <v>1057</v>
      </c>
      <c r="BS930" s="51" t="s">
        <v>707</v>
      </c>
      <c r="BX930" s="52"/>
      <c r="CM930" s="52" t="s">
        <v>2297</v>
      </c>
      <c r="DL930" s="50" t="s">
        <v>1128</v>
      </c>
      <c r="DQ930" s="51" t="s">
        <v>1098</v>
      </c>
      <c r="EA930" s="73" t="s">
        <v>1084</v>
      </c>
      <c r="EB930" s="71">
        <v>54</v>
      </c>
      <c r="EC930" s="71">
        <v>4020</v>
      </c>
      <c r="EF930" s="52" t="s">
        <v>1781</v>
      </c>
      <c r="EK930" s="52" t="s">
        <v>1255</v>
      </c>
      <c r="EZ930" s="51" t="s">
        <v>961</v>
      </c>
      <c r="FJ930" s="51" t="s">
        <v>1131</v>
      </c>
      <c r="FT930" s="52" t="s">
        <v>1731</v>
      </c>
      <c r="FY930" s="51" t="s">
        <v>966</v>
      </c>
      <c r="GD930" s="51" t="s">
        <v>1101</v>
      </c>
      <c r="GI930" s="52" t="s">
        <v>1107</v>
      </c>
      <c r="GN930" s="51" t="s">
        <v>98</v>
      </c>
      <c r="HH930" s="52" t="s">
        <v>3837</v>
      </c>
      <c r="HM930" s="52">
        <v>0</v>
      </c>
      <c r="HR930" s="52">
        <v>2020</v>
      </c>
      <c r="HW930" s="51" t="s">
        <v>98</v>
      </c>
      <c r="IV930" s="52" t="s">
        <v>1091</v>
      </c>
      <c r="JP930" s="51" t="s">
        <v>970</v>
      </c>
    </row>
    <row r="931" spans="1:276" ht="35" thickBot="1">
      <c r="A931" s="51" t="s">
        <v>1099</v>
      </c>
      <c r="F931" s="52" t="s">
        <v>1961</v>
      </c>
      <c r="U931" s="50" t="s">
        <v>1130</v>
      </c>
      <c r="AE931" s="52" t="s">
        <v>1103</v>
      </c>
      <c r="AF931"/>
      <c r="AG931"/>
      <c r="AH931"/>
      <c r="AI931"/>
      <c r="AT931" s="51" t="s">
        <v>1075</v>
      </c>
      <c r="BI931" s="52" t="s">
        <v>2737</v>
      </c>
      <c r="BS931" s="52" t="s">
        <v>7966</v>
      </c>
      <c r="DQ931" s="52">
        <v>0</v>
      </c>
      <c r="DV931" s="51" t="s">
        <v>707</v>
      </c>
      <c r="EA931" s="72" t="s">
        <v>1085</v>
      </c>
      <c r="EB931" s="70">
        <v>2</v>
      </c>
      <c r="EC931" s="70">
        <v>447</v>
      </c>
      <c r="EF931" s="52" t="s">
        <v>470</v>
      </c>
      <c r="EP931" s="51" t="s">
        <v>1090</v>
      </c>
      <c r="EU931" s="51" t="s">
        <v>1066</v>
      </c>
      <c r="EZ931" s="52" t="s">
        <v>919</v>
      </c>
      <c r="FE931" s="51" t="s">
        <v>1135</v>
      </c>
      <c r="FY931" s="52" t="s">
        <v>171</v>
      </c>
      <c r="GD931" s="52" t="s">
        <v>1104</v>
      </c>
      <c r="GN931" s="52" t="s">
        <v>212</v>
      </c>
      <c r="GX931" s="51" t="s">
        <v>1092</v>
      </c>
      <c r="HC931" s="51" t="s">
        <v>98</v>
      </c>
      <c r="HW931" s="52" t="s">
        <v>5760</v>
      </c>
      <c r="IQ931" s="51" t="s">
        <v>1090</v>
      </c>
      <c r="JA931" s="51" t="s">
        <v>1096</v>
      </c>
      <c r="JF931" s="51" t="s">
        <v>1098</v>
      </c>
      <c r="JK931" s="51" t="s">
        <v>970</v>
      </c>
      <c r="JP931" s="52" t="s">
        <v>124</v>
      </c>
    </row>
    <row r="932" spans="1:276" ht="15" thickBot="1">
      <c r="A932" s="52" t="s">
        <v>171</v>
      </c>
      <c r="K932" s="51" t="s">
        <v>1092</v>
      </c>
      <c r="P932" s="51" t="s">
        <v>732</v>
      </c>
      <c r="Z932" s="51" t="s">
        <v>1095</v>
      </c>
      <c r="AE932"/>
      <c r="AF932"/>
      <c r="AG932"/>
      <c r="AH932"/>
      <c r="AI932"/>
      <c r="AT932" s="52" t="s">
        <v>1261</v>
      </c>
      <c r="BD932" s="51" t="s">
        <v>1038</v>
      </c>
      <c r="BX932" s="51"/>
      <c r="CM932" s="51" t="s">
        <v>994</v>
      </c>
      <c r="DV932" s="52" t="s">
        <v>72</v>
      </c>
      <c r="EA932" s="73" t="s">
        <v>1086</v>
      </c>
      <c r="EB932" s="71">
        <v>154</v>
      </c>
      <c r="EC932" s="71">
        <v>481988</v>
      </c>
      <c r="EF932" s="52" t="s">
        <v>1782</v>
      </c>
      <c r="EK932" s="51" t="s">
        <v>1059</v>
      </c>
      <c r="EP932" s="52" t="s">
        <v>1116</v>
      </c>
      <c r="EU932" s="52" t="s">
        <v>3051</v>
      </c>
      <c r="FE932" s="52" t="s">
        <v>1280</v>
      </c>
      <c r="FJ932" s="51" t="s">
        <v>1132</v>
      </c>
      <c r="FT932" s="51" t="s">
        <v>968</v>
      </c>
      <c r="GI932" s="51" t="s">
        <v>98</v>
      </c>
      <c r="GX932" s="52" t="s">
        <v>10132</v>
      </c>
      <c r="HH932" s="51" t="s">
        <v>1145</v>
      </c>
      <c r="HM932" s="51" t="s">
        <v>969</v>
      </c>
      <c r="HR932" s="51" t="s">
        <v>1057</v>
      </c>
      <c r="IQ932" s="52" t="s">
        <v>10984</v>
      </c>
      <c r="IV932" s="51" t="s">
        <v>1092</v>
      </c>
      <c r="JA932" s="52" t="s">
        <v>1103</v>
      </c>
      <c r="JF932" s="52">
        <v>1350000</v>
      </c>
      <c r="JK932" s="52" t="s">
        <v>124</v>
      </c>
    </row>
    <row r="933" spans="1:276" ht="23.5" thickBot="1">
      <c r="F933" s="51" t="s">
        <v>998</v>
      </c>
      <c r="K933" s="52" t="s">
        <v>1108</v>
      </c>
      <c r="P933" s="52" t="s">
        <v>4293</v>
      </c>
      <c r="AE933" s="51" t="s">
        <v>1097</v>
      </c>
      <c r="AF933"/>
      <c r="AG933"/>
      <c r="AH933"/>
      <c r="AI933"/>
      <c r="AO933" s="51" t="s">
        <v>1065</v>
      </c>
      <c r="BD933" s="161" t="s">
        <v>6815</v>
      </c>
      <c r="BI933" s="51" t="s">
        <v>1059</v>
      </c>
      <c r="BS933" s="51" t="s">
        <v>1049</v>
      </c>
      <c r="BX933" s="52"/>
      <c r="CM933" s="52" t="s">
        <v>8295</v>
      </c>
      <c r="DL933" s="51" t="s">
        <v>1129</v>
      </c>
      <c r="DQ933" s="51" t="s">
        <v>1099</v>
      </c>
      <c r="EA933" s="72" t="s">
        <v>1087</v>
      </c>
      <c r="EB933" s="70">
        <v>53</v>
      </c>
      <c r="EC933" s="72"/>
      <c r="EK933" s="52">
        <v>37</v>
      </c>
      <c r="EZ933" s="51" t="s">
        <v>962</v>
      </c>
      <c r="FJ933" s="52" t="s">
        <v>547</v>
      </c>
      <c r="FT933" s="52" t="s">
        <v>124</v>
      </c>
      <c r="FY933" s="51" t="s">
        <v>968</v>
      </c>
      <c r="GD933" s="51" t="s">
        <v>98</v>
      </c>
      <c r="GI933" s="52" t="s">
        <v>9728</v>
      </c>
      <c r="HC933" s="51" t="s">
        <v>1095</v>
      </c>
      <c r="HH933" s="52" t="s">
        <v>10475</v>
      </c>
      <c r="HM933" s="52" t="s">
        <v>124</v>
      </c>
      <c r="HR933" s="52" t="s">
        <v>1058</v>
      </c>
      <c r="IV933" s="52" t="s">
        <v>1105</v>
      </c>
      <c r="JP933" s="51" t="s">
        <v>971</v>
      </c>
    </row>
    <row r="934" spans="1:276" ht="16.5">
      <c r="A934" s="51" t="s">
        <v>1101</v>
      </c>
      <c r="F934" s="52" t="s">
        <v>1962</v>
      </c>
      <c r="U934" s="51" t="s">
        <v>1131</v>
      </c>
      <c r="Z934" s="51" t="s">
        <v>1143</v>
      </c>
      <c r="AE934" s="52">
        <v>0</v>
      </c>
      <c r="AF934"/>
      <c r="AG934"/>
      <c r="AH934"/>
      <c r="AI934"/>
      <c r="BD934" s="163" t="s">
        <v>6816</v>
      </c>
      <c r="BI934" s="52">
        <v>72</v>
      </c>
      <c r="BS934" s="52">
        <v>73.290000000000006</v>
      </c>
      <c r="DL934" s="52" t="s">
        <v>132</v>
      </c>
      <c r="DQ934" s="52" t="s">
        <v>1117</v>
      </c>
      <c r="DV934" s="51" t="s">
        <v>1096</v>
      </c>
      <c r="EA934" s="50" t="s">
        <v>1088</v>
      </c>
      <c r="EP934" s="51" t="s">
        <v>1092</v>
      </c>
      <c r="EU934" s="51" t="s">
        <v>1068</v>
      </c>
      <c r="EZ934" s="52" t="s">
        <v>978</v>
      </c>
      <c r="FE934" s="51" t="s">
        <v>1137</v>
      </c>
      <c r="FY934" s="52" t="s">
        <v>124</v>
      </c>
      <c r="GD934" s="52" t="s">
        <v>5583</v>
      </c>
      <c r="GX934" s="51" t="s">
        <v>1094</v>
      </c>
      <c r="IQ934" s="51" t="s">
        <v>1092</v>
      </c>
      <c r="JA934" s="51" t="s">
        <v>1097</v>
      </c>
      <c r="JF934" s="51" t="s">
        <v>1099</v>
      </c>
      <c r="JK934" s="51" t="s">
        <v>971</v>
      </c>
    </row>
    <row r="935" spans="1:276">
      <c r="A935" s="52" t="s">
        <v>1104</v>
      </c>
      <c r="K935" s="51" t="s">
        <v>1094</v>
      </c>
      <c r="Z935" s="52" t="s">
        <v>4090</v>
      </c>
      <c r="AE935"/>
      <c r="AF935"/>
      <c r="AG935"/>
      <c r="AH935"/>
      <c r="AI935"/>
      <c r="AO935" s="51" t="s">
        <v>1066</v>
      </c>
      <c r="BD935" s="163" t="s">
        <v>6817</v>
      </c>
      <c r="BX935" s="51"/>
      <c r="CM935" s="51" t="s">
        <v>961</v>
      </c>
      <c r="DV935" s="52" t="s">
        <v>1103</v>
      </c>
      <c r="EK935" s="51" t="s">
        <v>1060</v>
      </c>
      <c r="EP935" s="52" t="s">
        <v>2742</v>
      </c>
      <c r="EU935" s="52" t="s">
        <v>3171</v>
      </c>
      <c r="FE935" s="52" t="s">
        <v>2370</v>
      </c>
      <c r="FJ935" s="51" t="s">
        <v>1134</v>
      </c>
      <c r="FT935" s="51" t="s">
        <v>969</v>
      </c>
      <c r="GN935" s="51" t="s">
        <v>950</v>
      </c>
      <c r="GX935" s="52">
        <v>947</v>
      </c>
      <c r="HC935" s="51" t="s">
        <v>1143</v>
      </c>
      <c r="HH935" s="51" t="s">
        <v>1147</v>
      </c>
      <c r="HM935" s="51" t="s">
        <v>970</v>
      </c>
      <c r="HR935" s="51" t="s">
        <v>1059</v>
      </c>
      <c r="HW935" s="51" t="s">
        <v>1090</v>
      </c>
      <c r="IQ935" s="52" t="s">
        <v>124</v>
      </c>
      <c r="IV935" s="51" t="s">
        <v>1094</v>
      </c>
      <c r="JA935" s="52">
        <v>1157375</v>
      </c>
      <c r="JF935" s="52" t="s">
        <v>1571</v>
      </c>
      <c r="JK935" s="52" t="s">
        <v>11327</v>
      </c>
      <c r="JP935" s="51" t="s">
        <v>972</v>
      </c>
    </row>
    <row r="936" spans="1:276" ht="16.5">
      <c r="F936" s="51" t="s">
        <v>999</v>
      </c>
      <c r="K936" s="52">
        <v>4602</v>
      </c>
      <c r="U936" s="51" t="s">
        <v>1132</v>
      </c>
      <c r="AE936" s="51" t="s">
        <v>1098</v>
      </c>
      <c r="AF936"/>
      <c r="AG936"/>
      <c r="AH936"/>
      <c r="AI936"/>
      <c r="AO936" s="52" t="s">
        <v>1067</v>
      </c>
      <c r="AT936" s="51" t="s">
        <v>1066</v>
      </c>
      <c r="BD936" s="163" t="s">
        <v>6818</v>
      </c>
      <c r="BI936" s="51" t="s">
        <v>1060</v>
      </c>
      <c r="BS936" s="51" t="s">
        <v>1050</v>
      </c>
      <c r="BX936" s="52"/>
      <c r="CM936" s="52" t="s">
        <v>917</v>
      </c>
      <c r="DL936" s="50" t="s">
        <v>1130</v>
      </c>
      <c r="DQ936" s="51" t="s">
        <v>1101</v>
      </c>
      <c r="EK936" s="52" t="s">
        <v>3156</v>
      </c>
      <c r="EZ936" s="51" t="s">
        <v>964</v>
      </c>
      <c r="FJ936" s="52" t="s">
        <v>9141</v>
      </c>
      <c r="FT936" s="52" t="s">
        <v>124</v>
      </c>
      <c r="FY936" s="51" t="s">
        <v>969</v>
      </c>
      <c r="GN936" s="52" t="s">
        <v>1517</v>
      </c>
      <c r="HC936" s="52" t="s">
        <v>9203</v>
      </c>
      <c r="HH936" s="52">
        <v>114091</v>
      </c>
      <c r="HM936" s="52" t="s">
        <v>124</v>
      </c>
      <c r="HR936" s="52">
        <v>67</v>
      </c>
      <c r="HW936" s="52" t="s">
        <v>1110</v>
      </c>
      <c r="IV936" s="52">
        <v>4985</v>
      </c>
      <c r="JP936" s="52" t="s">
        <v>5053</v>
      </c>
    </row>
    <row r="937" spans="1:276">
      <c r="A937" s="51" t="s">
        <v>98</v>
      </c>
      <c r="F937" s="52">
        <v>0</v>
      </c>
      <c r="P937" s="51" t="s">
        <v>1046</v>
      </c>
      <c r="U937" s="52" t="s">
        <v>1133</v>
      </c>
      <c r="Z937" s="51" t="s">
        <v>1145</v>
      </c>
      <c r="AE937" s="52">
        <v>0</v>
      </c>
      <c r="AF937"/>
      <c r="AG937"/>
      <c r="AH937"/>
      <c r="AI937"/>
      <c r="AT937" s="52" t="s">
        <v>3051</v>
      </c>
      <c r="BD937" s="163" t="s">
        <v>6819</v>
      </c>
      <c r="BI937" s="52" t="s">
        <v>1061</v>
      </c>
      <c r="BS937" s="52">
        <v>30</v>
      </c>
      <c r="DQ937" s="52" t="s">
        <v>1112</v>
      </c>
      <c r="DV937" s="51" t="s">
        <v>1097</v>
      </c>
      <c r="EA937" s="51" t="s">
        <v>1089</v>
      </c>
      <c r="EP937" s="51" t="s">
        <v>1094</v>
      </c>
      <c r="EU937" s="51" t="s">
        <v>1069</v>
      </c>
      <c r="EZ937" s="52" t="s">
        <v>979</v>
      </c>
      <c r="FE937" s="51" t="s">
        <v>1139</v>
      </c>
      <c r="FY937" s="52" t="s">
        <v>124</v>
      </c>
      <c r="GI937" s="51" t="s">
        <v>1090</v>
      </c>
      <c r="GX937" s="51" t="s">
        <v>707</v>
      </c>
      <c r="IQ937" s="51" t="s">
        <v>1094</v>
      </c>
      <c r="JA937" s="51" t="s">
        <v>1098</v>
      </c>
      <c r="JF937" s="51" t="s">
        <v>1101</v>
      </c>
      <c r="JK937" s="51" t="s">
        <v>998</v>
      </c>
    </row>
    <row r="938" spans="1:276">
      <c r="A938" s="52" t="s">
        <v>2344</v>
      </c>
      <c r="K938" s="51" t="s">
        <v>707</v>
      </c>
      <c r="P938" s="52" t="s">
        <v>1254</v>
      </c>
      <c r="Z938" s="52" t="s">
        <v>4091</v>
      </c>
      <c r="AE938"/>
      <c r="AF938"/>
      <c r="AG938"/>
      <c r="AH938"/>
      <c r="AI938"/>
      <c r="AO938" s="51" t="s">
        <v>1068</v>
      </c>
      <c r="BD938" s="163" t="s">
        <v>6820</v>
      </c>
      <c r="BX938" s="51"/>
      <c r="CM938" s="51" t="s">
        <v>962</v>
      </c>
      <c r="DV938" s="52">
        <v>15400000000</v>
      </c>
      <c r="EK938" s="51" t="s">
        <v>732</v>
      </c>
      <c r="EP938" s="52">
        <v>4791</v>
      </c>
      <c r="EU938" s="52" t="s">
        <v>3172</v>
      </c>
      <c r="FE938" s="52">
        <v>21.9</v>
      </c>
      <c r="FJ938" s="51" t="s">
        <v>1135</v>
      </c>
      <c r="FT938" s="51" t="s">
        <v>970</v>
      </c>
      <c r="GD938" s="51" t="s">
        <v>1090</v>
      </c>
      <c r="GI938" s="52" t="s">
        <v>1110</v>
      </c>
      <c r="GN938" s="51" t="s">
        <v>987</v>
      </c>
      <c r="GX938" s="52" t="s">
        <v>72</v>
      </c>
      <c r="HC938" s="51" t="s">
        <v>1145</v>
      </c>
      <c r="HH938" s="51" t="s">
        <v>98</v>
      </c>
      <c r="HM938" s="51" t="s">
        <v>971</v>
      </c>
      <c r="HR938" s="51" t="s">
        <v>1060</v>
      </c>
      <c r="HW938" s="51" t="s">
        <v>1092</v>
      </c>
      <c r="IQ938" s="52">
        <v>7878</v>
      </c>
      <c r="IV938" s="51" t="s">
        <v>707</v>
      </c>
      <c r="JA938" s="52">
        <v>2554442</v>
      </c>
      <c r="JF938" s="52" t="s">
        <v>1107</v>
      </c>
      <c r="JK938" s="52" t="s">
        <v>11336</v>
      </c>
      <c r="JP938" s="51" t="s">
        <v>973</v>
      </c>
    </row>
    <row r="939" spans="1:276">
      <c r="F939" s="51" t="s">
        <v>98</v>
      </c>
      <c r="K939" s="52" t="s">
        <v>1095</v>
      </c>
      <c r="U939" s="51" t="s">
        <v>1134</v>
      </c>
      <c r="AE939" s="51" t="s">
        <v>1099</v>
      </c>
      <c r="AF939"/>
      <c r="AG939"/>
      <c r="AH939"/>
      <c r="AI939"/>
      <c r="AO939" s="52" t="s">
        <v>12124</v>
      </c>
      <c r="AT939" s="51" t="s">
        <v>1068</v>
      </c>
      <c r="BD939" s="161" t="s">
        <v>6821</v>
      </c>
      <c r="BI939" s="51" t="s">
        <v>732</v>
      </c>
      <c r="BS939" s="51" t="s">
        <v>1053</v>
      </c>
      <c r="CM939" s="52" t="s">
        <v>996</v>
      </c>
      <c r="DL939" s="51" t="s">
        <v>1131</v>
      </c>
      <c r="DQ939" s="51" t="s">
        <v>98</v>
      </c>
      <c r="EA939" s="51" t="s">
        <v>1090</v>
      </c>
      <c r="EK939" s="52" t="s">
        <v>3330</v>
      </c>
      <c r="EZ939" s="51" t="s">
        <v>966</v>
      </c>
      <c r="FJ939" s="52" t="s">
        <v>1280</v>
      </c>
      <c r="FT939" s="52" t="s">
        <v>124</v>
      </c>
      <c r="FY939" s="51" t="s">
        <v>970</v>
      </c>
      <c r="GD939" s="52" t="s">
        <v>1116</v>
      </c>
      <c r="GN939" s="52" t="s">
        <v>988</v>
      </c>
      <c r="HC939" s="52" t="s">
        <v>9204</v>
      </c>
      <c r="HM939" s="52" t="s">
        <v>4648</v>
      </c>
      <c r="HR939" s="52" t="s">
        <v>1061</v>
      </c>
      <c r="HW939" s="52" t="s">
        <v>1111</v>
      </c>
      <c r="IV939" s="52" t="s">
        <v>1114</v>
      </c>
      <c r="JP939" s="52">
        <v>0</v>
      </c>
    </row>
    <row r="940" spans="1:276">
      <c r="P940" s="51" t="s">
        <v>707</v>
      </c>
      <c r="U940" s="52" t="s">
        <v>5392</v>
      </c>
      <c r="Z940" s="51" t="s">
        <v>1147</v>
      </c>
      <c r="AE940" s="52" t="s">
        <v>1117</v>
      </c>
      <c r="AF940"/>
      <c r="AG940"/>
      <c r="AH940"/>
      <c r="AI940"/>
      <c r="BD940" s="68"/>
      <c r="BI940" s="52" t="s">
        <v>7577</v>
      </c>
      <c r="BS940" s="52">
        <v>2017</v>
      </c>
      <c r="BX940" s="51"/>
      <c r="DQ940" s="52" t="s">
        <v>1269</v>
      </c>
      <c r="DV940" s="51" t="s">
        <v>1098</v>
      </c>
      <c r="EA940" s="52" t="s">
        <v>1091</v>
      </c>
      <c r="EP940" s="51" t="s">
        <v>707</v>
      </c>
      <c r="EU940" s="51" t="s">
        <v>1053</v>
      </c>
      <c r="EZ940" s="52" t="s">
        <v>1731</v>
      </c>
      <c r="FE940" s="51" t="s">
        <v>98</v>
      </c>
      <c r="FY940" s="52" t="s">
        <v>124</v>
      </c>
      <c r="GI940" s="51" t="s">
        <v>1092</v>
      </c>
      <c r="GX940" s="51" t="s">
        <v>1096</v>
      </c>
      <c r="HH940" s="51" t="s">
        <v>1095</v>
      </c>
      <c r="IQ940" s="51" t="s">
        <v>707</v>
      </c>
      <c r="JA940" s="51" t="s">
        <v>1099</v>
      </c>
      <c r="JF940" s="51" t="s">
        <v>98</v>
      </c>
      <c r="JK940" s="51" t="s">
        <v>999</v>
      </c>
    </row>
    <row r="941" spans="1:276">
      <c r="K941" s="51" t="s">
        <v>1096</v>
      </c>
      <c r="P941" s="52" t="s">
        <v>1248</v>
      </c>
      <c r="Z941" s="52">
        <v>199422</v>
      </c>
      <c r="AE941"/>
      <c r="AF941"/>
      <c r="AG941"/>
      <c r="AH941"/>
      <c r="AI941"/>
      <c r="AO941" s="51" t="s">
        <v>1069</v>
      </c>
      <c r="AT941" s="51" t="s">
        <v>1069</v>
      </c>
      <c r="BD941" s="52" t="s">
        <v>6822</v>
      </c>
      <c r="BX941" s="52"/>
      <c r="CM941" s="51" t="s">
        <v>964</v>
      </c>
      <c r="DL941" s="51" t="s">
        <v>1132</v>
      </c>
      <c r="DV941" s="52">
        <v>19600000000</v>
      </c>
      <c r="EK941" s="51" t="s">
        <v>1062</v>
      </c>
      <c r="EP941" s="52" t="s">
        <v>1114</v>
      </c>
      <c r="EU941" s="52">
        <v>2016</v>
      </c>
      <c r="FE941" s="52" t="s">
        <v>4491</v>
      </c>
      <c r="FJ941" s="51" t="s">
        <v>1137</v>
      </c>
      <c r="FT941" s="51" t="s">
        <v>971</v>
      </c>
      <c r="GD941" s="51" t="s">
        <v>1092</v>
      </c>
      <c r="GI941" s="52" t="s">
        <v>1111</v>
      </c>
      <c r="GN941" s="51" t="s">
        <v>989</v>
      </c>
      <c r="GX941" s="52" t="s">
        <v>1103</v>
      </c>
      <c r="HC941" s="51" t="s">
        <v>1147</v>
      </c>
      <c r="HM941" s="51" t="s">
        <v>998</v>
      </c>
      <c r="HR941" s="51" t="s">
        <v>732</v>
      </c>
      <c r="HW941" s="51" t="s">
        <v>1094</v>
      </c>
      <c r="IQ941" s="52" t="s">
        <v>1114</v>
      </c>
      <c r="IV941" s="51" t="s">
        <v>1096</v>
      </c>
      <c r="JA941" s="52" t="s">
        <v>1100</v>
      </c>
      <c r="JF941" s="52" t="s">
        <v>4884</v>
      </c>
      <c r="JP941" s="51" t="s">
        <v>98</v>
      </c>
    </row>
    <row r="942" spans="1:276">
      <c r="A942" s="51" t="s">
        <v>1090</v>
      </c>
      <c r="K942" s="52" t="s">
        <v>1103</v>
      </c>
      <c r="U942" s="51" t="s">
        <v>1135</v>
      </c>
      <c r="AE942" s="51" t="s">
        <v>1101</v>
      </c>
      <c r="AF942"/>
      <c r="AG942"/>
      <c r="AH942"/>
      <c r="AI942"/>
      <c r="AO942" s="52" t="s">
        <v>12125</v>
      </c>
      <c r="BD942" s="100" t="s">
        <v>6823</v>
      </c>
      <c r="BI942" s="51" t="s">
        <v>1062</v>
      </c>
      <c r="BS942" s="51" t="s">
        <v>1054</v>
      </c>
      <c r="CM942" s="52" t="s">
        <v>965</v>
      </c>
      <c r="DL942" s="52" t="s">
        <v>1133</v>
      </c>
      <c r="EA942" s="51" t="s">
        <v>1092</v>
      </c>
      <c r="EK942" s="52">
        <v>0</v>
      </c>
      <c r="EZ942" s="51" t="s">
        <v>968</v>
      </c>
      <c r="FJ942" s="52" t="s">
        <v>1586</v>
      </c>
      <c r="FT942" s="52" t="s">
        <v>9380</v>
      </c>
      <c r="FY942" s="51" t="s">
        <v>971</v>
      </c>
      <c r="GD942" s="52" t="s">
        <v>762</v>
      </c>
      <c r="GN942" s="52" t="s">
        <v>1518</v>
      </c>
      <c r="HC942" s="52">
        <v>887963</v>
      </c>
      <c r="HH942" s="51" t="s">
        <v>1143</v>
      </c>
      <c r="HM942" s="52" t="s">
        <v>4648</v>
      </c>
      <c r="HR942" s="52" t="s">
        <v>10634</v>
      </c>
      <c r="HW942" s="52">
        <v>439</v>
      </c>
      <c r="IV942" s="52" t="s">
        <v>1103</v>
      </c>
      <c r="JK942" s="51" t="s">
        <v>98</v>
      </c>
    </row>
    <row r="943" spans="1:276">
      <c r="A943" s="52" t="s">
        <v>1116</v>
      </c>
      <c r="F943" s="51" t="s">
        <v>950</v>
      </c>
      <c r="P943" s="51" t="s">
        <v>1049</v>
      </c>
      <c r="U943" s="52" t="s">
        <v>1585</v>
      </c>
      <c r="Z943" s="51" t="s">
        <v>98</v>
      </c>
      <c r="AE943" s="52" t="s">
        <v>1102</v>
      </c>
      <c r="AF943"/>
      <c r="AG943"/>
      <c r="AH943"/>
      <c r="AI943"/>
      <c r="AT943" s="51" t="s">
        <v>1053</v>
      </c>
      <c r="BD943" s="100" t="s">
        <v>6824</v>
      </c>
      <c r="BI943" s="52">
        <v>-8.92</v>
      </c>
      <c r="BS943" s="52">
        <v>2018</v>
      </c>
      <c r="BX943" s="51"/>
      <c r="DV943" s="51" t="s">
        <v>1099</v>
      </c>
      <c r="EA943" s="52" t="s">
        <v>3786</v>
      </c>
      <c r="EP943" s="51" t="s">
        <v>1096</v>
      </c>
      <c r="EU943" s="51" t="s">
        <v>1054</v>
      </c>
      <c r="EZ943" s="52" t="s">
        <v>124</v>
      </c>
      <c r="GI943" s="51" t="s">
        <v>1094</v>
      </c>
      <c r="GX943" s="51" t="s">
        <v>1097</v>
      </c>
      <c r="HH943" s="52" t="s">
        <v>3837</v>
      </c>
      <c r="IQ943" s="51" t="s">
        <v>1096</v>
      </c>
      <c r="JA943" s="51" t="s">
        <v>1101</v>
      </c>
      <c r="JK943" s="52" t="s">
        <v>11327</v>
      </c>
    </row>
    <row r="944" spans="1:276">
      <c r="F944" s="52" t="s">
        <v>1963</v>
      </c>
      <c r="K944" s="51" t="s">
        <v>1097</v>
      </c>
      <c r="P944" s="52">
        <v>81</v>
      </c>
      <c r="Z944" s="52" t="s">
        <v>4092</v>
      </c>
      <c r="AE944"/>
      <c r="AF944"/>
      <c r="AG944"/>
      <c r="AH944"/>
      <c r="AI944"/>
      <c r="AO944" s="51" t="s">
        <v>1053</v>
      </c>
      <c r="AT944" s="52">
        <v>2015</v>
      </c>
      <c r="BD944" s="161" t="s">
        <v>6825</v>
      </c>
      <c r="BX944" s="52"/>
      <c r="CM944" s="51" t="s">
        <v>966</v>
      </c>
      <c r="DL944" s="51" t="s">
        <v>1134</v>
      </c>
      <c r="DQ944" s="51" t="s">
        <v>1090</v>
      </c>
      <c r="DV944" s="52" t="s">
        <v>1100</v>
      </c>
      <c r="EK944" s="51" t="s">
        <v>1063</v>
      </c>
      <c r="EP944" s="52" t="s">
        <v>1103</v>
      </c>
      <c r="EU944" s="52">
        <v>2016</v>
      </c>
      <c r="FJ944" s="51" t="s">
        <v>1139</v>
      </c>
      <c r="FT944" s="51" t="s">
        <v>998</v>
      </c>
      <c r="FY944" s="51" t="s">
        <v>972</v>
      </c>
      <c r="GD944" s="51" t="s">
        <v>1094</v>
      </c>
      <c r="GI944" s="52">
        <v>697</v>
      </c>
      <c r="GN944" s="51" t="s">
        <v>991</v>
      </c>
      <c r="HC944" s="51" t="s">
        <v>98</v>
      </c>
      <c r="HM944" s="51" t="s">
        <v>999</v>
      </c>
      <c r="HR944" s="51" t="s">
        <v>1062</v>
      </c>
      <c r="HW944" s="51" t="s">
        <v>707</v>
      </c>
      <c r="IQ944" s="52" t="s">
        <v>1103</v>
      </c>
      <c r="IV944" s="51" t="s">
        <v>1097</v>
      </c>
      <c r="JA944" s="52" t="s">
        <v>1102</v>
      </c>
    </row>
    <row r="945" spans="1:276" ht="16.5">
      <c r="A945" s="51" t="s">
        <v>1092</v>
      </c>
      <c r="K945" s="52">
        <v>1528707</v>
      </c>
      <c r="U945" s="51" t="s">
        <v>1137</v>
      </c>
      <c r="AE945" s="51" t="s">
        <v>98</v>
      </c>
      <c r="AF945"/>
      <c r="AG945"/>
      <c r="AH945"/>
      <c r="AI945"/>
      <c r="AO945" s="52">
        <v>2015</v>
      </c>
      <c r="BD945" s="68"/>
      <c r="BI945" s="51" t="s">
        <v>1063</v>
      </c>
      <c r="BS945" s="51" t="s">
        <v>1249</v>
      </c>
      <c r="CM945" s="52" t="s">
        <v>997</v>
      </c>
      <c r="DL945" s="52" t="s">
        <v>8883</v>
      </c>
      <c r="DQ945" s="52" t="s">
        <v>1116</v>
      </c>
      <c r="EA945" s="51" t="s">
        <v>1094</v>
      </c>
      <c r="EK945" s="52">
        <v>-16</v>
      </c>
      <c r="EZ945" s="51" t="s">
        <v>969</v>
      </c>
      <c r="FE945" s="50" t="s">
        <v>1140</v>
      </c>
      <c r="FJ945" s="52">
        <v>10</v>
      </c>
      <c r="FT945" s="52" t="s">
        <v>9381</v>
      </c>
      <c r="GD945" s="52">
        <v>2873</v>
      </c>
      <c r="GN945" s="52" t="s">
        <v>1519</v>
      </c>
      <c r="GX945" s="51" t="s">
        <v>1098</v>
      </c>
      <c r="HH945" s="51" t="s">
        <v>1145</v>
      </c>
      <c r="HM945" s="52">
        <v>0</v>
      </c>
      <c r="HR945" s="52">
        <v>0</v>
      </c>
      <c r="HW945" s="52" t="s">
        <v>1095</v>
      </c>
      <c r="IV945" s="52">
        <v>109405143</v>
      </c>
      <c r="JF945" s="51" t="s">
        <v>1090</v>
      </c>
      <c r="JP945" s="51" t="s">
        <v>950</v>
      </c>
    </row>
    <row r="946" spans="1:276">
      <c r="A946" s="52" t="s">
        <v>684</v>
      </c>
      <c r="F946" s="51" t="s">
        <v>987</v>
      </c>
      <c r="P946" s="51" t="s">
        <v>1050</v>
      </c>
      <c r="U946" s="52" t="s">
        <v>2370</v>
      </c>
      <c r="Z946" s="51" t="s">
        <v>1114</v>
      </c>
      <c r="AE946"/>
      <c r="AF946"/>
      <c r="AG946"/>
      <c r="AH946"/>
      <c r="AI946"/>
      <c r="AT946" s="51" t="s">
        <v>1054</v>
      </c>
      <c r="BD946" s="52" t="s">
        <v>6826</v>
      </c>
      <c r="BI946" s="52">
        <v>-2.64</v>
      </c>
      <c r="BS946" s="52">
        <v>337673</v>
      </c>
      <c r="BX946" s="51"/>
      <c r="DV946" s="51" t="s">
        <v>1101</v>
      </c>
      <c r="EA946" s="52">
        <v>9844</v>
      </c>
      <c r="EP946" s="51" t="s">
        <v>1097</v>
      </c>
      <c r="EU946" s="51" t="s">
        <v>1056</v>
      </c>
      <c r="EZ946" s="52" t="s">
        <v>124</v>
      </c>
      <c r="FY946" s="51" t="s">
        <v>973</v>
      </c>
      <c r="GI946" s="51" t="s">
        <v>707</v>
      </c>
      <c r="HC946" s="51" t="s">
        <v>1114</v>
      </c>
      <c r="HH946" s="52" t="s">
        <v>10475</v>
      </c>
      <c r="IQ946" s="51" t="s">
        <v>1097</v>
      </c>
      <c r="JA946" s="51" t="s">
        <v>98</v>
      </c>
      <c r="JF946" s="52" t="s">
        <v>1091</v>
      </c>
      <c r="JP946" s="52" t="s">
        <v>5054</v>
      </c>
    </row>
    <row r="947" spans="1:276">
      <c r="F947" s="52" t="s">
        <v>988</v>
      </c>
      <c r="K947" s="51" t="s">
        <v>1098</v>
      </c>
      <c r="P947" s="52">
        <v>20</v>
      </c>
      <c r="AE947"/>
      <c r="AF947"/>
      <c r="AG947"/>
      <c r="AH947"/>
      <c r="AI947"/>
      <c r="AO947" s="51" t="s">
        <v>1054</v>
      </c>
      <c r="AT947" s="52">
        <v>2016</v>
      </c>
      <c r="BD947" s="68"/>
      <c r="BX947" s="52"/>
      <c r="CM947" s="51" t="s">
        <v>968</v>
      </c>
      <c r="DL947" s="51" t="s">
        <v>1135</v>
      </c>
      <c r="DQ947" s="51" t="s">
        <v>1092</v>
      </c>
      <c r="DV947" s="52" t="s">
        <v>1107</v>
      </c>
      <c r="EP947" s="52">
        <v>0</v>
      </c>
      <c r="EU947" s="52">
        <v>2025</v>
      </c>
      <c r="FJ947" s="51" t="s">
        <v>98</v>
      </c>
      <c r="FT947" s="51" t="s">
        <v>999</v>
      </c>
      <c r="GD947" s="51" t="s">
        <v>707</v>
      </c>
      <c r="GI947" s="52" t="s">
        <v>72</v>
      </c>
      <c r="GN947" s="51" t="s">
        <v>958</v>
      </c>
      <c r="GX947" s="51" t="s">
        <v>1099</v>
      </c>
      <c r="HM947" s="51" t="s">
        <v>98</v>
      </c>
      <c r="HR947" s="51" t="s">
        <v>1063</v>
      </c>
      <c r="HW947" s="51" t="s">
        <v>1096</v>
      </c>
      <c r="IQ947" s="52">
        <v>1560360</v>
      </c>
      <c r="IV947" s="51" t="s">
        <v>1098</v>
      </c>
      <c r="JK947" s="51" t="s">
        <v>950</v>
      </c>
    </row>
    <row r="948" spans="1:276" ht="16.5">
      <c r="A948" s="51" t="s">
        <v>1094</v>
      </c>
      <c r="K948" s="52">
        <v>1</v>
      </c>
      <c r="U948" s="51" t="s">
        <v>1139</v>
      </c>
      <c r="Z948" s="51" t="s">
        <v>1143</v>
      </c>
      <c r="AE948"/>
      <c r="AF948"/>
      <c r="AG948"/>
      <c r="AH948"/>
      <c r="AI948"/>
      <c r="AO948" s="52">
        <v>2016</v>
      </c>
      <c r="BD948" s="52" t="s">
        <v>6827</v>
      </c>
      <c r="BS948" s="51" t="s">
        <v>1056</v>
      </c>
      <c r="CM948" s="52">
        <v>258806.61</v>
      </c>
      <c r="DL948" s="52" t="s">
        <v>1280</v>
      </c>
      <c r="DQ948" s="52" t="s">
        <v>1270</v>
      </c>
      <c r="EA948" s="51" t="s">
        <v>707</v>
      </c>
      <c r="EZ948" s="51" t="s">
        <v>970</v>
      </c>
      <c r="FE948" s="50" t="s">
        <v>1141</v>
      </c>
      <c r="FJ948" s="52" t="s">
        <v>9142</v>
      </c>
      <c r="FY948" s="51" t="s">
        <v>98</v>
      </c>
      <c r="GD948" s="52" t="s">
        <v>1114</v>
      </c>
      <c r="GN948" s="52" t="s">
        <v>1520</v>
      </c>
      <c r="GX948" s="52" t="s">
        <v>1106</v>
      </c>
      <c r="HC948" s="51" t="s">
        <v>1143</v>
      </c>
      <c r="HH948" s="51" t="s">
        <v>1147</v>
      </c>
      <c r="HM948" s="52" t="s">
        <v>4649</v>
      </c>
      <c r="HR948" s="52">
        <v>0</v>
      </c>
      <c r="HW948" s="52" t="s">
        <v>1103</v>
      </c>
      <c r="IV948" s="52">
        <v>765813915</v>
      </c>
      <c r="JF948" s="51" t="s">
        <v>1092</v>
      </c>
      <c r="JK948" s="52" t="s">
        <v>1000</v>
      </c>
      <c r="JP948" s="51" t="s">
        <v>952</v>
      </c>
    </row>
    <row r="949" spans="1:276" ht="16.5">
      <c r="A949" s="52">
        <v>256290</v>
      </c>
      <c r="F949" s="51" t="s">
        <v>989</v>
      </c>
      <c r="P949" s="51" t="s">
        <v>1053</v>
      </c>
      <c r="U949" s="52">
        <v>20</v>
      </c>
      <c r="Z949" s="52" t="s">
        <v>4090</v>
      </c>
      <c r="AE949" s="51" t="s">
        <v>1090</v>
      </c>
      <c r="AF949"/>
      <c r="AG949"/>
      <c r="AH949"/>
      <c r="AI949"/>
      <c r="AT949" s="51" t="s">
        <v>1056</v>
      </c>
      <c r="BS949" s="52">
        <v>2030</v>
      </c>
      <c r="BX949" s="51"/>
      <c r="DV949" s="51" t="s">
        <v>98</v>
      </c>
      <c r="EA949" s="52" t="s">
        <v>1095</v>
      </c>
      <c r="EK949" s="50" t="s">
        <v>1064</v>
      </c>
      <c r="EP949" s="51" t="s">
        <v>1098</v>
      </c>
      <c r="EU949" s="51" t="s">
        <v>1070</v>
      </c>
      <c r="EZ949" s="52" t="s">
        <v>124</v>
      </c>
      <c r="FT949" s="51" t="s">
        <v>98</v>
      </c>
      <c r="GI949" s="51" t="s">
        <v>1096</v>
      </c>
      <c r="HC949" s="52" t="s">
        <v>9203</v>
      </c>
      <c r="HH949" s="52">
        <v>1184855</v>
      </c>
      <c r="IQ949" s="51" t="s">
        <v>1098</v>
      </c>
      <c r="JF949" s="52" t="s">
        <v>1109</v>
      </c>
      <c r="JP949" s="52" t="s">
        <v>953</v>
      </c>
    </row>
    <row r="950" spans="1:276" ht="16.5">
      <c r="F950" s="52" t="s">
        <v>990</v>
      </c>
      <c r="K950" s="51" t="s">
        <v>1099</v>
      </c>
      <c r="P950" s="52">
        <v>2015</v>
      </c>
      <c r="AE950" s="52" t="s">
        <v>1091</v>
      </c>
      <c r="AF950"/>
      <c r="AG950"/>
      <c r="AH950"/>
      <c r="AI950"/>
      <c r="AO950" s="51" t="s">
        <v>1056</v>
      </c>
      <c r="AT950" s="52">
        <v>2020</v>
      </c>
      <c r="BD950" s="50" t="s">
        <v>1039</v>
      </c>
      <c r="BI950" s="51" t="s">
        <v>1046</v>
      </c>
      <c r="BX950" s="52"/>
      <c r="CM950" s="51" t="s">
        <v>969</v>
      </c>
      <c r="DL950" s="51" t="s">
        <v>1137</v>
      </c>
      <c r="DQ950" s="51" t="s">
        <v>1094</v>
      </c>
      <c r="DV950" s="52" t="s">
        <v>1563</v>
      </c>
      <c r="EP950" s="52">
        <v>0</v>
      </c>
      <c r="EU950" s="52">
        <v>84.2</v>
      </c>
      <c r="FT950" s="52" t="s">
        <v>9382</v>
      </c>
      <c r="GD950" s="51" t="s">
        <v>1096</v>
      </c>
      <c r="GI950" s="52" t="s">
        <v>1103</v>
      </c>
      <c r="GN950" s="51" t="s">
        <v>994</v>
      </c>
      <c r="GX950" s="51" t="s">
        <v>1101</v>
      </c>
      <c r="HW950" s="51" t="s">
        <v>1097</v>
      </c>
      <c r="IQ950" s="52">
        <v>2591088</v>
      </c>
      <c r="IV950" s="51" t="s">
        <v>1099</v>
      </c>
      <c r="JA950" s="51" t="s">
        <v>1090</v>
      </c>
      <c r="JK950" s="51" t="s">
        <v>987</v>
      </c>
    </row>
    <row r="951" spans="1:276">
      <c r="A951" s="51" t="s">
        <v>707</v>
      </c>
      <c r="K951" s="52" t="s">
        <v>1100</v>
      </c>
      <c r="U951" s="51" t="s">
        <v>98</v>
      </c>
      <c r="Z951" s="51" t="s">
        <v>1145</v>
      </c>
      <c r="AE951"/>
      <c r="AF951"/>
      <c r="AG951"/>
      <c r="AH951"/>
      <c r="AI951"/>
      <c r="AO951" s="52">
        <v>2035</v>
      </c>
      <c r="BI951" s="52" t="s">
        <v>7578</v>
      </c>
      <c r="BS951" s="51" t="s">
        <v>1057</v>
      </c>
      <c r="CM951" s="52" t="s">
        <v>124</v>
      </c>
      <c r="DL951" s="52" t="s">
        <v>2370</v>
      </c>
      <c r="DQ951" s="52">
        <v>3500000</v>
      </c>
      <c r="EA951" s="51" t="s">
        <v>1096</v>
      </c>
      <c r="EZ951" s="51" t="s">
        <v>971</v>
      </c>
      <c r="FE951" s="51" t="s">
        <v>1142</v>
      </c>
      <c r="GD951" s="52" t="s">
        <v>1103</v>
      </c>
      <c r="GN951" s="52" t="s">
        <v>3498</v>
      </c>
      <c r="GX951" s="52" t="s">
        <v>1115</v>
      </c>
      <c r="HC951" s="51" t="s">
        <v>1145</v>
      </c>
      <c r="HH951" s="51" t="s">
        <v>98</v>
      </c>
      <c r="HW951" s="52">
        <v>13900000</v>
      </c>
      <c r="IV951" s="52" t="s">
        <v>1106</v>
      </c>
      <c r="JA951" s="52" t="s">
        <v>1091</v>
      </c>
      <c r="JF951" s="51" t="s">
        <v>1094</v>
      </c>
      <c r="JK951" s="52" t="s">
        <v>3038</v>
      </c>
      <c r="JP951" s="51" t="s">
        <v>954</v>
      </c>
    </row>
    <row r="952" spans="1:276" ht="16.5">
      <c r="A952" s="52" t="s">
        <v>1114</v>
      </c>
      <c r="F952" s="51" t="s">
        <v>991</v>
      </c>
      <c r="P952" s="51" t="s">
        <v>1054</v>
      </c>
      <c r="U952" s="52" t="s">
        <v>5393</v>
      </c>
      <c r="Z952" s="52" t="s">
        <v>4091</v>
      </c>
      <c r="AE952" s="51" t="s">
        <v>1092</v>
      </c>
      <c r="AF952"/>
      <c r="AG952"/>
      <c r="AH952"/>
      <c r="AI952"/>
      <c r="AT952" s="51" t="s">
        <v>1070</v>
      </c>
      <c r="BS952" s="52" t="s">
        <v>2733</v>
      </c>
      <c r="BX952" s="51"/>
      <c r="EA952" s="52" t="s">
        <v>1103</v>
      </c>
      <c r="EK952" s="51" t="s">
        <v>1065</v>
      </c>
      <c r="EP952" s="51" t="s">
        <v>1099</v>
      </c>
      <c r="EU952" s="51" t="s">
        <v>1071</v>
      </c>
      <c r="EZ952" s="52" t="s">
        <v>8981</v>
      </c>
      <c r="FJ952" s="50" t="s">
        <v>1140</v>
      </c>
      <c r="FY952" s="51" t="s">
        <v>950</v>
      </c>
      <c r="GI952" s="51" t="s">
        <v>1097</v>
      </c>
      <c r="HC952" s="52" t="s">
        <v>9204</v>
      </c>
      <c r="HM952" s="51" t="s">
        <v>950</v>
      </c>
      <c r="HR952" s="50" t="s">
        <v>1064</v>
      </c>
      <c r="IQ952" s="51" t="s">
        <v>1099</v>
      </c>
      <c r="JF952" s="52">
        <v>23.6</v>
      </c>
      <c r="JP952" s="52" t="s">
        <v>955</v>
      </c>
    </row>
    <row r="953" spans="1:276">
      <c r="F953" s="52" t="s">
        <v>992</v>
      </c>
      <c r="K953" s="51" t="s">
        <v>1101</v>
      </c>
      <c r="P953" s="52">
        <v>2016</v>
      </c>
      <c r="AE953" s="52" t="s">
        <v>1108</v>
      </c>
      <c r="AF953"/>
      <c r="AG953"/>
      <c r="AH953"/>
      <c r="AI953"/>
      <c r="AO953" s="51" t="s">
        <v>1070</v>
      </c>
      <c r="BD953" s="51" t="s">
        <v>1040</v>
      </c>
      <c r="BI953" s="51" t="s">
        <v>707</v>
      </c>
      <c r="BX953" s="52"/>
      <c r="CM953" s="51" t="s">
        <v>970</v>
      </c>
      <c r="DL953" s="51" t="s">
        <v>1139</v>
      </c>
      <c r="DQ953" s="51" t="s">
        <v>707</v>
      </c>
      <c r="EP953" s="52" t="s">
        <v>1117</v>
      </c>
      <c r="EU953" s="52">
        <v>83</v>
      </c>
      <c r="FE953" s="51" t="s">
        <v>72</v>
      </c>
      <c r="FY953" s="52" t="s">
        <v>171</v>
      </c>
      <c r="GD953" s="51" t="s">
        <v>1097</v>
      </c>
      <c r="GI953" s="52">
        <v>20410000</v>
      </c>
      <c r="GN953" s="51" t="s">
        <v>961</v>
      </c>
      <c r="GX953" s="51" t="s">
        <v>98</v>
      </c>
      <c r="HH953" s="51" t="s">
        <v>1114</v>
      </c>
      <c r="HM953" s="52" t="s">
        <v>1517</v>
      </c>
      <c r="HW953" s="51" t="s">
        <v>1098</v>
      </c>
      <c r="IQ953" s="52" t="s">
        <v>1100</v>
      </c>
      <c r="IV953" s="51" t="s">
        <v>1101</v>
      </c>
      <c r="JA953" s="51" t="s">
        <v>1092</v>
      </c>
      <c r="JK953" s="51" t="s">
        <v>989</v>
      </c>
    </row>
    <row r="954" spans="1:276">
      <c r="A954" s="51" t="s">
        <v>1096</v>
      </c>
      <c r="K954" s="52" t="s">
        <v>1112</v>
      </c>
      <c r="Z954" s="51" t="s">
        <v>1147</v>
      </c>
      <c r="AE954"/>
      <c r="AF954"/>
      <c r="AG954"/>
      <c r="AH954"/>
      <c r="AI954"/>
      <c r="AO954" s="52">
        <v>192545</v>
      </c>
      <c r="AT954" s="51" t="s">
        <v>1071</v>
      </c>
      <c r="BD954" s="52" t="s">
        <v>6828</v>
      </c>
      <c r="BI954" s="52" t="s">
        <v>7579</v>
      </c>
      <c r="BS954" s="51" t="s">
        <v>1059</v>
      </c>
      <c r="CM954" s="52" t="s">
        <v>124</v>
      </c>
      <c r="DL954" s="52">
        <v>19.7</v>
      </c>
      <c r="DQ954" s="52" t="s">
        <v>704</v>
      </c>
      <c r="DV954" s="51" t="s">
        <v>1090</v>
      </c>
      <c r="EA954" s="51" t="s">
        <v>1097</v>
      </c>
      <c r="EK954" s="51" t="s">
        <v>1066</v>
      </c>
      <c r="EZ954" s="51" t="s">
        <v>998</v>
      </c>
      <c r="FT954" s="51" t="s">
        <v>950</v>
      </c>
      <c r="GD954" s="52">
        <v>0</v>
      </c>
      <c r="GN954" s="52" t="s">
        <v>918</v>
      </c>
      <c r="GX954" s="52" t="s">
        <v>10133</v>
      </c>
      <c r="HC954" s="51" t="s">
        <v>1147</v>
      </c>
      <c r="HW954" s="52">
        <v>0</v>
      </c>
      <c r="IV954" s="52" t="s">
        <v>1120</v>
      </c>
      <c r="JA954" s="52" t="s">
        <v>1109</v>
      </c>
      <c r="JF954" s="51" t="s">
        <v>707</v>
      </c>
      <c r="JK954" s="52" t="s">
        <v>1006</v>
      </c>
      <c r="JP954" s="51" t="s">
        <v>956</v>
      </c>
    </row>
    <row r="955" spans="1:276" ht="16.5">
      <c r="A955" s="52" t="s">
        <v>1103</v>
      </c>
      <c r="F955" s="51" t="s">
        <v>958</v>
      </c>
      <c r="P955" s="51" t="s">
        <v>1249</v>
      </c>
      <c r="Z955" s="52">
        <v>199422</v>
      </c>
      <c r="AE955" s="51" t="s">
        <v>1094</v>
      </c>
      <c r="AF955"/>
      <c r="AG955"/>
      <c r="AH955"/>
      <c r="AI955"/>
      <c r="BD955" s="68"/>
      <c r="BS955" s="52">
        <v>57.69</v>
      </c>
      <c r="BX955" s="50"/>
      <c r="DV955" s="52" t="s">
        <v>1091</v>
      </c>
      <c r="EA955" s="52">
        <v>3460315</v>
      </c>
      <c r="EK955" s="52" t="s">
        <v>1067</v>
      </c>
      <c r="EP955" s="51" t="s">
        <v>1101</v>
      </c>
      <c r="EU955" s="51" t="s">
        <v>1072</v>
      </c>
      <c r="EZ955" s="52" t="s">
        <v>8981</v>
      </c>
      <c r="FE955" s="51" t="s">
        <v>1143</v>
      </c>
      <c r="FJ955" s="50" t="s">
        <v>1141</v>
      </c>
      <c r="FT955" s="52" t="s">
        <v>1517</v>
      </c>
      <c r="FY955" s="51" t="s">
        <v>952</v>
      </c>
      <c r="GI955" s="51" t="s">
        <v>1098</v>
      </c>
      <c r="HC955" s="52">
        <v>899452</v>
      </c>
      <c r="HH955" s="51" t="s">
        <v>1143</v>
      </c>
      <c r="HM955" s="51" t="s">
        <v>987</v>
      </c>
      <c r="HR955" s="51" t="s">
        <v>1065</v>
      </c>
      <c r="IQ955" s="51" t="s">
        <v>1101</v>
      </c>
      <c r="JF955" s="52" t="s">
        <v>1095</v>
      </c>
      <c r="JP955" s="52" t="s">
        <v>3056</v>
      </c>
    </row>
    <row r="956" spans="1:276" ht="16.5">
      <c r="F956" s="52" t="s">
        <v>993</v>
      </c>
      <c r="K956" s="51" t="s">
        <v>98</v>
      </c>
      <c r="P956" s="52">
        <v>373626</v>
      </c>
      <c r="U956" s="51" t="s">
        <v>1132</v>
      </c>
      <c r="AE956" s="52">
        <v>5004</v>
      </c>
      <c r="AF956"/>
      <c r="AG956"/>
      <c r="AH956"/>
      <c r="AI956"/>
      <c r="AO956" s="51" t="s">
        <v>1071</v>
      </c>
      <c r="AT956" s="51" t="s">
        <v>1072</v>
      </c>
      <c r="BD956" s="52" t="s">
        <v>6829</v>
      </c>
      <c r="BI956" s="51" t="s">
        <v>1049</v>
      </c>
      <c r="CM956" s="51" t="s">
        <v>971</v>
      </c>
      <c r="DL956" s="51" t="s">
        <v>98</v>
      </c>
      <c r="DQ956" s="51" t="s">
        <v>1096</v>
      </c>
      <c r="EP956" s="52" t="s">
        <v>1567</v>
      </c>
      <c r="EU956" s="52">
        <v>100</v>
      </c>
      <c r="FE956" s="52" t="s">
        <v>3060</v>
      </c>
      <c r="FY956" s="52" t="s">
        <v>171</v>
      </c>
      <c r="GD956" s="51" t="s">
        <v>1098</v>
      </c>
      <c r="GI956" s="52">
        <v>81640000</v>
      </c>
      <c r="GN956" s="51" t="s">
        <v>962</v>
      </c>
      <c r="HM956" s="52" t="s">
        <v>953</v>
      </c>
      <c r="HR956" s="50" t="s">
        <v>1077</v>
      </c>
      <c r="HW956" s="51" t="s">
        <v>1099</v>
      </c>
      <c r="IQ956" s="52" t="s">
        <v>1102</v>
      </c>
      <c r="IV956" s="51" t="s">
        <v>98</v>
      </c>
      <c r="JA956" s="51" t="s">
        <v>1094</v>
      </c>
      <c r="JK956" s="51" t="s">
        <v>991</v>
      </c>
    </row>
    <row r="957" spans="1:276">
      <c r="A957" s="51" t="s">
        <v>1097</v>
      </c>
      <c r="K957" s="52" t="s">
        <v>2953</v>
      </c>
      <c r="U957" s="52" t="s">
        <v>1583</v>
      </c>
      <c r="Z957" s="51" t="s">
        <v>98</v>
      </c>
      <c r="AE957"/>
      <c r="AF957"/>
      <c r="AG957"/>
      <c r="AH957"/>
      <c r="AI957"/>
      <c r="AO957" s="52">
        <v>100</v>
      </c>
      <c r="AT957" s="52">
        <v>92.7</v>
      </c>
      <c r="BD957" s="52" t="s">
        <v>6830</v>
      </c>
      <c r="BI957" s="52">
        <v>100</v>
      </c>
      <c r="BS957" s="51" t="s">
        <v>1060</v>
      </c>
      <c r="CM957" s="52" t="s">
        <v>8296</v>
      </c>
      <c r="DL957" s="52" t="s">
        <v>8884</v>
      </c>
      <c r="DQ957" s="52" t="s">
        <v>1103</v>
      </c>
      <c r="DV957" s="51" t="s">
        <v>1092</v>
      </c>
      <c r="EA957" s="51" t="s">
        <v>1098</v>
      </c>
      <c r="EK957" s="51" t="s">
        <v>1068</v>
      </c>
      <c r="EZ957" s="51" t="s">
        <v>999</v>
      </c>
      <c r="FT957" s="51" t="s">
        <v>987</v>
      </c>
      <c r="GD957" s="52">
        <v>6000</v>
      </c>
      <c r="GN957" s="52" t="s">
        <v>1201</v>
      </c>
      <c r="HC957" s="51" t="s">
        <v>98</v>
      </c>
      <c r="HH957" s="51" t="s">
        <v>1145</v>
      </c>
      <c r="HW957" s="52" t="s">
        <v>1117</v>
      </c>
      <c r="JA957" s="52">
        <v>1629</v>
      </c>
      <c r="JF957" s="51" t="s">
        <v>1096</v>
      </c>
      <c r="JK957" s="52" t="s">
        <v>1007</v>
      </c>
      <c r="JP957" s="51" t="s">
        <v>958</v>
      </c>
    </row>
    <row r="958" spans="1:276">
      <c r="F958" s="51" t="s">
        <v>994</v>
      </c>
      <c r="P958" s="51" t="s">
        <v>1056</v>
      </c>
      <c r="Z958" s="52" t="s">
        <v>4092</v>
      </c>
      <c r="AE958" s="51" t="s">
        <v>707</v>
      </c>
      <c r="AF958"/>
      <c r="AG958"/>
      <c r="AH958"/>
      <c r="AI958"/>
      <c r="BD958" s="52" t="s">
        <v>6831</v>
      </c>
      <c r="BS958" s="52" t="s">
        <v>1061</v>
      </c>
      <c r="BX958" s="51"/>
      <c r="DV958" s="52" t="s">
        <v>1093</v>
      </c>
      <c r="EA958" s="52">
        <v>9935766</v>
      </c>
      <c r="EK958" s="52" t="s">
        <v>3331</v>
      </c>
      <c r="EP958" s="51" t="s">
        <v>98</v>
      </c>
      <c r="EU958" s="51" t="s">
        <v>1073</v>
      </c>
      <c r="FE958" s="51" t="s">
        <v>1145</v>
      </c>
      <c r="FJ958" s="51" t="s">
        <v>1142</v>
      </c>
      <c r="FT958" s="52" t="s">
        <v>953</v>
      </c>
      <c r="FY958" s="51" t="s">
        <v>954</v>
      </c>
      <c r="GI958" s="51" t="s">
        <v>1099</v>
      </c>
      <c r="GX958" s="51" t="s">
        <v>1090</v>
      </c>
      <c r="HM958" s="51" t="s">
        <v>989</v>
      </c>
      <c r="IQ958" s="51" t="s">
        <v>98</v>
      </c>
      <c r="JF958" s="52" t="s">
        <v>1103</v>
      </c>
      <c r="JP958" s="52" t="s">
        <v>5055</v>
      </c>
    </row>
    <row r="959" spans="1:276" ht="16.5">
      <c r="A959" s="51" t="s">
        <v>1098</v>
      </c>
      <c r="F959" s="52" t="s">
        <v>1964</v>
      </c>
      <c r="P959" s="52">
        <v>2020</v>
      </c>
      <c r="U959" s="51" t="s">
        <v>1134</v>
      </c>
      <c r="AE959" s="52" t="s">
        <v>1114</v>
      </c>
      <c r="AF959"/>
      <c r="AG959"/>
      <c r="AH959"/>
      <c r="AI959"/>
      <c r="AO959" s="51" t="s">
        <v>1072</v>
      </c>
      <c r="AT959" s="51" t="s">
        <v>1073</v>
      </c>
      <c r="BD959" s="52" t="s">
        <v>6832</v>
      </c>
      <c r="BI959" s="51" t="s">
        <v>1050</v>
      </c>
      <c r="BX959" s="52"/>
      <c r="CM959" s="51" t="s">
        <v>998</v>
      </c>
      <c r="DQ959" s="51" t="s">
        <v>1097</v>
      </c>
      <c r="EP959" s="52" t="s">
        <v>2743</v>
      </c>
      <c r="EU959" s="52" t="s">
        <v>1061</v>
      </c>
      <c r="EZ959" s="51" t="s">
        <v>98</v>
      </c>
      <c r="FE959" s="52" t="s">
        <v>3061</v>
      </c>
      <c r="FY959" s="52" t="s">
        <v>171</v>
      </c>
      <c r="GD959" s="51" t="s">
        <v>1099</v>
      </c>
      <c r="GI959" s="52" t="s">
        <v>1106</v>
      </c>
      <c r="GN959" s="51" t="s">
        <v>964</v>
      </c>
      <c r="GX959" s="52" t="s">
        <v>1091</v>
      </c>
      <c r="HC959" s="50" t="s">
        <v>1148</v>
      </c>
      <c r="HH959" s="51" t="s">
        <v>1147</v>
      </c>
      <c r="HM959" s="52" t="s">
        <v>2295</v>
      </c>
      <c r="HR959" s="51" t="s">
        <v>1078</v>
      </c>
      <c r="HW959" s="51" t="s">
        <v>1101</v>
      </c>
      <c r="IQ959" s="52" t="s">
        <v>10985</v>
      </c>
      <c r="JA959" s="51" t="s">
        <v>707</v>
      </c>
      <c r="JK959" s="51" t="s">
        <v>958</v>
      </c>
    </row>
    <row r="960" spans="1:276" ht="16.5">
      <c r="U960" s="52" t="s">
        <v>5394</v>
      </c>
      <c r="Z960" s="50" t="s">
        <v>1148</v>
      </c>
      <c r="AE960"/>
      <c r="AF960"/>
      <c r="AG960"/>
      <c r="AH960"/>
      <c r="AI960"/>
      <c r="AO960" s="52">
        <v>9.39</v>
      </c>
      <c r="AT960" s="52" t="s">
        <v>1061</v>
      </c>
      <c r="BI960" s="52">
        <v>26.49</v>
      </c>
      <c r="BS960" s="51" t="s">
        <v>732</v>
      </c>
      <c r="CM960" s="52" t="s">
        <v>8297</v>
      </c>
      <c r="DQ960" s="52">
        <v>0</v>
      </c>
      <c r="DV960" s="51" t="s">
        <v>1094</v>
      </c>
      <c r="EA960" s="51" t="s">
        <v>1099</v>
      </c>
      <c r="EK960" s="51" t="s">
        <v>1069</v>
      </c>
      <c r="EZ960" s="52" t="s">
        <v>8981</v>
      </c>
      <c r="FJ960" s="51" t="s">
        <v>72</v>
      </c>
      <c r="FT960" s="51" t="s">
        <v>989</v>
      </c>
      <c r="GD960" s="52" t="s">
        <v>1117</v>
      </c>
      <c r="GN960" s="52" t="s">
        <v>979</v>
      </c>
      <c r="HR960" s="52" t="s">
        <v>132</v>
      </c>
      <c r="HW960" s="52" t="s">
        <v>1104</v>
      </c>
      <c r="IV960" s="51" t="s">
        <v>1090</v>
      </c>
      <c r="JA960" s="52" t="s">
        <v>1095</v>
      </c>
      <c r="JF960" s="51" t="s">
        <v>1097</v>
      </c>
      <c r="JK960" s="52" t="s">
        <v>1212</v>
      </c>
      <c r="JP960" s="51" t="s">
        <v>960</v>
      </c>
    </row>
    <row r="961" spans="1:276" ht="16.5">
      <c r="A961" s="51" t="s">
        <v>1099</v>
      </c>
      <c r="F961" s="51" t="s">
        <v>961</v>
      </c>
      <c r="K961" s="51" t="s">
        <v>1090</v>
      </c>
      <c r="P961" s="51" t="s">
        <v>1057</v>
      </c>
      <c r="AE961" s="51" t="s">
        <v>1096</v>
      </c>
      <c r="AF961"/>
      <c r="AG961"/>
      <c r="AH961"/>
      <c r="AI961"/>
      <c r="BD961" s="50" t="s">
        <v>735</v>
      </c>
      <c r="BS961" s="52" t="s">
        <v>7967</v>
      </c>
      <c r="BX961" s="50"/>
      <c r="DL961" s="50" t="s">
        <v>1140</v>
      </c>
      <c r="DV961" s="52">
        <v>320000</v>
      </c>
      <c r="EA961" s="52" t="s">
        <v>1100</v>
      </c>
      <c r="EK961" s="52" t="s">
        <v>3332</v>
      </c>
      <c r="EU961" s="51" t="s">
        <v>732</v>
      </c>
      <c r="FE961" s="51" t="s">
        <v>1147</v>
      </c>
      <c r="FT961" s="52" t="s">
        <v>990</v>
      </c>
      <c r="FY961" s="51" t="s">
        <v>956</v>
      </c>
      <c r="GI961" s="51" t="s">
        <v>1101</v>
      </c>
      <c r="GX961" s="51" t="s">
        <v>1092</v>
      </c>
      <c r="HH961" s="51" t="s">
        <v>98</v>
      </c>
      <c r="HM961" s="51" t="s">
        <v>991</v>
      </c>
      <c r="IV961" s="52" t="s">
        <v>1091</v>
      </c>
      <c r="JF961" s="52">
        <v>110160</v>
      </c>
      <c r="JP961" s="52" t="s">
        <v>5056</v>
      </c>
    </row>
    <row r="962" spans="1:276" ht="16.5">
      <c r="A962" s="52" t="s">
        <v>171</v>
      </c>
      <c r="F962" s="52" t="s">
        <v>917</v>
      </c>
      <c r="K962" s="52" t="s">
        <v>1091</v>
      </c>
      <c r="P962" s="52" t="s">
        <v>1255</v>
      </c>
      <c r="U962" s="51" t="s">
        <v>1135</v>
      </c>
      <c r="AE962" s="52" t="s">
        <v>1103</v>
      </c>
      <c r="AF962"/>
      <c r="AG962"/>
      <c r="AH962"/>
      <c r="AI962"/>
      <c r="AO962" s="51" t="s">
        <v>1073</v>
      </c>
      <c r="AT962" s="51" t="s">
        <v>732</v>
      </c>
      <c r="BI962" s="51" t="s">
        <v>1051</v>
      </c>
      <c r="CM962" s="51" t="s">
        <v>999</v>
      </c>
      <c r="DQ962" s="51" t="s">
        <v>1098</v>
      </c>
      <c r="EU962" s="52" t="s">
        <v>3173</v>
      </c>
      <c r="FE962" s="52">
        <v>219000</v>
      </c>
      <c r="FJ962" s="51" t="s">
        <v>1143</v>
      </c>
      <c r="FY962" s="52" t="s">
        <v>124</v>
      </c>
      <c r="GD962" s="51" t="s">
        <v>1101</v>
      </c>
      <c r="GI962" s="52" t="s">
        <v>1107</v>
      </c>
      <c r="GN962" s="51" t="s">
        <v>966</v>
      </c>
      <c r="GX962" s="52" t="s">
        <v>1108</v>
      </c>
      <c r="HC962" s="51" t="s">
        <v>1149</v>
      </c>
      <c r="HM962" s="52" t="s">
        <v>4388</v>
      </c>
      <c r="HR962" s="50" t="s">
        <v>1079</v>
      </c>
      <c r="HW962" s="51" t="s">
        <v>98</v>
      </c>
      <c r="JA962" s="51" t="s">
        <v>1096</v>
      </c>
      <c r="JK962" s="51" t="s">
        <v>994</v>
      </c>
    </row>
    <row r="963" spans="1:276" ht="16.5">
      <c r="U963" s="52" t="s">
        <v>1136</v>
      </c>
      <c r="Z963" s="51" t="s">
        <v>1149</v>
      </c>
      <c r="AE963"/>
      <c r="AF963"/>
      <c r="AG963"/>
      <c r="AH963"/>
      <c r="AI963"/>
      <c r="AO963" s="52" t="s">
        <v>1061</v>
      </c>
      <c r="AT963" s="52" t="s">
        <v>6371</v>
      </c>
      <c r="BI963" s="52" t="s">
        <v>7575</v>
      </c>
      <c r="CM963" s="52">
        <v>40258.81</v>
      </c>
      <c r="DQ963" s="52">
        <v>0</v>
      </c>
      <c r="DV963" s="51" t="s">
        <v>707</v>
      </c>
      <c r="EA963" s="51" t="s">
        <v>1101</v>
      </c>
      <c r="EK963" s="51" t="s">
        <v>1053</v>
      </c>
      <c r="EP963" s="51" t="s">
        <v>1090</v>
      </c>
      <c r="FJ963" s="52" t="s">
        <v>4763</v>
      </c>
      <c r="FT963" s="51" t="s">
        <v>991</v>
      </c>
      <c r="GD963" s="52" t="s">
        <v>1104</v>
      </c>
      <c r="GN963" s="52" t="s">
        <v>997</v>
      </c>
      <c r="HC963" s="52" t="s">
        <v>1150</v>
      </c>
      <c r="HH963" s="50" t="s">
        <v>1148</v>
      </c>
      <c r="HW963" s="52" t="s">
        <v>5761</v>
      </c>
      <c r="IQ963" s="51" t="s">
        <v>1090</v>
      </c>
      <c r="IV963" s="51" t="s">
        <v>1092</v>
      </c>
      <c r="JA963" s="52" t="s">
        <v>1103</v>
      </c>
      <c r="JF963" s="51" t="s">
        <v>1098</v>
      </c>
      <c r="JK963" s="52" t="s">
        <v>11337</v>
      </c>
      <c r="JP963" s="51" t="s">
        <v>961</v>
      </c>
    </row>
    <row r="964" spans="1:276" ht="16.5">
      <c r="A964" s="51" t="s">
        <v>1101</v>
      </c>
      <c r="F964" s="51" t="s">
        <v>962</v>
      </c>
      <c r="K964" s="51" t="s">
        <v>1092</v>
      </c>
      <c r="P964" s="51" t="s">
        <v>1059</v>
      </c>
      <c r="Z964" s="52" t="s">
        <v>1150</v>
      </c>
      <c r="AE964" s="51" t="s">
        <v>1097</v>
      </c>
      <c r="AF964"/>
      <c r="AG964"/>
      <c r="AH964"/>
      <c r="AI964"/>
      <c r="BD964" s="50" t="s">
        <v>1041</v>
      </c>
      <c r="BX964" s="51"/>
      <c r="DL964" s="50" t="s">
        <v>1141</v>
      </c>
      <c r="DV964" s="52" t="s">
        <v>1095</v>
      </c>
      <c r="EA964" s="52" t="s">
        <v>1102</v>
      </c>
      <c r="EK964" s="52">
        <v>2016</v>
      </c>
      <c r="EP964" s="52" t="s">
        <v>2744</v>
      </c>
      <c r="EU964" s="51" t="s">
        <v>1074</v>
      </c>
      <c r="EZ964" s="50" t="s">
        <v>1009</v>
      </c>
      <c r="FE964" s="51" t="s">
        <v>98</v>
      </c>
      <c r="FT964" s="52" t="s">
        <v>1217</v>
      </c>
      <c r="FY964" s="51" t="s">
        <v>958</v>
      </c>
      <c r="GI964" s="51" t="s">
        <v>98</v>
      </c>
      <c r="GX964" s="51" t="s">
        <v>1094</v>
      </c>
      <c r="HM964" s="51" t="s">
        <v>958</v>
      </c>
      <c r="IQ964" s="52" t="s">
        <v>1110</v>
      </c>
      <c r="IV964" s="52" t="s">
        <v>1109</v>
      </c>
      <c r="JF964" s="52">
        <v>180000</v>
      </c>
      <c r="JP964" s="52" t="s">
        <v>995</v>
      </c>
    </row>
    <row r="965" spans="1:276" ht="15" thickBot="1">
      <c r="A965" s="52" t="s">
        <v>1104</v>
      </c>
      <c r="F965" s="52" t="s">
        <v>996</v>
      </c>
      <c r="K965" s="52" t="s">
        <v>1093</v>
      </c>
      <c r="P965" s="52">
        <v>100</v>
      </c>
      <c r="U965" s="51" t="s">
        <v>1137</v>
      </c>
      <c r="AE965" s="52">
        <v>54917559</v>
      </c>
      <c r="AF965"/>
      <c r="AG965"/>
      <c r="AH965"/>
      <c r="AI965"/>
      <c r="AO965" s="51" t="s">
        <v>732</v>
      </c>
      <c r="AT965" s="51" t="s">
        <v>1074</v>
      </c>
      <c r="BI965" s="51" t="s">
        <v>1053</v>
      </c>
      <c r="BS965" s="51" t="s">
        <v>1046</v>
      </c>
      <c r="CM965" s="51" t="s">
        <v>98</v>
      </c>
      <c r="DQ965" s="51" t="s">
        <v>1099</v>
      </c>
      <c r="FJ965" s="51" t="s">
        <v>1145</v>
      </c>
      <c r="FY965" s="52" t="s">
        <v>171</v>
      </c>
      <c r="GD965" s="51" t="s">
        <v>98</v>
      </c>
      <c r="GI965" s="52" t="s">
        <v>9729</v>
      </c>
      <c r="GN965" s="51" t="s">
        <v>968</v>
      </c>
      <c r="GX965" s="52">
        <v>67</v>
      </c>
      <c r="HM965" s="52" t="s">
        <v>4650</v>
      </c>
      <c r="HR965" s="51" t="s">
        <v>1080</v>
      </c>
      <c r="JA965" s="51" t="s">
        <v>1097</v>
      </c>
      <c r="JK965" s="51" t="s">
        <v>961</v>
      </c>
    </row>
    <row r="966" spans="1:276" ht="115.5" thickBot="1">
      <c r="U966" s="52" t="s">
        <v>2370</v>
      </c>
      <c r="AE966"/>
      <c r="AF966"/>
      <c r="AG966"/>
      <c r="AH966"/>
      <c r="AI966"/>
      <c r="AO966" s="52" t="s">
        <v>12126</v>
      </c>
      <c r="BI966" s="52">
        <v>2015</v>
      </c>
      <c r="BS966" s="52" t="s">
        <v>7730</v>
      </c>
      <c r="BX966" s="51"/>
      <c r="CM966" s="52" t="s">
        <v>8298</v>
      </c>
      <c r="DQ966" s="52" t="s">
        <v>1117</v>
      </c>
      <c r="DV966" s="51" t="s">
        <v>1096</v>
      </c>
      <c r="EA966" s="51" t="s">
        <v>98</v>
      </c>
      <c r="EK966" s="51" t="s">
        <v>1054</v>
      </c>
      <c r="EP966" s="51" t="s">
        <v>1092</v>
      </c>
      <c r="EU966" s="51" t="s">
        <v>1075</v>
      </c>
      <c r="FE966" s="51" t="s">
        <v>1095</v>
      </c>
      <c r="FJ966" s="52" t="s">
        <v>4764</v>
      </c>
      <c r="FT966" s="51" t="s">
        <v>958</v>
      </c>
      <c r="GD966" s="52" t="s">
        <v>5584</v>
      </c>
      <c r="GN966" s="52">
        <v>51038000</v>
      </c>
      <c r="HH966" s="51" t="s">
        <v>1149</v>
      </c>
      <c r="HR966" s="69"/>
      <c r="HS966" s="69" t="s">
        <v>1081</v>
      </c>
      <c r="HT966" s="69" t="s">
        <v>1082</v>
      </c>
      <c r="IQ966" s="51" t="s">
        <v>1092</v>
      </c>
      <c r="IV966" s="51" t="s">
        <v>1094</v>
      </c>
      <c r="JA966" s="52">
        <v>249760</v>
      </c>
      <c r="JF966" s="51" t="s">
        <v>1099</v>
      </c>
      <c r="JK966" s="52" t="s">
        <v>917</v>
      </c>
      <c r="JP966" s="51" t="s">
        <v>962</v>
      </c>
    </row>
    <row r="967" spans="1:276" ht="23.5" thickBot="1">
      <c r="A967" s="51" t="s">
        <v>98</v>
      </c>
      <c r="F967" s="51" t="s">
        <v>964</v>
      </c>
      <c r="K967" s="51" t="s">
        <v>1094</v>
      </c>
      <c r="P967" s="51" t="s">
        <v>1060</v>
      </c>
      <c r="AE967" s="51" t="s">
        <v>1098</v>
      </c>
      <c r="AF967"/>
      <c r="AG967"/>
      <c r="AH967"/>
      <c r="AI967"/>
      <c r="AT967" s="51" t="s">
        <v>1075</v>
      </c>
      <c r="BD967" s="51" t="s">
        <v>1042</v>
      </c>
      <c r="BX967" s="52"/>
      <c r="DL967" s="51" t="s">
        <v>1142</v>
      </c>
      <c r="DV967" s="52" t="s">
        <v>1103</v>
      </c>
      <c r="EA967" s="52" t="s">
        <v>3787</v>
      </c>
      <c r="EK967" s="52">
        <v>2016</v>
      </c>
      <c r="EP967" s="52" t="s">
        <v>124</v>
      </c>
      <c r="EU967" s="52" t="s">
        <v>1076</v>
      </c>
      <c r="EZ967" s="51" t="s">
        <v>1010</v>
      </c>
      <c r="FT967" s="52" t="s">
        <v>1742</v>
      </c>
      <c r="FY967" s="51" t="s">
        <v>960</v>
      </c>
      <c r="GX967" s="51" t="s">
        <v>707</v>
      </c>
      <c r="HH967" s="52" t="s">
        <v>4759</v>
      </c>
      <c r="HM967" s="51" t="s">
        <v>994</v>
      </c>
      <c r="HR967" s="72" t="s">
        <v>1083</v>
      </c>
      <c r="HS967" s="70">
        <v>0</v>
      </c>
      <c r="HT967" s="70">
        <v>0</v>
      </c>
      <c r="HW967" s="51" t="s">
        <v>1090</v>
      </c>
      <c r="IQ967" s="52" t="s">
        <v>1111</v>
      </c>
      <c r="IV967" s="52">
        <v>3761</v>
      </c>
      <c r="JF967" s="52" t="s">
        <v>1100</v>
      </c>
      <c r="JP967" s="52" t="s">
        <v>1004</v>
      </c>
    </row>
    <row r="968" spans="1:276" ht="23.5" thickBot="1">
      <c r="A968" s="52" t="s">
        <v>2345</v>
      </c>
      <c r="F968" s="52" t="s">
        <v>1195</v>
      </c>
      <c r="K968" s="52">
        <v>2771</v>
      </c>
      <c r="P968" s="52" t="s">
        <v>2002</v>
      </c>
      <c r="U968" s="51" t="s">
        <v>1139</v>
      </c>
      <c r="AE968" s="52">
        <v>80000000</v>
      </c>
      <c r="AF968"/>
      <c r="AG968"/>
      <c r="AH968"/>
      <c r="AI968"/>
      <c r="AO968" s="51" t="s">
        <v>1074</v>
      </c>
      <c r="AT968" s="52" t="s">
        <v>1019</v>
      </c>
      <c r="BD968" s="52" t="s">
        <v>1997</v>
      </c>
      <c r="BI968" s="51" t="s">
        <v>1054</v>
      </c>
      <c r="BS968" s="51" t="s">
        <v>707</v>
      </c>
      <c r="DQ968" s="51" t="s">
        <v>1101</v>
      </c>
      <c r="EZ968" s="69"/>
      <c r="FA968" s="69" t="s">
        <v>1011</v>
      </c>
      <c r="FB968" s="69" t="s">
        <v>1012</v>
      </c>
      <c r="FE968" s="51" t="s">
        <v>1143</v>
      </c>
      <c r="FJ968" s="51" t="s">
        <v>1147</v>
      </c>
      <c r="GN968" s="51" t="s">
        <v>969</v>
      </c>
      <c r="GX968" s="52" t="s">
        <v>1095</v>
      </c>
      <c r="HH968" s="52" t="s">
        <v>1150</v>
      </c>
      <c r="HM968" s="52" t="s">
        <v>4651</v>
      </c>
      <c r="HR968" s="73" t="s">
        <v>1084</v>
      </c>
      <c r="HS968" s="71">
        <v>0</v>
      </c>
      <c r="HT968" s="71">
        <v>0</v>
      </c>
      <c r="HW968" s="52" t="s">
        <v>1113</v>
      </c>
      <c r="JA968" s="51" t="s">
        <v>1098</v>
      </c>
      <c r="JK968" s="51" t="s">
        <v>962</v>
      </c>
    </row>
    <row r="969" spans="1:276" ht="35" thickBot="1">
      <c r="U969" s="52">
        <v>20</v>
      </c>
      <c r="AE969"/>
      <c r="AF969"/>
      <c r="AG969"/>
      <c r="AH969"/>
      <c r="AI969"/>
      <c r="AO969" s="52" t="s">
        <v>12127</v>
      </c>
      <c r="BI969" s="52">
        <v>2015</v>
      </c>
      <c r="BS969" s="52" t="s">
        <v>7966</v>
      </c>
      <c r="BX969" s="51"/>
      <c r="DL969" s="51" t="s">
        <v>72</v>
      </c>
      <c r="DQ969" s="52" t="s">
        <v>1115</v>
      </c>
      <c r="DV969" s="51" t="s">
        <v>1097</v>
      </c>
      <c r="EK969" s="51" t="s">
        <v>1056</v>
      </c>
      <c r="EP969" s="51" t="s">
        <v>1094</v>
      </c>
      <c r="EZ969" s="72" t="s">
        <v>990</v>
      </c>
      <c r="FA969" s="70" t="s">
        <v>1525</v>
      </c>
      <c r="FB969" s="70" t="s">
        <v>8983</v>
      </c>
      <c r="FE969" s="52" t="s">
        <v>3060</v>
      </c>
      <c r="FJ969" s="52">
        <v>251000</v>
      </c>
      <c r="FT969" s="51" t="s">
        <v>994</v>
      </c>
      <c r="FY969" s="51" t="s">
        <v>961</v>
      </c>
      <c r="GI969" s="51" t="s">
        <v>1090</v>
      </c>
      <c r="GN969" s="52" t="s">
        <v>124</v>
      </c>
      <c r="HR969" s="72" t="s">
        <v>1085</v>
      </c>
      <c r="HS969" s="70">
        <v>0</v>
      </c>
      <c r="HT969" s="70">
        <v>0</v>
      </c>
      <c r="IQ969" s="51" t="s">
        <v>1094</v>
      </c>
      <c r="IV969" s="51" t="s">
        <v>707</v>
      </c>
      <c r="JA969" s="52">
        <v>704857</v>
      </c>
      <c r="JF969" s="51" t="s">
        <v>1101</v>
      </c>
      <c r="JK969" s="52" t="s">
        <v>963</v>
      </c>
      <c r="JP969" s="51" t="s">
        <v>964</v>
      </c>
    </row>
    <row r="970" spans="1:276" ht="40.5" thickBot="1">
      <c r="F970" s="51" t="s">
        <v>966</v>
      </c>
      <c r="K970" s="51" t="s">
        <v>707</v>
      </c>
      <c r="P970" s="51" t="s">
        <v>732</v>
      </c>
      <c r="AE970" s="51" t="s">
        <v>1099</v>
      </c>
      <c r="AF970"/>
      <c r="AG970"/>
      <c r="AH970"/>
      <c r="AI970"/>
      <c r="BD970" s="50" t="s">
        <v>1245</v>
      </c>
      <c r="BX970" s="52"/>
      <c r="CM970" s="50" t="s">
        <v>1009</v>
      </c>
      <c r="DV970" s="52">
        <v>34900000000</v>
      </c>
      <c r="EK970" s="52">
        <v>2025</v>
      </c>
      <c r="EP970" s="52">
        <v>8445</v>
      </c>
      <c r="EZ970" s="73" t="s">
        <v>1014</v>
      </c>
      <c r="FA970" s="71" t="s">
        <v>1030</v>
      </c>
      <c r="FB970" s="71" t="s">
        <v>8984</v>
      </c>
      <c r="FT970" s="52" t="s">
        <v>9383</v>
      </c>
      <c r="FY970" s="52" t="s">
        <v>171</v>
      </c>
      <c r="GD970" s="51" t="s">
        <v>1090</v>
      </c>
      <c r="GI970" s="52" t="s">
        <v>1110</v>
      </c>
      <c r="GX970" s="51" t="s">
        <v>1096</v>
      </c>
      <c r="HM970" s="51" t="s">
        <v>961</v>
      </c>
      <c r="HR970" s="73" t="s">
        <v>1086</v>
      </c>
      <c r="HS970" s="71">
        <v>712</v>
      </c>
      <c r="HT970" s="71">
        <v>52877</v>
      </c>
      <c r="HW970" s="51" t="s">
        <v>1092</v>
      </c>
      <c r="IQ970" s="52">
        <v>9411</v>
      </c>
      <c r="IV970" s="52" t="s">
        <v>1114</v>
      </c>
      <c r="JF970" s="52" t="s">
        <v>1102</v>
      </c>
      <c r="JP970" s="52" t="s">
        <v>1477</v>
      </c>
    </row>
    <row r="971" spans="1:276" ht="104" customHeight="1" thickBot="1">
      <c r="F971" s="52" t="s">
        <v>997</v>
      </c>
      <c r="K971" s="52" t="s">
        <v>1095</v>
      </c>
      <c r="P971" s="52" t="s">
        <v>4294</v>
      </c>
      <c r="U971" s="51" t="s">
        <v>98</v>
      </c>
      <c r="AE971" s="52" t="s">
        <v>1100</v>
      </c>
      <c r="AF971"/>
      <c r="AG971"/>
      <c r="AH971"/>
      <c r="AI971"/>
      <c r="AO971" s="51" t="s">
        <v>1075</v>
      </c>
      <c r="BI971" s="51" t="s">
        <v>1055</v>
      </c>
      <c r="BS971" s="51" t="s">
        <v>1049</v>
      </c>
      <c r="DL971" s="51" t="s">
        <v>1143</v>
      </c>
      <c r="DQ971" s="51" t="s">
        <v>98</v>
      </c>
      <c r="EA971" s="51" t="s">
        <v>1090</v>
      </c>
      <c r="EU971" s="50" t="s">
        <v>1077</v>
      </c>
      <c r="EZ971" s="72" t="s">
        <v>1015</v>
      </c>
      <c r="FA971" s="70" t="s">
        <v>1030</v>
      </c>
      <c r="FB971" s="72"/>
      <c r="FE971" s="51" t="s">
        <v>1145</v>
      </c>
      <c r="FJ971" s="51" t="s">
        <v>98</v>
      </c>
      <c r="GD971" s="52" t="s">
        <v>1768</v>
      </c>
      <c r="GN971" s="51" t="s">
        <v>970</v>
      </c>
      <c r="GX971" s="52" t="s">
        <v>1103</v>
      </c>
      <c r="HM971" s="52" t="s">
        <v>995</v>
      </c>
      <c r="HR971" s="72" t="s">
        <v>1087</v>
      </c>
      <c r="HS971" s="70">
        <v>0</v>
      </c>
      <c r="HT971" s="70">
        <v>0</v>
      </c>
      <c r="JA971" s="51" t="s">
        <v>1099</v>
      </c>
      <c r="JK971" s="51" t="s">
        <v>964</v>
      </c>
    </row>
    <row r="972" spans="1:276" ht="56.5" thickBot="1">
      <c r="A972" s="51" t="s">
        <v>1090</v>
      </c>
      <c r="U972" s="52" t="s">
        <v>5393</v>
      </c>
      <c r="AE972"/>
      <c r="AF972"/>
      <c r="AG972"/>
      <c r="AH972"/>
      <c r="AI972"/>
      <c r="AO972" s="52" t="s">
        <v>1261</v>
      </c>
      <c r="AT972" s="50" t="s">
        <v>1077</v>
      </c>
      <c r="BI972" s="52">
        <v>3069.1</v>
      </c>
      <c r="BS972" s="52">
        <v>73.290000000000006</v>
      </c>
      <c r="BX972" s="51"/>
      <c r="DL972" s="52" t="s">
        <v>3060</v>
      </c>
      <c r="DQ972" s="52" t="s">
        <v>1271</v>
      </c>
      <c r="DV972" s="51" t="s">
        <v>1098</v>
      </c>
      <c r="EA972" s="52" t="s">
        <v>1116</v>
      </c>
      <c r="EK972" s="51" t="s">
        <v>1070</v>
      </c>
      <c r="EP972" s="51" t="s">
        <v>707</v>
      </c>
      <c r="EZ972" s="73" t="s">
        <v>1016</v>
      </c>
      <c r="FA972" s="71" t="s">
        <v>1525</v>
      </c>
      <c r="FB972" s="71" t="s">
        <v>8985</v>
      </c>
      <c r="FE972" s="52" t="s">
        <v>3061</v>
      </c>
      <c r="FT972" s="51" t="s">
        <v>961</v>
      </c>
      <c r="FY972" s="51" t="s">
        <v>962</v>
      </c>
      <c r="GI972" s="51" t="s">
        <v>1092</v>
      </c>
      <c r="GN972" s="52" t="s">
        <v>124</v>
      </c>
      <c r="HR972" s="50" t="s">
        <v>1088</v>
      </c>
      <c r="HW972" s="51" t="s">
        <v>1094</v>
      </c>
      <c r="IQ972" s="51" t="s">
        <v>707</v>
      </c>
      <c r="IV972" s="51" t="s">
        <v>1096</v>
      </c>
      <c r="JA972" s="52" t="s">
        <v>1100</v>
      </c>
      <c r="JF972" s="51" t="s">
        <v>98</v>
      </c>
      <c r="JK972" s="52" t="s">
        <v>1477</v>
      </c>
      <c r="JP972" s="51" t="s">
        <v>966</v>
      </c>
    </row>
    <row r="973" spans="1:276" ht="120.5" thickBot="1">
      <c r="A973" s="52" t="s">
        <v>1091</v>
      </c>
      <c r="F973" s="51" t="s">
        <v>968</v>
      </c>
      <c r="K973" s="51" t="s">
        <v>1096</v>
      </c>
      <c r="AE973" s="51" t="s">
        <v>1101</v>
      </c>
      <c r="AF973"/>
      <c r="AG973"/>
      <c r="AH973"/>
      <c r="AI973"/>
      <c r="BD973" s="51" t="s">
        <v>1246</v>
      </c>
      <c r="BX973" s="52"/>
      <c r="CM973" s="51" t="s">
        <v>1010</v>
      </c>
      <c r="DV973" s="52">
        <v>34600000000</v>
      </c>
      <c r="EK973" s="52">
        <v>14</v>
      </c>
      <c r="EP973" s="52" t="s">
        <v>1114</v>
      </c>
      <c r="EZ973" s="72" t="s">
        <v>1017</v>
      </c>
      <c r="FA973" s="70" t="s">
        <v>1030</v>
      </c>
      <c r="FB973" s="70" t="s">
        <v>8986</v>
      </c>
      <c r="FJ973" s="51" t="s">
        <v>1095</v>
      </c>
      <c r="FT973" s="52" t="s">
        <v>918</v>
      </c>
      <c r="FY973" s="52" t="s">
        <v>171</v>
      </c>
      <c r="GD973" s="51" t="s">
        <v>1092</v>
      </c>
      <c r="GI973" s="52" t="s">
        <v>9411</v>
      </c>
      <c r="GX973" s="51" t="s">
        <v>1097</v>
      </c>
      <c r="HM973" s="51" t="s">
        <v>962</v>
      </c>
      <c r="HW973" s="52">
        <v>1424</v>
      </c>
      <c r="IQ973" s="52" t="s">
        <v>1114</v>
      </c>
      <c r="IV973" s="52" t="s">
        <v>1103</v>
      </c>
      <c r="JF973" s="52" t="s">
        <v>4885</v>
      </c>
      <c r="JP973" s="52" t="s">
        <v>1731</v>
      </c>
    </row>
    <row r="974" spans="1:276" ht="35" thickBot="1">
      <c r="F974" s="52">
        <v>156000000</v>
      </c>
      <c r="K974" s="52" t="s">
        <v>1103</v>
      </c>
      <c r="AE974" s="52" t="s">
        <v>1102</v>
      </c>
      <c r="AF974"/>
      <c r="AG974"/>
      <c r="AH974"/>
      <c r="AI974"/>
      <c r="BI974" s="51" t="s">
        <v>1056</v>
      </c>
      <c r="BS974" s="51" t="s">
        <v>1050</v>
      </c>
      <c r="CM974" s="69"/>
      <c r="CN974" s="69" t="s">
        <v>1011</v>
      </c>
      <c r="CO974" s="69" t="s">
        <v>1012</v>
      </c>
      <c r="DL974" s="51" t="s">
        <v>1145</v>
      </c>
      <c r="EA974" s="51" t="s">
        <v>1092</v>
      </c>
      <c r="EU974" s="51" t="s">
        <v>1078</v>
      </c>
      <c r="EZ974" s="73" t="s">
        <v>1019</v>
      </c>
      <c r="FA974" s="71" t="s">
        <v>171</v>
      </c>
      <c r="FB974" s="73"/>
      <c r="FE974" s="51" t="s">
        <v>1147</v>
      </c>
      <c r="GD974" s="52" t="s">
        <v>1769</v>
      </c>
      <c r="GN974" s="51" t="s">
        <v>971</v>
      </c>
      <c r="GX974" s="52">
        <v>21500</v>
      </c>
      <c r="HM974" s="52" t="s">
        <v>1004</v>
      </c>
      <c r="JA974" s="51" t="s">
        <v>1101</v>
      </c>
      <c r="JK974" s="51" t="s">
        <v>966</v>
      </c>
    </row>
    <row r="975" spans="1:276" ht="408.5" thickBot="1">
      <c r="A975" s="51" t="s">
        <v>1092</v>
      </c>
      <c r="P975" s="50" t="s">
        <v>1044</v>
      </c>
      <c r="AE975"/>
      <c r="AF975"/>
      <c r="AG975"/>
      <c r="AH975"/>
      <c r="AI975"/>
      <c r="AT975" s="51" t="s">
        <v>1078</v>
      </c>
      <c r="BD975" s="51" t="s">
        <v>1046</v>
      </c>
      <c r="BI975" s="52">
        <v>2021</v>
      </c>
      <c r="BS975" s="52">
        <v>37</v>
      </c>
      <c r="BX975" s="51"/>
      <c r="CM975" s="72" t="s">
        <v>990</v>
      </c>
      <c r="CN975" s="70" t="s">
        <v>1525</v>
      </c>
      <c r="CO975" s="70" t="s">
        <v>8299</v>
      </c>
      <c r="DL975" s="52" t="s">
        <v>3061</v>
      </c>
      <c r="DV975" s="51" t="s">
        <v>1099</v>
      </c>
      <c r="EA975" s="52" t="s">
        <v>3788</v>
      </c>
      <c r="EK975" s="51" t="s">
        <v>1071</v>
      </c>
      <c r="EP975" s="51" t="s">
        <v>1096</v>
      </c>
      <c r="EU975" s="52" t="s">
        <v>132</v>
      </c>
      <c r="EZ975" s="50" t="s">
        <v>1020</v>
      </c>
      <c r="FE975" s="52">
        <v>1105000</v>
      </c>
      <c r="FJ975" s="51" t="s">
        <v>1143</v>
      </c>
      <c r="FT975" s="51" t="s">
        <v>962</v>
      </c>
      <c r="FY975" s="51" t="s">
        <v>964</v>
      </c>
      <c r="GI975" s="51" t="s">
        <v>1094</v>
      </c>
      <c r="GN975" s="52" t="s">
        <v>3499</v>
      </c>
      <c r="HR975" s="51" t="s">
        <v>1089</v>
      </c>
      <c r="HW975" s="51" t="s">
        <v>707</v>
      </c>
      <c r="IQ975" s="51" t="s">
        <v>1096</v>
      </c>
      <c r="IV975" s="51" t="s">
        <v>1097</v>
      </c>
      <c r="JA975" s="52" t="s">
        <v>1102</v>
      </c>
      <c r="JK975" s="52" t="s">
        <v>171</v>
      </c>
      <c r="JP975" s="51" t="s">
        <v>968</v>
      </c>
    </row>
    <row r="976" spans="1:276" ht="409.6" thickBot="1">
      <c r="A976" s="52" t="s">
        <v>1093</v>
      </c>
      <c r="F976" s="51" t="s">
        <v>969</v>
      </c>
      <c r="K976" s="51" t="s">
        <v>1097</v>
      </c>
      <c r="U976" s="51" t="s">
        <v>1132</v>
      </c>
      <c r="AE976" s="51" t="s">
        <v>98</v>
      </c>
      <c r="AF976"/>
      <c r="AG976"/>
      <c r="AH976"/>
      <c r="AI976"/>
      <c r="AO976" s="51" t="s">
        <v>1066</v>
      </c>
      <c r="AT976" s="52" t="s">
        <v>132</v>
      </c>
      <c r="BD976" s="52" t="s">
        <v>1247</v>
      </c>
      <c r="BX976" s="52"/>
      <c r="CM976" s="73" t="s">
        <v>1014</v>
      </c>
      <c r="CN976" s="71" t="s">
        <v>1525</v>
      </c>
      <c r="CO976" s="71" t="s">
        <v>8300</v>
      </c>
      <c r="DQ976" s="50" t="s">
        <v>1121</v>
      </c>
      <c r="DV976" s="52" t="s">
        <v>1104</v>
      </c>
      <c r="EK976" s="52">
        <v>60</v>
      </c>
      <c r="EP976" s="52" t="s">
        <v>1103</v>
      </c>
      <c r="FJ976" s="52" t="s">
        <v>4763</v>
      </c>
      <c r="FT976" s="52" t="s">
        <v>1201</v>
      </c>
      <c r="FY976" s="52" t="s">
        <v>171</v>
      </c>
      <c r="GD976" s="51" t="s">
        <v>1094</v>
      </c>
      <c r="GI976" s="52">
        <v>498</v>
      </c>
      <c r="GX976" s="51" t="s">
        <v>1098</v>
      </c>
      <c r="HM976" s="51" t="s">
        <v>964</v>
      </c>
      <c r="HW976" s="52" t="s">
        <v>1114</v>
      </c>
      <c r="IQ976" s="52" t="s">
        <v>1103</v>
      </c>
      <c r="IV976" s="52">
        <v>89355769</v>
      </c>
      <c r="JP976" s="52" t="s">
        <v>124</v>
      </c>
    </row>
    <row r="977" spans="1:276" ht="409.6" thickBot="1">
      <c r="F977" s="52" t="s">
        <v>124</v>
      </c>
      <c r="K977" s="52">
        <v>453538</v>
      </c>
      <c r="U977" s="52" t="s">
        <v>547</v>
      </c>
      <c r="AE977"/>
      <c r="AF977"/>
      <c r="AG977"/>
      <c r="AH977"/>
      <c r="AI977"/>
      <c r="AO977" s="52" t="s">
        <v>2065</v>
      </c>
      <c r="BI977" s="51" t="s">
        <v>1057</v>
      </c>
      <c r="BS977" s="51" t="s">
        <v>1053</v>
      </c>
      <c r="CM977" s="72" t="s">
        <v>1015</v>
      </c>
      <c r="CN977" s="70" t="s">
        <v>1525</v>
      </c>
      <c r="CO977" s="70" t="s">
        <v>8301</v>
      </c>
      <c r="DL977" s="51" t="s">
        <v>1147</v>
      </c>
      <c r="EA977" s="51" t="s">
        <v>1094</v>
      </c>
      <c r="EU977" s="50" t="s">
        <v>1079</v>
      </c>
      <c r="FE977" s="51" t="s">
        <v>98</v>
      </c>
      <c r="GD977" s="52">
        <v>23</v>
      </c>
      <c r="GN977" s="51" t="s">
        <v>998</v>
      </c>
      <c r="HM977" s="52" t="s">
        <v>1477</v>
      </c>
      <c r="HR977" s="51" t="s">
        <v>1090</v>
      </c>
      <c r="JA977" s="51" t="s">
        <v>98</v>
      </c>
      <c r="JF977" s="50" t="s">
        <v>1121</v>
      </c>
      <c r="JK977" s="51" t="s">
        <v>968</v>
      </c>
    </row>
    <row r="978" spans="1:276" ht="409.6" thickBot="1">
      <c r="A978" s="51" t="s">
        <v>1094</v>
      </c>
      <c r="P978" s="51" t="s">
        <v>1045</v>
      </c>
      <c r="AE978"/>
      <c r="AF978"/>
      <c r="AG978"/>
      <c r="AH978"/>
      <c r="AI978"/>
      <c r="AT978" s="50" t="s">
        <v>1079</v>
      </c>
      <c r="BD978" s="51" t="s">
        <v>707</v>
      </c>
      <c r="BI978" s="52" t="s">
        <v>2737</v>
      </c>
      <c r="BS978" s="52">
        <v>2017</v>
      </c>
      <c r="BX978" s="51"/>
      <c r="CM978" s="73" t="s">
        <v>1016</v>
      </c>
      <c r="CN978" s="71" t="s">
        <v>1525</v>
      </c>
      <c r="CO978" s="71" t="s">
        <v>8302</v>
      </c>
      <c r="DL978" s="52">
        <v>2179.09</v>
      </c>
      <c r="DV978" s="51" t="s">
        <v>1101</v>
      </c>
      <c r="EA978" s="52">
        <v>472144</v>
      </c>
      <c r="EK978" s="51" t="s">
        <v>1072</v>
      </c>
      <c r="EP978" s="51" t="s">
        <v>1097</v>
      </c>
      <c r="EZ978" s="51" t="s">
        <v>1021</v>
      </c>
      <c r="FJ978" s="51" t="s">
        <v>1145</v>
      </c>
      <c r="FT978" s="51" t="s">
        <v>964</v>
      </c>
      <c r="FY978" s="51" t="s">
        <v>966</v>
      </c>
      <c r="GI978" s="51" t="s">
        <v>707</v>
      </c>
      <c r="GN978" s="52" t="s">
        <v>3500</v>
      </c>
      <c r="GX978" s="51" t="s">
        <v>1099</v>
      </c>
      <c r="HR978" s="52" t="s">
        <v>1110</v>
      </c>
      <c r="HW978" s="51" t="s">
        <v>1096</v>
      </c>
      <c r="IQ978" s="51" t="s">
        <v>1097</v>
      </c>
      <c r="IV978" s="51" t="s">
        <v>1098</v>
      </c>
      <c r="JK978" s="52" t="s">
        <v>124</v>
      </c>
      <c r="JP978" s="51" t="s">
        <v>969</v>
      </c>
    </row>
    <row r="979" spans="1:276" ht="409.6" thickBot="1">
      <c r="A979" s="52">
        <v>5115</v>
      </c>
      <c r="F979" s="51" t="s">
        <v>970</v>
      </c>
      <c r="K979" s="51" t="s">
        <v>1098</v>
      </c>
      <c r="U979" s="51" t="s">
        <v>1134</v>
      </c>
      <c r="AE979"/>
      <c r="AF979"/>
      <c r="AG979"/>
      <c r="AH979"/>
      <c r="AI979"/>
      <c r="AO979" s="51" t="s">
        <v>1068</v>
      </c>
      <c r="BD979" s="52" t="s">
        <v>1048</v>
      </c>
      <c r="BX979" s="52"/>
      <c r="CM979" s="72" t="s">
        <v>1017</v>
      </c>
      <c r="CN979" s="70" t="s">
        <v>1525</v>
      </c>
      <c r="CO979" s="70" t="s">
        <v>8303</v>
      </c>
      <c r="DQ979" s="51" t="s">
        <v>1122</v>
      </c>
      <c r="DV979" s="52" t="s">
        <v>1104</v>
      </c>
      <c r="EK979" s="52">
        <v>47</v>
      </c>
      <c r="EP979" s="52">
        <v>0</v>
      </c>
      <c r="EZ979" s="69"/>
      <c r="FA979" s="69" t="s">
        <v>1022</v>
      </c>
      <c r="FB979" s="69" t="s">
        <v>1012</v>
      </c>
      <c r="FE979" s="51" t="s">
        <v>1114</v>
      </c>
      <c r="FJ979" s="52" t="s">
        <v>4764</v>
      </c>
      <c r="FT979" s="52" t="s">
        <v>979</v>
      </c>
      <c r="FY979" s="52" t="s">
        <v>171</v>
      </c>
      <c r="GD979" s="51" t="s">
        <v>707</v>
      </c>
      <c r="GI979" s="52" t="s">
        <v>1095</v>
      </c>
      <c r="GX979" s="52" t="s">
        <v>1100</v>
      </c>
      <c r="HM979" s="51" t="s">
        <v>966</v>
      </c>
      <c r="HW979" s="52" t="s">
        <v>1103</v>
      </c>
      <c r="IQ979" s="52">
        <v>1263674</v>
      </c>
      <c r="IV979" s="52">
        <v>33974558</v>
      </c>
      <c r="JP979" s="52" t="s">
        <v>124</v>
      </c>
    </row>
    <row r="980" spans="1:276" ht="35" thickBot="1">
      <c r="F980" s="52" t="s">
        <v>124</v>
      </c>
      <c r="K980" s="52">
        <v>1</v>
      </c>
      <c r="P980" s="51" t="s">
        <v>1046</v>
      </c>
      <c r="U980" s="52" t="s">
        <v>5395</v>
      </c>
      <c r="AE980" s="51" t="s">
        <v>1090</v>
      </c>
      <c r="AF980"/>
      <c r="AG980"/>
      <c r="AH980"/>
      <c r="AI980"/>
      <c r="AO980" s="52" t="s">
        <v>12128</v>
      </c>
      <c r="BI980" s="51" t="s">
        <v>1059</v>
      </c>
      <c r="BS980" s="51" t="s">
        <v>1054</v>
      </c>
      <c r="CM980" s="73" t="s">
        <v>1019</v>
      </c>
      <c r="CN980" s="71" t="s">
        <v>171</v>
      </c>
      <c r="CO980" s="73"/>
      <c r="DL980" s="51" t="s">
        <v>98</v>
      </c>
      <c r="DQ980" s="69" t="s">
        <v>1123</v>
      </c>
      <c r="DR980" s="69" t="s">
        <v>98</v>
      </c>
      <c r="EA980" s="51" t="s">
        <v>707</v>
      </c>
      <c r="EU980" s="51" t="s">
        <v>1080</v>
      </c>
      <c r="EZ980" s="72" t="s">
        <v>1023</v>
      </c>
      <c r="FA980" s="70" t="s">
        <v>1525</v>
      </c>
      <c r="FB980" s="70" t="s">
        <v>8987</v>
      </c>
      <c r="GD980" s="52" t="s">
        <v>72</v>
      </c>
      <c r="GN980" s="51" t="s">
        <v>999</v>
      </c>
      <c r="HM980" s="52" t="s">
        <v>997</v>
      </c>
      <c r="HR980" s="51" t="s">
        <v>1092</v>
      </c>
      <c r="JF980" s="51" t="s">
        <v>1122</v>
      </c>
      <c r="JK980" s="51" t="s">
        <v>969</v>
      </c>
    </row>
    <row r="981" spans="1:276" ht="104" customHeight="1" thickBot="1">
      <c r="A981" s="51" t="s">
        <v>707</v>
      </c>
      <c r="P981" s="52" t="s">
        <v>1047</v>
      </c>
      <c r="AE981" s="52" t="s">
        <v>1768</v>
      </c>
      <c r="AF981"/>
      <c r="AG981"/>
      <c r="AH981"/>
      <c r="AI981"/>
      <c r="AT981" s="51" t="s">
        <v>1080</v>
      </c>
      <c r="BD981" s="51" t="s">
        <v>1049</v>
      </c>
      <c r="BI981" s="52">
        <v>7</v>
      </c>
      <c r="BS981" s="52">
        <v>2018</v>
      </c>
      <c r="BX981" s="51"/>
      <c r="CM981" s="50" t="s">
        <v>1020</v>
      </c>
      <c r="DQ981" s="70" t="s">
        <v>1124</v>
      </c>
      <c r="DR981" s="70" t="s">
        <v>1272</v>
      </c>
      <c r="DV981" s="51" t="s">
        <v>98</v>
      </c>
      <c r="EA981" s="52" t="s">
        <v>1114</v>
      </c>
      <c r="EK981" s="51" t="s">
        <v>1073</v>
      </c>
      <c r="EP981" s="51" t="s">
        <v>1098</v>
      </c>
      <c r="EU981" s="69"/>
      <c r="EV981" s="69" t="s">
        <v>1081</v>
      </c>
      <c r="EW981" s="69" t="s">
        <v>1082</v>
      </c>
      <c r="EZ981" s="73" t="s">
        <v>1024</v>
      </c>
      <c r="FA981" s="71" t="s">
        <v>1525</v>
      </c>
      <c r="FB981" s="71" t="s">
        <v>8988</v>
      </c>
      <c r="FE981" s="51" t="s">
        <v>1143</v>
      </c>
      <c r="FJ981" s="51" t="s">
        <v>1147</v>
      </c>
      <c r="FT981" s="51" t="s">
        <v>966</v>
      </c>
      <c r="FY981" s="51" t="s">
        <v>968</v>
      </c>
      <c r="GI981" s="51" t="s">
        <v>1096</v>
      </c>
      <c r="GN981" s="52">
        <v>0</v>
      </c>
      <c r="GX981" s="51" t="s">
        <v>1101</v>
      </c>
      <c r="HR981" s="52" t="s">
        <v>1111</v>
      </c>
      <c r="HW981" s="51" t="s">
        <v>1097</v>
      </c>
      <c r="IQ981" s="51" t="s">
        <v>1098</v>
      </c>
      <c r="IV981" s="51" t="s">
        <v>1099</v>
      </c>
      <c r="JA981" s="51" t="s">
        <v>1090</v>
      </c>
      <c r="JF981" s="69" t="s">
        <v>1123</v>
      </c>
      <c r="JG981" s="69" t="s">
        <v>98</v>
      </c>
      <c r="JK981" s="52" t="s">
        <v>124</v>
      </c>
      <c r="JP981" s="51" t="s">
        <v>970</v>
      </c>
    </row>
    <row r="982" spans="1:276" ht="115.5" thickBot="1">
      <c r="A982" s="52" t="s">
        <v>1095</v>
      </c>
      <c r="F982" s="51" t="s">
        <v>971</v>
      </c>
      <c r="K982" s="51" t="s">
        <v>1099</v>
      </c>
      <c r="U982" s="51" t="s">
        <v>1135</v>
      </c>
      <c r="AE982"/>
      <c r="AF982"/>
      <c r="AG982"/>
      <c r="AH982"/>
      <c r="AI982"/>
      <c r="AO982" s="51" t="s">
        <v>1069</v>
      </c>
      <c r="AT982" s="69"/>
      <c r="AU982" s="69" t="s">
        <v>1081</v>
      </c>
      <c r="AV982" s="69" t="s">
        <v>1082</v>
      </c>
      <c r="BD982" s="52">
        <v>76</v>
      </c>
      <c r="BX982" s="52"/>
      <c r="DL982" s="51" t="s">
        <v>1095</v>
      </c>
      <c r="DQ982" s="71" t="s">
        <v>1273</v>
      </c>
      <c r="DR982" s="71" t="s">
        <v>1274</v>
      </c>
      <c r="DV982" s="52" t="s">
        <v>1564</v>
      </c>
      <c r="EK982" s="52" t="s">
        <v>1061</v>
      </c>
      <c r="EP982" s="52">
        <v>0</v>
      </c>
      <c r="EU982" s="72" t="s">
        <v>1083</v>
      </c>
      <c r="EV982" s="70">
        <v>6</v>
      </c>
      <c r="EW982" s="70">
        <v>0</v>
      </c>
      <c r="EZ982" s="72" t="s">
        <v>1025</v>
      </c>
      <c r="FA982" s="70" t="s">
        <v>1030</v>
      </c>
      <c r="FB982" s="72"/>
      <c r="FE982" s="52" t="s">
        <v>3060</v>
      </c>
      <c r="FJ982" s="52">
        <v>1149000</v>
      </c>
      <c r="FT982" s="52" t="s">
        <v>1731</v>
      </c>
      <c r="FY982" s="52" t="s">
        <v>124</v>
      </c>
      <c r="GD982" s="51" t="s">
        <v>1096</v>
      </c>
      <c r="GI982" s="52" t="s">
        <v>1103</v>
      </c>
      <c r="GX982" s="52" t="s">
        <v>1102</v>
      </c>
      <c r="HM982" s="51" t="s">
        <v>968</v>
      </c>
      <c r="HW982" s="52">
        <v>57277000</v>
      </c>
      <c r="IQ982" s="52">
        <v>2116953</v>
      </c>
      <c r="IV982" s="52" t="s">
        <v>1104</v>
      </c>
      <c r="JA982" s="52" t="s">
        <v>1110</v>
      </c>
      <c r="JF982" s="70" t="s">
        <v>1124</v>
      </c>
      <c r="JG982" s="70" t="s">
        <v>4886</v>
      </c>
      <c r="JP982" s="52" t="s">
        <v>124</v>
      </c>
    </row>
    <row r="983" spans="1:276" ht="56.5" thickBot="1">
      <c r="F983" s="52" t="s">
        <v>1965</v>
      </c>
      <c r="K983" s="52" t="s">
        <v>1100</v>
      </c>
      <c r="P983" s="51" t="s">
        <v>707</v>
      </c>
      <c r="U983" s="52" t="s">
        <v>1136</v>
      </c>
      <c r="AE983" s="51" t="s">
        <v>1092</v>
      </c>
      <c r="AF983"/>
      <c r="AG983"/>
      <c r="AH983"/>
      <c r="AI983"/>
      <c r="AO983" s="52" t="s">
        <v>12129</v>
      </c>
      <c r="AT983" s="72" t="s">
        <v>1083</v>
      </c>
      <c r="AU983" s="70">
        <v>1</v>
      </c>
      <c r="AV983" s="70">
        <v>0</v>
      </c>
      <c r="BI983" s="51" t="s">
        <v>1060</v>
      </c>
      <c r="BS983" s="51" t="s">
        <v>1249</v>
      </c>
      <c r="DQ983" s="70" t="s">
        <v>1275</v>
      </c>
      <c r="DR983" s="70" t="s">
        <v>1276</v>
      </c>
      <c r="EA983" s="51" t="s">
        <v>1096</v>
      </c>
      <c r="EU983" s="73" t="s">
        <v>1084</v>
      </c>
      <c r="EV983" s="71">
        <v>6</v>
      </c>
      <c r="EW983" s="71">
        <v>765</v>
      </c>
      <c r="EZ983" s="73" t="s">
        <v>1026</v>
      </c>
      <c r="FA983" s="71" t="s">
        <v>1030</v>
      </c>
      <c r="FB983" s="73"/>
      <c r="GD983" s="52" t="s">
        <v>1103</v>
      </c>
      <c r="GN983" s="51" t="s">
        <v>98</v>
      </c>
      <c r="HM983" s="52">
        <v>0</v>
      </c>
      <c r="HR983" s="51" t="s">
        <v>1094</v>
      </c>
      <c r="JF983" s="71" t="s">
        <v>1774</v>
      </c>
      <c r="JG983" s="71" t="s">
        <v>4887</v>
      </c>
      <c r="JK983" s="51" t="s">
        <v>970</v>
      </c>
    </row>
    <row r="984" spans="1:276" ht="35" customHeight="1" thickBot="1">
      <c r="A984" s="51" t="s">
        <v>1096</v>
      </c>
      <c r="P984" s="52" t="s">
        <v>1248</v>
      </c>
      <c r="AE984" s="52" t="s">
        <v>5996</v>
      </c>
      <c r="AF984"/>
      <c r="AG984"/>
      <c r="AH984"/>
      <c r="AI984"/>
      <c r="AT984" s="73" t="s">
        <v>1084</v>
      </c>
      <c r="AU984" s="71">
        <v>1</v>
      </c>
      <c r="AV984" s="71">
        <v>128.69</v>
      </c>
      <c r="BD984" s="51" t="s">
        <v>1050</v>
      </c>
      <c r="BI984" s="52" t="s">
        <v>1061</v>
      </c>
      <c r="BS984" s="52">
        <v>337673</v>
      </c>
      <c r="BX984" s="51"/>
      <c r="CM984" s="51" t="s">
        <v>1021</v>
      </c>
      <c r="DL984" s="51" t="s">
        <v>1143</v>
      </c>
      <c r="DQ984" s="71" t="s">
        <v>1127</v>
      </c>
      <c r="DR984" s="71" t="s">
        <v>1277</v>
      </c>
      <c r="EA984" s="52" t="s">
        <v>1103</v>
      </c>
      <c r="EK984" s="51" t="s">
        <v>732</v>
      </c>
      <c r="EP984" s="51" t="s">
        <v>1099</v>
      </c>
      <c r="EU984" s="72" t="s">
        <v>1085</v>
      </c>
      <c r="EV984" s="70">
        <v>0</v>
      </c>
      <c r="EW984" s="70">
        <v>0</v>
      </c>
      <c r="EZ984" s="72" t="s">
        <v>1027</v>
      </c>
      <c r="FA984" s="70" t="s">
        <v>1030</v>
      </c>
      <c r="FB984" s="72"/>
      <c r="FE984" s="51" t="s">
        <v>1145</v>
      </c>
      <c r="FJ984" s="51" t="s">
        <v>98</v>
      </c>
      <c r="FT984" s="51" t="s">
        <v>968</v>
      </c>
      <c r="FY984" s="51" t="s">
        <v>969</v>
      </c>
      <c r="GI984" s="51" t="s">
        <v>1097</v>
      </c>
      <c r="GN984" s="52" t="s">
        <v>212</v>
      </c>
      <c r="GX984" s="51" t="s">
        <v>98</v>
      </c>
      <c r="HR984" s="52">
        <v>9878</v>
      </c>
      <c r="HW984" s="51" t="s">
        <v>1098</v>
      </c>
      <c r="IQ984" s="51" t="s">
        <v>1099</v>
      </c>
      <c r="IV984" s="51" t="s">
        <v>1101</v>
      </c>
      <c r="JA984" s="51" t="s">
        <v>1092</v>
      </c>
      <c r="JF984" s="50" t="s">
        <v>1128</v>
      </c>
      <c r="JK984" s="52" t="s">
        <v>124</v>
      </c>
      <c r="JP984" s="51" t="s">
        <v>971</v>
      </c>
    </row>
    <row r="985" spans="1:276" ht="64.5" thickBot="1">
      <c r="A985" s="52" t="s">
        <v>1103</v>
      </c>
      <c r="F985" s="51" t="s">
        <v>998</v>
      </c>
      <c r="K985" s="51" t="s">
        <v>1101</v>
      </c>
      <c r="U985" s="51" t="s">
        <v>1137</v>
      </c>
      <c r="AE985"/>
      <c r="AF985"/>
      <c r="AG985"/>
      <c r="AH985"/>
      <c r="AI985"/>
      <c r="AO985" s="51" t="s">
        <v>1053</v>
      </c>
      <c r="AT985" s="72" t="s">
        <v>1085</v>
      </c>
      <c r="AU985" s="70">
        <v>3</v>
      </c>
      <c r="AV985" s="70">
        <v>0</v>
      </c>
      <c r="BD985" s="52">
        <v>30</v>
      </c>
      <c r="BX985" s="52"/>
      <c r="CM985" s="69"/>
      <c r="CN985" s="69" t="s">
        <v>1022</v>
      </c>
      <c r="CO985" s="69" t="s">
        <v>1012</v>
      </c>
      <c r="DL985" s="52" t="s">
        <v>3060</v>
      </c>
      <c r="DQ985" s="70" t="s">
        <v>36</v>
      </c>
      <c r="DR985" s="70" t="s">
        <v>1278</v>
      </c>
      <c r="EK985" s="52" t="s">
        <v>3333</v>
      </c>
      <c r="EP985" s="52" t="s">
        <v>1100</v>
      </c>
      <c r="EU985" s="73" t="s">
        <v>1086</v>
      </c>
      <c r="EV985" s="71">
        <v>13</v>
      </c>
      <c r="EW985" s="71">
        <v>8407</v>
      </c>
      <c r="EZ985" s="73" t="s">
        <v>1028</v>
      </c>
      <c r="FA985" s="71" t="s">
        <v>1030</v>
      </c>
      <c r="FB985" s="73"/>
      <c r="FE985" s="52" t="s">
        <v>3061</v>
      </c>
      <c r="FT985" s="52" t="s">
        <v>124</v>
      </c>
      <c r="FY985" s="52" t="s">
        <v>124</v>
      </c>
      <c r="GD985" s="51" t="s">
        <v>1097</v>
      </c>
      <c r="GI985" s="52">
        <v>14579000</v>
      </c>
      <c r="GX985" s="52" t="s">
        <v>10134</v>
      </c>
      <c r="HM985" s="51" t="s">
        <v>969</v>
      </c>
      <c r="HW985" s="52">
        <v>350000000</v>
      </c>
      <c r="IQ985" s="52" t="s">
        <v>1100</v>
      </c>
      <c r="IV985" s="52" t="s">
        <v>1567</v>
      </c>
      <c r="JA985" s="52" t="s">
        <v>11942</v>
      </c>
    </row>
    <row r="986" spans="1:276" ht="409.6" thickBot="1">
      <c r="F986" s="52" t="s">
        <v>1966</v>
      </c>
      <c r="K986" s="52" t="s">
        <v>1112</v>
      </c>
      <c r="P986" s="51" t="s">
        <v>1049</v>
      </c>
      <c r="U986" s="52" t="s">
        <v>2370</v>
      </c>
      <c r="AE986" s="51" t="s">
        <v>1094</v>
      </c>
      <c r="AF986"/>
      <c r="AG986"/>
      <c r="AH986"/>
      <c r="AI986"/>
      <c r="AO986" s="52">
        <v>2015</v>
      </c>
      <c r="AT986" s="73" t="s">
        <v>1086</v>
      </c>
      <c r="AU986" s="71">
        <v>17</v>
      </c>
      <c r="AV986" s="71">
        <v>694.55</v>
      </c>
      <c r="BI986" s="51" t="s">
        <v>732</v>
      </c>
      <c r="BS986" s="51" t="s">
        <v>1056</v>
      </c>
      <c r="CM986" s="72" t="s">
        <v>1023</v>
      </c>
      <c r="CN986" s="70" t="s">
        <v>1525</v>
      </c>
      <c r="CO986" s="70" t="s">
        <v>8304</v>
      </c>
      <c r="DQ986" s="50" t="s">
        <v>1128</v>
      </c>
      <c r="DV986" s="51" t="s">
        <v>1090</v>
      </c>
      <c r="EA986" s="51" t="s">
        <v>1097</v>
      </c>
      <c r="EU986" s="72" t="s">
        <v>1087</v>
      </c>
      <c r="EV986" s="70">
        <v>0</v>
      </c>
      <c r="EW986" s="70">
        <v>0</v>
      </c>
      <c r="EZ986" s="72" t="s">
        <v>1029</v>
      </c>
      <c r="FA986" s="70" t="s">
        <v>1030</v>
      </c>
      <c r="FB986" s="72"/>
      <c r="FJ986" s="51" t="s">
        <v>1114</v>
      </c>
      <c r="GD986" s="52">
        <v>2000</v>
      </c>
      <c r="HM986" s="52" t="s">
        <v>124</v>
      </c>
      <c r="HR986" s="51" t="s">
        <v>707</v>
      </c>
      <c r="JK986" s="51" t="s">
        <v>971</v>
      </c>
      <c r="JP986" s="51" t="s">
        <v>972</v>
      </c>
    </row>
    <row r="987" spans="1:276" ht="409.6" thickBot="1">
      <c r="A987" s="51" t="s">
        <v>1097</v>
      </c>
      <c r="P987" s="52">
        <v>100</v>
      </c>
      <c r="AE987" s="52">
        <v>2735</v>
      </c>
      <c r="AF987"/>
      <c r="AG987"/>
      <c r="AH987"/>
      <c r="AI987"/>
      <c r="AT987" s="72" t="s">
        <v>1087</v>
      </c>
      <c r="AU987" s="70">
        <v>0</v>
      </c>
      <c r="AV987" s="70">
        <v>0</v>
      </c>
      <c r="BD987" s="51" t="s">
        <v>1053</v>
      </c>
      <c r="BI987" s="52" t="s">
        <v>7580</v>
      </c>
      <c r="BS987" s="52">
        <v>2035</v>
      </c>
      <c r="BX987" s="51"/>
      <c r="CM987" s="73" t="s">
        <v>1024</v>
      </c>
      <c r="CN987" s="71" t="s">
        <v>1525</v>
      </c>
      <c r="CO987" s="71" t="s">
        <v>8305</v>
      </c>
      <c r="DL987" s="51" t="s">
        <v>1145</v>
      </c>
      <c r="DV987" s="52" t="s">
        <v>1110</v>
      </c>
      <c r="EA987" s="52">
        <v>0</v>
      </c>
      <c r="EK987" s="51" t="s">
        <v>1074</v>
      </c>
      <c r="EP987" s="51" t="s">
        <v>1101</v>
      </c>
      <c r="EU987" s="50" t="s">
        <v>1088</v>
      </c>
      <c r="EZ987" s="73" t="s">
        <v>36</v>
      </c>
      <c r="FA987" s="71" t="s">
        <v>171</v>
      </c>
      <c r="FB987" s="73"/>
      <c r="FE987" s="51" t="s">
        <v>1147</v>
      </c>
      <c r="FT987" s="51" t="s">
        <v>969</v>
      </c>
      <c r="FY987" s="51" t="s">
        <v>970</v>
      </c>
      <c r="GI987" s="51" t="s">
        <v>1098</v>
      </c>
      <c r="HR987" s="52" t="s">
        <v>72</v>
      </c>
      <c r="HW987" s="51" t="s">
        <v>1099</v>
      </c>
      <c r="IQ987" s="51" t="s">
        <v>1101</v>
      </c>
      <c r="IV987" s="51" t="s">
        <v>98</v>
      </c>
      <c r="JA987" s="51" t="s">
        <v>1094</v>
      </c>
      <c r="JF987" s="51" t="s">
        <v>1129</v>
      </c>
      <c r="JK987" s="52" t="s">
        <v>11327</v>
      </c>
      <c r="JP987" s="52" t="s">
        <v>5057</v>
      </c>
    </row>
    <row r="988" spans="1:276" ht="409.6" thickBot="1">
      <c r="A988" s="52">
        <v>1246545</v>
      </c>
      <c r="F988" s="51" t="s">
        <v>999</v>
      </c>
      <c r="K988" s="51" t="s">
        <v>98</v>
      </c>
      <c r="U988" s="51" t="s">
        <v>1139</v>
      </c>
      <c r="AE988"/>
      <c r="AF988"/>
      <c r="AG988"/>
      <c r="AH988"/>
      <c r="AI988"/>
      <c r="AO988" s="51" t="s">
        <v>1054</v>
      </c>
      <c r="AT988" s="50" t="s">
        <v>1088</v>
      </c>
      <c r="BD988" s="52">
        <v>2015</v>
      </c>
      <c r="BX988" s="52"/>
      <c r="CM988" s="72" t="s">
        <v>1025</v>
      </c>
      <c r="CN988" s="70" t="s">
        <v>1525</v>
      </c>
      <c r="CO988" s="70" t="s">
        <v>8306</v>
      </c>
      <c r="DL988" s="52" t="s">
        <v>3061</v>
      </c>
      <c r="EK988" s="52" t="s">
        <v>3163</v>
      </c>
      <c r="EP988" s="52" t="s">
        <v>1102</v>
      </c>
      <c r="EZ988" s="50" t="s">
        <v>1031</v>
      </c>
      <c r="FE988" s="52">
        <v>1263000</v>
      </c>
      <c r="FJ988" s="51" t="s">
        <v>1143</v>
      </c>
      <c r="FT988" s="52" t="s">
        <v>124</v>
      </c>
      <c r="FY988" s="52" t="s">
        <v>124</v>
      </c>
      <c r="GD988" s="51" t="s">
        <v>1098</v>
      </c>
      <c r="GI988" s="52">
        <v>58314000</v>
      </c>
      <c r="GN988" s="51" t="s">
        <v>950</v>
      </c>
      <c r="HM988" s="51" t="s">
        <v>970</v>
      </c>
      <c r="HW988" s="52" t="s">
        <v>1106</v>
      </c>
      <c r="IQ988" s="52" t="s">
        <v>1102</v>
      </c>
      <c r="JA988" s="52">
        <v>29</v>
      </c>
      <c r="JF988" s="52" t="s">
        <v>132</v>
      </c>
    </row>
    <row r="989" spans="1:276" ht="288.5" thickBot="1">
      <c r="F989" s="52">
        <v>0</v>
      </c>
      <c r="K989" s="52" t="s">
        <v>2954</v>
      </c>
      <c r="P989" s="51" t="s">
        <v>1050</v>
      </c>
      <c r="AE989" s="51" t="s">
        <v>707</v>
      </c>
      <c r="AF989"/>
      <c r="AG989"/>
      <c r="AH989"/>
      <c r="AI989"/>
      <c r="AO989" s="52">
        <v>2016</v>
      </c>
      <c r="BI989" s="51" t="s">
        <v>1062</v>
      </c>
      <c r="BS989" s="51" t="s">
        <v>1057</v>
      </c>
      <c r="CM989" s="73" t="s">
        <v>1026</v>
      </c>
      <c r="CN989" s="71" t="s">
        <v>1525</v>
      </c>
      <c r="CO989" s="71" t="s">
        <v>8307</v>
      </c>
      <c r="DQ989" s="51" t="s">
        <v>1129</v>
      </c>
      <c r="DV989" s="51" t="s">
        <v>1092</v>
      </c>
      <c r="EA989" s="51" t="s">
        <v>1098</v>
      </c>
      <c r="FJ989" s="52" t="s">
        <v>4763</v>
      </c>
      <c r="GD989" s="52">
        <v>6000</v>
      </c>
      <c r="GN989" s="52" t="s">
        <v>1958</v>
      </c>
      <c r="GX989" s="51" t="s">
        <v>1090</v>
      </c>
      <c r="HM989" s="52" t="s">
        <v>124</v>
      </c>
      <c r="HR989" s="51" t="s">
        <v>1096</v>
      </c>
      <c r="JK989" s="51" t="s">
        <v>998</v>
      </c>
      <c r="JP989" s="51" t="s">
        <v>973</v>
      </c>
    </row>
    <row r="990" spans="1:276" ht="344.5" thickBot="1">
      <c r="A990" s="51" t="s">
        <v>1098</v>
      </c>
      <c r="P990" s="52">
        <v>55</v>
      </c>
      <c r="U990" s="51" t="s">
        <v>98</v>
      </c>
      <c r="AE990" s="52" t="s">
        <v>1114</v>
      </c>
      <c r="AF990"/>
      <c r="AG990"/>
      <c r="AH990"/>
      <c r="AI990"/>
      <c r="BD990" s="51" t="s">
        <v>1054</v>
      </c>
      <c r="BI990" s="52">
        <v>0</v>
      </c>
      <c r="BS990" s="52" t="s">
        <v>1250</v>
      </c>
      <c r="CM990" s="72" t="s">
        <v>1027</v>
      </c>
      <c r="CN990" s="70" t="s">
        <v>1525</v>
      </c>
      <c r="CO990" s="70" t="s">
        <v>8308</v>
      </c>
      <c r="DL990" s="51" t="s">
        <v>1147</v>
      </c>
      <c r="DQ990" s="52" t="s">
        <v>132</v>
      </c>
      <c r="DV990" s="52" t="s">
        <v>1565</v>
      </c>
      <c r="EA990" s="52">
        <v>786000</v>
      </c>
      <c r="EK990" s="51" t="s">
        <v>1075</v>
      </c>
      <c r="EP990" s="51" t="s">
        <v>98</v>
      </c>
      <c r="EU990" s="51" t="s">
        <v>1089</v>
      </c>
      <c r="FE990" s="51" t="s">
        <v>98</v>
      </c>
      <c r="FT990" s="51" t="s">
        <v>970</v>
      </c>
      <c r="FY990" s="51" t="s">
        <v>971</v>
      </c>
      <c r="GI990" s="51" t="s">
        <v>1099</v>
      </c>
      <c r="GX990" s="52" t="s">
        <v>1091</v>
      </c>
      <c r="HR990" s="52" t="s">
        <v>1103</v>
      </c>
      <c r="HW990" s="51" t="s">
        <v>1101</v>
      </c>
      <c r="IQ990" s="51" t="s">
        <v>98</v>
      </c>
      <c r="JA990" s="51" t="s">
        <v>707</v>
      </c>
      <c r="JF990" s="50" t="s">
        <v>1130</v>
      </c>
      <c r="JK990" s="52" t="s">
        <v>11338</v>
      </c>
    </row>
    <row r="991" spans="1:276" ht="409.6" thickBot="1">
      <c r="A991" s="52">
        <v>3466000</v>
      </c>
      <c r="F991" s="51" t="s">
        <v>98</v>
      </c>
      <c r="U991" s="52" t="s">
        <v>5396</v>
      </c>
      <c r="AE991"/>
      <c r="AF991"/>
      <c r="AG991"/>
      <c r="AH991"/>
      <c r="AI991"/>
      <c r="AO991" s="51" t="s">
        <v>1056</v>
      </c>
      <c r="AT991" s="51" t="s">
        <v>1089</v>
      </c>
      <c r="BD991" s="52">
        <v>2016</v>
      </c>
      <c r="CM991" s="73" t="s">
        <v>1028</v>
      </c>
      <c r="CN991" s="71" t="s">
        <v>1525</v>
      </c>
      <c r="CO991" s="71" t="s">
        <v>8309</v>
      </c>
      <c r="DL991" s="52">
        <v>105383.71</v>
      </c>
      <c r="EK991" s="52" t="s">
        <v>1261</v>
      </c>
      <c r="EP991" s="52" t="s">
        <v>2745</v>
      </c>
      <c r="EZ991" s="50" t="s">
        <v>1032</v>
      </c>
      <c r="FJ991" s="51" t="s">
        <v>1145</v>
      </c>
      <c r="FT991" s="52" t="s">
        <v>124</v>
      </c>
      <c r="GD991" s="51" t="s">
        <v>1099</v>
      </c>
      <c r="GI991" s="52" t="s">
        <v>1106</v>
      </c>
      <c r="GN991" s="51" t="s">
        <v>987</v>
      </c>
      <c r="HM991" s="51" t="s">
        <v>971</v>
      </c>
      <c r="HW991" s="52" t="s">
        <v>1567</v>
      </c>
      <c r="IQ991" s="52" t="s">
        <v>10986</v>
      </c>
      <c r="IV991" s="50" t="s">
        <v>1121</v>
      </c>
      <c r="JA991" s="52" t="s">
        <v>72</v>
      </c>
      <c r="JP991" s="51" t="s">
        <v>98</v>
      </c>
    </row>
    <row r="992" spans="1:276" ht="120.5" thickBot="1">
      <c r="P992" s="51" t="s">
        <v>1051</v>
      </c>
      <c r="AE992" s="51" t="s">
        <v>1096</v>
      </c>
      <c r="AF992"/>
      <c r="AG992"/>
      <c r="AH992"/>
      <c r="AI992"/>
      <c r="AO992" s="52">
        <v>2035</v>
      </c>
      <c r="BI992" s="51" t="s">
        <v>1063</v>
      </c>
      <c r="BS992" s="51" t="s">
        <v>1059</v>
      </c>
      <c r="CM992" s="72" t="s">
        <v>1029</v>
      </c>
      <c r="CN992" s="70" t="s">
        <v>1018</v>
      </c>
      <c r="CO992" s="70" t="s">
        <v>8310</v>
      </c>
      <c r="DQ992" s="50" t="s">
        <v>1130</v>
      </c>
      <c r="DV992" s="51" t="s">
        <v>1094</v>
      </c>
      <c r="EA992" s="51" t="s">
        <v>1099</v>
      </c>
      <c r="EU992" s="51" t="s">
        <v>1090</v>
      </c>
      <c r="FE992" s="50" t="s">
        <v>1148</v>
      </c>
      <c r="FJ992" s="52" t="s">
        <v>4764</v>
      </c>
      <c r="FY992" s="51" t="s">
        <v>972</v>
      </c>
      <c r="GD992" s="52" t="s">
        <v>1100</v>
      </c>
      <c r="GN992" s="52" t="s">
        <v>988</v>
      </c>
      <c r="GX992" s="51" t="s">
        <v>1092</v>
      </c>
      <c r="HM992" s="52" t="s">
        <v>4652</v>
      </c>
      <c r="HR992" s="51" t="s">
        <v>1097</v>
      </c>
      <c r="JK992" s="51" t="s">
        <v>999</v>
      </c>
      <c r="JP992" s="52" t="s">
        <v>5058</v>
      </c>
    </row>
    <row r="993" spans="1:276" ht="15" thickBot="1">
      <c r="A993" s="51" t="s">
        <v>1099</v>
      </c>
      <c r="K993" s="51" t="s">
        <v>1090</v>
      </c>
      <c r="P993" s="52" t="s">
        <v>4295</v>
      </c>
      <c r="AE993" s="52" t="s">
        <v>1103</v>
      </c>
      <c r="AF993"/>
      <c r="AG993"/>
      <c r="AH993"/>
      <c r="AI993"/>
      <c r="AT993" s="51" t="s">
        <v>1090</v>
      </c>
      <c r="BD993" s="51" t="s">
        <v>1249</v>
      </c>
      <c r="BI993" s="52">
        <v>31</v>
      </c>
      <c r="BS993" s="52">
        <v>46.78</v>
      </c>
      <c r="CM993" s="73" t="s">
        <v>36</v>
      </c>
      <c r="CN993" s="71" t="s">
        <v>171</v>
      </c>
      <c r="CO993" s="73"/>
      <c r="DL993" s="51" t="s">
        <v>98</v>
      </c>
      <c r="DV993" s="52">
        <v>10000</v>
      </c>
      <c r="EA993" s="52" t="s">
        <v>1117</v>
      </c>
      <c r="EU993" s="52" t="s">
        <v>1091</v>
      </c>
      <c r="FT993" s="51" t="s">
        <v>971</v>
      </c>
      <c r="GI993" s="51" t="s">
        <v>1101</v>
      </c>
      <c r="GX993" s="52" t="s">
        <v>1108</v>
      </c>
      <c r="HR993" s="52">
        <v>915621575</v>
      </c>
      <c r="HW993" s="51" t="s">
        <v>98</v>
      </c>
      <c r="JA993" s="51" t="s">
        <v>1096</v>
      </c>
      <c r="JF993" s="51" t="s">
        <v>1131</v>
      </c>
    </row>
    <row r="994" spans="1:276" ht="17" thickBot="1">
      <c r="A994" s="52" t="s">
        <v>1100</v>
      </c>
      <c r="K994" s="52" t="s">
        <v>1091</v>
      </c>
      <c r="AE994"/>
      <c r="AF994"/>
      <c r="AG994"/>
      <c r="AH994"/>
      <c r="AI994"/>
      <c r="AO994" s="51" t="s">
        <v>1070</v>
      </c>
      <c r="AT994" s="52" t="s">
        <v>1091</v>
      </c>
      <c r="BD994" s="52">
        <v>157577</v>
      </c>
      <c r="CM994" s="50" t="s">
        <v>1031</v>
      </c>
      <c r="EZ994" s="51" t="s">
        <v>1033</v>
      </c>
      <c r="FJ994" s="51" t="s">
        <v>1147</v>
      </c>
      <c r="FT994" s="52" t="s">
        <v>9384</v>
      </c>
      <c r="FY994" s="51" t="s">
        <v>973</v>
      </c>
      <c r="GD994" s="51" t="s">
        <v>1101</v>
      </c>
      <c r="GI994" s="52" t="s">
        <v>1107</v>
      </c>
      <c r="GN994" s="51" t="s">
        <v>989</v>
      </c>
      <c r="HM994" s="51" t="s">
        <v>998</v>
      </c>
      <c r="IV994" s="51" t="s">
        <v>1122</v>
      </c>
      <c r="JA994" s="52" t="s">
        <v>1103</v>
      </c>
      <c r="JK994" s="51" t="s">
        <v>98</v>
      </c>
    </row>
    <row r="995" spans="1:276" ht="17" thickBot="1">
      <c r="F995" s="50" t="s">
        <v>1009</v>
      </c>
      <c r="P995" s="51" t="s">
        <v>1053</v>
      </c>
      <c r="U995" s="50" t="s">
        <v>1140</v>
      </c>
      <c r="AE995" s="51" t="s">
        <v>1097</v>
      </c>
      <c r="AF995"/>
      <c r="AG995"/>
      <c r="AH995"/>
      <c r="AI995"/>
      <c r="AO995" s="52">
        <v>63660</v>
      </c>
      <c r="BS995" s="51" t="s">
        <v>1060</v>
      </c>
      <c r="DL995" s="51" t="s">
        <v>1114</v>
      </c>
      <c r="DQ995" s="51" t="s">
        <v>1131</v>
      </c>
      <c r="DV995" s="51" t="s">
        <v>707</v>
      </c>
      <c r="EA995" s="51" t="s">
        <v>1101</v>
      </c>
      <c r="EK995" s="51" t="s">
        <v>1066</v>
      </c>
      <c r="EP995" s="50" t="s">
        <v>1121</v>
      </c>
      <c r="EU995" s="51" t="s">
        <v>1092</v>
      </c>
      <c r="EZ995" s="52" t="s">
        <v>132</v>
      </c>
      <c r="FE995" s="51" t="s">
        <v>1149</v>
      </c>
      <c r="FJ995" s="52">
        <v>1295000</v>
      </c>
      <c r="GD995" s="52" t="s">
        <v>1102</v>
      </c>
      <c r="GN995" s="52" t="s">
        <v>990</v>
      </c>
      <c r="GX995" s="51" t="s">
        <v>1094</v>
      </c>
      <c r="HM995" s="52" t="s">
        <v>4652</v>
      </c>
      <c r="HR995" s="51" t="s">
        <v>1098</v>
      </c>
      <c r="IQ995" s="51" t="s">
        <v>1090</v>
      </c>
      <c r="IV995" s="69" t="s">
        <v>1123</v>
      </c>
      <c r="IW995" s="69" t="s">
        <v>98</v>
      </c>
      <c r="JF995" s="51" t="s">
        <v>1132</v>
      </c>
      <c r="JK995" s="52" t="s">
        <v>11327</v>
      </c>
    </row>
    <row r="996" spans="1:276" ht="376.5" thickBot="1">
      <c r="A996" s="51" t="s">
        <v>1101</v>
      </c>
      <c r="K996" s="51" t="s">
        <v>1092</v>
      </c>
      <c r="P996" s="52">
        <v>2015</v>
      </c>
      <c r="AE996" s="52">
        <v>30014780</v>
      </c>
      <c r="AF996"/>
      <c r="AG996"/>
      <c r="AH996"/>
      <c r="AI996"/>
      <c r="AT996" s="51" t="s">
        <v>1092</v>
      </c>
      <c r="BD996" s="51" t="s">
        <v>1056</v>
      </c>
      <c r="BS996" s="52" t="s">
        <v>1061</v>
      </c>
      <c r="DV996" s="52" t="s">
        <v>72</v>
      </c>
      <c r="EA996" s="52" t="s">
        <v>1567</v>
      </c>
      <c r="EK996" s="52" t="s">
        <v>1067</v>
      </c>
      <c r="EU996" s="52" t="s">
        <v>1108</v>
      </c>
      <c r="FE996" s="52" t="s">
        <v>1150</v>
      </c>
      <c r="FT996" s="51" t="s">
        <v>998</v>
      </c>
      <c r="FY996" s="51" t="s">
        <v>98</v>
      </c>
      <c r="GI996" s="51" t="s">
        <v>98</v>
      </c>
      <c r="GX996" s="52">
        <v>51</v>
      </c>
      <c r="HR996" s="52">
        <v>190273200</v>
      </c>
      <c r="IQ996" s="52" t="s">
        <v>1110</v>
      </c>
      <c r="IV996" s="70" t="s">
        <v>1774</v>
      </c>
      <c r="IW996" s="70" t="s">
        <v>11186</v>
      </c>
      <c r="JA996" s="51" t="s">
        <v>1097</v>
      </c>
      <c r="JF996" s="52" t="s">
        <v>547</v>
      </c>
      <c r="JP996" s="51" t="s">
        <v>950</v>
      </c>
    </row>
    <row r="997" spans="1:276" ht="16.5">
      <c r="A997" s="52" t="s">
        <v>1112</v>
      </c>
      <c r="K997" s="52" t="s">
        <v>2955</v>
      </c>
      <c r="AE997"/>
      <c r="AF997"/>
      <c r="AG997"/>
      <c r="AH997"/>
      <c r="AI997"/>
      <c r="AO997" s="51" t="s">
        <v>1071</v>
      </c>
      <c r="AT997" s="52" t="s">
        <v>1108</v>
      </c>
      <c r="BD997" s="52">
        <v>2030</v>
      </c>
      <c r="BI997" s="51" t="s">
        <v>1046</v>
      </c>
      <c r="CM997" s="50" t="s">
        <v>1032</v>
      </c>
      <c r="DL997" s="51" t="s">
        <v>1143</v>
      </c>
      <c r="DQ997" s="51" t="s">
        <v>1132</v>
      </c>
      <c r="EZ997" s="50" t="s">
        <v>1034</v>
      </c>
      <c r="FJ997" s="51" t="s">
        <v>98</v>
      </c>
      <c r="FT997" s="52" t="s">
        <v>9385</v>
      </c>
      <c r="GD997" s="51" t="s">
        <v>98</v>
      </c>
      <c r="GI997" s="52" t="s">
        <v>9730</v>
      </c>
      <c r="GN997" s="51" t="s">
        <v>991</v>
      </c>
      <c r="HM997" s="51" t="s">
        <v>999</v>
      </c>
      <c r="HW997" s="50" t="s">
        <v>1121</v>
      </c>
      <c r="IV997" s="50" t="s">
        <v>1128</v>
      </c>
      <c r="JA997" s="52">
        <v>11698</v>
      </c>
      <c r="JP997" s="52" t="s">
        <v>5059</v>
      </c>
    </row>
    <row r="998" spans="1:276" ht="17" thickBot="1">
      <c r="F998" s="51" t="s">
        <v>1010</v>
      </c>
      <c r="P998" s="51" t="s">
        <v>1054</v>
      </c>
      <c r="U998" s="50" t="s">
        <v>1141</v>
      </c>
      <c r="AE998" s="51" t="s">
        <v>1098</v>
      </c>
      <c r="AF998"/>
      <c r="AG998"/>
      <c r="AH998"/>
      <c r="AI998"/>
      <c r="AO998" s="52">
        <v>100</v>
      </c>
      <c r="BI998" s="52" t="s">
        <v>7581</v>
      </c>
      <c r="BS998" s="51" t="s">
        <v>732</v>
      </c>
      <c r="DL998" s="52" t="s">
        <v>3060</v>
      </c>
      <c r="DQ998" s="52" t="s">
        <v>1133</v>
      </c>
      <c r="DV998" s="51" t="s">
        <v>1096</v>
      </c>
      <c r="EA998" s="51" t="s">
        <v>98</v>
      </c>
      <c r="EK998" s="51" t="s">
        <v>1068</v>
      </c>
      <c r="EP998" s="51" t="s">
        <v>1122</v>
      </c>
      <c r="EU998" s="51" t="s">
        <v>1094</v>
      </c>
      <c r="GN998" s="52" t="s">
        <v>1217</v>
      </c>
      <c r="GX998" s="51" t="s">
        <v>707</v>
      </c>
      <c r="HM998" s="52">
        <v>0</v>
      </c>
      <c r="HR998" s="51" t="s">
        <v>1099</v>
      </c>
      <c r="IQ998" s="51" t="s">
        <v>1092</v>
      </c>
      <c r="JF998" s="51" t="s">
        <v>1134</v>
      </c>
    </row>
    <row r="999" spans="1:276" ht="17" thickBot="1">
      <c r="A999" s="51" t="s">
        <v>98</v>
      </c>
      <c r="F999" s="69"/>
      <c r="G999" s="69" t="s">
        <v>1011</v>
      </c>
      <c r="H999" s="69" t="s">
        <v>1012</v>
      </c>
      <c r="K999" s="51" t="s">
        <v>1094</v>
      </c>
      <c r="P999" s="52">
        <v>2018</v>
      </c>
      <c r="AE999" s="52">
        <v>34516725</v>
      </c>
      <c r="AF999"/>
      <c r="AG999"/>
      <c r="AH999"/>
      <c r="AI999"/>
      <c r="AT999" s="51" t="s">
        <v>1094</v>
      </c>
      <c r="BD999" s="51" t="s">
        <v>1057</v>
      </c>
      <c r="BS999" s="52" t="s">
        <v>7968</v>
      </c>
      <c r="DV999" s="52" t="s">
        <v>1103</v>
      </c>
      <c r="EA999" s="52" t="s">
        <v>3789</v>
      </c>
      <c r="EK999" s="52" t="s">
        <v>3331</v>
      </c>
      <c r="EP999" s="69" t="s">
        <v>1123</v>
      </c>
      <c r="EQ999" s="69" t="s">
        <v>98</v>
      </c>
      <c r="EU999" s="52">
        <v>1886</v>
      </c>
      <c r="FJ999" s="50" t="s">
        <v>1148</v>
      </c>
      <c r="FT999" s="51" t="s">
        <v>999</v>
      </c>
      <c r="GX999" s="52" t="s">
        <v>1095</v>
      </c>
      <c r="HR999" s="52" t="s">
        <v>1104</v>
      </c>
      <c r="IQ999" s="52" t="s">
        <v>10987</v>
      </c>
      <c r="JA999" s="51" t="s">
        <v>1098</v>
      </c>
      <c r="JF999" s="52" t="s">
        <v>4888</v>
      </c>
      <c r="JK999" s="51" t="s">
        <v>950</v>
      </c>
      <c r="JP999" s="51" t="s">
        <v>952</v>
      </c>
    </row>
    <row r="1000" spans="1:276" ht="264.5" customHeight="1" thickBot="1">
      <c r="A1000" s="52" t="s">
        <v>2346</v>
      </c>
      <c r="F1000" s="72" t="s">
        <v>990</v>
      </c>
      <c r="G1000" s="70" t="s">
        <v>1018</v>
      </c>
      <c r="H1000" s="70" t="s">
        <v>1967</v>
      </c>
      <c r="K1000" s="52">
        <v>4824</v>
      </c>
      <c r="AE1000"/>
      <c r="AF1000"/>
      <c r="AG1000"/>
      <c r="AH1000"/>
      <c r="AI1000"/>
      <c r="AO1000" s="51" t="s">
        <v>1072</v>
      </c>
      <c r="AT1000" s="52">
        <v>123.6</v>
      </c>
      <c r="BD1000" s="52" t="s">
        <v>1255</v>
      </c>
      <c r="BI1000" s="51" t="s">
        <v>707</v>
      </c>
      <c r="CM1000" s="51" t="s">
        <v>1033</v>
      </c>
      <c r="DL1000" s="51" t="s">
        <v>1145</v>
      </c>
      <c r="DQ1000" s="51" t="s">
        <v>1134</v>
      </c>
      <c r="EP1000" s="70" t="s">
        <v>1126</v>
      </c>
      <c r="EQ1000" s="70" t="s">
        <v>2746</v>
      </c>
      <c r="EZ1000" s="51" t="s">
        <v>1035</v>
      </c>
      <c r="FT1000" s="52">
        <v>500000</v>
      </c>
      <c r="FY1000" s="51" t="s">
        <v>950</v>
      </c>
      <c r="GN1000" s="51" t="s">
        <v>958</v>
      </c>
      <c r="HM1000" s="51" t="s">
        <v>98</v>
      </c>
      <c r="HW1000" s="51" t="s">
        <v>1122</v>
      </c>
      <c r="IV1000" s="51" t="s">
        <v>1129</v>
      </c>
      <c r="JA1000" s="52">
        <v>39113</v>
      </c>
      <c r="JK1000" s="52" t="s">
        <v>1005</v>
      </c>
      <c r="JP1000" s="52" t="s">
        <v>953</v>
      </c>
    </row>
    <row r="1001" spans="1:276" ht="409.6" thickBot="1">
      <c r="F1001" s="73" t="s">
        <v>1014</v>
      </c>
      <c r="G1001" s="71" t="s">
        <v>1018</v>
      </c>
      <c r="H1001" s="71" t="s">
        <v>1968</v>
      </c>
      <c r="P1001" s="51" t="s">
        <v>1055</v>
      </c>
      <c r="U1001" s="51" t="s">
        <v>1142</v>
      </c>
      <c r="AE1001" s="51" t="s">
        <v>1099</v>
      </c>
      <c r="AF1001"/>
      <c r="AG1001"/>
      <c r="AH1001"/>
      <c r="AI1001"/>
      <c r="AO1001" s="52">
        <v>6.64</v>
      </c>
      <c r="BI1001" s="52" t="s">
        <v>7579</v>
      </c>
      <c r="CM1001" s="52" t="s">
        <v>132</v>
      </c>
      <c r="DL1001" s="52" t="s">
        <v>3061</v>
      </c>
      <c r="DQ1001" s="52" t="s">
        <v>1279</v>
      </c>
      <c r="DV1001" s="51" t="s">
        <v>1097</v>
      </c>
      <c r="EK1001" s="51" t="s">
        <v>1069</v>
      </c>
      <c r="EP1001" s="71" t="s">
        <v>1127</v>
      </c>
      <c r="EQ1001" s="71" t="s">
        <v>2747</v>
      </c>
      <c r="EU1001" s="51" t="s">
        <v>707</v>
      </c>
      <c r="EZ1001" s="52" t="s">
        <v>8989</v>
      </c>
      <c r="FY1001" s="52" t="s">
        <v>171</v>
      </c>
      <c r="GD1001" s="51" t="s">
        <v>1090</v>
      </c>
      <c r="GI1001" s="51" t="s">
        <v>1090</v>
      </c>
      <c r="GN1001" s="52" t="s">
        <v>993</v>
      </c>
      <c r="GX1001" s="51" t="s">
        <v>1096</v>
      </c>
      <c r="HM1001" s="52" t="s">
        <v>4649</v>
      </c>
      <c r="HR1001" s="51" t="s">
        <v>1101</v>
      </c>
      <c r="HW1001" s="69" t="s">
        <v>1123</v>
      </c>
      <c r="HX1001" s="69" t="s">
        <v>98</v>
      </c>
      <c r="IQ1001" s="51" t="s">
        <v>1094</v>
      </c>
      <c r="IV1001" s="52" t="s">
        <v>132</v>
      </c>
      <c r="JF1001" s="51" t="s">
        <v>1135</v>
      </c>
    </row>
    <row r="1002" spans="1:276" ht="409.6" thickBot="1">
      <c r="F1002" s="72" t="s">
        <v>1015</v>
      </c>
      <c r="G1002" s="70" t="s">
        <v>1018</v>
      </c>
      <c r="H1002" s="70" t="s">
        <v>1969</v>
      </c>
      <c r="K1002" s="51" t="s">
        <v>707</v>
      </c>
      <c r="P1002" s="52">
        <v>0.43099999999999999</v>
      </c>
      <c r="AE1002" s="52" t="s">
        <v>1100</v>
      </c>
      <c r="AF1002"/>
      <c r="AG1002"/>
      <c r="AH1002"/>
      <c r="AI1002"/>
      <c r="AT1002" s="51" t="s">
        <v>707</v>
      </c>
      <c r="BD1002" s="51" t="s">
        <v>1059</v>
      </c>
      <c r="DV1002" s="52">
        <v>800000000</v>
      </c>
      <c r="EK1002" s="52" t="s">
        <v>3332</v>
      </c>
      <c r="EP1002" s="70" t="s">
        <v>1124</v>
      </c>
      <c r="EQ1002" s="70" t="s">
        <v>2748</v>
      </c>
      <c r="EU1002" s="52" t="s">
        <v>1114</v>
      </c>
      <c r="FJ1002" s="51" t="s">
        <v>1149</v>
      </c>
      <c r="FT1002" s="51" t="s">
        <v>98</v>
      </c>
      <c r="GD1002" s="52" t="s">
        <v>1091</v>
      </c>
      <c r="GI1002" s="52" t="s">
        <v>9731</v>
      </c>
      <c r="GX1002" s="52" t="s">
        <v>1103</v>
      </c>
      <c r="HR1002" s="52" t="s">
        <v>1104</v>
      </c>
      <c r="HW1002" s="70" t="s">
        <v>1124</v>
      </c>
      <c r="HX1002" s="70" t="s">
        <v>5762</v>
      </c>
      <c r="IQ1002" s="52">
        <v>6570</v>
      </c>
      <c r="JA1002" s="51" t="s">
        <v>1099</v>
      </c>
      <c r="JF1002" s="52" t="s">
        <v>1136</v>
      </c>
      <c r="JK1002" s="51" t="s">
        <v>987</v>
      </c>
      <c r="JP1002" s="51" t="s">
        <v>954</v>
      </c>
    </row>
    <row r="1003" spans="1:276" ht="409.6" thickBot="1">
      <c r="F1003" s="73" t="s">
        <v>1016</v>
      </c>
      <c r="G1003" s="71" t="s">
        <v>1018</v>
      </c>
      <c r="H1003" s="71" t="s">
        <v>1970</v>
      </c>
      <c r="K1003" s="52" t="s">
        <v>1095</v>
      </c>
      <c r="U1003" s="51" t="s">
        <v>72</v>
      </c>
      <c r="AE1003"/>
      <c r="AF1003"/>
      <c r="AG1003"/>
      <c r="AH1003"/>
      <c r="AI1003"/>
      <c r="AO1003" s="51" t="s">
        <v>1073</v>
      </c>
      <c r="AT1003" s="52" t="s">
        <v>1095</v>
      </c>
      <c r="BD1003" s="52">
        <v>49</v>
      </c>
      <c r="BI1003" s="51" t="s">
        <v>1049</v>
      </c>
      <c r="BS1003" s="50" t="s">
        <v>1064</v>
      </c>
      <c r="CM1003" s="50" t="s">
        <v>1034</v>
      </c>
      <c r="DL1003" s="51" t="s">
        <v>1147</v>
      </c>
      <c r="DQ1003" s="51" t="s">
        <v>1135</v>
      </c>
      <c r="EA1003" s="50" t="s">
        <v>1121</v>
      </c>
      <c r="EP1003" s="71" t="s">
        <v>1774</v>
      </c>
      <c r="EQ1003" s="71" t="s">
        <v>2749</v>
      </c>
      <c r="EZ1003" s="50" t="s">
        <v>1037</v>
      </c>
      <c r="FJ1003" s="52" t="s">
        <v>9143</v>
      </c>
      <c r="FT1003" s="52" t="s">
        <v>9386</v>
      </c>
      <c r="FY1003" s="51" t="s">
        <v>952</v>
      </c>
      <c r="GN1003" s="51" t="s">
        <v>994</v>
      </c>
      <c r="HW1003" s="71" t="s">
        <v>1125</v>
      </c>
      <c r="HX1003" s="71" t="s">
        <v>5762</v>
      </c>
      <c r="IV1003" s="50" t="s">
        <v>1130</v>
      </c>
      <c r="JA1003" s="52" t="s">
        <v>1106</v>
      </c>
      <c r="JK1003" s="52" t="s">
        <v>953</v>
      </c>
      <c r="JP1003" s="52" t="s">
        <v>955</v>
      </c>
    </row>
    <row r="1004" spans="1:276" ht="409.6" thickBot="1">
      <c r="A1004" s="51" t="s">
        <v>1090</v>
      </c>
      <c r="F1004" s="72" t="s">
        <v>1017</v>
      </c>
      <c r="G1004" s="70" t="s">
        <v>1018</v>
      </c>
      <c r="H1004" s="70" t="s">
        <v>1971</v>
      </c>
      <c r="P1004" s="51" t="s">
        <v>1056</v>
      </c>
      <c r="AE1004" s="51" t="s">
        <v>1101</v>
      </c>
      <c r="AF1004"/>
      <c r="AG1004"/>
      <c r="AH1004"/>
      <c r="AI1004"/>
      <c r="AO1004" s="52" t="s">
        <v>1061</v>
      </c>
      <c r="BI1004" s="52">
        <v>100</v>
      </c>
      <c r="DL1004" s="52">
        <v>105383.71</v>
      </c>
      <c r="DQ1004" s="52" t="s">
        <v>1280</v>
      </c>
      <c r="DV1004" s="51" t="s">
        <v>1098</v>
      </c>
      <c r="EK1004" s="51" t="s">
        <v>1053</v>
      </c>
      <c r="EP1004" s="50" t="s">
        <v>1128</v>
      </c>
      <c r="EU1004" s="51" t="s">
        <v>1096</v>
      </c>
      <c r="FY1004" s="52" t="s">
        <v>171</v>
      </c>
      <c r="GD1004" s="51" t="s">
        <v>1092</v>
      </c>
      <c r="GI1004" s="51" t="s">
        <v>1092</v>
      </c>
      <c r="GN1004" s="52" t="s">
        <v>3501</v>
      </c>
      <c r="GX1004" s="51" t="s">
        <v>1097</v>
      </c>
      <c r="HR1004" s="51" t="s">
        <v>98</v>
      </c>
      <c r="HW1004" s="70" t="s">
        <v>1774</v>
      </c>
      <c r="HX1004" s="70" t="s">
        <v>5762</v>
      </c>
      <c r="IQ1004" s="51" t="s">
        <v>707</v>
      </c>
      <c r="JF1004" s="51" t="s">
        <v>1137</v>
      </c>
    </row>
    <row r="1005" spans="1:276" ht="23.5" customHeight="1" thickBot="1">
      <c r="A1005" s="52" t="s">
        <v>1091</v>
      </c>
      <c r="F1005" s="73" t="s">
        <v>1019</v>
      </c>
      <c r="G1005" s="71" t="s">
        <v>171</v>
      </c>
      <c r="H1005" s="73"/>
      <c r="K1005" s="51" t="s">
        <v>1096</v>
      </c>
      <c r="P1005" s="52">
        <v>2025</v>
      </c>
      <c r="U1005" s="51" t="s">
        <v>1143</v>
      </c>
      <c r="AE1005" s="52" t="s">
        <v>1115</v>
      </c>
      <c r="AF1005"/>
      <c r="AG1005"/>
      <c r="AH1005"/>
      <c r="AI1005"/>
      <c r="AT1005" s="51" t="s">
        <v>1096</v>
      </c>
      <c r="BD1005" s="51" t="s">
        <v>1060</v>
      </c>
      <c r="DV1005" s="52">
        <v>300000000</v>
      </c>
      <c r="EK1005" s="52">
        <v>2016</v>
      </c>
      <c r="EU1005" s="52" t="s">
        <v>1103</v>
      </c>
      <c r="FJ1005" s="50" t="s">
        <v>3069</v>
      </c>
      <c r="GD1005" s="52" t="s">
        <v>1093</v>
      </c>
      <c r="GI1005" s="52" t="s">
        <v>124</v>
      </c>
      <c r="GX1005" s="52">
        <v>22000</v>
      </c>
      <c r="HM1005" s="51" t="s">
        <v>950</v>
      </c>
      <c r="HR1005" s="52" t="s">
        <v>10635</v>
      </c>
      <c r="HW1005" s="71" t="s">
        <v>2365</v>
      </c>
      <c r="HX1005" s="71" t="s">
        <v>5762</v>
      </c>
      <c r="IQ1005" s="52" t="s">
        <v>1114</v>
      </c>
      <c r="JA1005" s="51" t="s">
        <v>1101</v>
      </c>
      <c r="JF1005" s="52" t="s">
        <v>2370</v>
      </c>
      <c r="JK1005" s="51" t="s">
        <v>989</v>
      </c>
      <c r="JP1005" s="51" t="s">
        <v>956</v>
      </c>
    </row>
    <row r="1006" spans="1:276" ht="17" thickBot="1">
      <c r="F1006" s="50" t="s">
        <v>1020</v>
      </c>
      <c r="K1006" s="52" t="s">
        <v>1103</v>
      </c>
      <c r="U1006" s="52" t="s">
        <v>5397</v>
      </c>
      <c r="AE1006"/>
      <c r="AF1006"/>
      <c r="AG1006"/>
      <c r="AH1006"/>
      <c r="AI1006"/>
      <c r="AO1006" s="51" t="s">
        <v>732</v>
      </c>
      <c r="AT1006" s="52" t="s">
        <v>1103</v>
      </c>
      <c r="BD1006" s="52" t="s">
        <v>1061</v>
      </c>
      <c r="BI1006" s="51" t="s">
        <v>1050</v>
      </c>
      <c r="BS1006" s="51" t="s">
        <v>1065</v>
      </c>
      <c r="CM1006" s="51" t="s">
        <v>1035</v>
      </c>
      <c r="DL1006" s="51" t="s">
        <v>98</v>
      </c>
      <c r="DQ1006" s="51" t="s">
        <v>1137</v>
      </c>
      <c r="EA1006" s="51" t="s">
        <v>1122</v>
      </c>
      <c r="EZ1006" s="51" t="s">
        <v>1038</v>
      </c>
      <c r="FY1006" s="51" t="s">
        <v>954</v>
      </c>
      <c r="GN1006" s="51" t="s">
        <v>961</v>
      </c>
      <c r="HM1006" s="52" t="s">
        <v>1958</v>
      </c>
      <c r="HW1006" s="50" t="s">
        <v>1128</v>
      </c>
      <c r="IV1006" s="51" t="s">
        <v>1131</v>
      </c>
      <c r="JA1006" s="52" t="s">
        <v>1104</v>
      </c>
      <c r="JK1006" s="52" t="s">
        <v>2295</v>
      </c>
      <c r="JP1006" s="52" t="s">
        <v>1192</v>
      </c>
    </row>
    <row r="1007" spans="1:276" ht="17" thickBot="1">
      <c r="A1007" s="51" t="s">
        <v>1092</v>
      </c>
      <c r="P1007" s="51" t="s">
        <v>1057</v>
      </c>
      <c r="AE1007" s="51" t="s">
        <v>98</v>
      </c>
      <c r="AF1007"/>
      <c r="AG1007"/>
      <c r="AH1007"/>
      <c r="AI1007"/>
      <c r="AO1007" s="52" t="s">
        <v>12130</v>
      </c>
      <c r="BI1007" s="52">
        <v>83.39</v>
      </c>
      <c r="CM1007" s="52" t="s">
        <v>1538</v>
      </c>
      <c r="DQ1007" s="52" t="s">
        <v>1281</v>
      </c>
      <c r="DV1007" s="51" t="s">
        <v>1099</v>
      </c>
      <c r="EA1007" s="69" t="s">
        <v>1123</v>
      </c>
      <c r="EB1007" s="69" t="s">
        <v>98</v>
      </c>
      <c r="EK1007" s="51" t="s">
        <v>1054</v>
      </c>
      <c r="EP1007" s="51" t="s">
        <v>1129</v>
      </c>
      <c r="EU1007" s="51" t="s">
        <v>1097</v>
      </c>
      <c r="EZ1007" s="52" t="s">
        <v>1430</v>
      </c>
      <c r="FT1007" s="50" t="s">
        <v>1009</v>
      </c>
      <c r="FY1007" s="52" t="s">
        <v>171</v>
      </c>
      <c r="GD1007" s="51" t="s">
        <v>1094</v>
      </c>
      <c r="GI1007" s="51" t="s">
        <v>1094</v>
      </c>
      <c r="GN1007" s="52" t="s">
        <v>918</v>
      </c>
      <c r="GX1007" s="51" t="s">
        <v>1098</v>
      </c>
      <c r="IQ1007" s="51" t="s">
        <v>1096</v>
      </c>
      <c r="JF1007" s="51" t="s">
        <v>1139</v>
      </c>
    </row>
    <row r="1008" spans="1:276" ht="392.5" customHeight="1" thickBot="1">
      <c r="A1008" s="52" t="s">
        <v>1093</v>
      </c>
      <c r="K1008" s="51" t="s">
        <v>1097</v>
      </c>
      <c r="P1008" s="52" t="s">
        <v>1255</v>
      </c>
      <c r="U1008" s="51" t="s">
        <v>1145</v>
      </c>
      <c r="AE1008"/>
      <c r="AF1008"/>
      <c r="AG1008"/>
      <c r="AH1008"/>
      <c r="AI1008"/>
      <c r="AT1008" s="51" t="s">
        <v>1097</v>
      </c>
      <c r="BD1008" s="51" t="s">
        <v>732</v>
      </c>
      <c r="BS1008" s="51" t="s">
        <v>1066</v>
      </c>
      <c r="DL1008" s="50" t="s">
        <v>1148</v>
      </c>
      <c r="DV1008" s="52" t="s">
        <v>1104</v>
      </c>
      <c r="EA1008" s="70" t="s">
        <v>1125</v>
      </c>
      <c r="EB1008" s="70" t="s">
        <v>3790</v>
      </c>
      <c r="EK1008" s="52">
        <v>2016</v>
      </c>
      <c r="EP1008" s="52" t="s">
        <v>132</v>
      </c>
      <c r="EU1008" s="52">
        <v>531751</v>
      </c>
      <c r="EZ1008" s="52" t="s">
        <v>8990</v>
      </c>
      <c r="FJ1008" s="51" t="s">
        <v>3070</v>
      </c>
      <c r="GD1008" s="52">
        <v>67</v>
      </c>
      <c r="GI1008" s="52">
        <v>20146</v>
      </c>
      <c r="HM1008" s="51" t="s">
        <v>987</v>
      </c>
      <c r="IQ1008" s="52" t="s">
        <v>1103</v>
      </c>
      <c r="IV1008" s="51" t="s">
        <v>1132</v>
      </c>
      <c r="JA1008" s="51" t="s">
        <v>98</v>
      </c>
      <c r="JK1008" s="51" t="s">
        <v>991</v>
      </c>
      <c r="JP1008" s="51" t="s">
        <v>958</v>
      </c>
    </row>
    <row r="1009" spans="1:276" ht="192.5" customHeight="1" thickBot="1">
      <c r="F1009" s="51" t="s">
        <v>1021</v>
      </c>
      <c r="K1009" s="52">
        <v>1350745</v>
      </c>
      <c r="U1009" s="52" t="s">
        <v>5398</v>
      </c>
      <c r="AE1009"/>
      <c r="AF1009"/>
      <c r="AG1009"/>
      <c r="AH1009"/>
      <c r="AI1009"/>
      <c r="AO1009" s="51" t="s">
        <v>1074</v>
      </c>
      <c r="AT1009" s="52">
        <v>8540</v>
      </c>
      <c r="BD1009" s="52" t="s">
        <v>6833</v>
      </c>
      <c r="BI1009" s="51" t="s">
        <v>1051</v>
      </c>
      <c r="BS1009" s="52" t="s">
        <v>2065</v>
      </c>
      <c r="CM1009" s="50" t="s">
        <v>1037</v>
      </c>
      <c r="DQ1009" s="51" t="s">
        <v>1139</v>
      </c>
      <c r="EA1009" s="71" t="s">
        <v>1127</v>
      </c>
      <c r="EB1009" s="71" t="s">
        <v>3791</v>
      </c>
      <c r="FJ1009" s="52" t="s">
        <v>9144</v>
      </c>
      <c r="FY1009" s="51" t="s">
        <v>956</v>
      </c>
      <c r="GN1009" s="51" t="s">
        <v>962</v>
      </c>
      <c r="GX1009" s="51" t="s">
        <v>1099</v>
      </c>
      <c r="HM1009" s="52" t="s">
        <v>953</v>
      </c>
      <c r="HR1009" s="51" t="s">
        <v>1090</v>
      </c>
      <c r="HW1009" s="51" t="s">
        <v>1129</v>
      </c>
      <c r="IV1009" s="52" t="s">
        <v>1133</v>
      </c>
      <c r="JF1009" s="51" t="s">
        <v>98</v>
      </c>
      <c r="JK1009" s="52" t="s">
        <v>2296</v>
      </c>
      <c r="JP1009" s="52" t="s">
        <v>959</v>
      </c>
    </row>
    <row r="1010" spans="1:276" ht="160.5" customHeight="1" thickBot="1">
      <c r="A1010" s="51" t="s">
        <v>1094</v>
      </c>
      <c r="F1010" s="69"/>
      <c r="G1010" s="69" t="s">
        <v>1022</v>
      </c>
      <c r="H1010" s="69" t="s">
        <v>1012</v>
      </c>
      <c r="P1010" s="51" t="s">
        <v>1059</v>
      </c>
      <c r="AE1010"/>
      <c r="AF1010"/>
      <c r="AG1010"/>
      <c r="AH1010"/>
      <c r="AI1010"/>
      <c r="AO1010" s="52" t="s">
        <v>12131</v>
      </c>
      <c r="BI1010" s="52" t="s">
        <v>7582</v>
      </c>
      <c r="DQ1010" s="52">
        <v>100</v>
      </c>
      <c r="DV1010" s="51" t="s">
        <v>1101</v>
      </c>
      <c r="EA1010" s="70" t="s">
        <v>3792</v>
      </c>
      <c r="EB1010" s="70" t="s">
        <v>3793</v>
      </c>
      <c r="EK1010" s="51" t="s">
        <v>1056</v>
      </c>
      <c r="EP1010" s="50" t="s">
        <v>1130</v>
      </c>
      <c r="EU1010" s="51" t="s">
        <v>1098</v>
      </c>
      <c r="EZ1010" s="50" t="s">
        <v>1039</v>
      </c>
      <c r="FT1010" s="51" t="s">
        <v>1010</v>
      </c>
      <c r="FY1010" s="52" t="s">
        <v>124</v>
      </c>
      <c r="GD1010" s="51" t="s">
        <v>707</v>
      </c>
      <c r="GI1010" s="51" t="s">
        <v>707</v>
      </c>
      <c r="GN1010" s="52" t="s">
        <v>1201</v>
      </c>
      <c r="GX1010" s="52" t="s">
        <v>1100</v>
      </c>
      <c r="HR1010" s="52" t="s">
        <v>1110</v>
      </c>
      <c r="HW1010" s="52" t="s">
        <v>132</v>
      </c>
      <c r="IQ1010" s="51" t="s">
        <v>1097</v>
      </c>
      <c r="JF1010" s="52" t="s">
        <v>4889</v>
      </c>
    </row>
    <row r="1011" spans="1:276" ht="296.5" customHeight="1" thickBot="1">
      <c r="A1011" s="52">
        <v>225</v>
      </c>
      <c r="F1011" s="72" t="s">
        <v>1023</v>
      </c>
      <c r="G1011" s="70" t="s">
        <v>1018</v>
      </c>
      <c r="H1011" s="70" t="s">
        <v>1972</v>
      </c>
      <c r="K1011" s="51" t="s">
        <v>1098</v>
      </c>
      <c r="P1011" s="52">
        <v>49</v>
      </c>
      <c r="U1011" s="51" t="s">
        <v>1147</v>
      </c>
      <c r="AE1011" s="50" t="s">
        <v>1121</v>
      </c>
      <c r="AF1011"/>
      <c r="AG1011"/>
      <c r="AH1011"/>
      <c r="AI1011"/>
      <c r="AT1011" s="51" t="s">
        <v>1098</v>
      </c>
      <c r="BS1011" s="51" t="s">
        <v>1068</v>
      </c>
      <c r="DL1011" s="51" t="s">
        <v>1149</v>
      </c>
      <c r="DV1011" s="52" t="s">
        <v>1120</v>
      </c>
      <c r="EA1011" s="50" t="s">
        <v>1128</v>
      </c>
      <c r="EK1011" s="52">
        <v>2035</v>
      </c>
      <c r="EU1011" s="52">
        <v>2097805</v>
      </c>
      <c r="FT1011" s="69"/>
      <c r="FU1011" s="69" t="s">
        <v>1011</v>
      </c>
      <c r="FV1011" s="69" t="s">
        <v>1012</v>
      </c>
      <c r="GD1011" s="52" t="s">
        <v>72</v>
      </c>
      <c r="GI1011" s="52" t="s">
        <v>1095</v>
      </c>
      <c r="HM1011" s="51" t="s">
        <v>989</v>
      </c>
      <c r="IQ1011" s="52">
        <v>2080095</v>
      </c>
      <c r="IV1011" s="51" t="s">
        <v>1134</v>
      </c>
      <c r="JK1011" s="51" t="s">
        <v>958</v>
      </c>
      <c r="JP1011" s="51" t="s">
        <v>960</v>
      </c>
    </row>
    <row r="1012" spans="1:276" ht="409.6" thickBot="1">
      <c r="F1012" s="73" t="s">
        <v>1024</v>
      </c>
      <c r="G1012" s="71" t="s">
        <v>1018</v>
      </c>
      <c r="H1012" s="71" t="s">
        <v>1973</v>
      </c>
      <c r="K1012" s="52">
        <v>1</v>
      </c>
      <c r="U1012" s="52">
        <v>140198</v>
      </c>
      <c r="AE1012"/>
      <c r="AF1012"/>
      <c r="AG1012"/>
      <c r="AH1012"/>
      <c r="AI1012"/>
      <c r="AO1012" s="51" t="s">
        <v>1075</v>
      </c>
      <c r="AT1012" s="52">
        <v>39380</v>
      </c>
      <c r="BI1012" s="51" t="s">
        <v>1053</v>
      </c>
      <c r="BS1012" s="52" t="s">
        <v>7969</v>
      </c>
      <c r="CM1012" s="51" t="s">
        <v>1038</v>
      </c>
      <c r="DL1012" s="52" t="s">
        <v>4759</v>
      </c>
      <c r="DQ1012" s="51" t="s">
        <v>98</v>
      </c>
      <c r="FT1012" s="72" t="s">
        <v>990</v>
      </c>
      <c r="FU1012" s="70" t="s">
        <v>1525</v>
      </c>
      <c r="FV1012" s="70" t="s">
        <v>9387</v>
      </c>
      <c r="FY1012" s="51" t="s">
        <v>958</v>
      </c>
      <c r="GN1012" s="51" t="s">
        <v>964</v>
      </c>
      <c r="GX1012" s="51" t="s">
        <v>1101</v>
      </c>
      <c r="HM1012" s="52" t="s">
        <v>1006</v>
      </c>
      <c r="HR1012" s="51" t="s">
        <v>1092</v>
      </c>
      <c r="HW1012" s="50" t="s">
        <v>1130</v>
      </c>
      <c r="IV1012" s="52" t="s">
        <v>11187</v>
      </c>
      <c r="JA1012" s="51" t="s">
        <v>1090</v>
      </c>
      <c r="JK1012" s="52" t="s">
        <v>2297</v>
      </c>
      <c r="JP1012" s="52" t="s">
        <v>5060</v>
      </c>
    </row>
    <row r="1013" spans="1:276" ht="360.5" customHeight="1" thickBot="1">
      <c r="A1013" s="51" t="s">
        <v>707</v>
      </c>
      <c r="F1013" s="72" t="s">
        <v>1025</v>
      </c>
      <c r="G1013" s="70" t="s">
        <v>1018</v>
      </c>
      <c r="H1013" s="70" t="s">
        <v>1974</v>
      </c>
      <c r="P1013" s="51" t="s">
        <v>1060</v>
      </c>
      <c r="AE1013"/>
      <c r="AF1013"/>
      <c r="AG1013"/>
      <c r="AH1013"/>
      <c r="AI1013"/>
      <c r="AO1013" s="52" t="s">
        <v>1261</v>
      </c>
      <c r="BD1013" s="51" t="s">
        <v>1046</v>
      </c>
      <c r="BI1013" s="52">
        <v>2015</v>
      </c>
      <c r="CM1013" s="52" t="s">
        <v>1430</v>
      </c>
      <c r="DL1013" s="52" t="s">
        <v>470</v>
      </c>
      <c r="DQ1013" s="52" t="s">
        <v>1282</v>
      </c>
      <c r="DV1013" s="51" t="s">
        <v>98</v>
      </c>
      <c r="EK1013" s="51" t="s">
        <v>1070</v>
      </c>
      <c r="EP1013" s="51" t="s">
        <v>1131</v>
      </c>
      <c r="EU1013" s="51" t="s">
        <v>1099</v>
      </c>
      <c r="EZ1013" s="51" t="s">
        <v>1040</v>
      </c>
      <c r="FT1013" s="73" t="s">
        <v>1014</v>
      </c>
      <c r="FU1013" s="71" t="s">
        <v>1525</v>
      </c>
      <c r="FV1013" s="71" t="s">
        <v>9388</v>
      </c>
      <c r="FY1013" s="52" t="s">
        <v>171</v>
      </c>
      <c r="GD1013" s="51" t="s">
        <v>1096</v>
      </c>
      <c r="GI1013" s="51" t="s">
        <v>1096</v>
      </c>
      <c r="GN1013" s="52" t="s">
        <v>979</v>
      </c>
      <c r="GX1013" s="52" t="s">
        <v>1102</v>
      </c>
      <c r="HR1013" s="52" t="s">
        <v>1111</v>
      </c>
      <c r="IQ1013" s="51" t="s">
        <v>1098</v>
      </c>
      <c r="JA1013" s="52" t="s">
        <v>1110</v>
      </c>
    </row>
    <row r="1014" spans="1:276" ht="304.5" thickBot="1">
      <c r="A1014" s="52" t="s">
        <v>1095</v>
      </c>
      <c r="F1014" s="73" t="s">
        <v>1026</v>
      </c>
      <c r="G1014" s="71" t="s">
        <v>1018</v>
      </c>
      <c r="H1014" s="71" t="s">
        <v>1975</v>
      </c>
      <c r="K1014" s="51" t="s">
        <v>1099</v>
      </c>
      <c r="P1014" s="52" t="s">
        <v>3156</v>
      </c>
      <c r="U1014" s="51" t="s">
        <v>98</v>
      </c>
      <c r="AE1014" s="51" t="s">
        <v>1122</v>
      </c>
      <c r="AF1014"/>
      <c r="AG1014"/>
      <c r="AH1014"/>
      <c r="AI1014"/>
      <c r="AT1014" s="51" t="s">
        <v>1099</v>
      </c>
      <c r="BD1014" s="52" t="s">
        <v>1252</v>
      </c>
      <c r="BS1014" s="51" t="s">
        <v>1069</v>
      </c>
      <c r="CM1014" s="52" t="s">
        <v>8311</v>
      </c>
      <c r="DL1014" s="52" t="s">
        <v>4391</v>
      </c>
      <c r="DV1014" s="52" t="s">
        <v>1566</v>
      </c>
      <c r="EA1014" s="51" t="s">
        <v>1129</v>
      </c>
      <c r="EK1014" s="52">
        <v>14</v>
      </c>
      <c r="EU1014" s="52" t="s">
        <v>1106</v>
      </c>
      <c r="FT1014" s="72" t="s">
        <v>1015</v>
      </c>
      <c r="FU1014" s="70" t="s">
        <v>1525</v>
      </c>
      <c r="FV1014" s="70" t="s">
        <v>9389</v>
      </c>
      <c r="GD1014" s="52" t="s">
        <v>1103</v>
      </c>
      <c r="GI1014" s="52" t="s">
        <v>1103</v>
      </c>
      <c r="HM1014" s="51" t="s">
        <v>991</v>
      </c>
      <c r="IQ1014" s="52">
        <v>5369587</v>
      </c>
      <c r="IV1014" s="51" t="s">
        <v>1135</v>
      </c>
      <c r="JF1014" s="51" t="s">
        <v>1132</v>
      </c>
      <c r="JK1014" s="51" t="s">
        <v>994</v>
      </c>
      <c r="JP1014" s="51" t="s">
        <v>961</v>
      </c>
    </row>
    <row r="1015" spans="1:276" ht="328.5" thickBot="1">
      <c r="F1015" s="72" t="s">
        <v>1027</v>
      </c>
      <c r="G1015" s="70" t="s">
        <v>1030</v>
      </c>
      <c r="H1015" s="70" t="s">
        <v>1976</v>
      </c>
      <c r="K1015" s="52" t="s">
        <v>1100</v>
      </c>
      <c r="AE1015" s="69" t="s">
        <v>1123</v>
      </c>
      <c r="AF1015" s="69" t="s">
        <v>98</v>
      </c>
      <c r="AG1015"/>
      <c r="AH1015"/>
      <c r="AI1015"/>
      <c r="AT1015" s="52" t="s">
        <v>1106</v>
      </c>
      <c r="BI1015" s="51" t="s">
        <v>1054</v>
      </c>
      <c r="BS1015" s="52" t="s">
        <v>7970</v>
      </c>
      <c r="CM1015" s="68"/>
      <c r="DL1015" s="52" t="s">
        <v>8885</v>
      </c>
      <c r="EA1015" s="52" t="s">
        <v>132</v>
      </c>
      <c r="EP1015" s="51" t="s">
        <v>1132</v>
      </c>
      <c r="EZ1015" s="50" t="s">
        <v>735</v>
      </c>
      <c r="FT1015" s="73" t="s">
        <v>1016</v>
      </c>
      <c r="FU1015" s="71" t="s">
        <v>1525</v>
      </c>
      <c r="FV1015" s="71" t="s">
        <v>9390</v>
      </c>
      <c r="FY1015" s="51" t="s">
        <v>960</v>
      </c>
      <c r="GN1015" s="51" t="s">
        <v>966</v>
      </c>
      <c r="GX1015" s="51" t="s">
        <v>98</v>
      </c>
      <c r="HM1015" s="52" t="s">
        <v>36</v>
      </c>
      <c r="HR1015" s="51" t="s">
        <v>1094</v>
      </c>
      <c r="HW1015" s="51" t="s">
        <v>1131</v>
      </c>
      <c r="IV1015" s="52" t="s">
        <v>1136</v>
      </c>
      <c r="JA1015" s="51" t="s">
        <v>1092</v>
      </c>
      <c r="JF1015" s="52" t="s">
        <v>547</v>
      </c>
      <c r="JK1015" s="52" t="s">
        <v>11339</v>
      </c>
      <c r="JP1015" s="52" t="s">
        <v>919</v>
      </c>
    </row>
    <row r="1016" spans="1:276" ht="192.5" customHeight="1" thickBot="1">
      <c r="A1016" s="51" t="s">
        <v>1096</v>
      </c>
      <c r="F1016" s="73" t="s">
        <v>1028</v>
      </c>
      <c r="G1016" s="71" t="s">
        <v>1018</v>
      </c>
      <c r="H1016" s="71" t="s">
        <v>1977</v>
      </c>
      <c r="P1016" s="51" t="s">
        <v>732</v>
      </c>
      <c r="U1016" s="51" t="s">
        <v>1095</v>
      </c>
      <c r="AE1016" s="70" t="s">
        <v>2365</v>
      </c>
      <c r="AF1016" s="70" t="s">
        <v>5997</v>
      </c>
      <c r="AG1016"/>
      <c r="AH1016"/>
      <c r="AI1016"/>
      <c r="BD1016" s="51" t="s">
        <v>707</v>
      </c>
      <c r="BI1016" s="52">
        <v>2015</v>
      </c>
      <c r="CM1016" s="52" t="s">
        <v>8312</v>
      </c>
      <c r="EK1016" s="51" t="s">
        <v>1071</v>
      </c>
      <c r="EP1016" s="52" t="s">
        <v>1583</v>
      </c>
      <c r="EU1016" s="51" t="s">
        <v>1101</v>
      </c>
      <c r="FT1016" s="72" t="s">
        <v>1017</v>
      </c>
      <c r="FU1016" s="70" t="s">
        <v>1525</v>
      </c>
      <c r="FV1016" s="70" t="s">
        <v>9391</v>
      </c>
      <c r="GD1016" s="51" t="s">
        <v>1097</v>
      </c>
      <c r="GI1016" s="51" t="s">
        <v>1097</v>
      </c>
      <c r="GN1016" s="52" t="s">
        <v>997</v>
      </c>
      <c r="GX1016" s="52" t="s">
        <v>10135</v>
      </c>
      <c r="HR1016" s="52">
        <v>42998</v>
      </c>
      <c r="IQ1016" s="51" t="s">
        <v>1099</v>
      </c>
      <c r="JA1016" s="52" t="s">
        <v>9411</v>
      </c>
    </row>
    <row r="1017" spans="1:276" ht="409.6" thickBot="1">
      <c r="A1017" s="52" t="s">
        <v>1103</v>
      </c>
      <c r="F1017" s="72" t="s">
        <v>1029</v>
      </c>
      <c r="G1017" s="70" t="s">
        <v>1018</v>
      </c>
      <c r="H1017" s="70" t="s">
        <v>1978</v>
      </c>
      <c r="K1017" s="51" t="s">
        <v>1101</v>
      </c>
      <c r="P1017" s="52" t="s">
        <v>4296</v>
      </c>
      <c r="AE1017" s="50" t="s">
        <v>1128</v>
      </c>
      <c r="AF1017"/>
      <c r="AG1017"/>
      <c r="AH1017"/>
      <c r="AI1017"/>
      <c r="AO1017" s="50" t="s">
        <v>1077</v>
      </c>
      <c r="AT1017" s="51" t="s">
        <v>1101</v>
      </c>
      <c r="BD1017" s="52" t="s">
        <v>6834</v>
      </c>
      <c r="BS1017" s="51" t="s">
        <v>1053</v>
      </c>
      <c r="CM1017" s="52" t="s">
        <v>8313</v>
      </c>
      <c r="DQ1017" s="50" t="s">
        <v>1140</v>
      </c>
      <c r="EA1017" s="50" t="s">
        <v>1130</v>
      </c>
      <c r="EK1017" s="52">
        <v>100</v>
      </c>
      <c r="EU1017" s="52" t="s">
        <v>1102</v>
      </c>
      <c r="FT1017" s="73" t="s">
        <v>1019</v>
      </c>
      <c r="FU1017" s="71" t="s">
        <v>1525</v>
      </c>
      <c r="FV1017" s="71" t="s">
        <v>9392</v>
      </c>
      <c r="FY1017" s="51" t="s">
        <v>961</v>
      </c>
      <c r="GD1017" s="52">
        <v>11000</v>
      </c>
      <c r="GI1017" s="52">
        <v>590000000</v>
      </c>
      <c r="HM1017" s="51" t="s">
        <v>958</v>
      </c>
      <c r="HW1017" s="51" t="s">
        <v>1132</v>
      </c>
      <c r="IQ1017" s="52" t="s">
        <v>1100</v>
      </c>
      <c r="IV1017" s="51" t="s">
        <v>1137</v>
      </c>
      <c r="JF1017" s="51" t="s">
        <v>1134</v>
      </c>
      <c r="JK1017" s="51" t="s">
        <v>961</v>
      </c>
      <c r="JP1017" s="51" t="s">
        <v>962</v>
      </c>
    </row>
    <row r="1018" spans="1:276" ht="17" thickBot="1">
      <c r="F1018" s="73" t="s">
        <v>36</v>
      </c>
      <c r="G1018" s="71" t="s">
        <v>171</v>
      </c>
      <c r="H1018" s="73"/>
      <c r="K1018" s="52" t="s">
        <v>1112</v>
      </c>
      <c r="U1018" s="51" t="s">
        <v>1143</v>
      </c>
      <c r="AE1018"/>
      <c r="AF1018"/>
      <c r="AG1018"/>
      <c r="AH1018"/>
      <c r="AI1018"/>
      <c r="AT1018" s="52" t="s">
        <v>1102</v>
      </c>
      <c r="BI1018" s="51" t="s">
        <v>1055</v>
      </c>
      <c r="BS1018" s="52">
        <v>2017</v>
      </c>
      <c r="CM1018" s="52" t="s">
        <v>8314</v>
      </c>
      <c r="DV1018" s="51" t="s">
        <v>1090</v>
      </c>
      <c r="EP1018" s="51" t="s">
        <v>1134</v>
      </c>
      <c r="EZ1018" s="50" t="s">
        <v>1041</v>
      </c>
      <c r="FT1018" s="50" t="s">
        <v>1020</v>
      </c>
      <c r="FY1018" s="52" t="s">
        <v>171</v>
      </c>
      <c r="GN1018" s="51" t="s">
        <v>968</v>
      </c>
      <c r="HM1018" s="52" t="s">
        <v>4640</v>
      </c>
      <c r="HR1018" s="51" t="s">
        <v>707</v>
      </c>
      <c r="HW1018" s="52" t="s">
        <v>1583</v>
      </c>
      <c r="IV1018" s="52" t="s">
        <v>11188</v>
      </c>
      <c r="JA1018" s="51" t="s">
        <v>1094</v>
      </c>
      <c r="JF1018" s="52" t="s">
        <v>4890</v>
      </c>
      <c r="JK1018" s="52" t="s">
        <v>918</v>
      </c>
      <c r="JP1018" s="52" t="s">
        <v>996</v>
      </c>
    </row>
    <row r="1019" spans="1:276" ht="16.5">
      <c r="A1019" s="51" t="s">
        <v>1097</v>
      </c>
      <c r="F1019" s="50" t="s">
        <v>1031</v>
      </c>
      <c r="P1019" s="51" t="s">
        <v>1062</v>
      </c>
      <c r="U1019" s="52" t="s">
        <v>5397</v>
      </c>
      <c r="AE1019"/>
      <c r="AF1019"/>
      <c r="AG1019"/>
      <c r="AH1019"/>
      <c r="AI1019"/>
      <c r="BD1019" s="51" t="s">
        <v>1049</v>
      </c>
      <c r="BI1019" s="52">
        <v>3069.1</v>
      </c>
      <c r="CM1019" s="52" t="s">
        <v>8315</v>
      </c>
      <c r="DV1019" s="52" t="s">
        <v>1110</v>
      </c>
      <c r="EK1019" s="51" t="s">
        <v>1072</v>
      </c>
      <c r="EP1019" s="52" t="s">
        <v>2750</v>
      </c>
      <c r="EU1019" s="51" t="s">
        <v>98</v>
      </c>
      <c r="GD1019" s="51" t="s">
        <v>1098</v>
      </c>
      <c r="GI1019" s="51" t="s">
        <v>1098</v>
      </c>
      <c r="GN1019" s="52">
        <v>51038000</v>
      </c>
      <c r="HR1019" s="52" t="s">
        <v>1095</v>
      </c>
      <c r="IQ1019" s="51" t="s">
        <v>1101</v>
      </c>
      <c r="JA1019" s="52">
        <v>1775</v>
      </c>
    </row>
    <row r="1020" spans="1:276" ht="16.5">
      <c r="A1020" s="52">
        <v>106940</v>
      </c>
      <c r="K1020" s="51" t="s">
        <v>98</v>
      </c>
      <c r="P1020" s="52">
        <v>26</v>
      </c>
      <c r="AE1020" s="51" t="s">
        <v>1129</v>
      </c>
      <c r="AF1020"/>
      <c r="AG1020"/>
      <c r="AH1020"/>
      <c r="AI1020"/>
      <c r="AO1020" s="51" t="s">
        <v>1078</v>
      </c>
      <c r="AT1020" s="51" t="s">
        <v>98</v>
      </c>
      <c r="BD1020" s="52">
        <v>100</v>
      </c>
      <c r="BS1020" s="51" t="s">
        <v>1054</v>
      </c>
      <c r="CM1020" s="68"/>
      <c r="DQ1020" s="50" t="s">
        <v>1141</v>
      </c>
      <c r="EA1020" s="51" t="s">
        <v>1131</v>
      </c>
      <c r="EK1020" s="52">
        <v>47</v>
      </c>
      <c r="FY1020" s="51" t="s">
        <v>962</v>
      </c>
      <c r="GD1020" s="52">
        <v>27000</v>
      </c>
      <c r="GI1020" s="52">
        <v>2400000000</v>
      </c>
      <c r="GX1020" s="51" t="s">
        <v>1090</v>
      </c>
      <c r="HM1020" s="51" t="s">
        <v>994</v>
      </c>
      <c r="HW1020" s="51" t="s">
        <v>1134</v>
      </c>
      <c r="IQ1020" s="52" t="s">
        <v>1120</v>
      </c>
      <c r="IV1020" s="51" t="s">
        <v>1139</v>
      </c>
      <c r="JF1020" s="51" t="s">
        <v>1135</v>
      </c>
      <c r="JK1020" s="51" t="s">
        <v>962</v>
      </c>
      <c r="JP1020" s="51" t="s">
        <v>964</v>
      </c>
    </row>
    <row r="1021" spans="1:276" ht="15" thickBot="1">
      <c r="K1021" s="52" t="s">
        <v>2954</v>
      </c>
      <c r="U1021" s="51" t="s">
        <v>1145</v>
      </c>
      <c r="AE1021" s="52" t="s">
        <v>112</v>
      </c>
      <c r="AF1021"/>
      <c r="AG1021"/>
      <c r="AH1021"/>
      <c r="AI1021"/>
      <c r="AO1021" s="52" t="s">
        <v>132</v>
      </c>
      <c r="AT1021" s="52" t="s">
        <v>6372</v>
      </c>
      <c r="BI1021" s="51" t="s">
        <v>1056</v>
      </c>
      <c r="BS1021" s="52">
        <v>2018</v>
      </c>
      <c r="CM1021" s="52" t="s">
        <v>8316</v>
      </c>
      <c r="DV1021" s="51" t="s">
        <v>1092</v>
      </c>
      <c r="EP1021" s="51" t="s">
        <v>1135</v>
      </c>
      <c r="EZ1021" s="51" t="s">
        <v>1042</v>
      </c>
      <c r="FT1021" s="51" t="s">
        <v>1021</v>
      </c>
      <c r="FY1021" s="52" t="s">
        <v>171</v>
      </c>
      <c r="GN1021" s="51" t="s">
        <v>969</v>
      </c>
      <c r="GX1021" s="52" t="s">
        <v>1091</v>
      </c>
      <c r="HM1021" s="52" t="s">
        <v>4653</v>
      </c>
      <c r="HR1021" s="51" t="s">
        <v>1096</v>
      </c>
      <c r="HW1021" s="52" t="s">
        <v>5763</v>
      </c>
      <c r="IV1021" s="52">
        <v>2</v>
      </c>
      <c r="JA1021" s="51" t="s">
        <v>707</v>
      </c>
      <c r="JF1021" s="52" t="s">
        <v>1280</v>
      </c>
      <c r="JK1021" s="52" t="s">
        <v>963</v>
      </c>
      <c r="JP1021" s="52" t="s">
        <v>1482</v>
      </c>
    </row>
    <row r="1022" spans="1:276" ht="17" thickBot="1">
      <c r="A1022" s="51" t="s">
        <v>1098</v>
      </c>
      <c r="F1022" s="50" t="s">
        <v>1032</v>
      </c>
      <c r="P1022" s="51" t="s">
        <v>1063</v>
      </c>
      <c r="U1022" s="52" t="s">
        <v>5398</v>
      </c>
      <c r="AE1022"/>
      <c r="AF1022"/>
      <c r="AG1022"/>
      <c r="AH1022"/>
      <c r="AI1022"/>
      <c r="BD1022" s="51" t="s">
        <v>1050</v>
      </c>
      <c r="BI1022" s="52">
        <v>2050</v>
      </c>
      <c r="CM1022" s="68"/>
      <c r="DV1022" s="52" t="s">
        <v>1111</v>
      </c>
      <c r="EA1022" s="51" t="s">
        <v>1132</v>
      </c>
      <c r="EK1022" s="51" t="s">
        <v>1073</v>
      </c>
      <c r="EP1022" s="52" t="s">
        <v>1280</v>
      </c>
      <c r="EZ1022" s="52" t="s">
        <v>1043</v>
      </c>
      <c r="FT1022" s="69"/>
      <c r="FU1022" s="69" t="s">
        <v>1022</v>
      </c>
      <c r="FV1022" s="69" t="s">
        <v>1012</v>
      </c>
      <c r="GD1022" s="51" t="s">
        <v>1099</v>
      </c>
      <c r="GI1022" s="51" t="s">
        <v>1099</v>
      </c>
      <c r="GN1022" s="52" t="s">
        <v>124</v>
      </c>
      <c r="HR1022" s="52" t="s">
        <v>1103</v>
      </c>
      <c r="IQ1022" s="51" t="s">
        <v>98</v>
      </c>
      <c r="JA1022" s="52" t="s">
        <v>1095</v>
      </c>
    </row>
    <row r="1023" spans="1:276" ht="409.6" thickBot="1">
      <c r="A1023" s="52">
        <v>33890</v>
      </c>
      <c r="AE1023" s="50" t="s">
        <v>1140</v>
      </c>
      <c r="AF1023"/>
      <c r="AG1023"/>
      <c r="AH1023"/>
      <c r="AI1023"/>
      <c r="AO1023" s="50" t="s">
        <v>1079</v>
      </c>
      <c r="BD1023" s="52">
        <v>40</v>
      </c>
      <c r="BS1023" s="51" t="s">
        <v>1056</v>
      </c>
      <c r="CM1023" s="52" t="s">
        <v>8317</v>
      </c>
      <c r="DQ1023" s="51" t="s">
        <v>1142</v>
      </c>
      <c r="EA1023" s="52" t="s">
        <v>1133</v>
      </c>
      <c r="EK1023" s="52" t="s">
        <v>1061</v>
      </c>
      <c r="EU1023" s="51" t="s">
        <v>1090</v>
      </c>
      <c r="FT1023" s="72" t="s">
        <v>1023</v>
      </c>
      <c r="FU1023" s="70" t="s">
        <v>1525</v>
      </c>
      <c r="FV1023" s="70" t="s">
        <v>9393</v>
      </c>
      <c r="FY1023" s="51" t="s">
        <v>964</v>
      </c>
      <c r="GD1023" s="52" t="s">
        <v>1100</v>
      </c>
      <c r="GI1023" s="52" t="s">
        <v>1106</v>
      </c>
      <c r="GX1023" s="51" t="s">
        <v>1092</v>
      </c>
      <c r="HM1023" s="51" t="s">
        <v>961</v>
      </c>
      <c r="HW1023" s="51" t="s">
        <v>1135</v>
      </c>
      <c r="IQ1023" s="52" t="s">
        <v>10988</v>
      </c>
      <c r="IV1023" s="51" t="s">
        <v>98</v>
      </c>
      <c r="JF1023" s="51" t="s">
        <v>1137</v>
      </c>
      <c r="JK1023" s="51" t="s">
        <v>964</v>
      </c>
      <c r="JP1023" s="51" t="s">
        <v>966</v>
      </c>
    </row>
    <row r="1024" spans="1:276" ht="409.6" thickBot="1">
      <c r="U1024" s="51" t="s">
        <v>1147</v>
      </c>
      <c r="AE1024"/>
      <c r="AF1024"/>
      <c r="AG1024"/>
      <c r="AH1024"/>
      <c r="AI1024"/>
      <c r="BI1024" s="51" t="s">
        <v>1057</v>
      </c>
      <c r="BS1024" s="52">
        <v>2022</v>
      </c>
      <c r="CM1024" s="52" t="s">
        <v>8318</v>
      </c>
      <c r="DV1024" s="51" t="s">
        <v>1094</v>
      </c>
      <c r="EP1024" s="51" t="s">
        <v>1137</v>
      </c>
      <c r="EU1024" s="52" t="s">
        <v>1091</v>
      </c>
      <c r="EZ1024" s="50" t="s">
        <v>1044</v>
      </c>
      <c r="FT1024" s="73" t="s">
        <v>1024</v>
      </c>
      <c r="FU1024" s="71" t="s">
        <v>1525</v>
      </c>
      <c r="FV1024" s="71" t="s">
        <v>9394</v>
      </c>
      <c r="FY1024" s="52" t="s">
        <v>171</v>
      </c>
      <c r="GN1024" s="51" t="s">
        <v>970</v>
      </c>
      <c r="GX1024" s="52" t="s">
        <v>1108</v>
      </c>
      <c r="HM1024" s="52" t="s">
        <v>919</v>
      </c>
      <c r="HR1024" s="51" t="s">
        <v>1097</v>
      </c>
      <c r="HW1024" s="52" t="s">
        <v>1280</v>
      </c>
      <c r="JA1024" s="51" t="s">
        <v>1096</v>
      </c>
      <c r="JF1024" s="52" t="s">
        <v>2370</v>
      </c>
      <c r="JK1024" s="52" t="s">
        <v>1477</v>
      </c>
      <c r="JP1024" s="52" t="s">
        <v>997</v>
      </c>
    </row>
    <row r="1025" spans="1:276" ht="409.6" thickBot="1">
      <c r="A1025" s="51" t="s">
        <v>1099</v>
      </c>
      <c r="F1025" s="51" t="s">
        <v>1033</v>
      </c>
      <c r="K1025" s="51" t="s">
        <v>1090</v>
      </c>
      <c r="U1025" s="52">
        <v>166671</v>
      </c>
      <c r="AE1025"/>
      <c r="AF1025"/>
      <c r="AG1025"/>
      <c r="AH1025"/>
      <c r="AI1025"/>
      <c r="AT1025" s="51" t="s">
        <v>1090</v>
      </c>
      <c r="BD1025" s="51" t="s">
        <v>1053</v>
      </c>
      <c r="BI1025" s="52" t="s">
        <v>2737</v>
      </c>
      <c r="CM1025" s="52" t="s">
        <v>8319</v>
      </c>
      <c r="DQ1025" s="51" t="s">
        <v>72</v>
      </c>
      <c r="DV1025" s="52">
        <v>43000</v>
      </c>
      <c r="EA1025" s="51" t="s">
        <v>1134</v>
      </c>
      <c r="EK1025" s="51" t="s">
        <v>732</v>
      </c>
      <c r="EP1025" s="52" t="s">
        <v>2370</v>
      </c>
      <c r="FT1025" s="72" t="s">
        <v>1025</v>
      </c>
      <c r="FU1025" s="70" t="s">
        <v>1525</v>
      </c>
      <c r="FV1025" s="70" t="s">
        <v>9394</v>
      </c>
      <c r="GD1025" s="51" t="s">
        <v>1101</v>
      </c>
      <c r="GI1025" s="51" t="s">
        <v>1101</v>
      </c>
      <c r="GN1025" s="52" t="s">
        <v>124</v>
      </c>
      <c r="HR1025" s="52">
        <v>7856669995</v>
      </c>
      <c r="JA1025" s="52" t="s">
        <v>1103</v>
      </c>
    </row>
    <row r="1026" spans="1:276" ht="280.5" thickBot="1">
      <c r="A1026" s="52" t="s">
        <v>1104</v>
      </c>
      <c r="F1026" s="52" t="s">
        <v>132</v>
      </c>
      <c r="K1026" s="52" t="s">
        <v>1091</v>
      </c>
      <c r="P1026" s="50" t="s">
        <v>1064</v>
      </c>
      <c r="AE1026" s="50" t="s">
        <v>1141</v>
      </c>
      <c r="AF1026"/>
      <c r="AG1026"/>
      <c r="AH1026"/>
      <c r="AI1026"/>
      <c r="AO1026" s="51" t="s">
        <v>1080</v>
      </c>
      <c r="AT1026" s="52" t="s">
        <v>1091</v>
      </c>
      <c r="BD1026" s="52">
        <v>2015</v>
      </c>
      <c r="BS1026" s="51" t="s">
        <v>1070</v>
      </c>
      <c r="CM1026" s="68"/>
      <c r="EA1026" s="52" t="s">
        <v>3794</v>
      </c>
      <c r="EK1026" s="52" t="s">
        <v>3333</v>
      </c>
      <c r="EU1026" s="51" t="s">
        <v>1092</v>
      </c>
      <c r="FT1026" s="73" t="s">
        <v>1026</v>
      </c>
      <c r="FU1026" s="71" t="s">
        <v>1013</v>
      </c>
      <c r="FV1026" s="71" t="s">
        <v>9395</v>
      </c>
      <c r="FY1026" s="51" t="s">
        <v>966</v>
      </c>
      <c r="GD1026" s="52" t="s">
        <v>1102</v>
      </c>
      <c r="GI1026" s="52" t="s">
        <v>1107</v>
      </c>
      <c r="GX1026" s="51" t="s">
        <v>1094</v>
      </c>
      <c r="HM1026" s="51" t="s">
        <v>962</v>
      </c>
      <c r="HW1026" s="51" t="s">
        <v>1137</v>
      </c>
      <c r="JF1026" s="51" t="s">
        <v>1139</v>
      </c>
      <c r="JK1026" s="51" t="s">
        <v>966</v>
      </c>
      <c r="JP1026" s="51" t="s">
        <v>968</v>
      </c>
    </row>
    <row r="1027" spans="1:276" ht="224.5" thickBot="1">
      <c r="U1027" s="51" t="s">
        <v>98</v>
      </c>
      <c r="AE1027"/>
      <c r="AF1027"/>
      <c r="AG1027"/>
      <c r="AH1027"/>
      <c r="AI1027"/>
      <c r="AO1027" s="69"/>
      <c r="AP1027" s="69" t="s">
        <v>1081</v>
      </c>
      <c r="AQ1027" s="69" t="s">
        <v>1082</v>
      </c>
      <c r="BI1027" s="51" t="s">
        <v>1059</v>
      </c>
      <c r="BS1027" s="52">
        <v>181</v>
      </c>
      <c r="CM1027" s="52" t="s">
        <v>8320</v>
      </c>
      <c r="DQ1027" s="51" t="s">
        <v>1143</v>
      </c>
      <c r="DV1027" s="51" t="s">
        <v>707</v>
      </c>
      <c r="EP1027" s="51" t="s">
        <v>1139</v>
      </c>
      <c r="EU1027" s="52" t="s">
        <v>1093</v>
      </c>
      <c r="EZ1027" s="51" t="s">
        <v>1045</v>
      </c>
      <c r="FT1027" s="72" t="s">
        <v>1027</v>
      </c>
      <c r="FU1027" s="70" t="s">
        <v>1030</v>
      </c>
      <c r="FV1027" s="70" t="s">
        <v>9396</v>
      </c>
      <c r="FY1027" s="52" t="s">
        <v>171</v>
      </c>
      <c r="GN1027" s="51" t="s">
        <v>971</v>
      </c>
      <c r="GX1027" s="52">
        <v>18</v>
      </c>
      <c r="HM1027" s="52" t="s">
        <v>1004</v>
      </c>
      <c r="HR1027" s="51" t="s">
        <v>1098</v>
      </c>
      <c r="HW1027" s="52" t="s">
        <v>5764</v>
      </c>
      <c r="IQ1027" s="51" t="s">
        <v>1090</v>
      </c>
      <c r="IV1027" s="50" t="s">
        <v>1140</v>
      </c>
      <c r="JA1027" s="51" t="s">
        <v>1097</v>
      </c>
      <c r="JK1027" s="52" t="s">
        <v>1731</v>
      </c>
      <c r="JP1027" s="52">
        <v>6713250</v>
      </c>
    </row>
    <row r="1028" spans="1:276" ht="409.6" thickBot="1">
      <c r="A1028" s="51" t="s">
        <v>1101</v>
      </c>
      <c r="F1028" s="50" t="s">
        <v>1034</v>
      </c>
      <c r="K1028" s="51" t="s">
        <v>1092</v>
      </c>
      <c r="AE1028"/>
      <c r="AF1028"/>
      <c r="AG1028"/>
      <c r="AH1028"/>
      <c r="AI1028"/>
      <c r="AO1028" s="72" t="s">
        <v>1083</v>
      </c>
      <c r="AP1028" s="70">
        <v>8</v>
      </c>
      <c r="AQ1028" s="70">
        <v>137</v>
      </c>
      <c r="AT1028" s="51" t="s">
        <v>1092</v>
      </c>
      <c r="BD1028" s="51" t="s">
        <v>1054</v>
      </c>
      <c r="BI1028" s="52">
        <v>2</v>
      </c>
      <c r="CM1028" s="68"/>
      <c r="DQ1028" s="52" t="s">
        <v>1283</v>
      </c>
      <c r="DV1028" s="52" t="s">
        <v>1095</v>
      </c>
      <c r="EA1028" s="51" t="s">
        <v>1135</v>
      </c>
      <c r="EK1028" s="51" t="s">
        <v>1074</v>
      </c>
      <c r="EP1028" s="52">
        <v>0</v>
      </c>
      <c r="FT1028" s="73" t="s">
        <v>1028</v>
      </c>
      <c r="FU1028" s="71" t="s">
        <v>1013</v>
      </c>
      <c r="FV1028" s="71" t="s">
        <v>9397</v>
      </c>
      <c r="GD1028" s="51" t="s">
        <v>98</v>
      </c>
      <c r="GI1028" s="51" t="s">
        <v>98</v>
      </c>
      <c r="GN1028" s="52" t="s">
        <v>3502</v>
      </c>
      <c r="HR1028" s="52">
        <v>1649270000</v>
      </c>
      <c r="IQ1028" s="52" t="s">
        <v>1113</v>
      </c>
      <c r="JA1028" s="52">
        <v>284135</v>
      </c>
      <c r="JF1028" s="51" t="s">
        <v>98</v>
      </c>
    </row>
    <row r="1029" spans="1:276" ht="409.6" thickBot="1">
      <c r="A1029" s="52" t="s">
        <v>1102</v>
      </c>
      <c r="K1029" s="52" t="s">
        <v>2956</v>
      </c>
      <c r="P1029" s="51" t="s">
        <v>1065</v>
      </c>
      <c r="U1029" s="51" t="s">
        <v>1114</v>
      </c>
      <c r="AE1029" s="51" t="s">
        <v>1142</v>
      </c>
      <c r="AF1029"/>
      <c r="AG1029"/>
      <c r="AH1029"/>
      <c r="AI1029"/>
      <c r="AO1029" s="73" t="s">
        <v>1084</v>
      </c>
      <c r="AP1029" s="71">
        <v>6</v>
      </c>
      <c r="AQ1029" s="71">
        <v>9813.4500000000007</v>
      </c>
      <c r="AT1029" s="52" t="s">
        <v>1093</v>
      </c>
      <c r="BD1029" s="52">
        <v>2016</v>
      </c>
      <c r="BS1029" s="51" t="s">
        <v>1071</v>
      </c>
      <c r="CM1029" s="52" t="s">
        <v>8321</v>
      </c>
      <c r="EA1029" s="52" t="s">
        <v>1136</v>
      </c>
      <c r="EK1029" s="52" t="s">
        <v>3163</v>
      </c>
      <c r="EU1029" s="51" t="s">
        <v>1094</v>
      </c>
      <c r="EZ1029" s="51" t="s">
        <v>1046</v>
      </c>
      <c r="FT1029" s="72" t="s">
        <v>1029</v>
      </c>
      <c r="FU1029" s="70" t="s">
        <v>1013</v>
      </c>
      <c r="FV1029" s="70" t="s">
        <v>9398</v>
      </c>
      <c r="FY1029" s="51" t="s">
        <v>968</v>
      </c>
      <c r="GI1029" s="52" t="s">
        <v>35</v>
      </c>
      <c r="GX1029" s="51" t="s">
        <v>707</v>
      </c>
      <c r="HM1029" s="51" t="s">
        <v>964</v>
      </c>
      <c r="HW1029" s="83" t="s">
        <v>5765</v>
      </c>
      <c r="JF1029" s="52" t="s">
        <v>4891</v>
      </c>
      <c r="JK1029" s="51" t="s">
        <v>968</v>
      </c>
      <c r="JP1029" s="51" t="s">
        <v>969</v>
      </c>
    </row>
    <row r="1030" spans="1:276" ht="409.6" thickBot="1">
      <c r="AE1030"/>
      <c r="AF1030"/>
      <c r="AG1030"/>
      <c r="AH1030"/>
      <c r="AI1030"/>
      <c r="AO1030" s="72" t="s">
        <v>1085</v>
      </c>
      <c r="AP1030" s="70">
        <v>7</v>
      </c>
      <c r="AQ1030" s="70">
        <v>24326.54</v>
      </c>
      <c r="BI1030" s="51" t="s">
        <v>1060</v>
      </c>
      <c r="BS1030" s="52">
        <v>167</v>
      </c>
      <c r="CM1030" s="68"/>
      <c r="DQ1030" s="51" t="s">
        <v>1145</v>
      </c>
      <c r="DV1030" s="51" t="s">
        <v>1096</v>
      </c>
      <c r="EP1030" s="51" t="s">
        <v>98</v>
      </c>
      <c r="EU1030" s="52">
        <v>6399</v>
      </c>
      <c r="EZ1030" s="52" t="s">
        <v>1047</v>
      </c>
      <c r="FT1030" s="73" t="s">
        <v>36</v>
      </c>
      <c r="FU1030" s="71" t="s">
        <v>1013</v>
      </c>
      <c r="FV1030" s="71" t="s">
        <v>9399</v>
      </c>
      <c r="FY1030" s="52" t="s">
        <v>124</v>
      </c>
      <c r="GN1030" s="51" t="s">
        <v>998</v>
      </c>
      <c r="GX1030" s="52" t="s">
        <v>1095</v>
      </c>
      <c r="HM1030" s="52" t="s">
        <v>979</v>
      </c>
      <c r="HR1030" s="51" t="s">
        <v>1099</v>
      </c>
      <c r="HW1030" s="51" t="s">
        <v>1139</v>
      </c>
      <c r="IQ1030" s="51" t="s">
        <v>1092</v>
      </c>
      <c r="IV1030" s="50" t="s">
        <v>1141</v>
      </c>
      <c r="JA1030" s="51" t="s">
        <v>1098</v>
      </c>
      <c r="JK1030" s="52" t="s">
        <v>124</v>
      </c>
      <c r="JP1030" s="52" t="s">
        <v>124</v>
      </c>
    </row>
    <row r="1031" spans="1:276" ht="17" thickBot="1">
      <c r="A1031" s="51" t="s">
        <v>98</v>
      </c>
      <c r="F1031" s="51" t="s">
        <v>1035</v>
      </c>
      <c r="K1031" s="51" t="s">
        <v>1094</v>
      </c>
      <c r="P1031" s="51" t="s">
        <v>1066</v>
      </c>
      <c r="U1031" s="51" t="s">
        <v>1143</v>
      </c>
      <c r="AE1031" s="51" t="s">
        <v>72</v>
      </c>
      <c r="AF1031"/>
      <c r="AG1031"/>
      <c r="AH1031"/>
      <c r="AI1031"/>
      <c r="AO1031" s="73" t="s">
        <v>1086</v>
      </c>
      <c r="AP1031" s="71">
        <v>14</v>
      </c>
      <c r="AQ1031" s="71">
        <v>2887.31</v>
      </c>
      <c r="AT1031" s="51" t="s">
        <v>1094</v>
      </c>
      <c r="BD1031" s="51" t="s">
        <v>1249</v>
      </c>
      <c r="BI1031" s="52" t="s">
        <v>1061</v>
      </c>
      <c r="CM1031" s="52" t="s">
        <v>8322</v>
      </c>
      <c r="DQ1031" s="52" t="s">
        <v>1284</v>
      </c>
      <c r="DV1031" s="52" t="s">
        <v>1103</v>
      </c>
      <c r="EA1031" s="51" t="s">
        <v>1137</v>
      </c>
      <c r="EK1031" s="51" t="s">
        <v>1075</v>
      </c>
      <c r="EP1031" s="52" t="s">
        <v>2751</v>
      </c>
      <c r="FT1031" s="50" t="s">
        <v>1031</v>
      </c>
      <c r="GN1031" s="52" t="s">
        <v>3503</v>
      </c>
      <c r="HR1031" s="52" t="s">
        <v>1104</v>
      </c>
      <c r="HW1031" s="52">
        <v>10</v>
      </c>
      <c r="IQ1031" s="52" t="s">
        <v>693</v>
      </c>
      <c r="JA1031" s="52">
        <v>218817</v>
      </c>
    </row>
    <row r="1032" spans="1:276" ht="23.5" thickBot="1">
      <c r="A1032" s="52" t="s">
        <v>2347</v>
      </c>
      <c r="F1032" s="52" t="s">
        <v>1538</v>
      </c>
      <c r="K1032" s="52">
        <v>2893</v>
      </c>
      <c r="P1032" s="52" t="s">
        <v>1067</v>
      </c>
      <c r="U1032" s="52" t="s">
        <v>5397</v>
      </c>
      <c r="AE1032"/>
      <c r="AF1032"/>
      <c r="AG1032"/>
      <c r="AH1032"/>
      <c r="AI1032"/>
      <c r="AO1032" s="72" t="s">
        <v>1087</v>
      </c>
      <c r="AP1032" s="70">
        <v>6</v>
      </c>
      <c r="AQ1032" s="70">
        <v>623</v>
      </c>
      <c r="AT1032" s="52">
        <v>412.58</v>
      </c>
      <c r="BD1032" s="52">
        <v>307906</v>
      </c>
      <c r="BS1032" s="51" t="s">
        <v>1072</v>
      </c>
      <c r="CM1032" s="68"/>
      <c r="EA1032" s="52" t="s">
        <v>3795</v>
      </c>
      <c r="EK1032" s="52" t="s">
        <v>1261</v>
      </c>
      <c r="EU1032" s="51" t="s">
        <v>707</v>
      </c>
      <c r="EZ1032" s="51" t="s">
        <v>707</v>
      </c>
      <c r="FY1032" s="51" t="s">
        <v>969</v>
      </c>
      <c r="GD1032" s="51" t="s">
        <v>1090</v>
      </c>
      <c r="GX1032" s="51" t="s">
        <v>1096</v>
      </c>
      <c r="HM1032" s="51" t="s">
        <v>966</v>
      </c>
      <c r="JK1032" s="51" t="s">
        <v>969</v>
      </c>
      <c r="JP1032" s="51" t="s">
        <v>970</v>
      </c>
    </row>
    <row r="1033" spans="1:276" ht="16.5">
      <c r="AE1033" s="51" t="s">
        <v>1143</v>
      </c>
      <c r="AF1033"/>
      <c r="AG1033"/>
      <c r="AH1033"/>
      <c r="AI1033"/>
      <c r="AO1033" s="50" t="s">
        <v>1088</v>
      </c>
      <c r="BI1033" s="51" t="s">
        <v>732</v>
      </c>
      <c r="BS1033" s="52">
        <v>100</v>
      </c>
      <c r="CM1033" s="52" t="s">
        <v>8323</v>
      </c>
      <c r="DQ1033" s="51" t="s">
        <v>1147</v>
      </c>
      <c r="DV1033" s="51" t="s">
        <v>1097</v>
      </c>
      <c r="EU1033" s="52" t="s">
        <v>1114</v>
      </c>
      <c r="EZ1033" s="52" t="s">
        <v>1048</v>
      </c>
      <c r="FY1033" s="52" t="s">
        <v>124</v>
      </c>
      <c r="GD1033" s="52" t="s">
        <v>1091</v>
      </c>
      <c r="GI1033" s="50" t="s">
        <v>1121</v>
      </c>
      <c r="GN1033" s="51" t="s">
        <v>999</v>
      </c>
      <c r="GX1033" s="52" t="s">
        <v>1103</v>
      </c>
      <c r="HM1033" s="52" t="s">
        <v>997</v>
      </c>
      <c r="HR1033" s="51" t="s">
        <v>1101</v>
      </c>
      <c r="HW1033" s="51" t="s">
        <v>98</v>
      </c>
      <c r="IQ1033" s="51" t="s">
        <v>1094</v>
      </c>
      <c r="IV1033" s="51" t="s">
        <v>1142</v>
      </c>
      <c r="JA1033" s="51" t="s">
        <v>1099</v>
      </c>
      <c r="JF1033" s="50" t="s">
        <v>1140</v>
      </c>
      <c r="JK1033" s="52" t="s">
        <v>124</v>
      </c>
      <c r="JP1033" s="52" t="s">
        <v>124</v>
      </c>
    </row>
    <row r="1034" spans="1:276" ht="16.5">
      <c r="F1034" s="50" t="s">
        <v>1037</v>
      </c>
      <c r="K1034" s="51" t="s">
        <v>707</v>
      </c>
      <c r="P1034" s="51" t="s">
        <v>1068</v>
      </c>
      <c r="U1034" s="51" t="s">
        <v>1145</v>
      </c>
      <c r="AE1034" s="52" t="s">
        <v>5998</v>
      </c>
      <c r="AF1034"/>
      <c r="AG1034"/>
      <c r="AH1034"/>
      <c r="AI1034"/>
      <c r="AT1034" s="51" t="s">
        <v>707</v>
      </c>
      <c r="BD1034" s="51" t="s">
        <v>1056</v>
      </c>
      <c r="BI1034" s="52" t="s">
        <v>7583</v>
      </c>
      <c r="CM1034" s="52" t="s">
        <v>8324</v>
      </c>
      <c r="DQ1034" s="52">
        <v>21700</v>
      </c>
      <c r="DV1034" s="52">
        <v>5200000000</v>
      </c>
      <c r="EA1034" s="51" t="s">
        <v>1139</v>
      </c>
      <c r="FT1034" s="50" t="s">
        <v>1032</v>
      </c>
      <c r="GN1034" s="52">
        <v>6700000</v>
      </c>
      <c r="HR1034" s="52" t="s">
        <v>1104</v>
      </c>
      <c r="HW1034" s="52" t="s">
        <v>5766</v>
      </c>
      <c r="IQ1034" s="52">
        <v>15269</v>
      </c>
      <c r="JA1034" s="52" t="s">
        <v>1104</v>
      </c>
    </row>
    <row r="1035" spans="1:276" ht="16.5">
      <c r="K1035" s="52" t="s">
        <v>1095</v>
      </c>
      <c r="P1035" s="52" t="s">
        <v>4297</v>
      </c>
      <c r="U1035" s="52" t="s">
        <v>5398</v>
      </c>
      <c r="AE1035"/>
      <c r="AF1035"/>
      <c r="AG1035"/>
      <c r="AH1035"/>
      <c r="AI1035"/>
      <c r="AT1035" s="52" t="s">
        <v>1095</v>
      </c>
      <c r="BD1035" s="52">
        <v>2030</v>
      </c>
      <c r="BS1035" s="51" t="s">
        <v>1073</v>
      </c>
      <c r="CM1035" s="52" t="s">
        <v>8325</v>
      </c>
      <c r="EA1035" s="52">
        <v>55</v>
      </c>
      <c r="EP1035" s="50" t="s">
        <v>1140</v>
      </c>
      <c r="EU1035" s="51" t="s">
        <v>1096</v>
      </c>
      <c r="EZ1035" s="51" t="s">
        <v>1049</v>
      </c>
      <c r="FY1035" s="51" t="s">
        <v>970</v>
      </c>
      <c r="GD1035" s="51" t="s">
        <v>1092</v>
      </c>
      <c r="GX1035" s="51" t="s">
        <v>1097</v>
      </c>
      <c r="HM1035" s="51" t="s">
        <v>968</v>
      </c>
      <c r="IV1035" s="51" t="s">
        <v>72</v>
      </c>
      <c r="JK1035" s="51" t="s">
        <v>970</v>
      </c>
      <c r="JP1035" s="51" t="s">
        <v>971</v>
      </c>
    </row>
    <row r="1036" spans="1:276" ht="17" thickBot="1">
      <c r="A1036" s="51" t="s">
        <v>1090</v>
      </c>
      <c r="AE1036" s="51" t="s">
        <v>1145</v>
      </c>
      <c r="AF1036"/>
      <c r="AG1036"/>
      <c r="AH1036"/>
      <c r="AI1036"/>
      <c r="AO1036" s="51" t="s">
        <v>1089</v>
      </c>
      <c r="BI1036" s="51" t="s">
        <v>1062</v>
      </c>
      <c r="BS1036" s="52" t="s">
        <v>2002</v>
      </c>
      <c r="CM1036" s="52" t="s">
        <v>8326</v>
      </c>
      <c r="DQ1036" s="51" t="s">
        <v>98</v>
      </c>
      <c r="DV1036" s="51" t="s">
        <v>1098</v>
      </c>
      <c r="EK1036" s="51" t="s">
        <v>1066</v>
      </c>
      <c r="EU1036" s="52" t="s">
        <v>1103</v>
      </c>
      <c r="EZ1036" s="52">
        <v>87</v>
      </c>
      <c r="FY1036" s="52" t="s">
        <v>124</v>
      </c>
      <c r="GD1036" s="52" t="s">
        <v>1105</v>
      </c>
      <c r="GI1036" s="51" t="s">
        <v>1122</v>
      </c>
      <c r="GN1036" s="51" t="s">
        <v>98</v>
      </c>
      <c r="HM1036" s="52">
        <v>0</v>
      </c>
      <c r="HR1036" s="51" t="s">
        <v>98</v>
      </c>
      <c r="IQ1036" s="51" t="s">
        <v>707</v>
      </c>
      <c r="JA1036" s="51" t="s">
        <v>1101</v>
      </c>
      <c r="JF1036" s="50" t="s">
        <v>1141</v>
      </c>
      <c r="JK1036" s="52" t="s">
        <v>124</v>
      </c>
      <c r="JP1036" s="52" t="s">
        <v>5061</v>
      </c>
    </row>
    <row r="1037" spans="1:276" ht="15" thickBot="1">
      <c r="A1037" s="52" t="s">
        <v>1091</v>
      </c>
      <c r="F1037" s="51" t="s">
        <v>1038</v>
      </c>
      <c r="K1037" s="51" t="s">
        <v>1096</v>
      </c>
      <c r="P1037" s="51" t="s">
        <v>1069</v>
      </c>
      <c r="U1037" s="51" t="s">
        <v>1147</v>
      </c>
      <c r="AE1037" s="52" t="s">
        <v>5999</v>
      </c>
      <c r="AF1037"/>
      <c r="AG1037"/>
      <c r="AH1037"/>
      <c r="AI1037"/>
      <c r="AT1037" s="51" t="s">
        <v>1096</v>
      </c>
      <c r="BD1037" s="51" t="s">
        <v>1057</v>
      </c>
      <c r="BI1037" s="52">
        <v>0</v>
      </c>
      <c r="CM1037" s="52" t="s">
        <v>8327</v>
      </c>
      <c r="DV1037" s="52">
        <v>900000000</v>
      </c>
      <c r="EA1037" s="51" t="s">
        <v>98</v>
      </c>
      <c r="EK1037" s="52" t="s">
        <v>3164</v>
      </c>
      <c r="FT1037" s="51" t="s">
        <v>1033</v>
      </c>
      <c r="GI1037" s="69" t="s">
        <v>1123</v>
      </c>
      <c r="GJ1037" s="69" t="s">
        <v>98</v>
      </c>
      <c r="GN1037" s="52" t="s">
        <v>212</v>
      </c>
      <c r="GX1037" s="51" t="s">
        <v>1098</v>
      </c>
      <c r="HR1037" s="52" t="s">
        <v>10636</v>
      </c>
      <c r="IQ1037" s="52" t="s">
        <v>1114</v>
      </c>
      <c r="IV1037" s="51" t="s">
        <v>1143</v>
      </c>
      <c r="JA1037" s="52" t="s">
        <v>1102</v>
      </c>
    </row>
    <row r="1038" spans="1:276" ht="120.5" thickBot="1">
      <c r="F1038" s="52" t="s">
        <v>1979</v>
      </c>
      <c r="K1038" s="52" t="s">
        <v>1103</v>
      </c>
      <c r="U1038" s="52">
        <v>166671</v>
      </c>
      <c r="AE1038"/>
      <c r="AF1038"/>
      <c r="AG1038"/>
      <c r="AH1038"/>
      <c r="AI1038"/>
      <c r="AO1038" s="51" t="s">
        <v>1090</v>
      </c>
      <c r="AT1038" s="52" t="s">
        <v>1103</v>
      </c>
      <c r="BD1038" s="52" t="s">
        <v>1255</v>
      </c>
      <c r="BS1038" s="51" t="s">
        <v>732</v>
      </c>
      <c r="CM1038" s="68"/>
      <c r="DQ1038" s="51" t="s">
        <v>1095</v>
      </c>
      <c r="EA1038" s="52" t="s">
        <v>3796</v>
      </c>
      <c r="EP1038" s="50" t="s">
        <v>1141</v>
      </c>
      <c r="EU1038" s="51" t="s">
        <v>1097</v>
      </c>
      <c r="EZ1038" s="51" t="s">
        <v>1050</v>
      </c>
      <c r="FT1038" s="52" t="s">
        <v>132</v>
      </c>
      <c r="FY1038" s="51" t="s">
        <v>971</v>
      </c>
      <c r="GD1038" s="51" t="s">
        <v>1094</v>
      </c>
      <c r="GI1038" s="70" t="s">
        <v>2365</v>
      </c>
      <c r="GJ1038" s="70" t="s">
        <v>9732</v>
      </c>
      <c r="GX1038" s="52">
        <v>0</v>
      </c>
      <c r="HM1038" s="51" t="s">
        <v>969</v>
      </c>
      <c r="HW1038" s="50" t="s">
        <v>1140</v>
      </c>
      <c r="IV1038" s="52" t="s">
        <v>11189</v>
      </c>
      <c r="JK1038" s="51" t="s">
        <v>971</v>
      </c>
      <c r="JP1038" s="51" t="s">
        <v>972</v>
      </c>
    </row>
    <row r="1039" spans="1:276" ht="48.5" thickBot="1">
      <c r="A1039" s="51" t="s">
        <v>1092</v>
      </c>
      <c r="F1039" s="68"/>
      <c r="P1039" s="51" t="s">
        <v>1053</v>
      </c>
      <c r="AE1039" s="51" t="s">
        <v>1147</v>
      </c>
      <c r="AF1039"/>
      <c r="AG1039"/>
      <c r="AH1039"/>
      <c r="AI1039"/>
      <c r="AO1039" s="52" t="s">
        <v>1091</v>
      </c>
      <c r="BI1039" s="51" t="s">
        <v>1063</v>
      </c>
      <c r="BS1039" s="52" t="s">
        <v>7971</v>
      </c>
      <c r="CM1039" s="52" t="s">
        <v>8328</v>
      </c>
      <c r="DV1039" s="51" t="s">
        <v>1099</v>
      </c>
      <c r="EK1039" s="51" t="s">
        <v>1068</v>
      </c>
      <c r="EU1039" s="52">
        <v>1118921</v>
      </c>
      <c r="EZ1039" s="52">
        <v>10</v>
      </c>
      <c r="GD1039" s="52">
        <v>1455</v>
      </c>
      <c r="GI1039" s="71" t="s">
        <v>1273</v>
      </c>
      <c r="GJ1039" s="71" t="s">
        <v>9733</v>
      </c>
      <c r="HM1039" s="52" t="s">
        <v>124</v>
      </c>
      <c r="IQ1039" s="51" t="s">
        <v>1096</v>
      </c>
      <c r="JA1039" s="51" t="s">
        <v>98</v>
      </c>
      <c r="JF1039" s="51" t="s">
        <v>1142</v>
      </c>
      <c r="JK1039" s="52" t="s">
        <v>11327</v>
      </c>
      <c r="JP1039" s="52" t="s">
        <v>5062</v>
      </c>
    </row>
    <row r="1040" spans="1:276" ht="16.5">
      <c r="A1040" s="52" t="s">
        <v>1105</v>
      </c>
      <c r="F1040" s="52" t="s">
        <v>1980</v>
      </c>
      <c r="K1040" s="51" t="s">
        <v>1097</v>
      </c>
      <c r="P1040" s="52">
        <v>2015</v>
      </c>
      <c r="U1040" s="51" t="s">
        <v>98</v>
      </c>
      <c r="AE1040" s="52">
        <v>16022</v>
      </c>
      <c r="AF1040"/>
      <c r="AG1040"/>
      <c r="AH1040"/>
      <c r="AI1040"/>
      <c r="AT1040" s="51" t="s">
        <v>1097</v>
      </c>
      <c r="BD1040" s="51" t="s">
        <v>1059</v>
      </c>
      <c r="BI1040" s="52">
        <v>31</v>
      </c>
      <c r="CM1040" s="52" t="s">
        <v>8329</v>
      </c>
      <c r="DQ1040" s="51" t="s">
        <v>1143</v>
      </c>
      <c r="DV1040" s="52" t="s">
        <v>1104</v>
      </c>
      <c r="EK1040" s="52" t="s">
        <v>3334</v>
      </c>
      <c r="FT1040" s="50" t="s">
        <v>1034</v>
      </c>
      <c r="FY1040" s="51" t="s">
        <v>972</v>
      </c>
      <c r="GI1040" s="50" t="s">
        <v>1128</v>
      </c>
      <c r="GX1040" s="51" t="s">
        <v>1099</v>
      </c>
      <c r="IQ1040" s="52" t="s">
        <v>1103</v>
      </c>
      <c r="IV1040" s="51" t="s">
        <v>1145</v>
      </c>
    </row>
    <row r="1041" spans="1:276" ht="16.5">
      <c r="F1041" s="52" t="s">
        <v>1981</v>
      </c>
      <c r="K1041" s="52">
        <v>855157</v>
      </c>
      <c r="U1041" s="52" t="s">
        <v>5399</v>
      </c>
      <c r="AE1041"/>
      <c r="AF1041"/>
      <c r="AG1041"/>
      <c r="AH1041"/>
      <c r="AI1041"/>
      <c r="AO1041" s="51" t="s">
        <v>1092</v>
      </c>
      <c r="AT1041" s="52">
        <v>152445</v>
      </c>
      <c r="BD1041" s="52">
        <v>0</v>
      </c>
      <c r="BS1041" s="51" t="s">
        <v>1074</v>
      </c>
      <c r="CM1041" s="68"/>
      <c r="EP1041" s="51" t="s">
        <v>1142</v>
      </c>
      <c r="EU1041" s="51" t="s">
        <v>1098</v>
      </c>
      <c r="EZ1041" s="51" t="s">
        <v>1051</v>
      </c>
      <c r="GD1041" s="51" t="s">
        <v>707</v>
      </c>
      <c r="GN1041" s="50" t="s">
        <v>1009</v>
      </c>
      <c r="GX1041" s="52" t="s">
        <v>1100</v>
      </c>
      <c r="HM1041" s="51" t="s">
        <v>970</v>
      </c>
      <c r="HR1041" s="50" t="s">
        <v>1121</v>
      </c>
      <c r="HW1041" s="50" t="s">
        <v>1141</v>
      </c>
      <c r="IV1041" s="52" t="s">
        <v>11190</v>
      </c>
      <c r="JF1041" s="51" t="s">
        <v>72</v>
      </c>
      <c r="JK1041" s="51" t="s">
        <v>998</v>
      </c>
      <c r="JP1041" s="51" t="s">
        <v>973</v>
      </c>
    </row>
    <row r="1042" spans="1:276" ht="16.5">
      <c r="A1042" s="51" t="s">
        <v>1094</v>
      </c>
      <c r="F1042" s="52" t="s">
        <v>1982</v>
      </c>
      <c r="P1042" s="51" t="s">
        <v>1054</v>
      </c>
      <c r="AE1042" s="51" t="s">
        <v>98</v>
      </c>
      <c r="AF1042"/>
      <c r="AG1042"/>
      <c r="AH1042"/>
      <c r="AI1042"/>
      <c r="AO1042" s="52" t="s">
        <v>1093</v>
      </c>
      <c r="BS1042" s="52" t="s">
        <v>1247</v>
      </c>
      <c r="CM1042" s="52" t="s">
        <v>8330</v>
      </c>
      <c r="DQ1042" s="51" t="s">
        <v>1145</v>
      </c>
      <c r="DV1042" s="51" t="s">
        <v>1101</v>
      </c>
      <c r="EA1042" s="50" t="s">
        <v>1140</v>
      </c>
      <c r="EK1042" s="51" t="s">
        <v>1069</v>
      </c>
      <c r="EU1042" s="52">
        <v>2658864</v>
      </c>
      <c r="EZ1042" s="52" t="s">
        <v>8991</v>
      </c>
      <c r="FY1042" s="51" t="s">
        <v>973</v>
      </c>
      <c r="GD1042" s="52" t="s">
        <v>72</v>
      </c>
      <c r="HM1042" s="52" t="s">
        <v>124</v>
      </c>
      <c r="IQ1042" s="51" t="s">
        <v>1097</v>
      </c>
      <c r="JK1042" s="52" t="s">
        <v>11340</v>
      </c>
      <c r="JP1042" s="52">
        <v>1521670</v>
      </c>
    </row>
    <row r="1043" spans="1:276" ht="16.5">
      <c r="A1043" s="52">
        <v>715</v>
      </c>
      <c r="F1043" s="74" t="s">
        <v>1983</v>
      </c>
      <c r="K1043" s="51" t="s">
        <v>1098</v>
      </c>
      <c r="P1043" s="52">
        <v>2016</v>
      </c>
      <c r="U1043" s="50" t="s">
        <v>1148</v>
      </c>
      <c r="AE1043"/>
      <c r="AF1043"/>
      <c r="AG1043"/>
      <c r="AH1043"/>
      <c r="AI1043"/>
      <c r="AT1043" s="51" t="s">
        <v>1098</v>
      </c>
      <c r="BD1043" s="51" t="s">
        <v>1060</v>
      </c>
      <c r="CM1043" s="52" t="s">
        <v>8331</v>
      </c>
      <c r="DV1043" s="52" t="s">
        <v>1567</v>
      </c>
      <c r="EK1043" s="52" t="s">
        <v>260</v>
      </c>
      <c r="EP1043" s="51" t="s">
        <v>72</v>
      </c>
      <c r="FT1043" s="51" t="s">
        <v>1035</v>
      </c>
      <c r="GI1043" s="51" t="s">
        <v>1129</v>
      </c>
      <c r="GX1043" s="51" t="s">
        <v>1101</v>
      </c>
      <c r="IQ1043" s="52">
        <v>266370</v>
      </c>
      <c r="IV1043" s="51" t="s">
        <v>1147</v>
      </c>
      <c r="JA1043" s="51" t="s">
        <v>1090</v>
      </c>
      <c r="JF1043" s="51" t="s">
        <v>1143</v>
      </c>
    </row>
    <row r="1044" spans="1:276" ht="17" thickBot="1">
      <c r="F1044" s="68"/>
      <c r="K1044" s="52">
        <v>1</v>
      </c>
      <c r="AE1044" s="51" t="s">
        <v>1095</v>
      </c>
      <c r="AF1044"/>
      <c r="AG1044"/>
      <c r="AH1044"/>
      <c r="AI1044"/>
      <c r="AO1044" s="51" t="s">
        <v>1094</v>
      </c>
      <c r="AT1044" s="52">
        <v>649000</v>
      </c>
      <c r="BD1044" s="52" t="s">
        <v>1061</v>
      </c>
      <c r="BI1044" s="50" t="s">
        <v>1064</v>
      </c>
      <c r="BS1044" s="51" t="s">
        <v>1075</v>
      </c>
      <c r="CM1044" s="52" t="s">
        <v>8332</v>
      </c>
      <c r="DQ1044" s="51" t="s">
        <v>1147</v>
      </c>
      <c r="EU1044" s="51" t="s">
        <v>1099</v>
      </c>
      <c r="EZ1044" s="51" t="s">
        <v>1053</v>
      </c>
      <c r="FT1044" s="52" t="s">
        <v>3044</v>
      </c>
      <c r="FY1044" s="51" t="s">
        <v>98</v>
      </c>
      <c r="GD1044" s="51" t="s">
        <v>1096</v>
      </c>
      <c r="GI1044" s="52" t="s">
        <v>132</v>
      </c>
      <c r="GN1044" s="51" t="s">
        <v>1010</v>
      </c>
      <c r="GX1044" s="52" t="s">
        <v>1102</v>
      </c>
      <c r="HM1044" s="51" t="s">
        <v>971</v>
      </c>
      <c r="HR1044" s="51" t="s">
        <v>1122</v>
      </c>
      <c r="HW1044" s="51" t="s">
        <v>1142</v>
      </c>
      <c r="IV1044" s="52">
        <v>62586</v>
      </c>
      <c r="JA1044" s="52" t="s">
        <v>1110</v>
      </c>
      <c r="JF1044" s="52" t="s">
        <v>4389</v>
      </c>
      <c r="JK1044" s="51" t="s">
        <v>999</v>
      </c>
      <c r="JP1044" s="51" t="s">
        <v>98</v>
      </c>
    </row>
    <row r="1045" spans="1:276" ht="17" thickBot="1">
      <c r="A1045" s="51" t="s">
        <v>707</v>
      </c>
      <c r="F1045" s="52" t="s">
        <v>1984</v>
      </c>
      <c r="P1045" s="51" t="s">
        <v>1056</v>
      </c>
      <c r="AE1045"/>
      <c r="AF1045"/>
      <c r="AG1045"/>
      <c r="AH1045"/>
      <c r="AI1045"/>
      <c r="AO1045" s="52">
        <v>387.01</v>
      </c>
      <c r="BS1045" s="52" t="s">
        <v>3045</v>
      </c>
      <c r="CM1045" s="52" t="s">
        <v>8333</v>
      </c>
      <c r="DV1045" s="51" t="s">
        <v>98</v>
      </c>
      <c r="EA1045" s="50" t="s">
        <v>1141</v>
      </c>
      <c r="EK1045" s="51" t="s">
        <v>1053</v>
      </c>
      <c r="EP1045" s="51" t="s">
        <v>1143</v>
      </c>
      <c r="EU1045" s="52" t="s">
        <v>1100</v>
      </c>
      <c r="EZ1045" s="52">
        <v>2015</v>
      </c>
      <c r="GD1045" s="52" t="s">
        <v>1103</v>
      </c>
      <c r="GN1045" s="69"/>
      <c r="GO1045" s="69" t="s">
        <v>1011</v>
      </c>
      <c r="GP1045" s="69" t="s">
        <v>1012</v>
      </c>
      <c r="HM1045" s="52" t="s">
        <v>4648</v>
      </c>
      <c r="HR1045" s="69" t="s">
        <v>1123</v>
      </c>
      <c r="HS1045" s="69" t="s">
        <v>98</v>
      </c>
      <c r="IQ1045" s="51" t="s">
        <v>1098</v>
      </c>
    </row>
    <row r="1046" spans="1:276" ht="409.6" thickBot="1">
      <c r="A1046" s="52" t="s">
        <v>1095</v>
      </c>
      <c r="F1046" s="52" t="s">
        <v>1985</v>
      </c>
      <c r="K1046" s="51" t="s">
        <v>1099</v>
      </c>
      <c r="P1046" s="52">
        <v>2020</v>
      </c>
      <c r="U1046" s="51" t="s">
        <v>1149</v>
      </c>
      <c r="AE1046" s="51" t="s">
        <v>1143</v>
      </c>
      <c r="AF1046"/>
      <c r="AG1046"/>
      <c r="AH1046"/>
      <c r="AI1046"/>
      <c r="AT1046" s="51" t="s">
        <v>1099</v>
      </c>
      <c r="BD1046" s="51" t="s">
        <v>732</v>
      </c>
      <c r="CM1046" s="52" t="s">
        <v>8334</v>
      </c>
      <c r="DQ1046" s="51" t="s">
        <v>98</v>
      </c>
      <c r="DV1046" s="52" t="s">
        <v>1568</v>
      </c>
      <c r="EK1046" s="52">
        <v>2010</v>
      </c>
      <c r="EP1046" s="52" t="s">
        <v>2752</v>
      </c>
      <c r="FT1046" s="50" t="s">
        <v>1037</v>
      </c>
      <c r="GI1046" s="50" t="s">
        <v>1130</v>
      </c>
      <c r="GN1046" s="72" t="s">
        <v>990</v>
      </c>
      <c r="GO1046" s="70" t="s">
        <v>1525</v>
      </c>
      <c r="GP1046" s="70" t="s">
        <v>3504</v>
      </c>
      <c r="GX1046" s="51" t="s">
        <v>98</v>
      </c>
      <c r="HR1046" s="70" t="s">
        <v>1125</v>
      </c>
      <c r="HS1046" s="70" t="s">
        <v>10637</v>
      </c>
      <c r="HW1046" s="51" t="s">
        <v>72</v>
      </c>
      <c r="IQ1046" s="52">
        <v>0</v>
      </c>
      <c r="IV1046" s="51" t="s">
        <v>98</v>
      </c>
      <c r="JA1046" s="51" t="s">
        <v>1092</v>
      </c>
      <c r="JF1046" s="51" t="s">
        <v>1145</v>
      </c>
      <c r="JK1046" s="51" t="s">
        <v>98</v>
      </c>
    </row>
    <row r="1047" spans="1:276" ht="400.5" customHeight="1" thickBot="1">
      <c r="F1047" s="68"/>
      <c r="K1047" s="52" t="s">
        <v>1100</v>
      </c>
      <c r="U1047" s="52" t="s">
        <v>1150</v>
      </c>
      <c r="AE1047" s="52" t="s">
        <v>5998</v>
      </c>
      <c r="AF1047"/>
      <c r="AG1047"/>
      <c r="AH1047"/>
      <c r="AI1047"/>
      <c r="AO1047" s="51" t="s">
        <v>707</v>
      </c>
      <c r="AT1047" s="52" t="s">
        <v>1106</v>
      </c>
      <c r="BD1047" s="52" t="s">
        <v>6835</v>
      </c>
      <c r="BI1047" s="51" t="s">
        <v>1065</v>
      </c>
      <c r="CM1047" s="52" t="s">
        <v>8335</v>
      </c>
      <c r="EU1047" s="51" t="s">
        <v>1101</v>
      </c>
      <c r="EZ1047" s="51" t="s">
        <v>1054</v>
      </c>
      <c r="GD1047" s="51" t="s">
        <v>1097</v>
      </c>
      <c r="GN1047" s="73" t="s">
        <v>1014</v>
      </c>
      <c r="GO1047" s="71" t="s">
        <v>1525</v>
      </c>
      <c r="GP1047" s="71" t="s">
        <v>3505</v>
      </c>
      <c r="GX1047" s="52" t="s">
        <v>10136</v>
      </c>
      <c r="HM1047" s="51" t="s">
        <v>998</v>
      </c>
      <c r="HR1047" s="50" t="s">
        <v>1128</v>
      </c>
      <c r="JA1047" s="52" t="s">
        <v>1111</v>
      </c>
      <c r="JF1047" s="52" t="s">
        <v>4390</v>
      </c>
      <c r="JK1047" s="52" t="s">
        <v>11327</v>
      </c>
    </row>
    <row r="1048" spans="1:276" ht="56.5" thickBot="1">
      <c r="A1048" s="51" t="s">
        <v>1096</v>
      </c>
      <c r="F1048" s="52" t="s">
        <v>1986</v>
      </c>
      <c r="P1048" s="51" t="s">
        <v>1070</v>
      </c>
      <c r="AE1048"/>
      <c r="AF1048"/>
      <c r="AG1048"/>
      <c r="AH1048"/>
      <c r="AI1048"/>
      <c r="AO1048" s="52" t="s">
        <v>1095</v>
      </c>
      <c r="CM1048" s="52" t="s">
        <v>8336</v>
      </c>
      <c r="DQ1048" s="51" t="s">
        <v>1114</v>
      </c>
      <c r="EA1048" s="51" t="s">
        <v>1142</v>
      </c>
      <c r="EK1048" s="51" t="s">
        <v>1054</v>
      </c>
      <c r="EP1048" s="51" t="s">
        <v>1145</v>
      </c>
      <c r="EU1048" s="52" t="s">
        <v>1102</v>
      </c>
      <c r="EZ1048" s="52">
        <v>2015</v>
      </c>
      <c r="FY1048" s="51" t="s">
        <v>950</v>
      </c>
      <c r="GD1048" s="52">
        <v>161000</v>
      </c>
      <c r="GN1048" s="72" t="s">
        <v>1015</v>
      </c>
      <c r="GO1048" s="70" t="s">
        <v>1030</v>
      </c>
      <c r="GP1048" s="70" t="s">
        <v>3506</v>
      </c>
      <c r="HM1048" s="52" t="s">
        <v>4654</v>
      </c>
      <c r="HW1048" s="51" t="s">
        <v>1143</v>
      </c>
      <c r="IQ1048" s="51" t="s">
        <v>1099</v>
      </c>
      <c r="IV1048" s="51" t="s">
        <v>1095</v>
      </c>
      <c r="JP1048" s="51" t="s">
        <v>950</v>
      </c>
    </row>
    <row r="1049" spans="1:276" ht="56.5" thickBot="1">
      <c r="A1049" s="52" t="s">
        <v>1103</v>
      </c>
      <c r="F1049" s="68"/>
      <c r="K1049" s="51" t="s">
        <v>1101</v>
      </c>
      <c r="P1049" s="52">
        <v>754246</v>
      </c>
      <c r="AE1049" s="51" t="s">
        <v>1145</v>
      </c>
      <c r="AF1049"/>
      <c r="AG1049"/>
      <c r="AH1049"/>
      <c r="AI1049"/>
      <c r="AT1049" s="51" t="s">
        <v>1101</v>
      </c>
      <c r="BI1049" s="50" t="s">
        <v>1077</v>
      </c>
      <c r="BS1049" s="51" t="s">
        <v>1066</v>
      </c>
      <c r="EK1049" s="52">
        <v>2016</v>
      </c>
      <c r="EP1049" s="52" t="s">
        <v>2753</v>
      </c>
      <c r="FT1049" s="51" t="s">
        <v>1038</v>
      </c>
      <c r="FY1049" s="52" t="s">
        <v>171</v>
      </c>
      <c r="GI1049" s="51" t="s">
        <v>1131</v>
      </c>
      <c r="GN1049" s="73" t="s">
        <v>1016</v>
      </c>
      <c r="GO1049" s="71" t="s">
        <v>1030</v>
      </c>
      <c r="GP1049" s="71" t="s">
        <v>3506</v>
      </c>
      <c r="HW1049" s="52" t="s">
        <v>4763</v>
      </c>
      <c r="IQ1049" s="52" t="s">
        <v>1104</v>
      </c>
      <c r="JA1049" s="51" t="s">
        <v>1094</v>
      </c>
      <c r="JF1049" s="51" t="s">
        <v>1147</v>
      </c>
      <c r="JP1049" s="52" t="s">
        <v>5063</v>
      </c>
    </row>
    <row r="1050" spans="1:276" ht="409.6" thickBot="1">
      <c r="F1050" s="52" t="s">
        <v>1987</v>
      </c>
      <c r="K1050" s="52" t="s">
        <v>1112</v>
      </c>
      <c r="AE1050" s="52" t="s">
        <v>5999</v>
      </c>
      <c r="AF1050"/>
      <c r="AG1050"/>
      <c r="AH1050"/>
      <c r="AI1050"/>
      <c r="AO1050" s="51" t="s">
        <v>1096</v>
      </c>
      <c r="AT1050" s="52" t="s">
        <v>1102</v>
      </c>
      <c r="BS1050" s="52" t="s">
        <v>1067</v>
      </c>
      <c r="CM1050" s="50" t="s">
        <v>1555</v>
      </c>
      <c r="DQ1050" s="51" t="s">
        <v>1143</v>
      </c>
      <c r="DV1050" s="51" t="s">
        <v>1090</v>
      </c>
      <c r="EA1050" s="51" t="s">
        <v>72</v>
      </c>
      <c r="EU1050" s="51" t="s">
        <v>98</v>
      </c>
      <c r="EZ1050" s="51" t="s">
        <v>1055</v>
      </c>
      <c r="FT1050" s="52" t="s">
        <v>9400</v>
      </c>
      <c r="GD1050" s="51" t="s">
        <v>1098</v>
      </c>
      <c r="GN1050" s="72" t="s">
        <v>1017</v>
      </c>
      <c r="GO1050" s="70" t="s">
        <v>1525</v>
      </c>
      <c r="GP1050" s="70" t="s">
        <v>3507</v>
      </c>
      <c r="HM1050" s="51" t="s">
        <v>999</v>
      </c>
      <c r="HR1050" s="51" t="s">
        <v>1129</v>
      </c>
      <c r="IV1050" s="51" t="s">
        <v>1143</v>
      </c>
      <c r="JA1050" s="52">
        <v>5613</v>
      </c>
      <c r="JF1050" s="52">
        <v>16881</v>
      </c>
    </row>
    <row r="1051" spans="1:276" ht="376.5" customHeight="1" thickBot="1">
      <c r="A1051" s="51" t="s">
        <v>1097</v>
      </c>
      <c r="F1051" s="52" t="s">
        <v>1988</v>
      </c>
      <c r="P1051" s="51" t="s">
        <v>1071</v>
      </c>
      <c r="AE1051"/>
      <c r="AF1051"/>
      <c r="AG1051"/>
      <c r="AH1051"/>
      <c r="AI1051"/>
      <c r="AO1051" s="52" t="s">
        <v>1103</v>
      </c>
      <c r="BD1051" s="50" t="s">
        <v>1044</v>
      </c>
      <c r="DQ1051" s="52" t="s">
        <v>1283</v>
      </c>
      <c r="DV1051" s="52" t="s">
        <v>1091</v>
      </c>
      <c r="EK1051" s="51" t="s">
        <v>1056</v>
      </c>
      <c r="EP1051" s="51" t="s">
        <v>1147</v>
      </c>
      <c r="EZ1051" s="52">
        <v>520449</v>
      </c>
      <c r="FT1051" s="52" t="s">
        <v>9401</v>
      </c>
      <c r="FY1051" s="51" t="s">
        <v>952</v>
      </c>
      <c r="GD1051" s="52">
        <v>402000</v>
      </c>
      <c r="GI1051" s="51" t="s">
        <v>1132</v>
      </c>
      <c r="GN1051" s="73" t="s">
        <v>1019</v>
      </c>
      <c r="GO1051" s="71" t="s">
        <v>1525</v>
      </c>
      <c r="GP1051" s="71" t="s">
        <v>3508</v>
      </c>
      <c r="GX1051" s="51" t="s">
        <v>1090</v>
      </c>
      <c r="HM1051" s="52">
        <v>0</v>
      </c>
      <c r="HR1051" s="52" t="s">
        <v>132</v>
      </c>
      <c r="HW1051" s="51" t="s">
        <v>1145</v>
      </c>
      <c r="IQ1051" s="51" t="s">
        <v>1101</v>
      </c>
      <c r="IV1051" s="52" t="s">
        <v>11189</v>
      </c>
      <c r="JK1051" s="51" t="s">
        <v>950</v>
      </c>
      <c r="JP1051" s="51" t="s">
        <v>952</v>
      </c>
    </row>
    <row r="1052" spans="1:276" ht="16.5">
      <c r="A1052" s="52">
        <v>322835</v>
      </c>
      <c r="F1052" s="68"/>
      <c r="K1052" s="51" t="s">
        <v>98</v>
      </c>
      <c r="AE1052" s="51" t="s">
        <v>1147</v>
      </c>
      <c r="AF1052"/>
      <c r="AG1052"/>
      <c r="AH1052"/>
      <c r="AI1052"/>
      <c r="AT1052" s="51" t="s">
        <v>98</v>
      </c>
      <c r="BI1052" s="51" t="s">
        <v>1078</v>
      </c>
      <c r="BS1052" s="51" t="s">
        <v>1068</v>
      </c>
      <c r="EA1052" s="51" t="s">
        <v>1143</v>
      </c>
      <c r="EK1052" s="52">
        <v>2025</v>
      </c>
      <c r="EP1052" s="52">
        <v>57710</v>
      </c>
      <c r="FT1052" s="68"/>
      <c r="FY1052" s="52" t="s">
        <v>171</v>
      </c>
      <c r="GI1052" s="52" t="s">
        <v>1133</v>
      </c>
      <c r="GN1052" s="50" t="s">
        <v>1020</v>
      </c>
      <c r="GX1052" s="52" t="s">
        <v>1091</v>
      </c>
      <c r="HW1052" s="52" t="s">
        <v>4764</v>
      </c>
      <c r="IQ1052" s="52" t="s">
        <v>1104</v>
      </c>
      <c r="JA1052" s="51" t="s">
        <v>707</v>
      </c>
      <c r="JF1052" s="51" t="s">
        <v>98</v>
      </c>
      <c r="JK1052" s="52" t="s">
        <v>1517</v>
      </c>
      <c r="JP1052" s="52" t="s">
        <v>953</v>
      </c>
    </row>
    <row r="1053" spans="1:276" ht="17" thickBot="1">
      <c r="F1053" s="52" t="s">
        <v>1989</v>
      </c>
      <c r="K1053" s="52" t="s">
        <v>2957</v>
      </c>
      <c r="P1053" s="51" t="s">
        <v>1072</v>
      </c>
      <c r="AE1053" s="52">
        <v>180001</v>
      </c>
      <c r="AF1053"/>
      <c r="AG1053"/>
      <c r="AH1053"/>
      <c r="AI1053"/>
      <c r="AO1053" s="51" t="s">
        <v>1097</v>
      </c>
      <c r="AT1053" s="52" t="s">
        <v>6373</v>
      </c>
      <c r="BI1053" s="52" t="s">
        <v>132</v>
      </c>
      <c r="BS1053" s="52" t="s">
        <v>7972</v>
      </c>
      <c r="CM1053" s="51" t="s">
        <v>1556</v>
      </c>
      <c r="DQ1053" s="51" t="s">
        <v>1145</v>
      </c>
      <c r="DV1053" s="51" t="s">
        <v>1092</v>
      </c>
      <c r="EA1053" s="52" t="s">
        <v>3797</v>
      </c>
      <c r="EZ1053" s="51" t="s">
        <v>1056</v>
      </c>
      <c r="FT1053" s="52" t="s">
        <v>9402</v>
      </c>
      <c r="GD1053" s="51" t="s">
        <v>1099</v>
      </c>
      <c r="HM1053" s="51" t="s">
        <v>98</v>
      </c>
      <c r="HR1053" s="50" t="s">
        <v>1130</v>
      </c>
      <c r="IV1053" s="51" t="s">
        <v>1145</v>
      </c>
      <c r="JA1053" s="52" t="s">
        <v>1095</v>
      </c>
    </row>
    <row r="1054" spans="1:276" ht="35" thickBot="1">
      <c r="A1054" s="51" t="s">
        <v>1098</v>
      </c>
      <c r="F1054" s="68"/>
      <c r="P1054" s="52">
        <v>100</v>
      </c>
      <c r="AE1054"/>
      <c r="AF1054"/>
      <c r="AG1054"/>
      <c r="AH1054"/>
      <c r="AI1054"/>
      <c r="AO1054" s="52">
        <v>33333</v>
      </c>
      <c r="BD1054" s="51" t="s">
        <v>1045</v>
      </c>
      <c r="CM1054" s="69" t="s">
        <v>1557</v>
      </c>
      <c r="CN1054" s="69" t="s">
        <v>1558</v>
      </c>
      <c r="DQ1054" s="52" t="s">
        <v>1284</v>
      </c>
      <c r="DV1054" s="52" t="s">
        <v>1108</v>
      </c>
      <c r="EK1054" s="51" t="s">
        <v>1070</v>
      </c>
      <c r="EP1054" s="51" t="s">
        <v>98</v>
      </c>
      <c r="EU1054" s="51" t="s">
        <v>1090</v>
      </c>
      <c r="EZ1054" s="52">
        <v>2018</v>
      </c>
      <c r="FT1054" s="68"/>
      <c r="FY1054" s="51" t="s">
        <v>954</v>
      </c>
      <c r="GD1054" s="52" t="s">
        <v>1100</v>
      </c>
      <c r="GI1054" s="51" t="s">
        <v>1134</v>
      </c>
      <c r="GX1054" s="51" t="s">
        <v>1092</v>
      </c>
      <c r="HM1054" s="52" t="s">
        <v>4648</v>
      </c>
      <c r="HW1054" s="51" t="s">
        <v>1147</v>
      </c>
      <c r="IQ1054" s="51" t="s">
        <v>98</v>
      </c>
      <c r="IV1054" s="52" t="s">
        <v>11190</v>
      </c>
      <c r="JF1054" s="51" t="s">
        <v>1095</v>
      </c>
      <c r="JK1054" s="51" t="s">
        <v>987</v>
      </c>
      <c r="JP1054" s="51" t="s">
        <v>954</v>
      </c>
    </row>
    <row r="1055" spans="1:276" ht="409.6" thickBot="1">
      <c r="A1055" s="52">
        <v>2474505</v>
      </c>
      <c r="F1055" s="52" t="s">
        <v>1990</v>
      </c>
      <c r="AE1055" s="51" t="s">
        <v>98</v>
      </c>
      <c r="AF1055"/>
      <c r="AG1055"/>
      <c r="AH1055"/>
      <c r="AI1055"/>
      <c r="BI1055" s="50" t="s">
        <v>1079</v>
      </c>
      <c r="BS1055" s="51" t="s">
        <v>1069</v>
      </c>
      <c r="CM1055" s="70" t="s">
        <v>2939</v>
      </c>
      <c r="CN1055" s="70" t="s">
        <v>8337</v>
      </c>
      <c r="EA1055" s="51" t="s">
        <v>1145</v>
      </c>
      <c r="EK1055" s="52">
        <v>0</v>
      </c>
      <c r="EP1055" s="52" t="s">
        <v>2754</v>
      </c>
      <c r="EU1055" s="52" t="s">
        <v>1091</v>
      </c>
      <c r="FT1055" s="52" t="s">
        <v>9403</v>
      </c>
      <c r="FY1055" s="52" t="s">
        <v>171</v>
      </c>
      <c r="GI1055" s="52" t="s">
        <v>9734</v>
      </c>
      <c r="GN1055" s="51" t="s">
        <v>1021</v>
      </c>
      <c r="GX1055" s="52" t="s">
        <v>1093</v>
      </c>
      <c r="HW1055" s="52">
        <v>60266</v>
      </c>
      <c r="IQ1055" s="52" t="s">
        <v>10989</v>
      </c>
      <c r="JA1055" s="51" t="s">
        <v>1096</v>
      </c>
      <c r="JK1055" s="52" t="s">
        <v>988</v>
      </c>
      <c r="JP1055" s="52" t="s">
        <v>955</v>
      </c>
    </row>
    <row r="1056" spans="1:276" ht="17" thickBot="1">
      <c r="F1056" s="52" t="s">
        <v>1991</v>
      </c>
      <c r="P1056" s="51" t="s">
        <v>1073</v>
      </c>
      <c r="AE1056"/>
      <c r="AF1056"/>
      <c r="AG1056"/>
      <c r="AH1056"/>
      <c r="AI1056"/>
      <c r="AO1056" s="51" t="s">
        <v>1098</v>
      </c>
      <c r="BD1056" s="51" t="s">
        <v>1046</v>
      </c>
      <c r="CM1056" s="50" t="s">
        <v>735</v>
      </c>
      <c r="DQ1056" s="51" t="s">
        <v>1147</v>
      </c>
      <c r="DV1056" s="51" t="s">
        <v>1094</v>
      </c>
      <c r="EA1056" s="52" t="s">
        <v>3798</v>
      </c>
      <c r="EZ1056" s="51" t="s">
        <v>1057</v>
      </c>
      <c r="FT1056" s="68"/>
      <c r="GD1056" s="51" t="s">
        <v>1101</v>
      </c>
      <c r="GN1056" s="69"/>
      <c r="GO1056" s="69" t="s">
        <v>1022</v>
      </c>
      <c r="GP1056" s="69" t="s">
        <v>1012</v>
      </c>
      <c r="HR1056" s="51" t="s">
        <v>1131</v>
      </c>
      <c r="IV1056" s="51" t="s">
        <v>1147</v>
      </c>
      <c r="JA1056" s="52" t="s">
        <v>1103</v>
      </c>
      <c r="JF1056" s="51" t="s">
        <v>1143</v>
      </c>
    </row>
    <row r="1057" spans="1:276" ht="304.5" thickBot="1">
      <c r="A1057" s="51" t="s">
        <v>1099</v>
      </c>
      <c r="F1057" s="52" t="s">
        <v>1992</v>
      </c>
      <c r="K1057" s="51" t="s">
        <v>1090</v>
      </c>
      <c r="P1057" s="52" t="s">
        <v>2002</v>
      </c>
      <c r="AE1057" s="51" t="s">
        <v>1114</v>
      </c>
      <c r="AF1057"/>
      <c r="AG1057"/>
      <c r="AH1057"/>
      <c r="AI1057"/>
      <c r="AO1057" s="52">
        <v>100000</v>
      </c>
      <c r="AT1057" s="51" t="s">
        <v>1090</v>
      </c>
      <c r="BD1057" s="52" t="s">
        <v>1047</v>
      </c>
      <c r="BS1057" s="51" t="s">
        <v>1053</v>
      </c>
      <c r="DQ1057" s="52">
        <v>154300</v>
      </c>
      <c r="DV1057" s="52">
        <v>14000</v>
      </c>
      <c r="EK1057" s="51" t="s">
        <v>1071</v>
      </c>
      <c r="EP1057" s="51" t="s">
        <v>1095</v>
      </c>
      <c r="EU1057" s="51" t="s">
        <v>1092</v>
      </c>
      <c r="EZ1057" s="52" t="s">
        <v>1999</v>
      </c>
      <c r="FT1057" s="52" t="s">
        <v>9404</v>
      </c>
      <c r="FY1057" s="51" t="s">
        <v>956</v>
      </c>
      <c r="GD1057" s="52" t="s">
        <v>1102</v>
      </c>
      <c r="GI1057" s="51" t="s">
        <v>1135</v>
      </c>
      <c r="GN1057" s="72" t="s">
        <v>1023</v>
      </c>
      <c r="GO1057" s="70" t="s">
        <v>1525</v>
      </c>
      <c r="GP1057" s="70" t="s">
        <v>3509</v>
      </c>
      <c r="GX1057" s="51" t="s">
        <v>1094</v>
      </c>
      <c r="HW1057" s="51" t="s">
        <v>98</v>
      </c>
      <c r="IV1057" s="52">
        <v>178261</v>
      </c>
      <c r="JF1057" s="52" t="s">
        <v>4389</v>
      </c>
      <c r="JK1057" s="51" t="s">
        <v>989</v>
      </c>
      <c r="JP1057" s="51" t="s">
        <v>956</v>
      </c>
    </row>
    <row r="1058" spans="1:276" ht="409.6" thickBot="1">
      <c r="A1058" s="52" t="s">
        <v>1106</v>
      </c>
      <c r="F1058" s="52" t="s">
        <v>1993</v>
      </c>
      <c r="K1058" s="52" t="s">
        <v>1110</v>
      </c>
      <c r="AE1058"/>
      <c r="AF1058"/>
      <c r="AG1058"/>
      <c r="AH1058"/>
      <c r="AI1058"/>
      <c r="AT1058" s="52" t="s">
        <v>1091</v>
      </c>
      <c r="BI1058" s="51" t="s">
        <v>1080</v>
      </c>
      <c r="BS1058" s="52">
        <v>2017</v>
      </c>
      <c r="EA1058" s="51" t="s">
        <v>1147</v>
      </c>
      <c r="EK1058" s="52">
        <v>2000000</v>
      </c>
      <c r="EU1058" s="52" t="s">
        <v>1109</v>
      </c>
      <c r="FT1058" s="68"/>
      <c r="FY1058" s="52" t="s">
        <v>124</v>
      </c>
      <c r="GI1058" s="52" t="s">
        <v>1280</v>
      </c>
      <c r="GN1058" s="73" t="s">
        <v>1024</v>
      </c>
      <c r="GO1058" s="71" t="s">
        <v>1525</v>
      </c>
      <c r="GP1058" s="71" t="s">
        <v>3510</v>
      </c>
      <c r="GX1058" s="52">
        <v>9.5</v>
      </c>
      <c r="HM1058" s="51" t="s">
        <v>950</v>
      </c>
      <c r="HR1058" s="51" t="s">
        <v>1132</v>
      </c>
      <c r="JA1058" s="51" t="s">
        <v>1097</v>
      </c>
      <c r="JK1058" s="52" t="s">
        <v>990</v>
      </c>
      <c r="JP1058" s="52" t="s">
        <v>5064</v>
      </c>
    </row>
    <row r="1059" spans="1:276" ht="115.5" thickBot="1">
      <c r="F1059" s="68"/>
      <c r="P1059" s="51" t="s">
        <v>732</v>
      </c>
      <c r="AE1059" s="51" t="s">
        <v>1143</v>
      </c>
      <c r="AF1059"/>
      <c r="AG1059"/>
      <c r="AH1059"/>
      <c r="AI1059"/>
      <c r="AO1059" s="51" t="s">
        <v>1099</v>
      </c>
      <c r="BD1059" s="51" t="s">
        <v>707</v>
      </c>
      <c r="BI1059" s="69"/>
      <c r="BJ1059" s="69" t="s">
        <v>1081</v>
      </c>
      <c r="BK1059" s="69" t="s">
        <v>1082</v>
      </c>
      <c r="CM1059" s="50" t="s">
        <v>1041</v>
      </c>
      <c r="DQ1059" s="51" t="s">
        <v>98</v>
      </c>
      <c r="DV1059" s="51" t="s">
        <v>707</v>
      </c>
      <c r="EA1059" s="52">
        <v>48311</v>
      </c>
      <c r="EP1059" s="51" t="s">
        <v>1143</v>
      </c>
      <c r="EZ1059" s="51" t="s">
        <v>1059</v>
      </c>
      <c r="FT1059" s="52" t="s">
        <v>9405</v>
      </c>
      <c r="GD1059" s="51" t="s">
        <v>98</v>
      </c>
      <c r="GN1059" s="72" t="s">
        <v>1025</v>
      </c>
      <c r="GO1059" s="70" t="s">
        <v>1030</v>
      </c>
      <c r="GP1059" s="70" t="s">
        <v>3511</v>
      </c>
      <c r="HM1059" s="52" t="s">
        <v>1963</v>
      </c>
      <c r="HR1059" s="52" t="s">
        <v>547</v>
      </c>
      <c r="HW1059" s="51" t="s">
        <v>1095</v>
      </c>
      <c r="IQ1059" s="51" t="s">
        <v>1090</v>
      </c>
      <c r="IV1059" s="51" t="s">
        <v>98</v>
      </c>
      <c r="JA1059" s="52">
        <v>1036020</v>
      </c>
      <c r="JF1059" s="51" t="s">
        <v>1145</v>
      </c>
    </row>
    <row r="1060" spans="1:276" ht="56.5" thickBot="1">
      <c r="A1060" s="51" t="s">
        <v>1101</v>
      </c>
      <c r="F1060" s="52" t="s">
        <v>1994</v>
      </c>
      <c r="K1060" s="51" t="s">
        <v>1092</v>
      </c>
      <c r="P1060" s="52" t="s">
        <v>4298</v>
      </c>
      <c r="AE1060" s="52" t="s">
        <v>5998</v>
      </c>
      <c r="AF1060"/>
      <c r="AG1060"/>
      <c r="AH1060"/>
      <c r="AI1060"/>
      <c r="AO1060" s="52" t="s">
        <v>1100</v>
      </c>
      <c r="AT1060" s="51" t="s">
        <v>1092</v>
      </c>
      <c r="BD1060" s="52" t="s">
        <v>6836</v>
      </c>
      <c r="BI1060" s="72" t="s">
        <v>1083</v>
      </c>
      <c r="BJ1060" s="70">
        <v>2</v>
      </c>
      <c r="BK1060" s="72"/>
      <c r="BS1060" s="51" t="s">
        <v>1054</v>
      </c>
      <c r="DV1060" s="52" t="s">
        <v>1095</v>
      </c>
      <c r="EK1060" s="51" t="s">
        <v>1072</v>
      </c>
      <c r="EP1060" s="52" t="s">
        <v>2752</v>
      </c>
      <c r="EU1060" s="51" t="s">
        <v>1094</v>
      </c>
      <c r="EZ1060" s="52">
        <v>100</v>
      </c>
      <c r="FT1060" s="68"/>
      <c r="FY1060" s="51" t="s">
        <v>958</v>
      </c>
      <c r="GI1060" s="51" t="s">
        <v>1137</v>
      </c>
      <c r="GN1060" s="73" t="s">
        <v>1026</v>
      </c>
      <c r="GO1060" s="71" t="s">
        <v>1030</v>
      </c>
      <c r="GP1060" s="71" t="s">
        <v>3511</v>
      </c>
      <c r="GX1060" s="51" t="s">
        <v>707</v>
      </c>
      <c r="IQ1060" s="52" t="s">
        <v>1116</v>
      </c>
      <c r="JF1060" s="52" t="s">
        <v>4390</v>
      </c>
      <c r="JK1060" s="51" t="s">
        <v>991</v>
      </c>
      <c r="JP1060" s="51" t="s">
        <v>958</v>
      </c>
    </row>
    <row r="1061" spans="1:276" ht="208.5" thickBot="1">
      <c r="A1061" s="52" t="s">
        <v>1571</v>
      </c>
      <c r="K1061" s="52" t="s">
        <v>1111</v>
      </c>
      <c r="AE1061"/>
      <c r="AF1061"/>
      <c r="AG1061"/>
      <c r="AH1061"/>
      <c r="AI1061"/>
      <c r="AT1061" s="52" t="s">
        <v>1105</v>
      </c>
      <c r="BI1061" s="73" t="s">
        <v>1084</v>
      </c>
      <c r="BJ1061" s="71">
        <v>0</v>
      </c>
      <c r="BK1061" s="71">
        <v>0</v>
      </c>
      <c r="BS1061" s="52">
        <v>2018</v>
      </c>
      <c r="DQ1061" s="50" t="s">
        <v>1148</v>
      </c>
      <c r="EA1061" s="51" t="s">
        <v>98</v>
      </c>
      <c r="EK1061" s="52">
        <v>58</v>
      </c>
      <c r="EU1061" s="52">
        <v>122</v>
      </c>
      <c r="FT1061" s="52" t="s">
        <v>9406</v>
      </c>
      <c r="FY1061" s="52" t="s">
        <v>171</v>
      </c>
      <c r="GI1061" s="52" t="s">
        <v>1586</v>
      </c>
      <c r="GN1061" s="72" t="s">
        <v>1027</v>
      </c>
      <c r="GO1061" s="70" t="s">
        <v>1525</v>
      </c>
      <c r="GP1061" s="70" t="s">
        <v>3512</v>
      </c>
      <c r="GX1061" s="52" t="s">
        <v>72</v>
      </c>
      <c r="HM1061" s="51" t="s">
        <v>987</v>
      </c>
      <c r="HR1061" s="51" t="s">
        <v>1134</v>
      </c>
      <c r="HW1061" s="51" t="s">
        <v>1143</v>
      </c>
      <c r="IV1061" s="51" t="s">
        <v>1114</v>
      </c>
      <c r="JA1061" s="51" t="s">
        <v>1098</v>
      </c>
      <c r="JK1061" s="52" t="s">
        <v>992</v>
      </c>
      <c r="JP1061" s="52" t="s">
        <v>5055</v>
      </c>
    </row>
    <row r="1062" spans="1:276" ht="224.5" thickBot="1">
      <c r="F1062" s="50" t="s">
        <v>1555</v>
      </c>
      <c r="P1062" s="51" t="s">
        <v>1074</v>
      </c>
      <c r="AE1062" s="51" t="s">
        <v>1145</v>
      </c>
      <c r="AF1062"/>
      <c r="AG1062"/>
      <c r="AH1062"/>
      <c r="AI1062"/>
      <c r="AO1062" s="51" t="s">
        <v>1101</v>
      </c>
      <c r="BD1062" s="51" t="s">
        <v>1049</v>
      </c>
      <c r="BI1062" s="72" t="s">
        <v>1085</v>
      </c>
      <c r="BJ1062" s="70">
        <v>2</v>
      </c>
      <c r="BK1062" s="70">
        <v>2450</v>
      </c>
      <c r="CM1062" s="51" t="s">
        <v>1042</v>
      </c>
      <c r="DV1062" s="51" t="s">
        <v>1096</v>
      </c>
      <c r="EP1062" s="51" t="s">
        <v>1145</v>
      </c>
      <c r="EZ1062" s="51" t="s">
        <v>1060</v>
      </c>
      <c r="GN1062" s="73" t="s">
        <v>1028</v>
      </c>
      <c r="GO1062" s="71" t="s">
        <v>1525</v>
      </c>
      <c r="GP1062" s="71" t="s">
        <v>3513</v>
      </c>
      <c r="HM1062" s="52" t="s">
        <v>953</v>
      </c>
      <c r="HR1062" s="52" t="s">
        <v>10638</v>
      </c>
      <c r="HW1062" s="52" t="s">
        <v>4763</v>
      </c>
      <c r="IQ1062" s="51" t="s">
        <v>1092</v>
      </c>
      <c r="JA1062" s="52">
        <v>428356</v>
      </c>
      <c r="JF1062" s="51" t="s">
        <v>1147</v>
      </c>
    </row>
    <row r="1063" spans="1:276" ht="56.5" thickBot="1">
      <c r="A1063" s="51" t="s">
        <v>98</v>
      </c>
      <c r="K1063" s="51" t="s">
        <v>1094</v>
      </c>
      <c r="P1063" s="52" t="s">
        <v>4299</v>
      </c>
      <c r="AE1063" s="52" t="s">
        <v>5999</v>
      </c>
      <c r="AF1063"/>
      <c r="AG1063"/>
      <c r="AH1063"/>
      <c r="AI1063"/>
      <c r="AO1063" s="52" t="s">
        <v>1567</v>
      </c>
      <c r="AT1063" s="51" t="s">
        <v>1094</v>
      </c>
      <c r="BD1063" s="52">
        <v>100</v>
      </c>
      <c r="BI1063" s="73" t="s">
        <v>1086</v>
      </c>
      <c r="BJ1063" s="71">
        <v>3</v>
      </c>
      <c r="BK1063" s="71">
        <v>7650</v>
      </c>
      <c r="BS1063" s="51" t="s">
        <v>1056</v>
      </c>
      <c r="CM1063" s="52" t="s">
        <v>1244</v>
      </c>
      <c r="DV1063" s="52" t="s">
        <v>1103</v>
      </c>
      <c r="EA1063" s="51" t="s">
        <v>1095</v>
      </c>
      <c r="EK1063" s="51" t="s">
        <v>1073</v>
      </c>
      <c r="EP1063" s="52" t="s">
        <v>2753</v>
      </c>
      <c r="EU1063" s="51" t="s">
        <v>707</v>
      </c>
      <c r="EZ1063" s="52" t="s">
        <v>2002</v>
      </c>
      <c r="FY1063" s="51" t="s">
        <v>960</v>
      </c>
      <c r="GD1063" s="51" t="s">
        <v>1090</v>
      </c>
      <c r="GI1063" s="51" t="s">
        <v>1139</v>
      </c>
      <c r="GN1063" s="72" t="s">
        <v>1029</v>
      </c>
      <c r="GO1063" s="70" t="s">
        <v>1030</v>
      </c>
      <c r="GP1063" s="70" t="s">
        <v>3511</v>
      </c>
      <c r="GX1063" s="51" t="s">
        <v>1096</v>
      </c>
      <c r="IQ1063" s="52" t="s">
        <v>684</v>
      </c>
      <c r="IV1063" s="51" t="s">
        <v>1143</v>
      </c>
      <c r="JF1063" s="52">
        <v>206100</v>
      </c>
      <c r="JK1063" s="51" t="s">
        <v>958</v>
      </c>
      <c r="JP1063" s="51" t="s">
        <v>960</v>
      </c>
    </row>
    <row r="1064" spans="1:276" ht="23.5" thickBot="1">
      <c r="A1064" s="52" t="s">
        <v>2348</v>
      </c>
      <c r="K1064" s="52">
        <v>28212</v>
      </c>
      <c r="AE1064"/>
      <c r="AF1064"/>
      <c r="AG1064"/>
      <c r="AH1064"/>
      <c r="AI1064"/>
      <c r="AT1064" s="52">
        <v>158.30000000000001</v>
      </c>
      <c r="BI1064" s="72" t="s">
        <v>1087</v>
      </c>
      <c r="BJ1064" s="70">
        <v>0</v>
      </c>
      <c r="BK1064" s="70">
        <v>0</v>
      </c>
      <c r="BS1064" s="52">
        <v>2022</v>
      </c>
      <c r="DQ1064" s="51" t="s">
        <v>1149</v>
      </c>
      <c r="EK1064" s="52" t="s">
        <v>1061</v>
      </c>
      <c r="EU1064" s="52" t="s">
        <v>1114</v>
      </c>
      <c r="GD1064" s="52" t="s">
        <v>1091</v>
      </c>
      <c r="GI1064" s="52">
        <v>5</v>
      </c>
      <c r="GN1064" s="73" t="s">
        <v>36</v>
      </c>
      <c r="GO1064" s="71" t="s">
        <v>171</v>
      </c>
      <c r="GP1064" s="73"/>
      <c r="GX1064" s="52" t="s">
        <v>1103</v>
      </c>
      <c r="HM1064" s="51" t="s">
        <v>989</v>
      </c>
      <c r="HR1064" s="51" t="s">
        <v>1135</v>
      </c>
      <c r="HW1064" s="51" t="s">
        <v>1145</v>
      </c>
      <c r="IV1064" s="52" t="s">
        <v>11189</v>
      </c>
      <c r="JA1064" s="51" t="s">
        <v>1099</v>
      </c>
      <c r="JK1064" s="52" t="s">
        <v>1742</v>
      </c>
      <c r="JP1064" s="52" t="s">
        <v>5065</v>
      </c>
    </row>
    <row r="1065" spans="1:276" ht="17" thickBot="1">
      <c r="F1065" s="51" t="s">
        <v>1556</v>
      </c>
      <c r="P1065" s="51" t="s">
        <v>1075</v>
      </c>
      <c r="AE1065" s="51" t="s">
        <v>1147</v>
      </c>
      <c r="AF1065"/>
      <c r="AG1065"/>
      <c r="AH1065"/>
      <c r="AI1065"/>
      <c r="AO1065" s="51" t="s">
        <v>98</v>
      </c>
      <c r="BD1065" s="51" t="s">
        <v>1050</v>
      </c>
      <c r="BI1065" s="50" t="s">
        <v>1088</v>
      </c>
      <c r="CM1065" s="50" t="s">
        <v>1245</v>
      </c>
      <c r="DQ1065" s="52" t="s">
        <v>1150</v>
      </c>
      <c r="DV1065" s="51" t="s">
        <v>1097</v>
      </c>
      <c r="EA1065" s="51" t="s">
        <v>1143</v>
      </c>
      <c r="EP1065" s="51" t="s">
        <v>1147</v>
      </c>
      <c r="EZ1065" s="51" t="s">
        <v>732</v>
      </c>
      <c r="FY1065" s="51" t="s">
        <v>961</v>
      </c>
      <c r="GN1065" s="50" t="s">
        <v>1031</v>
      </c>
      <c r="HM1065" s="52" t="s">
        <v>1006</v>
      </c>
      <c r="HR1065" s="52" t="s">
        <v>1280</v>
      </c>
      <c r="HW1065" s="52" t="s">
        <v>4764</v>
      </c>
      <c r="IQ1065" s="51" t="s">
        <v>1094</v>
      </c>
      <c r="JA1065" s="52" t="s">
        <v>1104</v>
      </c>
      <c r="JF1065" s="51" t="s">
        <v>98</v>
      </c>
    </row>
    <row r="1066" spans="1:276" ht="35" thickBot="1">
      <c r="F1066" s="69" t="s">
        <v>1557</v>
      </c>
      <c r="G1066" s="69" t="s">
        <v>1558</v>
      </c>
      <c r="K1066" s="51" t="s">
        <v>707</v>
      </c>
      <c r="P1066" s="52" t="s">
        <v>171</v>
      </c>
      <c r="AE1066" s="52">
        <v>180001</v>
      </c>
      <c r="AF1066"/>
      <c r="AG1066"/>
      <c r="AH1066"/>
      <c r="AI1066"/>
      <c r="AO1066" s="52" t="s">
        <v>12132</v>
      </c>
      <c r="AT1066" s="51" t="s">
        <v>707</v>
      </c>
      <c r="BD1066" s="52">
        <v>30</v>
      </c>
      <c r="BS1066" s="51" t="s">
        <v>1070</v>
      </c>
      <c r="DQ1066" s="52" t="s">
        <v>1285</v>
      </c>
      <c r="DV1066" s="52">
        <v>2300000000</v>
      </c>
      <c r="EA1066" s="52" t="s">
        <v>3797</v>
      </c>
      <c r="EK1066" s="51" t="s">
        <v>732</v>
      </c>
      <c r="EP1066" s="52">
        <v>593189</v>
      </c>
      <c r="EU1066" s="51" t="s">
        <v>1096</v>
      </c>
      <c r="EZ1066" s="52" t="s">
        <v>8992</v>
      </c>
      <c r="FT1066" s="50" t="s">
        <v>1555</v>
      </c>
      <c r="FY1066" s="52" t="s">
        <v>171</v>
      </c>
      <c r="GD1066" s="51" t="s">
        <v>1092</v>
      </c>
      <c r="GI1066" s="51" t="s">
        <v>98</v>
      </c>
      <c r="GX1066" s="51" t="s">
        <v>1097</v>
      </c>
      <c r="IQ1066" s="52">
        <v>72836</v>
      </c>
      <c r="IV1066" s="51" t="s">
        <v>1145</v>
      </c>
      <c r="JK1066" s="51" t="s">
        <v>994</v>
      </c>
      <c r="JP1066" s="51" t="s">
        <v>961</v>
      </c>
    </row>
    <row r="1067" spans="1:276" ht="409.6" thickBot="1">
      <c r="F1067" s="70" t="s">
        <v>1995</v>
      </c>
      <c r="G1067" s="70" t="s">
        <v>1996</v>
      </c>
      <c r="K1067" s="52" t="s">
        <v>1095</v>
      </c>
      <c r="AE1067"/>
      <c r="AF1067"/>
      <c r="AG1067"/>
      <c r="AH1067"/>
      <c r="AI1067"/>
      <c r="AT1067" s="52" t="s">
        <v>1095</v>
      </c>
      <c r="BS1067" s="52">
        <v>77</v>
      </c>
      <c r="DQ1067" s="52" t="s">
        <v>1286</v>
      </c>
      <c r="EK1067" s="52" t="s">
        <v>3335</v>
      </c>
      <c r="EU1067" s="52" t="s">
        <v>1103</v>
      </c>
      <c r="GD1067" s="52" t="s">
        <v>1108</v>
      </c>
      <c r="GI1067" s="52" t="s">
        <v>35</v>
      </c>
      <c r="GX1067" s="52">
        <v>2030</v>
      </c>
      <c r="HM1067" s="51" t="s">
        <v>991</v>
      </c>
      <c r="HR1067" s="51" t="s">
        <v>1137</v>
      </c>
      <c r="HW1067" s="51" t="s">
        <v>1147</v>
      </c>
      <c r="IV1067" s="52" t="s">
        <v>11190</v>
      </c>
      <c r="JA1067" s="51" t="s">
        <v>1101</v>
      </c>
      <c r="JF1067" s="51" t="s">
        <v>1114</v>
      </c>
      <c r="JK1067" s="52" t="s">
        <v>11341</v>
      </c>
      <c r="JP1067" s="52" t="s">
        <v>995</v>
      </c>
    </row>
    <row r="1068" spans="1:276" ht="16.5">
      <c r="A1068" s="51" t="s">
        <v>1090</v>
      </c>
      <c r="F1068" s="50" t="s">
        <v>735</v>
      </c>
      <c r="AE1068" s="51" t="s">
        <v>98</v>
      </c>
      <c r="AF1068"/>
      <c r="AG1068"/>
      <c r="AH1068"/>
      <c r="AI1068"/>
      <c r="BD1068" s="51" t="s">
        <v>1051</v>
      </c>
      <c r="BI1068" s="51" t="s">
        <v>1089</v>
      </c>
      <c r="CM1068" s="51" t="s">
        <v>1246</v>
      </c>
      <c r="DV1068" s="51" t="s">
        <v>1098</v>
      </c>
      <c r="EA1068" s="51" t="s">
        <v>1145</v>
      </c>
      <c r="EP1068" s="51" t="s">
        <v>98</v>
      </c>
      <c r="EZ1068" s="51" t="s">
        <v>1062</v>
      </c>
      <c r="FY1068" s="51" t="s">
        <v>962</v>
      </c>
      <c r="GN1068" s="50" t="s">
        <v>1032</v>
      </c>
      <c r="HM1068" s="52" t="s">
        <v>36</v>
      </c>
      <c r="HR1068" s="52" t="s">
        <v>10639</v>
      </c>
      <c r="HW1068" s="52">
        <v>434859</v>
      </c>
      <c r="IQ1068" s="51" t="s">
        <v>707</v>
      </c>
      <c r="JA1068" s="52" t="s">
        <v>1102</v>
      </c>
    </row>
    <row r="1069" spans="1:276" ht="15" thickBot="1">
      <c r="A1069" s="52" t="s">
        <v>1091</v>
      </c>
      <c r="K1069" s="51" t="s">
        <v>1096</v>
      </c>
      <c r="AE1069"/>
      <c r="AF1069"/>
      <c r="AG1069"/>
      <c r="AH1069"/>
      <c r="AI1069"/>
      <c r="AT1069" s="51" t="s">
        <v>1096</v>
      </c>
      <c r="BD1069" s="52" t="s">
        <v>2005</v>
      </c>
      <c r="BS1069" s="51" t="s">
        <v>1071</v>
      </c>
      <c r="DV1069" s="52">
        <v>600000000</v>
      </c>
      <c r="EA1069" s="52" t="s">
        <v>3798</v>
      </c>
      <c r="EK1069" s="51" t="s">
        <v>1074</v>
      </c>
      <c r="EP1069" s="52" t="s">
        <v>2754</v>
      </c>
      <c r="EU1069" s="51" t="s">
        <v>1097</v>
      </c>
      <c r="EZ1069" s="52">
        <v>3</v>
      </c>
      <c r="FT1069" s="51" t="s">
        <v>1556</v>
      </c>
      <c r="FY1069" s="52" t="s">
        <v>171</v>
      </c>
      <c r="GD1069" s="51" t="s">
        <v>1094</v>
      </c>
      <c r="GX1069" s="51" t="s">
        <v>1098</v>
      </c>
      <c r="IQ1069" s="52" t="s">
        <v>1114</v>
      </c>
      <c r="IV1069" s="51" t="s">
        <v>1147</v>
      </c>
      <c r="JF1069" s="51" t="s">
        <v>1143</v>
      </c>
      <c r="JK1069" s="51" t="s">
        <v>961</v>
      </c>
      <c r="JP1069" s="51" t="s">
        <v>962</v>
      </c>
    </row>
    <row r="1070" spans="1:276" ht="35" thickBot="1">
      <c r="K1070" s="52" t="s">
        <v>1103</v>
      </c>
      <c r="P1070" s="51" t="s">
        <v>1066</v>
      </c>
      <c r="AE1070" s="50" t="s">
        <v>1148</v>
      </c>
      <c r="AF1070"/>
      <c r="AG1070"/>
      <c r="AH1070"/>
      <c r="AI1070"/>
      <c r="AO1070" s="51" t="s">
        <v>1090</v>
      </c>
      <c r="AT1070" s="52" t="s">
        <v>1103</v>
      </c>
      <c r="BI1070" s="51" t="s">
        <v>1090</v>
      </c>
      <c r="BS1070" s="52">
        <v>120</v>
      </c>
      <c r="CM1070" s="51" t="s">
        <v>1046</v>
      </c>
      <c r="EK1070" s="52" t="s">
        <v>112</v>
      </c>
      <c r="EU1070" s="52">
        <v>17470</v>
      </c>
      <c r="FT1070" s="69" t="s">
        <v>1557</v>
      </c>
      <c r="FU1070" s="69" t="s">
        <v>1558</v>
      </c>
      <c r="GD1070" s="52">
        <v>595</v>
      </c>
      <c r="GX1070" s="52">
        <v>0</v>
      </c>
      <c r="HM1070" s="51" t="s">
        <v>958</v>
      </c>
      <c r="HR1070" s="51" t="s">
        <v>1139</v>
      </c>
      <c r="HW1070" s="51" t="s">
        <v>98</v>
      </c>
      <c r="IV1070" s="52">
        <v>0</v>
      </c>
      <c r="JA1070" s="51" t="s">
        <v>98</v>
      </c>
      <c r="JK1070" s="52" t="s">
        <v>995</v>
      </c>
      <c r="JP1070" s="52" t="s">
        <v>996</v>
      </c>
    </row>
    <row r="1071" spans="1:276" ht="409.6" thickBot="1">
      <c r="A1071" s="51" t="s">
        <v>1092</v>
      </c>
      <c r="F1071" s="50" t="s">
        <v>1041</v>
      </c>
      <c r="P1071" s="52" t="s">
        <v>2065</v>
      </c>
      <c r="AE1071"/>
      <c r="AF1071"/>
      <c r="AG1071"/>
      <c r="AH1071"/>
      <c r="AI1071"/>
      <c r="AO1071" s="52" t="s">
        <v>1116</v>
      </c>
      <c r="BD1071" s="51" t="s">
        <v>1053</v>
      </c>
      <c r="BI1071" s="52" t="s">
        <v>7584</v>
      </c>
      <c r="CM1071" s="52" t="s">
        <v>1247</v>
      </c>
      <c r="DV1071" s="51" t="s">
        <v>1099</v>
      </c>
      <c r="EA1071" s="51" t="s">
        <v>1147</v>
      </c>
      <c r="EP1071" s="51" t="s">
        <v>1114</v>
      </c>
      <c r="EZ1071" s="51" t="s">
        <v>1063</v>
      </c>
      <c r="FT1071" s="70" t="s">
        <v>9407</v>
      </c>
      <c r="FU1071" s="70" t="s">
        <v>9408</v>
      </c>
      <c r="FY1071" s="51" t="s">
        <v>964</v>
      </c>
      <c r="GI1071" s="51" t="s">
        <v>1132</v>
      </c>
      <c r="GN1071" s="51" t="s">
        <v>1033</v>
      </c>
      <c r="HM1071" s="52" t="s">
        <v>1008</v>
      </c>
      <c r="HR1071" s="52">
        <v>31</v>
      </c>
      <c r="IQ1071" s="51" t="s">
        <v>1096</v>
      </c>
      <c r="JF1071" s="51" t="s">
        <v>1145</v>
      </c>
    </row>
    <row r="1072" spans="1:276" ht="16.5">
      <c r="A1072" s="52" t="s">
        <v>1108</v>
      </c>
      <c r="K1072" s="51" t="s">
        <v>1097</v>
      </c>
      <c r="AE1072"/>
      <c r="AF1072"/>
      <c r="AG1072"/>
      <c r="AH1072"/>
      <c r="AI1072"/>
      <c r="AT1072" s="51" t="s">
        <v>1097</v>
      </c>
      <c r="BD1072" s="52">
        <v>2015</v>
      </c>
      <c r="BS1072" s="51" t="s">
        <v>1072</v>
      </c>
      <c r="DV1072" s="52" t="s">
        <v>1104</v>
      </c>
      <c r="EA1072" s="52">
        <v>448950</v>
      </c>
      <c r="EK1072" s="51" t="s">
        <v>1075</v>
      </c>
      <c r="EU1072" s="51" t="s">
        <v>1098</v>
      </c>
      <c r="EZ1072" s="52">
        <v>0</v>
      </c>
      <c r="FT1072" s="50" t="s">
        <v>735</v>
      </c>
      <c r="FY1072" s="52" t="s">
        <v>171</v>
      </c>
      <c r="GD1072" s="51" t="s">
        <v>707</v>
      </c>
      <c r="GI1072" s="52" t="s">
        <v>1133</v>
      </c>
      <c r="GN1072" s="52" t="s">
        <v>132</v>
      </c>
      <c r="GX1072" s="51" t="s">
        <v>1099</v>
      </c>
      <c r="HW1072" s="51" t="s">
        <v>1114</v>
      </c>
      <c r="IQ1072" s="52" t="s">
        <v>1103</v>
      </c>
      <c r="IV1072" s="51" t="s">
        <v>98</v>
      </c>
      <c r="JK1072" s="51" t="s">
        <v>962</v>
      </c>
      <c r="JP1072" s="51" t="s">
        <v>964</v>
      </c>
    </row>
    <row r="1073" spans="1:276">
      <c r="K1073" s="52">
        <v>8899359</v>
      </c>
      <c r="P1073" s="51" t="s">
        <v>1068</v>
      </c>
      <c r="AE1073" s="51" t="s">
        <v>1149</v>
      </c>
      <c r="AF1073"/>
      <c r="AG1073"/>
      <c r="AH1073"/>
      <c r="AI1073"/>
      <c r="AO1073" s="51" t="s">
        <v>1092</v>
      </c>
      <c r="AT1073" s="52">
        <v>5529</v>
      </c>
      <c r="BI1073" s="51" t="s">
        <v>1092</v>
      </c>
      <c r="BS1073" s="52">
        <v>34.9</v>
      </c>
      <c r="CM1073" s="51" t="s">
        <v>707</v>
      </c>
      <c r="EK1073" s="52" t="s">
        <v>1076</v>
      </c>
      <c r="EP1073" s="51" t="s">
        <v>1143</v>
      </c>
      <c r="EU1073" s="52">
        <v>78694</v>
      </c>
      <c r="GD1073" s="52" t="s">
        <v>1114</v>
      </c>
      <c r="GX1073" s="52" t="s">
        <v>1117</v>
      </c>
      <c r="HM1073" s="51" t="s">
        <v>994</v>
      </c>
      <c r="HR1073" s="51" t="s">
        <v>98</v>
      </c>
      <c r="JF1073" s="51" t="s">
        <v>1147</v>
      </c>
      <c r="JK1073" s="52" t="s">
        <v>963</v>
      </c>
      <c r="JP1073" s="52" t="s">
        <v>1482</v>
      </c>
    </row>
    <row r="1074" spans="1:276" ht="16.5">
      <c r="A1074" s="51" t="s">
        <v>1094</v>
      </c>
      <c r="F1074" s="51" t="s">
        <v>1042</v>
      </c>
      <c r="P1074" s="52" t="s">
        <v>4300</v>
      </c>
      <c r="AE1074" s="52" t="s">
        <v>2755</v>
      </c>
      <c r="AF1074"/>
      <c r="AG1074"/>
      <c r="AH1074"/>
      <c r="AI1074"/>
      <c r="AO1074" s="52" t="s">
        <v>693</v>
      </c>
      <c r="BD1074" s="51" t="s">
        <v>1054</v>
      </c>
      <c r="BI1074" s="52" t="s">
        <v>124</v>
      </c>
      <c r="CM1074" s="52" t="s">
        <v>1048</v>
      </c>
      <c r="DV1074" s="51" t="s">
        <v>1101</v>
      </c>
      <c r="EA1074" s="51" t="s">
        <v>98</v>
      </c>
      <c r="EP1074" s="52" t="s">
        <v>2752</v>
      </c>
      <c r="FY1074" s="51" t="s">
        <v>966</v>
      </c>
      <c r="GI1074" s="51" t="s">
        <v>1134</v>
      </c>
      <c r="GN1074" s="50" t="s">
        <v>1034</v>
      </c>
      <c r="HM1074" s="52" t="s">
        <v>4655</v>
      </c>
      <c r="HR1074" s="52" t="s">
        <v>10640</v>
      </c>
      <c r="HW1074" s="51" t="s">
        <v>1143</v>
      </c>
      <c r="IQ1074" s="51" t="s">
        <v>1097</v>
      </c>
      <c r="IV1074" s="50" t="s">
        <v>1148</v>
      </c>
      <c r="JA1074" s="51" t="s">
        <v>1090</v>
      </c>
    </row>
    <row r="1075" spans="1:276" ht="16.5">
      <c r="A1075" s="52">
        <v>175</v>
      </c>
      <c r="F1075" s="52" t="s">
        <v>1997</v>
      </c>
      <c r="K1075" s="51" t="s">
        <v>1098</v>
      </c>
      <c r="AE1075" s="52" t="s">
        <v>1781</v>
      </c>
      <c r="AF1075"/>
      <c r="AG1075"/>
      <c r="AH1075"/>
      <c r="AI1075"/>
      <c r="AT1075" s="51" t="s">
        <v>1098</v>
      </c>
      <c r="BD1075" s="52">
        <v>2016</v>
      </c>
      <c r="BS1075" s="51" t="s">
        <v>1073</v>
      </c>
      <c r="DV1075" s="52" t="s">
        <v>1567</v>
      </c>
      <c r="EU1075" s="51" t="s">
        <v>1099</v>
      </c>
      <c r="FT1075" s="50" t="s">
        <v>1041</v>
      </c>
      <c r="FY1075" s="52" t="s">
        <v>171</v>
      </c>
      <c r="GD1075" s="51" t="s">
        <v>1096</v>
      </c>
      <c r="GI1075" s="52" t="s">
        <v>9735</v>
      </c>
      <c r="GX1075" s="51" t="s">
        <v>1101</v>
      </c>
      <c r="HW1075" s="52" t="s">
        <v>4763</v>
      </c>
      <c r="IQ1075" s="52">
        <v>0</v>
      </c>
      <c r="JA1075" s="52" t="s">
        <v>1110</v>
      </c>
      <c r="JF1075" s="51" t="s">
        <v>98</v>
      </c>
      <c r="JK1075" s="51" t="s">
        <v>964</v>
      </c>
      <c r="JP1075" s="51" t="s">
        <v>966</v>
      </c>
    </row>
    <row r="1076" spans="1:276" ht="16.5">
      <c r="K1076" s="52">
        <v>1</v>
      </c>
      <c r="P1076" s="51" t="s">
        <v>1069</v>
      </c>
      <c r="AE1076" s="52" t="s">
        <v>1150</v>
      </c>
      <c r="AF1076"/>
      <c r="AG1076"/>
      <c r="AH1076"/>
      <c r="AI1076"/>
      <c r="AO1076" s="51" t="s">
        <v>1094</v>
      </c>
      <c r="AT1076" s="52">
        <v>99500</v>
      </c>
      <c r="BI1076" s="51" t="s">
        <v>1094</v>
      </c>
      <c r="BS1076" s="52" t="s">
        <v>1061</v>
      </c>
      <c r="CM1076" s="83" t="s">
        <v>8338</v>
      </c>
      <c r="EA1076" s="51" t="s">
        <v>1114</v>
      </c>
      <c r="EP1076" s="51" t="s">
        <v>1145</v>
      </c>
      <c r="EU1076" s="52" t="s">
        <v>1106</v>
      </c>
      <c r="EZ1076" s="50" t="s">
        <v>1064</v>
      </c>
      <c r="GD1076" s="52" t="s">
        <v>1103</v>
      </c>
      <c r="GX1076" s="52" t="s">
        <v>1115</v>
      </c>
      <c r="HM1076" s="51" t="s">
        <v>961</v>
      </c>
      <c r="JK1076" s="52" t="s">
        <v>1477</v>
      </c>
      <c r="JP1076" s="52" t="s">
        <v>997</v>
      </c>
    </row>
    <row r="1077" spans="1:276" ht="16.5">
      <c r="A1077" s="51" t="s">
        <v>707</v>
      </c>
      <c r="F1077" s="50" t="s">
        <v>1245</v>
      </c>
      <c r="P1077" s="52" t="s">
        <v>4301</v>
      </c>
      <c r="AE1077" s="133"/>
      <c r="AO1077" s="52">
        <v>2395.15</v>
      </c>
      <c r="BD1077" s="51" t="s">
        <v>1055</v>
      </c>
      <c r="BI1077" s="52">
        <v>10100</v>
      </c>
      <c r="CM1077" s="51" t="s">
        <v>1049</v>
      </c>
      <c r="DV1077" s="51" t="s">
        <v>98</v>
      </c>
      <c r="EK1077" s="51" t="s">
        <v>1066</v>
      </c>
      <c r="EP1077" s="52" t="s">
        <v>2753</v>
      </c>
      <c r="FY1077" s="51" t="s">
        <v>968</v>
      </c>
      <c r="GI1077" s="51" t="s">
        <v>1135</v>
      </c>
      <c r="GN1077" s="51" t="s">
        <v>1035</v>
      </c>
      <c r="HM1077" s="52" t="s">
        <v>919</v>
      </c>
      <c r="HW1077" s="51" t="s">
        <v>1145</v>
      </c>
      <c r="IQ1077" s="51" t="s">
        <v>1098</v>
      </c>
      <c r="IV1077" s="51" t="s">
        <v>1149</v>
      </c>
      <c r="JA1077" s="51" t="s">
        <v>1092</v>
      </c>
      <c r="JF1077" s="50" t="s">
        <v>1148</v>
      </c>
    </row>
    <row r="1078" spans="1:276">
      <c r="A1078" s="52" t="s">
        <v>1095</v>
      </c>
      <c r="K1078" s="51" t="s">
        <v>1099</v>
      </c>
      <c r="AT1078" s="51" t="s">
        <v>1099</v>
      </c>
      <c r="BD1078" s="52">
        <v>3.09</v>
      </c>
      <c r="BS1078" s="51" t="s">
        <v>732</v>
      </c>
      <c r="CM1078" s="52">
        <v>100</v>
      </c>
      <c r="DV1078" s="52" t="s">
        <v>1569</v>
      </c>
      <c r="EA1078" s="51" t="s">
        <v>1143</v>
      </c>
      <c r="EK1078" s="52" t="s">
        <v>3336</v>
      </c>
      <c r="EU1078" s="51" t="s">
        <v>1101</v>
      </c>
      <c r="FT1078" s="51" t="s">
        <v>1042</v>
      </c>
      <c r="FY1078" s="52" t="s">
        <v>124</v>
      </c>
      <c r="GD1078" s="51" t="s">
        <v>1097</v>
      </c>
      <c r="GI1078" s="52" t="s">
        <v>1585</v>
      </c>
      <c r="GN1078" s="52" t="s">
        <v>1538</v>
      </c>
      <c r="GX1078" s="51" t="s">
        <v>98</v>
      </c>
      <c r="HR1078" s="51" t="s">
        <v>1132</v>
      </c>
      <c r="HW1078" s="52" t="s">
        <v>4764</v>
      </c>
      <c r="IQ1078" s="52">
        <v>578000</v>
      </c>
      <c r="IV1078" s="52" t="s">
        <v>4391</v>
      </c>
      <c r="JA1078" s="52" t="s">
        <v>9723</v>
      </c>
      <c r="JK1078" s="51" t="s">
        <v>966</v>
      </c>
      <c r="JP1078" s="51" t="s">
        <v>968</v>
      </c>
    </row>
    <row r="1079" spans="1:276">
      <c r="K1079" s="52" t="s">
        <v>1100</v>
      </c>
      <c r="P1079" s="51" t="s">
        <v>1053</v>
      </c>
      <c r="AE1079" s="132"/>
      <c r="AO1079" s="51" t="s">
        <v>707</v>
      </c>
      <c r="AT1079" s="52" t="s">
        <v>1106</v>
      </c>
      <c r="BI1079" s="51" t="s">
        <v>707</v>
      </c>
      <c r="BS1079" s="52" t="s">
        <v>7973</v>
      </c>
      <c r="EA1079" s="52" t="s">
        <v>3797</v>
      </c>
      <c r="EP1079" s="51" t="s">
        <v>1147</v>
      </c>
      <c r="EU1079" s="52" t="s">
        <v>1107</v>
      </c>
      <c r="EZ1079" s="51" t="s">
        <v>1065</v>
      </c>
      <c r="FT1079" s="52" t="s">
        <v>1244</v>
      </c>
      <c r="GD1079" s="52">
        <v>60000</v>
      </c>
      <c r="GX1079" s="52" t="s">
        <v>10137</v>
      </c>
      <c r="HM1079" s="51" t="s">
        <v>962</v>
      </c>
      <c r="HR1079" s="52" t="s">
        <v>547</v>
      </c>
      <c r="JK1079" s="52" t="s">
        <v>1731</v>
      </c>
      <c r="JP1079" s="52">
        <v>1342650</v>
      </c>
    </row>
    <row r="1080" spans="1:276" ht="16.5">
      <c r="A1080" s="51" t="s">
        <v>1096</v>
      </c>
      <c r="F1080" s="51" t="s">
        <v>1246</v>
      </c>
      <c r="P1080" s="52">
        <v>2015</v>
      </c>
      <c r="AE1080" s="133"/>
      <c r="AO1080" s="52" t="s">
        <v>1095</v>
      </c>
      <c r="BD1080" s="51" t="s">
        <v>1056</v>
      </c>
      <c r="BI1080" s="52" t="s">
        <v>1095</v>
      </c>
      <c r="CM1080" s="51" t="s">
        <v>1050</v>
      </c>
      <c r="EK1080" s="51" t="s">
        <v>1068</v>
      </c>
      <c r="EP1080" s="52">
        <v>544329</v>
      </c>
      <c r="FY1080" s="51" t="s">
        <v>969</v>
      </c>
      <c r="GI1080" s="51" t="s">
        <v>1137</v>
      </c>
      <c r="GN1080" s="50" t="s">
        <v>1037</v>
      </c>
      <c r="HM1080" s="52" t="s">
        <v>996</v>
      </c>
      <c r="HW1080" s="51" t="s">
        <v>1147</v>
      </c>
      <c r="IQ1080" s="51" t="s">
        <v>1099</v>
      </c>
      <c r="JA1080" s="51" t="s">
        <v>1094</v>
      </c>
      <c r="JF1080" s="51" t="s">
        <v>1149</v>
      </c>
    </row>
    <row r="1081" spans="1:276" ht="16.5">
      <c r="A1081" s="52" t="s">
        <v>1103</v>
      </c>
      <c r="K1081" s="51" t="s">
        <v>1101</v>
      </c>
      <c r="AT1081" s="51" t="s">
        <v>1101</v>
      </c>
      <c r="BD1081" s="52">
        <v>2030</v>
      </c>
      <c r="BS1081" s="51" t="s">
        <v>1074</v>
      </c>
      <c r="CM1081" s="52">
        <v>50</v>
      </c>
      <c r="EA1081" s="51" t="s">
        <v>1145</v>
      </c>
      <c r="EK1081" s="52" t="s">
        <v>3337</v>
      </c>
      <c r="EU1081" s="51" t="s">
        <v>98</v>
      </c>
      <c r="EZ1081" s="51" t="s">
        <v>1066</v>
      </c>
      <c r="FT1081" s="50" t="s">
        <v>1245</v>
      </c>
      <c r="FY1081" s="52" t="s">
        <v>124</v>
      </c>
      <c r="GD1081" s="51" t="s">
        <v>1098</v>
      </c>
      <c r="GI1081" s="52" t="s">
        <v>1586</v>
      </c>
      <c r="HR1081" s="51" t="s">
        <v>1134</v>
      </c>
      <c r="HW1081" s="52">
        <v>410244</v>
      </c>
      <c r="IQ1081" s="52" t="s">
        <v>1104</v>
      </c>
      <c r="JA1081" s="52">
        <v>199</v>
      </c>
      <c r="JF1081" s="52" t="s">
        <v>4892</v>
      </c>
      <c r="JK1081" s="51" t="s">
        <v>968</v>
      </c>
      <c r="JP1081" s="51" t="s">
        <v>969</v>
      </c>
    </row>
    <row r="1082" spans="1:276">
      <c r="F1082" s="51" t="s">
        <v>1046</v>
      </c>
      <c r="K1082" s="52" t="s">
        <v>1112</v>
      </c>
      <c r="P1082" s="51" t="s">
        <v>1054</v>
      </c>
      <c r="AE1082" s="132"/>
      <c r="AO1082" s="51" t="s">
        <v>1096</v>
      </c>
      <c r="AT1082" s="52" t="s">
        <v>1115</v>
      </c>
      <c r="BI1082" s="51" t="s">
        <v>1096</v>
      </c>
      <c r="BS1082" s="52" t="s">
        <v>1247</v>
      </c>
      <c r="DV1082" s="51" t="s">
        <v>1090</v>
      </c>
      <c r="EA1082" s="52" t="s">
        <v>3798</v>
      </c>
      <c r="EP1082" s="51" t="s">
        <v>98</v>
      </c>
      <c r="EZ1082" s="52" t="s">
        <v>2065</v>
      </c>
      <c r="GD1082" s="52">
        <v>151000</v>
      </c>
      <c r="HM1082" s="51" t="s">
        <v>964</v>
      </c>
      <c r="HR1082" s="52" t="s">
        <v>10641</v>
      </c>
      <c r="JF1082" s="52" t="s">
        <v>470</v>
      </c>
      <c r="JK1082" s="52" t="s">
        <v>124</v>
      </c>
      <c r="JP1082" s="52" t="s">
        <v>124</v>
      </c>
    </row>
    <row r="1083" spans="1:276" ht="16.5">
      <c r="A1083" s="51" t="s">
        <v>1097</v>
      </c>
      <c r="F1083" s="52" t="s">
        <v>1247</v>
      </c>
      <c r="P1083" s="52">
        <v>2016</v>
      </c>
      <c r="AE1083" s="133"/>
      <c r="AO1083" s="52" t="s">
        <v>1103</v>
      </c>
      <c r="BD1083" s="51" t="s">
        <v>1057</v>
      </c>
      <c r="BI1083" s="52" t="s">
        <v>1103</v>
      </c>
      <c r="CM1083" s="51" t="s">
        <v>1053</v>
      </c>
      <c r="DV1083" s="52" t="s">
        <v>1118</v>
      </c>
      <c r="EK1083" s="51" t="s">
        <v>1069</v>
      </c>
      <c r="EP1083" s="52" t="s">
        <v>2754</v>
      </c>
      <c r="FY1083" s="51" t="s">
        <v>970</v>
      </c>
      <c r="GI1083" s="51" t="s">
        <v>1139</v>
      </c>
      <c r="GN1083" s="51" t="s">
        <v>1038</v>
      </c>
      <c r="GX1083" s="50" t="s">
        <v>1121</v>
      </c>
      <c r="HM1083" s="52" t="s">
        <v>1477</v>
      </c>
      <c r="HW1083" s="51" t="s">
        <v>98</v>
      </c>
      <c r="IQ1083" s="51" t="s">
        <v>1101</v>
      </c>
      <c r="JA1083" s="51" t="s">
        <v>707</v>
      </c>
      <c r="JF1083" s="52" t="s">
        <v>1782</v>
      </c>
    </row>
    <row r="1084" spans="1:276">
      <c r="A1084" s="52">
        <v>36070</v>
      </c>
      <c r="K1084" s="51" t="s">
        <v>98</v>
      </c>
      <c r="AT1084" s="51" t="s">
        <v>98</v>
      </c>
      <c r="BD1084" s="52" t="s">
        <v>2737</v>
      </c>
      <c r="BS1084" s="51" t="s">
        <v>1075</v>
      </c>
      <c r="CM1084" s="52">
        <v>2016</v>
      </c>
      <c r="EA1084" s="51" t="s">
        <v>1147</v>
      </c>
      <c r="EK1084" s="52" t="s">
        <v>260</v>
      </c>
      <c r="EZ1084" s="51" t="s">
        <v>1068</v>
      </c>
      <c r="FT1084" s="51" t="s">
        <v>1246</v>
      </c>
      <c r="FY1084" s="52" t="s">
        <v>124</v>
      </c>
      <c r="GD1084" s="51" t="s">
        <v>1099</v>
      </c>
      <c r="GI1084" s="52">
        <v>1</v>
      </c>
      <c r="GN1084" s="52" t="s">
        <v>3514</v>
      </c>
      <c r="HR1084" s="51" t="s">
        <v>1135</v>
      </c>
      <c r="IQ1084" s="52" t="s">
        <v>1104</v>
      </c>
      <c r="JA1084" s="52" t="s">
        <v>1095</v>
      </c>
      <c r="JF1084" s="52" t="s">
        <v>1150</v>
      </c>
      <c r="JK1084" s="51" t="s">
        <v>969</v>
      </c>
      <c r="JP1084" s="51" t="s">
        <v>970</v>
      </c>
    </row>
    <row r="1085" spans="1:276" ht="16.5">
      <c r="F1085" s="51" t="s">
        <v>707</v>
      </c>
      <c r="K1085" s="52" t="s">
        <v>2958</v>
      </c>
      <c r="P1085" s="51" t="s">
        <v>1056</v>
      </c>
      <c r="AE1085" s="132"/>
      <c r="AO1085" s="51" t="s">
        <v>1097</v>
      </c>
      <c r="BI1085" s="51" t="s">
        <v>1097</v>
      </c>
      <c r="BS1085" s="52" t="s">
        <v>3045</v>
      </c>
      <c r="DV1085" s="51" t="s">
        <v>1092</v>
      </c>
      <c r="EA1085" s="52">
        <v>402422</v>
      </c>
      <c r="EP1085" s="50" t="s">
        <v>1148</v>
      </c>
      <c r="EU1085" s="50" t="s">
        <v>1121</v>
      </c>
      <c r="EZ1085" s="52" t="s">
        <v>8993</v>
      </c>
      <c r="GD1085" s="52" t="s">
        <v>1100</v>
      </c>
      <c r="GN1085" s="52"/>
      <c r="HM1085" s="51" t="s">
        <v>966</v>
      </c>
      <c r="HR1085" s="52" t="s">
        <v>1280</v>
      </c>
      <c r="HW1085" s="50" t="s">
        <v>1148</v>
      </c>
      <c r="JK1085" s="52" t="s">
        <v>124</v>
      </c>
      <c r="JP1085" s="52" t="s">
        <v>124</v>
      </c>
    </row>
    <row r="1086" spans="1:276" ht="15" thickBot="1">
      <c r="A1086" s="51" t="s">
        <v>1098</v>
      </c>
      <c r="F1086" s="52" t="s">
        <v>1998</v>
      </c>
      <c r="P1086" s="52">
        <v>2020</v>
      </c>
      <c r="AE1086" s="133"/>
      <c r="AO1086" s="52">
        <v>73627</v>
      </c>
      <c r="BD1086" s="51" t="s">
        <v>1059</v>
      </c>
      <c r="BI1086" s="52">
        <v>152375</v>
      </c>
      <c r="CM1086" s="51" t="s">
        <v>1054</v>
      </c>
      <c r="DV1086" s="52" t="s">
        <v>1570</v>
      </c>
      <c r="EK1086" s="51" t="s">
        <v>1053</v>
      </c>
      <c r="FT1086" s="51" t="s">
        <v>1046</v>
      </c>
      <c r="FY1086" s="51" t="s">
        <v>971</v>
      </c>
      <c r="GI1086" s="51" t="s">
        <v>98</v>
      </c>
      <c r="GN1086" s="52" t="s">
        <v>3515</v>
      </c>
      <c r="GX1086" s="51" t="s">
        <v>1122</v>
      </c>
      <c r="HM1086" s="52" t="s">
        <v>997</v>
      </c>
      <c r="IQ1086" s="51" t="s">
        <v>98</v>
      </c>
      <c r="JA1086" s="51" t="s">
        <v>1096</v>
      </c>
    </row>
    <row r="1087" spans="1:276" ht="15" thickBot="1">
      <c r="A1087" s="52">
        <v>98840</v>
      </c>
      <c r="BD1087" s="52">
        <v>70</v>
      </c>
      <c r="CM1087" s="52">
        <v>2018</v>
      </c>
      <c r="EA1087" s="51" t="s">
        <v>98</v>
      </c>
      <c r="EK1087" s="52">
        <v>2009</v>
      </c>
      <c r="EZ1087" s="51" t="s">
        <v>1069</v>
      </c>
      <c r="FT1087" s="52" t="s">
        <v>1247</v>
      </c>
      <c r="GD1087" s="51" t="s">
        <v>1101</v>
      </c>
      <c r="GI1087" s="52" t="s">
        <v>35</v>
      </c>
      <c r="GN1087" s="68"/>
      <c r="GX1087" s="69" t="s">
        <v>1123</v>
      </c>
      <c r="GY1087" s="69" t="s">
        <v>98</v>
      </c>
      <c r="HR1087" s="51" t="s">
        <v>1137</v>
      </c>
      <c r="IQ1087" s="52" t="s">
        <v>10990</v>
      </c>
      <c r="JA1087" s="52" t="s">
        <v>1103</v>
      </c>
      <c r="JK1087" s="51" t="s">
        <v>970</v>
      </c>
      <c r="JP1087" s="51" t="s">
        <v>971</v>
      </c>
    </row>
    <row r="1088" spans="1:276" ht="224.5" thickBot="1">
      <c r="F1088" s="51" t="s">
        <v>1049</v>
      </c>
      <c r="P1088" s="51" t="s">
        <v>1070</v>
      </c>
      <c r="AE1088" s="132"/>
      <c r="AO1088" s="51" t="s">
        <v>1098</v>
      </c>
      <c r="AT1088" s="50" t="s">
        <v>1121</v>
      </c>
      <c r="BI1088" s="51" t="s">
        <v>1098</v>
      </c>
      <c r="DV1088" s="51" t="s">
        <v>1094</v>
      </c>
      <c r="EP1088" s="51" t="s">
        <v>1149</v>
      </c>
      <c r="EU1088" s="51" t="s">
        <v>1122</v>
      </c>
      <c r="EZ1088" s="52" t="s">
        <v>8994</v>
      </c>
      <c r="FY1088" s="51" t="s">
        <v>972</v>
      </c>
      <c r="GD1088" s="52" t="s">
        <v>1102</v>
      </c>
      <c r="GN1088" s="52" t="s">
        <v>3516</v>
      </c>
      <c r="GX1088" s="70" t="s">
        <v>2025</v>
      </c>
      <c r="GY1088" s="70" t="s">
        <v>10138</v>
      </c>
      <c r="HM1088" s="51" t="s">
        <v>968</v>
      </c>
      <c r="HR1088" s="52" t="s">
        <v>10642</v>
      </c>
      <c r="HW1088" s="51" t="s">
        <v>1149</v>
      </c>
      <c r="JK1088" s="52" t="s">
        <v>124</v>
      </c>
    </row>
    <row r="1089" spans="1:276" ht="208.5" thickBot="1">
      <c r="A1089" s="51" t="s">
        <v>1099</v>
      </c>
      <c r="F1089" s="52">
        <v>100</v>
      </c>
      <c r="K1089" s="51" t="s">
        <v>1090</v>
      </c>
      <c r="P1089" s="52">
        <v>23.1</v>
      </c>
      <c r="AE1089" s="133"/>
      <c r="AO1089" s="52">
        <v>175575</v>
      </c>
      <c r="BD1089" s="51" t="s">
        <v>1060</v>
      </c>
      <c r="BI1089" s="52">
        <v>608018</v>
      </c>
      <c r="BS1089" s="50" t="s">
        <v>1077</v>
      </c>
      <c r="CM1089" s="51" t="s">
        <v>1249</v>
      </c>
      <c r="DV1089" s="52">
        <v>1900000</v>
      </c>
      <c r="EA1089" s="50" t="s">
        <v>1148</v>
      </c>
      <c r="EK1089" s="51" t="s">
        <v>1054</v>
      </c>
      <c r="EP1089" s="52" t="s">
        <v>2755</v>
      </c>
      <c r="EU1089" s="69" t="s">
        <v>1123</v>
      </c>
      <c r="EV1089" s="69" t="s">
        <v>98</v>
      </c>
      <c r="FT1089" s="51" t="s">
        <v>707</v>
      </c>
      <c r="GN1089" s="68"/>
      <c r="GX1089" s="71" t="s">
        <v>1126</v>
      </c>
      <c r="GY1089" s="71" t="s">
        <v>10139</v>
      </c>
      <c r="HM1089" s="52">
        <v>0</v>
      </c>
      <c r="HW1089" s="52" t="s">
        <v>4759</v>
      </c>
      <c r="JA1089" s="51" t="s">
        <v>1097</v>
      </c>
      <c r="JP1089" s="51" t="s">
        <v>972</v>
      </c>
    </row>
    <row r="1090" spans="1:276" ht="208.5" customHeight="1" thickBot="1">
      <c r="A1090" s="52" t="s">
        <v>1100</v>
      </c>
      <c r="K1090" s="52" t="s">
        <v>1116</v>
      </c>
      <c r="BD1090" s="52" t="s">
        <v>1061</v>
      </c>
      <c r="CM1090" s="52">
        <v>114309</v>
      </c>
      <c r="EK1090" s="52">
        <v>2016</v>
      </c>
      <c r="EP1090" s="52" t="s">
        <v>2756</v>
      </c>
      <c r="EU1090" s="70" t="s">
        <v>1124</v>
      </c>
      <c r="EV1090" s="70" t="s">
        <v>3174</v>
      </c>
      <c r="EZ1090" s="51" t="s">
        <v>1053</v>
      </c>
      <c r="FT1090" s="52" t="s">
        <v>1095</v>
      </c>
      <c r="FY1090" s="51" t="s">
        <v>973</v>
      </c>
      <c r="GD1090" s="51" t="s">
        <v>98</v>
      </c>
      <c r="GN1090" s="52" t="s">
        <v>3517</v>
      </c>
      <c r="GX1090" s="50" t="s">
        <v>1128</v>
      </c>
      <c r="HR1090" s="51" t="s">
        <v>1139</v>
      </c>
      <c r="HW1090" s="52" t="s">
        <v>4391</v>
      </c>
      <c r="JA1090" s="52">
        <v>122703</v>
      </c>
      <c r="JK1090" s="51" t="s">
        <v>971</v>
      </c>
      <c r="JP1090" s="52" t="s">
        <v>5062</v>
      </c>
    </row>
    <row r="1091" spans="1:276" ht="88.5" thickBot="1">
      <c r="F1091" s="51" t="s">
        <v>1050</v>
      </c>
      <c r="P1091" s="51" t="s">
        <v>1071</v>
      </c>
      <c r="AE1091" s="132"/>
      <c r="AO1091" s="51" t="s">
        <v>1099</v>
      </c>
      <c r="AT1091" s="51" t="s">
        <v>1122</v>
      </c>
      <c r="BI1091" s="51" t="s">
        <v>1099</v>
      </c>
      <c r="DV1091" s="51" t="s">
        <v>707</v>
      </c>
      <c r="EP1091" s="52" t="s">
        <v>1150</v>
      </c>
      <c r="EU1091" s="71" t="s">
        <v>1125</v>
      </c>
      <c r="EV1091" s="71" t="s">
        <v>3175</v>
      </c>
      <c r="EZ1091" s="52">
        <v>2015</v>
      </c>
      <c r="GI1091" s="51" t="s">
        <v>1132</v>
      </c>
      <c r="GN1091" s="68"/>
      <c r="HM1091" s="51" t="s">
        <v>969</v>
      </c>
      <c r="HR1091" s="52">
        <v>2</v>
      </c>
      <c r="IQ1091" s="50" t="s">
        <v>1121</v>
      </c>
      <c r="JK1091" s="52" t="s">
        <v>11327</v>
      </c>
    </row>
    <row r="1092" spans="1:276" ht="208.5" customHeight="1" thickBot="1">
      <c r="A1092" s="51" t="s">
        <v>1101</v>
      </c>
      <c r="F1092" s="52">
        <v>100</v>
      </c>
      <c r="K1092" s="51" t="s">
        <v>1092</v>
      </c>
      <c r="P1092" s="52">
        <v>18.5</v>
      </c>
      <c r="AE1092" s="133"/>
      <c r="AO1092" s="52" t="s">
        <v>1100</v>
      </c>
      <c r="AT1092" s="69" t="s">
        <v>1123</v>
      </c>
      <c r="AU1092" s="69" t="s">
        <v>98</v>
      </c>
      <c r="BD1092" s="51" t="s">
        <v>732</v>
      </c>
      <c r="BI1092" s="52" t="s">
        <v>1100</v>
      </c>
      <c r="BS1092" s="51" t="s">
        <v>1078</v>
      </c>
      <c r="CM1092" s="51" t="s">
        <v>1056</v>
      </c>
      <c r="DV1092" s="52" t="s">
        <v>72</v>
      </c>
      <c r="EA1092" s="51" t="s">
        <v>1149</v>
      </c>
      <c r="EK1092" s="51" t="s">
        <v>1056</v>
      </c>
      <c r="EP1092" s="52" t="s">
        <v>1286</v>
      </c>
      <c r="EU1092" s="70" t="s">
        <v>1126</v>
      </c>
      <c r="EV1092" s="70" t="s">
        <v>3176</v>
      </c>
      <c r="FT1092" s="51" t="s">
        <v>1049</v>
      </c>
      <c r="FY1092" s="51" t="s">
        <v>98</v>
      </c>
      <c r="GI1092" s="52" t="s">
        <v>1133</v>
      </c>
      <c r="GN1092" s="52" t="s">
        <v>3518</v>
      </c>
      <c r="HM1092" s="52" t="s">
        <v>124</v>
      </c>
      <c r="JA1092" s="51" t="s">
        <v>1098</v>
      </c>
      <c r="JP1092" s="51" t="s">
        <v>973</v>
      </c>
    </row>
    <row r="1093" spans="1:276" ht="120.5" thickBot="1">
      <c r="A1093" s="52" t="s">
        <v>1571</v>
      </c>
      <c r="K1093" s="52" t="s">
        <v>2959</v>
      </c>
      <c r="AT1093" s="70" t="s">
        <v>1125</v>
      </c>
      <c r="AU1093" s="70" t="s">
        <v>6374</v>
      </c>
      <c r="BD1093" s="52" t="s">
        <v>6837</v>
      </c>
      <c r="BS1093" s="52" t="s">
        <v>132</v>
      </c>
      <c r="CM1093" s="52">
        <v>2050</v>
      </c>
      <c r="EA1093" s="52" t="s">
        <v>1150</v>
      </c>
      <c r="EK1093" s="52">
        <v>2020</v>
      </c>
      <c r="EU1093" s="71" t="s">
        <v>1127</v>
      </c>
      <c r="EV1093" s="71" t="s">
        <v>3177</v>
      </c>
      <c r="EZ1093" s="51" t="s">
        <v>1054</v>
      </c>
      <c r="FT1093" s="52">
        <v>100</v>
      </c>
      <c r="GN1093" s="52"/>
      <c r="GX1093" s="51" t="s">
        <v>1129</v>
      </c>
      <c r="HR1093" s="51" t="s">
        <v>98</v>
      </c>
      <c r="JA1093" s="52">
        <v>0</v>
      </c>
      <c r="JK1093" s="51" t="s">
        <v>998</v>
      </c>
      <c r="JP1093" s="52">
        <v>1521670</v>
      </c>
    </row>
    <row r="1094" spans="1:276" ht="176.5" thickBot="1">
      <c r="F1094" s="51" t="s">
        <v>1053</v>
      </c>
      <c r="P1094" s="51" t="s">
        <v>1072</v>
      </c>
      <c r="AE1094" s="132"/>
      <c r="AO1094" s="51" t="s">
        <v>1101</v>
      </c>
      <c r="AT1094" s="71" t="s">
        <v>1124</v>
      </c>
      <c r="AU1094" s="71" t="s">
        <v>6375</v>
      </c>
      <c r="BI1094" s="51" t="s">
        <v>1101</v>
      </c>
      <c r="DV1094" s="51" t="s">
        <v>1096</v>
      </c>
      <c r="EU1094" s="70" t="s">
        <v>2965</v>
      </c>
      <c r="EV1094" s="70" t="s">
        <v>3178</v>
      </c>
      <c r="EZ1094" s="52">
        <v>2015</v>
      </c>
      <c r="GD1094" s="51" t="s">
        <v>1090</v>
      </c>
      <c r="GI1094" s="51" t="s">
        <v>1134</v>
      </c>
      <c r="GN1094" s="68"/>
      <c r="GX1094" s="52" t="s">
        <v>112</v>
      </c>
      <c r="HM1094" s="51" t="s">
        <v>970</v>
      </c>
      <c r="HR1094" s="52" t="s">
        <v>10643</v>
      </c>
      <c r="IQ1094" s="51" t="s">
        <v>1122</v>
      </c>
      <c r="JK1094" s="52" t="s">
        <v>11342</v>
      </c>
    </row>
    <row r="1095" spans="1:276" ht="112.5" thickBot="1">
      <c r="A1095" s="51" t="s">
        <v>98</v>
      </c>
      <c r="F1095" s="52">
        <v>2018</v>
      </c>
      <c r="K1095" s="51" t="s">
        <v>1094</v>
      </c>
      <c r="P1095" s="52">
        <v>65</v>
      </c>
      <c r="AE1095" s="133"/>
      <c r="AO1095" s="52" t="s">
        <v>1102</v>
      </c>
      <c r="AT1095" s="70" t="s">
        <v>2965</v>
      </c>
      <c r="AU1095" s="70" t="s">
        <v>6376</v>
      </c>
      <c r="BD1095" s="51" t="s">
        <v>1062</v>
      </c>
      <c r="BI1095" s="52" t="s">
        <v>1107</v>
      </c>
      <c r="BS1095" s="50" t="s">
        <v>1079</v>
      </c>
      <c r="CM1095" s="51" t="s">
        <v>1057</v>
      </c>
      <c r="DV1095" s="52" t="s">
        <v>1103</v>
      </c>
      <c r="EK1095" s="51" t="s">
        <v>1070</v>
      </c>
      <c r="EU1095" s="50" t="s">
        <v>1128</v>
      </c>
      <c r="FT1095" s="51" t="s">
        <v>1050</v>
      </c>
      <c r="GD1095" s="52" t="s">
        <v>1091</v>
      </c>
      <c r="GI1095" s="52" t="s">
        <v>9736</v>
      </c>
      <c r="GN1095" s="52" t="s">
        <v>3519</v>
      </c>
      <c r="HM1095" s="52" t="s">
        <v>124</v>
      </c>
      <c r="IQ1095" s="69" t="s">
        <v>1123</v>
      </c>
      <c r="IR1095" s="69" t="s">
        <v>98</v>
      </c>
      <c r="JA1095" s="51" t="s">
        <v>1099</v>
      </c>
      <c r="JP1095" s="51" t="s">
        <v>98</v>
      </c>
    </row>
    <row r="1096" spans="1:276" ht="409.6" thickBot="1">
      <c r="A1096" s="52" t="s">
        <v>2349</v>
      </c>
      <c r="K1096" s="52">
        <v>255737</v>
      </c>
      <c r="AT1096" s="71" t="s">
        <v>1275</v>
      </c>
      <c r="AU1096" s="71" t="s">
        <v>6377</v>
      </c>
      <c r="BD1096" s="52">
        <v>-23.2</v>
      </c>
      <c r="CM1096" s="52" t="s">
        <v>2733</v>
      </c>
      <c r="EK1096" s="52">
        <v>3</v>
      </c>
      <c r="EZ1096" s="51" t="s">
        <v>1056</v>
      </c>
      <c r="FT1096" s="52">
        <v>1</v>
      </c>
      <c r="FY1096" s="51" t="s">
        <v>950</v>
      </c>
      <c r="GN1096" s="68"/>
      <c r="GX1096" s="50" t="s">
        <v>1140</v>
      </c>
      <c r="IQ1096" s="70" t="s">
        <v>1275</v>
      </c>
      <c r="IR1096" s="70" t="s">
        <v>10991</v>
      </c>
      <c r="JA1096" s="52" t="s">
        <v>1104</v>
      </c>
      <c r="JK1096" s="51" t="s">
        <v>999</v>
      </c>
    </row>
    <row r="1097" spans="1:276" ht="409.6" thickBot="1">
      <c r="F1097" s="51" t="s">
        <v>1054</v>
      </c>
      <c r="P1097" s="51" t="s">
        <v>1073</v>
      </c>
      <c r="AE1097" s="132"/>
      <c r="AO1097" s="51" t="s">
        <v>98</v>
      </c>
      <c r="AT1097" s="70" t="s">
        <v>1126</v>
      </c>
      <c r="AU1097" s="70" t="s">
        <v>6378</v>
      </c>
      <c r="BI1097" s="51" t="s">
        <v>98</v>
      </c>
      <c r="DV1097" s="51" t="s">
        <v>1097</v>
      </c>
      <c r="EZ1097" s="52">
        <v>2018</v>
      </c>
      <c r="FY1097" s="52" t="s">
        <v>171</v>
      </c>
      <c r="GD1097" s="51" t="s">
        <v>1092</v>
      </c>
      <c r="GI1097" s="51" t="s">
        <v>1135</v>
      </c>
      <c r="GN1097" s="52" t="s">
        <v>3520</v>
      </c>
      <c r="HM1097" s="51" t="s">
        <v>971</v>
      </c>
      <c r="IQ1097" s="71" t="s">
        <v>1273</v>
      </c>
      <c r="IR1097" s="71" t="s">
        <v>10992</v>
      </c>
    </row>
    <row r="1098" spans="1:276" ht="17" thickBot="1">
      <c r="F1098" s="52">
        <v>2018</v>
      </c>
      <c r="K1098" s="51" t="s">
        <v>707</v>
      </c>
      <c r="P1098" s="52" t="s">
        <v>1061</v>
      </c>
      <c r="AE1098" s="133"/>
      <c r="AO1098" s="52" t="s">
        <v>12133</v>
      </c>
      <c r="AT1098" s="50" t="s">
        <v>1128</v>
      </c>
      <c r="BD1098" s="51" t="s">
        <v>1063</v>
      </c>
      <c r="BI1098" s="52" t="s">
        <v>7585</v>
      </c>
      <c r="BS1098" s="51" t="s">
        <v>1080</v>
      </c>
      <c r="CM1098" s="51" t="s">
        <v>1059</v>
      </c>
      <c r="DV1098" s="52">
        <v>0</v>
      </c>
      <c r="EK1098" s="51" t="s">
        <v>1071</v>
      </c>
      <c r="EU1098" s="51" t="s">
        <v>1129</v>
      </c>
      <c r="FT1098" s="51" t="s">
        <v>1053</v>
      </c>
      <c r="GD1098" s="52" t="s">
        <v>1109</v>
      </c>
      <c r="GI1098" s="52" t="s">
        <v>1585</v>
      </c>
      <c r="GN1098" s="68"/>
      <c r="HM1098" s="52" t="s">
        <v>4656</v>
      </c>
      <c r="HR1098" s="50" t="s">
        <v>1140</v>
      </c>
      <c r="IQ1098" s="50" t="s">
        <v>1128</v>
      </c>
      <c r="JA1098" s="51" t="s">
        <v>1101</v>
      </c>
      <c r="JK1098" s="51" t="s">
        <v>98</v>
      </c>
    </row>
    <row r="1099" spans="1:276" ht="115.5" thickBot="1">
      <c r="K1099" s="52" t="s">
        <v>1114</v>
      </c>
      <c r="BD1099" s="52">
        <v>-2.2999999999999998</v>
      </c>
      <c r="BS1099" s="69"/>
      <c r="BT1099" s="69" t="s">
        <v>1081</v>
      </c>
      <c r="BU1099" s="69" t="s">
        <v>1082</v>
      </c>
      <c r="CM1099" s="52">
        <v>5.82</v>
      </c>
      <c r="EK1099" s="52">
        <v>100</v>
      </c>
      <c r="EU1099" s="52" t="s">
        <v>132</v>
      </c>
      <c r="EZ1099" s="51" t="s">
        <v>1070</v>
      </c>
      <c r="FT1099" s="52">
        <v>2017</v>
      </c>
      <c r="FY1099" s="51" t="s">
        <v>952</v>
      </c>
      <c r="GN1099" s="52" t="s">
        <v>3521</v>
      </c>
      <c r="GX1099" s="50" t="s">
        <v>1141</v>
      </c>
      <c r="JA1099" s="52" t="s">
        <v>1112</v>
      </c>
      <c r="JK1099" s="52" t="s">
        <v>11327</v>
      </c>
      <c r="JP1099" s="51" t="s">
        <v>950</v>
      </c>
    </row>
    <row r="1100" spans="1:276" ht="23.5" thickBot="1">
      <c r="A1100" s="51" t="s">
        <v>1090</v>
      </c>
      <c r="F1100" s="51" t="s">
        <v>1249</v>
      </c>
      <c r="P1100" s="51" t="s">
        <v>732</v>
      </c>
      <c r="AE1100" s="132"/>
      <c r="BS1100" s="72" t="s">
        <v>1083</v>
      </c>
      <c r="BT1100" s="72"/>
      <c r="BU1100" s="72"/>
      <c r="DV1100" s="51" t="s">
        <v>1098</v>
      </c>
      <c r="EZ1100" s="52">
        <v>0.54</v>
      </c>
      <c r="FY1100" s="52" t="s">
        <v>171</v>
      </c>
      <c r="GD1100" s="51" t="s">
        <v>1094</v>
      </c>
      <c r="GI1100" s="51" t="s">
        <v>1137</v>
      </c>
      <c r="GN1100" s="68"/>
      <c r="HM1100" s="51" t="s">
        <v>998</v>
      </c>
      <c r="JP1100" s="52" t="s">
        <v>5066</v>
      </c>
    </row>
    <row r="1101" spans="1:276" ht="23.5" thickBot="1">
      <c r="A1101" s="52" t="s">
        <v>1091</v>
      </c>
      <c r="F1101" s="52">
        <v>1210661</v>
      </c>
      <c r="K1101" s="51" t="s">
        <v>1096</v>
      </c>
      <c r="P1101" s="52" t="s">
        <v>4302</v>
      </c>
      <c r="AT1101" s="51" t="s">
        <v>1129</v>
      </c>
      <c r="BS1101" s="73" t="s">
        <v>1084</v>
      </c>
      <c r="BT1101" s="71">
        <v>3</v>
      </c>
      <c r="BU1101" s="71">
        <v>12562</v>
      </c>
      <c r="CM1101" s="51" t="s">
        <v>1060</v>
      </c>
      <c r="DV1101" s="52">
        <v>0</v>
      </c>
      <c r="EK1101" s="51" t="s">
        <v>1072</v>
      </c>
      <c r="EU1101" s="50" t="s">
        <v>1130</v>
      </c>
      <c r="FT1101" s="51" t="s">
        <v>1054</v>
      </c>
      <c r="GD1101" s="52">
        <v>453</v>
      </c>
      <c r="GI1101" s="52" t="s">
        <v>1586</v>
      </c>
      <c r="GN1101" s="52" t="s">
        <v>3522</v>
      </c>
      <c r="HM1101" s="52" t="s">
        <v>4657</v>
      </c>
      <c r="HR1101" s="50" t="s">
        <v>1141</v>
      </c>
      <c r="IQ1101" s="51" t="s">
        <v>1129</v>
      </c>
      <c r="JA1101" s="51" t="s">
        <v>98</v>
      </c>
    </row>
    <row r="1102" spans="1:276" ht="35" thickBot="1">
      <c r="K1102" s="52" t="s">
        <v>1103</v>
      </c>
      <c r="AO1102" s="51" t="s">
        <v>1090</v>
      </c>
      <c r="AT1102" s="52" t="s">
        <v>132</v>
      </c>
      <c r="BI1102" s="51" t="s">
        <v>1090</v>
      </c>
      <c r="BS1102" s="72" t="s">
        <v>1085</v>
      </c>
      <c r="BT1102" s="70">
        <v>3</v>
      </c>
      <c r="BU1102" s="70">
        <v>75250</v>
      </c>
      <c r="CM1102" s="52" t="s">
        <v>1061</v>
      </c>
      <c r="EK1102" s="52">
        <v>100</v>
      </c>
      <c r="EZ1102" s="51" t="s">
        <v>1071</v>
      </c>
      <c r="FT1102" s="52">
        <v>2018</v>
      </c>
      <c r="FY1102" s="51" t="s">
        <v>954</v>
      </c>
      <c r="GN1102" s="68"/>
      <c r="GX1102" s="51" t="s">
        <v>1142</v>
      </c>
      <c r="IQ1102" s="52" t="s">
        <v>132</v>
      </c>
      <c r="JP1102" s="51" t="s">
        <v>952</v>
      </c>
    </row>
    <row r="1103" spans="1:276" ht="17" thickBot="1">
      <c r="A1103" s="51" t="s">
        <v>1092</v>
      </c>
      <c r="F1103" s="51" t="s">
        <v>1056</v>
      </c>
      <c r="P1103" s="51" t="s">
        <v>1074</v>
      </c>
      <c r="AO1103" s="52" t="s">
        <v>1110</v>
      </c>
      <c r="BD1103" s="50" t="s">
        <v>1064</v>
      </c>
      <c r="BI1103" s="52" t="s">
        <v>7586</v>
      </c>
      <c r="BS1103" s="73" t="s">
        <v>1086</v>
      </c>
      <c r="BT1103" s="71">
        <v>3</v>
      </c>
      <c r="BU1103" s="71">
        <v>46094</v>
      </c>
      <c r="DV1103" s="51" t="s">
        <v>1099</v>
      </c>
      <c r="EZ1103" s="52">
        <v>0.47</v>
      </c>
      <c r="FY1103" s="52" t="s">
        <v>171</v>
      </c>
      <c r="GD1103" s="51" t="s">
        <v>707</v>
      </c>
      <c r="GI1103" s="51" t="s">
        <v>1139</v>
      </c>
      <c r="GN1103" s="52" t="s">
        <v>3523</v>
      </c>
      <c r="HM1103" s="51" t="s">
        <v>999</v>
      </c>
      <c r="JK1103" s="50" t="s">
        <v>1009</v>
      </c>
      <c r="JP1103" s="52" t="s">
        <v>953</v>
      </c>
    </row>
    <row r="1104" spans="1:276" ht="23.5" thickBot="1">
      <c r="A1104" s="52" t="s">
        <v>1109</v>
      </c>
      <c r="F1104" s="52">
        <v>2018</v>
      </c>
      <c r="K1104" s="51" t="s">
        <v>1097</v>
      </c>
      <c r="AE1104" s="132"/>
      <c r="AT1104" s="50" t="s">
        <v>1130</v>
      </c>
      <c r="BS1104" s="72" t="s">
        <v>1087</v>
      </c>
      <c r="BT1104" s="72"/>
      <c r="BU1104" s="72"/>
      <c r="CM1104" s="51" t="s">
        <v>732</v>
      </c>
      <c r="DV1104" s="52" t="s">
        <v>1104</v>
      </c>
      <c r="EK1104" s="51" t="s">
        <v>1073</v>
      </c>
      <c r="EU1104" s="51" t="s">
        <v>1131</v>
      </c>
      <c r="FT1104" s="51" t="s">
        <v>1249</v>
      </c>
      <c r="GD1104" s="52" t="s">
        <v>72</v>
      </c>
      <c r="GI1104" s="52">
        <v>1</v>
      </c>
      <c r="GN1104" s="68"/>
      <c r="GX1104" s="51" t="s">
        <v>72</v>
      </c>
      <c r="HM1104" s="52">
        <v>0</v>
      </c>
      <c r="HR1104" s="51" t="s">
        <v>1142</v>
      </c>
      <c r="IQ1104" s="50" t="s">
        <v>1130</v>
      </c>
    </row>
    <row r="1105" spans="1:276" ht="16.5">
      <c r="K1105" s="52">
        <v>1045963</v>
      </c>
      <c r="P1105" s="51" t="s">
        <v>1075</v>
      </c>
      <c r="AE1105" s="133"/>
      <c r="AO1105" s="51" t="s">
        <v>1092</v>
      </c>
      <c r="BI1105" s="51" t="s">
        <v>1092</v>
      </c>
      <c r="BS1105" s="50" t="s">
        <v>1088</v>
      </c>
      <c r="CM1105" s="52" t="s">
        <v>8339</v>
      </c>
      <c r="EK1105" s="52" t="s">
        <v>1061</v>
      </c>
      <c r="EZ1105" s="51" t="s">
        <v>1072</v>
      </c>
      <c r="FT1105" s="52">
        <v>1080603.2</v>
      </c>
      <c r="FY1105" s="51" t="s">
        <v>956</v>
      </c>
      <c r="GN1105" s="52" t="s">
        <v>3524</v>
      </c>
      <c r="JA1105" s="51" t="s">
        <v>1090</v>
      </c>
      <c r="JP1105" s="51" t="s">
        <v>954</v>
      </c>
    </row>
    <row r="1106" spans="1:276" ht="15" thickBot="1">
      <c r="A1106" s="51" t="s">
        <v>1094</v>
      </c>
      <c r="F1106" s="51" t="s">
        <v>1057</v>
      </c>
      <c r="P1106" s="52" t="s">
        <v>171</v>
      </c>
      <c r="AO1106" s="52" t="s">
        <v>3068</v>
      </c>
      <c r="BD1106" s="51" t="s">
        <v>1065</v>
      </c>
      <c r="BI1106" s="52" t="s">
        <v>124</v>
      </c>
      <c r="DV1106" s="51" t="s">
        <v>1101</v>
      </c>
      <c r="EU1106" s="51" t="s">
        <v>1132</v>
      </c>
      <c r="EZ1106" s="52">
        <v>16</v>
      </c>
      <c r="FY1106" s="52" t="s">
        <v>124</v>
      </c>
      <c r="GD1106" s="51" t="s">
        <v>1096</v>
      </c>
      <c r="GI1106" s="51" t="s">
        <v>98</v>
      </c>
      <c r="GX1106" s="51" t="s">
        <v>1143</v>
      </c>
      <c r="HM1106" s="51" t="s">
        <v>98</v>
      </c>
      <c r="HR1106" s="51" t="s">
        <v>72</v>
      </c>
      <c r="JA1106" s="52" t="s">
        <v>1113</v>
      </c>
      <c r="JK1106" s="51" t="s">
        <v>1010</v>
      </c>
      <c r="JP1106" s="52" t="s">
        <v>955</v>
      </c>
    </row>
    <row r="1107" spans="1:276" ht="17" thickBot="1">
      <c r="A1107" s="52">
        <v>545</v>
      </c>
      <c r="F1107" s="52" t="s">
        <v>1999</v>
      </c>
      <c r="K1107" s="51" t="s">
        <v>1098</v>
      </c>
      <c r="AE1107" s="132"/>
      <c r="AT1107" s="51" t="s">
        <v>1131</v>
      </c>
      <c r="DV1107" s="52" t="s">
        <v>1571</v>
      </c>
      <c r="EK1107" s="51" t="s">
        <v>732</v>
      </c>
      <c r="EU1107" s="52" t="s">
        <v>1133</v>
      </c>
      <c r="FT1107" s="51" t="s">
        <v>1056</v>
      </c>
      <c r="GD1107" s="52" t="s">
        <v>1103</v>
      </c>
      <c r="GI1107" s="52" t="s">
        <v>35</v>
      </c>
      <c r="GN1107" s="50" t="s">
        <v>1555</v>
      </c>
      <c r="GX1107" s="52" t="s">
        <v>95</v>
      </c>
      <c r="HM1107" s="52" t="s">
        <v>4649</v>
      </c>
      <c r="IQ1107" s="51" t="s">
        <v>1131</v>
      </c>
      <c r="JK1107" s="69"/>
      <c r="JL1107" s="69" t="s">
        <v>1011</v>
      </c>
      <c r="JM1107" s="69" t="s">
        <v>1012</v>
      </c>
    </row>
    <row r="1108" spans="1:276" ht="160.5" thickBot="1">
      <c r="K1108" s="52">
        <v>1</v>
      </c>
      <c r="AE1108" s="133"/>
      <c r="AO1108" s="51" t="s">
        <v>1094</v>
      </c>
      <c r="BD1108" s="51" t="s">
        <v>1066</v>
      </c>
      <c r="BI1108" s="51" t="s">
        <v>1094</v>
      </c>
      <c r="BS1108" s="51" t="s">
        <v>1089</v>
      </c>
      <c r="EK1108" s="52" t="s">
        <v>3338</v>
      </c>
      <c r="EZ1108" s="51" t="s">
        <v>1073</v>
      </c>
      <c r="FT1108" s="52">
        <v>2018</v>
      </c>
      <c r="FY1108" s="51" t="s">
        <v>958</v>
      </c>
      <c r="HR1108" s="51" t="s">
        <v>1143</v>
      </c>
      <c r="JA1108" s="51" t="s">
        <v>1092</v>
      </c>
      <c r="JK1108" s="72" t="s">
        <v>990</v>
      </c>
      <c r="JL1108" s="70" t="s">
        <v>1013</v>
      </c>
      <c r="JM1108" s="70" t="s">
        <v>11343</v>
      </c>
      <c r="JP1108" s="51" t="s">
        <v>956</v>
      </c>
    </row>
    <row r="1109" spans="1:276" ht="288.5" thickBot="1">
      <c r="A1109" s="51" t="s">
        <v>707</v>
      </c>
      <c r="F1109" s="51" t="s">
        <v>1059</v>
      </c>
      <c r="AO1109" s="52">
        <v>105.16</v>
      </c>
      <c r="AT1109" s="51" t="s">
        <v>1132</v>
      </c>
      <c r="BD1109" s="52" t="s">
        <v>6838</v>
      </c>
      <c r="BI1109" s="52">
        <v>2092</v>
      </c>
      <c r="CM1109" s="51" t="s">
        <v>1046</v>
      </c>
      <c r="DV1109" s="51" t="s">
        <v>98</v>
      </c>
      <c r="EU1109" s="51" t="s">
        <v>1134</v>
      </c>
      <c r="EZ1109" s="52" t="s">
        <v>2002</v>
      </c>
      <c r="FY1109" s="52" t="s">
        <v>171</v>
      </c>
      <c r="GD1109" s="51" t="s">
        <v>1097</v>
      </c>
      <c r="GX1109" s="51" t="s">
        <v>1145</v>
      </c>
      <c r="HR1109" s="52" t="s">
        <v>95</v>
      </c>
      <c r="IQ1109" s="51" t="s">
        <v>1132</v>
      </c>
      <c r="JA1109" s="52" t="s">
        <v>11943</v>
      </c>
      <c r="JK1109" s="73" t="s">
        <v>1014</v>
      </c>
      <c r="JL1109" s="71" t="s">
        <v>1013</v>
      </c>
      <c r="JM1109" s="71" t="s">
        <v>11344</v>
      </c>
      <c r="JP1109" s="52" t="s">
        <v>1493</v>
      </c>
    </row>
    <row r="1110" spans="1:276" ht="192.5" thickBot="1">
      <c r="A1110" s="52" t="s">
        <v>1095</v>
      </c>
      <c r="F1110" s="52">
        <v>100</v>
      </c>
      <c r="K1110" s="51" t="s">
        <v>1099</v>
      </c>
      <c r="P1110" s="51" t="s">
        <v>1066</v>
      </c>
      <c r="AE1110" s="132"/>
      <c r="AT1110" s="52" t="s">
        <v>1133</v>
      </c>
      <c r="BS1110" s="51" t="s">
        <v>1090</v>
      </c>
      <c r="CM1110" s="52" t="s">
        <v>1252</v>
      </c>
      <c r="DV1110" s="52" t="s">
        <v>1572</v>
      </c>
      <c r="EK1110" s="51" t="s">
        <v>1074</v>
      </c>
      <c r="EU1110" s="52" t="s">
        <v>3179</v>
      </c>
      <c r="FT1110" s="51" t="s">
        <v>1057</v>
      </c>
      <c r="GD1110" s="52">
        <v>95000</v>
      </c>
      <c r="GN1110" s="51" t="s">
        <v>1556</v>
      </c>
      <c r="GX1110" s="52" t="s">
        <v>97</v>
      </c>
      <c r="IQ1110" s="52" t="s">
        <v>1583</v>
      </c>
      <c r="JK1110" s="72" t="s">
        <v>1015</v>
      </c>
      <c r="JL1110" s="70" t="s">
        <v>1013</v>
      </c>
      <c r="JM1110" s="70" t="s">
        <v>11345</v>
      </c>
    </row>
    <row r="1111" spans="1:276" ht="360.5" thickBot="1">
      <c r="K1111" s="52" t="s">
        <v>2960</v>
      </c>
      <c r="P1111" s="52" t="s">
        <v>3051</v>
      </c>
      <c r="AE1111" s="133"/>
      <c r="AO1111" s="51" t="s">
        <v>707</v>
      </c>
      <c r="BD1111" s="51" t="s">
        <v>1068</v>
      </c>
      <c r="BI1111" s="51" t="s">
        <v>707</v>
      </c>
      <c r="BS1111" s="52" t="s">
        <v>1091</v>
      </c>
      <c r="EK1111" s="52" t="s">
        <v>112</v>
      </c>
      <c r="EZ1111" s="51" t="s">
        <v>732</v>
      </c>
      <c r="FT1111" s="52" t="s">
        <v>1999</v>
      </c>
      <c r="FY1111" s="51" t="s">
        <v>960</v>
      </c>
      <c r="GI1111" s="50" t="s">
        <v>1140</v>
      </c>
      <c r="GN1111" s="69" t="s">
        <v>1557</v>
      </c>
      <c r="GO1111" s="69" t="s">
        <v>1558</v>
      </c>
      <c r="HM1111" s="51" t="s">
        <v>950</v>
      </c>
      <c r="HR1111" s="51" t="s">
        <v>1145</v>
      </c>
      <c r="JA1111" s="51" t="s">
        <v>1094</v>
      </c>
      <c r="JK1111" s="73" t="s">
        <v>1016</v>
      </c>
      <c r="JL1111" s="71" t="s">
        <v>1525</v>
      </c>
      <c r="JM1111" s="71" t="s">
        <v>11346</v>
      </c>
      <c r="JP1111" s="51" t="s">
        <v>958</v>
      </c>
    </row>
    <row r="1112" spans="1:276" ht="409.6" customHeight="1" thickBot="1">
      <c r="A1112" s="51" t="s">
        <v>1096</v>
      </c>
      <c r="F1112" s="51" t="s">
        <v>1060</v>
      </c>
      <c r="AO1112" s="52" t="s">
        <v>1095</v>
      </c>
      <c r="AT1112" s="51" t="s">
        <v>1134</v>
      </c>
      <c r="BD1112" s="52" t="s">
        <v>6839</v>
      </c>
      <c r="BI1112" s="52" t="s">
        <v>1095</v>
      </c>
      <c r="CM1112" s="51" t="s">
        <v>707</v>
      </c>
      <c r="EU1112" s="51" t="s">
        <v>1135</v>
      </c>
      <c r="EZ1112" s="52" t="s">
        <v>8995</v>
      </c>
      <c r="GD1112" s="51" t="s">
        <v>1098</v>
      </c>
      <c r="GN1112" s="75" t="s">
        <v>2939</v>
      </c>
      <c r="GO1112" s="902" t="s">
        <v>3526</v>
      </c>
      <c r="GX1112" s="51" t="s">
        <v>1147</v>
      </c>
      <c r="HM1112" s="52" t="s">
        <v>3041</v>
      </c>
      <c r="HR1112" s="52" t="s">
        <v>97</v>
      </c>
      <c r="IQ1112" s="51" t="s">
        <v>1134</v>
      </c>
      <c r="JA1112" s="52">
        <v>23</v>
      </c>
      <c r="JK1112" s="72" t="s">
        <v>1017</v>
      </c>
      <c r="JL1112" s="70" t="s">
        <v>1525</v>
      </c>
      <c r="JM1112" s="70" t="s">
        <v>11347</v>
      </c>
      <c r="JP1112" s="52" t="s">
        <v>4232</v>
      </c>
    </row>
    <row r="1113" spans="1:276" ht="35" thickBot="1">
      <c r="A1113" s="52" t="s">
        <v>1103</v>
      </c>
      <c r="F1113" s="52" t="s">
        <v>2000</v>
      </c>
      <c r="K1113" s="51" t="s">
        <v>1101</v>
      </c>
      <c r="P1113" s="51" t="s">
        <v>1068</v>
      </c>
      <c r="AE1113" s="132"/>
      <c r="AT1113" s="52" t="s">
        <v>6379</v>
      </c>
      <c r="BS1113" s="51" t="s">
        <v>1092</v>
      </c>
      <c r="CM1113" s="52" t="s">
        <v>1048</v>
      </c>
      <c r="EK1113" s="51" t="s">
        <v>1075</v>
      </c>
      <c r="EU1113" s="52" t="s">
        <v>1585</v>
      </c>
      <c r="FT1113" s="51" t="s">
        <v>1059</v>
      </c>
      <c r="FY1113" s="51" t="s">
        <v>961</v>
      </c>
      <c r="GD1113" s="52">
        <v>236000</v>
      </c>
      <c r="GN1113" s="77" t="s">
        <v>3525</v>
      </c>
      <c r="GO1113" s="904"/>
      <c r="GX1113" s="52">
        <v>67197</v>
      </c>
      <c r="IQ1113" s="52" t="s">
        <v>10993</v>
      </c>
      <c r="JK1113" s="73" t="s">
        <v>1019</v>
      </c>
      <c r="JL1113" s="71" t="s">
        <v>171</v>
      </c>
      <c r="JM1113" s="73"/>
    </row>
    <row r="1114" spans="1:276" ht="16.5">
      <c r="K1114" s="52" t="s">
        <v>1567</v>
      </c>
      <c r="P1114" s="52" t="s">
        <v>4303</v>
      </c>
      <c r="AE1114" s="133"/>
      <c r="AO1114" s="51" t="s">
        <v>1096</v>
      </c>
      <c r="BD1114" s="51" t="s">
        <v>1069</v>
      </c>
      <c r="BI1114" s="51" t="s">
        <v>1096</v>
      </c>
      <c r="BS1114" s="52" t="s">
        <v>1093</v>
      </c>
      <c r="DV1114" s="51" t="s">
        <v>1090</v>
      </c>
      <c r="EK1114" s="52" t="s">
        <v>3339</v>
      </c>
      <c r="EZ1114" s="51" t="s">
        <v>1074</v>
      </c>
      <c r="FT1114" s="52">
        <v>0</v>
      </c>
      <c r="FY1114" s="52" t="s">
        <v>171</v>
      </c>
      <c r="GI1114" s="50" t="s">
        <v>1141</v>
      </c>
      <c r="GN1114" s="50" t="s">
        <v>735</v>
      </c>
      <c r="HM1114" s="51" t="s">
        <v>987</v>
      </c>
      <c r="HR1114" s="51" t="s">
        <v>1147</v>
      </c>
      <c r="JA1114" s="51" t="s">
        <v>707</v>
      </c>
      <c r="JK1114" s="50" t="s">
        <v>1020</v>
      </c>
      <c r="JP1114" s="51" t="s">
        <v>960</v>
      </c>
    </row>
    <row r="1115" spans="1:276">
      <c r="A1115" s="51" t="s">
        <v>1097</v>
      </c>
      <c r="F1115" s="51" t="s">
        <v>732</v>
      </c>
      <c r="AO1115" s="52" t="s">
        <v>1103</v>
      </c>
      <c r="AT1115" s="51" t="s">
        <v>1135</v>
      </c>
      <c r="BD1115" s="52" t="s">
        <v>260</v>
      </c>
      <c r="BI1115" s="52" t="s">
        <v>1103</v>
      </c>
      <c r="CM1115" s="83" t="s">
        <v>8338</v>
      </c>
      <c r="DV1115" s="52" t="s">
        <v>1116</v>
      </c>
      <c r="EU1115" s="51" t="s">
        <v>1137</v>
      </c>
      <c r="EZ1115" s="52" t="s">
        <v>8996</v>
      </c>
      <c r="GD1115" s="51" t="s">
        <v>1099</v>
      </c>
      <c r="GX1115" s="51" t="s">
        <v>98</v>
      </c>
      <c r="HM1115" s="52" t="s">
        <v>953</v>
      </c>
      <c r="HR1115" s="52">
        <v>154704</v>
      </c>
      <c r="IQ1115" s="51" t="s">
        <v>1135</v>
      </c>
      <c r="JA1115" s="52" t="s">
        <v>72</v>
      </c>
      <c r="JP1115" s="52" t="s">
        <v>5067</v>
      </c>
    </row>
    <row r="1116" spans="1:276">
      <c r="A1116" s="52">
        <v>79865</v>
      </c>
      <c r="F1116" s="52" t="s">
        <v>2001</v>
      </c>
      <c r="K1116" s="51" t="s">
        <v>98</v>
      </c>
      <c r="P1116" s="51" t="s">
        <v>1069</v>
      </c>
      <c r="AE1116" s="132"/>
      <c r="AT1116" s="52" t="s">
        <v>1136</v>
      </c>
      <c r="BS1116" s="51" t="s">
        <v>1094</v>
      </c>
      <c r="CM1116" s="51" t="s">
        <v>1049</v>
      </c>
      <c r="EU1116" s="52" t="s">
        <v>3180</v>
      </c>
      <c r="FT1116" s="51" t="s">
        <v>1060</v>
      </c>
      <c r="FY1116" s="51" t="s">
        <v>962</v>
      </c>
      <c r="GD1116" s="52" t="s">
        <v>1100</v>
      </c>
      <c r="GX1116" s="52" t="s">
        <v>10140</v>
      </c>
      <c r="IQ1116" s="52" t="s">
        <v>1136</v>
      </c>
    </row>
    <row r="1117" spans="1:276" ht="17" thickBot="1">
      <c r="K1117" s="52" t="s">
        <v>2961</v>
      </c>
      <c r="P1117" s="52" t="s">
        <v>4304</v>
      </c>
      <c r="AE1117" s="133"/>
      <c r="AO1117" s="51" t="s">
        <v>1097</v>
      </c>
      <c r="BD1117" s="51" t="s">
        <v>1053</v>
      </c>
      <c r="BI1117" s="51" t="s">
        <v>1097</v>
      </c>
      <c r="BS1117" s="52">
        <v>46094</v>
      </c>
      <c r="CM1117" s="52">
        <v>100</v>
      </c>
      <c r="DV1117" s="51" t="s">
        <v>1092</v>
      </c>
      <c r="EZ1117" s="51" t="s">
        <v>1075</v>
      </c>
      <c r="FT1117" s="52" t="s">
        <v>2000</v>
      </c>
      <c r="FY1117" s="52" t="s">
        <v>171</v>
      </c>
      <c r="GI1117" s="51" t="s">
        <v>1142</v>
      </c>
      <c r="GN1117" s="50" t="s">
        <v>1041</v>
      </c>
      <c r="HM1117" s="51" t="s">
        <v>989</v>
      </c>
      <c r="HR1117" s="51" t="s">
        <v>98</v>
      </c>
      <c r="JA1117" s="51" t="s">
        <v>1096</v>
      </c>
      <c r="JK1117" s="51" t="s">
        <v>1021</v>
      </c>
      <c r="JP1117" s="51" t="s">
        <v>961</v>
      </c>
    </row>
    <row r="1118" spans="1:276" ht="15" thickBot="1">
      <c r="A1118" s="51" t="s">
        <v>1098</v>
      </c>
      <c r="AO1118" s="52">
        <v>32328</v>
      </c>
      <c r="AT1118" s="51" t="s">
        <v>1137</v>
      </c>
      <c r="BD1118" s="52">
        <v>2019</v>
      </c>
      <c r="BI1118" s="52">
        <v>844318</v>
      </c>
      <c r="DV1118" s="52" t="s">
        <v>1573</v>
      </c>
      <c r="EK1118" s="51" t="s">
        <v>1066</v>
      </c>
      <c r="EU1118" s="51" t="s">
        <v>1139</v>
      </c>
      <c r="EZ1118" s="52" t="s">
        <v>1076</v>
      </c>
      <c r="GD1118" s="51" t="s">
        <v>1101</v>
      </c>
      <c r="GX1118" s="51" t="s">
        <v>1095</v>
      </c>
      <c r="HM1118" s="52" t="s">
        <v>990</v>
      </c>
      <c r="IQ1118" s="51" t="s">
        <v>1137</v>
      </c>
      <c r="JA1118" s="52" t="s">
        <v>1103</v>
      </c>
      <c r="JK1118" s="69"/>
      <c r="JL1118" s="69" t="s">
        <v>1022</v>
      </c>
      <c r="JM1118" s="69" t="s">
        <v>1012</v>
      </c>
      <c r="JP1118" s="52" t="s">
        <v>918</v>
      </c>
    </row>
    <row r="1119" spans="1:276" ht="32.5" thickBot="1">
      <c r="A1119" s="52">
        <v>643070</v>
      </c>
      <c r="P1119" s="51" t="s">
        <v>1053</v>
      </c>
      <c r="AE1119" s="132"/>
      <c r="AT1119" s="52" t="s">
        <v>2370</v>
      </c>
      <c r="BS1119" s="51" t="s">
        <v>707</v>
      </c>
      <c r="CM1119" s="51" t="s">
        <v>1050</v>
      </c>
      <c r="EK1119" s="52" t="s">
        <v>3336</v>
      </c>
      <c r="EU1119" s="52">
        <v>23</v>
      </c>
      <c r="FT1119" s="51" t="s">
        <v>732</v>
      </c>
      <c r="FY1119" s="51" t="s">
        <v>964</v>
      </c>
      <c r="GD1119" s="52" t="s">
        <v>1102</v>
      </c>
      <c r="GI1119" s="51" t="s">
        <v>72</v>
      </c>
      <c r="HR1119" s="51" t="s">
        <v>1095</v>
      </c>
      <c r="IQ1119" s="52" t="s">
        <v>2370</v>
      </c>
      <c r="JK1119" s="72" t="s">
        <v>1023</v>
      </c>
      <c r="JL1119" s="70" t="s">
        <v>1525</v>
      </c>
      <c r="JM1119" s="70" t="s">
        <v>11348</v>
      </c>
    </row>
    <row r="1120" spans="1:276" ht="64.5" thickBot="1">
      <c r="F1120" s="51" t="s">
        <v>1046</v>
      </c>
      <c r="P1120" s="52">
        <v>2015</v>
      </c>
      <c r="AE1120" s="133"/>
      <c r="AO1120" s="51" t="s">
        <v>1098</v>
      </c>
      <c r="BD1120" s="51" t="s">
        <v>1054</v>
      </c>
      <c r="BI1120" s="51" t="s">
        <v>1098</v>
      </c>
      <c r="BS1120" s="52" t="s">
        <v>1095</v>
      </c>
      <c r="CM1120" s="52">
        <v>22</v>
      </c>
      <c r="DV1120" s="51" t="s">
        <v>1094</v>
      </c>
      <c r="FT1120" s="52" t="s">
        <v>9409</v>
      </c>
      <c r="FY1120" s="52" t="s">
        <v>171</v>
      </c>
      <c r="GN1120" s="51" t="s">
        <v>1042</v>
      </c>
      <c r="GX1120" s="51" t="s">
        <v>1143</v>
      </c>
      <c r="HM1120" s="51" t="s">
        <v>991</v>
      </c>
      <c r="JA1120" s="51" t="s">
        <v>1097</v>
      </c>
      <c r="JK1120" s="73" t="s">
        <v>1024</v>
      </c>
      <c r="JL1120" s="71" t="s">
        <v>1013</v>
      </c>
      <c r="JM1120" s="71" t="s">
        <v>11349</v>
      </c>
      <c r="JP1120" s="51" t="s">
        <v>962</v>
      </c>
    </row>
    <row r="1121" spans="1:276" ht="46.5" thickBot="1">
      <c r="A1121" s="51" t="s">
        <v>1099</v>
      </c>
      <c r="F1121" s="52" t="s">
        <v>1252</v>
      </c>
      <c r="K1121" s="50" t="s">
        <v>1121</v>
      </c>
      <c r="AO1121" s="52">
        <v>950000</v>
      </c>
      <c r="AT1121" s="51" t="s">
        <v>1139</v>
      </c>
      <c r="BD1121" s="52">
        <v>2019</v>
      </c>
      <c r="BI1121" s="52">
        <v>138724</v>
      </c>
      <c r="DV1121" s="52">
        <v>660000</v>
      </c>
      <c r="EK1121" s="51" t="s">
        <v>1068</v>
      </c>
      <c r="EU1121" s="51" t="s">
        <v>98</v>
      </c>
      <c r="GD1121" s="51" t="s">
        <v>98</v>
      </c>
      <c r="GI1121" s="51" t="s">
        <v>1143</v>
      </c>
      <c r="GN1121" s="52" t="s">
        <v>1244</v>
      </c>
      <c r="GX1121" s="52" t="s">
        <v>95</v>
      </c>
      <c r="HM1121" s="52" t="s">
        <v>1217</v>
      </c>
      <c r="HR1121" s="51" t="s">
        <v>1143</v>
      </c>
      <c r="IQ1121" s="51" t="s">
        <v>1139</v>
      </c>
      <c r="JA1121" s="52">
        <v>7763</v>
      </c>
      <c r="JK1121" s="72" t="s">
        <v>1025</v>
      </c>
      <c r="JL1121" s="70" t="s">
        <v>171</v>
      </c>
      <c r="JM1121" s="72"/>
      <c r="JP1121" s="52" t="s">
        <v>1004</v>
      </c>
    </row>
    <row r="1122" spans="1:276" ht="35" thickBot="1">
      <c r="A1122" s="52" t="s">
        <v>1106</v>
      </c>
      <c r="P1122" s="51" t="s">
        <v>1054</v>
      </c>
      <c r="AE1122" s="132"/>
      <c r="AT1122" s="52">
        <v>70</v>
      </c>
      <c r="BS1122" s="51" t="s">
        <v>1096</v>
      </c>
      <c r="CM1122" s="51" t="s">
        <v>1053</v>
      </c>
      <c r="EK1122" s="52" t="s">
        <v>3340</v>
      </c>
      <c r="EU1122" s="52" t="s">
        <v>3181</v>
      </c>
      <c r="EZ1122" s="50" t="s">
        <v>1077</v>
      </c>
      <c r="FY1122" s="51" t="s">
        <v>966</v>
      </c>
      <c r="GI1122" s="52" t="s">
        <v>3060</v>
      </c>
      <c r="HR1122" s="52" t="s">
        <v>95</v>
      </c>
      <c r="IQ1122" s="52">
        <v>100</v>
      </c>
      <c r="JK1122" s="73" t="s">
        <v>1026</v>
      </c>
      <c r="JL1122" s="71" t="s">
        <v>171</v>
      </c>
      <c r="JM1122" s="73"/>
    </row>
    <row r="1123" spans="1:276" ht="23.5" thickBot="1">
      <c r="F1123" s="51" t="s">
        <v>707</v>
      </c>
      <c r="P1123" s="52">
        <v>2016</v>
      </c>
      <c r="AE1123" s="133"/>
      <c r="AO1123" s="51" t="s">
        <v>1099</v>
      </c>
      <c r="BD1123" s="51" t="s">
        <v>1056</v>
      </c>
      <c r="BI1123" s="51" t="s">
        <v>1099</v>
      </c>
      <c r="BS1123" s="52" t="s">
        <v>1103</v>
      </c>
      <c r="CM1123" s="52">
        <v>2016</v>
      </c>
      <c r="DV1123" s="51" t="s">
        <v>707</v>
      </c>
      <c r="FY1123" s="52" t="s">
        <v>171</v>
      </c>
      <c r="GN1123" s="50" t="s">
        <v>1245</v>
      </c>
      <c r="GX1123" s="51" t="s">
        <v>1145</v>
      </c>
      <c r="HM1123" s="51" t="s">
        <v>958</v>
      </c>
      <c r="JA1123" s="51" t="s">
        <v>1098</v>
      </c>
      <c r="JK1123" s="72" t="s">
        <v>1027</v>
      </c>
      <c r="JL1123" s="70" t="s">
        <v>171</v>
      </c>
      <c r="JM1123" s="72"/>
      <c r="JP1123" s="51" t="s">
        <v>964</v>
      </c>
    </row>
    <row r="1124" spans="1:276" ht="17" thickBot="1">
      <c r="A1124" s="51" t="s">
        <v>1101</v>
      </c>
      <c r="F1124" s="52" t="s">
        <v>1248</v>
      </c>
      <c r="K1124" s="51" t="s">
        <v>1122</v>
      </c>
      <c r="AO1124" s="52" t="s">
        <v>2960</v>
      </c>
      <c r="AT1124" s="51" t="s">
        <v>98</v>
      </c>
      <c r="BD1124" s="52">
        <v>2030</v>
      </c>
      <c r="BI1124" s="52" t="s">
        <v>1104</v>
      </c>
      <c r="DV1124" s="52" t="s">
        <v>1095</v>
      </c>
      <c r="EK1124" s="51" t="s">
        <v>1069</v>
      </c>
      <c r="FT1124" s="50" t="s">
        <v>1064</v>
      </c>
      <c r="GI1124" s="51" t="s">
        <v>1145</v>
      </c>
      <c r="GX1124" s="52" t="s">
        <v>97</v>
      </c>
      <c r="HM1124" s="52" t="s">
        <v>1742</v>
      </c>
      <c r="HR1124" s="51" t="s">
        <v>1145</v>
      </c>
      <c r="IQ1124" s="51" t="s">
        <v>98</v>
      </c>
      <c r="JA1124" s="52">
        <v>0</v>
      </c>
      <c r="JK1124" s="73" t="s">
        <v>1028</v>
      </c>
      <c r="JL1124" s="71" t="s">
        <v>171</v>
      </c>
      <c r="JM1124" s="73"/>
      <c r="JP1124" s="52" t="s">
        <v>1477</v>
      </c>
    </row>
    <row r="1125" spans="1:276" ht="15" thickBot="1">
      <c r="A1125" s="52" t="s">
        <v>1571</v>
      </c>
      <c r="K1125" s="69" t="s">
        <v>1123</v>
      </c>
      <c r="L1125" s="69" t="s">
        <v>98</v>
      </c>
      <c r="P1125" s="51" t="s">
        <v>1056</v>
      </c>
      <c r="AE1125" s="132"/>
      <c r="AT1125" s="52" t="s">
        <v>6380</v>
      </c>
      <c r="BS1125" s="51" t="s">
        <v>1097</v>
      </c>
      <c r="CM1125" s="51" t="s">
        <v>1054</v>
      </c>
      <c r="EK1125" s="52" t="s">
        <v>260</v>
      </c>
      <c r="EZ1125" s="51" t="s">
        <v>1078</v>
      </c>
      <c r="FY1125" s="51" t="s">
        <v>968</v>
      </c>
      <c r="GD1125" s="51" t="s">
        <v>1090</v>
      </c>
      <c r="GI1125" s="52" t="s">
        <v>3061</v>
      </c>
      <c r="HR1125" s="52" t="s">
        <v>97</v>
      </c>
      <c r="IQ1125" s="52" t="s">
        <v>10994</v>
      </c>
      <c r="JK1125" s="72" t="s">
        <v>1029</v>
      </c>
      <c r="JL1125" s="70" t="s">
        <v>171</v>
      </c>
      <c r="JM1125" s="72"/>
    </row>
    <row r="1126" spans="1:276" ht="168.5" thickBot="1">
      <c r="F1126" s="51" t="s">
        <v>1049</v>
      </c>
      <c r="K1126" s="70" t="s">
        <v>2025</v>
      </c>
      <c r="L1126" s="70" t="s">
        <v>2962</v>
      </c>
      <c r="P1126" s="52">
        <v>2020</v>
      </c>
      <c r="AE1126" s="133"/>
      <c r="AO1126" s="51" t="s">
        <v>1101</v>
      </c>
      <c r="BD1126" s="51" t="s">
        <v>1070</v>
      </c>
      <c r="BI1126" s="51" t="s">
        <v>1101</v>
      </c>
      <c r="BS1126" s="52">
        <v>6110000</v>
      </c>
      <c r="CM1126" s="52">
        <v>2018</v>
      </c>
      <c r="DV1126" s="51" t="s">
        <v>1096</v>
      </c>
      <c r="EU1126" s="50" t="s">
        <v>1140</v>
      </c>
      <c r="EZ1126" s="52" t="s">
        <v>132</v>
      </c>
      <c r="FY1126" s="52" t="s">
        <v>124</v>
      </c>
      <c r="GD1126" s="52" t="s">
        <v>1110</v>
      </c>
      <c r="GN1126" s="51" t="s">
        <v>1246</v>
      </c>
      <c r="GX1126" s="51" t="s">
        <v>1147</v>
      </c>
      <c r="HM1126" s="51" t="s">
        <v>994</v>
      </c>
      <c r="JA1126" s="51" t="s">
        <v>1099</v>
      </c>
      <c r="JK1126" s="73" t="s">
        <v>36</v>
      </c>
      <c r="JL1126" s="71" t="s">
        <v>171</v>
      </c>
      <c r="JM1126" s="73"/>
      <c r="JP1126" s="51" t="s">
        <v>966</v>
      </c>
    </row>
    <row r="1127" spans="1:276" ht="264.5" customHeight="1" thickBot="1">
      <c r="A1127" s="51" t="s">
        <v>98</v>
      </c>
      <c r="F1127" s="52">
        <v>100</v>
      </c>
      <c r="K1127" s="71" t="s">
        <v>1126</v>
      </c>
      <c r="L1127" s="71" t="s">
        <v>2963</v>
      </c>
      <c r="AO1127" s="52" t="s">
        <v>1115</v>
      </c>
      <c r="BD1127" s="52">
        <v>0</v>
      </c>
      <c r="BI1127" s="52" t="s">
        <v>1102</v>
      </c>
      <c r="DV1127" s="52" t="s">
        <v>1103</v>
      </c>
      <c r="EK1127" s="51" t="s">
        <v>1053</v>
      </c>
      <c r="FT1127" s="51" t="s">
        <v>1065</v>
      </c>
      <c r="GI1127" s="51" t="s">
        <v>1147</v>
      </c>
      <c r="GX1127" s="52">
        <v>278920</v>
      </c>
      <c r="HM1127" s="52" t="s">
        <v>4658</v>
      </c>
      <c r="HR1127" s="51" t="s">
        <v>1147</v>
      </c>
      <c r="JA1127" s="52" t="s">
        <v>1104</v>
      </c>
      <c r="JK1127" s="50" t="s">
        <v>1031</v>
      </c>
      <c r="JP1127" s="52" t="s">
        <v>1731</v>
      </c>
    </row>
    <row r="1128" spans="1:276" ht="240.5" thickBot="1">
      <c r="A1128" s="52" t="s">
        <v>2350</v>
      </c>
      <c r="K1128" s="70" t="s">
        <v>1124</v>
      </c>
      <c r="L1128" s="70" t="s">
        <v>2964</v>
      </c>
      <c r="P1128" s="51" t="s">
        <v>1070</v>
      </c>
      <c r="AE1128" s="132"/>
      <c r="BS1128" s="51" t="s">
        <v>1098</v>
      </c>
      <c r="CM1128" s="51" t="s">
        <v>1249</v>
      </c>
      <c r="EK1128" s="52">
        <v>2009</v>
      </c>
      <c r="EZ1128" s="50" t="s">
        <v>1079</v>
      </c>
      <c r="FT1128" s="50" t="s">
        <v>1077</v>
      </c>
      <c r="FY1128" s="51" t="s">
        <v>969</v>
      </c>
      <c r="GD1128" s="51" t="s">
        <v>1092</v>
      </c>
      <c r="GI1128" s="52">
        <v>124285</v>
      </c>
      <c r="GN1128" s="51" t="s">
        <v>1046</v>
      </c>
      <c r="HR1128" s="52">
        <v>974860</v>
      </c>
    </row>
    <row r="1129" spans="1:276" ht="304.5" customHeight="1" thickBot="1">
      <c r="F1129" s="51" t="s">
        <v>1050</v>
      </c>
      <c r="K1129" s="71" t="s">
        <v>2965</v>
      </c>
      <c r="L1129" s="71" t="s">
        <v>2966</v>
      </c>
      <c r="P1129" s="52">
        <v>1.01</v>
      </c>
      <c r="AE1129" s="133"/>
      <c r="AO1129" s="51" t="s">
        <v>98</v>
      </c>
      <c r="AT1129" s="51" t="s">
        <v>1132</v>
      </c>
      <c r="BD1129" s="51" t="s">
        <v>1071</v>
      </c>
      <c r="BI1129" s="51" t="s">
        <v>98</v>
      </c>
      <c r="BS1129" s="52">
        <v>310000</v>
      </c>
      <c r="CM1129" s="52">
        <v>114309</v>
      </c>
      <c r="DV1129" s="51" t="s">
        <v>1097</v>
      </c>
      <c r="EU1129" s="50" t="s">
        <v>1141</v>
      </c>
      <c r="FY1129" s="52" t="s">
        <v>124</v>
      </c>
      <c r="GD1129" s="52" t="s">
        <v>1111</v>
      </c>
      <c r="GN1129" s="52" t="s">
        <v>1247</v>
      </c>
      <c r="GX1129" s="51" t="s">
        <v>98</v>
      </c>
      <c r="HM1129" s="51" t="s">
        <v>961</v>
      </c>
      <c r="IQ1129" s="50" t="s">
        <v>1140</v>
      </c>
      <c r="JA1129" s="51" t="s">
        <v>1101</v>
      </c>
      <c r="JP1129" s="51" t="s">
        <v>968</v>
      </c>
    </row>
    <row r="1130" spans="1:276" ht="152.5" customHeight="1" thickBot="1">
      <c r="F1130" s="52">
        <v>100</v>
      </c>
      <c r="K1130" s="70" t="s">
        <v>2365</v>
      </c>
      <c r="L1130" s="70" t="s">
        <v>2967</v>
      </c>
      <c r="AO1130" s="52" t="s">
        <v>12134</v>
      </c>
      <c r="AT1130" s="52" t="s">
        <v>1133</v>
      </c>
      <c r="BD1130" s="52">
        <v>10000000</v>
      </c>
      <c r="BI1130" s="52" t="s">
        <v>7587</v>
      </c>
      <c r="DV1130" s="52">
        <v>0</v>
      </c>
      <c r="EK1130" s="51" t="s">
        <v>1054</v>
      </c>
      <c r="GI1130" s="51" t="s">
        <v>98</v>
      </c>
      <c r="GX1130" s="52" t="s">
        <v>10140</v>
      </c>
      <c r="HM1130" s="52" t="s">
        <v>919</v>
      </c>
      <c r="HR1130" s="51" t="s">
        <v>98</v>
      </c>
      <c r="JA1130" s="52" t="s">
        <v>1112</v>
      </c>
      <c r="JK1130" s="50" t="s">
        <v>1032</v>
      </c>
      <c r="JP1130" s="52" t="s">
        <v>124</v>
      </c>
    </row>
    <row r="1131" spans="1:276" ht="112.5" customHeight="1" thickBot="1">
      <c r="K1131" s="71" t="s">
        <v>36</v>
      </c>
      <c r="L1131" s="71" t="s">
        <v>2968</v>
      </c>
      <c r="P1131" s="51" t="s">
        <v>1071</v>
      </c>
      <c r="AE1131" s="132"/>
      <c r="BS1131" s="51" t="s">
        <v>1099</v>
      </c>
      <c r="CM1131" s="51" t="s">
        <v>1056</v>
      </c>
      <c r="EK1131" s="52">
        <v>2016</v>
      </c>
      <c r="EZ1131" s="51" t="s">
        <v>1080</v>
      </c>
      <c r="FT1131" s="51" t="s">
        <v>1078</v>
      </c>
      <c r="FY1131" s="51" t="s">
        <v>970</v>
      </c>
      <c r="GD1131" s="51" t="s">
        <v>1094</v>
      </c>
      <c r="GI1131" s="52" t="s">
        <v>35</v>
      </c>
      <c r="GN1131" s="51" t="s">
        <v>707</v>
      </c>
    </row>
    <row r="1132" spans="1:276" ht="115.5" thickBot="1">
      <c r="A1132" s="51" t="s">
        <v>1090</v>
      </c>
      <c r="F1132" s="51" t="s">
        <v>1053</v>
      </c>
      <c r="K1132" s="50" t="s">
        <v>1128</v>
      </c>
      <c r="P1132" s="52">
        <v>0.76</v>
      </c>
      <c r="AT1132" s="51" t="s">
        <v>1134</v>
      </c>
      <c r="BD1132" s="51" t="s">
        <v>1072</v>
      </c>
      <c r="BS1132" s="52" t="s">
        <v>1100</v>
      </c>
      <c r="CM1132" s="52">
        <v>2030</v>
      </c>
      <c r="DV1132" s="51" t="s">
        <v>1098</v>
      </c>
      <c r="EU1132" s="51" t="s">
        <v>1142</v>
      </c>
      <c r="EZ1132" s="69"/>
      <c r="FA1132" s="69" t="s">
        <v>1081</v>
      </c>
      <c r="FB1132" s="69" t="s">
        <v>1082</v>
      </c>
      <c r="FT1132" s="52" t="s">
        <v>132</v>
      </c>
      <c r="FY1132" s="52" t="s">
        <v>124</v>
      </c>
      <c r="GD1132" s="52">
        <v>4102</v>
      </c>
      <c r="GN1132" s="52" t="s">
        <v>1248</v>
      </c>
      <c r="GX1132" s="51" t="s">
        <v>1114</v>
      </c>
      <c r="HM1132" s="51" t="s">
        <v>962</v>
      </c>
      <c r="HR1132" s="51" t="s">
        <v>1114</v>
      </c>
      <c r="IQ1132" s="50" t="s">
        <v>1141</v>
      </c>
      <c r="JA1132" s="51" t="s">
        <v>98</v>
      </c>
      <c r="JP1132" s="51" t="s">
        <v>969</v>
      </c>
    </row>
    <row r="1133" spans="1:276" ht="23.5" thickBot="1">
      <c r="A1133" s="52" t="s">
        <v>1110</v>
      </c>
      <c r="F1133" s="52">
        <v>2015</v>
      </c>
      <c r="AT1133" s="52" t="s">
        <v>6381</v>
      </c>
      <c r="BD1133" s="52">
        <v>0</v>
      </c>
      <c r="DV1133" s="52">
        <v>0</v>
      </c>
      <c r="EK1133" s="51" t="s">
        <v>1056</v>
      </c>
      <c r="EZ1133" s="72" t="s">
        <v>1083</v>
      </c>
      <c r="FA1133" s="72"/>
      <c r="FB1133" s="72"/>
      <c r="GI1133" s="51" t="s">
        <v>1095</v>
      </c>
      <c r="HM1133" s="52" t="s">
        <v>996</v>
      </c>
      <c r="JK1133" s="51" t="s">
        <v>1033</v>
      </c>
      <c r="JP1133" s="52" t="s">
        <v>124</v>
      </c>
    </row>
    <row r="1134" spans="1:276" ht="23.5" thickBot="1">
      <c r="P1134" s="51" t="s">
        <v>1072</v>
      </c>
      <c r="AO1134" s="50" t="s">
        <v>1121</v>
      </c>
      <c r="BI1134" s="51" t="s">
        <v>1090</v>
      </c>
      <c r="BS1134" s="51" t="s">
        <v>1101</v>
      </c>
      <c r="CM1134" s="51" t="s">
        <v>1057</v>
      </c>
      <c r="EK1134" s="52">
        <v>2020</v>
      </c>
      <c r="EU1134" s="51" t="s">
        <v>72</v>
      </c>
      <c r="EZ1134" s="73" t="s">
        <v>1084</v>
      </c>
      <c r="FA1134" s="71">
        <v>53</v>
      </c>
      <c r="FB1134" s="71">
        <v>3400</v>
      </c>
      <c r="FT1134" s="50" t="s">
        <v>1079</v>
      </c>
      <c r="FY1134" s="51" t="s">
        <v>971</v>
      </c>
      <c r="GD1134" s="51" t="s">
        <v>707</v>
      </c>
      <c r="GN1134" s="51" t="s">
        <v>1049</v>
      </c>
      <c r="GX1134" s="51" t="s">
        <v>1143</v>
      </c>
      <c r="HR1134" s="51" t="s">
        <v>1143</v>
      </c>
      <c r="JK1134" s="52" t="s">
        <v>132</v>
      </c>
    </row>
    <row r="1135" spans="1:276" ht="35" thickBot="1">
      <c r="A1135" s="51" t="s">
        <v>1092</v>
      </c>
      <c r="F1135" s="51" t="s">
        <v>1054</v>
      </c>
      <c r="K1135" s="51" t="s">
        <v>1129</v>
      </c>
      <c r="P1135" s="52">
        <v>100</v>
      </c>
      <c r="AE1135" s="132"/>
      <c r="AT1135" s="51" t="s">
        <v>1135</v>
      </c>
      <c r="BD1135" s="51" t="s">
        <v>1073</v>
      </c>
      <c r="BI1135" s="52" t="s">
        <v>1116</v>
      </c>
      <c r="BS1135" s="52" t="s">
        <v>1107</v>
      </c>
      <c r="CM1135" s="52" t="s">
        <v>2733</v>
      </c>
      <c r="DV1135" s="51" t="s">
        <v>1099</v>
      </c>
      <c r="EZ1135" s="72" t="s">
        <v>1085</v>
      </c>
      <c r="FA1135" s="72"/>
      <c r="FB1135" s="72"/>
      <c r="GD1135" s="52" t="s">
        <v>72</v>
      </c>
      <c r="GI1135" s="51" t="s">
        <v>1143</v>
      </c>
      <c r="GN1135" s="52">
        <v>100</v>
      </c>
      <c r="GX1135" s="52" t="s">
        <v>95</v>
      </c>
      <c r="HM1135" s="51" t="s">
        <v>964</v>
      </c>
      <c r="HR1135" s="52" t="s">
        <v>95</v>
      </c>
      <c r="IQ1135" s="51" t="s">
        <v>1142</v>
      </c>
      <c r="JP1135" s="51" t="s">
        <v>970</v>
      </c>
    </row>
    <row r="1136" spans="1:276" ht="17" thickBot="1">
      <c r="A1136" s="52" t="s">
        <v>2351</v>
      </c>
      <c r="F1136" s="52">
        <v>2015</v>
      </c>
      <c r="K1136" s="52" t="s">
        <v>132</v>
      </c>
      <c r="AE1136" s="133"/>
      <c r="AT1136" s="52" t="s">
        <v>1136</v>
      </c>
      <c r="BD1136" s="52" t="s">
        <v>3156</v>
      </c>
      <c r="DV1136" s="52" t="s">
        <v>1104</v>
      </c>
      <c r="EK1136" s="51" t="s">
        <v>1070</v>
      </c>
      <c r="EU1136" s="51" t="s">
        <v>1143</v>
      </c>
      <c r="EZ1136" s="73" t="s">
        <v>1086</v>
      </c>
      <c r="FA1136" s="71">
        <v>53</v>
      </c>
      <c r="FB1136" s="71">
        <v>9300</v>
      </c>
      <c r="FY1136" s="51" t="s">
        <v>972</v>
      </c>
      <c r="GI1136" s="52" t="s">
        <v>3060</v>
      </c>
      <c r="HM1136" s="52" t="s">
        <v>979</v>
      </c>
      <c r="JA1136" s="51" t="s">
        <v>1090</v>
      </c>
      <c r="JK1136" s="50" t="s">
        <v>1034</v>
      </c>
      <c r="JP1136" s="52" t="s">
        <v>124</v>
      </c>
    </row>
    <row r="1137" spans="1:276" ht="23.5" thickBot="1">
      <c r="P1137" s="51" t="s">
        <v>1073</v>
      </c>
      <c r="AO1137" s="51" t="s">
        <v>1122</v>
      </c>
      <c r="BI1137" s="51" t="s">
        <v>1092</v>
      </c>
      <c r="BS1137" s="51" t="s">
        <v>98</v>
      </c>
      <c r="CM1137" s="51" t="s">
        <v>1059</v>
      </c>
      <c r="EK1137" s="52">
        <v>3</v>
      </c>
      <c r="EU1137" s="52" t="s">
        <v>3182</v>
      </c>
      <c r="EZ1137" s="72" t="s">
        <v>1087</v>
      </c>
      <c r="FA1137" s="70">
        <v>51</v>
      </c>
      <c r="FB1137" s="70">
        <v>9600</v>
      </c>
      <c r="FT1137" s="51" t="s">
        <v>1080</v>
      </c>
      <c r="GD1137" s="51" t="s">
        <v>1096</v>
      </c>
      <c r="GN1137" s="51" t="s">
        <v>1050</v>
      </c>
      <c r="GX1137" s="51" t="s">
        <v>1145</v>
      </c>
      <c r="HR1137" s="51" t="s">
        <v>1145</v>
      </c>
      <c r="IQ1137" s="51" t="s">
        <v>72</v>
      </c>
      <c r="JA1137" s="52" t="s">
        <v>1113</v>
      </c>
    </row>
    <row r="1138" spans="1:276" ht="115.5" thickBot="1">
      <c r="A1138" s="51" t="s">
        <v>1094</v>
      </c>
      <c r="F1138" s="51" t="s">
        <v>1249</v>
      </c>
      <c r="K1138" s="50" t="s">
        <v>1130</v>
      </c>
      <c r="P1138" s="52" t="s">
        <v>2002</v>
      </c>
      <c r="AE1138" s="132"/>
      <c r="AO1138" s="69" t="s">
        <v>1123</v>
      </c>
      <c r="AP1138" s="69" t="s">
        <v>98</v>
      </c>
      <c r="AT1138" s="51" t="s">
        <v>1137</v>
      </c>
      <c r="BD1138" s="51" t="s">
        <v>732</v>
      </c>
      <c r="BI1138" s="52" t="s">
        <v>762</v>
      </c>
      <c r="BS1138" s="52" t="s">
        <v>7974</v>
      </c>
      <c r="CM1138" s="52">
        <v>13.23</v>
      </c>
      <c r="DV1138" s="51" t="s">
        <v>1101</v>
      </c>
      <c r="EZ1138" s="50" t="s">
        <v>1088</v>
      </c>
      <c r="FT1138" s="69"/>
      <c r="FU1138" s="69" t="s">
        <v>1081</v>
      </c>
      <c r="FV1138" s="69" t="s">
        <v>1082</v>
      </c>
      <c r="FY1138" s="51" t="s">
        <v>973</v>
      </c>
      <c r="GD1138" s="52" t="s">
        <v>1103</v>
      </c>
      <c r="GI1138" s="51" t="s">
        <v>1145</v>
      </c>
      <c r="GN1138" s="52">
        <v>40</v>
      </c>
      <c r="GX1138" s="52" t="s">
        <v>97</v>
      </c>
      <c r="HM1138" s="51" t="s">
        <v>966</v>
      </c>
      <c r="HR1138" s="52" t="s">
        <v>97</v>
      </c>
      <c r="JP1138" s="51" t="s">
        <v>971</v>
      </c>
    </row>
    <row r="1139" spans="1:276" ht="200.5" thickBot="1">
      <c r="A1139" s="52">
        <v>10</v>
      </c>
      <c r="F1139" s="52">
        <v>1451418</v>
      </c>
      <c r="AE1139" s="133"/>
      <c r="AO1139" s="70" t="s">
        <v>1124</v>
      </c>
      <c r="AP1139" s="70" t="s">
        <v>12135</v>
      </c>
      <c r="AT1139" s="52" t="s">
        <v>2370</v>
      </c>
      <c r="BD1139" s="52" t="s">
        <v>6840</v>
      </c>
      <c r="DV1139" s="52" t="s">
        <v>1104</v>
      </c>
      <c r="EK1139" s="51" t="s">
        <v>1071</v>
      </c>
      <c r="EU1139" s="51" t="s">
        <v>1145</v>
      </c>
      <c r="FT1139" s="72" t="s">
        <v>1083</v>
      </c>
      <c r="FU1139" s="70">
        <v>0</v>
      </c>
      <c r="FV1139" s="70">
        <v>0</v>
      </c>
      <c r="GI1139" s="52" t="s">
        <v>3061</v>
      </c>
      <c r="HM1139" s="52" t="s">
        <v>997</v>
      </c>
      <c r="IQ1139" s="51" t="s">
        <v>1143</v>
      </c>
      <c r="JA1139" s="51" t="s">
        <v>1092</v>
      </c>
      <c r="JK1139" s="51" t="s">
        <v>1035</v>
      </c>
      <c r="JP1139" s="52" t="s">
        <v>5068</v>
      </c>
    </row>
    <row r="1140" spans="1:276" ht="409.6" thickBot="1">
      <c r="P1140" s="51" t="s">
        <v>732</v>
      </c>
      <c r="AO1140" s="71" t="s">
        <v>1125</v>
      </c>
      <c r="AP1140" s="71" t="s">
        <v>12136</v>
      </c>
      <c r="BI1140" s="51" t="s">
        <v>1094</v>
      </c>
      <c r="CM1140" s="51" t="s">
        <v>1060</v>
      </c>
      <c r="EK1140" s="52">
        <v>100</v>
      </c>
      <c r="EU1140" s="52" t="s">
        <v>3183</v>
      </c>
      <c r="FT1140" s="73" t="s">
        <v>1084</v>
      </c>
      <c r="FU1140" s="71">
        <v>18</v>
      </c>
      <c r="FV1140" s="71">
        <v>0</v>
      </c>
      <c r="FY1140" s="51" t="s">
        <v>98</v>
      </c>
      <c r="GD1140" s="51" t="s">
        <v>1097</v>
      </c>
      <c r="GN1140" s="51" t="s">
        <v>1053</v>
      </c>
      <c r="GX1140" s="51" t="s">
        <v>1147</v>
      </c>
      <c r="HR1140" s="51" t="s">
        <v>1147</v>
      </c>
      <c r="IQ1140" s="52" t="s">
        <v>4389</v>
      </c>
      <c r="JA1140" s="52" t="s">
        <v>693</v>
      </c>
      <c r="JK1140" s="52" t="s">
        <v>1036</v>
      </c>
    </row>
    <row r="1141" spans="1:276" ht="409.6" thickBot="1">
      <c r="A1141" s="51" t="s">
        <v>707</v>
      </c>
      <c r="F1141" s="51" t="s">
        <v>1056</v>
      </c>
      <c r="K1141" s="51" t="s">
        <v>1131</v>
      </c>
      <c r="P1141" s="52" t="s">
        <v>4305</v>
      </c>
      <c r="AE1141" s="132"/>
      <c r="AO1141" s="70" t="s">
        <v>1273</v>
      </c>
      <c r="AP1141" s="70" t="s">
        <v>12137</v>
      </c>
      <c r="AT1141" s="51" t="s">
        <v>1139</v>
      </c>
      <c r="BD1141" s="51" t="s">
        <v>1074</v>
      </c>
      <c r="BI1141" s="52">
        <v>7650</v>
      </c>
      <c r="CM1141" s="52" t="s">
        <v>1061</v>
      </c>
      <c r="DV1141" s="51" t="s">
        <v>98</v>
      </c>
      <c r="EZ1141" s="51" t="s">
        <v>1089</v>
      </c>
      <c r="FT1141" s="72" t="s">
        <v>1085</v>
      </c>
      <c r="FU1141" s="70">
        <v>41</v>
      </c>
      <c r="FV1141" s="70">
        <v>24441.64</v>
      </c>
      <c r="GD1141" s="52">
        <v>628000</v>
      </c>
      <c r="GI1141" s="51" t="s">
        <v>1147</v>
      </c>
      <c r="GN1141" s="52">
        <v>2010</v>
      </c>
      <c r="HM1141" s="51" t="s">
        <v>968</v>
      </c>
      <c r="HR1141" s="52">
        <v>0</v>
      </c>
      <c r="JP1141" s="51" t="s">
        <v>972</v>
      </c>
    </row>
    <row r="1142" spans="1:276" ht="352.5" thickBot="1">
      <c r="A1142" s="52" t="s">
        <v>1095</v>
      </c>
      <c r="F1142" s="52">
        <v>2025</v>
      </c>
      <c r="AE1142" s="133"/>
      <c r="AO1142" s="71" t="s">
        <v>1126</v>
      </c>
      <c r="AP1142" s="71" t="s">
        <v>12138</v>
      </c>
      <c r="AT1142" s="52">
        <v>30</v>
      </c>
      <c r="BD1142" s="52" t="s">
        <v>260</v>
      </c>
      <c r="BS1142" s="50" t="s">
        <v>1121</v>
      </c>
      <c r="DV1142" s="52" t="s">
        <v>1574</v>
      </c>
      <c r="EK1142" s="51" t="s">
        <v>1072</v>
      </c>
      <c r="EU1142" s="51" t="s">
        <v>1147</v>
      </c>
      <c r="FT1142" s="73" t="s">
        <v>1086</v>
      </c>
      <c r="FU1142" s="71">
        <v>77</v>
      </c>
      <c r="FV1142" s="71">
        <v>12164.61</v>
      </c>
      <c r="GI1142" s="52">
        <v>1031175</v>
      </c>
      <c r="GX1142" s="51" t="s">
        <v>98</v>
      </c>
      <c r="HM1142" s="52">
        <v>0</v>
      </c>
      <c r="IQ1142" s="51" t="s">
        <v>1145</v>
      </c>
      <c r="JA1142" s="51" t="s">
        <v>1094</v>
      </c>
      <c r="JK1142" s="50" t="s">
        <v>1037</v>
      </c>
    </row>
    <row r="1143" spans="1:276" ht="248.5" thickBot="1">
      <c r="K1143" s="51" t="s">
        <v>1132</v>
      </c>
      <c r="P1143" s="51" t="s">
        <v>1074</v>
      </c>
      <c r="AO1143" s="70" t="s">
        <v>2025</v>
      </c>
      <c r="AP1143" s="70" t="s">
        <v>12139</v>
      </c>
      <c r="BI1143" s="51" t="s">
        <v>707</v>
      </c>
      <c r="CM1143" s="51" t="s">
        <v>732</v>
      </c>
      <c r="EK1143" s="52">
        <v>65</v>
      </c>
      <c r="EU1143" s="52">
        <v>37300</v>
      </c>
      <c r="EZ1143" s="51" t="s">
        <v>1090</v>
      </c>
      <c r="FT1143" s="72" t="s">
        <v>1087</v>
      </c>
      <c r="FU1143" s="70">
        <v>4</v>
      </c>
      <c r="FV1143" s="70">
        <v>226.89</v>
      </c>
      <c r="GD1143" s="51" t="s">
        <v>1098</v>
      </c>
      <c r="GN1143" s="51" t="s">
        <v>1054</v>
      </c>
      <c r="GX1143" s="52" t="s">
        <v>10141</v>
      </c>
      <c r="HR1143" s="51" t="s">
        <v>98</v>
      </c>
      <c r="IQ1143" s="52" t="s">
        <v>4390</v>
      </c>
      <c r="JA1143" s="52">
        <v>4408</v>
      </c>
      <c r="JP1143" s="51" t="s">
        <v>973</v>
      </c>
    </row>
    <row r="1144" spans="1:276" ht="256.5" thickBot="1">
      <c r="A1144" s="51" t="s">
        <v>1096</v>
      </c>
      <c r="F1144" s="51" t="s">
        <v>1057</v>
      </c>
      <c r="K1144" s="52" t="s">
        <v>1133</v>
      </c>
      <c r="AE1144" s="132"/>
      <c r="AO1144" s="71" t="s">
        <v>2965</v>
      </c>
      <c r="AP1144" s="71" t="s">
        <v>12140</v>
      </c>
      <c r="AT1144" s="51" t="s">
        <v>98</v>
      </c>
      <c r="BD1144" s="51" t="s">
        <v>1075</v>
      </c>
      <c r="BI1144" s="52" t="s">
        <v>1095</v>
      </c>
      <c r="CM1144" s="52" t="s">
        <v>8340</v>
      </c>
      <c r="EZ1144" s="52" t="s">
        <v>1113</v>
      </c>
      <c r="FT1144" s="50" t="s">
        <v>1088</v>
      </c>
      <c r="FY1144" s="51" t="s">
        <v>950</v>
      </c>
      <c r="GD1144" s="52">
        <v>1570000</v>
      </c>
      <c r="GI1144" s="51" t="s">
        <v>98</v>
      </c>
      <c r="GN1144" s="52">
        <v>2010</v>
      </c>
      <c r="HM1144" s="51" t="s">
        <v>969</v>
      </c>
      <c r="JP1144" s="52">
        <v>0</v>
      </c>
    </row>
    <row r="1145" spans="1:276" ht="344.5" thickBot="1">
      <c r="A1145" s="52" t="s">
        <v>1103</v>
      </c>
      <c r="F1145" s="52" t="s">
        <v>1999</v>
      </c>
      <c r="P1145" s="51" t="s">
        <v>1075</v>
      </c>
      <c r="AE1145" s="133"/>
      <c r="AO1145" s="70" t="s">
        <v>36</v>
      </c>
      <c r="AP1145" s="70" t="s">
        <v>12141</v>
      </c>
      <c r="AT1145" s="52" t="s">
        <v>6382</v>
      </c>
      <c r="BD1145" s="52" t="s">
        <v>6841</v>
      </c>
      <c r="BS1145" s="51" t="s">
        <v>1122</v>
      </c>
      <c r="EK1145" s="51" t="s">
        <v>1073</v>
      </c>
      <c r="EU1145" s="51" t="s">
        <v>98</v>
      </c>
      <c r="FY1145" s="52" t="s">
        <v>171</v>
      </c>
      <c r="GI1145" s="52" t="s">
        <v>9737</v>
      </c>
      <c r="GX1145" s="50" t="s">
        <v>1148</v>
      </c>
      <c r="HM1145" s="52" t="s">
        <v>124</v>
      </c>
      <c r="HR1145" s="50" t="s">
        <v>1148</v>
      </c>
      <c r="IQ1145" s="51" t="s">
        <v>1147</v>
      </c>
      <c r="JA1145" s="51" t="s">
        <v>707</v>
      </c>
      <c r="JK1145" s="51" t="s">
        <v>1038</v>
      </c>
    </row>
    <row r="1146" spans="1:276" ht="17" thickBot="1">
      <c r="K1146" s="51" t="s">
        <v>1134</v>
      </c>
      <c r="P1146" s="52" t="s">
        <v>171</v>
      </c>
      <c r="AO1146" s="50" t="s">
        <v>1128</v>
      </c>
      <c r="BI1146" s="51" t="s">
        <v>1096</v>
      </c>
      <c r="BS1146" s="69" t="s">
        <v>1123</v>
      </c>
      <c r="BT1146" s="69" t="s">
        <v>98</v>
      </c>
      <c r="DV1146" s="51" t="s">
        <v>1090</v>
      </c>
      <c r="EK1146" s="52" t="s">
        <v>1061</v>
      </c>
      <c r="EZ1146" s="51" t="s">
        <v>1092</v>
      </c>
      <c r="GD1146" s="51" t="s">
        <v>1099</v>
      </c>
      <c r="GN1146" s="51" t="s">
        <v>1249</v>
      </c>
      <c r="IQ1146" s="52">
        <v>23481</v>
      </c>
      <c r="JA1146" s="52" t="s">
        <v>1114</v>
      </c>
      <c r="JK1146" s="52" t="s">
        <v>11350</v>
      </c>
      <c r="JP1146" s="51" t="s">
        <v>98</v>
      </c>
    </row>
    <row r="1147" spans="1:276" ht="152.5" thickBot="1">
      <c r="A1147" s="51" t="s">
        <v>1097</v>
      </c>
      <c r="F1147" s="51" t="s">
        <v>1059</v>
      </c>
      <c r="K1147" s="52" t="s">
        <v>2969</v>
      </c>
      <c r="AE1147" s="132"/>
      <c r="BI1147" s="52" t="s">
        <v>1103</v>
      </c>
      <c r="BS1147" s="70" t="s">
        <v>1125</v>
      </c>
      <c r="BT1147" s="70" t="s">
        <v>7975</v>
      </c>
      <c r="DV1147" s="52" t="s">
        <v>1116</v>
      </c>
      <c r="EU1147" s="51" t="s">
        <v>1095</v>
      </c>
      <c r="EZ1147" s="52" t="s">
        <v>693</v>
      </c>
      <c r="FT1147" s="51" t="s">
        <v>1089</v>
      </c>
      <c r="FY1147" s="51" t="s">
        <v>952</v>
      </c>
      <c r="GD1147" s="52" t="s">
        <v>1100</v>
      </c>
      <c r="GI1147" s="51" t="s">
        <v>1114</v>
      </c>
      <c r="GN1147" s="52">
        <v>269413.96000000002</v>
      </c>
      <c r="HM1147" s="51" t="s">
        <v>970</v>
      </c>
      <c r="JK1147" s="52" t="s">
        <v>11351</v>
      </c>
      <c r="JP1147" s="52" t="s">
        <v>5069</v>
      </c>
    </row>
    <row r="1148" spans="1:276" ht="409.6" thickBot="1">
      <c r="A1148" s="52">
        <v>23000</v>
      </c>
      <c r="F1148" s="52">
        <v>100</v>
      </c>
      <c r="AE1148" s="133"/>
      <c r="BS1148" s="71" t="s">
        <v>1124</v>
      </c>
      <c r="BT1148" s="71" t="s">
        <v>7976</v>
      </c>
      <c r="CM1148" s="50" t="s">
        <v>1064</v>
      </c>
      <c r="EK1148" s="51" t="s">
        <v>732</v>
      </c>
      <c r="FY1148" s="52" t="s">
        <v>171</v>
      </c>
      <c r="GX1148" s="51" t="s">
        <v>1149</v>
      </c>
      <c r="HM1148" s="52" t="s">
        <v>124</v>
      </c>
      <c r="HR1148" s="51" t="s">
        <v>1149</v>
      </c>
      <c r="IQ1148" s="51" t="s">
        <v>98</v>
      </c>
      <c r="JA1148" s="51" t="s">
        <v>1096</v>
      </c>
      <c r="JK1148" s="52" t="s">
        <v>11352</v>
      </c>
    </row>
    <row r="1149" spans="1:276" ht="200.5" thickBot="1">
      <c r="K1149" s="51" t="s">
        <v>1135</v>
      </c>
      <c r="AO1149" s="51" t="s">
        <v>1129</v>
      </c>
      <c r="AT1149" s="50" t="s">
        <v>1140</v>
      </c>
      <c r="BD1149" s="50" t="s">
        <v>1077</v>
      </c>
      <c r="BI1149" s="51" t="s">
        <v>1097</v>
      </c>
      <c r="BS1149" s="70" t="s">
        <v>1126</v>
      </c>
      <c r="BT1149" s="70" t="s">
        <v>7977</v>
      </c>
      <c r="DV1149" s="51" t="s">
        <v>1092</v>
      </c>
      <c r="EK1149" s="52" t="s">
        <v>3341</v>
      </c>
      <c r="EU1149" s="51" t="s">
        <v>1143</v>
      </c>
      <c r="EZ1149" s="51" t="s">
        <v>1094</v>
      </c>
      <c r="FT1149" s="51" t="s">
        <v>1090</v>
      </c>
      <c r="GD1149" s="51" t="s">
        <v>1101</v>
      </c>
      <c r="GI1149" s="51" t="s">
        <v>1143</v>
      </c>
      <c r="GN1149" s="51" t="s">
        <v>1056</v>
      </c>
      <c r="GX1149" s="52" t="s">
        <v>1781</v>
      </c>
      <c r="HR1149" s="52" t="s">
        <v>470</v>
      </c>
      <c r="IQ1149" s="52" t="s">
        <v>10995</v>
      </c>
      <c r="JA1149" s="52" t="s">
        <v>1103</v>
      </c>
      <c r="JK1149" s="68"/>
    </row>
    <row r="1150" spans="1:276" ht="320.5" thickBot="1">
      <c r="A1150" s="51" t="s">
        <v>1098</v>
      </c>
      <c r="F1150" s="51" t="s">
        <v>1060</v>
      </c>
      <c r="K1150" s="52" t="s">
        <v>1280</v>
      </c>
      <c r="P1150" s="51" t="s">
        <v>1066</v>
      </c>
      <c r="AE1150" s="132"/>
      <c r="AO1150" s="52" t="s">
        <v>132</v>
      </c>
      <c r="BI1150" s="52">
        <v>0</v>
      </c>
      <c r="BS1150" s="71" t="s">
        <v>1275</v>
      </c>
      <c r="BT1150" s="71" t="s">
        <v>7978</v>
      </c>
      <c r="DV1150" s="52" t="s">
        <v>684</v>
      </c>
      <c r="EU1150" s="52" t="s">
        <v>3182</v>
      </c>
      <c r="EZ1150" s="52">
        <v>108</v>
      </c>
      <c r="FT1150" s="52" t="s">
        <v>1110</v>
      </c>
      <c r="FY1150" s="51" t="s">
        <v>954</v>
      </c>
      <c r="GD1150" s="52" t="s">
        <v>1102</v>
      </c>
      <c r="GI1150" s="52" t="s">
        <v>3060</v>
      </c>
      <c r="GN1150" s="52">
        <v>2020</v>
      </c>
      <c r="GX1150" s="52" t="s">
        <v>1150</v>
      </c>
      <c r="HM1150" s="51" t="s">
        <v>971</v>
      </c>
      <c r="HR1150" s="52" t="s">
        <v>1590</v>
      </c>
      <c r="JK1150" s="52" t="s">
        <v>11353</v>
      </c>
    </row>
    <row r="1151" spans="1:276" ht="16.5">
      <c r="A1151" s="52">
        <v>150000</v>
      </c>
      <c r="F1151" s="52" t="s">
        <v>2002</v>
      </c>
      <c r="P1151" s="52" t="s">
        <v>4306</v>
      </c>
      <c r="AE1151" s="133"/>
      <c r="BS1151" s="50" t="s">
        <v>1128</v>
      </c>
      <c r="CM1151" s="51" t="s">
        <v>1065</v>
      </c>
      <c r="EK1151" s="51" t="s">
        <v>1074</v>
      </c>
      <c r="FY1151" s="52" t="s">
        <v>171</v>
      </c>
      <c r="GX1151" s="52" t="s">
        <v>10142</v>
      </c>
      <c r="HM1151" s="52" t="s">
        <v>4659</v>
      </c>
      <c r="IQ1151" s="51" t="s">
        <v>1095</v>
      </c>
      <c r="JA1151" s="51" t="s">
        <v>1097</v>
      </c>
      <c r="JK1151" s="52" t="s">
        <v>11354</v>
      </c>
      <c r="JP1151" s="51" t="s">
        <v>950</v>
      </c>
    </row>
    <row r="1152" spans="1:276" ht="16.5">
      <c r="K1152" s="51" t="s">
        <v>1137</v>
      </c>
      <c r="AO1152" s="50" t="s">
        <v>1130</v>
      </c>
      <c r="AT1152" s="50" t="s">
        <v>1141</v>
      </c>
      <c r="BD1152" s="51" t="s">
        <v>1078</v>
      </c>
      <c r="BI1152" s="51" t="s">
        <v>1098</v>
      </c>
      <c r="DV1152" s="51" t="s">
        <v>1094</v>
      </c>
      <c r="EK1152" s="52" t="s">
        <v>112</v>
      </c>
      <c r="EU1152" s="51" t="s">
        <v>1145</v>
      </c>
      <c r="EZ1152" s="51" t="s">
        <v>707</v>
      </c>
      <c r="FT1152" s="51" t="s">
        <v>1092</v>
      </c>
      <c r="GD1152" s="51" t="s">
        <v>98</v>
      </c>
      <c r="GI1152" s="51" t="s">
        <v>1145</v>
      </c>
      <c r="GN1152" s="51" t="s">
        <v>1057</v>
      </c>
      <c r="JA1152" s="52">
        <v>605963</v>
      </c>
      <c r="JK1152" s="52" t="s">
        <v>11355</v>
      </c>
      <c r="JP1152" s="52" t="s">
        <v>5070</v>
      </c>
    </row>
    <row r="1153" spans="1:276" ht="16.5">
      <c r="A1153" s="51" t="s">
        <v>1099</v>
      </c>
      <c r="F1153" s="51" t="s">
        <v>732</v>
      </c>
      <c r="K1153" s="52" t="s">
        <v>2370</v>
      </c>
      <c r="P1153" s="51" t="s">
        <v>1068</v>
      </c>
      <c r="AE1153" s="132"/>
      <c r="BD1153" s="52" t="s">
        <v>132</v>
      </c>
      <c r="BI1153" s="52">
        <v>0</v>
      </c>
      <c r="CM1153" s="51" t="s">
        <v>1066</v>
      </c>
      <c r="DV1153" s="52">
        <v>1400</v>
      </c>
      <c r="EU1153" s="52" t="s">
        <v>3183</v>
      </c>
      <c r="EZ1153" s="52" t="s">
        <v>1095</v>
      </c>
      <c r="FT1153" s="52" t="s">
        <v>1111</v>
      </c>
      <c r="FY1153" s="51" t="s">
        <v>956</v>
      </c>
      <c r="GI1153" s="52" t="s">
        <v>3061</v>
      </c>
      <c r="GN1153" s="52" t="s">
        <v>1058</v>
      </c>
      <c r="GX1153" s="50" t="s">
        <v>3069</v>
      </c>
      <c r="HM1153" s="51" t="s">
        <v>998</v>
      </c>
      <c r="IQ1153" s="51" t="s">
        <v>1143</v>
      </c>
      <c r="JK1153" s="68"/>
    </row>
    <row r="1154" spans="1:276">
      <c r="A1154" s="52" t="s">
        <v>1106</v>
      </c>
      <c r="F1154" s="52" t="s">
        <v>2003</v>
      </c>
      <c r="P1154" s="52" t="s">
        <v>4307</v>
      </c>
      <c r="AE1154" s="133"/>
      <c r="BS1154" s="51" t="s">
        <v>1129</v>
      </c>
      <c r="CM1154" s="52" t="s">
        <v>1067</v>
      </c>
      <c r="EK1154" s="51" t="s">
        <v>1075</v>
      </c>
      <c r="FY1154" s="52" t="s">
        <v>124</v>
      </c>
      <c r="HM1154" s="52" t="s">
        <v>4660</v>
      </c>
      <c r="IQ1154" s="52" t="s">
        <v>4389</v>
      </c>
      <c r="JA1154" s="51" t="s">
        <v>1098</v>
      </c>
      <c r="JK1154" s="52" t="s">
        <v>11356</v>
      </c>
      <c r="JP1154" s="51" t="s">
        <v>952</v>
      </c>
    </row>
    <row r="1155" spans="1:276" ht="16.5">
      <c r="K1155" s="51" t="s">
        <v>1139</v>
      </c>
      <c r="AO1155" s="51" t="s">
        <v>1131</v>
      </c>
      <c r="AT1155" s="51" t="s">
        <v>1142</v>
      </c>
      <c r="BD1155" s="50" t="s">
        <v>1079</v>
      </c>
      <c r="BI1155" s="51" t="s">
        <v>1099</v>
      </c>
      <c r="BS1155" s="52" t="s">
        <v>132</v>
      </c>
      <c r="DV1155" s="51" t="s">
        <v>707</v>
      </c>
      <c r="EK1155" s="52" t="s">
        <v>3339</v>
      </c>
      <c r="EU1155" s="51" t="s">
        <v>1147</v>
      </c>
      <c r="EZ1155" s="51" t="s">
        <v>1096</v>
      </c>
      <c r="FT1155" s="51" t="s">
        <v>1094</v>
      </c>
      <c r="GI1155" s="51" t="s">
        <v>1147</v>
      </c>
      <c r="GN1155" s="51" t="s">
        <v>1059</v>
      </c>
      <c r="JA1155" s="52">
        <v>8562771</v>
      </c>
      <c r="JK1155" s="52" t="s">
        <v>11357</v>
      </c>
      <c r="JP1155" s="52" t="s">
        <v>988</v>
      </c>
    </row>
    <row r="1156" spans="1:276">
      <c r="A1156" s="51" t="s">
        <v>1101</v>
      </c>
      <c r="K1156" s="52">
        <v>0.01</v>
      </c>
      <c r="P1156" s="51" t="s">
        <v>1069</v>
      </c>
      <c r="AE1156" s="132"/>
      <c r="BI1156" s="52" t="s">
        <v>1117</v>
      </c>
      <c r="CM1156" s="51" t="s">
        <v>1068</v>
      </c>
      <c r="DV1156" s="52" t="s">
        <v>1095</v>
      </c>
      <c r="EU1156" s="52">
        <v>500998</v>
      </c>
      <c r="EZ1156" s="52" t="s">
        <v>1103</v>
      </c>
      <c r="FT1156" s="52">
        <v>33016</v>
      </c>
      <c r="FY1156" s="51" t="s">
        <v>958</v>
      </c>
      <c r="GD1156" s="51" t="s">
        <v>1090</v>
      </c>
      <c r="GI1156" s="52">
        <v>1031715</v>
      </c>
      <c r="GN1156" s="52">
        <v>100</v>
      </c>
      <c r="GX1156" s="51" t="s">
        <v>3070</v>
      </c>
      <c r="HM1156" s="51" t="s">
        <v>999</v>
      </c>
      <c r="IQ1156" s="51" t="s">
        <v>1145</v>
      </c>
      <c r="JK1156" s="52"/>
    </row>
    <row r="1157" spans="1:276" ht="16.5">
      <c r="A1157" s="52" t="s">
        <v>1571</v>
      </c>
      <c r="P1157" s="52" t="s">
        <v>4304</v>
      </c>
      <c r="AE1157" s="133"/>
      <c r="AO1157" s="51" t="s">
        <v>1132</v>
      </c>
      <c r="AT1157" s="51" t="s">
        <v>72</v>
      </c>
      <c r="BS1157" s="50" t="s">
        <v>1130</v>
      </c>
      <c r="CM1157" s="52" t="s">
        <v>8341</v>
      </c>
      <c r="FY1157" s="52" t="s">
        <v>171</v>
      </c>
      <c r="GD1157" s="52" t="s">
        <v>1110</v>
      </c>
      <c r="GX1157" s="52" t="s">
        <v>1430</v>
      </c>
      <c r="HM1157" s="52">
        <v>0</v>
      </c>
      <c r="IQ1157" s="52" t="s">
        <v>4390</v>
      </c>
      <c r="JA1157" s="51" t="s">
        <v>1099</v>
      </c>
      <c r="JK1157" s="68"/>
      <c r="JP1157" s="51" t="s">
        <v>954</v>
      </c>
    </row>
    <row r="1158" spans="1:276" ht="15" thickBot="1">
      <c r="F1158" s="51" t="s">
        <v>1046</v>
      </c>
      <c r="K1158" s="51" t="s">
        <v>98</v>
      </c>
      <c r="AO1158" s="52" t="s">
        <v>547</v>
      </c>
      <c r="BD1158" s="51" t="s">
        <v>1080</v>
      </c>
      <c r="BI1158" s="51" t="s">
        <v>1101</v>
      </c>
      <c r="DV1158" s="51" t="s">
        <v>1096</v>
      </c>
      <c r="EU1158" s="51" t="s">
        <v>98</v>
      </c>
      <c r="EZ1158" s="51" t="s">
        <v>1097</v>
      </c>
      <c r="FT1158" s="51" t="s">
        <v>707</v>
      </c>
      <c r="GI1158" s="51" t="s">
        <v>98</v>
      </c>
      <c r="GN1158" s="51" t="s">
        <v>1060</v>
      </c>
      <c r="GX1158" s="52" t="s">
        <v>10143</v>
      </c>
      <c r="JA1158" s="52" t="s">
        <v>1107</v>
      </c>
      <c r="JK1158" s="52" t="s">
        <v>11358</v>
      </c>
      <c r="JP1158" s="52" t="s">
        <v>955</v>
      </c>
    </row>
    <row r="1159" spans="1:276" ht="115.5" thickBot="1">
      <c r="A1159" s="51" t="s">
        <v>98</v>
      </c>
      <c r="F1159" s="52" t="s">
        <v>1254</v>
      </c>
      <c r="K1159" s="52" t="s">
        <v>2970</v>
      </c>
      <c r="P1159" s="51" t="s">
        <v>1053</v>
      </c>
      <c r="AE1159" s="132"/>
      <c r="AT1159" s="51" t="s">
        <v>1143</v>
      </c>
      <c r="BD1159" s="69"/>
      <c r="BE1159" s="69" t="s">
        <v>1081</v>
      </c>
      <c r="BF1159" s="69" t="s">
        <v>1082</v>
      </c>
      <c r="BI1159" s="52" t="s">
        <v>1120</v>
      </c>
      <c r="CM1159" s="51" t="s">
        <v>1069</v>
      </c>
      <c r="DV1159" s="52" t="s">
        <v>1103</v>
      </c>
      <c r="EK1159" s="50" t="s">
        <v>1077</v>
      </c>
      <c r="EZ1159" s="52">
        <v>7000</v>
      </c>
      <c r="FT1159" s="52" t="s">
        <v>1095</v>
      </c>
      <c r="FY1159" s="51" t="s">
        <v>960</v>
      </c>
      <c r="GD1159" s="51" t="s">
        <v>1092</v>
      </c>
      <c r="GI1159" s="52" t="s">
        <v>9738</v>
      </c>
      <c r="GN1159" s="52" t="s">
        <v>2002</v>
      </c>
      <c r="GX1159" s="52" t="s">
        <v>10144</v>
      </c>
      <c r="HM1159" s="51" t="s">
        <v>98</v>
      </c>
      <c r="IQ1159" s="51" t="s">
        <v>1147</v>
      </c>
      <c r="JK1159" s="68"/>
    </row>
    <row r="1160" spans="1:276" ht="23.5" thickBot="1">
      <c r="A1160" s="52" t="s">
        <v>2352</v>
      </c>
      <c r="P1160" s="52">
        <v>2015</v>
      </c>
      <c r="AE1160" s="133"/>
      <c r="AO1160" s="51" t="s">
        <v>1134</v>
      </c>
      <c r="AT1160" s="52" t="s">
        <v>1777</v>
      </c>
      <c r="BD1160" s="72" t="s">
        <v>1083</v>
      </c>
      <c r="BE1160" s="70">
        <v>0</v>
      </c>
      <c r="BF1160" s="70">
        <v>0</v>
      </c>
      <c r="BS1160" s="51" t="s">
        <v>1131</v>
      </c>
      <c r="CM1160" s="52" t="s">
        <v>420</v>
      </c>
      <c r="EU1160" s="51" t="s">
        <v>1114</v>
      </c>
      <c r="GD1160" s="52" t="s">
        <v>1562</v>
      </c>
      <c r="GX1160" s="52" t="s">
        <v>10145</v>
      </c>
      <c r="HM1160" s="52" t="s">
        <v>4649</v>
      </c>
      <c r="IQ1160" s="52">
        <v>324698</v>
      </c>
      <c r="JA1160" s="51" t="s">
        <v>1101</v>
      </c>
      <c r="JK1160" s="52" t="s">
        <v>11359</v>
      </c>
      <c r="JP1160" s="51" t="s">
        <v>956</v>
      </c>
    </row>
    <row r="1161" spans="1:276" ht="23.5" thickBot="1">
      <c r="F1161" s="51" t="s">
        <v>707</v>
      </c>
      <c r="AO1161" s="52" t="s">
        <v>12142</v>
      </c>
      <c r="BD1161" s="73" t="s">
        <v>1084</v>
      </c>
      <c r="BE1161" s="71">
        <v>5</v>
      </c>
      <c r="BF1161" s="71">
        <v>5500</v>
      </c>
      <c r="BI1161" s="51" t="s">
        <v>98</v>
      </c>
      <c r="DV1161" s="51" t="s">
        <v>1097</v>
      </c>
      <c r="EZ1161" s="51" t="s">
        <v>1098</v>
      </c>
      <c r="FT1161" s="51" t="s">
        <v>1096</v>
      </c>
      <c r="FY1161" s="51" t="s">
        <v>961</v>
      </c>
      <c r="GI1161" s="50" t="s">
        <v>1148</v>
      </c>
      <c r="GN1161" s="51" t="s">
        <v>732</v>
      </c>
      <c r="GX1161" s="52" t="s">
        <v>10146</v>
      </c>
      <c r="JA1161" s="52" t="s">
        <v>1115</v>
      </c>
      <c r="JK1161" s="68"/>
      <c r="JP1161" s="52" t="s">
        <v>1486</v>
      </c>
    </row>
    <row r="1162" spans="1:276" ht="35" thickBot="1">
      <c r="F1162" s="52" t="s">
        <v>1248</v>
      </c>
      <c r="P1162" s="51" t="s">
        <v>1054</v>
      </c>
      <c r="AE1162" s="132"/>
      <c r="AT1162" s="51" t="s">
        <v>1145</v>
      </c>
      <c r="BD1162" s="72" t="s">
        <v>1085</v>
      </c>
      <c r="BE1162" s="70">
        <v>0</v>
      </c>
      <c r="BF1162" s="70">
        <v>0</v>
      </c>
      <c r="BI1162" s="52" t="s">
        <v>7588</v>
      </c>
      <c r="BS1162" s="51" t="s">
        <v>1132</v>
      </c>
      <c r="CM1162" s="51" t="s">
        <v>1053</v>
      </c>
      <c r="DV1162" s="52">
        <v>0</v>
      </c>
      <c r="EK1162" s="51" t="s">
        <v>1078</v>
      </c>
      <c r="EU1162" s="51" t="s">
        <v>1143</v>
      </c>
      <c r="EZ1162" s="52">
        <v>0</v>
      </c>
      <c r="FT1162" s="52" t="s">
        <v>1103</v>
      </c>
      <c r="FY1162" s="52" t="s">
        <v>171</v>
      </c>
      <c r="GD1162" s="51" t="s">
        <v>1094</v>
      </c>
      <c r="GN1162" s="52" t="s">
        <v>3527</v>
      </c>
      <c r="IQ1162" s="51" t="s">
        <v>98</v>
      </c>
      <c r="JK1162" s="52" t="s">
        <v>11360</v>
      </c>
    </row>
    <row r="1163" spans="1:276" ht="15" thickBot="1">
      <c r="K1163" s="51" t="s">
        <v>1132</v>
      </c>
      <c r="P1163" s="52">
        <v>2016</v>
      </c>
      <c r="AO1163" s="51" t="s">
        <v>1135</v>
      </c>
      <c r="AT1163" s="52" t="s">
        <v>1778</v>
      </c>
      <c r="BD1163" s="73" t="s">
        <v>1086</v>
      </c>
      <c r="BE1163" s="71">
        <v>10</v>
      </c>
      <c r="BF1163" s="71">
        <v>42300</v>
      </c>
      <c r="BS1163" s="52" t="s">
        <v>1133</v>
      </c>
      <c r="CM1163" s="52">
        <v>2016</v>
      </c>
      <c r="EK1163" s="52" t="s">
        <v>132</v>
      </c>
      <c r="EU1163" s="52" t="s">
        <v>3182</v>
      </c>
      <c r="GD1163" s="52">
        <v>2230</v>
      </c>
      <c r="IQ1163" s="52" t="s">
        <v>10995</v>
      </c>
      <c r="JA1163" s="51" t="s">
        <v>98</v>
      </c>
      <c r="JK1163" s="52" t="s">
        <v>11361</v>
      </c>
      <c r="JP1163" s="51" t="s">
        <v>958</v>
      </c>
    </row>
    <row r="1164" spans="1:276" ht="23.5" thickBot="1">
      <c r="A1164" s="51" t="s">
        <v>1090</v>
      </c>
      <c r="F1164" s="51" t="s">
        <v>1049</v>
      </c>
      <c r="K1164" s="52" t="s">
        <v>1133</v>
      </c>
      <c r="AO1164" s="52" t="s">
        <v>1136</v>
      </c>
      <c r="BD1164" s="72" t="s">
        <v>1087</v>
      </c>
      <c r="BE1164" s="70">
        <v>0</v>
      </c>
      <c r="BF1164" s="70">
        <v>0</v>
      </c>
      <c r="DV1164" s="51" t="s">
        <v>1098</v>
      </c>
      <c r="EZ1164" s="51" t="s">
        <v>1099</v>
      </c>
      <c r="FT1164" s="51" t="s">
        <v>1097</v>
      </c>
      <c r="FY1164" s="51" t="s">
        <v>962</v>
      </c>
      <c r="GI1164" s="51" t="s">
        <v>1149</v>
      </c>
      <c r="HM1164" s="50" t="s">
        <v>1009</v>
      </c>
      <c r="JP1164" s="52" t="s">
        <v>3033</v>
      </c>
    </row>
    <row r="1165" spans="1:276" ht="16.5">
      <c r="A1165" s="52" t="s">
        <v>2353</v>
      </c>
      <c r="F1165" s="52">
        <v>100</v>
      </c>
      <c r="P1165" s="51" t="s">
        <v>1056</v>
      </c>
      <c r="AT1165" s="51" t="s">
        <v>1147</v>
      </c>
      <c r="BD1165" s="50" t="s">
        <v>1088</v>
      </c>
      <c r="BS1165" s="51" t="s">
        <v>1134</v>
      </c>
      <c r="CM1165" s="51" t="s">
        <v>1054</v>
      </c>
      <c r="DV1165" s="52">
        <v>0</v>
      </c>
      <c r="EK1165" s="50" t="s">
        <v>1079</v>
      </c>
      <c r="EU1165" s="51" t="s">
        <v>1145</v>
      </c>
      <c r="EZ1165" s="52" t="s">
        <v>1104</v>
      </c>
      <c r="FT1165" s="52">
        <v>2188834</v>
      </c>
      <c r="FY1165" s="52" t="s">
        <v>171</v>
      </c>
      <c r="GD1165" s="51" t="s">
        <v>707</v>
      </c>
      <c r="GI1165" s="52" t="s">
        <v>470</v>
      </c>
      <c r="IQ1165" s="51" t="s">
        <v>1114</v>
      </c>
      <c r="JK1165" s="50" t="s">
        <v>1039</v>
      </c>
    </row>
    <row r="1166" spans="1:276" ht="16.5">
      <c r="K1166" s="51" t="s">
        <v>1134</v>
      </c>
      <c r="P1166" s="52">
        <v>2020</v>
      </c>
      <c r="AE1166" s="132"/>
      <c r="AO1166" s="51" t="s">
        <v>1137</v>
      </c>
      <c r="AT1166" s="52">
        <v>4878</v>
      </c>
      <c r="BI1166" s="50" t="s">
        <v>1121</v>
      </c>
      <c r="BS1166" s="52" t="s">
        <v>7979</v>
      </c>
      <c r="CM1166" s="52">
        <v>2016</v>
      </c>
      <c r="EU1166" s="52" t="s">
        <v>3183</v>
      </c>
      <c r="GD1166" s="52" t="s">
        <v>72</v>
      </c>
      <c r="GI1166" s="52" t="s">
        <v>4391</v>
      </c>
      <c r="GN1166" s="50" t="s">
        <v>1064</v>
      </c>
      <c r="JP1166" s="51" t="s">
        <v>960</v>
      </c>
    </row>
    <row r="1167" spans="1:276" ht="15" thickBot="1">
      <c r="A1167" s="51" t="s">
        <v>1092</v>
      </c>
      <c r="F1167" s="51" t="s">
        <v>1050</v>
      </c>
      <c r="K1167" s="52" t="s">
        <v>2971</v>
      </c>
      <c r="AE1167" s="133"/>
      <c r="AO1167" s="52" t="s">
        <v>2370</v>
      </c>
      <c r="DV1167" s="51" t="s">
        <v>1099</v>
      </c>
      <c r="EZ1167" s="51" t="s">
        <v>1101</v>
      </c>
      <c r="FT1167" s="51" t="s">
        <v>1098</v>
      </c>
      <c r="FY1167" s="51" t="s">
        <v>964</v>
      </c>
      <c r="GI1167" s="52" t="s">
        <v>9739</v>
      </c>
      <c r="HM1167" s="51" t="s">
        <v>1010</v>
      </c>
      <c r="IQ1167" s="51" t="s">
        <v>1143</v>
      </c>
      <c r="JA1167" s="51" t="s">
        <v>1090</v>
      </c>
      <c r="JP1167" s="52" t="s">
        <v>5071</v>
      </c>
    </row>
    <row r="1168" spans="1:276" ht="15" thickBot="1">
      <c r="A1168" s="52" t="s">
        <v>124</v>
      </c>
      <c r="F1168" s="52">
        <v>100</v>
      </c>
      <c r="P1168" s="51" t="s">
        <v>1070</v>
      </c>
      <c r="AT1168" s="51" t="s">
        <v>98</v>
      </c>
      <c r="BD1168" s="51" t="s">
        <v>1089</v>
      </c>
      <c r="BS1168" s="51" t="s">
        <v>1135</v>
      </c>
      <c r="CM1168" s="51" t="s">
        <v>1056</v>
      </c>
      <c r="DV1168" s="52" t="s">
        <v>1104</v>
      </c>
      <c r="EK1168" s="51" t="s">
        <v>1080</v>
      </c>
      <c r="EU1168" s="51" t="s">
        <v>1147</v>
      </c>
      <c r="EZ1168" s="52" t="s">
        <v>1571</v>
      </c>
      <c r="FT1168" s="52">
        <v>7398880</v>
      </c>
      <c r="FY1168" s="52" t="s">
        <v>171</v>
      </c>
      <c r="GD1168" s="51" t="s">
        <v>1096</v>
      </c>
      <c r="HM1168" s="126"/>
      <c r="HN1168" s="69" t="s">
        <v>1011</v>
      </c>
      <c r="HO1168" s="69" t="s">
        <v>1012</v>
      </c>
      <c r="IQ1168" s="52" t="s">
        <v>4389</v>
      </c>
      <c r="JA1168" s="52" t="s">
        <v>1113</v>
      </c>
      <c r="JK1168" s="51" t="s">
        <v>1040</v>
      </c>
    </row>
    <row r="1169" spans="1:276" ht="104" customHeight="1" thickBot="1">
      <c r="K1169" s="51" t="s">
        <v>1135</v>
      </c>
      <c r="P1169" s="52">
        <v>101.2</v>
      </c>
      <c r="AE1169" s="132"/>
      <c r="AO1169" s="51" t="s">
        <v>1139</v>
      </c>
      <c r="BI1169" s="51" t="s">
        <v>1122</v>
      </c>
      <c r="BS1169" s="52" t="s">
        <v>1280</v>
      </c>
      <c r="CM1169" s="52">
        <v>2021</v>
      </c>
      <c r="EK1169" s="69"/>
      <c r="EL1169" s="69" t="s">
        <v>1081</v>
      </c>
      <c r="EM1169" s="69" t="s">
        <v>1082</v>
      </c>
      <c r="EU1169" s="52">
        <v>397480</v>
      </c>
      <c r="GD1169" s="52" t="s">
        <v>1103</v>
      </c>
      <c r="GI1169" s="50" t="s">
        <v>3069</v>
      </c>
      <c r="GN1169" s="51" t="s">
        <v>1065</v>
      </c>
      <c r="HM1169" s="127" t="s">
        <v>990</v>
      </c>
      <c r="HN1169" s="70" t="s">
        <v>1525</v>
      </c>
      <c r="HO1169" s="70" t="s">
        <v>4661</v>
      </c>
      <c r="JK1169" s="52" t="s">
        <v>11362</v>
      </c>
      <c r="JP1169" s="51" t="s">
        <v>961</v>
      </c>
    </row>
    <row r="1170" spans="1:276" ht="48.5" thickBot="1">
      <c r="A1170" s="51" t="s">
        <v>1094</v>
      </c>
      <c r="F1170" s="51" t="s">
        <v>1053</v>
      </c>
      <c r="K1170" s="52" t="s">
        <v>1280</v>
      </c>
      <c r="AE1170" s="133"/>
      <c r="AO1170" s="52">
        <v>37</v>
      </c>
      <c r="AT1170" s="51" t="s">
        <v>1095</v>
      </c>
      <c r="BD1170" s="51" t="s">
        <v>1090</v>
      </c>
      <c r="BI1170" s="69" t="s">
        <v>1123</v>
      </c>
      <c r="BJ1170" s="69" t="s">
        <v>98</v>
      </c>
      <c r="DV1170" s="51" t="s">
        <v>1101</v>
      </c>
      <c r="EK1170" s="72" t="s">
        <v>1083</v>
      </c>
      <c r="EL1170" s="70">
        <v>53</v>
      </c>
      <c r="EM1170" s="72"/>
      <c r="EZ1170" s="51" t="s">
        <v>98</v>
      </c>
      <c r="FT1170" s="51" t="s">
        <v>1099</v>
      </c>
      <c r="FY1170" s="51" t="s">
        <v>966</v>
      </c>
      <c r="HM1170" s="130" t="s">
        <v>1014</v>
      </c>
      <c r="HN1170" s="71" t="s">
        <v>1013</v>
      </c>
      <c r="HO1170" s="71" t="s">
        <v>4662</v>
      </c>
      <c r="IQ1170" s="51" t="s">
        <v>1145</v>
      </c>
      <c r="JA1170" s="51" t="s">
        <v>1092</v>
      </c>
      <c r="JP1170" s="52" t="s">
        <v>917</v>
      </c>
    </row>
    <row r="1171" spans="1:276" ht="288.5" thickBot="1">
      <c r="A1171" s="52">
        <v>545</v>
      </c>
      <c r="F1171" s="52">
        <v>2015</v>
      </c>
      <c r="P1171" s="51" t="s">
        <v>1071</v>
      </c>
      <c r="BD1171" s="52" t="s">
        <v>1116</v>
      </c>
      <c r="BI1171" s="70" t="s">
        <v>2367</v>
      </c>
      <c r="BJ1171" s="70" t="s">
        <v>7589</v>
      </c>
      <c r="BS1171" s="51" t="s">
        <v>1137</v>
      </c>
      <c r="CM1171" s="51" t="s">
        <v>1070</v>
      </c>
      <c r="DV1171" s="52" t="s">
        <v>1104</v>
      </c>
      <c r="EK1171" s="73" t="s">
        <v>1084</v>
      </c>
      <c r="EL1171" s="71">
        <v>24</v>
      </c>
      <c r="EM1171" s="71">
        <v>1864</v>
      </c>
      <c r="EU1171" s="51" t="s">
        <v>98</v>
      </c>
      <c r="EZ1171" s="52" t="s">
        <v>8997</v>
      </c>
      <c r="FT1171" s="52" t="s">
        <v>1104</v>
      </c>
      <c r="FY1171" s="52" t="s">
        <v>171</v>
      </c>
      <c r="GD1171" s="51" t="s">
        <v>1097</v>
      </c>
      <c r="GN1171" s="51" t="s">
        <v>1066</v>
      </c>
      <c r="HM1171" s="127" t="s">
        <v>1015</v>
      </c>
      <c r="HN1171" s="70" t="s">
        <v>1525</v>
      </c>
      <c r="HO1171" s="70" t="s">
        <v>4663</v>
      </c>
      <c r="IQ1171" s="52" t="s">
        <v>4390</v>
      </c>
      <c r="JA1171" s="52" t="s">
        <v>652</v>
      </c>
      <c r="JK1171" s="50" t="s">
        <v>735</v>
      </c>
    </row>
    <row r="1172" spans="1:276" ht="232.5" thickBot="1">
      <c r="K1172" s="51" t="s">
        <v>1137</v>
      </c>
      <c r="P1172" s="52">
        <v>75.91</v>
      </c>
      <c r="AE1172" s="132"/>
      <c r="AO1172" s="51" t="s">
        <v>98</v>
      </c>
      <c r="AT1172" s="51" t="s">
        <v>1143</v>
      </c>
      <c r="BI1172" s="71" t="s">
        <v>2365</v>
      </c>
      <c r="BJ1172" s="71" t="s">
        <v>7590</v>
      </c>
      <c r="BS1172" s="52" t="s">
        <v>2370</v>
      </c>
      <c r="CM1172" s="52">
        <v>1.77</v>
      </c>
      <c r="EK1172" s="72" t="s">
        <v>1085</v>
      </c>
      <c r="EL1172" s="70">
        <v>15</v>
      </c>
      <c r="EM1172" s="70">
        <v>1543</v>
      </c>
      <c r="GD1172" s="52">
        <v>227000</v>
      </c>
      <c r="GI1172" s="51" t="s">
        <v>3070</v>
      </c>
      <c r="GN1172" s="52" t="s">
        <v>3528</v>
      </c>
      <c r="HM1172" s="130" t="s">
        <v>1016</v>
      </c>
      <c r="HN1172" s="71" t="s">
        <v>1525</v>
      </c>
      <c r="HO1172" s="71" t="s">
        <v>4664</v>
      </c>
      <c r="JP1172" s="51" t="s">
        <v>962</v>
      </c>
    </row>
    <row r="1173" spans="1:276" ht="409.6" thickBot="1">
      <c r="A1173" s="51" t="s">
        <v>707</v>
      </c>
      <c r="F1173" s="51" t="s">
        <v>1054</v>
      </c>
      <c r="K1173" s="52" t="s">
        <v>2370</v>
      </c>
      <c r="AE1173" s="133"/>
      <c r="AO1173" s="52" t="s">
        <v>12143</v>
      </c>
      <c r="AT1173" s="52" t="s">
        <v>1777</v>
      </c>
      <c r="BD1173" s="51" t="s">
        <v>1092</v>
      </c>
      <c r="BI1173" s="70" t="s">
        <v>1124</v>
      </c>
      <c r="BJ1173" s="70" t="s">
        <v>7591</v>
      </c>
      <c r="DV1173" s="51" t="s">
        <v>98</v>
      </c>
      <c r="EK1173" s="73" t="s">
        <v>1086</v>
      </c>
      <c r="EL1173" s="71">
        <v>25</v>
      </c>
      <c r="EM1173" s="71">
        <v>74066</v>
      </c>
      <c r="EU1173" s="50" t="s">
        <v>1148</v>
      </c>
      <c r="FT1173" s="51" t="s">
        <v>1101</v>
      </c>
      <c r="FY1173" s="51" t="s">
        <v>968</v>
      </c>
      <c r="GI1173" s="52" t="s">
        <v>9740</v>
      </c>
      <c r="HM1173" s="127" t="s">
        <v>1017</v>
      </c>
      <c r="HN1173" s="70" t="s">
        <v>1525</v>
      </c>
      <c r="HO1173" s="70" t="s">
        <v>4665</v>
      </c>
      <c r="IQ1173" s="51" t="s">
        <v>1147</v>
      </c>
      <c r="JA1173" s="51" t="s">
        <v>1094</v>
      </c>
      <c r="JP1173" s="52" t="s">
        <v>1004</v>
      </c>
    </row>
    <row r="1174" spans="1:276" ht="160.5" thickBot="1">
      <c r="A1174" s="52" t="s">
        <v>72</v>
      </c>
      <c r="F1174" s="52">
        <v>2015</v>
      </c>
      <c r="P1174" s="51" t="s">
        <v>1072</v>
      </c>
      <c r="BD1174" s="52" t="s">
        <v>6842</v>
      </c>
      <c r="BI1174" s="71" t="s">
        <v>1127</v>
      </c>
      <c r="BJ1174" s="71" t="s">
        <v>7592</v>
      </c>
      <c r="BS1174" s="51" t="s">
        <v>1139</v>
      </c>
      <c r="CM1174" s="51" t="s">
        <v>1071</v>
      </c>
      <c r="DV1174" s="52" t="s">
        <v>1575</v>
      </c>
      <c r="EK1174" s="72" t="s">
        <v>1087</v>
      </c>
      <c r="EL1174" s="70">
        <v>32</v>
      </c>
      <c r="EM1174" s="72"/>
      <c r="FT1174" s="52" t="s">
        <v>3059</v>
      </c>
      <c r="FY1174" s="52" t="s">
        <v>124</v>
      </c>
      <c r="GD1174" s="51" t="s">
        <v>1098</v>
      </c>
      <c r="GI1174" s="68"/>
      <c r="GN1174" s="51" t="s">
        <v>1068</v>
      </c>
      <c r="HM1174" s="130" t="s">
        <v>1019</v>
      </c>
      <c r="HN1174" s="71" t="s">
        <v>1525</v>
      </c>
      <c r="HO1174" s="71" t="s">
        <v>4666</v>
      </c>
      <c r="IQ1174" s="52">
        <v>324698</v>
      </c>
      <c r="JA1174" s="52">
        <v>2011</v>
      </c>
      <c r="JK1174" s="50" t="s">
        <v>1041</v>
      </c>
    </row>
    <row r="1175" spans="1:276" ht="16.5">
      <c r="K1175" s="51" t="s">
        <v>1139</v>
      </c>
      <c r="P1175" s="52">
        <v>56</v>
      </c>
      <c r="AE1175" s="132"/>
      <c r="AT1175" s="51" t="s">
        <v>1145</v>
      </c>
      <c r="BI1175" s="50" t="s">
        <v>1128</v>
      </c>
      <c r="BS1175" s="52">
        <v>11.5</v>
      </c>
      <c r="CM1175" s="52">
        <v>10</v>
      </c>
      <c r="EK1175" s="50" t="s">
        <v>1088</v>
      </c>
      <c r="EZ1175" s="51" t="s">
        <v>1090</v>
      </c>
      <c r="GD1175" s="52">
        <v>567000</v>
      </c>
      <c r="GI1175" s="52" t="s">
        <v>9741</v>
      </c>
      <c r="GN1175" s="52" t="s">
        <v>3529</v>
      </c>
      <c r="HM1175" s="50" t="s">
        <v>1020</v>
      </c>
      <c r="JP1175" s="51" t="s">
        <v>964</v>
      </c>
    </row>
    <row r="1176" spans="1:276">
      <c r="A1176" s="51" t="s">
        <v>1096</v>
      </c>
      <c r="F1176" s="51" t="s">
        <v>1249</v>
      </c>
      <c r="K1176" s="52">
        <v>0.01</v>
      </c>
      <c r="AE1176" s="133"/>
      <c r="AT1176" s="52" t="s">
        <v>1778</v>
      </c>
      <c r="BD1176" s="51" t="s">
        <v>1094</v>
      </c>
      <c r="EU1176" s="51" t="s">
        <v>1149</v>
      </c>
      <c r="EZ1176" s="52" t="s">
        <v>1110</v>
      </c>
      <c r="FT1176" s="51" t="s">
        <v>98</v>
      </c>
      <c r="FY1176" s="51" t="s">
        <v>969</v>
      </c>
      <c r="GI1176" s="52"/>
      <c r="IQ1176" s="51" t="s">
        <v>98</v>
      </c>
      <c r="JA1176" s="51" t="s">
        <v>707</v>
      </c>
      <c r="JP1176" s="52" t="s">
        <v>1477</v>
      </c>
    </row>
    <row r="1177" spans="1:276">
      <c r="A1177" s="52" t="s">
        <v>1103</v>
      </c>
      <c r="F1177" s="52">
        <v>1451418</v>
      </c>
      <c r="P1177" s="51" t="s">
        <v>1073</v>
      </c>
      <c r="AO1177" s="51" t="s">
        <v>1132</v>
      </c>
      <c r="BD1177" s="52">
        <v>25439</v>
      </c>
      <c r="BS1177" s="51" t="s">
        <v>98</v>
      </c>
      <c r="CM1177" s="51" t="s">
        <v>1072</v>
      </c>
      <c r="EU1177" s="52" t="s">
        <v>1150</v>
      </c>
      <c r="FT1177" s="52" t="s">
        <v>9410</v>
      </c>
      <c r="FY1177" s="52" t="s">
        <v>124</v>
      </c>
      <c r="GD1177" s="51" t="s">
        <v>1099</v>
      </c>
      <c r="GI1177" s="52" t="s">
        <v>9742</v>
      </c>
      <c r="GN1177" s="51" t="s">
        <v>1069</v>
      </c>
      <c r="IQ1177" s="52" t="s">
        <v>10995</v>
      </c>
      <c r="JA1177" s="52" t="s">
        <v>1095</v>
      </c>
      <c r="JK1177" s="51" t="s">
        <v>1042</v>
      </c>
    </row>
    <row r="1178" spans="1:276" ht="15" thickBot="1">
      <c r="K1178" s="51" t="s">
        <v>98</v>
      </c>
      <c r="P1178" s="52" t="s">
        <v>1061</v>
      </c>
      <c r="AE1178" s="132"/>
      <c r="AO1178" s="52" t="s">
        <v>547</v>
      </c>
      <c r="AT1178" s="51" t="s">
        <v>1147</v>
      </c>
      <c r="BI1178" s="51" t="s">
        <v>1129</v>
      </c>
      <c r="BS1178" s="52" t="s">
        <v>7980</v>
      </c>
      <c r="CM1178" s="52">
        <v>100</v>
      </c>
      <c r="DV1178" s="51" t="s">
        <v>1090</v>
      </c>
      <c r="EK1178" s="51" t="s">
        <v>1089</v>
      </c>
      <c r="EZ1178" s="51" t="s">
        <v>1092</v>
      </c>
      <c r="GD1178" s="52" t="s">
        <v>1100</v>
      </c>
      <c r="GI1178" s="52" t="s">
        <v>9743</v>
      </c>
      <c r="HM1178" s="51" t="s">
        <v>1021</v>
      </c>
      <c r="JK1178" s="52" t="s">
        <v>1043</v>
      </c>
      <c r="JP1178" s="51" t="s">
        <v>966</v>
      </c>
    </row>
    <row r="1179" spans="1:276" ht="17" thickBot="1">
      <c r="A1179" s="51" t="s">
        <v>1097</v>
      </c>
      <c r="F1179" s="51" t="s">
        <v>1056</v>
      </c>
      <c r="K1179" s="52" t="s">
        <v>2972</v>
      </c>
      <c r="AE1179" s="133"/>
      <c r="AT1179" s="52">
        <v>71230</v>
      </c>
      <c r="BD1179" s="51" t="s">
        <v>707</v>
      </c>
      <c r="BI1179" s="52" t="s">
        <v>132</v>
      </c>
      <c r="DV1179" s="52" t="s">
        <v>1113</v>
      </c>
      <c r="EZ1179" s="52" t="s">
        <v>8998</v>
      </c>
      <c r="FY1179" s="51" t="s">
        <v>970</v>
      </c>
      <c r="GI1179" s="52" t="s">
        <v>9744</v>
      </c>
      <c r="GN1179" s="51" t="s">
        <v>1053</v>
      </c>
      <c r="HM1179" s="126"/>
      <c r="HN1179" s="69" t="s">
        <v>1022</v>
      </c>
      <c r="HO1179" s="69" t="s">
        <v>1012</v>
      </c>
      <c r="IQ1179" s="50" t="s">
        <v>1148</v>
      </c>
      <c r="JA1179" s="51" t="s">
        <v>1096</v>
      </c>
      <c r="JP1179" s="52" t="s">
        <v>997</v>
      </c>
    </row>
    <row r="1180" spans="1:276" ht="48.5" thickBot="1">
      <c r="A1180" s="52">
        <v>450000</v>
      </c>
      <c r="F1180" s="52">
        <v>2040</v>
      </c>
      <c r="P1180" s="51" t="s">
        <v>732</v>
      </c>
      <c r="AO1180" s="51" t="s">
        <v>1134</v>
      </c>
      <c r="BD1180" s="52" t="s">
        <v>1114</v>
      </c>
      <c r="CM1180" s="51" t="s">
        <v>1073</v>
      </c>
      <c r="EK1180" s="51" t="s">
        <v>1090</v>
      </c>
      <c r="FY1180" s="52" t="s">
        <v>124</v>
      </c>
      <c r="GD1180" s="51" t="s">
        <v>1101</v>
      </c>
      <c r="GI1180" s="52" t="s">
        <v>9745</v>
      </c>
      <c r="GN1180" s="52">
        <v>2018</v>
      </c>
      <c r="HM1180" s="127" t="s">
        <v>1023</v>
      </c>
      <c r="HN1180" s="70" t="s">
        <v>1525</v>
      </c>
      <c r="HO1180" s="70" t="s">
        <v>4662</v>
      </c>
      <c r="JA1180" s="52" t="s">
        <v>1103</v>
      </c>
      <c r="JK1180" s="50" t="s">
        <v>1044</v>
      </c>
    </row>
    <row r="1181" spans="1:276" ht="240.5" thickBot="1">
      <c r="P1181" s="52" t="s">
        <v>4308</v>
      </c>
      <c r="AE1181" s="132"/>
      <c r="AO1181" s="52" t="s">
        <v>12144</v>
      </c>
      <c r="AT1181" s="51" t="s">
        <v>98</v>
      </c>
      <c r="BI1181" s="50" t="s">
        <v>1130</v>
      </c>
      <c r="CM1181" s="52" t="s">
        <v>2002</v>
      </c>
      <c r="DV1181" s="51" t="s">
        <v>1092</v>
      </c>
      <c r="EK1181" s="52" t="s">
        <v>1091</v>
      </c>
      <c r="EZ1181" s="51" t="s">
        <v>1094</v>
      </c>
      <c r="FT1181" s="51" t="s">
        <v>1090</v>
      </c>
      <c r="GD1181" s="52" t="s">
        <v>1102</v>
      </c>
      <c r="GI1181" s="68"/>
      <c r="HM1181" s="130" t="s">
        <v>1024</v>
      </c>
      <c r="HN1181" s="71" t="s">
        <v>1525</v>
      </c>
      <c r="HO1181" s="71" t="s">
        <v>4667</v>
      </c>
      <c r="JP1181" s="51" t="s">
        <v>968</v>
      </c>
    </row>
    <row r="1182" spans="1:276" ht="128.5" thickBot="1">
      <c r="A1182" s="51" t="s">
        <v>1098</v>
      </c>
      <c r="F1182" s="51" t="s">
        <v>1057</v>
      </c>
      <c r="AE1182" s="133"/>
      <c r="BD1182" s="51" t="s">
        <v>1096</v>
      </c>
      <c r="BS1182" s="50" t="s">
        <v>1140</v>
      </c>
      <c r="DV1182" s="52" t="s">
        <v>693</v>
      </c>
      <c r="EZ1182" s="52">
        <v>6000</v>
      </c>
      <c r="FT1182" s="52" t="s">
        <v>1110</v>
      </c>
      <c r="FY1182" s="51" t="s">
        <v>971</v>
      </c>
      <c r="GI1182" s="52" t="s">
        <v>9746</v>
      </c>
      <c r="GN1182" s="51" t="s">
        <v>1054</v>
      </c>
      <c r="HM1182" s="127" t="s">
        <v>1025</v>
      </c>
      <c r="HN1182" s="70" t="s">
        <v>1525</v>
      </c>
      <c r="HO1182" s="70" t="s">
        <v>4668</v>
      </c>
      <c r="IQ1182" s="51" t="s">
        <v>1149</v>
      </c>
      <c r="JA1182" s="51" t="s">
        <v>1097</v>
      </c>
      <c r="JP1182" s="52">
        <v>1034844000</v>
      </c>
    </row>
    <row r="1183" spans="1:276" ht="35" thickBot="1">
      <c r="A1183" s="52">
        <v>0</v>
      </c>
      <c r="F1183" s="52" t="s">
        <v>1999</v>
      </c>
      <c r="K1183" s="51" t="s">
        <v>1132</v>
      </c>
      <c r="P1183" s="51" t="s">
        <v>1074</v>
      </c>
      <c r="AO1183" s="51" t="s">
        <v>1135</v>
      </c>
      <c r="AT1183" s="51" t="s">
        <v>1114</v>
      </c>
      <c r="BD1183" s="52" t="s">
        <v>1103</v>
      </c>
      <c r="CM1183" s="51" t="s">
        <v>732</v>
      </c>
      <c r="EK1183" s="51" t="s">
        <v>1092</v>
      </c>
      <c r="GD1183" s="51" t="s">
        <v>98</v>
      </c>
      <c r="GI1183" s="52" t="s">
        <v>9747</v>
      </c>
      <c r="GN1183" s="52">
        <v>2018</v>
      </c>
      <c r="HM1183" s="130" t="s">
        <v>1026</v>
      </c>
      <c r="HN1183" s="71" t="s">
        <v>1030</v>
      </c>
      <c r="HO1183" s="71" t="s">
        <v>4669</v>
      </c>
      <c r="IQ1183" s="52" t="s">
        <v>470</v>
      </c>
      <c r="JA1183" s="52">
        <v>300000</v>
      </c>
      <c r="JK1183" s="51" t="s">
        <v>1045</v>
      </c>
    </row>
    <row r="1184" spans="1:276" ht="72.5" thickBot="1">
      <c r="K1184" s="52" t="s">
        <v>1133</v>
      </c>
      <c r="AE1184" s="132"/>
      <c r="AO1184" s="52" t="s">
        <v>1136</v>
      </c>
      <c r="BI1184" s="51" t="s">
        <v>1131</v>
      </c>
      <c r="CM1184" s="52" t="s">
        <v>8342</v>
      </c>
      <c r="DV1184" s="51" t="s">
        <v>1094</v>
      </c>
      <c r="EK1184" s="52" t="s">
        <v>3342</v>
      </c>
      <c r="EZ1184" s="51" t="s">
        <v>707</v>
      </c>
      <c r="FT1184" s="51" t="s">
        <v>1092</v>
      </c>
      <c r="FY1184" s="51" t="s">
        <v>972</v>
      </c>
      <c r="GI1184" s="52" t="s">
        <v>9748</v>
      </c>
      <c r="HM1184" s="127" t="s">
        <v>1027</v>
      </c>
      <c r="HN1184" s="70" t="s">
        <v>213</v>
      </c>
      <c r="HO1184" s="70" t="s">
        <v>4670</v>
      </c>
      <c r="JP1184" s="51" t="s">
        <v>969</v>
      </c>
    </row>
    <row r="1185" spans="1:276" ht="24.5" thickBot="1">
      <c r="A1185" s="51" t="s">
        <v>1099</v>
      </c>
      <c r="F1185" s="51" t="s">
        <v>1059</v>
      </c>
      <c r="P1185" s="51" t="s">
        <v>1075</v>
      </c>
      <c r="AE1185" s="133"/>
      <c r="AT1185" s="51" t="s">
        <v>1143</v>
      </c>
      <c r="BD1185" s="51" t="s">
        <v>1097</v>
      </c>
      <c r="BS1185" s="50" t="s">
        <v>1141</v>
      </c>
      <c r="DV1185" s="52">
        <v>600</v>
      </c>
      <c r="EZ1185" s="52" t="s">
        <v>1095</v>
      </c>
      <c r="FT1185" s="52" t="s">
        <v>9411</v>
      </c>
      <c r="GI1185" s="52" t="s">
        <v>9749</v>
      </c>
      <c r="GN1185" s="51" t="s">
        <v>1056</v>
      </c>
      <c r="HM1185" s="130" t="s">
        <v>1028</v>
      </c>
      <c r="HN1185" s="71" t="s">
        <v>1030</v>
      </c>
      <c r="HO1185" s="71" t="s">
        <v>4671</v>
      </c>
      <c r="JA1185" s="51" t="s">
        <v>1098</v>
      </c>
      <c r="JK1185" s="51" t="s">
        <v>1046</v>
      </c>
      <c r="JP1185" s="52" t="s">
        <v>124</v>
      </c>
    </row>
    <row r="1186" spans="1:276" ht="24.5" thickBot="1">
      <c r="A1186" s="52" t="s">
        <v>1104</v>
      </c>
      <c r="F1186" s="52">
        <v>100</v>
      </c>
      <c r="K1186" s="51" t="s">
        <v>1134</v>
      </c>
      <c r="P1186" s="52" t="s">
        <v>171</v>
      </c>
      <c r="AO1186" s="51" t="s">
        <v>1137</v>
      </c>
      <c r="AT1186" s="52" t="s">
        <v>1777</v>
      </c>
      <c r="BD1186" s="52">
        <v>0</v>
      </c>
      <c r="BI1186" s="51" t="s">
        <v>1132</v>
      </c>
      <c r="CM1186" s="51" t="s">
        <v>1074</v>
      </c>
      <c r="EK1186" s="51" t="s">
        <v>1094</v>
      </c>
      <c r="FY1186" s="51" t="s">
        <v>973</v>
      </c>
      <c r="GN1186" s="52">
        <v>2019</v>
      </c>
      <c r="HM1186" s="127" t="s">
        <v>1029</v>
      </c>
      <c r="HN1186" s="70" t="s">
        <v>1030</v>
      </c>
      <c r="HO1186" s="70" t="s">
        <v>4671</v>
      </c>
      <c r="JA1186" s="52">
        <v>300000</v>
      </c>
      <c r="JK1186" s="52" t="s">
        <v>1047</v>
      </c>
    </row>
    <row r="1187" spans="1:276" ht="24.5" thickBot="1">
      <c r="K1187" s="52" t="s">
        <v>2973</v>
      </c>
      <c r="AE1187" s="132"/>
      <c r="AO1187" s="52" t="s">
        <v>2370</v>
      </c>
      <c r="BI1187" s="52" t="s">
        <v>1583</v>
      </c>
      <c r="CM1187" s="52" t="s">
        <v>8343</v>
      </c>
      <c r="DV1187" s="51" t="s">
        <v>707</v>
      </c>
      <c r="EK1187" s="52">
        <v>1934</v>
      </c>
      <c r="EZ1187" s="51" t="s">
        <v>1096</v>
      </c>
      <c r="FT1187" s="51" t="s">
        <v>1094</v>
      </c>
      <c r="GD1187" s="50" t="s">
        <v>1121</v>
      </c>
      <c r="HM1187" s="130" t="s">
        <v>36</v>
      </c>
      <c r="HN1187" s="71" t="s">
        <v>3043</v>
      </c>
      <c r="HO1187" s="71" t="s">
        <v>420</v>
      </c>
      <c r="JP1187" s="51" t="s">
        <v>970</v>
      </c>
    </row>
    <row r="1188" spans="1:276" ht="16.5">
      <c r="A1188" s="51" t="s">
        <v>1101</v>
      </c>
      <c r="F1188" s="51" t="s">
        <v>1060</v>
      </c>
      <c r="AE1188" s="133"/>
      <c r="AT1188" s="51" t="s">
        <v>1145</v>
      </c>
      <c r="BD1188" s="51" t="s">
        <v>1098</v>
      </c>
      <c r="BS1188" s="51" t="s">
        <v>1142</v>
      </c>
      <c r="DV1188" s="52" t="s">
        <v>1095</v>
      </c>
      <c r="EZ1188" s="52" t="s">
        <v>1103</v>
      </c>
      <c r="FT1188" s="52">
        <v>1868.2</v>
      </c>
      <c r="FY1188" s="51" t="s">
        <v>98</v>
      </c>
      <c r="GN1188" s="51" t="s">
        <v>1070</v>
      </c>
      <c r="HM1188" s="50" t="s">
        <v>1031</v>
      </c>
      <c r="JA1188" s="51" t="s">
        <v>1099</v>
      </c>
      <c r="JK1188" s="51" t="s">
        <v>707</v>
      </c>
      <c r="JP1188" s="52" t="s">
        <v>124</v>
      </c>
    </row>
    <row r="1189" spans="1:276">
      <c r="A1189" s="52" t="s">
        <v>1112</v>
      </c>
      <c r="F1189" s="52" t="s">
        <v>1061</v>
      </c>
      <c r="K1189" s="51" t="s">
        <v>1135</v>
      </c>
      <c r="AO1189" s="51" t="s">
        <v>1139</v>
      </c>
      <c r="AT1189" s="52" t="s">
        <v>1778</v>
      </c>
      <c r="BD1189" s="52">
        <v>0</v>
      </c>
      <c r="BI1189" s="51" t="s">
        <v>1134</v>
      </c>
      <c r="CM1189" s="51" t="s">
        <v>1075</v>
      </c>
      <c r="EK1189" s="51" t="s">
        <v>707</v>
      </c>
      <c r="GN1189" s="52">
        <v>7.82</v>
      </c>
      <c r="JA1189" s="52" t="s">
        <v>1100</v>
      </c>
      <c r="JK1189" s="52" t="s">
        <v>1048</v>
      </c>
    </row>
    <row r="1190" spans="1:276" ht="17" thickBot="1">
      <c r="K1190" s="52" t="s">
        <v>1280</v>
      </c>
      <c r="P1190" s="50" t="s">
        <v>1077</v>
      </c>
      <c r="AE1190" s="132"/>
      <c r="AO1190" s="52">
        <v>25</v>
      </c>
      <c r="BI1190" s="52" t="s">
        <v>7593</v>
      </c>
      <c r="BS1190" s="51" t="s">
        <v>72</v>
      </c>
      <c r="CM1190" s="52" t="s">
        <v>1076</v>
      </c>
      <c r="DV1190" s="51" t="s">
        <v>1096</v>
      </c>
      <c r="EK1190" s="52" t="s">
        <v>1114</v>
      </c>
      <c r="EZ1190" s="51" t="s">
        <v>1097</v>
      </c>
      <c r="FT1190" s="51" t="s">
        <v>707</v>
      </c>
      <c r="GD1190" s="51" t="s">
        <v>1122</v>
      </c>
      <c r="JP1190" s="51" t="s">
        <v>971</v>
      </c>
    </row>
    <row r="1191" spans="1:276" ht="17" thickBot="1">
      <c r="A1191" s="51" t="s">
        <v>98</v>
      </c>
      <c r="F1191" s="51" t="s">
        <v>732</v>
      </c>
      <c r="AE1191" s="133"/>
      <c r="AT1191" s="51" t="s">
        <v>1147</v>
      </c>
      <c r="BD1191" s="51" t="s">
        <v>1099</v>
      </c>
      <c r="DV1191" s="52" t="s">
        <v>1103</v>
      </c>
      <c r="EZ1191" s="52">
        <v>1000000</v>
      </c>
      <c r="FT1191" s="52" t="s">
        <v>1095</v>
      </c>
      <c r="GD1191" s="69" t="s">
        <v>1123</v>
      </c>
      <c r="GE1191" s="69" t="s">
        <v>98</v>
      </c>
      <c r="GN1191" s="51" t="s">
        <v>1071</v>
      </c>
      <c r="HM1191" s="50" t="s">
        <v>1032</v>
      </c>
      <c r="JA1191" s="51" t="s">
        <v>1101</v>
      </c>
      <c r="JK1191" s="51" t="s">
        <v>1049</v>
      </c>
      <c r="JP1191" s="52" t="s">
        <v>5072</v>
      </c>
    </row>
    <row r="1192" spans="1:276" ht="32.5" thickBot="1">
      <c r="A1192" s="52" t="s">
        <v>2354</v>
      </c>
      <c r="F1192" s="52" t="s">
        <v>2004</v>
      </c>
      <c r="K1192" s="51" t="s">
        <v>1137</v>
      </c>
      <c r="AO1192" s="51" t="s">
        <v>98</v>
      </c>
      <c r="AT1192" s="52">
        <v>30106</v>
      </c>
      <c r="BD1192" s="52" t="s">
        <v>1104</v>
      </c>
      <c r="BI1192" s="51" t="s">
        <v>1135</v>
      </c>
      <c r="BS1192" s="51" t="s">
        <v>1143</v>
      </c>
      <c r="EK1192" s="51" t="s">
        <v>1096</v>
      </c>
      <c r="FY1192" s="51" t="s">
        <v>950</v>
      </c>
      <c r="GD1192" s="70" t="s">
        <v>1124</v>
      </c>
      <c r="GE1192" s="70" t="s">
        <v>5585</v>
      </c>
      <c r="GN1192" s="52">
        <v>66.58</v>
      </c>
      <c r="JA1192" s="52" t="s">
        <v>1102</v>
      </c>
      <c r="JK1192" s="52">
        <v>100</v>
      </c>
    </row>
    <row r="1193" spans="1:276" ht="24.5" thickBot="1">
      <c r="K1193" s="52" t="s">
        <v>2370</v>
      </c>
      <c r="P1193" s="51" t="s">
        <v>1078</v>
      </c>
      <c r="AE1193" s="132"/>
      <c r="AO1193" s="52" t="s">
        <v>12145</v>
      </c>
      <c r="BI1193" s="52" t="s">
        <v>1280</v>
      </c>
      <c r="BS1193" s="52" t="s">
        <v>7981</v>
      </c>
      <c r="DV1193" s="51" t="s">
        <v>1097</v>
      </c>
      <c r="EK1193" s="52" t="s">
        <v>1103</v>
      </c>
      <c r="EZ1193" s="51" t="s">
        <v>1098</v>
      </c>
      <c r="FT1193" s="51" t="s">
        <v>1096</v>
      </c>
      <c r="FY1193" s="52" t="s">
        <v>171</v>
      </c>
      <c r="GD1193" s="71" t="s">
        <v>1774</v>
      </c>
      <c r="GE1193" s="71" t="s">
        <v>5586</v>
      </c>
      <c r="JP1193" s="51" t="s">
        <v>972</v>
      </c>
    </row>
    <row r="1194" spans="1:276" ht="88.5" thickBot="1">
      <c r="P1194" s="52" t="s">
        <v>132</v>
      </c>
      <c r="AT1194" s="51" t="s">
        <v>98</v>
      </c>
      <c r="BD1194" s="51" t="s">
        <v>1101</v>
      </c>
      <c r="CM1194" s="51" t="s">
        <v>1066</v>
      </c>
      <c r="DV1194" s="52">
        <v>43000000</v>
      </c>
      <c r="FT1194" s="52" t="s">
        <v>1103</v>
      </c>
      <c r="GD1194" s="70" t="s">
        <v>1275</v>
      </c>
      <c r="GE1194" s="70" t="s">
        <v>5587</v>
      </c>
      <c r="GN1194" s="51" t="s">
        <v>1072</v>
      </c>
      <c r="HM1194" s="51" t="s">
        <v>1033</v>
      </c>
      <c r="JA1194" s="51" t="s">
        <v>98</v>
      </c>
      <c r="JK1194" s="51" t="s">
        <v>1050</v>
      </c>
      <c r="JP1194" s="52" t="s">
        <v>420</v>
      </c>
    </row>
    <row r="1195" spans="1:276" ht="112.5" thickBot="1">
      <c r="K1195" s="51" t="s">
        <v>1139</v>
      </c>
      <c r="BD1195" s="52" t="s">
        <v>1104</v>
      </c>
      <c r="BI1195" s="51" t="s">
        <v>1137</v>
      </c>
      <c r="BS1195" s="51" t="s">
        <v>1145</v>
      </c>
      <c r="CM1195" s="52" t="s">
        <v>3051</v>
      </c>
      <c r="EK1195" s="51" t="s">
        <v>1097</v>
      </c>
      <c r="EZ1195" s="51" t="s">
        <v>1099</v>
      </c>
      <c r="FY1195" s="51" t="s">
        <v>952</v>
      </c>
      <c r="GD1195" s="71" t="s">
        <v>36</v>
      </c>
      <c r="GE1195" s="71" t="s">
        <v>5588</v>
      </c>
      <c r="GN1195" s="52">
        <v>100</v>
      </c>
      <c r="HM1195" s="52" t="s">
        <v>132</v>
      </c>
      <c r="JK1195" s="52">
        <v>5</v>
      </c>
    </row>
    <row r="1196" spans="1:276" ht="16.5">
      <c r="A1196" s="51" t="s">
        <v>1090</v>
      </c>
      <c r="F1196" s="50" t="s">
        <v>1044</v>
      </c>
      <c r="K1196" s="52">
        <v>0.01</v>
      </c>
      <c r="P1196" s="50" t="s">
        <v>1079</v>
      </c>
      <c r="AT1196" s="50" t="s">
        <v>1148</v>
      </c>
      <c r="BI1196" s="52" t="s">
        <v>2370</v>
      </c>
      <c r="BS1196" s="52" t="s">
        <v>7982</v>
      </c>
      <c r="DV1196" s="51" t="s">
        <v>1098</v>
      </c>
      <c r="EK1196" s="52">
        <v>967427</v>
      </c>
      <c r="EZ1196" s="52" t="s">
        <v>1100</v>
      </c>
      <c r="FT1196" s="51" t="s">
        <v>1097</v>
      </c>
      <c r="FY1196" s="52" t="s">
        <v>171</v>
      </c>
      <c r="GD1196" s="50" t="s">
        <v>1128</v>
      </c>
      <c r="JP1196" s="51" t="s">
        <v>973</v>
      </c>
    </row>
    <row r="1197" spans="1:276" ht="16.5">
      <c r="A1197" s="52" t="s">
        <v>2355</v>
      </c>
      <c r="AE1197" s="132"/>
      <c r="AO1197" s="51" t="s">
        <v>1132</v>
      </c>
      <c r="BD1197" s="51" t="s">
        <v>98</v>
      </c>
      <c r="CM1197" s="51" t="s">
        <v>1068</v>
      </c>
      <c r="DV1197" s="52">
        <v>0</v>
      </c>
      <c r="FT1197" s="52">
        <v>255110</v>
      </c>
      <c r="GN1197" s="51" t="s">
        <v>1073</v>
      </c>
      <c r="HM1197" s="50" t="s">
        <v>1034</v>
      </c>
      <c r="JK1197" s="51" t="s">
        <v>1051</v>
      </c>
    </row>
    <row r="1198" spans="1:276">
      <c r="K1198" s="51" t="s">
        <v>98</v>
      </c>
      <c r="AE1198" s="133"/>
      <c r="AO1198" s="52" t="s">
        <v>547</v>
      </c>
      <c r="BD1198" s="52" t="s">
        <v>6843</v>
      </c>
      <c r="BI1198" s="51" t="s">
        <v>1139</v>
      </c>
      <c r="BS1198" s="51" t="s">
        <v>1147</v>
      </c>
      <c r="CM1198" s="52" t="s">
        <v>8344</v>
      </c>
      <c r="EK1198" s="51" t="s">
        <v>1098</v>
      </c>
      <c r="EZ1198" s="51" t="s">
        <v>1101</v>
      </c>
      <c r="FY1198" s="51" t="s">
        <v>954</v>
      </c>
      <c r="GN1198" s="52" t="s">
        <v>2002</v>
      </c>
      <c r="JA1198" s="51" t="s">
        <v>1090</v>
      </c>
      <c r="JK1198" s="52" t="s">
        <v>1052</v>
      </c>
      <c r="JP1198" s="51" t="s">
        <v>98</v>
      </c>
    </row>
    <row r="1199" spans="1:276" ht="15" thickBot="1">
      <c r="A1199" s="51" t="s">
        <v>1092</v>
      </c>
      <c r="F1199" s="51" t="s">
        <v>1045</v>
      </c>
      <c r="K1199" s="52" t="s">
        <v>2972</v>
      </c>
      <c r="P1199" s="51" t="s">
        <v>1080</v>
      </c>
      <c r="AT1199" s="51" t="s">
        <v>1149</v>
      </c>
      <c r="BI1199" s="52">
        <v>52</v>
      </c>
      <c r="BS1199" s="52">
        <v>25467</v>
      </c>
      <c r="DV1199" s="51" t="s">
        <v>1099</v>
      </c>
      <c r="EK1199" s="52">
        <v>3167887</v>
      </c>
      <c r="EZ1199" s="52" t="s">
        <v>1112</v>
      </c>
      <c r="FT1199" s="51" t="s">
        <v>1098</v>
      </c>
      <c r="FY1199" s="52" t="s">
        <v>171</v>
      </c>
      <c r="GD1199" s="51" t="s">
        <v>1129</v>
      </c>
      <c r="JA1199" s="52" t="s">
        <v>1116</v>
      </c>
    </row>
    <row r="1200" spans="1:276" ht="115.5" thickBot="1">
      <c r="A1200" s="52" t="s">
        <v>124</v>
      </c>
      <c r="P1200" s="69"/>
      <c r="Q1200" s="69" t="s">
        <v>1081</v>
      </c>
      <c r="R1200" s="69" t="s">
        <v>1082</v>
      </c>
      <c r="AE1200" s="132"/>
      <c r="AO1200" s="51" t="s">
        <v>1134</v>
      </c>
      <c r="AT1200" s="52" t="s">
        <v>1150</v>
      </c>
      <c r="CM1200" s="51" t="s">
        <v>1069</v>
      </c>
      <c r="DV1200" s="52" t="s">
        <v>1104</v>
      </c>
      <c r="FT1200" s="52">
        <v>65468</v>
      </c>
      <c r="GD1200" s="52" t="s">
        <v>132</v>
      </c>
      <c r="GN1200" s="51" t="s">
        <v>732</v>
      </c>
      <c r="HM1200" s="51" t="s">
        <v>1035</v>
      </c>
      <c r="JK1200" s="51" t="s">
        <v>1053</v>
      </c>
    </row>
    <row r="1201" spans="1:276" ht="23.5" thickBot="1">
      <c r="F1201" s="51" t="s">
        <v>1046</v>
      </c>
      <c r="P1201" s="72" t="s">
        <v>1083</v>
      </c>
      <c r="Q1201" s="70">
        <v>64</v>
      </c>
      <c r="R1201" s="70">
        <v>0</v>
      </c>
      <c r="AE1201" s="133"/>
      <c r="AO1201" s="52" t="s">
        <v>12146</v>
      </c>
      <c r="BI1201" s="51" t="s">
        <v>98</v>
      </c>
      <c r="BS1201" s="51" t="s">
        <v>98</v>
      </c>
      <c r="CM1201" s="52" t="s">
        <v>420</v>
      </c>
      <c r="EK1201" s="51" t="s">
        <v>1099</v>
      </c>
      <c r="EZ1201" s="51" t="s">
        <v>98</v>
      </c>
      <c r="FY1201" s="51" t="s">
        <v>956</v>
      </c>
      <c r="GN1201" s="52" t="s">
        <v>3530</v>
      </c>
      <c r="HM1201" s="52" t="s">
        <v>1036</v>
      </c>
      <c r="JA1201" s="51" t="s">
        <v>1092</v>
      </c>
      <c r="JK1201" s="52">
        <v>2015</v>
      </c>
    </row>
    <row r="1202" spans="1:276" ht="23.5" thickBot="1">
      <c r="A1202" s="51" t="s">
        <v>1094</v>
      </c>
      <c r="F1202" s="52" t="s">
        <v>1047</v>
      </c>
      <c r="P1202" s="73" t="s">
        <v>1084</v>
      </c>
      <c r="Q1202" s="71">
        <v>17</v>
      </c>
      <c r="R1202" s="71">
        <v>1375</v>
      </c>
      <c r="BD1202" s="51" t="s">
        <v>1090</v>
      </c>
      <c r="BI1202" s="52" t="s">
        <v>7594</v>
      </c>
      <c r="BS1202" s="52" t="s">
        <v>7983</v>
      </c>
      <c r="DV1202" s="51" t="s">
        <v>1101</v>
      </c>
      <c r="EK1202" s="52" t="s">
        <v>1100</v>
      </c>
      <c r="EZ1202" s="52" t="s">
        <v>8999</v>
      </c>
      <c r="FT1202" s="51" t="s">
        <v>1099</v>
      </c>
      <c r="FY1202" s="52" t="s">
        <v>124</v>
      </c>
      <c r="GD1202" s="50" t="s">
        <v>1130</v>
      </c>
      <c r="JA1202" s="52" t="s">
        <v>684</v>
      </c>
      <c r="JP1202" s="51" t="s">
        <v>950</v>
      </c>
    </row>
    <row r="1203" spans="1:276" ht="35" thickBot="1">
      <c r="A1203" s="52">
        <v>20</v>
      </c>
      <c r="K1203" s="50" t="s">
        <v>1140</v>
      </c>
      <c r="P1203" s="72" t="s">
        <v>1085</v>
      </c>
      <c r="Q1203" s="70">
        <v>13</v>
      </c>
      <c r="R1203" s="70">
        <v>356</v>
      </c>
      <c r="AE1203" s="132"/>
      <c r="AO1203" s="51" t="s">
        <v>1135</v>
      </c>
      <c r="BD1203" s="52" t="s">
        <v>1116</v>
      </c>
      <c r="CM1203" s="51" t="s">
        <v>1053</v>
      </c>
      <c r="DV1203" s="52" t="s">
        <v>1571</v>
      </c>
      <c r="FT1203" s="52" t="s">
        <v>1100</v>
      </c>
      <c r="GN1203" s="51" t="s">
        <v>1074</v>
      </c>
      <c r="HM1203" s="50" t="s">
        <v>1037</v>
      </c>
      <c r="JK1203" s="51" t="s">
        <v>1054</v>
      </c>
      <c r="JP1203" s="52" t="s">
        <v>5073</v>
      </c>
    </row>
    <row r="1204" spans="1:276" ht="15" thickBot="1">
      <c r="F1204" s="51" t="s">
        <v>707</v>
      </c>
      <c r="P1204" s="73" t="s">
        <v>1086</v>
      </c>
      <c r="Q1204" s="71">
        <v>73</v>
      </c>
      <c r="R1204" s="71">
        <v>31029</v>
      </c>
      <c r="AE1204" s="133"/>
      <c r="AO1204" s="52" t="s">
        <v>1585</v>
      </c>
      <c r="BS1204" s="51" t="s">
        <v>1095</v>
      </c>
      <c r="CM1204" s="52">
        <v>2016</v>
      </c>
      <c r="EK1204" s="51" t="s">
        <v>1101</v>
      </c>
      <c r="FY1204" s="51" t="s">
        <v>958</v>
      </c>
      <c r="GN1204" s="52" t="s">
        <v>3531</v>
      </c>
      <c r="JA1204" s="51" t="s">
        <v>1094</v>
      </c>
      <c r="JK1204" s="52">
        <v>2017</v>
      </c>
    </row>
    <row r="1205" spans="1:276" ht="23.5" thickBot="1">
      <c r="A1205" s="51" t="s">
        <v>707</v>
      </c>
      <c r="F1205" s="52" t="s">
        <v>1248</v>
      </c>
      <c r="P1205" s="72" t="s">
        <v>1087</v>
      </c>
      <c r="Q1205" s="70">
        <v>5</v>
      </c>
      <c r="R1205" s="70">
        <v>0</v>
      </c>
      <c r="BD1205" s="51" t="s">
        <v>1092</v>
      </c>
      <c r="DV1205" s="51" t="s">
        <v>98</v>
      </c>
      <c r="EK1205" s="52" t="s">
        <v>1102</v>
      </c>
      <c r="FT1205" s="51" t="s">
        <v>1101</v>
      </c>
      <c r="FY1205" s="52" t="s">
        <v>171</v>
      </c>
      <c r="GD1205" s="51" t="s">
        <v>1131</v>
      </c>
      <c r="JA1205" s="52">
        <v>7190</v>
      </c>
      <c r="JP1205" s="51" t="s">
        <v>952</v>
      </c>
    </row>
    <row r="1206" spans="1:276" ht="16.5">
      <c r="A1206" s="52" t="s">
        <v>704</v>
      </c>
      <c r="K1206" s="50" t="s">
        <v>1141</v>
      </c>
      <c r="P1206" s="50" t="s">
        <v>1088</v>
      </c>
      <c r="AE1206" s="132"/>
      <c r="AO1206" s="51" t="s">
        <v>1137</v>
      </c>
      <c r="BD1206" s="52" t="s">
        <v>6844</v>
      </c>
      <c r="BI1206" s="51" t="s">
        <v>1132</v>
      </c>
      <c r="BS1206" s="51" t="s">
        <v>1143</v>
      </c>
      <c r="CM1206" s="51" t="s">
        <v>1054</v>
      </c>
      <c r="DV1206" s="52" t="s">
        <v>1576</v>
      </c>
      <c r="EZ1206" s="51" t="s">
        <v>1090</v>
      </c>
      <c r="FT1206" s="52" t="s">
        <v>1107</v>
      </c>
      <c r="GN1206" s="51" t="s">
        <v>1075</v>
      </c>
      <c r="HM1206" s="51" t="s">
        <v>1038</v>
      </c>
      <c r="JK1206" s="51" t="s">
        <v>1055</v>
      </c>
      <c r="JP1206" s="52" t="s">
        <v>953</v>
      </c>
    </row>
    <row r="1207" spans="1:276">
      <c r="F1207" s="51" t="s">
        <v>1049</v>
      </c>
      <c r="AE1207" s="133"/>
      <c r="AO1207" s="52" t="s">
        <v>2370</v>
      </c>
      <c r="BI1207" s="52" t="s">
        <v>1133</v>
      </c>
      <c r="BS1207" s="52" t="s">
        <v>7981</v>
      </c>
      <c r="CM1207" s="52">
        <v>2016</v>
      </c>
      <c r="EK1207" s="51" t="s">
        <v>98</v>
      </c>
      <c r="EZ1207" s="52" t="s">
        <v>1116</v>
      </c>
      <c r="FY1207" s="51" t="s">
        <v>960</v>
      </c>
      <c r="GD1207" s="51" t="s">
        <v>1132</v>
      </c>
      <c r="GN1207" s="52" t="s">
        <v>1076</v>
      </c>
      <c r="HM1207" s="52" t="s">
        <v>4672</v>
      </c>
      <c r="JA1207" s="51" t="s">
        <v>707</v>
      </c>
      <c r="JK1207" s="52">
        <v>1218208</v>
      </c>
    </row>
    <row r="1208" spans="1:276">
      <c r="A1208" s="51" t="s">
        <v>1096</v>
      </c>
      <c r="F1208" s="52">
        <v>0.47</v>
      </c>
      <c r="BD1208" s="51" t="s">
        <v>1094</v>
      </c>
      <c r="FT1208" s="51" t="s">
        <v>98</v>
      </c>
      <c r="GD1208" s="52" t="s">
        <v>1133</v>
      </c>
      <c r="HM1208" s="52" t="s">
        <v>4673</v>
      </c>
      <c r="JA1208" s="52" t="s">
        <v>1114</v>
      </c>
      <c r="JP1208" s="51" t="s">
        <v>954</v>
      </c>
    </row>
    <row r="1209" spans="1:276">
      <c r="A1209" s="52" t="s">
        <v>1103</v>
      </c>
      <c r="K1209" s="51" t="s">
        <v>1142</v>
      </c>
      <c r="P1209" s="51" t="s">
        <v>1089</v>
      </c>
      <c r="AE1209" s="132"/>
      <c r="AO1209" s="51" t="s">
        <v>1139</v>
      </c>
      <c r="BD1209" s="52">
        <v>10407</v>
      </c>
      <c r="BI1209" s="51" t="s">
        <v>1134</v>
      </c>
      <c r="BS1209" s="51" t="s">
        <v>1145</v>
      </c>
      <c r="CM1209" s="51" t="s">
        <v>1056</v>
      </c>
      <c r="EZ1209" s="51" t="s">
        <v>1092</v>
      </c>
      <c r="FT1209" s="52" t="s">
        <v>9412</v>
      </c>
      <c r="FY1209" s="51" t="s">
        <v>961</v>
      </c>
      <c r="HM1209" s="52" t="s">
        <v>4674</v>
      </c>
      <c r="JK1209" s="51" t="s">
        <v>1056</v>
      </c>
      <c r="JP1209" s="52" t="s">
        <v>955</v>
      </c>
    </row>
    <row r="1210" spans="1:276">
      <c r="F1210" s="51" t="s">
        <v>1050</v>
      </c>
      <c r="AE1210" s="133"/>
      <c r="AO1210" s="52">
        <v>37</v>
      </c>
      <c r="BI1210" s="52" t="s">
        <v>7595</v>
      </c>
      <c r="BS1210" s="52" t="s">
        <v>7982</v>
      </c>
      <c r="CM1210" s="52">
        <v>2021</v>
      </c>
      <c r="DV1210" s="51" t="s">
        <v>1090</v>
      </c>
      <c r="EZ1210" s="52" t="s">
        <v>762</v>
      </c>
      <c r="FY1210" s="52" t="s">
        <v>171</v>
      </c>
      <c r="GD1210" s="51" t="s">
        <v>1134</v>
      </c>
      <c r="HM1210" s="52" t="s">
        <v>4675</v>
      </c>
      <c r="JA1210" s="51" t="s">
        <v>1096</v>
      </c>
      <c r="JK1210" s="52">
        <v>2020</v>
      </c>
    </row>
    <row r="1211" spans="1:276">
      <c r="A1211" s="51" t="s">
        <v>1097</v>
      </c>
      <c r="F1211" s="52">
        <v>50</v>
      </c>
      <c r="K1211" s="51" t="s">
        <v>72</v>
      </c>
      <c r="P1211" s="51" t="s">
        <v>1090</v>
      </c>
      <c r="BD1211" s="51" t="s">
        <v>707</v>
      </c>
      <c r="DV1211" s="52" t="s">
        <v>1113</v>
      </c>
      <c r="EK1211" s="51" t="s">
        <v>1090</v>
      </c>
      <c r="GD1211" s="52" t="s">
        <v>5589</v>
      </c>
      <c r="GN1211" s="51" t="s">
        <v>1066</v>
      </c>
      <c r="HM1211" s="52" t="s">
        <v>4676</v>
      </c>
      <c r="JA1211" s="52" t="s">
        <v>1103</v>
      </c>
      <c r="JP1211" s="51" t="s">
        <v>956</v>
      </c>
    </row>
    <row r="1212" spans="1:276">
      <c r="A1212" s="52">
        <v>0</v>
      </c>
      <c r="P1212" s="52" t="s">
        <v>1091</v>
      </c>
      <c r="AE1212" s="132"/>
      <c r="AO1212" s="51" t="s">
        <v>98</v>
      </c>
      <c r="BD1212" s="52" t="s">
        <v>1114</v>
      </c>
      <c r="BI1212" s="51" t="s">
        <v>1135</v>
      </c>
      <c r="BS1212" s="51" t="s">
        <v>1147</v>
      </c>
      <c r="CM1212" s="51" t="s">
        <v>1070</v>
      </c>
      <c r="EK1212" s="52" t="s">
        <v>1091</v>
      </c>
      <c r="EZ1212" s="51" t="s">
        <v>1094</v>
      </c>
      <c r="FY1212" s="51" t="s">
        <v>962</v>
      </c>
      <c r="GN1212" s="52" t="s">
        <v>3164</v>
      </c>
      <c r="HM1212" s="52" t="s">
        <v>4677</v>
      </c>
      <c r="JK1212" s="51" t="s">
        <v>1057</v>
      </c>
      <c r="JP1212" s="52" t="s">
        <v>1204</v>
      </c>
    </row>
    <row r="1213" spans="1:276">
      <c r="F1213" s="51" t="s">
        <v>1051</v>
      </c>
      <c r="K1213" s="51" t="s">
        <v>1143</v>
      </c>
      <c r="AE1213" s="133"/>
      <c r="AO1213" s="52" t="s">
        <v>12147</v>
      </c>
      <c r="BI1213" s="52" t="s">
        <v>1585</v>
      </c>
      <c r="BS1213" s="52">
        <v>201679</v>
      </c>
      <c r="CM1213" s="52">
        <v>93.37</v>
      </c>
      <c r="DV1213" s="51" t="s">
        <v>1092</v>
      </c>
      <c r="EZ1213" s="52">
        <v>3000</v>
      </c>
      <c r="FT1213" s="51" t="s">
        <v>1090</v>
      </c>
      <c r="FY1213" s="52" t="s">
        <v>171</v>
      </c>
      <c r="GD1213" s="51" t="s">
        <v>1135</v>
      </c>
      <c r="HM1213" s="52" t="s">
        <v>4678</v>
      </c>
      <c r="JA1213" s="51" t="s">
        <v>1097</v>
      </c>
      <c r="JK1213" s="52" t="s">
        <v>1058</v>
      </c>
    </row>
    <row r="1214" spans="1:276">
      <c r="A1214" s="51" t="s">
        <v>1098</v>
      </c>
      <c r="F1214" s="52" t="s">
        <v>2005</v>
      </c>
      <c r="K1214" s="52" t="s">
        <v>2974</v>
      </c>
      <c r="P1214" s="51" t="s">
        <v>1092</v>
      </c>
      <c r="BD1214" s="51" t="s">
        <v>1096</v>
      </c>
      <c r="DV1214" s="52" t="s">
        <v>1577</v>
      </c>
      <c r="EK1214" s="51" t="s">
        <v>1092</v>
      </c>
      <c r="FT1214" s="52" t="s">
        <v>1110</v>
      </c>
      <c r="GD1214" s="52" t="s">
        <v>1136</v>
      </c>
      <c r="GN1214" s="51" t="s">
        <v>1068</v>
      </c>
      <c r="HM1214" s="52" t="s">
        <v>4679</v>
      </c>
      <c r="JA1214" s="52">
        <v>0</v>
      </c>
      <c r="JP1214" s="51" t="s">
        <v>958</v>
      </c>
    </row>
    <row r="1215" spans="1:276">
      <c r="A1215" s="52">
        <v>0</v>
      </c>
      <c r="P1215" s="52" t="s">
        <v>1093</v>
      </c>
      <c r="AE1215" s="132"/>
      <c r="BD1215" s="52" t="s">
        <v>1103</v>
      </c>
      <c r="BI1215" s="51" t="s">
        <v>1137</v>
      </c>
      <c r="BS1215" s="51" t="s">
        <v>98</v>
      </c>
      <c r="CM1215" s="51" t="s">
        <v>1071</v>
      </c>
      <c r="EK1215" s="52" t="s">
        <v>3343</v>
      </c>
      <c r="EZ1215" s="51" t="s">
        <v>707</v>
      </c>
      <c r="FY1215" s="51" t="s">
        <v>964</v>
      </c>
      <c r="GN1215" s="52" t="s">
        <v>3532</v>
      </c>
      <c r="HM1215" s="52" t="s">
        <v>4680</v>
      </c>
      <c r="JK1215" s="51" t="s">
        <v>1059</v>
      </c>
      <c r="JP1215" s="52" t="s">
        <v>1205</v>
      </c>
    </row>
    <row r="1216" spans="1:276">
      <c r="F1216" s="51" t="s">
        <v>1053</v>
      </c>
      <c r="K1216" s="51" t="s">
        <v>1145</v>
      </c>
      <c r="AE1216" s="133"/>
      <c r="BI1216" s="52" t="s">
        <v>2370</v>
      </c>
      <c r="BS1216" s="52" t="s">
        <v>7984</v>
      </c>
      <c r="CM1216" s="52">
        <v>79.36</v>
      </c>
      <c r="DV1216" s="51" t="s">
        <v>1094</v>
      </c>
      <c r="EZ1216" s="52" t="s">
        <v>1095</v>
      </c>
      <c r="FT1216" s="51" t="s">
        <v>1092</v>
      </c>
      <c r="FY1216" s="52" t="s">
        <v>171</v>
      </c>
      <c r="GD1216" s="51" t="s">
        <v>1137</v>
      </c>
      <c r="HM1216" s="52" t="s">
        <v>4681</v>
      </c>
      <c r="JA1216" s="51" t="s">
        <v>1098</v>
      </c>
      <c r="JK1216" s="52">
        <v>100</v>
      </c>
    </row>
    <row r="1217" spans="1:276">
      <c r="A1217" s="51" t="s">
        <v>1099</v>
      </c>
      <c r="F1217" s="52">
        <v>2011</v>
      </c>
      <c r="K1217" s="52" t="s">
        <v>2975</v>
      </c>
      <c r="P1217" s="83" t="s">
        <v>4309</v>
      </c>
      <c r="AO1217" s="51" t="s">
        <v>1132</v>
      </c>
      <c r="BD1217" s="51" t="s">
        <v>1097</v>
      </c>
      <c r="DV1217" s="52">
        <v>2000</v>
      </c>
      <c r="EK1217" s="51" t="s">
        <v>1094</v>
      </c>
      <c r="FT1217" s="52" t="s">
        <v>1771</v>
      </c>
      <c r="GD1217" s="52" t="s">
        <v>5590</v>
      </c>
      <c r="GN1217" s="51" t="s">
        <v>1069</v>
      </c>
      <c r="JA1217" s="52">
        <v>265668</v>
      </c>
      <c r="JP1217" s="51" t="s">
        <v>960</v>
      </c>
    </row>
    <row r="1218" spans="1:276" ht="16.5">
      <c r="A1218" s="52" t="s">
        <v>1104</v>
      </c>
      <c r="P1218" s="51" t="s">
        <v>1094</v>
      </c>
      <c r="AE1218" s="132"/>
      <c r="AO1218" s="52" t="s">
        <v>547</v>
      </c>
      <c r="BD1218" s="52">
        <v>168000</v>
      </c>
      <c r="BI1218" s="51" t="s">
        <v>1139</v>
      </c>
      <c r="BS1218" s="51" t="s">
        <v>1114</v>
      </c>
      <c r="CM1218" s="51" t="s">
        <v>1072</v>
      </c>
      <c r="EK1218" s="52">
        <v>576</v>
      </c>
      <c r="EZ1218" s="51" t="s">
        <v>1096</v>
      </c>
      <c r="FY1218" s="51" t="s">
        <v>966</v>
      </c>
      <c r="HM1218" s="50" t="s">
        <v>1039</v>
      </c>
      <c r="JK1218" s="51" t="s">
        <v>1060</v>
      </c>
      <c r="JP1218" s="52" t="s">
        <v>5074</v>
      </c>
    </row>
    <row r="1219" spans="1:276">
      <c r="F1219" s="51" t="s">
        <v>1054</v>
      </c>
      <c r="K1219" s="51" t="s">
        <v>1147</v>
      </c>
      <c r="P1219" s="52">
        <v>3029</v>
      </c>
      <c r="AE1219" s="133"/>
      <c r="BI1219" s="52">
        <v>26.57</v>
      </c>
      <c r="CM1219" s="52">
        <v>100</v>
      </c>
      <c r="DV1219" s="51" t="s">
        <v>707</v>
      </c>
      <c r="EZ1219" s="52" t="s">
        <v>1103</v>
      </c>
      <c r="FT1219" s="51" t="s">
        <v>1094</v>
      </c>
      <c r="FY1219" s="52" t="s">
        <v>171</v>
      </c>
      <c r="GD1219" s="51" t="s">
        <v>1139</v>
      </c>
      <c r="GN1219" s="51" t="s">
        <v>1053</v>
      </c>
      <c r="JA1219" s="51" t="s">
        <v>1099</v>
      </c>
      <c r="JK1219" s="52" t="s">
        <v>2002</v>
      </c>
    </row>
    <row r="1220" spans="1:276">
      <c r="A1220" s="51" t="s">
        <v>1101</v>
      </c>
      <c r="F1220" s="52">
        <v>2011</v>
      </c>
      <c r="K1220" s="52">
        <v>196000</v>
      </c>
      <c r="AO1220" s="51" t="s">
        <v>1134</v>
      </c>
      <c r="BD1220" s="51" t="s">
        <v>1098</v>
      </c>
      <c r="BS1220" s="51" t="s">
        <v>1143</v>
      </c>
      <c r="DV1220" s="52" t="s">
        <v>1095</v>
      </c>
      <c r="EK1220" s="51" t="s">
        <v>707</v>
      </c>
      <c r="FT1220" s="52">
        <v>8.4</v>
      </c>
      <c r="GN1220" s="52">
        <v>2018</v>
      </c>
      <c r="JA1220" s="52" t="s">
        <v>1117</v>
      </c>
      <c r="JP1220" s="51" t="s">
        <v>961</v>
      </c>
    </row>
    <row r="1221" spans="1:276">
      <c r="A1221" s="52" t="s">
        <v>1112</v>
      </c>
      <c r="P1221" s="51" t="s">
        <v>707</v>
      </c>
      <c r="AE1221" s="132"/>
      <c r="AO1221" s="52" t="s">
        <v>12148</v>
      </c>
      <c r="BD1221" s="52">
        <v>0</v>
      </c>
      <c r="BI1221" s="51" t="s">
        <v>98</v>
      </c>
      <c r="CM1221" s="51" t="s">
        <v>1073</v>
      </c>
      <c r="EK1221" s="52" t="s">
        <v>72</v>
      </c>
      <c r="EZ1221" s="51" t="s">
        <v>1097</v>
      </c>
      <c r="FY1221" s="51" t="s">
        <v>968</v>
      </c>
      <c r="GD1221" s="51" t="s">
        <v>98</v>
      </c>
      <c r="HM1221" s="51" t="s">
        <v>1040</v>
      </c>
      <c r="JK1221" s="51" t="s">
        <v>732</v>
      </c>
      <c r="JP1221" s="52" t="s">
        <v>917</v>
      </c>
    </row>
    <row r="1222" spans="1:276">
      <c r="F1222" s="51" t="s">
        <v>1055</v>
      </c>
      <c r="K1222" s="51" t="s">
        <v>98</v>
      </c>
      <c r="P1222" s="52" t="s">
        <v>1114</v>
      </c>
      <c r="AE1222" s="133"/>
      <c r="BI1222" s="52" t="s">
        <v>7596</v>
      </c>
      <c r="BS1222" s="51" t="s">
        <v>1145</v>
      </c>
      <c r="CM1222" s="52" t="s">
        <v>2002</v>
      </c>
      <c r="DV1222" s="51" t="s">
        <v>1096</v>
      </c>
      <c r="FT1222" s="51" t="s">
        <v>707</v>
      </c>
      <c r="FY1222" s="52" t="s">
        <v>124</v>
      </c>
      <c r="GD1222" s="52" t="s">
        <v>5591</v>
      </c>
      <c r="GN1222" s="51" t="s">
        <v>1054</v>
      </c>
      <c r="HM1222" s="52" t="s">
        <v>4682</v>
      </c>
      <c r="JA1222" s="51" t="s">
        <v>1101</v>
      </c>
      <c r="JK1222" s="52" t="s">
        <v>11363</v>
      </c>
    </row>
    <row r="1223" spans="1:276">
      <c r="A1223" s="51" t="s">
        <v>98</v>
      </c>
      <c r="F1223" s="52">
        <v>0.14000000000000001</v>
      </c>
      <c r="K1223" s="52" t="s">
        <v>2976</v>
      </c>
      <c r="AO1223" s="51" t="s">
        <v>1135</v>
      </c>
      <c r="BD1223" s="51" t="s">
        <v>1099</v>
      </c>
      <c r="DV1223" s="52" t="s">
        <v>1103</v>
      </c>
      <c r="EK1223" s="51" t="s">
        <v>1096</v>
      </c>
      <c r="EZ1223" s="51" t="s">
        <v>1098</v>
      </c>
      <c r="FT1223" s="52" t="s">
        <v>1095</v>
      </c>
      <c r="GN1223" s="52">
        <v>2018</v>
      </c>
      <c r="JA1223" s="52" t="s">
        <v>1112</v>
      </c>
      <c r="JP1223" s="51" t="s">
        <v>962</v>
      </c>
    </row>
    <row r="1224" spans="1:276" ht="16.5">
      <c r="A1224" s="52" t="s">
        <v>2356</v>
      </c>
      <c r="P1224" s="51" t="s">
        <v>1096</v>
      </c>
      <c r="AE1224" s="132"/>
      <c r="AO1224" s="52" t="s">
        <v>1136</v>
      </c>
      <c r="BD1224" s="52" t="s">
        <v>1104</v>
      </c>
      <c r="BS1224" s="51" t="s">
        <v>1147</v>
      </c>
      <c r="CM1224" s="51" t="s">
        <v>732</v>
      </c>
      <c r="EK1224" s="52" t="s">
        <v>1103</v>
      </c>
      <c r="EZ1224" s="52">
        <v>6000</v>
      </c>
      <c r="FY1224" s="51" t="s">
        <v>969</v>
      </c>
      <c r="HM1224" s="50" t="s">
        <v>735</v>
      </c>
      <c r="JK1224" s="51" t="s">
        <v>1062</v>
      </c>
      <c r="JP1224" s="52" t="s">
        <v>1004</v>
      </c>
    </row>
    <row r="1225" spans="1:276">
      <c r="F1225" s="51" t="s">
        <v>1056</v>
      </c>
      <c r="K1225" s="51" t="s">
        <v>1095</v>
      </c>
      <c r="P1225" s="52" t="s">
        <v>1103</v>
      </c>
      <c r="CM1225" s="52" t="s">
        <v>8345</v>
      </c>
      <c r="DV1225" s="51" t="s">
        <v>1097</v>
      </c>
      <c r="FT1225" s="51" t="s">
        <v>1096</v>
      </c>
      <c r="FY1225" s="52" t="s">
        <v>124</v>
      </c>
      <c r="GN1225" s="51" t="s">
        <v>1056</v>
      </c>
      <c r="JA1225" s="51" t="s">
        <v>98</v>
      </c>
      <c r="JK1225" s="52">
        <v>-5</v>
      </c>
    </row>
    <row r="1226" spans="1:276" ht="16.5">
      <c r="F1226" s="52">
        <v>2025</v>
      </c>
      <c r="AO1226" s="51" t="s">
        <v>1137</v>
      </c>
      <c r="BD1226" s="51" t="s">
        <v>1101</v>
      </c>
      <c r="BI1226" s="50" t="s">
        <v>1140</v>
      </c>
      <c r="BS1226" s="51" t="s">
        <v>98</v>
      </c>
      <c r="DV1226" s="52">
        <v>493000000</v>
      </c>
      <c r="EK1226" s="51" t="s">
        <v>1097</v>
      </c>
      <c r="EZ1226" s="51" t="s">
        <v>1099</v>
      </c>
      <c r="FT1226" s="52" t="s">
        <v>1103</v>
      </c>
      <c r="GD1226" s="50" t="s">
        <v>1140</v>
      </c>
      <c r="GN1226" s="52">
        <v>2019</v>
      </c>
      <c r="JP1226" s="51" t="s">
        <v>964</v>
      </c>
    </row>
    <row r="1227" spans="1:276" ht="16.5">
      <c r="K1227" s="51" t="s">
        <v>1143</v>
      </c>
      <c r="P1227" s="51" t="s">
        <v>1097</v>
      </c>
      <c r="AO1227" s="52" t="s">
        <v>2370</v>
      </c>
      <c r="BD1227" s="52" t="s">
        <v>1112</v>
      </c>
      <c r="CM1227" s="51" t="s">
        <v>1074</v>
      </c>
      <c r="EK1227" s="52">
        <v>74316</v>
      </c>
      <c r="EZ1227" s="52" t="s">
        <v>1104</v>
      </c>
      <c r="FY1227" s="51" t="s">
        <v>970</v>
      </c>
      <c r="HM1227" s="50" t="s">
        <v>1041</v>
      </c>
      <c r="JK1227" s="51" t="s">
        <v>1063</v>
      </c>
      <c r="JP1227" s="52" t="s">
        <v>1477</v>
      </c>
    </row>
    <row r="1228" spans="1:276" ht="16.5">
      <c r="A1228" s="51" t="s">
        <v>1090</v>
      </c>
      <c r="F1228" s="51" t="s">
        <v>1057</v>
      </c>
      <c r="P1228" s="52">
        <v>531782</v>
      </c>
      <c r="AE1228" s="132"/>
      <c r="BS1228" s="50" t="s">
        <v>1148</v>
      </c>
      <c r="CM1228" s="52" t="s">
        <v>8346</v>
      </c>
      <c r="DV1228" s="51" t="s">
        <v>1098</v>
      </c>
      <c r="FT1228" s="51" t="s">
        <v>1097</v>
      </c>
      <c r="FY1228" s="52" t="s">
        <v>124</v>
      </c>
      <c r="GN1228" s="51" t="s">
        <v>1070</v>
      </c>
      <c r="JK1228" s="52">
        <v>5</v>
      </c>
    </row>
    <row r="1229" spans="1:276" ht="16.5">
      <c r="A1229" s="52" t="s">
        <v>2357</v>
      </c>
      <c r="F1229" s="52" t="s">
        <v>1999</v>
      </c>
      <c r="K1229" s="51" t="s">
        <v>1145</v>
      </c>
      <c r="AE1229" s="133"/>
      <c r="AO1229" s="51" t="s">
        <v>1139</v>
      </c>
      <c r="BD1229" s="51" t="s">
        <v>98</v>
      </c>
      <c r="BI1229" s="50" t="s">
        <v>1141</v>
      </c>
      <c r="DV1229" s="52">
        <v>0</v>
      </c>
      <c r="EK1229" s="51" t="s">
        <v>1098</v>
      </c>
      <c r="EZ1229" s="51" t="s">
        <v>1101</v>
      </c>
      <c r="FT1229" s="52">
        <v>1234</v>
      </c>
      <c r="GD1229" s="50" t="s">
        <v>1141</v>
      </c>
      <c r="GN1229" s="52">
        <v>80</v>
      </c>
      <c r="JA1229" s="51" t="s">
        <v>1090</v>
      </c>
      <c r="JP1229" s="51" t="s">
        <v>966</v>
      </c>
    </row>
    <row r="1230" spans="1:276">
      <c r="P1230" s="51" t="s">
        <v>1098</v>
      </c>
      <c r="AO1230" s="52">
        <v>1</v>
      </c>
      <c r="BD1230" s="52" t="s">
        <v>6845</v>
      </c>
      <c r="CM1230" s="51" t="s">
        <v>1075</v>
      </c>
      <c r="EK1230" s="52">
        <v>77000</v>
      </c>
      <c r="EZ1230" s="52" t="s">
        <v>1567</v>
      </c>
      <c r="FY1230" s="51" t="s">
        <v>971</v>
      </c>
      <c r="HM1230" s="51" t="s">
        <v>1042</v>
      </c>
      <c r="JA1230" s="52" t="s">
        <v>1118</v>
      </c>
      <c r="JP1230" s="52" t="s">
        <v>1731</v>
      </c>
    </row>
    <row r="1231" spans="1:276">
      <c r="A1231" s="51" t="s">
        <v>1092</v>
      </c>
      <c r="F1231" s="51" t="s">
        <v>1059</v>
      </c>
      <c r="K1231" s="51" t="s">
        <v>1147</v>
      </c>
      <c r="P1231" s="52">
        <v>1836463</v>
      </c>
      <c r="AE1231" s="132"/>
      <c r="BS1231" s="51" t="s">
        <v>1149</v>
      </c>
      <c r="CM1231" s="52" t="s">
        <v>1076</v>
      </c>
      <c r="DV1231" s="51" t="s">
        <v>1099</v>
      </c>
      <c r="FT1231" s="51" t="s">
        <v>1098</v>
      </c>
      <c r="GN1231" s="51" t="s">
        <v>1071</v>
      </c>
      <c r="HM1231" s="52" t="s">
        <v>1997</v>
      </c>
    </row>
    <row r="1232" spans="1:276" ht="16.5">
      <c r="A1232" s="52" t="s">
        <v>124</v>
      </c>
      <c r="F1232" s="52">
        <v>100</v>
      </c>
      <c r="AE1232" s="133"/>
      <c r="AO1232" s="51" t="s">
        <v>98</v>
      </c>
      <c r="BI1232" s="51" t="s">
        <v>1142</v>
      </c>
      <c r="BS1232" s="52" t="s">
        <v>7985</v>
      </c>
      <c r="DV1232" s="52" t="s">
        <v>1104</v>
      </c>
      <c r="EK1232" s="51" t="s">
        <v>1099</v>
      </c>
      <c r="EZ1232" s="51" t="s">
        <v>98</v>
      </c>
      <c r="FT1232" s="52">
        <v>7500</v>
      </c>
      <c r="FY1232" s="51" t="s">
        <v>972</v>
      </c>
      <c r="GD1232" s="51" t="s">
        <v>1142</v>
      </c>
      <c r="GN1232" s="52">
        <v>88</v>
      </c>
      <c r="JA1232" s="51" t="s">
        <v>1092</v>
      </c>
      <c r="JK1232" s="50" t="s">
        <v>1064</v>
      </c>
      <c r="JP1232" s="51" t="s">
        <v>968</v>
      </c>
    </row>
    <row r="1233" spans="1:276" ht="16.5">
      <c r="K1233" s="51" t="s">
        <v>98</v>
      </c>
      <c r="P1233" s="51" t="s">
        <v>1099</v>
      </c>
      <c r="AO1233" s="52" t="s">
        <v>12149</v>
      </c>
      <c r="BS1233" s="52" t="s">
        <v>1150</v>
      </c>
      <c r="EK1233" s="52" t="s">
        <v>1100</v>
      </c>
      <c r="EZ1233" s="52" t="s">
        <v>9000</v>
      </c>
      <c r="HM1233" s="50" t="s">
        <v>1245</v>
      </c>
      <c r="JA1233" s="52" t="s">
        <v>1119</v>
      </c>
      <c r="JP1233" s="52" t="s">
        <v>124</v>
      </c>
    </row>
    <row r="1234" spans="1:276">
      <c r="A1234" s="51" t="s">
        <v>1094</v>
      </c>
      <c r="F1234" s="51" t="s">
        <v>1060</v>
      </c>
      <c r="K1234" s="52" t="s">
        <v>2977</v>
      </c>
      <c r="P1234" s="52" t="s">
        <v>1106</v>
      </c>
      <c r="AE1234" s="132"/>
      <c r="BD1234" s="51" t="s">
        <v>1090</v>
      </c>
      <c r="BI1234" s="51" t="s">
        <v>72</v>
      </c>
      <c r="DV1234" s="51" t="s">
        <v>1101</v>
      </c>
      <c r="FT1234" s="51" t="s">
        <v>1099</v>
      </c>
      <c r="FY1234" s="51" t="s">
        <v>973</v>
      </c>
      <c r="GD1234" s="51" t="s">
        <v>72</v>
      </c>
      <c r="GN1234" s="51" t="s">
        <v>1072</v>
      </c>
    </row>
    <row r="1235" spans="1:276">
      <c r="A1235" s="52">
        <v>2</v>
      </c>
      <c r="F1235" s="52" t="s">
        <v>2002</v>
      </c>
      <c r="AE1235" s="133"/>
      <c r="BD1235" s="52" t="s">
        <v>1113</v>
      </c>
      <c r="CM1235" s="51" t="s">
        <v>1066</v>
      </c>
      <c r="DV1235" s="52" t="s">
        <v>1571</v>
      </c>
      <c r="EK1235" s="51" t="s">
        <v>1101</v>
      </c>
      <c r="FT1235" s="52" t="s">
        <v>1100</v>
      </c>
      <c r="GN1235" s="52">
        <v>100</v>
      </c>
      <c r="JA1235" s="51" t="s">
        <v>1094</v>
      </c>
      <c r="JK1235" s="51" t="s">
        <v>1065</v>
      </c>
      <c r="JP1235" s="51" t="s">
        <v>969</v>
      </c>
    </row>
    <row r="1236" spans="1:276">
      <c r="K1236" s="51" t="s">
        <v>1114</v>
      </c>
      <c r="P1236" s="51" t="s">
        <v>1101</v>
      </c>
      <c r="BI1236" s="51" t="s">
        <v>1143</v>
      </c>
      <c r="CM1236" s="52" t="s">
        <v>8347</v>
      </c>
      <c r="EK1236" s="52" t="s">
        <v>1102</v>
      </c>
      <c r="FY1236" s="51" t="s">
        <v>98</v>
      </c>
      <c r="GD1236" s="51" t="s">
        <v>1143</v>
      </c>
      <c r="HM1236" s="51" t="s">
        <v>1246</v>
      </c>
      <c r="JA1236" s="52">
        <v>175</v>
      </c>
      <c r="JP1236" s="52" t="s">
        <v>124</v>
      </c>
    </row>
    <row r="1237" spans="1:276" ht="16.5">
      <c r="A1237" s="51" t="s">
        <v>707</v>
      </c>
      <c r="F1237" s="51" t="s">
        <v>732</v>
      </c>
      <c r="P1237" s="52" t="s">
        <v>1102</v>
      </c>
      <c r="AE1237" s="132"/>
      <c r="AO1237" s="50" t="s">
        <v>1140</v>
      </c>
      <c r="BD1237" s="51" t="s">
        <v>1092</v>
      </c>
      <c r="BI1237" s="52" t="s">
        <v>7597</v>
      </c>
      <c r="DV1237" s="51" t="s">
        <v>98</v>
      </c>
      <c r="EZ1237" s="50" t="s">
        <v>1121</v>
      </c>
      <c r="FT1237" s="51" t="s">
        <v>1101</v>
      </c>
      <c r="GD1237" s="52" t="s">
        <v>4389</v>
      </c>
      <c r="GN1237" s="51" t="s">
        <v>1073</v>
      </c>
      <c r="JK1237" s="50" t="s">
        <v>1077</v>
      </c>
    </row>
    <row r="1238" spans="1:276">
      <c r="A1238" s="52" t="s">
        <v>704</v>
      </c>
      <c r="F1238" s="52" t="s">
        <v>2006</v>
      </c>
      <c r="K1238" s="51" t="s">
        <v>1143</v>
      </c>
      <c r="AE1238" s="133"/>
      <c r="BD1238" s="52" t="s">
        <v>693</v>
      </c>
      <c r="CM1238" s="51" t="s">
        <v>1068</v>
      </c>
      <c r="DV1238" s="52" t="s">
        <v>1578</v>
      </c>
      <c r="EK1238" s="51" t="s">
        <v>98</v>
      </c>
      <c r="FT1238" s="52" t="s">
        <v>1107</v>
      </c>
      <c r="GN1238" s="52" t="s">
        <v>2002</v>
      </c>
      <c r="HM1238" s="51" t="s">
        <v>1046</v>
      </c>
      <c r="JA1238" s="51" t="s">
        <v>707</v>
      </c>
      <c r="JP1238" s="51" t="s">
        <v>970</v>
      </c>
    </row>
    <row r="1239" spans="1:276">
      <c r="K1239" s="52" t="s">
        <v>2974</v>
      </c>
      <c r="P1239" s="51" t="s">
        <v>98</v>
      </c>
      <c r="BI1239" s="51" t="s">
        <v>1145</v>
      </c>
      <c r="CM1239" s="52" t="s">
        <v>8348</v>
      </c>
      <c r="GD1239" s="51" t="s">
        <v>1145</v>
      </c>
      <c r="HM1239" s="52" t="s">
        <v>1247</v>
      </c>
      <c r="JA1239" s="52" t="s">
        <v>1095</v>
      </c>
      <c r="JP1239" s="52" t="s">
        <v>124</v>
      </c>
    </row>
    <row r="1240" spans="1:276" ht="17" thickBot="1">
      <c r="A1240" s="51" t="s">
        <v>1096</v>
      </c>
      <c r="F1240" s="51" t="s">
        <v>1062</v>
      </c>
      <c r="P1240" s="52" t="s">
        <v>4310</v>
      </c>
      <c r="AE1240" s="132"/>
      <c r="AO1240" s="50" t="s">
        <v>1141</v>
      </c>
      <c r="BD1240" s="51" t="s">
        <v>1094</v>
      </c>
      <c r="BI1240" s="52" t="s">
        <v>7598</v>
      </c>
      <c r="EZ1240" s="51" t="s">
        <v>1122</v>
      </c>
      <c r="FT1240" s="51" t="s">
        <v>98</v>
      </c>
      <c r="FY1240" s="51" t="s">
        <v>950</v>
      </c>
      <c r="GD1240" s="52" t="s">
        <v>4390</v>
      </c>
      <c r="GN1240" s="51" t="s">
        <v>732</v>
      </c>
      <c r="JK1240" s="51" t="s">
        <v>1078</v>
      </c>
    </row>
    <row r="1241" spans="1:276" ht="15" thickBot="1">
      <c r="A1241" s="52" t="s">
        <v>1103</v>
      </c>
      <c r="F1241" s="52">
        <v>0.48</v>
      </c>
      <c r="K1241" s="51" t="s">
        <v>1145</v>
      </c>
      <c r="AE1241" s="133"/>
      <c r="BD1241" s="52">
        <v>3785</v>
      </c>
      <c r="CM1241" s="51" t="s">
        <v>1069</v>
      </c>
      <c r="EZ1241" s="69" t="s">
        <v>1123</v>
      </c>
      <c r="FA1241" s="69" t="s">
        <v>98</v>
      </c>
      <c r="FT1241" s="52" t="s">
        <v>9413</v>
      </c>
      <c r="FY1241" s="52" t="s">
        <v>171</v>
      </c>
      <c r="GN1241" s="52" t="s">
        <v>3533</v>
      </c>
      <c r="HM1241" s="51" t="s">
        <v>707</v>
      </c>
      <c r="JA1241" s="51" t="s">
        <v>1096</v>
      </c>
      <c r="JK1241" s="52" t="s">
        <v>132</v>
      </c>
      <c r="JP1241" s="51" t="s">
        <v>971</v>
      </c>
    </row>
    <row r="1242" spans="1:276" ht="96.5" thickBot="1">
      <c r="K1242" s="52" t="s">
        <v>2975</v>
      </c>
      <c r="BI1242" s="51" t="s">
        <v>1147</v>
      </c>
      <c r="CM1242" s="52" t="s">
        <v>8349</v>
      </c>
      <c r="DV1242" s="51" t="s">
        <v>1090</v>
      </c>
      <c r="EK1242" s="51" t="s">
        <v>1090</v>
      </c>
      <c r="EZ1242" s="70" t="s">
        <v>2025</v>
      </c>
      <c r="FA1242" s="70" t="s">
        <v>9001</v>
      </c>
      <c r="GD1242" s="51" t="s">
        <v>1147</v>
      </c>
      <c r="HM1242" s="52" t="s">
        <v>1048</v>
      </c>
      <c r="JA1242" s="52" t="s">
        <v>1103</v>
      </c>
      <c r="JP1242" s="52" t="s">
        <v>5075</v>
      </c>
    </row>
    <row r="1243" spans="1:276" ht="152.5" thickBot="1">
      <c r="A1243" s="51" t="s">
        <v>1097</v>
      </c>
      <c r="F1243" s="51" t="s">
        <v>1063</v>
      </c>
      <c r="AE1243" s="132"/>
      <c r="AO1243" s="51" t="s">
        <v>1142</v>
      </c>
      <c r="BD1243" s="51" t="s">
        <v>707</v>
      </c>
      <c r="BI1243" s="52">
        <v>63153</v>
      </c>
      <c r="DV1243" s="52" t="s">
        <v>1091</v>
      </c>
      <c r="EK1243" s="52" t="s">
        <v>1116</v>
      </c>
      <c r="EZ1243" s="71" t="s">
        <v>1275</v>
      </c>
      <c r="FA1243" s="71" t="s">
        <v>9002</v>
      </c>
      <c r="FY1243" s="51" t="s">
        <v>952</v>
      </c>
      <c r="GD1243" s="52">
        <v>169226</v>
      </c>
      <c r="GN1243" s="51" t="s">
        <v>1074</v>
      </c>
      <c r="JK1243" s="50" t="s">
        <v>1079</v>
      </c>
    </row>
    <row r="1244" spans="1:276" ht="112.5" thickBot="1">
      <c r="A1244" s="52">
        <v>0</v>
      </c>
      <c r="F1244" s="52">
        <v>0</v>
      </c>
      <c r="K1244" s="51" t="s">
        <v>1147</v>
      </c>
      <c r="P1244" s="51" t="s">
        <v>1090</v>
      </c>
      <c r="AE1244" s="133"/>
      <c r="BD1244" s="52" t="s">
        <v>1095</v>
      </c>
      <c r="CM1244" s="51" t="s">
        <v>1053</v>
      </c>
      <c r="EZ1244" s="70" t="s">
        <v>36</v>
      </c>
      <c r="FA1244" s="70" t="s">
        <v>9003</v>
      </c>
      <c r="FY1244" s="52" t="s">
        <v>171</v>
      </c>
      <c r="GN1244" s="52" t="s">
        <v>3534</v>
      </c>
      <c r="HM1244" s="51" t="s">
        <v>1049</v>
      </c>
      <c r="JA1244" s="51" t="s">
        <v>1097</v>
      </c>
      <c r="JP1244" s="51" t="s">
        <v>972</v>
      </c>
    </row>
    <row r="1245" spans="1:276" ht="16.5">
      <c r="K1245" s="52">
        <v>1832000</v>
      </c>
      <c r="P1245" s="52" t="s">
        <v>1110</v>
      </c>
      <c r="AO1245" s="51" t="s">
        <v>72</v>
      </c>
      <c r="BI1245" s="51" t="s">
        <v>98</v>
      </c>
      <c r="CM1245" s="52">
        <v>2016</v>
      </c>
      <c r="DV1245" s="51" t="s">
        <v>1092</v>
      </c>
      <c r="EK1245" s="51" t="s">
        <v>1092</v>
      </c>
      <c r="EZ1245" s="50" t="s">
        <v>1128</v>
      </c>
      <c r="FT1245" s="51" t="s">
        <v>1090</v>
      </c>
      <c r="GD1245" s="51" t="s">
        <v>98</v>
      </c>
      <c r="HM1245" s="52">
        <v>100</v>
      </c>
      <c r="JA1245" s="52">
        <v>30179</v>
      </c>
    </row>
    <row r="1246" spans="1:276" ht="15" thickBot="1">
      <c r="A1246" s="51" t="s">
        <v>1098</v>
      </c>
      <c r="AE1246" s="132"/>
      <c r="BD1246" s="51" t="s">
        <v>1096</v>
      </c>
      <c r="DV1246" s="52" t="s">
        <v>1019</v>
      </c>
      <c r="EK1246" s="52" t="s">
        <v>3344</v>
      </c>
      <c r="FT1246" s="52" t="s">
        <v>1110</v>
      </c>
      <c r="FY1246" s="51" t="s">
        <v>954</v>
      </c>
      <c r="GN1246" s="51" t="s">
        <v>1075</v>
      </c>
      <c r="JK1246" s="51" t="s">
        <v>1080</v>
      </c>
      <c r="JP1246" s="51" t="s">
        <v>973</v>
      </c>
    </row>
    <row r="1247" spans="1:276" ht="115.5" thickBot="1">
      <c r="A1247" s="52">
        <v>0</v>
      </c>
      <c r="K1247" s="51" t="s">
        <v>98</v>
      </c>
      <c r="P1247" s="51" t="s">
        <v>1092</v>
      </c>
      <c r="AE1247" s="133"/>
      <c r="AO1247" s="51" t="s">
        <v>1143</v>
      </c>
      <c r="BD1247" s="52" t="s">
        <v>1103</v>
      </c>
      <c r="BI1247" s="51" t="s">
        <v>1095</v>
      </c>
      <c r="CM1247" s="51" t="s">
        <v>1054</v>
      </c>
      <c r="FY1247" s="52" t="s">
        <v>171</v>
      </c>
      <c r="GD1247" s="51" t="s">
        <v>1095</v>
      </c>
      <c r="GN1247" s="52" t="s">
        <v>1076</v>
      </c>
      <c r="HM1247" s="51" t="s">
        <v>1050</v>
      </c>
      <c r="JA1247" s="51" t="s">
        <v>1098</v>
      </c>
      <c r="JK1247" s="69"/>
      <c r="JL1247" s="69" t="s">
        <v>1081</v>
      </c>
      <c r="JM1247" s="69" t="s">
        <v>1082</v>
      </c>
    </row>
    <row r="1248" spans="1:276" ht="23.5" thickBot="1">
      <c r="F1248" s="50" t="s">
        <v>1064</v>
      </c>
      <c r="K1248" s="52" t="s">
        <v>2978</v>
      </c>
      <c r="P1248" s="52" t="s">
        <v>1111</v>
      </c>
      <c r="AO1248" s="52" t="s">
        <v>12150</v>
      </c>
      <c r="CM1248" s="52">
        <v>2016</v>
      </c>
      <c r="DV1248" s="51" t="s">
        <v>1094</v>
      </c>
      <c r="EK1248" s="51" t="s">
        <v>1094</v>
      </c>
      <c r="EZ1248" s="51" t="s">
        <v>1129</v>
      </c>
      <c r="FT1248" s="51" t="s">
        <v>1092</v>
      </c>
      <c r="HM1248" s="52">
        <v>70</v>
      </c>
      <c r="JA1248" s="52">
        <v>157400</v>
      </c>
      <c r="JK1248" s="72" t="s">
        <v>1083</v>
      </c>
      <c r="JL1248" s="72"/>
      <c r="JM1248" s="72"/>
      <c r="JP1248" s="51" t="s">
        <v>98</v>
      </c>
    </row>
    <row r="1249" spans="1:276" ht="23.5" thickBot="1">
      <c r="A1249" s="51" t="s">
        <v>1099</v>
      </c>
      <c r="AE1249" s="132"/>
      <c r="BD1249" s="51" t="s">
        <v>1097</v>
      </c>
      <c r="BI1249" s="51" t="s">
        <v>1143</v>
      </c>
      <c r="DV1249" s="52">
        <v>9000</v>
      </c>
      <c r="EK1249" s="52">
        <v>71556</v>
      </c>
      <c r="EZ1249" s="52" t="s">
        <v>132</v>
      </c>
      <c r="FT1249" s="52" t="s">
        <v>1562</v>
      </c>
      <c r="FY1249" s="51" t="s">
        <v>956</v>
      </c>
      <c r="GD1249" s="51" t="s">
        <v>1143</v>
      </c>
      <c r="GN1249" s="83" t="s">
        <v>3535</v>
      </c>
      <c r="JK1249" s="73" t="s">
        <v>1084</v>
      </c>
      <c r="JL1249" s="73"/>
      <c r="JM1249" s="73"/>
    </row>
    <row r="1250" spans="1:276" ht="35" thickBot="1">
      <c r="A1250" s="52" t="s">
        <v>1104</v>
      </c>
      <c r="K1250" s="50" t="s">
        <v>1148</v>
      </c>
      <c r="P1250" s="83" t="s">
        <v>4311</v>
      </c>
      <c r="AE1250" s="133"/>
      <c r="AO1250" s="51" t="s">
        <v>1145</v>
      </c>
      <c r="BD1250" s="52">
        <v>654000</v>
      </c>
      <c r="BI1250" s="52" t="s">
        <v>7597</v>
      </c>
      <c r="CM1250" s="51" t="s">
        <v>1056</v>
      </c>
      <c r="FY1250" s="52" t="s">
        <v>124</v>
      </c>
      <c r="GD1250" s="52" t="s">
        <v>4389</v>
      </c>
      <c r="HM1250" s="51" t="s">
        <v>1053</v>
      </c>
      <c r="JA1250" s="51" t="s">
        <v>1099</v>
      </c>
      <c r="JK1250" s="72" t="s">
        <v>1085</v>
      </c>
      <c r="JL1250" s="72"/>
      <c r="JM1250" s="72"/>
    </row>
    <row r="1251" spans="1:276" ht="17" thickBot="1">
      <c r="F1251" s="51" t="s">
        <v>1065</v>
      </c>
      <c r="P1251" s="51" t="s">
        <v>1094</v>
      </c>
      <c r="AO1251" s="52" t="s">
        <v>12151</v>
      </c>
      <c r="CM1251" s="52">
        <v>2021</v>
      </c>
      <c r="DV1251" s="51" t="s">
        <v>707</v>
      </c>
      <c r="EK1251" s="51" t="s">
        <v>707</v>
      </c>
      <c r="EZ1251" s="50" t="s">
        <v>1130</v>
      </c>
      <c r="FT1251" s="51" t="s">
        <v>1094</v>
      </c>
      <c r="HM1251" s="52">
        <v>2015</v>
      </c>
      <c r="JA1251" s="52" t="s">
        <v>1106</v>
      </c>
      <c r="JK1251" s="73" t="s">
        <v>1086</v>
      </c>
      <c r="JL1251" s="71">
        <v>1</v>
      </c>
      <c r="JM1251" s="71">
        <v>600000</v>
      </c>
    </row>
    <row r="1252" spans="1:276" ht="23.5" thickBot="1">
      <c r="A1252" s="51" t="s">
        <v>1101</v>
      </c>
      <c r="P1252" s="52">
        <v>1468</v>
      </c>
      <c r="AE1252" s="132"/>
      <c r="BD1252" s="51" t="s">
        <v>1098</v>
      </c>
      <c r="BI1252" s="51" t="s">
        <v>1145</v>
      </c>
      <c r="DV1252" s="52" t="s">
        <v>1095</v>
      </c>
      <c r="EK1252" s="52" t="s">
        <v>1114</v>
      </c>
      <c r="FT1252" s="52">
        <v>1713.6</v>
      </c>
      <c r="FY1252" s="51" t="s">
        <v>958</v>
      </c>
      <c r="GD1252" s="51" t="s">
        <v>1145</v>
      </c>
      <c r="GN1252" s="50" t="s">
        <v>1077</v>
      </c>
      <c r="JK1252" s="72" t="s">
        <v>1087</v>
      </c>
      <c r="JL1252" s="72"/>
      <c r="JM1252" s="72"/>
      <c r="JP1252" s="51" t="s">
        <v>950</v>
      </c>
    </row>
    <row r="1253" spans="1:276" ht="16.5">
      <c r="A1253" s="52" t="s">
        <v>1112</v>
      </c>
      <c r="F1253" s="51" t="s">
        <v>1066</v>
      </c>
      <c r="K1253" s="51" t="s">
        <v>1149</v>
      </c>
      <c r="AE1253" s="133"/>
      <c r="AO1253" s="51" t="s">
        <v>1147</v>
      </c>
      <c r="BD1253" s="52">
        <v>2300000</v>
      </c>
      <c r="BI1253" s="52" t="s">
        <v>7598</v>
      </c>
      <c r="CM1253" s="51" t="s">
        <v>1070</v>
      </c>
      <c r="FY1253" s="52" t="s">
        <v>171</v>
      </c>
      <c r="GD1253" s="52" t="s">
        <v>4390</v>
      </c>
      <c r="HM1253" s="51" t="s">
        <v>1054</v>
      </c>
      <c r="JA1253" s="51" t="s">
        <v>1101</v>
      </c>
      <c r="JK1253" s="50" t="s">
        <v>1088</v>
      </c>
      <c r="JP1253" s="52" t="s">
        <v>5076</v>
      </c>
    </row>
    <row r="1254" spans="1:276">
      <c r="F1254" s="52" t="s">
        <v>1067</v>
      </c>
      <c r="K1254" s="52" t="s">
        <v>1150</v>
      </c>
      <c r="P1254" s="51" t="s">
        <v>707</v>
      </c>
      <c r="AO1254" s="52">
        <v>10992</v>
      </c>
      <c r="CM1254" s="52">
        <v>1.776</v>
      </c>
      <c r="DV1254" s="51" t="s">
        <v>1096</v>
      </c>
      <c r="EK1254" s="51" t="s">
        <v>1096</v>
      </c>
      <c r="EZ1254" s="51" t="s">
        <v>1131</v>
      </c>
      <c r="FT1254" s="51" t="s">
        <v>707</v>
      </c>
      <c r="HM1254" s="52">
        <v>2015</v>
      </c>
      <c r="JA1254" s="52" t="s">
        <v>1120</v>
      </c>
    </row>
    <row r="1255" spans="1:276">
      <c r="A1255" s="51" t="s">
        <v>98</v>
      </c>
      <c r="P1255" s="52" t="s">
        <v>1114</v>
      </c>
      <c r="AE1255" s="132"/>
      <c r="BD1255" s="51" t="s">
        <v>1099</v>
      </c>
      <c r="BI1255" s="51" t="s">
        <v>1147</v>
      </c>
      <c r="DV1255" s="52" t="s">
        <v>1103</v>
      </c>
      <c r="EK1255" s="52" t="s">
        <v>1103</v>
      </c>
      <c r="FT1255" s="52" t="s">
        <v>1095</v>
      </c>
      <c r="FY1255" s="51" t="s">
        <v>960</v>
      </c>
      <c r="GD1255" s="51" t="s">
        <v>1147</v>
      </c>
      <c r="GN1255" s="51" t="s">
        <v>1078</v>
      </c>
      <c r="JP1255" s="51" t="s">
        <v>952</v>
      </c>
    </row>
    <row r="1256" spans="1:276">
      <c r="A1256" s="52" t="s">
        <v>2358</v>
      </c>
      <c r="F1256" s="51" t="s">
        <v>1068</v>
      </c>
      <c r="AO1256" s="51" t="s">
        <v>98</v>
      </c>
      <c r="BD1256" s="52" t="s">
        <v>1100</v>
      </c>
      <c r="BI1256" s="52">
        <v>149378</v>
      </c>
      <c r="CM1256" s="51" t="s">
        <v>1071</v>
      </c>
      <c r="EZ1256" s="51" t="s">
        <v>1132</v>
      </c>
      <c r="GD1256" s="52">
        <v>599817</v>
      </c>
      <c r="GN1256" s="52" t="s">
        <v>132</v>
      </c>
      <c r="HM1256" s="51" t="s">
        <v>1249</v>
      </c>
      <c r="JA1256" s="51" t="s">
        <v>98</v>
      </c>
      <c r="JK1256" s="51" t="s">
        <v>1089</v>
      </c>
      <c r="JP1256" s="52" t="s">
        <v>953</v>
      </c>
    </row>
    <row r="1257" spans="1:276">
      <c r="F1257" s="52" t="s">
        <v>2007</v>
      </c>
      <c r="P1257" s="51" t="s">
        <v>1096</v>
      </c>
      <c r="AO1257" s="52" t="s">
        <v>12152</v>
      </c>
      <c r="CM1257" s="52">
        <v>1.54</v>
      </c>
      <c r="DV1257" s="51" t="s">
        <v>1097</v>
      </c>
      <c r="EK1257" s="51" t="s">
        <v>1097</v>
      </c>
      <c r="EZ1257" s="52" t="s">
        <v>1583</v>
      </c>
      <c r="FT1257" s="51" t="s">
        <v>1096</v>
      </c>
      <c r="FY1257" s="51" t="s">
        <v>961</v>
      </c>
      <c r="HM1257" s="52">
        <v>531308</v>
      </c>
    </row>
    <row r="1258" spans="1:276" ht="16.5">
      <c r="P1258" s="52" t="s">
        <v>1103</v>
      </c>
      <c r="BD1258" s="51" t="s">
        <v>1101</v>
      </c>
      <c r="BI1258" s="51" t="s">
        <v>98</v>
      </c>
      <c r="DV1258" s="52">
        <v>2800000000</v>
      </c>
      <c r="EK1258" s="52">
        <v>0</v>
      </c>
      <c r="FT1258" s="52" t="s">
        <v>1103</v>
      </c>
      <c r="FY1258" s="52" t="s">
        <v>171</v>
      </c>
      <c r="GD1258" s="51" t="s">
        <v>98</v>
      </c>
      <c r="GN1258" s="50" t="s">
        <v>1079</v>
      </c>
      <c r="JK1258" s="51" t="s">
        <v>1090</v>
      </c>
      <c r="JP1258" s="51" t="s">
        <v>954</v>
      </c>
    </row>
    <row r="1259" spans="1:276" ht="16.5">
      <c r="F1259" s="51" t="s">
        <v>1069</v>
      </c>
      <c r="AE1259" s="131"/>
      <c r="AO1259" s="51" t="s">
        <v>1095</v>
      </c>
      <c r="BD1259" s="52" t="s">
        <v>1107</v>
      </c>
      <c r="CM1259" s="51" t="s">
        <v>1072</v>
      </c>
      <c r="EZ1259" s="51" t="s">
        <v>1134</v>
      </c>
      <c r="HM1259" s="51" t="s">
        <v>1056</v>
      </c>
      <c r="JK1259" s="52" t="s">
        <v>1116</v>
      </c>
      <c r="JP1259" s="52" t="s">
        <v>975</v>
      </c>
    </row>
    <row r="1260" spans="1:276" ht="16.5">
      <c r="A1260" s="51" t="s">
        <v>1090</v>
      </c>
      <c r="F1260" s="52" t="s">
        <v>2008</v>
      </c>
      <c r="P1260" s="51" t="s">
        <v>1097</v>
      </c>
      <c r="BI1260" s="51" t="s">
        <v>1114</v>
      </c>
      <c r="CM1260" s="52">
        <v>100</v>
      </c>
      <c r="DV1260" s="51" t="s">
        <v>1098</v>
      </c>
      <c r="EK1260" s="51" t="s">
        <v>1098</v>
      </c>
      <c r="EZ1260" s="52" t="s">
        <v>9004</v>
      </c>
      <c r="FT1260" s="51" t="s">
        <v>1097</v>
      </c>
      <c r="FY1260" s="51" t="s">
        <v>962</v>
      </c>
      <c r="GD1260" s="51" t="s">
        <v>1114</v>
      </c>
      <c r="HM1260" s="52">
        <v>2060</v>
      </c>
      <c r="JA1260" s="50" t="s">
        <v>1121</v>
      </c>
    </row>
    <row r="1261" spans="1:276" ht="15" thickBot="1">
      <c r="A1261" s="52" t="s">
        <v>1118</v>
      </c>
      <c r="P1261" s="52">
        <v>106853</v>
      </c>
      <c r="AO1261" s="51" t="s">
        <v>1143</v>
      </c>
      <c r="BD1261" s="51" t="s">
        <v>98</v>
      </c>
      <c r="DV1261" s="52">
        <v>100000000</v>
      </c>
      <c r="EK1261" s="52">
        <v>273116</v>
      </c>
      <c r="FT1261" s="52">
        <v>348309</v>
      </c>
      <c r="FY1261" s="52" t="s">
        <v>171</v>
      </c>
      <c r="GN1261" s="51" t="s">
        <v>1080</v>
      </c>
      <c r="JK1261" s="51" t="s">
        <v>1092</v>
      </c>
      <c r="JP1261" s="51" t="s">
        <v>956</v>
      </c>
    </row>
    <row r="1262" spans="1:276" ht="104" customHeight="1" thickBot="1">
      <c r="F1262" s="51" t="s">
        <v>1053</v>
      </c>
      <c r="AE1262" s="132"/>
      <c r="AO1262" s="52" t="s">
        <v>12150</v>
      </c>
      <c r="BD1262" s="52" t="s">
        <v>6846</v>
      </c>
      <c r="BI1262" s="51" t="s">
        <v>1143</v>
      </c>
      <c r="CM1262" s="51" t="s">
        <v>1073</v>
      </c>
      <c r="EZ1262" s="51" t="s">
        <v>1135</v>
      </c>
      <c r="GD1262" s="51" t="s">
        <v>1143</v>
      </c>
      <c r="GN1262" s="69"/>
      <c r="GO1262" s="69" t="s">
        <v>1081</v>
      </c>
      <c r="GP1262" s="69" t="s">
        <v>1082</v>
      </c>
      <c r="HM1262" s="51" t="s">
        <v>1057</v>
      </c>
      <c r="JK1262" s="52" t="s">
        <v>11364</v>
      </c>
      <c r="JP1262" s="52" t="s">
        <v>976</v>
      </c>
    </row>
    <row r="1263" spans="1:276" ht="23.5" thickBot="1">
      <c r="A1263" s="51" t="s">
        <v>1092</v>
      </c>
      <c r="F1263" s="52">
        <v>2015</v>
      </c>
      <c r="P1263" s="51" t="s">
        <v>1098</v>
      </c>
      <c r="AE1263" s="134"/>
      <c r="AF1263" s="134"/>
      <c r="BI1263" s="52" t="s">
        <v>7597</v>
      </c>
      <c r="CM1263" s="52" t="s">
        <v>2002</v>
      </c>
      <c r="DV1263" s="51" t="s">
        <v>1099</v>
      </c>
      <c r="EK1263" s="51" t="s">
        <v>1099</v>
      </c>
      <c r="EZ1263" s="52" t="s">
        <v>1136</v>
      </c>
      <c r="FT1263" s="51" t="s">
        <v>1098</v>
      </c>
      <c r="FY1263" s="51" t="s">
        <v>964</v>
      </c>
      <c r="GD1263" s="52" t="s">
        <v>4389</v>
      </c>
      <c r="GN1263" s="72" t="s">
        <v>1083</v>
      </c>
      <c r="GO1263" s="72"/>
      <c r="GP1263" s="72"/>
      <c r="HM1263" s="52" t="s">
        <v>1250</v>
      </c>
      <c r="JA1263" s="51" t="s">
        <v>1122</v>
      </c>
    </row>
    <row r="1264" spans="1:276" ht="23.5" thickBot="1">
      <c r="A1264" s="52" t="s">
        <v>2359</v>
      </c>
      <c r="P1264" s="52">
        <v>480874</v>
      </c>
      <c r="AE1264" s="136"/>
      <c r="AF1264" s="136"/>
      <c r="AO1264" s="51" t="s">
        <v>1145</v>
      </c>
      <c r="DV1264" s="52" t="s">
        <v>1104</v>
      </c>
      <c r="EK1264" s="52" t="s">
        <v>1117</v>
      </c>
      <c r="FT1264" s="52">
        <v>2637871</v>
      </c>
      <c r="FY1264" s="52" t="s">
        <v>171</v>
      </c>
      <c r="GN1264" s="73" t="s">
        <v>1084</v>
      </c>
      <c r="GO1264" s="71">
        <v>1</v>
      </c>
      <c r="GP1264" s="71">
        <v>2500</v>
      </c>
      <c r="JA1264" s="69" t="s">
        <v>1123</v>
      </c>
      <c r="JB1264" s="69" t="s">
        <v>98</v>
      </c>
      <c r="JK1264" s="51" t="s">
        <v>1094</v>
      </c>
      <c r="JP1264" s="51" t="s">
        <v>958</v>
      </c>
    </row>
    <row r="1265" spans="1:276" ht="88.5" thickBot="1">
      <c r="F1265" s="51" t="s">
        <v>1054</v>
      </c>
      <c r="AE1265" s="136"/>
      <c r="AF1265" s="136"/>
      <c r="AO1265" s="52" t="s">
        <v>12151</v>
      </c>
      <c r="BI1265" s="51" t="s">
        <v>1145</v>
      </c>
      <c r="CM1265" s="51" t="s">
        <v>732</v>
      </c>
      <c r="EZ1265" s="51" t="s">
        <v>1137</v>
      </c>
      <c r="GD1265" s="51" t="s">
        <v>1145</v>
      </c>
      <c r="GN1265" s="72" t="s">
        <v>1085</v>
      </c>
      <c r="GO1265" s="70">
        <v>3</v>
      </c>
      <c r="GP1265" s="70">
        <v>5381</v>
      </c>
      <c r="HM1265" s="51" t="s">
        <v>1059</v>
      </c>
      <c r="JA1265" s="70" t="s">
        <v>1124</v>
      </c>
      <c r="JB1265" s="70" t="s">
        <v>11944</v>
      </c>
      <c r="JK1265" s="52">
        <v>600000</v>
      </c>
      <c r="JP1265" s="52" t="s">
        <v>3114</v>
      </c>
    </row>
    <row r="1266" spans="1:276" ht="32.5" thickBot="1">
      <c r="A1266" s="51" t="s">
        <v>1094</v>
      </c>
      <c r="F1266" s="52">
        <v>2015</v>
      </c>
      <c r="P1266" s="51" t="s">
        <v>1099</v>
      </c>
      <c r="AE1266" s="136"/>
      <c r="AF1266" s="136"/>
      <c r="BD1266" s="51" t="s">
        <v>1090</v>
      </c>
      <c r="BI1266" s="52" t="s">
        <v>7598</v>
      </c>
      <c r="CM1266" s="52" t="s">
        <v>8350</v>
      </c>
      <c r="DV1266" s="51" t="s">
        <v>1101</v>
      </c>
      <c r="EK1266" s="51" t="s">
        <v>1101</v>
      </c>
      <c r="EZ1266" s="52" t="s">
        <v>171</v>
      </c>
      <c r="FT1266" s="51" t="s">
        <v>1099</v>
      </c>
      <c r="FY1266" s="51" t="s">
        <v>966</v>
      </c>
      <c r="GD1266" s="52" t="s">
        <v>4390</v>
      </c>
      <c r="GN1266" s="73" t="s">
        <v>1086</v>
      </c>
      <c r="GO1266" s="71">
        <v>16</v>
      </c>
      <c r="GP1266" s="71">
        <v>8771</v>
      </c>
      <c r="HM1266" s="52">
        <v>0</v>
      </c>
      <c r="JA1266" s="71" t="s">
        <v>1125</v>
      </c>
      <c r="JB1266" s="71" t="s">
        <v>11945</v>
      </c>
    </row>
    <row r="1267" spans="1:276" ht="240.5" customHeight="1" thickBot="1">
      <c r="A1267" s="52">
        <v>41900</v>
      </c>
      <c r="P1267" s="52" t="s">
        <v>1106</v>
      </c>
      <c r="AE1267" s="136"/>
      <c r="AF1267" s="136"/>
      <c r="AO1267" s="51" t="s">
        <v>1147</v>
      </c>
      <c r="BD1267" s="52" t="s">
        <v>1091</v>
      </c>
      <c r="DV1267" s="52" t="s">
        <v>1567</v>
      </c>
      <c r="EK1267" s="52" t="s">
        <v>1567</v>
      </c>
      <c r="FT1267" s="52" t="s">
        <v>1100</v>
      </c>
      <c r="FY1267" s="52" t="s">
        <v>171</v>
      </c>
      <c r="GN1267" s="72" t="s">
        <v>1087</v>
      </c>
      <c r="GO1267" s="72"/>
      <c r="GP1267" s="72"/>
      <c r="JA1267" s="70" t="s">
        <v>1126</v>
      </c>
      <c r="JB1267" s="70" t="s">
        <v>11946</v>
      </c>
      <c r="JK1267" s="51" t="s">
        <v>707</v>
      </c>
      <c r="JP1267" s="51" t="s">
        <v>960</v>
      </c>
    </row>
    <row r="1268" spans="1:276" ht="64.5" thickBot="1">
      <c r="F1268" s="51" t="s">
        <v>1056</v>
      </c>
      <c r="AE1268" s="136"/>
      <c r="AF1268" s="136"/>
      <c r="AO1268" s="52">
        <v>61602</v>
      </c>
      <c r="BI1268" s="51" t="s">
        <v>1147</v>
      </c>
      <c r="CM1268" s="51" t="s">
        <v>1074</v>
      </c>
      <c r="EZ1268" s="51" t="s">
        <v>1139</v>
      </c>
      <c r="GD1268" s="51" t="s">
        <v>1147</v>
      </c>
      <c r="GN1268" s="50" t="s">
        <v>1088</v>
      </c>
      <c r="HM1268" s="51" t="s">
        <v>1060</v>
      </c>
      <c r="JA1268" s="71" t="s">
        <v>1127</v>
      </c>
      <c r="JB1268" s="71" t="s">
        <v>11947</v>
      </c>
      <c r="JK1268" s="52" t="s">
        <v>1095</v>
      </c>
      <c r="JP1268" s="52" t="s">
        <v>5077</v>
      </c>
    </row>
    <row r="1269" spans="1:276" ht="32.5" thickBot="1">
      <c r="A1269" s="51" t="s">
        <v>707</v>
      </c>
      <c r="F1269" s="52">
        <v>2040</v>
      </c>
      <c r="P1269" s="51" t="s">
        <v>1101</v>
      </c>
      <c r="AE1269" s="131"/>
      <c r="BD1269" s="51" t="s">
        <v>1092</v>
      </c>
      <c r="BI1269" s="52">
        <v>0</v>
      </c>
      <c r="CM1269" s="52" t="s">
        <v>8351</v>
      </c>
      <c r="DV1269" s="51" t="s">
        <v>98</v>
      </c>
      <c r="EK1269" s="51" t="s">
        <v>98</v>
      </c>
      <c r="FT1269" s="51" t="s">
        <v>1101</v>
      </c>
      <c r="FY1269" s="51" t="s">
        <v>968</v>
      </c>
      <c r="GD1269" s="52">
        <v>554560</v>
      </c>
      <c r="HM1269" s="52" t="s">
        <v>1061</v>
      </c>
      <c r="JA1269" s="70" t="s">
        <v>36</v>
      </c>
      <c r="JB1269" s="70" t="s">
        <v>11948</v>
      </c>
    </row>
    <row r="1270" spans="1:276" ht="16.5">
      <c r="A1270" s="52" t="s">
        <v>704</v>
      </c>
      <c r="P1270" s="52" t="s">
        <v>1102</v>
      </c>
      <c r="AO1270" s="51" t="s">
        <v>98</v>
      </c>
      <c r="BD1270" s="52" t="s">
        <v>1105</v>
      </c>
      <c r="DV1270" s="52" t="s">
        <v>1579</v>
      </c>
      <c r="EZ1270" s="51" t="s">
        <v>98</v>
      </c>
      <c r="FT1270" s="52" t="s">
        <v>1107</v>
      </c>
      <c r="FY1270" s="52" t="s">
        <v>124</v>
      </c>
      <c r="JA1270" s="50" t="s">
        <v>1128</v>
      </c>
      <c r="JK1270" s="51" t="s">
        <v>1096</v>
      </c>
      <c r="JP1270" s="51" t="s">
        <v>961</v>
      </c>
    </row>
    <row r="1271" spans="1:276">
      <c r="F1271" s="51" t="s">
        <v>1070</v>
      </c>
      <c r="AO1271" s="52" t="s">
        <v>12153</v>
      </c>
      <c r="BI1271" s="51" t="s">
        <v>98</v>
      </c>
      <c r="CM1271" s="51" t="s">
        <v>1075</v>
      </c>
      <c r="EZ1271" s="52" t="s">
        <v>9005</v>
      </c>
      <c r="GD1271" s="51" t="s">
        <v>98</v>
      </c>
      <c r="GN1271" s="51" t="s">
        <v>1089</v>
      </c>
      <c r="HM1271" s="51" t="s">
        <v>732</v>
      </c>
      <c r="JK1271" s="52" t="s">
        <v>1103</v>
      </c>
      <c r="JP1271" s="52" t="s">
        <v>4608</v>
      </c>
    </row>
    <row r="1272" spans="1:276">
      <c r="A1272" s="51" t="s">
        <v>1096</v>
      </c>
      <c r="F1272" s="52">
        <v>48</v>
      </c>
      <c r="P1272" s="51" t="s">
        <v>98</v>
      </c>
      <c r="AE1272" s="132"/>
      <c r="BD1272" s="51" t="s">
        <v>1094</v>
      </c>
      <c r="BI1272" s="52" t="s">
        <v>7599</v>
      </c>
      <c r="CM1272" s="52" t="s">
        <v>1076</v>
      </c>
      <c r="FT1272" s="51" t="s">
        <v>98</v>
      </c>
      <c r="FY1272" s="51" t="s">
        <v>969</v>
      </c>
      <c r="GD1272" s="52" t="s">
        <v>5592</v>
      </c>
      <c r="HM1272" s="52" t="s">
        <v>420</v>
      </c>
    </row>
    <row r="1273" spans="1:276" ht="16.5">
      <c r="A1273" s="52" t="s">
        <v>1103</v>
      </c>
      <c r="P1273" s="52" t="s">
        <v>4310</v>
      </c>
      <c r="AE1273" s="133"/>
      <c r="AO1273" s="51" t="s">
        <v>1114</v>
      </c>
      <c r="BD1273" s="52">
        <v>1880</v>
      </c>
      <c r="EK1273" s="50" t="s">
        <v>1121</v>
      </c>
      <c r="FT1273" s="52" t="s">
        <v>9414</v>
      </c>
      <c r="FY1273" s="52" t="s">
        <v>124</v>
      </c>
      <c r="GN1273" s="51" t="s">
        <v>1090</v>
      </c>
      <c r="JA1273" s="51" t="s">
        <v>1129</v>
      </c>
      <c r="JK1273" s="51" t="s">
        <v>1097</v>
      </c>
      <c r="JP1273" s="51" t="s">
        <v>962</v>
      </c>
    </row>
    <row r="1274" spans="1:276" ht="16.5">
      <c r="F1274" s="51" t="s">
        <v>1071</v>
      </c>
      <c r="BI1274" s="50" t="s">
        <v>1148</v>
      </c>
      <c r="DV1274" s="50" t="s">
        <v>1121</v>
      </c>
      <c r="GD1274" s="50" t="s">
        <v>1148</v>
      </c>
      <c r="GN1274" s="52" t="s">
        <v>1091</v>
      </c>
      <c r="JA1274" s="52" t="s">
        <v>132</v>
      </c>
      <c r="JP1274" s="52" t="s">
        <v>1004</v>
      </c>
    </row>
    <row r="1275" spans="1:276" ht="16.5">
      <c r="A1275" s="51" t="s">
        <v>1097</v>
      </c>
      <c r="F1275" s="52">
        <v>100</v>
      </c>
      <c r="AE1275" s="131"/>
      <c r="AO1275" s="51" t="s">
        <v>1143</v>
      </c>
      <c r="BD1275" s="51" t="s">
        <v>707</v>
      </c>
      <c r="EZ1275" s="50" t="s">
        <v>1140</v>
      </c>
      <c r="FY1275" s="51" t="s">
        <v>970</v>
      </c>
      <c r="JK1275" s="51" t="s">
        <v>1098</v>
      </c>
    </row>
    <row r="1276" spans="1:276" ht="17" thickBot="1">
      <c r="A1276" s="52">
        <v>3256440</v>
      </c>
      <c r="AO1276" s="52" t="s">
        <v>12150</v>
      </c>
      <c r="BD1276" s="52" t="s">
        <v>1095</v>
      </c>
      <c r="CM1276" s="51" t="s">
        <v>1066</v>
      </c>
      <c r="EK1276" s="51" t="s">
        <v>1122</v>
      </c>
      <c r="FY1276" s="52" t="s">
        <v>124</v>
      </c>
      <c r="GN1276" s="51" t="s">
        <v>1092</v>
      </c>
      <c r="HM1276" s="51" t="s">
        <v>1046</v>
      </c>
      <c r="JA1276" s="50" t="s">
        <v>1130</v>
      </c>
      <c r="JP1276" s="51" t="s">
        <v>964</v>
      </c>
    </row>
    <row r="1277" spans="1:276" ht="17" thickBot="1">
      <c r="F1277" s="51" t="s">
        <v>1072</v>
      </c>
      <c r="P1277" s="51" t="s">
        <v>1090</v>
      </c>
      <c r="BI1277" s="51" t="s">
        <v>1149</v>
      </c>
      <c r="CM1277" s="52" t="s">
        <v>8352</v>
      </c>
      <c r="DV1277" s="51" t="s">
        <v>1122</v>
      </c>
      <c r="EK1277" s="69" t="s">
        <v>1123</v>
      </c>
      <c r="EL1277" s="69" t="s">
        <v>98</v>
      </c>
      <c r="FT1277" s="50" t="s">
        <v>1121</v>
      </c>
      <c r="GD1277" s="51" t="s">
        <v>1149</v>
      </c>
      <c r="GN1277" s="52" t="s">
        <v>1108</v>
      </c>
      <c r="HM1277" s="52" t="s">
        <v>1252</v>
      </c>
      <c r="JK1277" s="51" t="s">
        <v>1099</v>
      </c>
      <c r="JP1277" s="52" t="s">
        <v>979</v>
      </c>
    </row>
    <row r="1278" spans="1:276" ht="136.5" thickBot="1">
      <c r="A1278" s="51" t="s">
        <v>1098</v>
      </c>
      <c r="F1278" s="52">
        <v>100</v>
      </c>
      <c r="P1278" s="52" t="s">
        <v>1116</v>
      </c>
      <c r="AE1278" s="132"/>
      <c r="AO1278" s="51" t="s">
        <v>1145</v>
      </c>
      <c r="BD1278" s="51" t="s">
        <v>1096</v>
      </c>
      <c r="BI1278" s="52" t="s">
        <v>1150</v>
      </c>
      <c r="DV1278" s="69" t="s">
        <v>1123</v>
      </c>
      <c r="DW1278" s="69" t="s">
        <v>98</v>
      </c>
      <c r="EK1278" s="70" t="s">
        <v>1125</v>
      </c>
      <c r="EL1278" s="70" t="s">
        <v>3345</v>
      </c>
      <c r="EZ1278" s="50" t="s">
        <v>1141</v>
      </c>
      <c r="FY1278" s="51" t="s">
        <v>971</v>
      </c>
      <c r="GD1278" s="52" t="s">
        <v>1150</v>
      </c>
      <c r="JK1278" s="52" t="s">
        <v>1106</v>
      </c>
    </row>
    <row r="1279" spans="1:276" ht="112.5" thickBot="1">
      <c r="A1279" s="52">
        <v>0</v>
      </c>
      <c r="AO1279" s="52" t="s">
        <v>12151</v>
      </c>
      <c r="BD1279" s="52" t="s">
        <v>1103</v>
      </c>
      <c r="CM1279" s="51" t="s">
        <v>1068</v>
      </c>
      <c r="DV1279" s="70" t="s">
        <v>1124</v>
      </c>
      <c r="DW1279" s="70" t="s">
        <v>1580</v>
      </c>
      <c r="EK1279" s="71" t="s">
        <v>1774</v>
      </c>
      <c r="EL1279" s="71" t="s">
        <v>3346</v>
      </c>
      <c r="GD1279" s="52" t="s">
        <v>5593</v>
      </c>
      <c r="GN1279" s="51" t="s">
        <v>1094</v>
      </c>
      <c r="HM1279" s="51" t="s">
        <v>707</v>
      </c>
      <c r="JA1279" s="51" t="s">
        <v>1131</v>
      </c>
      <c r="JP1279" s="51" t="s">
        <v>966</v>
      </c>
    </row>
    <row r="1280" spans="1:276" ht="409.6" thickBot="1">
      <c r="F1280" s="51" t="s">
        <v>1073</v>
      </c>
      <c r="P1280" s="51" t="s">
        <v>1092</v>
      </c>
      <c r="AE1280" s="132"/>
      <c r="CM1280" s="52" t="s">
        <v>8353</v>
      </c>
      <c r="DV1280" s="71" t="s">
        <v>1125</v>
      </c>
      <c r="DW1280" s="71" t="s">
        <v>1581</v>
      </c>
      <c r="EK1280" s="70" t="s">
        <v>1126</v>
      </c>
      <c r="EL1280" s="70" t="s">
        <v>3347</v>
      </c>
      <c r="FT1280" s="51" t="s">
        <v>1122</v>
      </c>
      <c r="FY1280" s="51" t="s">
        <v>972</v>
      </c>
      <c r="GD1280" s="52" t="s">
        <v>5594</v>
      </c>
      <c r="GN1280" s="52">
        <v>442</v>
      </c>
      <c r="HM1280" s="52" t="s">
        <v>1048</v>
      </c>
      <c r="JK1280" s="51" t="s">
        <v>1101</v>
      </c>
      <c r="JP1280" s="52" t="s">
        <v>1731</v>
      </c>
    </row>
    <row r="1281" spans="1:276" ht="104.5" thickBot="1">
      <c r="A1281" s="51" t="s">
        <v>1099</v>
      </c>
      <c r="F1281" s="52" t="s">
        <v>2002</v>
      </c>
      <c r="P1281" s="52" t="s">
        <v>4312</v>
      </c>
      <c r="AE1281" s="133"/>
      <c r="AO1281" s="51" t="s">
        <v>1147</v>
      </c>
      <c r="BD1281" s="51" t="s">
        <v>1097</v>
      </c>
      <c r="DV1281" s="70" t="s">
        <v>1275</v>
      </c>
      <c r="DW1281" s="70" t="s">
        <v>1582</v>
      </c>
      <c r="EK1281" s="71" t="s">
        <v>1124</v>
      </c>
      <c r="EL1281" s="71" t="s">
        <v>3348</v>
      </c>
      <c r="EZ1281" s="51" t="s">
        <v>1142</v>
      </c>
      <c r="FT1281" s="69" t="s">
        <v>1123</v>
      </c>
      <c r="FU1281" s="69" t="s">
        <v>98</v>
      </c>
      <c r="GD1281" s="52" t="s">
        <v>1285</v>
      </c>
      <c r="JA1281" s="51" t="s">
        <v>1132</v>
      </c>
      <c r="JK1281" s="52" t="s">
        <v>1107</v>
      </c>
    </row>
    <row r="1282" spans="1:276" ht="192.5" thickBot="1">
      <c r="A1282" s="52" t="s">
        <v>1104</v>
      </c>
      <c r="AO1282" s="52">
        <v>53744</v>
      </c>
      <c r="BD1282" s="52">
        <v>350000</v>
      </c>
      <c r="CM1282" s="51" t="s">
        <v>1069</v>
      </c>
      <c r="DV1282" s="50" t="s">
        <v>1128</v>
      </c>
      <c r="EK1282" s="70" t="s">
        <v>3349</v>
      </c>
      <c r="EL1282" s="70" t="s">
        <v>3350</v>
      </c>
      <c r="FT1282" s="70" t="s">
        <v>1125</v>
      </c>
      <c r="FU1282" s="70" t="s">
        <v>9415</v>
      </c>
      <c r="FY1282" s="51" t="s">
        <v>973</v>
      </c>
      <c r="GD1282" s="52" t="s">
        <v>1286</v>
      </c>
      <c r="GN1282" s="51" t="s">
        <v>707</v>
      </c>
      <c r="HM1282" s="51" t="s">
        <v>1049</v>
      </c>
      <c r="JA1282" s="52" t="s">
        <v>1133</v>
      </c>
      <c r="JP1282" s="51" t="s">
        <v>968</v>
      </c>
    </row>
    <row r="1283" spans="1:276" ht="184.5" thickBot="1">
      <c r="F1283" s="51" t="s">
        <v>732</v>
      </c>
      <c r="P1283" s="83" t="s">
        <v>4313</v>
      </c>
      <c r="AE1283" s="132"/>
      <c r="CM1283" s="52" t="s">
        <v>27</v>
      </c>
      <c r="EK1283" s="50" t="s">
        <v>1128</v>
      </c>
      <c r="EZ1283" s="51" t="s">
        <v>72</v>
      </c>
      <c r="FT1283" s="71" t="s">
        <v>1273</v>
      </c>
      <c r="FU1283" s="71" t="s">
        <v>9416</v>
      </c>
      <c r="GN1283" s="52" t="s">
        <v>1095</v>
      </c>
      <c r="HM1283" s="52">
        <v>100</v>
      </c>
      <c r="JK1283" s="51" t="s">
        <v>98</v>
      </c>
      <c r="JP1283" s="52" t="s">
        <v>124</v>
      </c>
    </row>
    <row r="1284" spans="1:276" ht="88.5" thickBot="1">
      <c r="A1284" s="51" t="s">
        <v>1101</v>
      </c>
      <c r="F1284" s="52" t="s">
        <v>2009</v>
      </c>
      <c r="P1284" s="51" t="s">
        <v>1094</v>
      </c>
      <c r="AE1284" s="133"/>
      <c r="AO1284" s="51" t="s">
        <v>98</v>
      </c>
      <c r="BD1284" s="51" t="s">
        <v>1098</v>
      </c>
      <c r="FT1284" s="70" t="s">
        <v>2025</v>
      </c>
      <c r="FU1284" s="70" t="s">
        <v>9417</v>
      </c>
      <c r="FY1284" s="51" t="s">
        <v>98</v>
      </c>
      <c r="JA1284" s="51" t="s">
        <v>1134</v>
      </c>
    </row>
    <row r="1285" spans="1:276" ht="128.5" thickBot="1">
      <c r="A1285" s="52" t="s">
        <v>1112</v>
      </c>
      <c r="P1285" s="52">
        <v>25640</v>
      </c>
      <c r="AO1285" s="52" t="s">
        <v>12154</v>
      </c>
      <c r="BD1285" s="52">
        <v>610000</v>
      </c>
      <c r="CM1285" s="51" t="s">
        <v>1053</v>
      </c>
      <c r="DV1285" s="51" t="s">
        <v>1129</v>
      </c>
      <c r="EZ1285" s="51" t="s">
        <v>1143</v>
      </c>
      <c r="FT1285" s="71" t="s">
        <v>1126</v>
      </c>
      <c r="FU1285" s="71" t="s">
        <v>9418</v>
      </c>
      <c r="GN1285" s="51" t="s">
        <v>1096</v>
      </c>
      <c r="HM1285" s="51" t="s">
        <v>1050</v>
      </c>
      <c r="JA1285" s="52" t="s">
        <v>11949</v>
      </c>
      <c r="JP1285" s="51" t="s">
        <v>969</v>
      </c>
    </row>
    <row r="1286" spans="1:276" ht="80.5" thickBot="1">
      <c r="F1286" s="51" t="s">
        <v>1074</v>
      </c>
      <c r="AE1286" s="132"/>
      <c r="CM1286" s="52">
        <v>2016</v>
      </c>
      <c r="DV1286" s="52" t="s">
        <v>132</v>
      </c>
      <c r="EK1286" s="51" t="s">
        <v>1129</v>
      </c>
      <c r="EZ1286" s="52" t="s">
        <v>9006</v>
      </c>
      <c r="FT1286" s="70" t="s">
        <v>1275</v>
      </c>
      <c r="FU1286" s="70" t="s">
        <v>9419</v>
      </c>
      <c r="GN1286" s="52" t="s">
        <v>1103</v>
      </c>
      <c r="HM1286" s="52">
        <v>23</v>
      </c>
      <c r="JP1286" s="52" t="s">
        <v>124</v>
      </c>
    </row>
    <row r="1287" spans="1:276" ht="16.5">
      <c r="A1287" s="51" t="s">
        <v>98</v>
      </c>
      <c r="F1287" s="52" t="s">
        <v>2010</v>
      </c>
      <c r="P1287" s="51" t="s">
        <v>707</v>
      </c>
      <c r="AE1287" s="133"/>
      <c r="AO1287" s="50" t="s">
        <v>1148</v>
      </c>
      <c r="BD1287" s="51" t="s">
        <v>1099</v>
      </c>
      <c r="EK1287" s="52" t="s">
        <v>132</v>
      </c>
      <c r="FT1287" s="50" t="s">
        <v>1128</v>
      </c>
      <c r="JA1287" s="51" t="s">
        <v>1135</v>
      </c>
      <c r="JK1287" s="50" t="s">
        <v>1121</v>
      </c>
    </row>
    <row r="1288" spans="1:276" ht="16.5">
      <c r="A1288" s="52" t="s">
        <v>2360</v>
      </c>
      <c r="P1288" s="52" t="s">
        <v>1114</v>
      </c>
      <c r="BD1288" s="52" t="s">
        <v>1100</v>
      </c>
      <c r="CM1288" s="51" t="s">
        <v>1054</v>
      </c>
      <c r="DV1288" s="50" t="s">
        <v>1130</v>
      </c>
      <c r="EZ1288" s="51" t="s">
        <v>1145</v>
      </c>
      <c r="FY1288" s="51" t="s">
        <v>950</v>
      </c>
      <c r="GN1288" s="51" t="s">
        <v>1097</v>
      </c>
      <c r="HM1288" s="51" t="s">
        <v>1053</v>
      </c>
      <c r="JA1288" s="52" t="s">
        <v>1136</v>
      </c>
      <c r="JP1288" s="51" t="s">
        <v>970</v>
      </c>
    </row>
    <row r="1289" spans="1:276" ht="16.5">
      <c r="F1289" s="51" t="s">
        <v>1075</v>
      </c>
      <c r="AE1289" s="132"/>
      <c r="CM1289" s="52">
        <v>2016</v>
      </c>
      <c r="EK1289" s="50" t="s">
        <v>1130</v>
      </c>
      <c r="EZ1289" s="52" t="s">
        <v>9007</v>
      </c>
      <c r="FY1289" s="52" t="s">
        <v>171</v>
      </c>
      <c r="GN1289" s="52">
        <v>61442</v>
      </c>
      <c r="HM1289" s="52">
        <v>2015</v>
      </c>
      <c r="JP1289" s="52" t="s">
        <v>124</v>
      </c>
    </row>
    <row r="1290" spans="1:276" ht="15" thickBot="1">
      <c r="F1290" s="52" t="s">
        <v>1261</v>
      </c>
      <c r="P1290" s="51" t="s">
        <v>1096</v>
      </c>
      <c r="AE1290" s="133"/>
      <c r="AO1290" s="51" t="s">
        <v>1149</v>
      </c>
      <c r="BD1290" s="51" t="s">
        <v>1101</v>
      </c>
      <c r="FT1290" s="51" t="s">
        <v>1129</v>
      </c>
      <c r="JA1290" s="51" t="s">
        <v>1137</v>
      </c>
      <c r="JK1290" s="51" t="s">
        <v>1122</v>
      </c>
    </row>
    <row r="1291" spans="1:276" ht="15" thickBot="1">
      <c r="P1291" s="52" t="s">
        <v>1103</v>
      </c>
      <c r="AO1291" s="52" t="s">
        <v>1150</v>
      </c>
      <c r="BD1291" s="52" t="s">
        <v>1107</v>
      </c>
      <c r="CM1291" s="51" t="s">
        <v>1056</v>
      </c>
      <c r="DV1291" s="51" t="s">
        <v>1131</v>
      </c>
      <c r="EZ1291" s="51" t="s">
        <v>1147</v>
      </c>
      <c r="FT1291" s="52" t="s">
        <v>112</v>
      </c>
      <c r="FY1291" s="51" t="s">
        <v>952</v>
      </c>
      <c r="GN1291" s="51" t="s">
        <v>1098</v>
      </c>
      <c r="HM1291" s="51" t="s">
        <v>1054</v>
      </c>
      <c r="JA1291" s="52" t="s">
        <v>1138</v>
      </c>
      <c r="JK1291" s="69" t="s">
        <v>1123</v>
      </c>
      <c r="JL1291" s="69" t="s">
        <v>98</v>
      </c>
      <c r="JP1291" s="51" t="s">
        <v>971</v>
      </c>
    </row>
    <row r="1292" spans="1:276" ht="160.5" thickBot="1">
      <c r="A1292" s="50" t="s">
        <v>1121</v>
      </c>
      <c r="AE1292" s="138"/>
      <c r="AO1292" s="52" t="s">
        <v>12155</v>
      </c>
      <c r="CM1292" s="52">
        <v>2021</v>
      </c>
      <c r="EK1292" s="51" t="s">
        <v>1131</v>
      </c>
      <c r="EZ1292" s="52">
        <v>127739</v>
      </c>
      <c r="FY1292" s="52" t="s">
        <v>171</v>
      </c>
      <c r="GN1292" s="52">
        <v>9462</v>
      </c>
      <c r="HM1292" s="52">
        <v>2015</v>
      </c>
      <c r="JK1292" s="70" t="s">
        <v>2965</v>
      </c>
      <c r="JL1292" s="70" t="s">
        <v>11365</v>
      </c>
      <c r="JP1292" s="52" t="s">
        <v>5078</v>
      </c>
    </row>
    <row r="1293" spans="1:276" ht="16.5">
      <c r="P1293" s="51" t="s">
        <v>1097</v>
      </c>
      <c r="AE1293" s="132"/>
      <c r="BD1293" s="51" t="s">
        <v>98</v>
      </c>
      <c r="DV1293" s="51" t="s">
        <v>1132</v>
      </c>
      <c r="FT1293" s="50" t="s">
        <v>1140</v>
      </c>
      <c r="JA1293" s="83" t="s">
        <v>11950</v>
      </c>
      <c r="JK1293" s="50" t="s">
        <v>1128</v>
      </c>
    </row>
    <row r="1294" spans="1:276">
      <c r="F1294" s="51" t="s">
        <v>1066</v>
      </c>
      <c r="P1294" s="52">
        <v>0</v>
      </c>
      <c r="BD1294" s="52" t="s">
        <v>6847</v>
      </c>
      <c r="CM1294" s="51" t="s">
        <v>1070</v>
      </c>
      <c r="DV1294" s="52" t="s">
        <v>1583</v>
      </c>
      <c r="EK1294" s="51" t="s">
        <v>1132</v>
      </c>
      <c r="EZ1294" s="51" t="s">
        <v>98</v>
      </c>
      <c r="FY1294" s="51" t="s">
        <v>954</v>
      </c>
      <c r="GN1294" s="51" t="s">
        <v>1099</v>
      </c>
      <c r="HM1294" s="51" t="s">
        <v>1249</v>
      </c>
      <c r="JA1294" s="51" t="s">
        <v>1139</v>
      </c>
      <c r="JP1294" s="51" t="s">
        <v>972</v>
      </c>
    </row>
    <row r="1295" spans="1:276" ht="15" thickBot="1">
      <c r="A1295" s="51" t="s">
        <v>1122</v>
      </c>
      <c r="F1295" s="52" t="s">
        <v>1067</v>
      </c>
      <c r="AE1295" s="132"/>
      <c r="CM1295" s="52">
        <v>2.8313000000000001E-5</v>
      </c>
      <c r="EK1295" s="52" t="s">
        <v>1133</v>
      </c>
      <c r="FY1295" s="52" t="s">
        <v>171</v>
      </c>
      <c r="GN1295" s="52" t="s">
        <v>1104</v>
      </c>
      <c r="HM1295" s="52">
        <v>531308</v>
      </c>
      <c r="JP1295" s="52" t="s">
        <v>420</v>
      </c>
    </row>
    <row r="1296" spans="1:276" ht="17" thickBot="1">
      <c r="A1296" s="69" t="s">
        <v>1123</v>
      </c>
      <c r="B1296" s="69" t="s">
        <v>98</v>
      </c>
      <c r="P1296" s="51" t="s">
        <v>1098</v>
      </c>
      <c r="AE1296" s="133"/>
      <c r="DV1296" s="51" t="s">
        <v>1134</v>
      </c>
      <c r="EZ1296" s="51" t="s">
        <v>1095</v>
      </c>
      <c r="FT1296" s="50" t="s">
        <v>1141</v>
      </c>
      <c r="JA1296" s="51" t="s">
        <v>98</v>
      </c>
      <c r="JK1296" s="51" t="s">
        <v>1129</v>
      </c>
    </row>
    <row r="1297" spans="1:276" ht="168.5" customHeight="1" thickBot="1">
      <c r="A1297" s="70" t="s">
        <v>1125</v>
      </c>
      <c r="B1297" s="70" t="s">
        <v>2361</v>
      </c>
      <c r="F1297" s="51" t="s">
        <v>1068</v>
      </c>
      <c r="P1297" s="52">
        <v>10050</v>
      </c>
      <c r="CM1297" s="51" t="s">
        <v>1071</v>
      </c>
      <c r="DV1297" s="52" t="s">
        <v>1584</v>
      </c>
      <c r="EK1297" s="51" t="s">
        <v>1134</v>
      </c>
      <c r="FY1297" s="51" t="s">
        <v>956</v>
      </c>
      <c r="GN1297" s="51" t="s">
        <v>1101</v>
      </c>
      <c r="HM1297" s="51" t="s">
        <v>1056</v>
      </c>
      <c r="JA1297" s="52" t="s">
        <v>11951</v>
      </c>
      <c r="JK1297" s="52" t="s">
        <v>112</v>
      </c>
      <c r="JP1297" s="51" t="s">
        <v>973</v>
      </c>
    </row>
    <row r="1298" spans="1:276" ht="409.6" thickBot="1">
      <c r="A1298" s="71" t="s">
        <v>1774</v>
      </c>
      <c r="B1298" s="71" t="s">
        <v>2362</v>
      </c>
      <c r="F1298" s="52" t="s">
        <v>2011</v>
      </c>
      <c r="BD1298" s="51" t="s">
        <v>1090</v>
      </c>
      <c r="CM1298" s="52">
        <v>2.4561000000000001E-5</v>
      </c>
      <c r="EK1298" s="52" t="s">
        <v>3351</v>
      </c>
      <c r="EZ1298" s="51" t="s">
        <v>1143</v>
      </c>
      <c r="FY1298" s="52" t="s">
        <v>124</v>
      </c>
      <c r="GN1298" s="52" t="s">
        <v>1120</v>
      </c>
      <c r="HM1298" s="52">
        <v>2030</v>
      </c>
    </row>
    <row r="1299" spans="1:276" ht="409.6" thickBot="1">
      <c r="A1299" s="70" t="s">
        <v>1126</v>
      </c>
      <c r="B1299" s="70" t="s">
        <v>2363</v>
      </c>
      <c r="P1299" s="51" t="s">
        <v>1099</v>
      </c>
      <c r="BD1299" s="52" t="s">
        <v>6848</v>
      </c>
      <c r="DV1299" s="51" t="s">
        <v>1135</v>
      </c>
      <c r="EZ1299" s="52" t="s">
        <v>9006</v>
      </c>
      <c r="FT1299" s="51" t="s">
        <v>1142</v>
      </c>
      <c r="JK1299" s="50" t="s">
        <v>1140</v>
      </c>
      <c r="JP1299" s="51" t="s">
        <v>98</v>
      </c>
    </row>
    <row r="1300" spans="1:276" ht="296.5" thickBot="1">
      <c r="A1300" s="71" t="s">
        <v>2025</v>
      </c>
      <c r="B1300" s="71" t="s">
        <v>2364</v>
      </c>
      <c r="F1300" s="51" t="s">
        <v>1069</v>
      </c>
      <c r="P1300" s="52" t="s">
        <v>1104</v>
      </c>
      <c r="AE1300" s="132"/>
      <c r="CM1300" s="51" t="s">
        <v>1072</v>
      </c>
      <c r="DV1300" s="52" t="s">
        <v>1585</v>
      </c>
      <c r="EK1300" s="51" t="s">
        <v>1135</v>
      </c>
      <c r="FY1300" s="51" t="s">
        <v>958</v>
      </c>
      <c r="GN1300" s="51" t="s">
        <v>98</v>
      </c>
      <c r="HM1300" s="51" t="s">
        <v>1057</v>
      </c>
    </row>
    <row r="1301" spans="1:276" ht="409.6" thickBot="1">
      <c r="A1301" s="70" t="s">
        <v>2365</v>
      </c>
      <c r="B1301" s="70" t="s">
        <v>2366</v>
      </c>
      <c r="F1301" s="52" t="s">
        <v>2012</v>
      </c>
      <c r="AE1301" s="133"/>
      <c r="BD1301" s="51" t="s">
        <v>1092</v>
      </c>
      <c r="CM1301" s="52">
        <v>100</v>
      </c>
      <c r="EK1301" s="52" t="s">
        <v>1585</v>
      </c>
      <c r="EZ1301" s="51" t="s">
        <v>1145</v>
      </c>
      <c r="FT1301" s="51" t="s">
        <v>72</v>
      </c>
      <c r="FY1301" s="52" t="s">
        <v>171</v>
      </c>
      <c r="GN1301" s="52" t="s">
        <v>3536</v>
      </c>
      <c r="HM1301" s="52" t="s">
        <v>1250</v>
      </c>
      <c r="JA1301" s="51" t="s">
        <v>1132</v>
      </c>
    </row>
    <row r="1302" spans="1:276" ht="384.5" customHeight="1" thickBot="1">
      <c r="A1302" s="71" t="s">
        <v>2367</v>
      </c>
      <c r="B1302" s="71" t="s">
        <v>2368</v>
      </c>
      <c r="P1302" s="51" t="s">
        <v>1101</v>
      </c>
      <c r="BD1302" s="52" t="s">
        <v>124</v>
      </c>
      <c r="DV1302" s="51" t="s">
        <v>1137</v>
      </c>
      <c r="EZ1302" s="52" t="s">
        <v>9007</v>
      </c>
      <c r="JA1302" s="52" t="s">
        <v>1133</v>
      </c>
      <c r="JK1302" s="50" t="s">
        <v>1141</v>
      </c>
    </row>
    <row r="1303" spans="1:276" ht="16.5">
      <c r="A1303" s="50" t="s">
        <v>1128</v>
      </c>
      <c r="F1303" s="51" t="s">
        <v>1053</v>
      </c>
      <c r="P1303" s="52" t="s">
        <v>1104</v>
      </c>
      <c r="AE1303" s="132"/>
      <c r="CM1303" s="51" t="s">
        <v>1073</v>
      </c>
      <c r="DV1303" s="52" t="s">
        <v>1586</v>
      </c>
      <c r="EK1303" s="51" t="s">
        <v>1137</v>
      </c>
      <c r="FT1303" s="51" t="s">
        <v>1143</v>
      </c>
      <c r="FY1303" s="51" t="s">
        <v>960</v>
      </c>
      <c r="HM1303" s="51" t="s">
        <v>1059</v>
      </c>
      <c r="JP1303" s="51" t="s">
        <v>950</v>
      </c>
    </row>
    <row r="1304" spans="1:276">
      <c r="F1304" s="52">
        <v>2015</v>
      </c>
      <c r="AE1304" s="133"/>
      <c r="BD1304" s="51" t="s">
        <v>1094</v>
      </c>
      <c r="CM1304" s="52" t="s">
        <v>2002</v>
      </c>
      <c r="EK1304" s="52" t="s">
        <v>3352</v>
      </c>
      <c r="EZ1304" s="51" t="s">
        <v>1147</v>
      </c>
      <c r="FT1304" s="52" t="s">
        <v>9203</v>
      </c>
      <c r="HM1304" s="52">
        <v>0</v>
      </c>
      <c r="JA1304" s="51" t="s">
        <v>1134</v>
      </c>
      <c r="JP1304" s="52" t="s">
        <v>5079</v>
      </c>
    </row>
    <row r="1305" spans="1:276">
      <c r="P1305" s="51" t="s">
        <v>98</v>
      </c>
      <c r="BD1305" s="52">
        <v>500</v>
      </c>
      <c r="DV1305" s="51" t="s">
        <v>1139</v>
      </c>
      <c r="EZ1305" s="52">
        <v>452753</v>
      </c>
      <c r="FY1305" s="51" t="s">
        <v>961</v>
      </c>
      <c r="GN1305" s="51" t="s">
        <v>1090</v>
      </c>
      <c r="JA1305" s="52" t="s">
        <v>11952</v>
      </c>
      <c r="JK1305" s="51" t="s">
        <v>1142</v>
      </c>
    </row>
    <row r="1306" spans="1:276">
      <c r="A1306" s="51" t="s">
        <v>1129</v>
      </c>
      <c r="F1306" s="51" t="s">
        <v>1054</v>
      </c>
      <c r="P1306" s="52" t="s">
        <v>4314</v>
      </c>
      <c r="AE1306" s="132"/>
      <c r="CM1306" s="51" t="s">
        <v>732</v>
      </c>
      <c r="DV1306" s="52">
        <v>66</v>
      </c>
      <c r="EK1306" s="51" t="s">
        <v>1139</v>
      </c>
      <c r="FT1306" s="51" t="s">
        <v>1145</v>
      </c>
      <c r="FY1306" s="52" t="s">
        <v>171</v>
      </c>
      <c r="GN1306" s="52" t="s">
        <v>1091</v>
      </c>
      <c r="HM1306" s="51" t="s">
        <v>1060</v>
      </c>
      <c r="JP1306" s="51" t="s">
        <v>952</v>
      </c>
    </row>
    <row r="1307" spans="1:276">
      <c r="A1307" s="52" t="s">
        <v>132</v>
      </c>
      <c r="F1307" s="52">
        <v>2015</v>
      </c>
      <c r="AE1307" s="133"/>
      <c r="BD1307" s="51" t="s">
        <v>707</v>
      </c>
      <c r="CM1307" s="52" t="s">
        <v>8354</v>
      </c>
      <c r="EK1307" s="52">
        <v>19</v>
      </c>
      <c r="EZ1307" s="51" t="s">
        <v>98</v>
      </c>
      <c r="FT1307" s="52" t="s">
        <v>9204</v>
      </c>
      <c r="HM1307" s="52" t="s">
        <v>1061</v>
      </c>
      <c r="JA1307" s="51" t="s">
        <v>1135</v>
      </c>
      <c r="JK1307" s="51" t="s">
        <v>72</v>
      </c>
      <c r="JP1307" s="52" t="s">
        <v>953</v>
      </c>
    </row>
    <row r="1308" spans="1:276">
      <c r="BD1308" s="52" t="s">
        <v>1095</v>
      </c>
      <c r="DV1308" s="51" t="s">
        <v>98</v>
      </c>
      <c r="FY1308" s="51" t="s">
        <v>962</v>
      </c>
      <c r="GN1308" s="51" t="s">
        <v>1092</v>
      </c>
      <c r="JA1308" s="52" t="s">
        <v>1136</v>
      </c>
    </row>
    <row r="1309" spans="1:276" ht="16.5">
      <c r="A1309" s="50" t="s">
        <v>1130</v>
      </c>
      <c r="F1309" s="51" t="s">
        <v>1056</v>
      </c>
      <c r="AE1309" s="132"/>
      <c r="CM1309" s="51" t="s">
        <v>1074</v>
      </c>
      <c r="DV1309" s="52" t="s">
        <v>1587</v>
      </c>
      <c r="EK1309" s="51" t="s">
        <v>98</v>
      </c>
      <c r="EZ1309" s="51" t="s">
        <v>1114</v>
      </c>
      <c r="FT1309" s="51" t="s">
        <v>1147</v>
      </c>
      <c r="FY1309" s="52" t="s">
        <v>171</v>
      </c>
      <c r="GN1309" s="52" t="s">
        <v>1105</v>
      </c>
      <c r="HM1309" s="51" t="s">
        <v>732</v>
      </c>
      <c r="JK1309" s="51" t="s">
        <v>1143</v>
      </c>
      <c r="JP1309" s="51" t="s">
        <v>954</v>
      </c>
    </row>
    <row r="1310" spans="1:276">
      <c r="F1310" s="52">
        <v>2025</v>
      </c>
      <c r="P1310" s="51" t="s">
        <v>1090</v>
      </c>
      <c r="AE1310" s="133"/>
      <c r="BD1310" s="51" t="s">
        <v>1096</v>
      </c>
      <c r="CM1310" s="52" t="s">
        <v>8351</v>
      </c>
      <c r="EK1310" s="52" t="s">
        <v>3353</v>
      </c>
      <c r="FT1310" s="52">
        <v>50190.3</v>
      </c>
      <c r="HM1310" s="52" t="s">
        <v>420</v>
      </c>
      <c r="JA1310" s="51" t="s">
        <v>1137</v>
      </c>
      <c r="JK1310" s="52" t="s">
        <v>11366</v>
      </c>
      <c r="JP1310" s="52" t="s">
        <v>975</v>
      </c>
    </row>
    <row r="1311" spans="1:276">
      <c r="P1311" s="52" t="s">
        <v>1113</v>
      </c>
      <c r="BD1311" s="52" t="s">
        <v>1103</v>
      </c>
      <c r="EZ1311" s="51" t="s">
        <v>1143</v>
      </c>
      <c r="FY1311" s="51" t="s">
        <v>964</v>
      </c>
      <c r="GN1311" s="51" t="s">
        <v>1094</v>
      </c>
      <c r="JA1311" s="52" t="s">
        <v>1138</v>
      </c>
    </row>
    <row r="1312" spans="1:276">
      <c r="A1312" s="51" t="s">
        <v>1131</v>
      </c>
      <c r="F1312" s="51" t="s">
        <v>1070</v>
      </c>
      <c r="AE1312" s="132"/>
      <c r="CM1312" s="51" t="s">
        <v>1075</v>
      </c>
      <c r="FT1312" s="51" t="s">
        <v>98</v>
      </c>
      <c r="FY1312" s="52" t="s">
        <v>171</v>
      </c>
      <c r="GN1312" s="52">
        <v>350.5</v>
      </c>
      <c r="JK1312" s="51" t="s">
        <v>1145</v>
      </c>
      <c r="JP1312" s="51" t="s">
        <v>956</v>
      </c>
    </row>
    <row r="1313" spans="1:276" ht="16.5">
      <c r="F1313" s="52">
        <v>1.1000000000000001</v>
      </c>
      <c r="P1313" s="51" t="s">
        <v>1092</v>
      </c>
      <c r="BD1313" s="51" t="s">
        <v>1097</v>
      </c>
      <c r="CM1313" s="52" t="s">
        <v>1076</v>
      </c>
      <c r="DV1313" s="50" t="s">
        <v>1140</v>
      </c>
      <c r="EZ1313" s="51" t="s">
        <v>1145</v>
      </c>
      <c r="JA1313" s="51" t="s">
        <v>1139</v>
      </c>
      <c r="JK1313" s="52" t="s">
        <v>11367</v>
      </c>
      <c r="JP1313" s="52" t="s">
        <v>1198</v>
      </c>
    </row>
    <row r="1314" spans="1:276" ht="16.5">
      <c r="A1314" s="51" t="s">
        <v>1132</v>
      </c>
      <c r="P1314" s="52" t="s">
        <v>693</v>
      </c>
      <c r="AE1314" s="132"/>
      <c r="BD1314" s="52">
        <v>185000</v>
      </c>
      <c r="EK1314" s="51" t="s">
        <v>1132</v>
      </c>
      <c r="FT1314" s="51" t="s">
        <v>1095</v>
      </c>
      <c r="FY1314" s="51" t="s">
        <v>966</v>
      </c>
      <c r="GN1314" s="51" t="s">
        <v>707</v>
      </c>
      <c r="HM1314" s="50" t="s">
        <v>1044</v>
      </c>
    </row>
    <row r="1315" spans="1:276">
      <c r="A1315" s="52" t="s">
        <v>1133</v>
      </c>
      <c r="F1315" s="51" t="s">
        <v>1071</v>
      </c>
      <c r="AE1315" s="133"/>
      <c r="EK1315" s="52" t="s">
        <v>1133</v>
      </c>
      <c r="EZ1315" s="51" t="s">
        <v>1147</v>
      </c>
      <c r="FY1315" s="52" t="s">
        <v>171</v>
      </c>
      <c r="GN1315" s="52" t="s">
        <v>72</v>
      </c>
      <c r="JA1315" s="51" t="s">
        <v>98</v>
      </c>
      <c r="JK1315" s="51" t="s">
        <v>1147</v>
      </c>
      <c r="JP1315" s="51" t="s">
        <v>958</v>
      </c>
    </row>
    <row r="1316" spans="1:276" ht="16.5">
      <c r="F1316" s="52">
        <v>3.4</v>
      </c>
      <c r="P1316" s="83" t="s">
        <v>4315</v>
      </c>
      <c r="BD1316" s="51" t="s">
        <v>1098</v>
      </c>
      <c r="DV1316" s="50" t="s">
        <v>1141</v>
      </c>
      <c r="FT1316" s="51" t="s">
        <v>1143</v>
      </c>
      <c r="JA1316" s="52" t="s">
        <v>11953</v>
      </c>
      <c r="JK1316" s="52">
        <v>35425</v>
      </c>
      <c r="JP1316" s="52" t="s">
        <v>3114</v>
      </c>
    </row>
    <row r="1317" spans="1:276">
      <c r="A1317" s="51" t="s">
        <v>1134</v>
      </c>
      <c r="P1317" s="51" t="s">
        <v>1094</v>
      </c>
      <c r="BD1317" s="52">
        <v>0</v>
      </c>
      <c r="CM1317" s="51" t="s">
        <v>1066</v>
      </c>
      <c r="EK1317" s="51" t="s">
        <v>1134</v>
      </c>
      <c r="EZ1317" s="51" t="s">
        <v>98</v>
      </c>
      <c r="FT1317" s="52" t="s">
        <v>9203</v>
      </c>
      <c r="FY1317" s="51" t="s">
        <v>968</v>
      </c>
      <c r="GN1317" s="51" t="s">
        <v>1096</v>
      </c>
      <c r="HM1317" s="51" t="s">
        <v>1045</v>
      </c>
    </row>
    <row r="1318" spans="1:276">
      <c r="A1318" s="52" t="s">
        <v>2369</v>
      </c>
      <c r="F1318" s="51" t="s">
        <v>1072</v>
      </c>
      <c r="P1318" s="52">
        <v>892</v>
      </c>
      <c r="CM1318" s="52" t="s">
        <v>8352</v>
      </c>
      <c r="EK1318" s="52" t="s">
        <v>3354</v>
      </c>
      <c r="FY1318" s="52" t="s">
        <v>124</v>
      </c>
      <c r="GN1318" s="52" t="s">
        <v>1103</v>
      </c>
      <c r="JK1318" s="51" t="s">
        <v>98</v>
      </c>
      <c r="JP1318" s="51" t="s">
        <v>960</v>
      </c>
    </row>
    <row r="1319" spans="1:276" ht="16.5">
      <c r="F1319" s="52">
        <v>100</v>
      </c>
      <c r="AE1319" s="131"/>
      <c r="BD1319" s="51" t="s">
        <v>1099</v>
      </c>
      <c r="DV1319" s="51" t="s">
        <v>1142</v>
      </c>
      <c r="EZ1319" s="50" t="s">
        <v>1148</v>
      </c>
      <c r="FT1319" s="51" t="s">
        <v>1145</v>
      </c>
      <c r="HM1319" s="51" t="s">
        <v>1046</v>
      </c>
      <c r="JK1319" s="52" t="s">
        <v>11368</v>
      </c>
      <c r="JP1319" s="52" t="s">
        <v>5077</v>
      </c>
    </row>
    <row r="1320" spans="1:276" ht="16.5">
      <c r="A1320" s="51" t="s">
        <v>1135</v>
      </c>
      <c r="P1320" s="51" t="s">
        <v>707</v>
      </c>
      <c r="BD1320" s="52" t="s">
        <v>1104</v>
      </c>
      <c r="CM1320" s="51" t="s">
        <v>1068</v>
      </c>
      <c r="EK1320" s="51" t="s">
        <v>1135</v>
      </c>
      <c r="FT1320" s="52" t="s">
        <v>9204</v>
      </c>
      <c r="FY1320" s="51" t="s">
        <v>969</v>
      </c>
      <c r="GN1320" s="51" t="s">
        <v>1097</v>
      </c>
      <c r="HM1320" s="52" t="s">
        <v>1047</v>
      </c>
      <c r="JA1320" s="50" t="s">
        <v>1140</v>
      </c>
    </row>
    <row r="1321" spans="1:276">
      <c r="A1321" s="52" t="s">
        <v>1136</v>
      </c>
      <c r="F1321" s="51" t="s">
        <v>1073</v>
      </c>
      <c r="P1321" s="52" t="s">
        <v>72</v>
      </c>
      <c r="CM1321" s="52" t="s">
        <v>8348</v>
      </c>
      <c r="DV1321" s="51" t="s">
        <v>72</v>
      </c>
      <c r="EK1321" s="52" t="s">
        <v>1280</v>
      </c>
      <c r="FY1321" s="52" t="s">
        <v>124</v>
      </c>
      <c r="GN1321" s="52">
        <v>63607</v>
      </c>
      <c r="JK1321" s="51" t="s">
        <v>1095</v>
      </c>
      <c r="JP1321" s="51" t="s">
        <v>961</v>
      </c>
    </row>
    <row r="1322" spans="1:276" ht="16.5">
      <c r="F1322" s="52" t="s">
        <v>2002</v>
      </c>
      <c r="AE1322" s="131"/>
      <c r="BD1322" s="51" t="s">
        <v>1101</v>
      </c>
      <c r="EZ1322" s="51" t="s">
        <v>1149</v>
      </c>
      <c r="FT1322" s="51" t="s">
        <v>1147</v>
      </c>
      <c r="HM1322" s="51" t="s">
        <v>707</v>
      </c>
      <c r="JP1322" s="52" t="s">
        <v>4608</v>
      </c>
    </row>
    <row r="1323" spans="1:276" ht="16.5">
      <c r="A1323" s="51" t="s">
        <v>1137</v>
      </c>
      <c r="P1323" s="51" t="s">
        <v>1096</v>
      </c>
      <c r="BD1323" s="52" t="s">
        <v>1104</v>
      </c>
      <c r="CM1323" s="51" t="s">
        <v>1069</v>
      </c>
      <c r="DV1323" s="51" t="s">
        <v>1143</v>
      </c>
      <c r="EK1323" s="51" t="s">
        <v>1137</v>
      </c>
      <c r="EZ1323" s="52" t="s">
        <v>1150</v>
      </c>
      <c r="FT1323" s="52">
        <v>1080603.2</v>
      </c>
      <c r="FY1323" s="51" t="s">
        <v>970</v>
      </c>
      <c r="GN1323" s="51" t="s">
        <v>1098</v>
      </c>
      <c r="HM1323" s="52" t="s">
        <v>1048</v>
      </c>
      <c r="JA1323" s="50" t="s">
        <v>1141</v>
      </c>
      <c r="JK1323" s="51" t="s">
        <v>1143</v>
      </c>
    </row>
    <row r="1324" spans="1:276">
      <c r="A1324" s="52" t="s">
        <v>2370</v>
      </c>
      <c r="F1324" s="51" t="s">
        <v>732</v>
      </c>
      <c r="P1324" s="52" t="s">
        <v>1103</v>
      </c>
      <c r="CM1324" s="52" t="s">
        <v>27</v>
      </c>
      <c r="DV1324" s="52" t="s">
        <v>1588</v>
      </c>
      <c r="EK1324" s="52" t="s">
        <v>3355</v>
      </c>
      <c r="FY1324" s="52" t="s">
        <v>124</v>
      </c>
      <c r="GN1324" s="52">
        <v>9629</v>
      </c>
      <c r="JK1324" s="52" t="s">
        <v>11366</v>
      </c>
      <c r="JP1324" s="51" t="s">
        <v>962</v>
      </c>
    </row>
    <row r="1325" spans="1:276">
      <c r="F1325" s="52" t="s">
        <v>2013</v>
      </c>
      <c r="AE1325" s="132"/>
      <c r="BD1325" s="51" t="s">
        <v>98</v>
      </c>
      <c r="FT1325" s="51" t="s">
        <v>98</v>
      </c>
      <c r="HM1325" s="51" t="s">
        <v>1049</v>
      </c>
      <c r="JP1325" s="52" t="s">
        <v>1004</v>
      </c>
    </row>
    <row r="1326" spans="1:276">
      <c r="A1326" s="51" t="s">
        <v>1139</v>
      </c>
      <c r="P1326" s="51" t="s">
        <v>1097</v>
      </c>
      <c r="BD1326" s="52" t="s">
        <v>6849</v>
      </c>
      <c r="CM1326" s="51" t="s">
        <v>1053</v>
      </c>
      <c r="DV1326" s="51" t="s">
        <v>1145</v>
      </c>
      <c r="EK1326" s="51" t="s">
        <v>1139</v>
      </c>
      <c r="FY1326" s="51" t="s">
        <v>971</v>
      </c>
      <c r="GN1326" s="51" t="s">
        <v>1099</v>
      </c>
      <c r="HM1326" s="52">
        <v>100</v>
      </c>
      <c r="JA1326" s="51" t="s">
        <v>1142</v>
      </c>
      <c r="JK1326" s="51" t="s">
        <v>1145</v>
      </c>
    </row>
    <row r="1327" spans="1:276">
      <c r="F1327" s="51" t="s">
        <v>1074</v>
      </c>
      <c r="P1327" s="52">
        <v>156831</v>
      </c>
      <c r="AE1327" s="132"/>
      <c r="CM1327" s="52">
        <v>2016</v>
      </c>
      <c r="DV1327" s="52" t="s">
        <v>1589</v>
      </c>
      <c r="EK1327" s="52">
        <v>73</v>
      </c>
      <c r="FT1327" s="51" t="s">
        <v>1114</v>
      </c>
      <c r="GN1327" s="52" t="s">
        <v>1100</v>
      </c>
      <c r="JK1327" s="52" t="s">
        <v>11367</v>
      </c>
      <c r="JP1327" s="51" t="s">
        <v>964</v>
      </c>
    </row>
    <row r="1328" spans="1:276">
      <c r="A1328" s="51" t="s">
        <v>98</v>
      </c>
      <c r="F1328" s="52" t="s">
        <v>2014</v>
      </c>
      <c r="FY1328" s="51" t="s">
        <v>972</v>
      </c>
      <c r="HM1328" s="51" t="s">
        <v>1050</v>
      </c>
      <c r="JA1328" s="51" t="s">
        <v>72</v>
      </c>
      <c r="JP1328" s="52" t="s">
        <v>979</v>
      </c>
    </row>
    <row r="1329" spans="1:276">
      <c r="A1329" s="52" t="s">
        <v>2371</v>
      </c>
      <c r="P1329" s="51" t="s">
        <v>1098</v>
      </c>
      <c r="AE1329" s="132"/>
      <c r="CM1329" s="51" t="s">
        <v>1054</v>
      </c>
      <c r="DV1329" s="51" t="s">
        <v>1147</v>
      </c>
      <c r="EK1329" s="51" t="s">
        <v>98</v>
      </c>
      <c r="FT1329" s="51" t="s">
        <v>1143</v>
      </c>
      <c r="GN1329" s="51" t="s">
        <v>1101</v>
      </c>
      <c r="HM1329" s="52">
        <v>70</v>
      </c>
      <c r="JK1329" s="51" t="s">
        <v>1147</v>
      </c>
    </row>
    <row r="1330" spans="1:276">
      <c r="F1330" s="51" t="s">
        <v>1075</v>
      </c>
      <c r="P1330" s="52">
        <v>324736</v>
      </c>
      <c r="AE1330" s="133"/>
      <c r="BD1330" s="51" t="s">
        <v>1090</v>
      </c>
      <c r="CM1330" s="52">
        <v>2016</v>
      </c>
      <c r="DV1330" s="52">
        <v>2433000</v>
      </c>
      <c r="EK1330" s="52" t="s">
        <v>3356</v>
      </c>
      <c r="FT1330" s="52" t="s">
        <v>9203</v>
      </c>
      <c r="FY1330" s="51" t="s">
        <v>973</v>
      </c>
      <c r="GN1330" s="52" t="s">
        <v>1107</v>
      </c>
      <c r="JA1330" s="51" t="s">
        <v>1143</v>
      </c>
      <c r="JK1330" s="52">
        <v>1182783</v>
      </c>
      <c r="JP1330" s="51" t="s">
        <v>966</v>
      </c>
    </row>
    <row r="1331" spans="1:276">
      <c r="F1331" s="52" t="s">
        <v>1261</v>
      </c>
      <c r="BD1331" s="52" t="s">
        <v>1091</v>
      </c>
      <c r="HM1331" s="51" t="s">
        <v>1051</v>
      </c>
      <c r="JA1331" s="52" t="s">
        <v>1144</v>
      </c>
      <c r="JP1331" s="52" t="s">
        <v>171</v>
      </c>
    </row>
    <row r="1332" spans="1:276">
      <c r="P1332" s="51" t="s">
        <v>1099</v>
      </c>
      <c r="AE1332" s="132"/>
      <c r="CM1332" s="51" t="s">
        <v>1056</v>
      </c>
      <c r="DV1332" s="51" t="s">
        <v>98</v>
      </c>
      <c r="FT1332" s="51" t="s">
        <v>1145</v>
      </c>
      <c r="FY1332" s="51" t="s">
        <v>98</v>
      </c>
      <c r="GN1332" s="51" t="s">
        <v>98</v>
      </c>
      <c r="HM1332" s="52" t="s">
        <v>2005</v>
      </c>
      <c r="JK1332" s="51" t="s">
        <v>98</v>
      </c>
    </row>
    <row r="1333" spans="1:276">
      <c r="A1333" s="51" t="s">
        <v>1132</v>
      </c>
      <c r="P1333" s="52" t="s">
        <v>1100</v>
      </c>
      <c r="AE1333" s="133"/>
      <c r="BD1333" s="51" t="s">
        <v>1092</v>
      </c>
      <c r="CM1333" s="52">
        <v>2030</v>
      </c>
      <c r="FT1333" s="52" t="s">
        <v>9204</v>
      </c>
      <c r="GN1333" s="52" t="s">
        <v>3537</v>
      </c>
      <c r="JA1333" s="51" t="s">
        <v>1145</v>
      </c>
      <c r="JK1333" s="52" t="s">
        <v>11368</v>
      </c>
      <c r="JP1333" s="51" t="s">
        <v>968</v>
      </c>
    </row>
    <row r="1334" spans="1:276" ht="16.5">
      <c r="A1334" s="52" t="s">
        <v>547</v>
      </c>
      <c r="BD1334" s="52" t="s">
        <v>6850</v>
      </c>
      <c r="DV1334" s="51" t="s">
        <v>1095</v>
      </c>
      <c r="EK1334" s="50" t="s">
        <v>1140</v>
      </c>
      <c r="HM1334" s="51" t="s">
        <v>1053</v>
      </c>
      <c r="JA1334" s="52" t="s">
        <v>1146</v>
      </c>
      <c r="JP1334" s="52" t="s">
        <v>124</v>
      </c>
    </row>
    <row r="1335" spans="1:276" ht="16.5">
      <c r="F1335" s="50" t="s">
        <v>1077</v>
      </c>
      <c r="P1335" s="51" t="s">
        <v>1101</v>
      </c>
      <c r="AE1335" s="132"/>
      <c r="CM1335" s="51" t="s">
        <v>1070</v>
      </c>
      <c r="FT1335" s="51" t="s">
        <v>1147</v>
      </c>
      <c r="HM1335" s="52">
        <v>2015</v>
      </c>
      <c r="JK1335" s="51" t="s">
        <v>1114</v>
      </c>
    </row>
    <row r="1336" spans="1:276">
      <c r="A1336" s="51" t="s">
        <v>1134</v>
      </c>
      <c r="P1336" s="52" t="s">
        <v>3059</v>
      </c>
      <c r="AE1336" s="133"/>
      <c r="BD1336" s="51" t="s">
        <v>1094</v>
      </c>
      <c r="CM1336" s="52">
        <v>2.8313000000000001E-5</v>
      </c>
      <c r="DV1336" s="51" t="s">
        <v>1143</v>
      </c>
      <c r="FT1336" s="52">
        <v>1068073.3999999999</v>
      </c>
      <c r="FY1336" s="51" t="s">
        <v>950</v>
      </c>
      <c r="JA1336" s="51" t="s">
        <v>1147</v>
      </c>
      <c r="JP1336" s="51" t="s">
        <v>969</v>
      </c>
    </row>
    <row r="1337" spans="1:276" ht="16.5">
      <c r="A1337" s="52" t="s">
        <v>2372</v>
      </c>
      <c r="BD1337" s="52">
        <v>210</v>
      </c>
      <c r="DV1337" s="52" t="s">
        <v>1588</v>
      </c>
      <c r="EK1337" s="50" t="s">
        <v>1141</v>
      </c>
      <c r="FY1337" s="52" t="s">
        <v>171</v>
      </c>
      <c r="GN1337" s="51" t="s">
        <v>1090</v>
      </c>
      <c r="HM1337" s="51" t="s">
        <v>1054</v>
      </c>
      <c r="JA1337" s="52">
        <v>73527</v>
      </c>
      <c r="JK1337" s="51" t="s">
        <v>1143</v>
      </c>
      <c r="JP1337" s="52" t="s">
        <v>124</v>
      </c>
    </row>
    <row r="1338" spans="1:276">
      <c r="F1338" s="51" t="s">
        <v>1078</v>
      </c>
      <c r="P1338" s="51" t="s">
        <v>98</v>
      </c>
      <c r="AE1338" s="132"/>
      <c r="CM1338" s="51" t="s">
        <v>1071</v>
      </c>
      <c r="FT1338" s="51" t="s">
        <v>98</v>
      </c>
      <c r="GN1338" s="52" t="s">
        <v>1091</v>
      </c>
      <c r="HM1338" s="52">
        <v>2015</v>
      </c>
      <c r="JK1338" s="52" t="s">
        <v>11366</v>
      </c>
    </row>
    <row r="1339" spans="1:276">
      <c r="A1339" s="51" t="s">
        <v>1135</v>
      </c>
      <c r="F1339" s="52" t="s">
        <v>132</v>
      </c>
      <c r="AE1339" s="133"/>
      <c r="BD1339" s="51" t="s">
        <v>707</v>
      </c>
      <c r="CM1339" s="52">
        <v>1.7058000000000002E-5</v>
      </c>
      <c r="DV1339" s="51" t="s">
        <v>1145</v>
      </c>
      <c r="FY1339" s="51" t="s">
        <v>952</v>
      </c>
      <c r="JA1339" s="51" t="s">
        <v>98</v>
      </c>
      <c r="JP1339" s="51" t="s">
        <v>970</v>
      </c>
    </row>
    <row r="1340" spans="1:276" ht="16.5">
      <c r="A1340" s="52" t="s">
        <v>1280</v>
      </c>
      <c r="BD1340" s="52" t="s">
        <v>1095</v>
      </c>
      <c r="DV1340" s="52" t="s">
        <v>1589</v>
      </c>
      <c r="EK1340" s="51" t="s">
        <v>1142</v>
      </c>
      <c r="FT1340" s="50" t="s">
        <v>1148</v>
      </c>
      <c r="FY1340" s="52" t="s">
        <v>171</v>
      </c>
      <c r="GN1340" s="51" t="s">
        <v>1092</v>
      </c>
      <c r="HM1340" s="51" t="s">
        <v>1055</v>
      </c>
      <c r="JA1340" s="52" t="s">
        <v>11954</v>
      </c>
      <c r="JK1340" s="51" t="s">
        <v>1145</v>
      </c>
      <c r="JP1340" s="52" t="s">
        <v>124</v>
      </c>
    </row>
    <row r="1341" spans="1:276" ht="16.5">
      <c r="F1341" s="50" t="s">
        <v>1079</v>
      </c>
      <c r="AE1341" s="132"/>
      <c r="CM1341" s="51" t="s">
        <v>1072</v>
      </c>
      <c r="GN1341" s="52" t="s">
        <v>1105</v>
      </c>
      <c r="HM1341" s="52">
        <v>531308</v>
      </c>
      <c r="JK1341" s="52" t="s">
        <v>11367</v>
      </c>
    </row>
    <row r="1342" spans="1:276" ht="16.5">
      <c r="A1342" s="51" t="s">
        <v>1137</v>
      </c>
      <c r="P1342" s="50" t="s">
        <v>1121</v>
      </c>
      <c r="BD1342" s="51" t="s">
        <v>1096</v>
      </c>
      <c r="CM1342" s="52">
        <v>53.17</v>
      </c>
      <c r="DV1342" s="51" t="s">
        <v>1147</v>
      </c>
      <c r="EK1342" s="51" t="s">
        <v>72</v>
      </c>
      <c r="FY1342" s="51" t="s">
        <v>954</v>
      </c>
      <c r="JA1342" s="51" t="s">
        <v>1095</v>
      </c>
      <c r="JP1342" s="51" t="s">
        <v>971</v>
      </c>
    </row>
    <row r="1343" spans="1:276">
      <c r="A1343" s="52" t="s">
        <v>1138</v>
      </c>
      <c r="AE1343" s="132"/>
      <c r="BD1343" s="52" t="s">
        <v>1103</v>
      </c>
      <c r="DV1343" s="52">
        <v>3862000</v>
      </c>
      <c r="FT1343" s="51" t="s">
        <v>1149</v>
      </c>
      <c r="FY1343" s="52" t="s">
        <v>171</v>
      </c>
      <c r="GN1343" s="51" t="s">
        <v>1094</v>
      </c>
      <c r="HM1343" s="51" t="s">
        <v>1056</v>
      </c>
      <c r="JK1343" s="51" t="s">
        <v>1147</v>
      </c>
      <c r="JP1343" s="52" t="s">
        <v>5078</v>
      </c>
    </row>
    <row r="1344" spans="1:276" ht="15" thickBot="1">
      <c r="F1344" s="51" t="s">
        <v>1080</v>
      </c>
      <c r="AE1344" s="133"/>
      <c r="CM1344" s="51" t="s">
        <v>1073</v>
      </c>
      <c r="EK1344" s="51" t="s">
        <v>1143</v>
      </c>
      <c r="FT1344" s="52" t="s">
        <v>1150</v>
      </c>
      <c r="GN1344" s="52">
        <v>350.5</v>
      </c>
      <c r="HM1344" s="52">
        <v>2060</v>
      </c>
      <c r="JA1344" s="51" t="s">
        <v>1143</v>
      </c>
      <c r="JK1344" s="52">
        <v>0</v>
      </c>
    </row>
    <row r="1345" spans="1:276" ht="104" customHeight="1" thickBot="1">
      <c r="A1345" s="51" t="s">
        <v>1139</v>
      </c>
      <c r="F1345" s="69"/>
      <c r="G1345" s="69" t="s">
        <v>1081</v>
      </c>
      <c r="H1345" s="69" t="s">
        <v>1082</v>
      </c>
      <c r="P1345" s="51" t="s">
        <v>1122</v>
      </c>
      <c r="BD1345" s="51" t="s">
        <v>1097</v>
      </c>
      <c r="CM1345" s="52" t="s">
        <v>1061</v>
      </c>
      <c r="DV1345" s="51" t="s">
        <v>98</v>
      </c>
      <c r="EK1345" s="52" t="s">
        <v>3357</v>
      </c>
      <c r="FT1345" s="52" t="s">
        <v>9420</v>
      </c>
      <c r="FY1345" s="51" t="s">
        <v>956</v>
      </c>
      <c r="JA1345" s="52" t="s">
        <v>1144</v>
      </c>
      <c r="JP1345" s="51" t="s">
        <v>972</v>
      </c>
    </row>
    <row r="1346" spans="1:276" ht="23.5" thickBot="1">
      <c r="F1346" s="72" t="s">
        <v>1083</v>
      </c>
      <c r="G1346" s="70">
        <v>0</v>
      </c>
      <c r="H1346" s="72"/>
      <c r="P1346" s="69" t="s">
        <v>1123</v>
      </c>
      <c r="Q1346" s="69" t="s">
        <v>98</v>
      </c>
      <c r="AE1346" s="132"/>
      <c r="BD1346" s="52">
        <v>88300</v>
      </c>
      <c r="FY1346" s="52" t="s">
        <v>124</v>
      </c>
      <c r="GN1346" s="51" t="s">
        <v>707</v>
      </c>
      <c r="HM1346" s="51" t="s">
        <v>1057</v>
      </c>
      <c r="JK1346" s="51" t="s">
        <v>98</v>
      </c>
      <c r="JP1346" s="52" t="s">
        <v>420</v>
      </c>
    </row>
    <row r="1347" spans="1:276" ht="312.5" thickBot="1">
      <c r="A1347" s="51" t="s">
        <v>98</v>
      </c>
      <c r="F1347" s="73" t="s">
        <v>1084</v>
      </c>
      <c r="G1347" s="71">
        <v>1</v>
      </c>
      <c r="H1347" s="71">
        <v>0</v>
      </c>
      <c r="P1347" s="70" t="s">
        <v>1126</v>
      </c>
      <c r="Q1347" s="70" t="s">
        <v>4316</v>
      </c>
      <c r="AE1347" s="133"/>
      <c r="CM1347" s="51" t="s">
        <v>732</v>
      </c>
      <c r="DV1347" s="51" t="s">
        <v>1114</v>
      </c>
      <c r="EK1347" s="51" t="s">
        <v>1145</v>
      </c>
      <c r="GN1347" s="52" t="s">
        <v>1095</v>
      </c>
      <c r="HM1347" s="52" t="s">
        <v>2819</v>
      </c>
      <c r="JA1347" s="51" t="s">
        <v>1145</v>
      </c>
      <c r="JK1347" s="52" t="s">
        <v>11368</v>
      </c>
    </row>
    <row r="1348" spans="1:276" ht="409.6" thickBot="1">
      <c r="A1348" s="52" t="s">
        <v>2373</v>
      </c>
      <c r="F1348" s="72" t="s">
        <v>1085</v>
      </c>
      <c r="G1348" s="70">
        <v>4</v>
      </c>
      <c r="H1348" s="70">
        <v>1440</v>
      </c>
      <c r="P1348" s="71" t="s">
        <v>1126</v>
      </c>
      <c r="Q1348" s="71" t="s">
        <v>4317</v>
      </c>
      <c r="BD1348" s="51" t="s">
        <v>1098</v>
      </c>
      <c r="CM1348" s="52" t="s">
        <v>8355</v>
      </c>
      <c r="EK1348" s="52" t="s">
        <v>3358</v>
      </c>
      <c r="FY1348" s="51" t="s">
        <v>958</v>
      </c>
      <c r="JA1348" s="52" t="s">
        <v>1146</v>
      </c>
      <c r="JP1348" s="51" t="s">
        <v>973</v>
      </c>
    </row>
    <row r="1349" spans="1:276" ht="409.6" thickBot="1">
      <c r="F1349" s="73" t="s">
        <v>1086</v>
      </c>
      <c r="G1349" s="71">
        <v>101</v>
      </c>
      <c r="H1349" s="71">
        <v>1054</v>
      </c>
      <c r="P1349" s="70" t="s">
        <v>1275</v>
      </c>
      <c r="Q1349" s="70" t="s">
        <v>4318</v>
      </c>
      <c r="AE1349" s="132"/>
      <c r="BD1349" s="52">
        <v>0</v>
      </c>
      <c r="DV1349" s="51" t="s">
        <v>1143</v>
      </c>
      <c r="FY1349" s="52" t="s">
        <v>171</v>
      </c>
      <c r="GN1349" s="51" t="s">
        <v>1096</v>
      </c>
      <c r="HM1349" s="51" t="s">
        <v>1059</v>
      </c>
      <c r="JK1349" s="50" t="s">
        <v>1148</v>
      </c>
    </row>
    <row r="1350" spans="1:276" ht="200.5" thickBot="1">
      <c r="F1350" s="72" t="s">
        <v>1087</v>
      </c>
      <c r="G1350" s="70">
        <v>0</v>
      </c>
      <c r="H1350" s="72"/>
      <c r="P1350" s="71" t="s">
        <v>2025</v>
      </c>
      <c r="Q1350" s="71" t="s">
        <v>4319</v>
      </c>
      <c r="AE1350" s="133"/>
      <c r="CM1350" s="51" t="s">
        <v>1074</v>
      </c>
      <c r="DV1350" s="52" t="s">
        <v>1588</v>
      </c>
      <c r="EK1350" s="51" t="s">
        <v>1147</v>
      </c>
      <c r="GN1350" s="52" t="s">
        <v>1103</v>
      </c>
      <c r="HM1350" s="52">
        <v>20</v>
      </c>
      <c r="JA1350" s="51" t="s">
        <v>1147</v>
      </c>
      <c r="JP1350" s="51" t="s">
        <v>98</v>
      </c>
    </row>
    <row r="1351" spans="1:276" ht="104.5" thickBot="1">
      <c r="F1351" s="50" t="s">
        <v>1088</v>
      </c>
      <c r="P1351" s="70" t="s">
        <v>1124</v>
      </c>
      <c r="Q1351" s="70" t="s">
        <v>4320</v>
      </c>
      <c r="BD1351" s="51" t="s">
        <v>1099</v>
      </c>
      <c r="CM1351" s="52" t="s">
        <v>8351</v>
      </c>
      <c r="EK1351" s="52">
        <v>66900</v>
      </c>
      <c r="FY1351" s="51" t="s">
        <v>960</v>
      </c>
      <c r="JA1351" s="52">
        <v>865993</v>
      </c>
    </row>
    <row r="1352" spans="1:276" ht="280.5" thickBot="1">
      <c r="A1352" s="51" t="s">
        <v>1132</v>
      </c>
      <c r="P1352" s="71" t="s">
        <v>1125</v>
      </c>
      <c r="Q1352" s="71" t="s">
        <v>4321</v>
      </c>
      <c r="AE1352" s="132"/>
      <c r="BD1352" s="52" t="s">
        <v>1104</v>
      </c>
      <c r="DV1352" s="51" t="s">
        <v>1145</v>
      </c>
      <c r="GN1352" s="51" t="s">
        <v>1097</v>
      </c>
      <c r="HM1352" s="51" t="s">
        <v>1060</v>
      </c>
      <c r="JK1352" s="51" t="s">
        <v>1149</v>
      </c>
    </row>
    <row r="1353" spans="1:276" ht="24.5" customHeight="1" thickBot="1">
      <c r="A1353" s="52" t="s">
        <v>1133</v>
      </c>
      <c r="P1353" s="70" t="s">
        <v>1774</v>
      </c>
      <c r="Q1353" s="70" t="s">
        <v>4322</v>
      </c>
      <c r="AE1353" s="133"/>
      <c r="CM1353" s="51" t="s">
        <v>1075</v>
      </c>
      <c r="DV1353" s="52" t="s">
        <v>1589</v>
      </c>
      <c r="EK1353" s="51" t="s">
        <v>98</v>
      </c>
      <c r="FY1353" s="51" t="s">
        <v>961</v>
      </c>
      <c r="GN1353" s="52">
        <v>63607</v>
      </c>
      <c r="HM1353" s="52" t="s">
        <v>1061</v>
      </c>
      <c r="JA1353" s="51" t="s">
        <v>98</v>
      </c>
      <c r="JK1353" s="52" t="s">
        <v>2755</v>
      </c>
    </row>
    <row r="1354" spans="1:276" ht="104.5" thickBot="1">
      <c r="F1354" s="51" t="s">
        <v>1089</v>
      </c>
      <c r="P1354" s="71" t="s">
        <v>1273</v>
      </c>
      <c r="Q1354" s="71" t="s">
        <v>4323</v>
      </c>
      <c r="BD1354" s="51" t="s">
        <v>1101</v>
      </c>
      <c r="CM1354" s="52" t="s">
        <v>1076</v>
      </c>
      <c r="FY1354" s="52" t="s">
        <v>171</v>
      </c>
      <c r="JA1354" s="52" t="s">
        <v>11954</v>
      </c>
      <c r="JK1354" s="52" t="s">
        <v>1781</v>
      </c>
      <c r="JP1354" s="51" t="s">
        <v>950</v>
      </c>
    </row>
    <row r="1355" spans="1:276" ht="16.5">
      <c r="A1355" s="51" t="s">
        <v>1134</v>
      </c>
      <c r="P1355" s="50" t="s">
        <v>1128</v>
      </c>
      <c r="AE1355" s="132"/>
      <c r="BD1355" s="52" t="s">
        <v>1120</v>
      </c>
      <c r="DV1355" s="51" t="s">
        <v>1147</v>
      </c>
      <c r="EK1355" s="51" t="s">
        <v>1095</v>
      </c>
      <c r="GN1355" s="51" t="s">
        <v>1098</v>
      </c>
      <c r="HM1355" s="51" t="s">
        <v>732</v>
      </c>
      <c r="JK1355" s="52" t="s">
        <v>470</v>
      </c>
      <c r="JP1355" s="52" t="s">
        <v>5080</v>
      </c>
    </row>
    <row r="1356" spans="1:276">
      <c r="A1356" s="52" t="s">
        <v>2374</v>
      </c>
      <c r="F1356" s="51" t="s">
        <v>1090</v>
      </c>
      <c r="DV1356" s="52">
        <v>0</v>
      </c>
      <c r="FY1356" s="51" t="s">
        <v>962</v>
      </c>
      <c r="GN1356" s="52">
        <v>9629</v>
      </c>
      <c r="HM1356" s="52" t="s">
        <v>4683</v>
      </c>
      <c r="JA1356" s="51" t="s">
        <v>1114</v>
      </c>
      <c r="JK1356" s="52" t="s">
        <v>1150</v>
      </c>
    </row>
    <row r="1357" spans="1:276">
      <c r="F1357" s="52" t="s">
        <v>1091</v>
      </c>
      <c r="AE1357" s="132"/>
      <c r="BD1357" s="51" t="s">
        <v>98</v>
      </c>
      <c r="EK1357" s="51" t="s">
        <v>1143</v>
      </c>
      <c r="FY1357" s="52" t="s">
        <v>171</v>
      </c>
      <c r="JP1357" s="51" t="s">
        <v>952</v>
      </c>
    </row>
    <row r="1358" spans="1:276" ht="16.5">
      <c r="A1358" s="51" t="s">
        <v>1135</v>
      </c>
      <c r="P1358" s="51" t="s">
        <v>1129</v>
      </c>
      <c r="AE1358" s="133"/>
      <c r="BD1358" s="52" t="s">
        <v>6851</v>
      </c>
      <c r="CM1358" s="50" t="s">
        <v>1077</v>
      </c>
      <c r="DV1358" s="51" t="s">
        <v>98</v>
      </c>
      <c r="EK1358" s="52" t="s">
        <v>3357</v>
      </c>
      <c r="GN1358" s="51" t="s">
        <v>1099</v>
      </c>
      <c r="HM1358" s="51" t="s">
        <v>1062</v>
      </c>
      <c r="JA1358" s="51" t="s">
        <v>1143</v>
      </c>
      <c r="JK1358" s="50"/>
      <c r="JP1358" s="52" t="s">
        <v>953</v>
      </c>
    </row>
    <row r="1359" spans="1:276">
      <c r="A1359" s="52" t="s">
        <v>1280</v>
      </c>
      <c r="F1359" s="51" t="s">
        <v>1092</v>
      </c>
      <c r="P1359" s="52" t="s">
        <v>132</v>
      </c>
      <c r="FY1359" s="51" t="s">
        <v>964</v>
      </c>
      <c r="GN1359" s="52" t="s">
        <v>1100</v>
      </c>
      <c r="HM1359" s="52">
        <v>60</v>
      </c>
      <c r="JA1359" s="52" t="s">
        <v>1144</v>
      </c>
    </row>
    <row r="1360" spans="1:276" ht="16.5">
      <c r="F1360" s="52" t="s">
        <v>1108</v>
      </c>
      <c r="AE1360" s="132"/>
      <c r="DV1360" s="50" t="s">
        <v>1148</v>
      </c>
      <c r="EK1360" s="51" t="s">
        <v>1145</v>
      </c>
      <c r="FY1360" s="52" t="s">
        <v>171</v>
      </c>
      <c r="JP1360" s="51" t="s">
        <v>954</v>
      </c>
    </row>
    <row r="1361" spans="1:276" ht="16.5">
      <c r="A1361" s="51" t="s">
        <v>1137</v>
      </c>
      <c r="P1361" s="50" t="s">
        <v>1130</v>
      </c>
      <c r="AE1361" s="133"/>
      <c r="CM1361" s="51" t="s">
        <v>1078</v>
      </c>
      <c r="EK1361" s="52" t="s">
        <v>3358</v>
      </c>
      <c r="GN1361" s="51" t="s">
        <v>1101</v>
      </c>
      <c r="HM1361" s="51" t="s">
        <v>1063</v>
      </c>
      <c r="JA1361" s="51" t="s">
        <v>1145</v>
      </c>
      <c r="JP1361" s="52" t="s">
        <v>975</v>
      </c>
    </row>
    <row r="1362" spans="1:276">
      <c r="A1362" s="52" t="s">
        <v>1138</v>
      </c>
      <c r="F1362" s="51" t="s">
        <v>1094</v>
      </c>
      <c r="BD1362" s="51" t="s">
        <v>1090</v>
      </c>
      <c r="CM1362" s="52" t="s">
        <v>132</v>
      </c>
      <c r="FY1362" s="51" t="s">
        <v>966</v>
      </c>
      <c r="GN1362" s="52" t="s">
        <v>1107</v>
      </c>
      <c r="HM1362" s="52">
        <v>0</v>
      </c>
      <c r="JA1362" s="52" t="s">
        <v>1146</v>
      </c>
    </row>
    <row r="1363" spans="1:276">
      <c r="F1363" s="52">
        <v>258</v>
      </c>
      <c r="AE1363" s="132"/>
      <c r="BD1363" s="52" t="s">
        <v>1091</v>
      </c>
      <c r="DV1363" s="51" t="s">
        <v>1149</v>
      </c>
      <c r="EK1363" s="51" t="s">
        <v>1147</v>
      </c>
      <c r="FY1363" s="52" t="s">
        <v>171</v>
      </c>
      <c r="JP1363" s="51" t="s">
        <v>956</v>
      </c>
    </row>
    <row r="1364" spans="1:276" ht="16.5">
      <c r="A1364" s="51" t="s">
        <v>1139</v>
      </c>
      <c r="P1364" s="51" t="s">
        <v>1131</v>
      </c>
      <c r="AE1364" s="133"/>
      <c r="CM1364" s="50" t="s">
        <v>1079</v>
      </c>
      <c r="DV1364" s="52" t="s">
        <v>470</v>
      </c>
      <c r="EK1364" s="52">
        <v>298200</v>
      </c>
      <c r="GN1364" s="51" t="s">
        <v>98</v>
      </c>
      <c r="JA1364" s="51" t="s">
        <v>1147</v>
      </c>
      <c r="JP1364" s="52" t="s">
        <v>1931</v>
      </c>
    </row>
    <row r="1365" spans="1:276">
      <c r="F1365" s="51" t="s">
        <v>707</v>
      </c>
      <c r="BD1365" s="51" t="s">
        <v>1092</v>
      </c>
      <c r="DV1365" s="52" t="s">
        <v>1590</v>
      </c>
      <c r="FY1365" s="51" t="s">
        <v>968</v>
      </c>
      <c r="GN1365" s="52" t="s">
        <v>3537</v>
      </c>
      <c r="JA1365" s="52">
        <v>857097</v>
      </c>
    </row>
    <row r="1366" spans="1:276" ht="16.5">
      <c r="A1366" s="51" t="s">
        <v>98</v>
      </c>
      <c r="F1366" s="52" t="s">
        <v>1114</v>
      </c>
      <c r="P1366" s="51" t="s">
        <v>1132</v>
      </c>
      <c r="AE1366" s="132"/>
      <c r="BD1366" s="52" t="s">
        <v>1108</v>
      </c>
      <c r="DV1366" s="52" t="s">
        <v>1150</v>
      </c>
      <c r="EK1366" s="51" t="s">
        <v>98</v>
      </c>
      <c r="FY1366" s="52" t="s">
        <v>124</v>
      </c>
      <c r="HM1366" s="50" t="s">
        <v>1064</v>
      </c>
      <c r="JP1366" s="51" t="s">
        <v>958</v>
      </c>
    </row>
    <row r="1367" spans="1:276" ht="15" thickBot="1">
      <c r="A1367" s="52" t="s">
        <v>2375</v>
      </c>
      <c r="P1367" s="52" t="s">
        <v>1133</v>
      </c>
      <c r="AE1367" s="133"/>
      <c r="CM1367" s="51" t="s">
        <v>1080</v>
      </c>
      <c r="JA1367" s="51" t="s">
        <v>98</v>
      </c>
      <c r="JP1367" s="52" t="s">
        <v>1199</v>
      </c>
    </row>
    <row r="1368" spans="1:276" ht="115.5" thickBot="1">
      <c r="F1368" s="51" t="s">
        <v>1096</v>
      </c>
      <c r="BD1368" s="51" t="s">
        <v>1094</v>
      </c>
      <c r="CM1368" s="69"/>
      <c r="CN1368" s="69" t="s">
        <v>1081</v>
      </c>
      <c r="CO1368" s="69" t="s">
        <v>1082</v>
      </c>
      <c r="EK1368" s="51" t="s">
        <v>1114</v>
      </c>
      <c r="FY1368" s="51" t="s">
        <v>969</v>
      </c>
      <c r="JA1368" s="52" t="s">
        <v>11954</v>
      </c>
    </row>
    <row r="1369" spans="1:276" ht="23.5" thickBot="1">
      <c r="F1369" s="52" t="s">
        <v>1103</v>
      </c>
      <c r="P1369" s="51" t="s">
        <v>1134</v>
      </c>
      <c r="AE1369" s="131"/>
      <c r="BD1369" s="52">
        <v>81</v>
      </c>
      <c r="CM1369" s="72" t="s">
        <v>1083</v>
      </c>
      <c r="CN1369" s="70">
        <v>0</v>
      </c>
      <c r="CO1369" s="70">
        <v>0</v>
      </c>
      <c r="FY1369" s="52" t="s">
        <v>124</v>
      </c>
      <c r="GN1369" s="51" t="s">
        <v>1090</v>
      </c>
      <c r="HM1369" s="51" t="s">
        <v>1065</v>
      </c>
      <c r="JP1369" s="51" t="s">
        <v>960</v>
      </c>
    </row>
    <row r="1370" spans="1:276" ht="23.5" thickBot="1">
      <c r="P1370" s="52" t="s">
        <v>4324</v>
      </c>
      <c r="CM1370" s="73" t="s">
        <v>1084</v>
      </c>
      <c r="CN1370" s="71">
        <v>2</v>
      </c>
      <c r="CO1370" s="71">
        <v>533.91</v>
      </c>
      <c r="EK1370" s="51" t="s">
        <v>1143</v>
      </c>
      <c r="GN1370" s="52" t="s">
        <v>3538</v>
      </c>
      <c r="JA1370" s="50" t="s">
        <v>1148</v>
      </c>
      <c r="JP1370" s="52" t="s">
        <v>5077</v>
      </c>
    </row>
    <row r="1371" spans="1:276" ht="35" thickBot="1">
      <c r="A1371" s="51" t="s">
        <v>1132</v>
      </c>
      <c r="F1371" s="51" t="s">
        <v>1097</v>
      </c>
      <c r="BD1371" s="51" t="s">
        <v>707</v>
      </c>
      <c r="CM1371" s="72" t="s">
        <v>1085</v>
      </c>
      <c r="CN1371" s="70">
        <v>3</v>
      </c>
      <c r="CO1371" s="70">
        <v>447.49</v>
      </c>
      <c r="EK1371" s="52" t="s">
        <v>3357</v>
      </c>
      <c r="FY1371" s="51" t="s">
        <v>970</v>
      </c>
      <c r="HM1371" s="51" t="s">
        <v>1066</v>
      </c>
    </row>
    <row r="1372" spans="1:276" ht="15" thickBot="1">
      <c r="A1372" s="52" t="s">
        <v>547</v>
      </c>
      <c r="F1372" s="52">
        <v>18221</v>
      </c>
      <c r="P1372" s="51" t="s">
        <v>1135</v>
      </c>
      <c r="AE1372" s="132"/>
      <c r="BD1372" s="52" t="s">
        <v>1095</v>
      </c>
      <c r="CM1372" s="73" t="s">
        <v>1086</v>
      </c>
      <c r="CN1372" s="71">
        <v>5</v>
      </c>
      <c r="CO1372" s="71">
        <v>28573.82</v>
      </c>
      <c r="FY1372" s="52" t="s">
        <v>124</v>
      </c>
      <c r="GN1372" s="83" t="s">
        <v>3539</v>
      </c>
      <c r="HM1372" s="52" t="s">
        <v>3051</v>
      </c>
      <c r="JP1372" s="51" t="s">
        <v>961</v>
      </c>
    </row>
    <row r="1373" spans="1:276" ht="23.5" thickBot="1">
      <c r="P1373" s="52" t="s">
        <v>1280</v>
      </c>
      <c r="AE1373" s="133"/>
      <c r="CM1373" s="72" t="s">
        <v>1087</v>
      </c>
      <c r="CN1373" s="70">
        <v>0</v>
      </c>
      <c r="CO1373" s="70">
        <v>0</v>
      </c>
      <c r="EK1373" s="51" t="s">
        <v>1145</v>
      </c>
      <c r="GN1373" s="51" t="s">
        <v>1092</v>
      </c>
      <c r="JA1373" s="51" t="s">
        <v>1149</v>
      </c>
      <c r="JP1373" s="52" t="s">
        <v>4608</v>
      </c>
    </row>
    <row r="1374" spans="1:276" ht="16.5">
      <c r="A1374" s="51" t="s">
        <v>1134</v>
      </c>
      <c r="F1374" s="51" t="s">
        <v>1098</v>
      </c>
      <c r="BD1374" s="51" t="s">
        <v>1096</v>
      </c>
      <c r="CM1374" s="50" t="s">
        <v>1088</v>
      </c>
      <c r="EK1374" s="52" t="s">
        <v>3358</v>
      </c>
      <c r="FY1374" s="51" t="s">
        <v>971</v>
      </c>
      <c r="GN1374" s="52" t="s">
        <v>124</v>
      </c>
      <c r="HM1374" s="51" t="s">
        <v>1068</v>
      </c>
      <c r="JA1374" s="52" t="s">
        <v>1150</v>
      </c>
    </row>
    <row r="1375" spans="1:276">
      <c r="A1375" s="52" t="s">
        <v>2376</v>
      </c>
      <c r="F1375" s="52">
        <v>30000</v>
      </c>
      <c r="P1375" s="51" t="s">
        <v>1137</v>
      </c>
      <c r="BD1375" s="52" t="s">
        <v>1103</v>
      </c>
      <c r="HM1375" s="52" t="s">
        <v>4684</v>
      </c>
      <c r="JP1375" s="51" t="s">
        <v>962</v>
      </c>
    </row>
    <row r="1376" spans="1:276">
      <c r="P1376" s="52" t="s">
        <v>4325</v>
      </c>
      <c r="EK1376" s="51" t="s">
        <v>1147</v>
      </c>
      <c r="FY1376" s="51" t="s">
        <v>972</v>
      </c>
      <c r="GN1376" s="51" t="s">
        <v>1094</v>
      </c>
      <c r="JP1376" s="52" t="s">
        <v>1004</v>
      </c>
    </row>
    <row r="1377" spans="1:276">
      <c r="A1377" s="51" t="s">
        <v>1135</v>
      </c>
      <c r="F1377" s="51" t="s">
        <v>1099</v>
      </c>
      <c r="BD1377" s="51" t="s">
        <v>1097</v>
      </c>
      <c r="CM1377" s="51" t="s">
        <v>1089</v>
      </c>
      <c r="EK1377" s="52">
        <v>321800</v>
      </c>
      <c r="GN1377" s="52">
        <v>1040.5</v>
      </c>
      <c r="HM1377" s="51" t="s">
        <v>1069</v>
      </c>
    </row>
    <row r="1378" spans="1:276">
      <c r="A1378" s="52" t="s">
        <v>1280</v>
      </c>
      <c r="F1378" s="52" t="s">
        <v>1100</v>
      </c>
      <c r="P1378" s="51" t="s">
        <v>1139</v>
      </c>
      <c r="BD1378" s="52">
        <v>162000</v>
      </c>
      <c r="FY1378" s="51" t="s">
        <v>973</v>
      </c>
      <c r="HM1378" s="52" t="s">
        <v>4684</v>
      </c>
      <c r="JP1378" s="51" t="s">
        <v>964</v>
      </c>
    </row>
    <row r="1379" spans="1:276">
      <c r="P1379" s="52">
        <v>51</v>
      </c>
      <c r="CM1379" s="51" t="s">
        <v>1090</v>
      </c>
      <c r="EK1379" s="51" t="s">
        <v>98</v>
      </c>
      <c r="GN1379" s="51" t="s">
        <v>707</v>
      </c>
      <c r="JP1379" s="52" t="s">
        <v>979</v>
      </c>
    </row>
    <row r="1380" spans="1:276">
      <c r="A1380" s="51" t="s">
        <v>1137</v>
      </c>
      <c r="F1380" s="51" t="s">
        <v>1101</v>
      </c>
      <c r="BD1380" s="51" t="s">
        <v>1098</v>
      </c>
      <c r="CM1380" s="52" t="s">
        <v>1113</v>
      </c>
      <c r="FY1380" s="51" t="s">
        <v>98</v>
      </c>
      <c r="GN1380" s="52" t="s">
        <v>72</v>
      </c>
      <c r="HM1380" s="51" t="s">
        <v>1053</v>
      </c>
    </row>
    <row r="1381" spans="1:276" ht="16.5">
      <c r="A1381" s="52" t="s">
        <v>1138</v>
      </c>
      <c r="F1381" s="52" t="s">
        <v>1571</v>
      </c>
      <c r="P1381" s="51" t="s">
        <v>98</v>
      </c>
      <c r="BD1381" s="52">
        <v>951000</v>
      </c>
      <c r="EK1381" s="50" t="s">
        <v>1148</v>
      </c>
      <c r="HM1381" s="52">
        <v>2016</v>
      </c>
      <c r="JP1381" s="51" t="s">
        <v>966</v>
      </c>
    </row>
    <row r="1382" spans="1:276">
      <c r="P1382" s="52" t="s">
        <v>4326</v>
      </c>
      <c r="CM1382" s="51" t="s">
        <v>1092</v>
      </c>
      <c r="GN1382" s="51" t="s">
        <v>1096</v>
      </c>
      <c r="JP1382" s="52" t="s">
        <v>1731</v>
      </c>
    </row>
    <row r="1383" spans="1:276">
      <c r="A1383" s="51" t="s">
        <v>1139</v>
      </c>
      <c r="F1383" s="51" t="s">
        <v>98</v>
      </c>
      <c r="BD1383" s="51" t="s">
        <v>1099</v>
      </c>
      <c r="CM1383" s="52" t="s">
        <v>693</v>
      </c>
      <c r="GN1383" s="52" t="s">
        <v>1103</v>
      </c>
      <c r="HM1383" s="51" t="s">
        <v>1054</v>
      </c>
    </row>
    <row r="1384" spans="1:276">
      <c r="F1384" s="52" t="s">
        <v>2015</v>
      </c>
      <c r="BD1384" s="52" t="s">
        <v>1106</v>
      </c>
      <c r="EK1384" s="51" t="s">
        <v>1149</v>
      </c>
      <c r="FY1384" s="51" t="s">
        <v>950</v>
      </c>
      <c r="HM1384" s="52">
        <v>2016</v>
      </c>
      <c r="JP1384" s="51" t="s">
        <v>968</v>
      </c>
    </row>
    <row r="1385" spans="1:276">
      <c r="A1385" s="51" t="s">
        <v>98</v>
      </c>
      <c r="CM1385" s="83" t="s">
        <v>8356</v>
      </c>
      <c r="EK1385" s="52" t="s">
        <v>1150</v>
      </c>
      <c r="FY1385" s="52" t="s">
        <v>171</v>
      </c>
      <c r="GN1385" s="51" t="s">
        <v>1097</v>
      </c>
      <c r="JP1385" s="52" t="s">
        <v>124</v>
      </c>
    </row>
    <row r="1386" spans="1:276" ht="16.5">
      <c r="A1386" s="52" t="s">
        <v>2377</v>
      </c>
      <c r="P1386" s="50" t="s">
        <v>1140</v>
      </c>
      <c r="BD1386" s="51" t="s">
        <v>1101</v>
      </c>
      <c r="CM1386" s="51" t="s">
        <v>1094</v>
      </c>
      <c r="GN1386" s="52">
        <v>0</v>
      </c>
      <c r="HM1386" s="51" t="s">
        <v>1056</v>
      </c>
    </row>
    <row r="1387" spans="1:276">
      <c r="BD1387" s="52" t="s">
        <v>1107</v>
      </c>
      <c r="CM1387" s="52">
        <v>4237.17</v>
      </c>
      <c r="FY1387" s="51" t="s">
        <v>952</v>
      </c>
      <c r="HM1387" s="52">
        <v>2030</v>
      </c>
      <c r="JP1387" s="51" t="s">
        <v>969</v>
      </c>
    </row>
    <row r="1388" spans="1:276">
      <c r="F1388" s="51" t="s">
        <v>1090</v>
      </c>
      <c r="FY1388" s="52" t="s">
        <v>171</v>
      </c>
      <c r="GN1388" s="51" t="s">
        <v>1098</v>
      </c>
      <c r="JP1388" s="52" t="s">
        <v>124</v>
      </c>
    </row>
    <row r="1389" spans="1:276" ht="16.5">
      <c r="F1389" s="52" t="s">
        <v>1091</v>
      </c>
      <c r="P1389" s="50" t="s">
        <v>1141</v>
      </c>
      <c r="BD1389" s="51" t="s">
        <v>98</v>
      </c>
      <c r="CM1389" s="51" t="s">
        <v>707</v>
      </c>
      <c r="GN1389" s="52">
        <v>0</v>
      </c>
      <c r="HM1389" s="51" t="s">
        <v>1070</v>
      </c>
    </row>
    <row r="1390" spans="1:276">
      <c r="A1390" s="51" t="s">
        <v>1132</v>
      </c>
      <c r="BD1390" s="52" t="s">
        <v>6852</v>
      </c>
      <c r="CM1390" s="52" t="s">
        <v>1095</v>
      </c>
      <c r="FY1390" s="51" t="s">
        <v>954</v>
      </c>
      <c r="HM1390" s="52">
        <v>4120</v>
      </c>
      <c r="JP1390" s="51" t="s">
        <v>970</v>
      </c>
    </row>
    <row r="1391" spans="1:276">
      <c r="A1391" s="52" t="s">
        <v>1133</v>
      </c>
      <c r="F1391" s="51" t="s">
        <v>1092</v>
      </c>
      <c r="FY1391" s="52" t="s">
        <v>171</v>
      </c>
      <c r="GN1391" s="51" t="s">
        <v>1099</v>
      </c>
      <c r="JP1391" s="52" t="s">
        <v>124</v>
      </c>
    </row>
    <row r="1392" spans="1:276">
      <c r="F1392" s="52" t="s">
        <v>1105</v>
      </c>
      <c r="P1392" s="51" t="s">
        <v>1142</v>
      </c>
      <c r="CM1392" s="51" t="s">
        <v>1096</v>
      </c>
      <c r="GN1392" s="52" t="s">
        <v>1104</v>
      </c>
      <c r="HM1392" s="51" t="s">
        <v>1071</v>
      </c>
    </row>
    <row r="1393" spans="1:276">
      <c r="A1393" s="51" t="s">
        <v>1134</v>
      </c>
      <c r="CM1393" s="52" t="s">
        <v>1103</v>
      </c>
      <c r="FY1393" s="51" t="s">
        <v>956</v>
      </c>
      <c r="HM1393" s="52">
        <v>2060</v>
      </c>
      <c r="JP1393" s="51" t="s">
        <v>971</v>
      </c>
    </row>
    <row r="1394" spans="1:276" ht="16.5">
      <c r="A1394" s="52" t="s">
        <v>2378</v>
      </c>
      <c r="F1394" s="51" t="s">
        <v>1094</v>
      </c>
      <c r="P1394" s="51" t="s">
        <v>72</v>
      </c>
      <c r="BD1394" s="50" t="s">
        <v>1121</v>
      </c>
      <c r="FY1394" s="52" t="s">
        <v>124</v>
      </c>
      <c r="GN1394" s="51" t="s">
        <v>1101</v>
      </c>
      <c r="JP1394" s="52" t="s">
        <v>5081</v>
      </c>
    </row>
    <row r="1395" spans="1:276">
      <c r="F1395" s="52">
        <v>15</v>
      </c>
      <c r="CM1395" s="51" t="s">
        <v>1097</v>
      </c>
      <c r="GN1395" s="52" t="s">
        <v>1112</v>
      </c>
      <c r="HM1395" s="51" t="s">
        <v>1072</v>
      </c>
    </row>
    <row r="1396" spans="1:276">
      <c r="A1396" s="51" t="s">
        <v>1135</v>
      </c>
      <c r="P1396" s="51" t="s">
        <v>1143</v>
      </c>
      <c r="CM1396" s="52">
        <v>560261</v>
      </c>
      <c r="FY1396" s="51" t="s">
        <v>958</v>
      </c>
      <c r="HM1396" s="52">
        <v>35</v>
      </c>
      <c r="JP1396" s="51" t="s">
        <v>972</v>
      </c>
    </row>
    <row r="1397" spans="1:276" ht="15" thickBot="1">
      <c r="A1397" s="52" t="s">
        <v>1136</v>
      </c>
      <c r="F1397" s="51" t="s">
        <v>707</v>
      </c>
      <c r="P1397" s="52" t="s">
        <v>1777</v>
      </c>
      <c r="BD1397" s="51" t="s">
        <v>1122</v>
      </c>
      <c r="FY1397" s="52" t="s">
        <v>171</v>
      </c>
      <c r="GN1397" s="51" t="s">
        <v>98</v>
      </c>
      <c r="JP1397" s="52" t="s">
        <v>420</v>
      </c>
    </row>
    <row r="1398" spans="1:276" ht="15" thickBot="1">
      <c r="F1398" s="52" t="s">
        <v>1114</v>
      </c>
      <c r="BD1398" s="69" t="s">
        <v>1123</v>
      </c>
      <c r="BE1398" s="69" t="s">
        <v>98</v>
      </c>
      <c r="CM1398" s="51" t="s">
        <v>1098</v>
      </c>
      <c r="GN1398" s="52" t="s">
        <v>3540</v>
      </c>
      <c r="HM1398" s="51" t="s">
        <v>1073</v>
      </c>
    </row>
    <row r="1399" spans="1:276" ht="409.6" thickBot="1">
      <c r="A1399" s="51" t="s">
        <v>1137</v>
      </c>
      <c r="P1399" s="51" t="s">
        <v>1145</v>
      </c>
      <c r="BD1399" s="70" t="s">
        <v>1124</v>
      </c>
      <c r="BE1399" s="70" t="s">
        <v>6853</v>
      </c>
      <c r="CM1399" s="52">
        <v>3302659</v>
      </c>
      <c r="FY1399" s="51" t="s">
        <v>960</v>
      </c>
      <c r="HM1399" s="52" t="s">
        <v>1061</v>
      </c>
      <c r="JP1399" s="51" t="s">
        <v>973</v>
      </c>
    </row>
    <row r="1400" spans="1:276" ht="336.5" thickBot="1">
      <c r="A1400" s="52" t="s">
        <v>2370</v>
      </c>
      <c r="F1400" s="51" t="s">
        <v>1096</v>
      </c>
      <c r="P1400" s="52" t="s">
        <v>1778</v>
      </c>
      <c r="BD1400" s="71" t="s">
        <v>2365</v>
      </c>
      <c r="BE1400" s="71" t="s">
        <v>6854</v>
      </c>
    </row>
    <row r="1401" spans="1:276" ht="409.6" thickBot="1">
      <c r="F1401" s="52" t="s">
        <v>1103</v>
      </c>
      <c r="BD1401" s="70" t="s">
        <v>1126</v>
      </c>
      <c r="BE1401" s="70" t="s">
        <v>6855</v>
      </c>
      <c r="CM1401" s="51" t="s">
        <v>1099</v>
      </c>
      <c r="FY1401" s="51" t="s">
        <v>961</v>
      </c>
      <c r="HM1401" s="51" t="s">
        <v>732</v>
      </c>
      <c r="JP1401" s="51" t="s">
        <v>98</v>
      </c>
    </row>
    <row r="1402" spans="1:276" ht="224.5" thickBot="1">
      <c r="A1402" s="51" t="s">
        <v>1139</v>
      </c>
      <c r="P1402" s="51" t="s">
        <v>1147</v>
      </c>
      <c r="BD1402" s="71" t="s">
        <v>1125</v>
      </c>
      <c r="BE1402" s="71" t="s">
        <v>6856</v>
      </c>
      <c r="CM1402" s="52" t="s">
        <v>1106</v>
      </c>
      <c r="FY1402" s="52" t="s">
        <v>171</v>
      </c>
      <c r="GN1402" s="51" t="s">
        <v>1090</v>
      </c>
      <c r="HM1402" s="52" t="s">
        <v>4685</v>
      </c>
    </row>
    <row r="1403" spans="1:276" ht="16.5">
      <c r="F1403" s="51" t="s">
        <v>1097</v>
      </c>
      <c r="P1403" s="52">
        <v>14953</v>
      </c>
      <c r="BD1403" s="50" t="s">
        <v>1128</v>
      </c>
      <c r="GN1403" s="52" t="s">
        <v>3538</v>
      </c>
    </row>
    <row r="1404" spans="1:276">
      <c r="A1404" s="51" t="s">
        <v>98</v>
      </c>
      <c r="F1404" s="52">
        <v>150000</v>
      </c>
      <c r="CM1404" s="51" t="s">
        <v>1101</v>
      </c>
      <c r="FY1404" s="51" t="s">
        <v>962</v>
      </c>
      <c r="HM1404" s="51" t="s">
        <v>1074</v>
      </c>
    </row>
    <row r="1405" spans="1:276">
      <c r="A1405" s="52" t="s">
        <v>2379</v>
      </c>
      <c r="P1405" s="51" t="s">
        <v>98</v>
      </c>
      <c r="CM1405" s="52" t="s">
        <v>1107</v>
      </c>
      <c r="FY1405" s="52" t="s">
        <v>171</v>
      </c>
      <c r="GN1405" s="83" t="s">
        <v>3539</v>
      </c>
      <c r="HM1405" s="52" t="s">
        <v>4685</v>
      </c>
      <c r="JP1405" s="51" t="s">
        <v>950</v>
      </c>
    </row>
    <row r="1406" spans="1:276">
      <c r="F1406" s="51" t="s">
        <v>1098</v>
      </c>
      <c r="BD1406" s="51" t="s">
        <v>1129</v>
      </c>
      <c r="GN1406" s="51" t="s">
        <v>1092</v>
      </c>
      <c r="JP1406" s="52" t="s">
        <v>5082</v>
      </c>
    </row>
    <row r="1407" spans="1:276">
      <c r="F1407" s="52">
        <v>0</v>
      </c>
      <c r="P1407" s="51" t="s">
        <v>1095</v>
      </c>
      <c r="BD1407" s="52" t="s">
        <v>132</v>
      </c>
      <c r="CM1407" s="51" t="s">
        <v>98</v>
      </c>
      <c r="FY1407" s="51" t="s">
        <v>964</v>
      </c>
      <c r="GN1407" s="52" t="s">
        <v>124</v>
      </c>
      <c r="HM1407" s="51" t="s">
        <v>1075</v>
      </c>
    </row>
    <row r="1408" spans="1:276">
      <c r="CM1408" s="52" t="s">
        <v>8357</v>
      </c>
      <c r="FY1408" s="52" t="s">
        <v>171</v>
      </c>
      <c r="HM1408" s="52" t="s">
        <v>1076</v>
      </c>
      <c r="JP1408" s="51" t="s">
        <v>952</v>
      </c>
    </row>
    <row r="1409" spans="1:276" ht="16.5">
      <c r="A1409" s="51" t="s">
        <v>1132</v>
      </c>
      <c r="F1409" s="51" t="s">
        <v>1099</v>
      </c>
      <c r="P1409" s="51" t="s">
        <v>1143</v>
      </c>
      <c r="BD1409" s="50" t="s">
        <v>1130</v>
      </c>
      <c r="GN1409" s="51" t="s">
        <v>1094</v>
      </c>
      <c r="JP1409" s="52" t="s">
        <v>953</v>
      </c>
    </row>
    <row r="1410" spans="1:276">
      <c r="A1410" s="52" t="s">
        <v>1133</v>
      </c>
      <c r="F1410" s="52" t="s">
        <v>1100</v>
      </c>
      <c r="P1410" s="52" t="s">
        <v>1777</v>
      </c>
      <c r="FY1410" s="51" t="s">
        <v>966</v>
      </c>
      <c r="GN1410" s="52">
        <v>1040.5</v>
      </c>
    </row>
    <row r="1411" spans="1:276">
      <c r="FY1411" s="52" t="s">
        <v>171</v>
      </c>
      <c r="JP1411" s="51" t="s">
        <v>954</v>
      </c>
    </row>
    <row r="1412" spans="1:276" ht="16.5">
      <c r="A1412" s="51" t="s">
        <v>1134</v>
      </c>
      <c r="F1412" s="51" t="s">
        <v>1101</v>
      </c>
      <c r="P1412" s="51" t="s">
        <v>1145</v>
      </c>
      <c r="BD1412" s="51" t="s">
        <v>1131</v>
      </c>
      <c r="CM1412" s="51" t="s">
        <v>1090</v>
      </c>
      <c r="GN1412" s="51" t="s">
        <v>707</v>
      </c>
      <c r="HM1412" s="50" t="s">
        <v>1077</v>
      </c>
      <c r="JP1412" s="52" t="s">
        <v>975</v>
      </c>
    </row>
    <row r="1413" spans="1:276">
      <c r="A1413" s="52" t="s">
        <v>2380</v>
      </c>
      <c r="F1413" s="52" t="s">
        <v>1107</v>
      </c>
      <c r="P1413" s="52" t="s">
        <v>1778</v>
      </c>
      <c r="CM1413" s="52" t="s">
        <v>1116</v>
      </c>
      <c r="FY1413" s="51" t="s">
        <v>968</v>
      </c>
      <c r="GN1413" s="52" t="s">
        <v>1095</v>
      </c>
    </row>
    <row r="1414" spans="1:276">
      <c r="BD1414" s="51" t="s">
        <v>1132</v>
      </c>
      <c r="FY1414" s="52" t="s">
        <v>124</v>
      </c>
      <c r="JP1414" s="51" t="s">
        <v>956</v>
      </c>
    </row>
    <row r="1415" spans="1:276">
      <c r="A1415" s="51" t="s">
        <v>1135</v>
      </c>
      <c r="F1415" s="51" t="s">
        <v>98</v>
      </c>
      <c r="P1415" s="51" t="s">
        <v>1147</v>
      </c>
      <c r="BD1415" s="52" t="s">
        <v>1583</v>
      </c>
      <c r="CM1415" s="51" t="s">
        <v>1092</v>
      </c>
      <c r="GN1415" s="51" t="s">
        <v>1096</v>
      </c>
      <c r="HM1415" s="51" t="s">
        <v>1078</v>
      </c>
      <c r="JP1415" s="52" t="s">
        <v>3470</v>
      </c>
    </row>
    <row r="1416" spans="1:276">
      <c r="A1416" s="52" t="s">
        <v>1136</v>
      </c>
      <c r="F1416" s="52" t="s">
        <v>2016</v>
      </c>
      <c r="P1416" s="52">
        <v>505575</v>
      </c>
      <c r="CM1416" s="52" t="s">
        <v>693</v>
      </c>
      <c r="FY1416" s="51" t="s">
        <v>969</v>
      </c>
      <c r="GN1416" s="52" t="s">
        <v>1103</v>
      </c>
      <c r="HM1416" s="52" t="s">
        <v>132</v>
      </c>
    </row>
    <row r="1417" spans="1:276">
      <c r="BD1417" s="51" t="s">
        <v>1134</v>
      </c>
      <c r="FY1417" s="52" t="s">
        <v>124</v>
      </c>
      <c r="JP1417" s="51" t="s">
        <v>958</v>
      </c>
    </row>
    <row r="1418" spans="1:276" ht="16.5">
      <c r="A1418" s="51" t="s">
        <v>1137</v>
      </c>
      <c r="P1418" s="51" t="s">
        <v>98</v>
      </c>
      <c r="BD1418" s="52" t="s">
        <v>6857</v>
      </c>
      <c r="CM1418" s="83" t="s">
        <v>8358</v>
      </c>
      <c r="GN1418" s="51" t="s">
        <v>1097</v>
      </c>
      <c r="HM1418" s="50" t="s">
        <v>1079</v>
      </c>
      <c r="JP1418" s="52" t="s">
        <v>5083</v>
      </c>
    </row>
    <row r="1419" spans="1:276">
      <c r="A1419" s="52" t="s">
        <v>1138</v>
      </c>
      <c r="CM1419" s="51" t="s">
        <v>1094</v>
      </c>
      <c r="FY1419" s="51" t="s">
        <v>970</v>
      </c>
      <c r="GN1419" s="52">
        <v>0</v>
      </c>
    </row>
    <row r="1420" spans="1:276">
      <c r="F1420" s="51" t="s">
        <v>1090</v>
      </c>
      <c r="P1420" s="51" t="s">
        <v>1114</v>
      </c>
      <c r="BD1420" s="51" t="s">
        <v>1135</v>
      </c>
      <c r="CM1420" s="52">
        <v>15220.67</v>
      </c>
      <c r="FY1420" s="52" t="s">
        <v>124</v>
      </c>
      <c r="JP1420" s="51" t="s">
        <v>960</v>
      </c>
    </row>
    <row r="1421" spans="1:276" ht="15" thickBot="1">
      <c r="A1421" s="51" t="s">
        <v>1139</v>
      </c>
      <c r="F1421" s="52" t="s">
        <v>1091</v>
      </c>
      <c r="BD1421" s="52" t="s">
        <v>1280</v>
      </c>
      <c r="GN1421" s="51" t="s">
        <v>1098</v>
      </c>
      <c r="HM1421" s="51" t="s">
        <v>1080</v>
      </c>
      <c r="JP1421" s="52" t="s">
        <v>5077</v>
      </c>
    </row>
    <row r="1422" spans="1:276" ht="115.5" thickBot="1">
      <c r="P1422" s="51" t="s">
        <v>1143</v>
      </c>
      <c r="CM1422" s="51" t="s">
        <v>707</v>
      </c>
      <c r="FY1422" s="51" t="s">
        <v>971</v>
      </c>
      <c r="GN1422" s="52">
        <v>0</v>
      </c>
      <c r="HM1422" s="126"/>
      <c r="HN1422" s="69" t="s">
        <v>1081</v>
      </c>
      <c r="HO1422" s="69" t="s">
        <v>1082</v>
      </c>
    </row>
    <row r="1423" spans="1:276" ht="23.5" thickBot="1">
      <c r="A1423" s="51" t="s">
        <v>98</v>
      </c>
      <c r="F1423" s="51" t="s">
        <v>1092</v>
      </c>
      <c r="P1423" s="52" t="s">
        <v>1777</v>
      </c>
      <c r="BD1423" s="51" t="s">
        <v>1137</v>
      </c>
      <c r="CM1423" s="52" t="s">
        <v>1095</v>
      </c>
      <c r="HM1423" s="127" t="s">
        <v>1083</v>
      </c>
      <c r="HN1423" s="70">
        <v>2</v>
      </c>
      <c r="HO1423" s="70">
        <v>10000</v>
      </c>
      <c r="JP1423" s="51" t="s">
        <v>961</v>
      </c>
    </row>
    <row r="1424" spans="1:276" ht="23.5" thickBot="1">
      <c r="A1424" s="52" t="s">
        <v>2381</v>
      </c>
      <c r="F1424" s="52" t="s">
        <v>2017</v>
      </c>
      <c r="BD1424" s="52" t="s">
        <v>6858</v>
      </c>
      <c r="FY1424" s="51" t="s">
        <v>972</v>
      </c>
      <c r="GN1424" s="51" t="s">
        <v>1099</v>
      </c>
      <c r="HM1424" s="130" t="s">
        <v>1084</v>
      </c>
      <c r="HN1424" s="71">
        <v>2</v>
      </c>
      <c r="HO1424" s="71">
        <v>9700</v>
      </c>
      <c r="JP1424" s="52" t="s">
        <v>4608</v>
      </c>
    </row>
    <row r="1425" spans="1:276" ht="35" thickBot="1">
      <c r="P1425" s="51" t="s">
        <v>1145</v>
      </c>
      <c r="CM1425" s="51" t="s">
        <v>1096</v>
      </c>
      <c r="GN1425" s="52" t="s">
        <v>1104</v>
      </c>
      <c r="HM1425" s="127" t="s">
        <v>1085</v>
      </c>
      <c r="HN1425" s="70">
        <v>1</v>
      </c>
      <c r="HO1425" s="70">
        <v>2000</v>
      </c>
    </row>
    <row r="1426" spans="1:276" ht="15" thickBot="1">
      <c r="F1426" s="51" t="s">
        <v>1094</v>
      </c>
      <c r="P1426" s="52" t="s">
        <v>1778</v>
      </c>
      <c r="BD1426" s="51" t="s">
        <v>1139</v>
      </c>
      <c r="CM1426" s="52" t="s">
        <v>1103</v>
      </c>
      <c r="FY1426" s="51" t="s">
        <v>973</v>
      </c>
      <c r="HM1426" s="130" t="s">
        <v>1086</v>
      </c>
      <c r="HN1426" s="71">
        <v>8</v>
      </c>
      <c r="HO1426" s="71">
        <v>2560</v>
      </c>
      <c r="JP1426" s="51" t="s">
        <v>962</v>
      </c>
    </row>
    <row r="1427" spans="1:276" ht="23.5" thickBot="1">
      <c r="F1427" s="52">
        <v>273</v>
      </c>
      <c r="BD1427" s="52">
        <v>0</v>
      </c>
      <c r="GN1427" s="51" t="s">
        <v>1101</v>
      </c>
      <c r="HM1427" s="127" t="s">
        <v>1087</v>
      </c>
      <c r="HN1427" s="70">
        <v>0</v>
      </c>
      <c r="HO1427" s="70">
        <v>0</v>
      </c>
      <c r="JP1427" s="52" t="s">
        <v>1004</v>
      </c>
    </row>
    <row r="1428" spans="1:276" ht="16.5">
      <c r="A1428" s="50" t="s">
        <v>1140</v>
      </c>
      <c r="P1428" s="51" t="s">
        <v>1147</v>
      </c>
      <c r="CM1428" s="51" t="s">
        <v>1097</v>
      </c>
      <c r="FY1428" s="51" t="s">
        <v>98</v>
      </c>
      <c r="GN1428" s="52" t="s">
        <v>1112</v>
      </c>
      <c r="HM1428" s="50" t="s">
        <v>1088</v>
      </c>
    </row>
    <row r="1429" spans="1:276">
      <c r="F1429" s="51" t="s">
        <v>707</v>
      </c>
      <c r="P1429" s="52">
        <v>444563</v>
      </c>
      <c r="BD1429" s="51" t="s">
        <v>98</v>
      </c>
      <c r="CM1429" s="52">
        <v>49003152</v>
      </c>
      <c r="JP1429" s="51" t="s">
        <v>964</v>
      </c>
    </row>
    <row r="1430" spans="1:276">
      <c r="F1430" s="52" t="s">
        <v>1114</v>
      </c>
      <c r="BD1430" s="52" t="s">
        <v>6859</v>
      </c>
      <c r="GN1430" s="51" t="s">
        <v>98</v>
      </c>
      <c r="JP1430" s="52" t="s">
        <v>979</v>
      </c>
    </row>
    <row r="1431" spans="1:276" ht="16.5">
      <c r="A1431" s="50" t="s">
        <v>1141</v>
      </c>
      <c r="P1431" s="51" t="s">
        <v>98</v>
      </c>
      <c r="CM1431" s="51" t="s">
        <v>1098</v>
      </c>
      <c r="GN1431" s="52" t="s">
        <v>3540</v>
      </c>
      <c r="HM1431" s="51" t="s">
        <v>1089</v>
      </c>
    </row>
    <row r="1432" spans="1:276">
      <c r="F1432" s="51" t="s">
        <v>1096</v>
      </c>
      <c r="CM1432" s="52">
        <v>0</v>
      </c>
      <c r="FY1432" s="51" t="s">
        <v>950</v>
      </c>
      <c r="JP1432" s="51" t="s">
        <v>966</v>
      </c>
    </row>
    <row r="1433" spans="1:276" ht="16.5">
      <c r="F1433" s="52" t="s">
        <v>1103</v>
      </c>
      <c r="P1433" s="50" t="s">
        <v>1148</v>
      </c>
      <c r="FY1433" s="52" t="s">
        <v>171</v>
      </c>
      <c r="HM1433" s="51" t="s">
        <v>1090</v>
      </c>
      <c r="JP1433" s="52" t="s">
        <v>1731</v>
      </c>
    </row>
    <row r="1434" spans="1:276" ht="16.5">
      <c r="A1434" s="51" t="s">
        <v>1142</v>
      </c>
      <c r="BD1434" s="50" t="s">
        <v>1140</v>
      </c>
      <c r="CM1434" s="51" t="s">
        <v>1099</v>
      </c>
      <c r="HM1434" s="52" t="s">
        <v>1113</v>
      </c>
    </row>
    <row r="1435" spans="1:276">
      <c r="F1435" s="51" t="s">
        <v>1097</v>
      </c>
      <c r="CM1435" s="52" t="s">
        <v>1104</v>
      </c>
      <c r="FY1435" s="51" t="s">
        <v>952</v>
      </c>
      <c r="GN1435" s="51" t="s">
        <v>1090</v>
      </c>
      <c r="JP1435" s="51" t="s">
        <v>968</v>
      </c>
    </row>
    <row r="1436" spans="1:276">
      <c r="A1436" s="51" t="s">
        <v>72</v>
      </c>
      <c r="F1436" s="52">
        <v>1625957</v>
      </c>
      <c r="P1436" s="51" t="s">
        <v>1149</v>
      </c>
      <c r="FY1436" s="52" t="s">
        <v>171</v>
      </c>
      <c r="GN1436" s="52" t="s">
        <v>1116</v>
      </c>
      <c r="HM1436" s="51" t="s">
        <v>1092</v>
      </c>
      <c r="JP1436" s="52" t="s">
        <v>124</v>
      </c>
    </row>
    <row r="1437" spans="1:276" ht="16.5">
      <c r="P1437" s="52" t="s">
        <v>1150</v>
      </c>
      <c r="BD1437" s="50" t="s">
        <v>1141</v>
      </c>
      <c r="CM1437" s="51" t="s">
        <v>1101</v>
      </c>
      <c r="HM1437" s="52" t="s">
        <v>693</v>
      </c>
    </row>
    <row r="1438" spans="1:276">
      <c r="A1438" s="51" t="s">
        <v>1143</v>
      </c>
      <c r="F1438" s="51" t="s">
        <v>1098</v>
      </c>
      <c r="CM1438" s="52" t="s">
        <v>1107</v>
      </c>
      <c r="FY1438" s="51" t="s">
        <v>954</v>
      </c>
      <c r="GN1438" s="51" t="s">
        <v>1092</v>
      </c>
      <c r="JP1438" s="51" t="s">
        <v>969</v>
      </c>
    </row>
    <row r="1439" spans="1:276">
      <c r="A1439" s="52" t="s">
        <v>2382</v>
      </c>
      <c r="F1439" s="52">
        <v>16500000</v>
      </c>
      <c r="FY1439" s="52" t="s">
        <v>171</v>
      </c>
      <c r="GN1439" s="52" t="s">
        <v>684</v>
      </c>
      <c r="HM1439" s="51" t="s">
        <v>1094</v>
      </c>
      <c r="JP1439" s="52" t="s">
        <v>124</v>
      </c>
    </row>
    <row r="1440" spans="1:276">
      <c r="BD1440" s="51" t="s">
        <v>1142</v>
      </c>
      <c r="CM1440" s="51" t="s">
        <v>98</v>
      </c>
      <c r="HM1440" s="52">
        <v>8000</v>
      </c>
    </row>
    <row r="1441" spans="1:276">
      <c r="A1441" s="51" t="s">
        <v>1145</v>
      </c>
      <c r="F1441" s="51" t="s">
        <v>1099</v>
      </c>
      <c r="CM1441" s="52" t="s">
        <v>8359</v>
      </c>
      <c r="FY1441" s="51" t="s">
        <v>956</v>
      </c>
      <c r="GN1441" s="51" t="s">
        <v>1094</v>
      </c>
      <c r="JP1441" s="51" t="s">
        <v>970</v>
      </c>
    </row>
    <row r="1442" spans="1:276">
      <c r="A1442" s="52" t="s">
        <v>2383</v>
      </c>
      <c r="F1442" s="52" t="s">
        <v>1107</v>
      </c>
      <c r="BD1442" s="51" t="s">
        <v>72</v>
      </c>
      <c r="FY1442" s="52" t="s">
        <v>124</v>
      </c>
      <c r="GN1442" s="52">
        <v>2240</v>
      </c>
      <c r="HM1442" s="51" t="s">
        <v>707</v>
      </c>
      <c r="JP1442" s="52" t="s">
        <v>124</v>
      </c>
    </row>
    <row r="1443" spans="1:276">
      <c r="HM1443" s="52" t="s">
        <v>1095</v>
      </c>
    </row>
    <row r="1444" spans="1:276">
      <c r="A1444" s="51" t="s">
        <v>1147</v>
      </c>
      <c r="F1444" s="51" t="s">
        <v>1101</v>
      </c>
      <c r="BD1444" s="51" t="s">
        <v>1143</v>
      </c>
      <c r="FY1444" s="51" t="s">
        <v>958</v>
      </c>
      <c r="GN1444" s="51" t="s">
        <v>707</v>
      </c>
      <c r="JP1444" s="51" t="s">
        <v>971</v>
      </c>
    </row>
    <row r="1445" spans="1:276">
      <c r="A1445" s="52">
        <v>100561</v>
      </c>
      <c r="F1445" s="52" t="s">
        <v>1115</v>
      </c>
      <c r="BD1445" s="52" t="s">
        <v>1777</v>
      </c>
      <c r="CM1445" s="51" t="s">
        <v>1090</v>
      </c>
      <c r="FY1445" s="52" t="s">
        <v>171</v>
      </c>
      <c r="GN1445" s="52" t="s">
        <v>1114</v>
      </c>
      <c r="HM1445" s="51" t="s">
        <v>1096</v>
      </c>
      <c r="JP1445" s="52" t="s">
        <v>5084</v>
      </c>
    </row>
    <row r="1446" spans="1:276">
      <c r="CM1446" s="52" t="s">
        <v>1091</v>
      </c>
      <c r="HM1446" s="52" t="s">
        <v>1103</v>
      </c>
    </row>
    <row r="1447" spans="1:276">
      <c r="A1447" s="51" t="s">
        <v>98</v>
      </c>
      <c r="F1447" s="51" t="s">
        <v>98</v>
      </c>
      <c r="BD1447" s="51" t="s">
        <v>1145</v>
      </c>
      <c r="FY1447" s="51" t="s">
        <v>960</v>
      </c>
      <c r="GN1447" s="51" t="s">
        <v>1096</v>
      </c>
      <c r="JP1447" s="51" t="s">
        <v>972</v>
      </c>
    </row>
    <row r="1448" spans="1:276">
      <c r="F1448" s="52" t="s">
        <v>2018</v>
      </c>
      <c r="BD1448" s="52" t="s">
        <v>1778</v>
      </c>
      <c r="CM1448" s="51" t="s">
        <v>1092</v>
      </c>
      <c r="GN1448" s="52" t="s">
        <v>1103</v>
      </c>
      <c r="HM1448" s="51" t="s">
        <v>1097</v>
      </c>
      <c r="JP1448" s="52" t="s">
        <v>420</v>
      </c>
    </row>
    <row r="1449" spans="1:276">
      <c r="A1449" s="51" t="s">
        <v>1095</v>
      </c>
      <c r="CM1449" s="52" t="s">
        <v>1108</v>
      </c>
      <c r="FY1449" s="51" t="s">
        <v>961</v>
      </c>
      <c r="HM1449" s="52">
        <v>20000000</v>
      </c>
    </row>
    <row r="1450" spans="1:276">
      <c r="BD1450" s="51" t="s">
        <v>1147</v>
      </c>
      <c r="FY1450" s="52" t="s">
        <v>171</v>
      </c>
      <c r="GN1450" s="51" t="s">
        <v>1097</v>
      </c>
      <c r="JP1450" s="51" t="s">
        <v>973</v>
      </c>
    </row>
    <row r="1451" spans="1:276">
      <c r="A1451" s="51" t="s">
        <v>1143</v>
      </c>
      <c r="BD1451" s="52">
        <v>7455</v>
      </c>
      <c r="CM1451" s="51" t="s">
        <v>1094</v>
      </c>
      <c r="GN1451" s="52">
        <v>0</v>
      </c>
      <c r="HM1451" s="51" t="s">
        <v>1098</v>
      </c>
    </row>
    <row r="1452" spans="1:276">
      <c r="A1452" s="52" t="s">
        <v>2382</v>
      </c>
      <c r="F1452" s="51" t="s">
        <v>1090</v>
      </c>
      <c r="CM1452" s="52">
        <v>1763.57</v>
      </c>
      <c r="FY1452" s="51" t="s">
        <v>962</v>
      </c>
      <c r="HM1452" s="52">
        <v>500000000</v>
      </c>
      <c r="JP1452" s="51" t="s">
        <v>98</v>
      </c>
    </row>
    <row r="1453" spans="1:276">
      <c r="F1453" s="52" t="s">
        <v>1091</v>
      </c>
      <c r="BD1453" s="51" t="s">
        <v>98</v>
      </c>
      <c r="FY1453" s="52" t="s">
        <v>171</v>
      </c>
      <c r="GN1453" s="51" t="s">
        <v>1098</v>
      </c>
    </row>
    <row r="1454" spans="1:276">
      <c r="A1454" s="51" t="s">
        <v>1145</v>
      </c>
      <c r="CM1454" s="51" t="s">
        <v>707</v>
      </c>
      <c r="GN1454" s="52">
        <v>4501</v>
      </c>
      <c r="HM1454" s="51" t="s">
        <v>1099</v>
      </c>
    </row>
    <row r="1455" spans="1:276">
      <c r="A1455" s="52" t="s">
        <v>2383</v>
      </c>
      <c r="F1455" s="51" t="s">
        <v>1092</v>
      </c>
      <c r="BD1455" s="51" t="s">
        <v>1095</v>
      </c>
      <c r="CM1455" s="52" t="s">
        <v>1095</v>
      </c>
      <c r="FY1455" s="51" t="s">
        <v>964</v>
      </c>
      <c r="HM1455" s="52" t="s">
        <v>2821</v>
      </c>
    </row>
    <row r="1456" spans="1:276">
      <c r="F1456" s="52" t="s">
        <v>2017</v>
      </c>
      <c r="FY1456" s="52" t="s">
        <v>171</v>
      </c>
      <c r="GN1456" s="51" t="s">
        <v>1099</v>
      </c>
      <c r="JP1456" s="51" t="s">
        <v>950</v>
      </c>
    </row>
    <row r="1457" spans="1:276">
      <c r="A1457" s="51" t="s">
        <v>1147</v>
      </c>
      <c r="BD1457" s="51" t="s">
        <v>1143</v>
      </c>
      <c r="CM1457" s="51" t="s">
        <v>1096</v>
      </c>
      <c r="GN1457" s="52" t="s">
        <v>1100</v>
      </c>
      <c r="HM1457" s="51" t="s">
        <v>1101</v>
      </c>
      <c r="JP1457" s="52" t="s">
        <v>5085</v>
      </c>
    </row>
    <row r="1458" spans="1:276">
      <c r="A1458" s="52">
        <v>1430648</v>
      </c>
      <c r="F1458" s="51" t="s">
        <v>1094</v>
      </c>
      <c r="BD1458" s="52" t="s">
        <v>1777</v>
      </c>
      <c r="CM1458" s="52" t="s">
        <v>1103</v>
      </c>
      <c r="FY1458" s="51" t="s">
        <v>966</v>
      </c>
      <c r="HM1458" s="52" t="s">
        <v>1115</v>
      </c>
    </row>
    <row r="1459" spans="1:276">
      <c r="F1459" s="52">
        <v>74</v>
      </c>
      <c r="FY1459" s="52" t="s">
        <v>171</v>
      </c>
      <c r="GN1459" s="51" t="s">
        <v>1101</v>
      </c>
      <c r="JP1459" s="51" t="s">
        <v>952</v>
      </c>
    </row>
    <row r="1460" spans="1:276">
      <c r="A1460" s="51" t="s">
        <v>98</v>
      </c>
      <c r="BD1460" s="51" t="s">
        <v>1145</v>
      </c>
      <c r="CM1460" s="51" t="s">
        <v>1097</v>
      </c>
      <c r="GN1460" s="52" t="s">
        <v>1104</v>
      </c>
      <c r="HM1460" s="51" t="s">
        <v>98</v>
      </c>
      <c r="JP1460" s="52" t="s">
        <v>981</v>
      </c>
    </row>
    <row r="1461" spans="1:276">
      <c r="F1461" s="51" t="s">
        <v>707</v>
      </c>
      <c r="BD1461" s="52" t="s">
        <v>1778</v>
      </c>
      <c r="CM1461" s="52">
        <v>217571</v>
      </c>
      <c r="FY1461" s="51" t="s">
        <v>968</v>
      </c>
      <c r="HM1461" s="52" t="s">
        <v>4686</v>
      </c>
    </row>
    <row r="1462" spans="1:276">
      <c r="A1462" s="51" t="s">
        <v>1114</v>
      </c>
      <c r="F1462" s="52" t="s">
        <v>1114</v>
      </c>
      <c r="FY1462" s="52" t="s">
        <v>124</v>
      </c>
      <c r="GN1462" s="51" t="s">
        <v>98</v>
      </c>
      <c r="JP1462" s="51" t="s">
        <v>954</v>
      </c>
    </row>
    <row r="1463" spans="1:276">
      <c r="BD1463" s="51" t="s">
        <v>1147</v>
      </c>
      <c r="CM1463" s="51" t="s">
        <v>1098</v>
      </c>
      <c r="GN1463" s="52" t="s">
        <v>3541</v>
      </c>
      <c r="JP1463" s="52" t="s">
        <v>975</v>
      </c>
    </row>
    <row r="1464" spans="1:276">
      <c r="A1464" s="51" t="s">
        <v>1143</v>
      </c>
      <c r="F1464" s="51" t="s">
        <v>1096</v>
      </c>
      <c r="BD1464" s="52">
        <v>200282</v>
      </c>
      <c r="CM1464" s="52">
        <v>769079</v>
      </c>
      <c r="FY1464" s="51" t="s">
        <v>969</v>
      </c>
    </row>
    <row r="1465" spans="1:276">
      <c r="A1465" s="52" t="s">
        <v>2382</v>
      </c>
      <c r="F1465" s="52" t="s">
        <v>1103</v>
      </c>
      <c r="FY1465" s="52" t="s">
        <v>124</v>
      </c>
      <c r="HM1465" s="51" t="s">
        <v>1090</v>
      </c>
      <c r="JP1465" s="51" t="s">
        <v>956</v>
      </c>
    </row>
    <row r="1466" spans="1:276">
      <c r="BD1466" s="51" t="s">
        <v>98</v>
      </c>
      <c r="CM1466" s="51" t="s">
        <v>1099</v>
      </c>
      <c r="HM1466" s="52" t="s">
        <v>1091</v>
      </c>
      <c r="JP1466" s="52" t="s">
        <v>4622</v>
      </c>
    </row>
    <row r="1467" spans="1:276">
      <c r="A1467" s="51" t="s">
        <v>1145</v>
      </c>
      <c r="F1467" s="51" t="s">
        <v>1097</v>
      </c>
      <c r="CM1467" s="52" t="s">
        <v>1106</v>
      </c>
      <c r="FY1467" s="51" t="s">
        <v>970</v>
      </c>
      <c r="GN1467" s="51" t="s">
        <v>1090</v>
      </c>
    </row>
    <row r="1468" spans="1:276">
      <c r="A1468" s="52" t="s">
        <v>2383</v>
      </c>
      <c r="F1468" s="52">
        <v>56862</v>
      </c>
      <c r="BD1468" s="51" t="s">
        <v>1114</v>
      </c>
      <c r="FY1468" s="52" t="s">
        <v>124</v>
      </c>
      <c r="GN1468" s="52" t="s">
        <v>1116</v>
      </c>
      <c r="HM1468" s="51" t="s">
        <v>1092</v>
      </c>
      <c r="JP1468" s="51" t="s">
        <v>958</v>
      </c>
    </row>
    <row r="1469" spans="1:276">
      <c r="CM1469" s="51" t="s">
        <v>1101</v>
      </c>
      <c r="HM1469" s="52" t="s">
        <v>1108</v>
      </c>
      <c r="JP1469" s="52" t="s">
        <v>1199</v>
      </c>
    </row>
    <row r="1470" spans="1:276">
      <c r="A1470" s="51" t="s">
        <v>1147</v>
      </c>
      <c r="F1470" s="51" t="s">
        <v>1098</v>
      </c>
      <c r="BD1470" s="51" t="s">
        <v>1143</v>
      </c>
      <c r="CM1470" s="52" t="s">
        <v>1120</v>
      </c>
      <c r="FY1470" s="51" t="s">
        <v>971</v>
      </c>
      <c r="GN1470" s="51" t="s">
        <v>1092</v>
      </c>
    </row>
    <row r="1471" spans="1:276">
      <c r="A1471" s="52">
        <v>819582</v>
      </c>
      <c r="F1471" s="52">
        <v>0</v>
      </c>
      <c r="BD1471" s="52" t="s">
        <v>1777</v>
      </c>
      <c r="GN1471" s="52" t="s">
        <v>693</v>
      </c>
      <c r="HM1471" s="51" t="s">
        <v>1094</v>
      </c>
      <c r="JP1471" s="51" t="s">
        <v>960</v>
      </c>
    </row>
    <row r="1472" spans="1:276">
      <c r="CM1472" s="51" t="s">
        <v>98</v>
      </c>
      <c r="FY1472" s="51" t="s">
        <v>972</v>
      </c>
      <c r="HM1472" s="52">
        <v>2000</v>
      </c>
    </row>
    <row r="1473" spans="1:276">
      <c r="A1473" s="51" t="s">
        <v>98</v>
      </c>
      <c r="F1473" s="51" t="s">
        <v>1099</v>
      </c>
      <c r="BD1473" s="51" t="s">
        <v>1145</v>
      </c>
      <c r="CM1473" s="52" t="s">
        <v>8360</v>
      </c>
      <c r="GN1473" s="51" t="s">
        <v>1094</v>
      </c>
      <c r="JP1473" s="51" t="s">
        <v>961</v>
      </c>
    </row>
    <row r="1474" spans="1:276">
      <c r="F1474" s="52" t="s">
        <v>1100</v>
      </c>
      <c r="BD1474" s="52" t="s">
        <v>1778</v>
      </c>
      <c r="FY1474" s="51" t="s">
        <v>973</v>
      </c>
      <c r="GN1474" s="52">
        <v>3307</v>
      </c>
      <c r="HM1474" s="51" t="s">
        <v>707</v>
      </c>
      <c r="JP1474" s="52" t="s">
        <v>4608</v>
      </c>
    </row>
    <row r="1475" spans="1:276" ht="16.5">
      <c r="A1475" s="50" t="s">
        <v>1148</v>
      </c>
      <c r="HM1475" s="52" t="s">
        <v>1095</v>
      </c>
    </row>
    <row r="1476" spans="1:276">
      <c r="F1476" s="51" t="s">
        <v>1101</v>
      </c>
      <c r="BD1476" s="51" t="s">
        <v>1147</v>
      </c>
      <c r="FY1476" s="51" t="s">
        <v>98</v>
      </c>
      <c r="GN1476" s="51" t="s">
        <v>707</v>
      </c>
      <c r="JP1476" s="51" t="s">
        <v>962</v>
      </c>
    </row>
    <row r="1477" spans="1:276">
      <c r="F1477" s="52" t="s">
        <v>1102</v>
      </c>
      <c r="BD1477" s="52">
        <v>163072</v>
      </c>
      <c r="CM1477" s="51" t="s">
        <v>1090</v>
      </c>
      <c r="GN1477" s="52" t="s">
        <v>1114</v>
      </c>
      <c r="HM1477" s="51" t="s">
        <v>1096</v>
      </c>
      <c r="JP1477" s="52" t="s">
        <v>1004</v>
      </c>
    </row>
    <row r="1478" spans="1:276">
      <c r="A1478" s="51" t="s">
        <v>1149</v>
      </c>
      <c r="CM1478" s="52" t="s">
        <v>1091</v>
      </c>
      <c r="HM1478" s="52" t="s">
        <v>1103</v>
      </c>
    </row>
    <row r="1479" spans="1:276">
      <c r="A1479" s="52" t="s">
        <v>1150</v>
      </c>
      <c r="F1479" s="51" t="s">
        <v>98</v>
      </c>
      <c r="BD1479" s="51" t="s">
        <v>98</v>
      </c>
      <c r="GN1479" s="51" t="s">
        <v>1096</v>
      </c>
      <c r="JP1479" s="51" t="s">
        <v>964</v>
      </c>
    </row>
    <row r="1480" spans="1:276">
      <c r="F1480" s="52" t="s">
        <v>2019</v>
      </c>
      <c r="CM1480" s="51" t="s">
        <v>1092</v>
      </c>
      <c r="FY1480" s="51" t="s">
        <v>950</v>
      </c>
      <c r="GN1480" s="52" t="s">
        <v>1103</v>
      </c>
      <c r="HM1480" s="51" t="s">
        <v>1097</v>
      </c>
      <c r="JP1480" s="52" t="s">
        <v>979</v>
      </c>
    </row>
    <row r="1481" spans="1:276" ht="16.5">
      <c r="BD1481" s="50" t="s">
        <v>1148</v>
      </c>
      <c r="CM1481" s="52" t="s">
        <v>8361</v>
      </c>
      <c r="FY1481" s="52" t="s">
        <v>171</v>
      </c>
      <c r="HM1481" s="52">
        <v>50</v>
      </c>
    </row>
    <row r="1482" spans="1:276">
      <c r="GN1482" s="51" t="s">
        <v>1097</v>
      </c>
      <c r="JP1482" s="51" t="s">
        <v>966</v>
      </c>
    </row>
    <row r="1483" spans="1:276">
      <c r="CM1483" s="51" t="s">
        <v>1094</v>
      </c>
      <c r="FY1483" s="51" t="s">
        <v>952</v>
      </c>
      <c r="GN1483" s="52">
        <v>0</v>
      </c>
      <c r="HM1483" s="51" t="s">
        <v>1098</v>
      </c>
      <c r="JP1483" s="52" t="s">
        <v>1731</v>
      </c>
    </row>
    <row r="1484" spans="1:276">
      <c r="F1484" s="51" t="s">
        <v>1090</v>
      </c>
      <c r="BD1484" s="51" t="s">
        <v>1149</v>
      </c>
      <c r="CM1484" s="52">
        <v>1339.32</v>
      </c>
      <c r="FY1484" s="52" t="s">
        <v>171</v>
      </c>
      <c r="HM1484" s="52">
        <v>100</v>
      </c>
    </row>
    <row r="1485" spans="1:276">
      <c r="F1485" s="52" t="s">
        <v>1091</v>
      </c>
      <c r="BD1485" s="52" t="s">
        <v>2755</v>
      </c>
      <c r="GN1485" s="51" t="s">
        <v>1098</v>
      </c>
      <c r="JP1485" s="51" t="s">
        <v>968</v>
      </c>
    </row>
    <row r="1486" spans="1:276">
      <c r="BD1486" s="52" t="s">
        <v>1150</v>
      </c>
      <c r="CM1486" s="51" t="s">
        <v>707</v>
      </c>
      <c r="FY1486" s="51" t="s">
        <v>954</v>
      </c>
      <c r="GN1486" s="52">
        <v>8812</v>
      </c>
      <c r="HM1486" s="51" t="s">
        <v>1099</v>
      </c>
      <c r="JP1486" s="52" t="s">
        <v>124</v>
      </c>
    </row>
    <row r="1487" spans="1:276">
      <c r="F1487" s="51" t="s">
        <v>1092</v>
      </c>
      <c r="BD1487" s="52" t="s">
        <v>6860</v>
      </c>
      <c r="CM1487" s="52" t="s">
        <v>1095</v>
      </c>
      <c r="FY1487" s="52" t="s">
        <v>171</v>
      </c>
      <c r="HM1487" s="52" t="s">
        <v>1100</v>
      </c>
    </row>
    <row r="1488" spans="1:276">
      <c r="F1488" s="52" t="s">
        <v>2017</v>
      </c>
      <c r="GN1488" s="51" t="s">
        <v>1099</v>
      </c>
      <c r="JP1488" s="51" t="s">
        <v>969</v>
      </c>
    </row>
    <row r="1489" spans="6:276" ht="16.5">
      <c r="BD1489" s="49" t="s">
        <v>3069</v>
      </c>
      <c r="CM1489" s="51" t="s">
        <v>1096</v>
      </c>
      <c r="FY1489" s="51" t="s">
        <v>956</v>
      </c>
      <c r="GN1489" s="52" t="s">
        <v>1100</v>
      </c>
      <c r="HM1489" s="51" t="s">
        <v>1101</v>
      </c>
      <c r="JP1489" s="52" t="s">
        <v>124</v>
      </c>
    </row>
    <row r="1490" spans="6:276">
      <c r="F1490" s="51" t="s">
        <v>1094</v>
      </c>
      <c r="CM1490" s="52" t="s">
        <v>1103</v>
      </c>
      <c r="FY1490" s="52" t="s">
        <v>124</v>
      </c>
      <c r="HM1490" s="52" t="s">
        <v>1567</v>
      </c>
    </row>
    <row r="1491" spans="6:276">
      <c r="F1491" s="52">
        <v>188</v>
      </c>
      <c r="GN1491" s="51" t="s">
        <v>1101</v>
      </c>
      <c r="JP1491" s="51" t="s">
        <v>970</v>
      </c>
    </row>
    <row r="1492" spans="6:276">
      <c r="BD1492" s="51" t="s">
        <v>3070</v>
      </c>
      <c r="CM1492" s="51" t="s">
        <v>1097</v>
      </c>
      <c r="FY1492" s="51" t="s">
        <v>958</v>
      </c>
      <c r="GN1492" s="52" t="s">
        <v>1104</v>
      </c>
      <c r="HM1492" s="51" t="s">
        <v>98</v>
      </c>
      <c r="JP1492" s="52" t="s">
        <v>124</v>
      </c>
    </row>
    <row r="1493" spans="6:276">
      <c r="F1493" s="51" t="s">
        <v>707</v>
      </c>
      <c r="BD1493" s="52" t="s">
        <v>6861</v>
      </c>
      <c r="CM1493" s="52">
        <v>164388</v>
      </c>
      <c r="FY1493" s="52" t="s">
        <v>171</v>
      </c>
      <c r="HM1493" s="52" t="s">
        <v>4686</v>
      </c>
    </row>
    <row r="1494" spans="6:276">
      <c r="F1494" s="52" t="s">
        <v>1114</v>
      </c>
      <c r="GN1494" s="51" t="s">
        <v>98</v>
      </c>
      <c r="JP1494" s="51" t="s">
        <v>971</v>
      </c>
    </row>
    <row r="1495" spans="6:276">
      <c r="CM1495" s="51" t="s">
        <v>1098</v>
      </c>
      <c r="FY1495" s="51" t="s">
        <v>960</v>
      </c>
      <c r="GN1495" s="52" t="s">
        <v>3542</v>
      </c>
      <c r="JP1495" s="52" t="s">
        <v>5086</v>
      </c>
    </row>
    <row r="1496" spans="6:276">
      <c r="F1496" s="51" t="s">
        <v>1096</v>
      </c>
      <c r="CM1496" s="52">
        <v>182967</v>
      </c>
    </row>
    <row r="1497" spans="6:276">
      <c r="F1497" s="52" t="s">
        <v>1103</v>
      </c>
      <c r="FY1497" s="51" t="s">
        <v>961</v>
      </c>
      <c r="HM1497" s="51" t="s">
        <v>1090</v>
      </c>
      <c r="JP1497" s="51" t="s">
        <v>972</v>
      </c>
    </row>
    <row r="1498" spans="6:276">
      <c r="CM1498" s="51" t="s">
        <v>1099</v>
      </c>
      <c r="FY1498" s="52" t="s">
        <v>171</v>
      </c>
      <c r="HM1498" s="52" t="s">
        <v>1110</v>
      </c>
      <c r="JP1498" s="52" t="s">
        <v>5087</v>
      </c>
    </row>
    <row r="1499" spans="6:276" ht="16.5">
      <c r="F1499" s="51" t="s">
        <v>1097</v>
      </c>
      <c r="CM1499" s="52" t="s">
        <v>1100</v>
      </c>
      <c r="GN1499" s="50" t="s">
        <v>1121</v>
      </c>
    </row>
    <row r="1500" spans="6:276">
      <c r="F1500" s="52">
        <v>24003</v>
      </c>
      <c r="FY1500" s="51" t="s">
        <v>962</v>
      </c>
      <c r="HM1500" s="51" t="s">
        <v>1092</v>
      </c>
      <c r="JP1500" s="51" t="s">
        <v>973</v>
      </c>
    </row>
    <row r="1501" spans="6:276">
      <c r="CM1501" s="51" t="s">
        <v>1101</v>
      </c>
      <c r="FY1501" s="52" t="s">
        <v>171</v>
      </c>
      <c r="HM1501" s="52" t="s">
        <v>1771</v>
      </c>
      <c r="JP1501" s="52">
        <v>0</v>
      </c>
    </row>
    <row r="1502" spans="6:276" ht="15" thickBot="1">
      <c r="F1502" s="51" t="s">
        <v>1098</v>
      </c>
      <c r="CM1502" s="52" t="s">
        <v>1120</v>
      </c>
      <c r="GN1502" s="51" t="s">
        <v>1122</v>
      </c>
    </row>
    <row r="1503" spans="6:276" ht="15" thickBot="1">
      <c r="F1503" s="52">
        <v>15648</v>
      </c>
      <c r="FY1503" s="51" t="s">
        <v>964</v>
      </c>
      <c r="GN1503" s="69" t="s">
        <v>1123</v>
      </c>
      <c r="GO1503" s="69" t="s">
        <v>98</v>
      </c>
      <c r="HM1503" s="51" t="s">
        <v>1094</v>
      </c>
      <c r="JP1503" s="51" t="s">
        <v>98</v>
      </c>
    </row>
    <row r="1504" spans="6:276" ht="88.5" thickBot="1">
      <c r="CM1504" s="51" t="s">
        <v>98</v>
      </c>
      <c r="FY1504" s="52" t="s">
        <v>171</v>
      </c>
      <c r="GN1504" s="70" t="s">
        <v>1124</v>
      </c>
      <c r="GO1504" s="70" t="s">
        <v>3543</v>
      </c>
      <c r="HM1504" s="52">
        <v>98.65</v>
      </c>
    </row>
    <row r="1505" spans="6:276" ht="64.5" thickBot="1">
      <c r="F1505" s="51" t="s">
        <v>1099</v>
      </c>
      <c r="CM1505" s="52" t="s">
        <v>8362</v>
      </c>
      <c r="GN1505" s="71" t="s">
        <v>1125</v>
      </c>
      <c r="GO1505" s="71" t="s">
        <v>3544</v>
      </c>
    </row>
    <row r="1506" spans="6:276" ht="56.5" thickBot="1">
      <c r="F1506" s="52" t="s">
        <v>1100</v>
      </c>
      <c r="FY1506" s="51" t="s">
        <v>966</v>
      </c>
      <c r="GN1506" s="70" t="s">
        <v>1774</v>
      </c>
      <c r="GO1506" s="70" t="s">
        <v>3545</v>
      </c>
      <c r="HM1506" s="51" t="s">
        <v>707</v>
      </c>
    </row>
    <row r="1507" spans="6:276" ht="80.5" thickBot="1">
      <c r="FY1507" s="52" t="s">
        <v>171</v>
      </c>
      <c r="GN1507" s="71" t="s">
        <v>3546</v>
      </c>
      <c r="GO1507" s="71" t="s">
        <v>3547</v>
      </c>
      <c r="HM1507" s="52" t="s">
        <v>1095</v>
      </c>
      <c r="JP1507" s="51" t="s">
        <v>950</v>
      </c>
    </row>
    <row r="1508" spans="6:276" ht="56.5" thickBot="1">
      <c r="F1508" s="51" t="s">
        <v>1101</v>
      </c>
      <c r="GN1508" s="70" t="s">
        <v>3548</v>
      </c>
      <c r="GO1508" s="70" t="s">
        <v>3549</v>
      </c>
      <c r="JP1508" s="52" t="s">
        <v>5088</v>
      </c>
    </row>
    <row r="1509" spans="6:276" ht="16.5">
      <c r="F1509" s="52" t="s">
        <v>1102</v>
      </c>
      <c r="CM1509" s="51" t="s">
        <v>1090</v>
      </c>
      <c r="FY1509" s="51" t="s">
        <v>968</v>
      </c>
      <c r="GN1509" s="50" t="s">
        <v>1128</v>
      </c>
      <c r="HM1509" s="51" t="s">
        <v>1096</v>
      </c>
    </row>
    <row r="1510" spans="6:276">
      <c r="CM1510" s="52" t="s">
        <v>8363</v>
      </c>
      <c r="FY1510" s="52" t="s">
        <v>124</v>
      </c>
      <c r="HM1510" s="52" t="s">
        <v>1103</v>
      </c>
      <c r="JP1510" s="51" t="s">
        <v>952</v>
      </c>
    </row>
    <row r="1511" spans="6:276">
      <c r="F1511" s="51" t="s">
        <v>98</v>
      </c>
      <c r="JP1511" s="52" t="s">
        <v>4557</v>
      </c>
    </row>
    <row r="1512" spans="6:276">
      <c r="F1512" s="52" t="s">
        <v>2020</v>
      </c>
      <c r="CM1512" s="83" t="s">
        <v>8364</v>
      </c>
      <c r="FY1512" s="51" t="s">
        <v>969</v>
      </c>
      <c r="GN1512" s="51" t="s">
        <v>1129</v>
      </c>
      <c r="HM1512" s="51" t="s">
        <v>1097</v>
      </c>
    </row>
    <row r="1513" spans="6:276">
      <c r="CM1513" s="51" t="s">
        <v>1092</v>
      </c>
      <c r="FY1513" s="52" t="s">
        <v>124</v>
      </c>
      <c r="GN1513" s="52" t="s">
        <v>132</v>
      </c>
      <c r="HM1513" s="52">
        <v>58527</v>
      </c>
      <c r="JP1513" s="51" t="s">
        <v>954</v>
      </c>
    </row>
    <row r="1514" spans="6:276">
      <c r="CM1514" s="52" t="s">
        <v>124</v>
      </c>
      <c r="JP1514" s="52" t="s">
        <v>955</v>
      </c>
    </row>
    <row r="1515" spans="6:276" ht="16.5">
      <c r="FY1515" s="51" t="s">
        <v>970</v>
      </c>
      <c r="GN1515" s="50" t="s">
        <v>1130</v>
      </c>
      <c r="HM1515" s="51" t="s">
        <v>1098</v>
      </c>
    </row>
    <row r="1516" spans="6:276">
      <c r="F1516" s="51" t="s">
        <v>1090</v>
      </c>
      <c r="CM1516" s="51" t="s">
        <v>1094</v>
      </c>
      <c r="FY1516" s="52" t="s">
        <v>124</v>
      </c>
      <c r="HM1516" s="52">
        <v>17000</v>
      </c>
      <c r="JP1516" s="51" t="s">
        <v>956</v>
      </c>
    </row>
    <row r="1517" spans="6:276">
      <c r="F1517" s="52" t="s">
        <v>1091</v>
      </c>
      <c r="CM1517" s="52">
        <v>5753.6</v>
      </c>
      <c r="JP1517" s="52" t="s">
        <v>5026</v>
      </c>
    </row>
    <row r="1518" spans="6:276">
      <c r="FY1518" s="51" t="s">
        <v>971</v>
      </c>
      <c r="GN1518" s="51" t="s">
        <v>1131</v>
      </c>
      <c r="HM1518" s="51" t="s">
        <v>1099</v>
      </c>
    </row>
    <row r="1519" spans="6:276">
      <c r="F1519" s="51" t="s">
        <v>1092</v>
      </c>
      <c r="CM1519" s="51" t="s">
        <v>707</v>
      </c>
      <c r="HM1519" s="52" t="s">
        <v>1104</v>
      </c>
      <c r="JP1519" s="51" t="s">
        <v>958</v>
      </c>
    </row>
    <row r="1520" spans="6:276">
      <c r="F1520" s="52" t="s">
        <v>2017</v>
      </c>
      <c r="CM1520" s="52" t="s">
        <v>704</v>
      </c>
      <c r="FY1520" s="51" t="s">
        <v>972</v>
      </c>
      <c r="GN1520" s="51" t="s">
        <v>1132</v>
      </c>
      <c r="JP1520" s="52" t="s">
        <v>5027</v>
      </c>
    </row>
    <row r="1521" spans="6:276">
      <c r="GN1521" s="52" t="s">
        <v>547</v>
      </c>
      <c r="HM1521" s="51" t="s">
        <v>1101</v>
      </c>
    </row>
    <row r="1522" spans="6:276">
      <c r="F1522" s="51" t="s">
        <v>1094</v>
      </c>
      <c r="CM1522" s="51" t="s">
        <v>1096</v>
      </c>
      <c r="FY1522" s="51" t="s">
        <v>973</v>
      </c>
      <c r="HM1522" s="52" t="s">
        <v>3059</v>
      </c>
      <c r="JP1522" s="51" t="s">
        <v>960</v>
      </c>
    </row>
    <row r="1523" spans="6:276">
      <c r="F1523" s="52">
        <v>100</v>
      </c>
      <c r="CM1523" s="52" t="s">
        <v>1103</v>
      </c>
      <c r="GN1523" s="51" t="s">
        <v>1134</v>
      </c>
      <c r="JP1523" s="52" t="s">
        <v>5089</v>
      </c>
    </row>
    <row r="1524" spans="6:276">
      <c r="FY1524" s="51" t="s">
        <v>98</v>
      </c>
      <c r="GN1524" s="52" t="s">
        <v>3550</v>
      </c>
      <c r="HM1524" s="51" t="s">
        <v>98</v>
      </c>
    </row>
    <row r="1525" spans="6:276">
      <c r="F1525" s="51" t="s">
        <v>707</v>
      </c>
      <c r="CM1525" s="51" t="s">
        <v>1097</v>
      </c>
      <c r="HM1525" s="52" t="s">
        <v>4687</v>
      </c>
      <c r="JP1525" s="51" t="s">
        <v>961</v>
      </c>
    </row>
    <row r="1526" spans="6:276">
      <c r="F1526" s="52" t="s">
        <v>1114</v>
      </c>
      <c r="CM1526" s="52">
        <v>3776975</v>
      </c>
      <c r="GN1526" s="51" t="s">
        <v>1135</v>
      </c>
      <c r="JP1526" s="52" t="s">
        <v>917</v>
      </c>
    </row>
    <row r="1527" spans="6:276">
      <c r="GN1527" s="52" t="s">
        <v>1280</v>
      </c>
    </row>
    <row r="1528" spans="6:276">
      <c r="F1528" s="51" t="s">
        <v>1096</v>
      </c>
      <c r="CM1528" s="51" t="s">
        <v>1098</v>
      </c>
      <c r="FY1528" s="51" t="s">
        <v>950</v>
      </c>
      <c r="JP1528" s="51" t="s">
        <v>962</v>
      </c>
    </row>
    <row r="1529" spans="6:276">
      <c r="F1529" s="52" t="s">
        <v>1103</v>
      </c>
      <c r="CM1529" s="52">
        <v>771565</v>
      </c>
      <c r="FY1529" s="52" t="s">
        <v>171</v>
      </c>
      <c r="GN1529" s="51" t="s">
        <v>1137</v>
      </c>
      <c r="HM1529" s="51" t="s">
        <v>1090</v>
      </c>
      <c r="JP1529" s="52" t="s">
        <v>1004</v>
      </c>
    </row>
    <row r="1530" spans="6:276">
      <c r="GN1530" s="52" t="s">
        <v>3551</v>
      </c>
      <c r="HM1530" s="52" t="s">
        <v>1110</v>
      </c>
    </row>
    <row r="1531" spans="6:276">
      <c r="F1531" s="51" t="s">
        <v>1097</v>
      </c>
      <c r="CM1531" s="51" t="s">
        <v>1099</v>
      </c>
      <c r="FY1531" s="51" t="s">
        <v>952</v>
      </c>
      <c r="JP1531" s="51" t="s">
        <v>964</v>
      </c>
    </row>
    <row r="1532" spans="6:276">
      <c r="F1532" s="52">
        <v>30350</v>
      </c>
      <c r="CM1532" s="52" t="s">
        <v>1104</v>
      </c>
      <c r="FY1532" s="52" t="s">
        <v>171</v>
      </c>
      <c r="GN1532" s="83" t="s">
        <v>3552</v>
      </c>
      <c r="HM1532" s="51" t="s">
        <v>1092</v>
      </c>
      <c r="JP1532" s="52" t="s">
        <v>979</v>
      </c>
    </row>
    <row r="1533" spans="6:276">
      <c r="GN1533" s="51" t="s">
        <v>1139</v>
      </c>
      <c r="HM1533" s="52" t="s">
        <v>3068</v>
      </c>
    </row>
    <row r="1534" spans="6:276">
      <c r="F1534" s="51" t="s">
        <v>1098</v>
      </c>
      <c r="CM1534" s="51" t="s">
        <v>1101</v>
      </c>
      <c r="FY1534" s="51" t="s">
        <v>954</v>
      </c>
      <c r="JP1534" s="51" t="s">
        <v>966</v>
      </c>
    </row>
    <row r="1535" spans="6:276">
      <c r="F1535" s="52">
        <v>13500</v>
      </c>
      <c r="CM1535" s="52" t="s">
        <v>1115</v>
      </c>
      <c r="FY1535" s="52" t="s">
        <v>171</v>
      </c>
      <c r="GN1535" s="51" t="s">
        <v>98</v>
      </c>
      <c r="HM1535" s="51" t="s">
        <v>1094</v>
      </c>
      <c r="JP1535" s="52" t="s">
        <v>1731</v>
      </c>
    </row>
    <row r="1536" spans="6:276">
      <c r="GN1536" s="52" t="s">
        <v>3553</v>
      </c>
      <c r="HM1536" s="52">
        <v>390.49</v>
      </c>
    </row>
    <row r="1537" spans="6:276">
      <c r="F1537" s="51" t="s">
        <v>1099</v>
      </c>
      <c r="CM1537" s="51" t="s">
        <v>98</v>
      </c>
      <c r="FY1537" s="51" t="s">
        <v>956</v>
      </c>
      <c r="JP1537" s="51" t="s">
        <v>968</v>
      </c>
    </row>
    <row r="1538" spans="6:276">
      <c r="F1538" s="52" t="s">
        <v>1104</v>
      </c>
      <c r="CM1538" s="52" t="s">
        <v>8365</v>
      </c>
      <c r="FY1538" s="52" t="s">
        <v>124</v>
      </c>
      <c r="HM1538" s="51" t="s">
        <v>707</v>
      </c>
      <c r="JP1538" s="52" t="s">
        <v>124</v>
      </c>
    </row>
    <row r="1539" spans="6:276">
      <c r="HM1539" s="52" t="s">
        <v>1095</v>
      </c>
    </row>
    <row r="1540" spans="6:276" ht="16.5">
      <c r="F1540" s="51" t="s">
        <v>1101</v>
      </c>
      <c r="FY1540" s="51" t="s">
        <v>958</v>
      </c>
      <c r="GN1540" s="50" t="s">
        <v>1140</v>
      </c>
      <c r="JP1540" s="51" t="s">
        <v>969</v>
      </c>
    </row>
    <row r="1541" spans="6:276">
      <c r="F1541" s="52" t="s">
        <v>1112</v>
      </c>
      <c r="FY1541" s="52" t="s">
        <v>171</v>
      </c>
      <c r="HM1541" s="51" t="s">
        <v>1096</v>
      </c>
      <c r="JP1541" s="52" t="s">
        <v>124</v>
      </c>
    </row>
    <row r="1542" spans="6:276">
      <c r="CM1542" s="51" t="s">
        <v>1090</v>
      </c>
      <c r="HM1542" s="52" t="s">
        <v>1103</v>
      </c>
    </row>
    <row r="1543" spans="6:276" ht="16.5">
      <c r="F1543" s="51" t="s">
        <v>98</v>
      </c>
      <c r="CM1543" s="52" t="s">
        <v>1113</v>
      </c>
      <c r="FY1543" s="51" t="s">
        <v>960</v>
      </c>
      <c r="GN1543" s="50" t="s">
        <v>1141</v>
      </c>
      <c r="JP1543" s="51" t="s">
        <v>970</v>
      </c>
    </row>
    <row r="1544" spans="6:276">
      <c r="F1544" s="52" t="s">
        <v>2021</v>
      </c>
      <c r="HM1544" s="51" t="s">
        <v>1097</v>
      </c>
      <c r="JP1544" s="52" t="s">
        <v>124</v>
      </c>
    </row>
    <row r="1545" spans="6:276">
      <c r="CM1545" s="51" t="s">
        <v>1092</v>
      </c>
      <c r="FY1545" s="51" t="s">
        <v>961</v>
      </c>
      <c r="HM1545" s="52">
        <v>231670</v>
      </c>
    </row>
    <row r="1546" spans="6:276">
      <c r="CM1546" s="52" t="s">
        <v>8366</v>
      </c>
      <c r="FY1546" s="52" t="s">
        <v>171</v>
      </c>
      <c r="GN1546" s="51" t="s">
        <v>1142</v>
      </c>
      <c r="JP1546" s="51" t="s">
        <v>971</v>
      </c>
    </row>
    <row r="1547" spans="6:276">
      <c r="HM1547" s="51" t="s">
        <v>1098</v>
      </c>
    </row>
    <row r="1548" spans="6:276">
      <c r="F1548" s="51" t="s">
        <v>1090</v>
      </c>
      <c r="CM1548" s="51" t="s">
        <v>1094</v>
      </c>
      <c r="FY1548" s="51" t="s">
        <v>962</v>
      </c>
      <c r="GN1548" s="51" t="s">
        <v>72</v>
      </c>
      <c r="HM1548" s="52">
        <v>172000</v>
      </c>
      <c r="JP1548" s="51" t="s">
        <v>972</v>
      </c>
    </row>
    <row r="1549" spans="6:276">
      <c r="F1549" s="52" t="s">
        <v>1091</v>
      </c>
      <c r="CM1549" s="52">
        <v>259.49</v>
      </c>
      <c r="FY1549" s="52" t="s">
        <v>171</v>
      </c>
    </row>
    <row r="1550" spans="6:276">
      <c r="GN1550" s="51" t="s">
        <v>1143</v>
      </c>
      <c r="HM1550" s="51" t="s">
        <v>1099</v>
      </c>
      <c r="JP1550" s="51" t="s">
        <v>973</v>
      </c>
    </row>
    <row r="1551" spans="6:276">
      <c r="F1551" s="51" t="s">
        <v>1092</v>
      </c>
      <c r="CM1551" s="51" t="s">
        <v>707</v>
      </c>
      <c r="FY1551" s="51" t="s">
        <v>964</v>
      </c>
      <c r="GN1551" s="52" t="s">
        <v>3554</v>
      </c>
      <c r="HM1551" s="52" t="s">
        <v>1100</v>
      </c>
    </row>
    <row r="1552" spans="6:276">
      <c r="F1552" s="52" t="s">
        <v>2017</v>
      </c>
      <c r="CM1552" s="52" t="s">
        <v>1095</v>
      </c>
      <c r="FY1552" s="52" t="s">
        <v>171</v>
      </c>
      <c r="JP1552" s="51" t="s">
        <v>98</v>
      </c>
    </row>
    <row r="1553" spans="6:276">
      <c r="GN1553" s="51" t="s">
        <v>1145</v>
      </c>
      <c r="HM1553" s="51" t="s">
        <v>1101</v>
      </c>
    </row>
    <row r="1554" spans="6:276">
      <c r="F1554" s="51" t="s">
        <v>1094</v>
      </c>
      <c r="CM1554" s="51" t="s">
        <v>1096</v>
      </c>
      <c r="FY1554" s="51" t="s">
        <v>966</v>
      </c>
      <c r="GN1554" s="52" t="s">
        <v>3555</v>
      </c>
      <c r="HM1554" s="52" t="s">
        <v>3059</v>
      </c>
    </row>
    <row r="1555" spans="6:276">
      <c r="F1555" s="52">
        <v>97</v>
      </c>
      <c r="CM1555" s="52" t="s">
        <v>1103</v>
      </c>
      <c r="FY1555" s="52" t="s">
        <v>171</v>
      </c>
    </row>
    <row r="1556" spans="6:276">
      <c r="GN1556" s="51" t="s">
        <v>1147</v>
      </c>
      <c r="HM1556" s="51" t="s">
        <v>98</v>
      </c>
      <c r="JP1556" s="51" t="s">
        <v>950</v>
      </c>
    </row>
    <row r="1557" spans="6:276">
      <c r="F1557" s="51" t="s">
        <v>707</v>
      </c>
      <c r="CM1557" s="51" t="s">
        <v>1097</v>
      </c>
      <c r="FY1557" s="51" t="s">
        <v>968</v>
      </c>
      <c r="GN1557" s="52">
        <v>14460.24</v>
      </c>
      <c r="HM1557" s="52" t="s">
        <v>4688</v>
      </c>
      <c r="JP1557" s="52" t="s">
        <v>5090</v>
      </c>
    </row>
    <row r="1558" spans="6:276">
      <c r="F1558" s="52" t="s">
        <v>1114</v>
      </c>
      <c r="CM1558" s="52">
        <v>35479</v>
      </c>
      <c r="FY1558" s="52" t="s">
        <v>124</v>
      </c>
    </row>
    <row r="1559" spans="6:276">
      <c r="GN1559" s="51" t="s">
        <v>98</v>
      </c>
      <c r="JP1559" s="51" t="s">
        <v>952</v>
      </c>
    </row>
    <row r="1560" spans="6:276">
      <c r="F1560" s="51" t="s">
        <v>1096</v>
      </c>
      <c r="CM1560" s="51" t="s">
        <v>1098</v>
      </c>
      <c r="FY1560" s="51" t="s">
        <v>969</v>
      </c>
      <c r="JP1560" s="52" t="s">
        <v>953</v>
      </c>
    </row>
    <row r="1561" spans="6:276">
      <c r="F1561" s="52" t="s">
        <v>1103</v>
      </c>
      <c r="CM1561" s="52">
        <v>37937</v>
      </c>
      <c r="FY1561" s="52" t="s">
        <v>124</v>
      </c>
      <c r="GN1561" s="51" t="s">
        <v>1095</v>
      </c>
      <c r="HM1561" s="51" t="s">
        <v>1090</v>
      </c>
    </row>
    <row r="1562" spans="6:276">
      <c r="HM1562" s="52" t="s">
        <v>1091</v>
      </c>
      <c r="JP1562" s="51" t="s">
        <v>954</v>
      </c>
    </row>
    <row r="1563" spans="6:276">
      <c r="F1563" s="51" t="s">
        <v>1097</v>
      </c>
      <c r="CM1563" s="51" t="s">
        <v>1099</v>
      </c>
      <c r="FY1563" s="51" t="s">
        <v>970</v>
      </c>
      <c r="GN1563" s="51" t="s">
        <v>1143</v>
      </c>
      <c r="JP1563" s="52" t="s">
        <v>955</v>
      </c>
    </row>
    <row r="1564" spans="6:276">
      <c r="F1564" s="52">
        <v>19589</v>
      </c>
      <c r="CM1564" s="52" t="s">
        <v>1100</v>
      </c>
      <c r="FY1564" s="52" t="s">
        <v>124</v>
      </c>
      <c r="GN1564" s="52" t="s">
        <v>3554</v>
      </c>
      <c r="HM1564" s="51" t="s">
        <v>1092</v>
      </c>
    </row>
    <row r="1565" spans="6:276">
      <c r="HM1565" s="52" t="s">
        <v>1108</v>
      </c>
      <c r="JP1565" s="51" t="s">
        <v>956</v>
      </c>
    </row>
    <row r="1566" spans="6:276">
      <c r="F1566" s="51" t="s">
        <v>1098</v>
      </c>
      <c r="CM1566" s="51" t="s">
        <v>1101</v>
      </c>
      <c r="FY1566" s="51" t="s">
        <v>971</v>
      </c>
      <c r="GN1566" s="51" t="s">
        <v>1145</v>
      </c>
      <c r="JP1566" s="52" t="s">
        <v>5006</v>
      </c>
    </row>
    <row r="1567" spans="6:276">
      <c r="F1567" s="52">
        <v>10600</v>
      </c>
      <c r="CM1567" s="52" t="s">
        <v>1107</v>
      </c>
      <c r="GN1567" s="52" t="s">
        <v>3555</v>
      </c>
      <c r="HM1567" s="51" t="s">
        <v>1094</v>
      </c>
    </row>
    <row r="1568" spans="6:276">
      <c r="FY1568" s="51" t="s">
        <v>972</v>
      </c>
      <c r="HM1568" s="52">
        <v>1776.57</v>
      </c>
      <c r="JP1568" s="51" t="s">
        <v>958</v>
      </c>
    </row>
    <row r="1569" spans="6:276">
      <c r="F1569" s="51" t="s">
        <v>1099</v>
      </c>
      <c r="CM1569" s="51" t="s">
        <v>98</v>
      </c>
      <c r="GN1569" s="51" t="s">
        <v>1147</v>
      </c>
      <c r="JP1569" s="52" t="s">
        <v>2679</v>
      </c>
    </row>
    <row r="1570" spans="6:276">
      <c r="F1570" s="52" t="s">
        <v>1100</v>
      </c>
      <c r="CM1570" s="52" t="s">
        <v>8367</v>
      </c>
      <c r="FY1570" s="51" t="s">
        <v>973</v>
      </c>
      <c r="GN1570" s="52">
        <v>254953.73</v>
      </c>
      <c r="HM1570" s="51" t="s">
        <v>707</v>
      </c>
    </row>
    <row r="1571" spans="6:276">
      <c r="HM1571" s="52" t="s">
        <v>1095</v>
      </c>
      <c r="JP1571" s="51" t="s">
        <v>960</v>
      </c>
    </row>
    <row r="1572" spans="6:276">
      <c r="F1572" s="51" t="s">
        <v>1101</v>
      </c>
      <c r="FY1572" s="51" t="s">
        <v>98</v>
      </c>
      <c r="GN1572" s="51" t="s">
        <v>98</v>
      </c>
      <c r="JP1572" s="52" t="s">
        <v>5091</v>
      </c>
    </row>
    <row r="1573" spans="6:276">
      <c r="F1573" s="52" t="s">
        <v>1112</v>
      </c>
      <c r="GN1573" s="52" t="s">
        <v>3556</v>
      </c>
      <c r="HM1573" s="51" t="s">
        <v>1096</v>
      </c>
    </row>
    <row r="1574" spans="6:276" ht="16.5">
      <c r="CM1574" s="50" t="s">
        <v>1121</v>
      </c>
      <c r="HM1574" s="52" t="s">
        <v>1103</v>
      </c>
      <c r="JP1574" s="51" t="s">
        <v>961</v>
      </c>
    </row>
    <row r="1575" spans="6:276">
      <c r="F1575" s="51" t="s">
        <v>98</v>
      </c>
      <c r="GN1575" s="51" t="s">
        <v>1114</v>
      </c>
      <c r="JP1575" s="52" t="s">
        <v>995</v>
      </c>
    </row>
    <row r="1576" spans="6:276">
      <c r="F1576" s="52" t="s">
        <v>2022</v>
      </c>
      <c r="FY1576" s="51" t="s">
        <v>950</v>
      </c>
      <c r="HM1576" s="51" t="s">
        <v>1097</v>
      </c>
    </row>
    <row r="1577" spans="6:276" ht="15" thickBot="1">
      <c r="CM1577" s="51" t="s">
        <v>1122</v>
      </c>
      <c r="FY1577" s="52" t="s">
        <v>171</v>
      </c>
      <c r="GN1577" s="51" t="s">
        <v>1143</v>
      </c>
      <c r="HM1577" s="52">
        <v>1053996</v>
      </c>
      <c r="JP1577" s="51" t="s">
        <v>962</v>
      </c>
    </row>
    <row r="1578" spans="6:276" ht="15" thickBot="1">
      <c r="CM1578" s="69" t="s">
        <v>1123</v>
      </c>
      <c r="CN1578" s="69" t="s">
        <v>98</v>
      </c>
      <c r="GN1578" s="52" t="s">
        <v>3554</v>
      </c>
      <c r="JP1578" s="52" t="s">
        <v>5092</v>
      </c>
    </row>
    <row r="1579" spans="6:276" ht="409.6" thickBot="1">
      <c r="CM1579" s="70" t="s">
        <v>1124</v>
      </c>
      <c r="CN1579" s="70" t="s">
        <v>8368</v>
      </c>
      <c r="FY1579" s="51" t="s">
        <v>952</v>
      </c>
      <c r="HM1579" s="51" t="s">
        <v>1098</v>
      </c>
    </row>
    <row r="1580" spans="6:276" ht="409.6" thickBot="1">
      <c r="F1580" s="51" t="s">
        <v>1090</v>
      </c>
      <c r="CM1580" s="71" t="s">
        <v>1125</v>
      </c>
      <c r="CN1580" s="71" t="s">
        <v>8369</v>
      </c>
      <c r="FY1580" s="52" t="s">
        <v>171</v>
      </c>
      <c r="GN1580" s="51" t="s">
        <v>1145</v>
      </c>
      <c r="HM1580" s="52">
        <v>634324</v>
      </c>
      <c r="JP1580" s="51" t="s">
        <v>964</v>
      </c>
    </row>
    <row r="1581" spans="6:276" ht="409.6" thickBot="1">
      <c r="F1581" s="52" t="s">
        <v>1091</v>
      </c>
      <c r="CM1581" s="70" t="s">
        <v>1126</v>
      </c>
      <c r="CN1581" s="70" t="s">
        <v>8370</v>
      </c>
      <c r="GN1581" s="52" t="s">
        <v>3555</v>
      </c>
      <c r="JP1581" s="52" t="s">
        <v>1477</v>
      </c>
    </row>
    <row r="1582" spans="6:276" ht="409.6" thickBot="1">
      <c r="CM1582" s="71" t="s">
        <v>1275</v>
      </c>
      <c r="CN1582" s="71" t="s">
        <v>8371</v>
      </c>
      <c r="FY1582" s="51" t="s">
        <v>954</v>
      </c>
      <c r="HM1582" s="51" t="s">
        <v>1099</v>
      </c>
    </row>
    <row r="1583" spans="6:276" ht="409.6" thickBot="1">
      <c r="F1583" s="51" t="s">
        <v>1092</v>
      </c>
      <c r="CM1583" s="70" t="s">
        <v>1273</v>
      </c>
      <c r="CN1583" s="70" t="s">
        <v>8372</v>
      </c>
      <c r="FY1583" s="52" t="s">
        <v>171</v>
      </c>
      <c r="GN1583" s="51" t="s">
        <v>1147</v>
      </c>
      <c r="HM1583" s="52" t="s">
        <v>1100</v>
      </c>
      <c r="JP1583" s="51" t="s">
        <v>966</v>
      </c>
    </row>
    <row r="1584" spans="6:276" ht="409.6" thickBot="1">
      <c r="F1584" s="52" t="s">
        <v>2017</v>
      </c>
      <c r="CM1584" s="71" t="s">
        <v>2025</v>
      </c>
      <c r="CN1584" s="71" t="s">
        <v>8373</v>
      </c>
      <c r="GN1584" s="52">
        <v>254953.73</v>
      </c>
      <c r="JP1584" s="52" t="s">
        <v>967</v>
      </c>
    </row>
    <row r="1585" spans="6:276" ht="16.5">
      <c r="CM1585" s="50" t="s">
        <v>1128</v>
      </c>
      <c r="FY1585" s="51" t="s">
        <v>956</v>
      </c>
      <c r="HM1585" s="51" t="s">
        <v>1101</v>
      </c>
    </row>
    <row r="1586" spans="6:276">
      <c r="F1586" s="51" t="s">
        <v>1094</v>
      </c>
      <c r="FY1586" s="52" t="s">
        <v>124</v>
      </c>
      <c r="GN1586" s="51" t="s">
        <v>98</v>
      </c>
      <c r="HM1586" s="52" t="s">
        <v>3059</v>
      </c>
      <c r="JP1586" s="51" t="s">
        <v>968</v>
      </c>
    </row>
    <row r="1587" spans="6:276">
      <c r="F1587" s="52">
        <v>35</v>
      </c>
      <c r="GN1587" s="52" t="s">
        <v>3556</v>
      </c>
      <c r="JP1587" s="52" t="s">
        <v>124</v>
      </c>
    </row>
    <row r="1588" spans="6:276">
      <c r="CM1588" s="51" t="s">
        <v>1129</v>
      </c>
      <c r="FY1588" s="51" t="s">
        <v>958</v>
      </c>
      <c r="HM1588" s="51" t="s">
        <v>98</v>
      </c>
    </row>
    <row r="1589" spans="6:276" ht="16.5">
      <c r="F1589" s="51" t="s">
        <v>707</v>
      </c>
      <c r="CM1589" s="52" t="s">
        <v>132</v>
      </c>
      <c r="FY1589" s="52" t="s">
        <v>171</v>
      </c>
      <c r="GN1589" s="50" t="s">
        <v>1148</v>
      </c>
      <c r="HM1589" s="52" t="s">
        <v>4689</v>
      </c>
      <c r="JP1589" s="51" t="s">
        <v>969</v>
      </c>
    </row>
    <row r="1590" spans="6:276">
      <c r="F1590" s="52" t="s">
        <v>1114</v>
      </c>
      <c r="JP1590" s="52">
        <v>223775</v>
      </c>
    </row>
    <row r="1591" spans="6:276" ht="16.5">
      <c r="CM1591" s="50" t="s">
        <v>1130</v>
      </c>
      <c r="FY1591" s="51" t="s">
        <v>960</v>
      </c>
    </row>
    <row r="1592" spans="6:276">
      <c r="F1592" s="51" t="s">
        <v>1096</v>
      </c>
      <c r="GN1592" s="51" t="s">
        <v>1149</v>
      </c>
      <c r="JP1592" s="51" t="s">
        <v>970</v>
      </c>
    </row>
    <row r="1593" spans="6:276">
      <c r="F1593" s="52" t="s">
        <v>1103</v>
      </c>
      <c r="FY1593" s="51" t="s">
        <v>961</v>
      </c>
      <c r="GN1593" s="52" t="s">
        <v>470</v>
      </c>
      <c r="HM1593" s="51" t="s">
        <v>1090</v>
      </c>
      <c r="JP1593" s="52">
        <v>895100</v>
      </c>
    </row>
    <row r="1594" spans="6:276">
      <c r="CM1594" s="51" t="s">
        <v>1131</v>
      </c>
      <c r="FY1594" s="52" t="s">
        <v>171</v>
      </c>
      <c r="GN1594" s="52" t="s">
        <v>1150</v>
      </c>
      <c r="HM1594" s="52" t="s">
        <v>1110</v>
      </c>
    </row>
    <row r="1595" spans="6:276">
      <c r="F1595" s="51" t="s">
        <v>1097</v>
      </c>
      <c r="GN1595" s="52" t="s">
        <v>3557</v>
      </c>
      <c r="JP1595" s="51" t="s">
        <v>971</v>
      </c>
    </row>
    <row r="1596" spans="6:276">
      <c r="F1596" s="52">
        <v>5487</v>
      </c>
      <c r="CM1596" s="51" t="s">
        <v>1132</v>
      </c>
      <c r="FY1596" s="51" t="s">
        <v>962</v>
      </c>
      <c r="HM1596" s="51" t="s">
        <v>1092</v>
      </c>
      <c r="JP1596" s="52" t="s">
        <v>5093</v>
      </c>
    </row>
    <row r="1597" spans="6:276" ht="16.5">
      <c r="CM1597" s="52" t="s">
        <v>1583</v>
      </c>
      <c r="FY1597" s="52" t="s">
        <v>171</v>
      </c>
      <c r="GN1597" s="50" t="s">
        <v>3069</v>
      </c>
      <c r="HM1597" s="52" t="s">
        <v>1771</v>
      </c>
    </row>
    <row r="1598" spans="6:276">
      <c r="F1598" s="51" t="s">
        <v>1098</v>
      </c>
      <c r="JP1598" s="51" t="s">
        <v>972</v>
      </c>
    </row>
    <row r="1599" spans="6:276">
      <c r="F1599" s="52">
        <v>6064</v>
      </c>
      <c r="CM1599" s="51" t="s">
        <v>1134</v>
      </c>
      <c r="FY1599" s="51" t="s">
        <v>964</v>
      </c>
      <c r="HM1599" s="51" t="s">
        <v>1094</v>
      </c>
      <c r="JP1599" s="52" t="s">
        <v>5094</v>
      </c>
    </row>
    <row r="1600" spans="6:276">
      <c r="CM1600" s="52" t="s">
        <v>8374</v>
      </c>
      <c r="FY1600" s="52" t="s">
        <v>171</v>
      </c>
      <c r="GN1600" s="51" t="s">
        <v>3070</v>
      </c>
      <c r="HM1600" s="52">
        <v>138.54</v>
      </c>
    </row>
    <row r="1601" spans="6:276">
      <c r="F1601" s="51" t="s">
        <v>1099</v>
      </c>
      <c r="GN1601" s="52" t="s">
        <v>3558</v>
      </c>
      <c r="JP1601" s="51" t="s">
        <v>973</v>
      </c>
    </row>
    <row r="1602" spans="6:276">
      <c r="F1602" s="52" t="s">
        <v>1100</v>
      </c>
      <c r="CM1602" s="51" t="s">
        <v>1135</v>
      </c>
      <c r="FY1602" s="51" t="s">
        <v>966</v>
      </c>
      <c r="GN1602" s="52" t="s">
        <v>3559</v>
      </c>
      <c r="HM1602" s="51" t="s">
        <v>707</v>
      </c>
      <c r="JP1602" s="52">
        <v>1118875</v>
      </c>
    </row>
    <row r="1603" spans="6:276">
      <c r="CM1603" s="52" t="s">
        <v>1136</v>
      </c>
      <c r="FY1603" s="52" t="s">
        <v>171</v>
      </c>
      <c r="HM1603" s="52" t="s">
        <v>1095</v>
      </c>
    </row>
    <row r="1604" spans="6:276">
      <c r="F1604" s="51" t="s">
        <v>1101</v>
      </c>
      <c r="JP1604" s="51" t="s">
        <v>98</v>
      </c>
    </row>
    <row r="1605" spans="6:276">
      <c r="F1605" s="52" t="s">
        <v>1112</v>
      </c>
      <c r="CM1605" s="51" t="s">
        <v>1137</v>
      </c>
      <c r="FY1605" s="51" t="s">
        <v>968</v>
      </c>
      <c r="HM1605" s="51" t="s">
        <v>1096</v>
      </c>
      <c r="JP1605" s="52" t="s">
        <v>5095</v>
      </c>
    </row>
    <row r="1606" spans="6:276">
      <c r="CM1606" s="52" t="s">
        <v>2370</v>
      </c>
      <c r="FY1606" s="52" t="s">
        <v>124</v>
      </c>
      <c r="HM1606" s="52" t="s">
        <v>1103</v>
      </c>
    </row>
    <row r="1607" spans="6:276">
      <c r="F1607" s="51" t="s">
        <v>98</v>
      </c>
    </row>
    <row r="1608" spans="6:276">
      <c r="F1608" s="52" t="s">
        <v>2023</v>
      </c>
      <c r="CM1608" s="51" t="s">
        <v>1139</v>
      </c>
      <c r="FY1608" s="51" t="s">
        <v>969</v>
      </c>
      <c r="HM1608" s="51" t="s">
        <v>1097</v>
      </c>
    </row>
    <row r="1609" spans="6:276">
      <c r="CM1609" s="52">
        <v>1.38</v>
      </c>
      <c r="FY1609" s="52" t="s">
        <v>124</v>
      </c>
      <c r="HM1609" s="52">
        <v>82191</v>
      </c>
      <c r="JP1609" s="51" t="s">
        <v>950</v>
      </c>
    </row>
    <row r="1610" spans="6:276">
      <c r="JP1610" s="52" t="s">
        <v>5096</v>
      </c>
    </row>
    <row r="1611" spans="6:276">
      <c r="CM1611" s="51" t="s">
        <v>98</v>
      </c>
      <c r="FY1611" s="51" t="s">
        <v>970</v>
      </c>
      <c r="HM1611" s="51" t="s">
        <v>1098</v>
      </c>
    </row>
    <row r="1612" spans="6:276">
      <c r="F1612" s="51" t="s">
        <v>1090</v>
      </c>
      <c r="CM1612" s="52" t="s">
        <v>8375</v>
      </c>
      <c r="FY1612" s="52" t="s">
        <v>124</v>
      </c>
      <c r="HM1612" s="52">
        <v>13500</v>
      </c>
      <c r="JP1612" s="51" t="s">
        <v>952</v>
      </c>
    </row>
    <row r="1613" spans="6:276">
      <c r="F1613" s="52" t="s">
        <v>1091</v>
      </c>
      <c r="JP1613" s="52" t="s">
        <v>953</v>
      </c>
    </row>
    <row r="1614" spans="6:276">
      <c r="FY1614" s="51" t="s">
        <v>971</v>
      </c>
      <c r="HM1614" s="51" t="s">
        <v>1099</v>
      </c>
    </row>
    <row r="1615" spans="6:276">
      <c r="F1615" s="51" t="s">
        <v>1092</v>
      </c>
      <c r="HM1615" s="52" t="s">
        <v>1104</v>
      </c>
      <c r="JP1615" s="51" t="s">
        <v>954</v>
      </c>
    </row>
    <row r="1616" spans="6:276">
      <c r="F1616" s="52" t="s">
        <v>2017</v>
      </c>
      <c r="CM1616" s="51" t="s">
        <v>1132</v>
      </c>
      <c r="FY1616" s="51" t="s">
        <v>972</v>
      </c>
      <c r="JP1616" s="52" t="s">
        <v>955</v>
      </c>
    </row>
    <row r="1617" spans="6:276">
      <c r="CM1617" s="52" t="s">
        <v>1583</v>
      </c>
      <c r="HM1617" s="51" t="s">
        <v>1101</v>
      </c>
    </row>
    <row r="1618" spans="6:276">
      <c r="F1618" s="51" t="s">
        <v>1094</v>
      </c>
      <c r="FY1618" s="51" t="s">
        <v>973</v>
      </c>
      <c r="HM1618" s="52" t="s">
        <v>3059</v>
      </c>
      <c r="JP1618" s="51" t="s">
        <v>956</v>
      </c>
    </row>
    <row r="1619" spans="6:276">
      <c r="F1619" s="52">
        <v>15</v>
      </c>
      <c r="CM1619" s="51" t="s">
        <v>1134</v>
      </c>
      <c r="JP1619" s="52" t="s">
        <v>3056</v>
      </c>
    </row>
    <row r="1620" spans="6:276">
      <c r="CM1620" s="52" t="s">
        <v>8376</v>
      </c>
      <c r="FY1620" s="51" t="s">
        <v>98</v>
      </c>
      <c r="HM1620" s="51" t="s">
        <v>98</v>
      </c>
    </row>
    <row r="1621" spans="6:276">
      <c r="F1621" s="51" t="s">
        <v>707</v>
      </c>
      <c r="HM1621" s="52" t="s">
        <v>4690</v>
      </c>
      <c r="JP1621" s="51" t="s">
        <v>958</v>
      </c>
    </row>
    <row r="1622" spans="6:276">
      <c r="F1622" s="52" t="s">
        <v>1114</v>
      </c>
      <c r="CM1622" s="51" t="s">
        <v>1135</v>
      </c>
      <c r="JP1622" s="52" t="s">
        <v>3057</v>
      </c>
    </row>
    <row r="1623" spans="6:276">
      <c r="CM1623" s="52" t="s">
        <v>1280</v>
      </c>
    </row>
    <row r="1624" spans="6:276">
      <c r="F1624" s="51" t="s">
        <v>1096</v>
      </c>
      <c r="FY1624" s="51" t="s">
        <v>950</v>
      </c>
      <c r="JP1624" s="51" t="s">
        <v>960</v>
      </c>
    </row>
    <row r="1625" spans="6:276">
      <c r="F1625" s="52" t="s">
        <v>1103</v>
      </c>
      <c r="CM1625" s="51" t="s">
        <v>1137</v>
      </c>
      <c r="FY1625" s="52" t="s">
        <v>171</v>
      </c>
      <c r="HM1625" s="51" t="s">
        <v>1090</v>
      </c>
      <c r="JP1625" s="52" t="s">
        <v>5097</v>
      </c>
    </row>
    <row r="1626" spans="6:276">
      <c r="CM1626" s="52" t="s">
        <v>2370</v>
      </c>
      <c r="HM1626" s="52" t="s">
        <v>1091</v>
      </c>
    </row>
    <row r="1627" spans="6:276">
      <c r="F1627" s="51" t="s">
        <v>1097</v>
      </c>
      <c r="FY1627" s="51" t="s">
        <v>952</v>
      </c>
      <c r="JP1627" s="51" t="s">
        <v>961</v>
      </c>
    </row>
    <row r="1628" spans="6:276">
      <c r="F1628" s="52">
        <v>2014</v>
      </c>
      <c r="CM1628" s="51" t="s">
        <v>1139</v>
      </c>
      <c r="FY1628" s="52" t="s">
        <v>171</v>
      </c>
      <c r="HM1628" s="51" t="s">
        <v>1092</v>
      </c>
      <c r="JP1628" s="52" t="s">
        <v>917</v>
      </c>
    </row>
    <row r="1629" spans="6:276">
      <c r="CM1629" s="52">
        <v>10.46</v>
      </c>
      <c r="HM1629" s="52" t="s">
        <v>1108</v>
      </c>
    </row>
    <row r="1630" spans="6:276">
      <c r="F1630" s="51" t="s">
        <v>1098</v>
      </c>
      <c r="FY1630" s="51" t="s">
        <v>954</v>
      </c>
      <c r="JP1630" s="51" t="s">
        <v>962</v>
      </c>
    </row>
    <row r="1631" spans="6:276">
      <c r="F1631" s="52">
        <v>14052</v>
      </c>
      <c r="CM1631" s="51" t="s">
        <v>98</v>
      </c>
      <c r="FY1631" s="52" t="s">
        <v>171</v>
      </c>
      <c r="HM1631" s="51" t="s">
        <v>1094</v>
      </c>
      <c r="JP1631" s="52" t="s">
        <v>1004</v>
      </c>
    </row>
    <row r="1632" spans="6:276">
      <c r="CM1632" s="52" t="s">
        <v>8377</v>
      </c>
      <c r="HM1632" s="52">
        <v>985.03</v>
      </c>
    </row>
    <row r="1633" spans="6:276">
      <c r="F1633" s="51" t="s">
        <v>1099</v>
      </c>
      <c r="FY1633" s="51" t="s">
        <v>956</v>
      </c>
      <c r="JP1633" s="51" t="s">
        <v>964</v>
      </c>
    </row>
    <row r="1634" spans="6:276">
      <c r="F1634" s="52" t="s">
        <v>1100</v>
      </c>
      <c r="FY1634" s="52" t="s">
        <v>124</v>
      </c>
      <c r="HM1634" s="51" t="s">
        <v>707</v>
      </c>
      <c r="JP1634" s="52" t="s">
        <v>965</v>
      </c>
    </row>
    <row r="1635" spans="6:276">
      <c r="HM1635" s="52" t="s">
        <v>1095</v>
      </c>
    </row>
    <row r="1636" spans="6:276" ht="16.5">
      <c r="F1636" s="51" t="s">
        <v>1101</v>
      </c>
      <c r="CM1636" s="50" t="s">
        <v>1140</v>
      </c>
      <c r="FY1636" s="51" t="s">
        <v>958</v>
      </c>
      <c r="JP1636" s="51" t="s">
        <v>966</v>
      </c>
    </row>
    <row r="1637" spans="6:276">
      <c r="F1637" s="52" t="s">
        <v>1112</v>
      </c>
      <c r="FY1637" s="52" t="s">
        <v>171</v>
      </c>
      <c r="HM1637" s="51" t="s">
        <v>1096</v>
      </c>
      <c r="JP1637" s="52" t="s">
        <v>967</v>
      </c>
    </row>
    <row r="1638" spans="6:276">
      <c r="HM1638" s="52" t="s">
        <v>1103</v>
      </c>
    </row>
    <row r="1639" spans="6:276" ht="16.5">
      <c r="F1639" s="51" t="s">
        <v>98</v>
      </c>
      <c r="CM1639" s="50" t="s">
        <v>1141</v>
      </c>
      <c r="FY1639" s="51" t="s">
        <v>960</v>
      </c>
      <c r="JP1639" s="51" t="s">
        <v>968</v>
      </c>
    </row>
    <row r="1640" spans="6:276">
      <c r="F1640" s="52" t="s">
        <v>2024</v>
      </c>
      <c r="HM1640" s="51" t="s">
        <v>1097</v>
      </c>
      <c r="JP1640" s="52" t="s">
        <v>124</v>
      </c>
    </row>
    <row r="1641" spans="6:276">
      <c r="FY1641" s="51" t="s">
        <v>961</v>
      </c>
      <c r="HM1641" s="52">
        <v>850000</v>
      </c>
    </row>
    <row r="1642" spans="6:276">
      <c r="CM1642" s="51" t="s">
        <v>1142</v>
      </c>
      <c r="FY1642" s="52" t="s">
        <v>171</v>
      </c>
      <c r="JP1642" s="51" t="s">
        <v>969</v>
      </c>
    </row>
    <row r="1643" spans="6:276">
      <c r="HM1643" s="51" t="s">
        <v>1098</v>
      </c>
      <c r="JP1643" s="52">
        <v>4475500</v>
      </c>
    </row>
    <row r="1644" spans="6:276" ht="16.5">
      <c r="F1644" s="50" t="s">
        <v>1121</v>
      </c>
      <c r="CM1644" s="51" t="s">
        <v>72</v>
      </c>
      <c r="FY1644" s="51" t="s">
        <v>962</v>
      </c>
      <c r="HM1644" s="52">
        <v>358820</v>
      </c>
    </row>
    <row r="1645" spans="6:276">
      <c r="FY1645" s="52" t="s">
        <v>171</v>
      </c>
      <c r="JP1645" s="51" t="s">
        <v>970</v>
      </c>
    </row>
    <row r="1646" spans="6:276">
      <c r="CM1646" s="51" t="s">
        <v>1143</v>
      </c>
      <c r="HM1646" s="51" t="s">
        <v>1099</v>
      </c>
      <c r="JP1646" s="52">
        <v>8951000</v>
      </c>
    </row>
    <row r="1647" spans="6:276" ht="15" thickBot="1">
      <c r="F1647" s="51" t="s">
        <v>1122</v>
      </c>
      <c r="CM1647" s="52" t="s">
        <v>3046</v>
      </c>
      <c r="FY1647" s="51" t="s">
        <v>964</v>
      </c>
      <c r="HM1647" s="52" t="s">
        <v>1104</v>
      </c>
    </row>
    <row r="1648" spans="6:276" ht="15" thickBot="1">
      <c r="F1648" s="69" t="s">
        <v>1123</v>
      </c>
      <c r="G1648" s="69" t="s">
        <v>98</v>
      </c>
      <c r="FY1648" s="52" t="s">
        <v>171</v>
      </c>
      <c r="JP1648" s="51" t="s">
        <v>971</v>
      </c>
    </row>
    <row r="1649" spans="6:276" ht="96.5" thickBot="1">
      <c r="F1649" s="70" t="s">
        <v>2025</v>
      </c>
      <c r="G1649" s="70" t="s">
        <v>2026</v>
      </c>
      <c r="CM1649" s="51" t="s">
        <v>1145</v>
      </c>
      <c r="HM1649" s="51" t="s">
        <v>1101</v>
      </c>
      <c r="JP1649" s="52" t="s">
        <v>5098</v>
      </c>
    </row>
    <row r="1650" spans="6:276" ht="16.5">
      <c r="F1650" s="50" t="s">
        <v>1128</v>
      </c>
      <c r="CM1650" s="52" t="s">
        <v>8378</v>
      </c>
      <c r="FY1650" s="51" t="s">
        <v>966</v>
      </c>
      <c r="HM1650" s="52" t="s">
        <v>1120</v>
      </c>
    </row>
    <row r="1651" spans="6:276">
      <c r="FY1651" s="52" t="s">
        <v>171</v>
      </c>
      <c r="JP1651" s="51" t="s">
        <v>972</v>
      </c>
    </row>
    <row r="1652" spans="6:276">
      <c r="CM1652" s="51" t="s">
        <v>1147</v>
      </c>
      <c r="HM1652" s="51" t="s">
        <v>98</v>
      </c>
      <c r="JP1652" s="52" t="s">
        <v>5099</v>
      </c>
    </row>
    <row r="1653" spans="6:276">
      <c r="F1653" s="51" t="s">
        <v>1129</v>
      </c>
      <c r="CM1653" s="52">
        <v>6257</v>
      </c>
      <c r="FY1653" s="51" t="s">
        <v>968</v>
      </c>
      <c r="HM1653" s="52" t="s">
        <v>4691</v>
      </c>
    </row>
    <row r="1654" spans="6:276">
      <c r="F1654" s="52" t="s">
        <v>132</v>
      </c>
      <c r="FY1654" s="52" t="s">
        <v>124</v>
      </c>
      <c r="JP1654" s="51" t="s">
        <v>973</v>
      </c>
    </row>
    <row r="1655" spans="6:276">
      <c r="CM1655" s="51" t="s">
        <v>98</v>
      </c>
    </row>
    <row r="1656" spans="6:276" ht="16.5">
      <c r="F1656" s="50" t="s">
        <v>1130</v>
      </c>
      <c r="CM1656" s="52" t="s">
        <v>8379</v>
      </c>
      <c r="FY1656" s="51" t="s">
        <v>969</v>
      </c>
      <c r="JP1656" s="51" t="s">
        <v>98</v>
      </c>
    </row>
    <row r="1657" spans="6:276">
      <c r="FY1657" s="52" t="s">
        <v>124</v>
      </c>
      <c r="HM1657" s="51" t="s">
        <v>1090</v>
      </c>
    </row>
    <row r="1658" spans="6:276">
      <c r="CM1658" s="51" t="s">
        <v>1095</v>
      </c>
      <c r="HM1658" s="52" t="s">
        <v>1110</v>
      </c>
    </row>
    <row r="1659" spans="6:276">
      <c r="F1659" s="51" t="s">
        <v>1131</v>
      </c>
      <c r="FY1659" s="51" t="s">
        <v>970</v>
      </c>
    </row>
    <row r="1660" spans="6:276">
      <c r="CM1660" s="51" t="s">
        <v>1143</v>
      </c>
      <c r="FY1660" s="52" t="s">
        <v>124</v>
      </c>
      <c r="HM1660" s="51" t="s">
        <v>1092</v>
      </c>
      <c r="JP1660" s="51" t="s">
        <v>950</v>
      </c>
    </row>
    <row r="1661" spans="6:276">
      <c r="F1661" s="51" t="s">
        <v>1132</v>
      </c>
      <c r="CM1661" s="52" t="s">
        <v>3046</v>
      </c>
      <c r="HM1661" s="52" t="s">
        <v>1111</v>
      </c>
      <c r="JP1661" s="52" t="s">
        <v>5100</v>
      </c>
    </row>
    <row r="1662" spans="6:276">
      <c r="F1662" s="52" t="s">
        <v>1133</v>
      </c>
      <c r="FY1662" s="51" t="s">
        <v>971</v>
      </c>
    </row>
    <row r="1663" spans="6:276">
      <c r="CM1663" s="51" t="s">
        <v>1145</v>
      </c>
      <c r="HM1663" s="51" t="s">
        <v>1094</v>
      </c>
      <c r="JP1663" s="51" t="s">
        <v>952</v>
      </c>
    </row>
    <row r="1664" spans="6:276">
      <c r="F1664" s="51" t="s">
        <v>1134</v>
      </c>
      <c r="CM1664" s="52" t="s">
        <v>8378</v>
      </c>
      <c r="FY1664" s="51" t="s">
        <v>972</v>
      </c>
      <c r="HM1664" s="52">
        <v>654.51</v>
      </c>
      <c r="JP1664" s="52" t="s">
        <v>4557</v>
      </c>
    </row>
    <row r="1665" spans="6:276">
      <c r="F1665" s="52" t="s">
        <v>2027</v>
      </c>
    </row>
    <row r="1666" spans="6:276">
      <c r="CM1666" s="51" t="s">
        <v>1147</v>
      </c>
      <c r="FY1666" s="51" t="s">
        <v>973</v>
      </c>
      <c r="HM1666" s="51" t="s">
        <v>707</v>
      </c>
      <c r="JP1666" s="51" t="s">
        <v>954</v>
      </c>
    </row>
    <row r="1667" spans="6:276">
      <c r="F1667" s="51" t="s">
        <v>1135</v>
      </c>
      <c r="CM1667" s="52">
        <v>108052</v>
      </c>
      <c r="HM1667" s="52" t="s">
        <v>1095</v>
      </c>
      <c r="JP1667" s="52" t="s">
        <v>955</v>
      </c>
    </row>
    <row r="1668" spans="6:276">
      <c r="F1668" s="52" t="s">
        <v>1585</v>
      </c>
      <c r="FY1668" s="51" t="s">
        <v>98</v>
      </c>
    </row>
    <row r="1669" spans="6:276">
      <c r="CM1669" s="51" t="s">
        <v>98</v>
      </c>
      <c r="HM1669" s="51" t="s">
        <v>1096</v>
      </c>
      <c r="JP1669" s="51" t="s">
        <v>956</v>
      </c>
    </row>
    <row r="1670" spans="6:276">
      <c r="F1670" s="51" t="s">
        <v>1137</v>
      </c>
      <c r="CM1670" s="52" t="s">
        <v>8380</v>
      </c>
      <c r="HM1670" s="52" t="s">
        <v>1103</v>
      </c>
      <c r="JP1670" s="52" t="s">
        <v>5101</v>
      </c>
    </row>
    <row r="1671" spans="6:276">
      <c r="F1671" s="52" t="s">
        <v>2028</v>
      </c>
    </row>
    <row r="1672" spans="6:276">
      <c r="CM1672" s="51" t="s">
        <v>1114</v>
      </c>
      <c r="FY1672" s="51" t="s">
        <v>950</v>
      </c>
      <c r="HM1672" s="51" t="s">
        <v>1097</v>
      </c>
      <c r="JP1672" s="51" t="s">
        <v>958</v>
      </c>
    </row>
    <row r="1673" spans="6:276">
      <c r="F1673" s="51" t="s">
        <v>1139</v>
      </c>
      <c r="FY1673" s="52" t="s">
        <v>171</v>
      </c>
      <c r="HM1673" s="52">
        <v>4144344</v>
      </c>
      <c r="JP1673" s="52" t="s">
        <v>5102</v>
      </c>
    </row>
    <row r="1674" spans="6:276">
      <c r="CM1674" s="51" t="s">
        <v>1143</v>
      </c>
    </row>
    <row r="1675" spans="6:276">
      <c r="F1675" s="51" t="s">
        <v>98</v>
      </c>
      <c r="CM1675" s="52" t="s">
        <v>3046</v>
      </c>
      <c r="FY1675" s="51" t="s">
        <v>952</v>
      </c>
      <c r="HM1675" s="51" t="s">
        <v>1098</v>
      </c>
      <c r="JP1675" s="51" t="s">
        <v>960</v>
      </c>
    </row>
    <row r="1676" spans="6:276">
      <c r="F1676" s="52" t="s">
        <v>2029</v>
      </c>
      <c r="FY1676" s="52" t="s">
        <v>171</v>
      </c>
      <c r="HM1676" s="52">
        <v>11403203</v>
      </c>
      <c r="JP1676" s="52" t="s">
        <v>5103</v>
      </c>
    </row>
    <row r="1677" spans="6:276">
      <c r="CM1677" s="51" t="s">
        <v>1145</v>
      </c>
    </row>
    <row r="1678" spans="6:276">
      <c r="CM1678" s="52" t="s">
        <v>8378</v>
      </c>
      <c r="FY1678" s="51" t="s">
        <v>954</v>
      </c>
      <c r="HM1678" s="51" t="s">
        <v>1099</v>
      </c>
      <c r="JP1678" s="51" t="s">
        <v>961</v>
      </c>
    </row>
    <row r="1679" spans="6:276">
      <c r="FY1679" s="52" t="s">
        <v>171</v>
      </c>
      <c r="HM1679" s="52" t="s">
        <v>1104</v>
      </c>
      <c r="JP1679" s="52" t="s">
        <v>4608</v>
      </c>
    </row>
    <row r="1680" spans="6:276">
      <c r="F1680" s="51" t="s">
        <v>1132</v>
      </c>
      <c r="CM1680" s="51" t="s">
        <v>1147</v>
      </c>
    </row>
    <row r="1681" spans="6:276">
      <c r="F1681" s="52" t="s">
        <v>547</v>
      </c>
      <c r="CM1681" s="52">
        <v>108052</v>
      </c>
      <c r="FY1681" s="51" t="s">
        <v>956</v>
      </c>
      <c r="HM1681" s="51" t="s">
        <v>1101</v>
      </c>
      <c r="JP1681" s="51" t="s">
        <v>962</v>
      </c>
    </row>
    <row r="1682" spans="6:276">
      <c r="FY1682" s="52" t="s">
        <v>124</v>
      </c>
      <c r="HM1682" s="52" t="s">
        <v>3059</v>
      </c>
      <c r="JP1682" s="52" t="s">
        <v>1004</v>
      </c>
    </row>
    <row r="1683" spans="6:276">
      <c r="F1683" s="51" t="s">
        <v>1134</v>
      </c>
      <c r="CM1683" s="51" t="s">
        <v>98</v>
      </c>
    </row>
    <row r="1684" spans="6:276">
      <c r="F1684" s="52" t="s">
        <v>2030</v>
      </c>
      <c r="CM1684" s="52" t="s">
        <v>8381</v>
      </c>
      <c r="FY1684" s="51" t="s">
        <v>958</v>
      </c>
      <c r="HM1684" s="51" t="s">
        <v>98</v>
      </c>
      <c r="JP1684" s="51" t="s">
        <v>964</v>
      </c>
    </row>
    <row r="1685" spans="6:276">
      <c r="FY1685" s="52" t="s">
        <v>171</v>
      </c>
      <c r="HM1685" s="52" t="s">
        <v>4691</v>
      </c>
      <c r="JP1685" s="52" t="s">
        <v>979</v>
      </c>
    </row>
    <row r="1686" spans="6:276" ht="16.5">
      <c r="F1686" s="51" t="s">
        <v>1135</v>
      </c>
      <c r="CM1686" s="50" t="s">
        <v>1148</v>
      </c>
    </row>
    <row r="1687" spans="6:276">
      <c r="F1687" s="52" t="s">
        <v>1585</v>
      </c>
      <c r="FY1687" s="51" t="s">
        <v>960</v>
      </c>
      <c r="JP1687" s="51" t="s">
        <v>966</v>
      </c>
    </row>
    <row r="1688" spans="6:276">
      <c r="JP1688" s="52" t="s">
        <v>1731</v>
      </c>
    </row>
    <row r="1689" spans="6:276">
      <c r="F1689" s="51" t="s">
        <v>1137</v>
      </c>
      <c r="CM1689" s="51" t="s">
        <v>1149</v>
      </c>
      <c r="FY1689" s="51" t="s">
        <v>961</v>
      </c>
      <c r="HM1689" s="51" t="s">
        <v>1090</v>
      </c>
    </row>
    <row r="1690" spans="6:276">
      <c r="F1690" s="52" t="s">
        <v>2028</v>
      </c>
      <c r="CM1690" s="52" t="s">
        <v>7985</v>
      </c>
      <c r="FY1690" s="52" t="s">
        <v>171</v>
      </c>
      <c r="HM1690" s="52" t="s">
        <v>1091</v>
      </c>
      <c r="JP1690" s="51" t="s">
        <v>968</v>
      </c>
    </row>
    <row r="1691" spans="6:276">
      <c r="CM1691" s="52" t="s">
        <v>1150</v>
      </c>
      <c r="JP1691" s="52" t="s">
        <v>124</v>
      </c>
    </row>
    <row r="1692" spans="6:276">
      <c r="F1692" s="51" t="s">
        <v>1139</v>
      </c>
      <c r="CM1692" s="52" t="s">
        <v>8382</v>
      </c>
      <c r="FY1692" s="51" t="s">
        <v>962</v>
      </c>
      <c r="HM1692" s="51" t="s">
        <v>1092</v>
      </c>
    </row>
    <row r="1693" spans="6:276">
      <c r="FY1693" s="52" t="s">
        <v>171</v>
      </c>
      <c r="HM1693" s="52" t="s">
        <v>1108</v>
      </c>
      <c r="JP1693" s="51" t="s">
        <v>969</v>
      </c>
    </row>
    <row r="1694" spans="6:276" ht="16.5">
      <c r="F1694" s="51" t="s">
        <v>98</v>
      </c>
      <c r="CM1694" s="50" t="s">
        <v>3069</v>
      </c>
      <c r="JP1694" s="52" t="s">
        <v>124</v>
      </c>
    </row>
    <row r="1695" spans="6:276">
      <c r="F1695" s="52" t="s">
        <v>2031</v>
      </c>
      <c r="FY1695" s="51" t="s">
        <v>964</v>
      </c>
      <c r="HM1695" s="51" t="s">
        <v>1094</v>
      </c>
    </row>
    <row r="1696" spans="6:276">
      <c r="FY1696" s="52" t="s">
        <v>171</v>
      </c>
      <c r="HM1696" s="52">
        <v>82.25</v>
      </c>
      <c r="JP1696" s="51" t="s">
        <v>970</v>
      </c>
    </row>
    <row r="1697" spans="6:276">
      <c r="CM1697" s="51" t="s">
        <v>3070</v>
      </c>
      <c r="JP1697" s="52" t="s">
        <v>124</v>
      </c>
    </row>
    <row r="1698" spans="6:276">
      <c r="CM1698" s="52" t="s">
        <v>8383</v>
      </c>
      <c r="FY1698" s="51" t="s">
        <v>966</v>
      </c>
      <c r="HM1698" s="51" t="s">
        <v>707</v>
      </c>
    </row>
    <row r="1699" spans="6:276">
      <c r="F1699" s="51" t="s">
        <v>1132</v>
      </c>
      <c r="CM1699" s="52" t="s">
        <v>8384</v>
      </c>
      <c r="FY1699" s="52" t="s">
        <v>171</v>
      </c>
      <c r="HM1699" s="52" t="s">
        <v>1095</v>
      </c>
      <c r="JP1699" s="51" t="s">
        <v>971</v>
      </c>
    </row>
    <row r="1700" spans="6:276">
      <c r="F1700" s="52" t="s">
        <v>1133</v>
      </c>
      <c r="CM1700" s="52" t="s">
        <v>8385</v>
      </c>
      <c r="JP1700" s="52" t="s">
        <v>5104</v>
      </c>
    </row>
    <row r="1701" spans="6:276">
      <c r="CM1701" s="52" t="s">
        <v>8386</v>
      </c>
      <c r="FY1701" s="51" t="s">
        <v>968</v>
      </c>
      <c r="HM1701" s="51" t="s">
        <v>1096</v>
      </c>
    </row>
    <row r="1702" spans="6:276">
      <c r="F1702" s="51" t="s">
        <v>1134</v>
      </c>
      <c r="CM1702" s="52" t="s">
        <v>8387</v>
      </c>
      <c r="FY1702" s="52" t="s">
        <v>124</v>
      </c>
      <c r="HM1702" s="52" t="s">
        <v>1103</v>
      </c>
      <c r="JP1702" s="51" t="s">
        <v>972</v>
      </c>
    </row>
    <row r="1703" spans="6:276">
      <c r="F1703" s="52" t="s">
        <v>2032</v>
      </c>
      <c r="CM1703" s="52" t="s">
        <v>8388</v>
      </c>
      <c r="JP1703" s="52" t="s">
        <v>5105</v>
      </c>
    </row>
    <row r="1704" spans="6:276">
      <c r="CM1704" s="68"/>
      <c r="FY1704" s="51" t="s">
        <v>969</v>
      </c>
      <c r="HM1704" s="51" t="s">
        <v>1097</v>
      </c>
    </row>
    <row r="1705" spans="6:276">
      <c r="F1705" s="51" t="s">
        <v>1135</v>
      </c>
      <c r="CM1705" s="52" t="s">
        <v>8389</v>
      </c>
      <c r="FY1705" s="52" t="s">
        <v>124</v>
      </c>
      <c r="HM1705" s="52">
        <v>100162</v>
      </c>
      <c r="JP1705" s="51" t="s">
        <v>973</v>
      </c>
    </row>
    <row r="1706" spans="6:276">
      <c r="F1706" s="52" t="s">
        <v>1585</v>
      </c>
      <c r="CM1706" s="52" t="s">
        <v>8390</v>
      </c>
    </row>
    <row r="1707" spans="6:276">
      <c r="CM1707" s="52" t="s">
        <v>8391</v>
      </c>
      <c r="FY1707" s="51" t="s">
        <v>970</v>
      </c>
      <c r="HM1707" s="51" t="s">
        <v>1098</v>
      </c>
      <c r="JP1707" s="51" t="s">
        <v>98</v>
      </c>
    </row>
    <row r="1708" spans="6:276">
      <c r="F1708" s="51" t="s">
        <v>1137</v>
      </c>
      <c r="CM1708" s="52" t="s">
        <v>8392</v>
      </c>
      <c r="FY1708" s="52" t="s">
        <v>124</v>
      </c>
      <c r="HM1708" s="52">
        <v>475067</v>
      </c>
    </row>
    <row r="1709" spans="6:276">
      <c r="F1709" s="52" t="s">
        <v>2028</v>
      </c>
      <c r="CM1709" s="52" t="s">
        <v>8393</v>
      </c>
    </row>
    <row r="1710" spans="6:276">
      <c r="CM1710" s="68"/>
      <c r="FY1710" s="51" t="s">
        <v>971</v>
      </c>
      <c r="HM1710" s="51" t="s">
        <v>1099</v>
      </c>
    </row>
    <row r="1711" spans="6:276">
      <c r="F1711" s="51" t="s">
        <v>1139</v>
      </c>
      <c r="CM1711" s="52" t="s">
        <v>8394</v>
      </c>
      <c r="HM1711" s="52" t="s">
        <v>1106</v>
      </c>
      <c r="JP1711" s="51" t="s">
        <v>950</v>
      </c>
    </row>
    <row r="1712" spans="6:276">
      <c r="CM1712" s="52" t="s">
        <v>8395</v>
      </c>
      <c r="FY1712" s="51" t="s">
        <v>972</v>
      </c>
      <c r="JP1712" s="52" t="s">
        <v>5106</v>
      </c>
    </row>
    <row r="1713" spans="6:276">
      <c r="F1713" s="51" t="s">
        <v>98</v>
      </c>
      <c r="CM1713" s="52" t="s">
        <v>8396</v>
      </c>
      <c r="HM1713" s="51" t="s">
        <v>1101</v>
      </c>
    </row>
    <row r="1714" spans="6:276">
      <c r="F1714" s="52" t="s">
        <v>2033</v>
      </c>
      <c r="CM1714" s="52" t="s">
        <v>8397</v>
      </c>
      <c r="FY1714" s="51" t="s">
        <v>973</v>
      </c>
      <c r="HM1714" s="52" t="s">
        <v>1102</v>
      </c>
      <c r="JP1714" s="51" t="s">
        <v>952</v>
      </c>
    </row>
    <row r="1715" spans="6:276">
      <c r="CM1715" s="52" t="s">
        <v>8398</v>
      </c>
      <c r="JP1715" s="52" t="s">
        <v>953</v>
      </c>
    </row>
    <row r="1716" spans="6:276">
      <c r="CM1716" s="52" t="s">
        <v>8399</v>
      </c>
      <c r="FY1716" s="51" t="s">
        <v>98</v>
      </c>
      <c r="HM1716" s="51" t="s">
        <v>98</v>
      </c>
    </row>
    <row r="1717" spans="6:276">
      <c r="CM1717" s="52" t="s">
        <v>8400</v>
      </c>
      <c r="HM1717" s="52" t="s">
        <v>4692</v>
      </c>
      <c r="JP1717" s="51" t="s">
        <v>954</v>
      </c>
    </row>
    <row r="1718" spans="6:276">
      <c r="F1718" s="51" t="s">
        <v>1132</v>
      </c>
      <c r="CM1718" s="68"/>
      <c r="JP1718" s="52" t="s">
        <v>955</v>
      </c>
    </row>
    <row r="1719" spans="6:276">
      <c r="F1719" s="52" t="s">
        <v>547</v>
      </c>
      <c r="CM1719" s="52" t="s">
        <v>8401</v>
      </c>
    </row>
    <row r="1720" spans="6:276">
      <c r="CM1720" s="52" t="s">
        <v>8402</v>
      </c>
      <c r="FY1720" s="51" t="s">
        <v>950</v>
      </c>
      <c r="JP1720" s="51" t="s">
        <v>956</v>
      </c>
    </row>
    <row r="1721" spans="6:276">
      <c r="F1721" s="51" t="s">
        <v>1134</v>
      </c>
      <c r="CM1721" s="52" t="s">
        <v>8403</v>
      </c>
      <c r="FY1721" s="52" t="s">
        <v>171</v>
      </c>
      <c r="HM1721" s="51" t="s">
        <v>1090</v>
      </c>
      <c r="JP1721" s="52" t="s">
        <v>5026</v>
      </c>
    </row>
    <row r="1722" spans="6:276">
      <c r="F1722" s="52" t="s">
        <v>2034</v>
      </c>
      <c r="CM1722" s="52" t="s">
        <v>8404</v>
      </c>
      <c r="HM1722" s="52" t="s">
        <v>1113</v>
      </c>
    </row>
    <row r="1723" spans="6:276">
      <c r="FY1723" s="51" t="s">
        <v>952</v>
      </c>
      <c r="JP1723" s="51" t="s">
        <v>958</v>
      </c>
    </row>
    <row r="1724" spans="6:276">
      <c r="F1724" s="51" t="s">
        <v>1135</v>
      </c>
      <c r="FY1724" s="52" t="s">
        <v>171</v>
      </c>
      <c r="HM1724" s="51" t="s">
        <v>1092</v>
      </c>
      <c r="JP1724" s="52" t="s">
        <v>5027</v>
      </c>
    </row>
    <row r="1725" spans="6:276">
      <c r="F1725" s="52" t="s">
        <v>1280</v>
      </c>
      <c r="HM1725" s="52" t="s">
        <v>693</v>
      </c>
    </row>
    <row r="1726" spans="6:276">
      <c r="FY1726" s="51" t="s">
        <v>954</v>
      </c>
      <c r="JP1726" s="51" t="s">
        <v>960</v>
      </c>
    </row>
    <row r="1727" spans="6:276">
      <c r="F1727" s="51" t="s">
        <v>1137</v>
      </c>
      <c r="FY1727" s="52" t="s">
        <v>171</v>
      </c>
      <c r="HM1727" s="51" t="s">
        <v>1094</v>
      </c>
      <c r="JP1727" s="52" t="s">
        <v>5107</v>
      </c>
    </row>
    <row r="1728" spans="6:276">
      <c r="F1728" s="52" t="s">
        <v>2028</v>
      </c>
      <c r="HM1728" s="52">
        <v>0.96</v>
      </c>
    </row>
    <row r="1729" spans="6:276">
      <c r="FY1729" s="51" t="s">
        <v>956</v>
      </c>
      <c r="JP1729" s="51" t="s">
        <v>961</v>
      </c>
    </row>
    <row r="1730" spans="6:276">
      <c r="F1730" s="51" t="s">
        <v>1139</v>
      </c>
      <c r="FY1730" s="52" t="s">
        <v>124</v>
      </c>
      <c r="HM1730" s="51" t="s">
        <v>707</v>
      </c>
      <c r="JP1730" s="52" t="s">
        <v>995</v>
      </c>
    </row>
    <row r="1731" spans="6:276">
      <c r="HM1731" s="52" t="s">
        <v>1095</v>
      </c>
    </row>
    <row r="1732" spans="6:276">
      <c r="F1732" s="51" t="s">
        <v>98</v>
      </c>
      <c r="FY1732" s="51" t="s">
        <v>958</v>
      </c>
      <c r="JP1732" s="51" t="s">
        <v>962</v>
      </c>
    </row>
    <row r="1733" spans="6:276">
      <c r="F1733" s="52" t="s">
        <v>2035</v>
      </c>
      <c r="FY1733" s="52" t="s">
        <v>171</v>
      </c>
      <c r="HM1733" s="51" t="s">
        <v>1096</v>
      </c>
      <c r="JP1733" s="52" t="s">
        <v>996</v>
      </c>
    </row>
    <row r="1734" spans="6:276">
      <c r="HM1734" s="52" t="s">
        <v>1103</v>
      </c>
    </row>
    <row r="1735" spans="6:276">
      <c r="FY1735" s="51" t="s">
        <v>960</v>
      </c>
      <c r="JP1735" s="51" t="s">
        <v>964</v>
      </c>
    </row>
    <row r="1736" spans="6:276">
      <c r="HM1736" s="51" t="s">
        <v>1097</v>
      </c>
      <c r="JP1736" s="52" t="s">
        <v>1195</v>
      </c>
    </row>
    <row r="1737" spans="6:276">
      <c r="F1737" s="51" t="s">
        <v>1132</v>
      </c>
      <c r="FY1737" s="51" t="s">
        <v>961</v>
      </c>
      <c r="HM1737" s="52">
        <v>1173</v>
      </c>
    </row>
    <row r="1738" spans="6:276">
      <c r="F1738" s="52" t="s">
        <v>547</v>
      </c>
      <c r="FY1738" s="52" t="s">
        <v>171</v>
      </c>
      <c r="JP1738" s="51" t="s">
        <v>966</v>
      </c>
    </row>
    <row r="1739" spans="6:276">
      <c r="HM1739" s="51" t="s">
        <v>1098</v>
      </c>
      <c r="JP1739" s="52" t="s">
        <v>997</v>
      </c>
    </row>
    <row r="1740" spans="6:276">
      <c r="F1740" s="51" t="s">
        <v>1134</v>
      </c>
      <c r="FY1740" s="51" t="s">
        <v>962</v>
      </c>
      <c r="HM1740" s="52">
        <v>30006</v>
      </c>
    </row>
    <row r="1741" spans="6:276">
      <c r="F1741" s="52" t="s">
        <v>2036</v>
      </c>
      <c r="FY1741" s="52" t="s">
        <v>171</v>
      </c>
      <c r="JP1741" s="51" t="s">
        <v>968</v>
      </c>
    </row>
    <row r="1742" spans="6:276">
      <c r="HM1742" s="51" t="s">
        <v>1099</v>
      </c>
    </row>
    <row r="1743" spans="6:276">
      <c r="F1743" s="51" t="s">
        <v>1135</v>
      </c>
      <c r="FY1743" s="51" t="s">
        <v>964</v>
      </c>
      <c r="HM1743" s="52" t="s">
        <v>2821</v>
      </c>
      <c r="JP1743" s="51" t="s">
        <v>969</v>
      </c>
    </row>
    <row r="1744" spans="6:276">
      <c r="F1744" s="52" t="s">
        <v>1280</v>
      </c>
      <c r="FY1744" s="52" t="s">
        <v>171</v>
      </c>
      <c r="JP1744" s="52" t="s">
        <v>124</v>
      </c>
    </row>
    <row r="1745" spans="6:276">
      <c r="HM1745" s="51" t="s">
        <v>1101</v>
      </c>
    </row>
    <row r="1746" spans="6:276">
      <c r="F1746" s="51" t="s">
        <v>1137</v>
      </c>
      <c r="FY1746" s="51" t="s">
        <v>966</v>
      </c>
      <c r="HM1746" s="52" t="s">
        <v>3059</v>
      </c>
      <c r="JP1746" s="51" t="s">
        <v>970</v>
      </c>
    </row>
    <row r="1747" spans="6:276">
      <c r="F1747" s="52" t="s">
        <v>2028</v>
      </c>
      <c r="FY1747" s="52" t="s">
        <v>171</v>
      </c>
      <c r="JP1747" s="52" t="s">
        <v>124</v>
      </c>
    </row>
    <row r="1748" spans="6:276">
      <c r="HM1748" s="51" t="s">
        <v>98</v>
      </c>
    </row>
    <row r="1749" spans="6:276">
      <c r="F1749" s="51" t="s">
        <v>1139</v>
      </c>
      <c r="FY1749" s="51" t="s">
        <v>968</v>
      </c>
      <c r="HM1749" s="52" t="s">
        <v>4692</v>
      </c>
      <c r="JP1749" s="51" t="s">
        <v>971</v>
      </c>
    </row>
    <row r="1750" spans="6:276">
      <c r="FY1750" s="52" t="s">
        <v>124</v>
      </c>
      <c r="JP1750" s="52" t="s">
        <v>5108</v>
      </c>
    </row>
    <row r="1751" spans="6:276">
      <c r="F1751" s="51" t="s">
        <v>98</v>
      </c>
    </row>
    <row r="1752" spans="6:276">
      <c r="F1752" s="52" t="s">
        <v>2037</v>
      </c>
      <c r="FY1752" s="51" t="s">
        <v>969</v>
      </c>
      <c r="JP1752" s="51" t="s">
        <v>972</v>
      </c>
    </row>
    <row r="1753" spans="6:276" ht="16.5">
      <c r="FY1753" s="52" t="s">
        <v>124</v>
      </c>
      <c r="HM1753" s="50" t="s">
        <v>1121</v>
      </c>
      <c r="JP1753" s="52" t="s">
        <v>5109</v>
      </c>
    </row>
    <row r="1755" spans="6:276">
      <c r="FY1755" s="51" t="s">
        <v>970</v>
      </c>
      <c r="JP1755" s="51" t="s">
        <v>973</v>
      </c>
    </row>
    <row r="1756" spans="6:276" ht="15" thickBot="1">
      <c r="F1756" s="51" t="s">
        <v>1132</v>
      </c>
      <c r="FY1756" s="52" t="s">
        <v>124</v>
      </c>
      <c r="HM1756" s="51" t="s">
        <v>1122</v>
      </c>
      <c r="JP1756" s="52">
        <v>734957</v>
      </c>
    </row>
    <row r="1757" spans="6:276" ht="15" thickBot="1">
      <c r="F1757" s="52" t="s">
        <v>547</v>
      </c>
      <c r="HM1757" s="126" t="s">
        <v>1123</v>
      </c>
      <c r="HN1757" s="69" t="s">
        <v>98</v>
      </c>
    </row>
    <row r="1758" spans="6:276" ht="409.6" thickBot="1">
      <c r="FY1758" s="51" t="s">
        <v>971</v>
      </c>
      <c r="HM1758" s="128" t="s">
        <v>1124</v>
      </c>
      <c r="HN1758" s="70" t="s">
        <v>4693</v>
      </c>
      <c r="JP1758" s="51" t="s">
        <v>98</v>
      </c>
    </row>
    <row r="1759" spans="6:276" ht="312.5" thickBot="1">
      <c r="F1759" s="51" t="s">
        <v>1134</v>
      </c>
      <c r="HM1759" s="129" t="s">
        <v>1774</v>
      </c>
      <c r="HN1759" s="71" t="s">
        <v>4694</v>
      </c>
      <c r="JP1759" s="52" t="s">
        <v>5110</v>
      </c>
    </row>
    <row r="1760" spans="6:276" ht="16.5">
      <c r="F1760" s="52" t="s">
        <v>2038</v>
      </c>
      <c r="FY1760" s="51" t="s">
        <v>972</v>
      </c>
      <c r="HM1760" s="50" t="s">
        <v>1128</v>
      </c>
    </row>
    <row r="1762" spans="6:276">
      <c r="F1762" s="51" t="s">
        <v>1135</v>
      </c>
      <c r="FY1762" s="51" t="s">
        <v>973</v>
      </c>
    </row>
    <row r="1763" spans="6:276">
      <c r="F1763" s="52" t="s">
        <v>1280</v>
      </c>
      <c r="HM1763" s="51" t="s">
        <v>1129</v>
      </c>
      <c r="JP1763" s="51" t="s">
        <v>950</v>
      </c>
    </row>
    <row r="1764" spans="6:276">
      <c r="FY1764" s="51" t="s">
        <v>98</v>
      </c>
      <c r="HM1764" s="52" t="s">
        <v>112</v>
      </c>
      <c r="JP1764" s="52" t="s">
        <v>5111</v>
      </c>
    </row>
    <row r="1765" spans="6:276">
      <c r="F1765" s="51" t="s">
        <v>1137</v>
      </c>
    </row>
    <row r="1766" spans="6:276" ht="16.5">
      <c r="F1766" s="52" t="s">
        <v>2028</v>
      </c>
      <c r="HM1766" s="50" t="s">
        <v>1140</v>
      </c>
      <c r="JP1766" s="51" t="s">
        <v>952</v>
      </c>
    </row>
    <row r="1767" spans="6:276">
      <c r="JP1767" s="52" t="s">
        <v>953</v>
      </c>
    </row>
    <row r="1768" spans="6:276">
      <c r="F1768" s="51" t="s">
        <v>1139</v>
      </c>
      <c r="FY1768" s="51" t="s">
        <v>950</v>
      </c>
    </row>
    <row r="1769" spans="6:276" ht="16.5">
      <c r="FY1769" s="52" t="s">
        <v>171</v>
      </c>
      <c r="HM1769" s="50" t="s">
        <v>1141</v>
      </c>
      <c r="JP1769" s="51" t="s">
        <v>954</v>
      </c>
    </row>
    <row r="1770" spans="6:276">
      <c r="F1770" s="51" t="s">
        <v>98</v>
      </c>
      <c r="JP1770" s="52" t="s">
        <v>975</v>
      </c>
    </row>
    <row r="1771" spans="6:276">
      <c r="F1771" s="52" t="s">
        <v>2039</v>
      </c>
      <c r="FY1771" s="51" t="s">
        <v>952</v>
      </c>
    </row>
    <row r="1772" spans="6:276">
      <c r="FY1772" s="52" t="s">
        <v>171</v>
      </c>
      <c r="HM1772" s="51" t="s">
        <v>1142</v>
      </c>
      <c r="JP1772" s="51" t="s">
        <v>956</v>
      </c>
    </row>
    <row r="1773" spans="6:276">
      <c r="JP1773" s="52" t="s">
        <v>976</v>
      </c>
    </row>
    <row r="1774" spans="6:276">
      <c r="FY1774" s="51" t="s">
        <v>954</v>
      </c>
      <c r="HM1774" s="51" t="s">
        <v>72</v>
      </c>
    </row>
    <row r="1775" spans="6:276">
      <c r="F1775" s="51" t="s">
        <v>1132</v>
      </c>
      <c r="FY1775" s="52" t="s">
        <v>171</v>
      </c>
      <c r="JP1775" s="51" t="s">
        <v>958</v>
      </c>
    </row>
    <row r="1776" spans="6:276">
      <c r="F1776" s="52" t="s">
        <v>547</v>
      </c>
      <c r="HM1776" s="51" t="s">
        <v>1143</v>
      </c>
      <c r="JP1776" s="52" t="s">
        <v>1199</v>
      </c>
    </row>
    <row r="1777" spans="6:276">
      <c r="FY1777" s="51" t="s">
        <v>956</v>
      </c>
      <c r="HM1777" s="52" t="s">
        <v>1777</v>
      </c>
    </row>
    <row r="1778" spans="6:276">
      <c r="F1778" s="51" t="s">
        <v>1134</v>
      </c>
      <c r="FY1778" s="52" t="s">
        <v>124</v>
      </c>
      <c r="JP1778" s="51" t="s">
        <v>960</v>
      </c>
    </row>
    <row r="1779" spans="6:276">
      <c r="F1779" s="52" t="s">
        <v>2040</v>
      </c>
      <c r="HM1779" s="51" t="s">
        <v>1145</v>
      </c>
      <c r="JP1779" s="52" t="s">
        <v>5112</v>
      </c>
    </row>
    <row r="1780" spans="6:276">
      <c r="FY1780" s="51" t="s">
        <v>958</v>
      </c>
      <c r="HM1780" s="52" t="s">
        <v>1778</v>
      </c>
    </row>
    <row r="1781" spans="6:276">
      <c r="F1781" s="51" t="s">
        <v>1135</v>
      </c>
      <c r="FY1781" s="52" t="s">
        <v>171</v>
      </c>
      <c r="JP1781" s="51" t="s">
        <v>961</v>
      </c>
    </row>
    <row r="1782" spans="6:276">
      <c r="F1782" s="52" t="s">
        <v>1280</v>
      </c>
      <c r="HM1782" s="51" t="s">
        <v>1147</v>
      </c>
      <c r="JP1782" s="52" t="s">
        <v>917</v>
      </c>
    </row>
    <row r="1783" spans="6:276">
      <c r="FY1783" s="51" t="s">
        <v>960</v>
      </c>
      <c r="HM1783" s="52">
        <v>34742</v>
      </c>
    </row>
    <row r="1784" spans="6:276">
      <c r="F1784" s="51" t="s">
        <v>1137</v>
      </c>
      <c r="JP1784" s="51" t="s">
        <v>962</v>
      </c>
    </row>
    <row r="1785" spans="6:276">
      <c r="F1785" s="52" t="s">
        <v>2028</v>
      </c>
      <c r="FY1785" s="51" t="s">
        <v>961</v>
      </c>
      <c r="HM1785" s="51" t="s">
        <v>98</v>
      </c>
      <c r="JP1785" s="52" t="s">
        <v>1201</v>
      </c>
    </row>
    <row r="1786" spans="6:276">
      <c r="FY1786" s="52" t="s">
        <v>171</v>
      </c>
    </row>
    <row r="1787" spans="6:276">
      <c r="F1787" s="51" t="s">
        <v>1139</v>
      </c>
      <c r="HM1787" s="51" t="s">
        <v>1095</v>
      </c>
      <c r="JP1787" s="51" t="s">
        <v>964</v>
      </c>
    </row>
    <row r="1788" spans="6:276">
      <c r="FY1788" s="51" t="s">
        <v>962</v>
      </c>
      <c r="JP1788" s="52" t="s">
        <v>1195</v>
      </c>
    </row>
    <row r="1789" spans="6:276">
      <c r="F1789" s="51" t="s">
        <v>98</v>
      </c>
      <c r="FY1789" s="52" t="s">
        <v>171</v>
      </c>
      <c r="HM1789" s="51" t="s">
        <v>1143</v>
      </c>
    </row>
    <row r="1790" spans="6:276">
      <c r="F1790" s="52" t="s">
        <v>2041</v>
      </c>
      <c r="HM1790" s="52" t="s">
        <v>1777</v>
      </c>
      <c r="JP1790" s="51" t="s">
        <v>966</v>
      </c>
    </row>
    <row r="1791" spans="6:276">
      <c r="FY1791" s="51" t="s">
        <v>964</v>
      </c>
      <c r="JP1791" s="52" t="s">
        <v>997</v>
      </c>
    </row>
    <row r="1792" spans="6:276">
      <c r="FY1792" s="52" t="s">
        <v>171</v>
      </c>
      <c r="HM1792" s="51" t="s">
        <v>1145</v>
      </c>
    </row>
    <row r="1793" spans="6:276">
      <c r="HM1793" s="52" t="s">
        <v>1778</v>
      </c>
      <c r="JP1793" s="51" t="s">
        <v>968</v>
      </c>
    </row>
    <row r="1794" spans="6:276">
      <c r="F1794" s="51" t="s">
        <v>1132</v>
      </c>
      <c r="FY1794" s="51" t="s">
        <v>966</v>
      </c>
      <c r="JP1794" s="52">
        <v>56391300</v>
      </c>
    </row>
    <row r="1795" spans="6:276">
      <c r="F1795" s="52" t="s">
        <v>547</v>
      </c>
      <c r="FY1795" s="52" t="s">
        <v>171</v>
      </c>
      <c r="HM1795" s="51" t="s">
        <v>1147</v>
      </c>
    </row>
    <row r="1796" spans="6:276">
      <c r="HM1796" s="52">
        <v>496566</v>
      </c>
      <c r="JP1796" s="51" t="s">
        <v>969</v>
      </c>
    </row>
    <row r="1797" spans="6:276">
      <c r="F1797" s="51" t="s">
        <v>1134</v>
      </c>
      <c r="FY1797" s="51" t="s">
        <v>968</v>
      </c>
      <c r="JP1797" s="52" t="s">
        <v>124</v>
      </c>
    </row>
    <row r="1798" spans="6:276">
      <c r="F1798" s="52" t="s">
        <v>2042</v>
      </c>
      <c r="FY1798" s="52" t="s">
        <v>124</v>
      </c>
      <c r="HM1798" s="51" t="s">
        <v>98</v>
      </c>
    </row>
    <row r="1799" spans="6:276">
      <c r="JP1799" s="51" t="s">
        <v>970</v>
      </c>
    </row>
    <row r="1800" spans="6:276">
      <c r="F1800" s="51" t="s">
        <v>1135</v>
      </c>
      <c r="FY1800" s="51" t="s">
        <v>969</v>
      </c>
      <c r="HM1800" s="51" t="s">
        <v>1114</v>
      </c>
      <c r="JP1800" s="52" t="s">
        <v>124</v>
      </c>
    </row>
    <row r="1801" spans="6:276">
      <c r="F1801" s="52" t="s">
        <v>1280</v>
      </c>
      <c r="FY1801" s="52" t="s">
        <v>124</v>
      </c>
    </row>
    <row r="1802" spans="6:276">
      <c r="HM1802" s="51" t="s">
        <v>1143</v>
      </c>
      <c r="JP1802" s="51" t="s">
        <v>971</v>
      </c>
    </row>
    <row r="1803" spans="6:276">
      <c r="F1803" s="51" t="s">
        <v>1137</v>
      </c>
      <c r="FY1803" s="51" t="s">
        <v>970</v>
      </c>
      <c r="JP1803" s="52" t="s">
        <v>5113</v>
      </c>
    </row>
    <row r="1804" spans="6:276">
      <c r="F1804" s="52" t="s">
        <v>2028</v>
      </c>
      <c r="FY1804" s="52" t="s">
        <v>124</v>
      </c>
      <c r="HM1804" s="51" t="s">
        <v>1145</v>
      </c>
    </row>
    <row r="1805" spans="6:276">
      <c r="JP1805" s="51" t="s">
        <v>972</v>
      </c>
    </row>
    <row r="1806" spans="6:276">
      <c r="F1806" s="51" t="s">
        <v>1139</v>
      </c>
      <c r="FY1806" s="51" t="s">
        <v>971</v>
      </c>
      <c r="HM1806" s="51" t="s">
        <v>1147</v>
      </c>
      <c r="JP1806" s="52" t="s">
        <v>5114</v>
      </c>
    </row>
    <row r="1808" spans="6:276">
      <c r="F1808" s="51" t="s">
        <v>98</v>
      </c>
      <c r="FY1808" s="51" t="s">
        <v>972</v>
      </c>
      <c r="HM1808" s="51" t="s">
        <v>98</v>
      </c>
      <c r="JP1808" s="51" t="s">
        <v>973</v>
      </c>
    </row>
    <row r="1809" spans="6:276">
      <c r="F1809" s="52" t="s">
        <v>2043</v>
      </c>
      <c r="HM1809" s="52" t="s">
        <v>420</v>
      </c>
      <c r="JP1809" s="52">
        <v>0</v>
      </c>
    </row>
    <row r="1810" spans="6:276">
      <c r="FY1810" s="51" t="s">
        <v>973</v>
      </c>
    </row>
    <row r="1811" spans="6:276" ht="16.5">
      <c r="HM1811" s="50" t="s">
        <v>1148</v>
      </c>
      <c r="JP1811" s="51" t="s">
        <v>98</v>
      </c>
    </row>
    <row r="1812" spans="6:276">
      <c r="FY1812" s="51" t="s">
        <v>98</v>
      </c>
      <c r="JP1812" s="52" t="s">
        <v>5115</v>
      </c>
    </row>
    <row r="1813" spans="6:276">
      <c r="F1813" s="51" t="s">
        <v>1132</v>
      </c>
    </row>
    <row r="1814" spans="6:276">
      <c r="F1814" s="52" t="s">
        <v>1583</v>
      </c>
      <c r="HM1814" s="51" t="s">
        <v>1149</v>
      </c>
    </row>
    <row r="1815" spans="6:276">
      <c r="HM1815" s="52" t="s">
        <v>470</v>
      </c>
    </row>
    <row r="1816" spans="6:276">
      <c r="F1816" s="51" t="s">
        <v>1134</v>
      </c>
      <c r="FY1816" s="51" t="s">
        <v>950</v>
      </c>
      <c r="JP1816" s="51" t="s">
        <v>950</v>
      </c>
    </row>
    <row r="1817" spans="6:276">
      <c r="F1817" s="52" t="s">
        <v>2044</v>
      </c>
      <c r="FY1817" s="52" t="s">
        <v>171</v>
      </c>
      <c r="JP1817" s="52" t="s">
        <v>5116</v>
      </c>
    </row>
    <row r="1819" spans="6:276">
      <c r="F1819" s="51" t="s">
        <v>1135</v>
      </c>
      <c r="FY1819" s="51" t="s">
        <v>952</v>
      </c>
      <c r="JP1819" s="51" t="s">
        <v>952</v>
      </c>
    </row>
    <row r="1820" spans="6:276">
      <c r="F1820" s="52" t="s">
        <v>1585</v>
      </c>
      <c r="FY1820" s="52" t="s">
        <v>171</v>
      </c>
      <c r="JP1820" s="52" t="s">
        <v>953</v>
      </c>
    </row>
    <row r="1822" spans="6:276">
      <c r="F1822" s="51" t="s">
        <v>1137</v>
      </c>
      <c r="FY1822" s="51" t="s">
        <v>954</v>
      </c>
      <c r="JP1822" s="51" t="s">
        <v>954</v>
      </c>
    </row>
    <row r="1823" spans="6:276">
      <c r="F1823" s="52" t="s">
        <v>2028</v>
      </c>
      <c r="FY1823" s="52" t="s">
        <v>171</v>
      </c>
      <c r="JP1823" s="52" t="s">
        <v>955</v>
      </c>
    </row>
    <row r="1825" spans="6:276">
      <c r="F1825" s="51" t="s">
        <v>1139</v>
      </c>
      <c r="FY1825" s="51" t="s">
        <v>956</v>
      </c>
      <c r="JP1825" s="51" t="s">
        <v>956</v>
      </c>
    </row>
    <row r="1826" spans="6:276">
      <c r="FY1826" s="52" t="s">
        <v>124</v>
      </c>
      <c r="JP1826" s="52" t="s">
        <v>1192</v>
      </c>
    </row>
    <row r="1827" spans="6:276">
      <c r="F1827" s="51" t="s">
        <v>98</v>
      </c>
    </row>
    <row r="1828" spans="6:276">
      <c r="F1828" s="52" t="s">
        <v>2045</v>
      </c>
      <c r="FY1828" s="51" t="s">
        <v>958</v>
      </c>
      <c r="JP1828" s="51" t="s">
        <v>958</v>
      </c>
    </row>
    <row r="1829" spans="6:276">
      <c r="FY1829" s="52" t="s">
        <v>171</v>
      </c>
      <c r="JP1829" s="52" t="s">
        <v>959</v>
      </c>
    </row>
    <row r="1831" spans="6:276">
      <c r="FY1831" s="51" t="s">
        <v>960</v>
      </c>
      <c r="JP1831" s="51" t="s">
        <v>960</v>
      </c>
    </row>
    <row r="1832" spans="6:276">
      <c r="F1832" s="51" t="s">
        <v>1132</v>
      </c>
      <c r="JP1832" s="52" t="s">
        <v>5117</v>
      </c>
    </row>
    <row r="1833" spans="6:276">
      <c r="F1833" s="52" t="s">
        <v>547</v>
      </c>
      <c r="FY1833" s="51" t="s">
        <v>961</v>
      </c>
    </row>
    <row r="1834" spans="6:276">
      <c r="FY1834" s="52" t="s">
        <v>171</v>
      </c>
      <c r="JP1834" s="51" t="s">
        <v>961</v>
      </c>
    </row>
    <row r="1835" spans="6:276">
      <c r="F1835" s="51" t="s">
        <v>1134</v>
      </c>
      <c r="JP1835" s="52" t="s">
        <v>918</v>
      </c>
    </row>
    <row r="1836" spans="6:276">
      <c r="F1836" s="52" t="s">
        <v>2046</v>
      </c>
      <c r="FY1836" s="51" t="s">
        <v>962</v>
      </c>
    </row>
    <row r="1837" spans="6:276">
      <c r="FY1837" s="52" t="s">
        <v>171</v>
      </c>
      <c r="JP1837" s="51" t="s">
        <v>962</v>
      </c>
    </row>
    <row r="1838" spans="6:276">
      <c r="F1838" s="51" t="s">
        <v>1135</v>
      </c>
      <c r="JP1838" s="52" t="s">
        <v>1004</v>
      </c>
    </row>
    <row r="1839" spans="6:276">
      <c r="F1839" s="52" t="s">
        <v>1280</v>
      </c>
      <c r="FY1839" s="51" t="s">
        <v>964</v>
      </c>
    </row>
    <row r="1840" spans="6:276">
      <c r="FY1840" s="52" t="s">
        <v>171</v>
      </c>
      <c r="JP1840" s="51" t="s">
        <v>964</v>
      </c>
    </row>
    <row r="1841" spans="6:276">
      <c r="F1841" s="51" t="s">
        <v>1137</v>
      </c>
      <c r="JP1841" s="52" t="s">
        <v>979</v>
      </c>
    </row>
    <row r="1842" spans="6:276">
      <c r="F1842" s="52" t="s">
        <v>2028</v>
      </c>
      <c r="FY1842" s="51" t="s">
        <v>966</v>
      </c>
    </row>
    <row r="1843" spans="6:276">
      <c r="FY1843" s="52" t="s">
        <v>171</v>
      </c>
      <c r="JP1843" s="51" t="s">
        <v>966</v>
      </c>
    </row>
    <row r="1844" spans="6:276">
      <c r="F1844" s="51" t="s">
        <v>1139</v>
      </c>
      <c r="JP1844" s="52" t="s">
        <v>967</v>
      </c>
    </row>
    <row r="1845" spans="6:276">
      <c r="FY1845" s="51" t="s">
        <v>968</v>
      </c>
    </row>
    <row r="1846" spans="6:276">
      <c r="F1846" s="51" t="s">
        <v>98</v>
      </c>
      <c r="FY1846" s="52" t="s">
        <v>124</v>
      </c>
      <c r="JP1846" s="51" t="s">
        <v>968</v>
      </c>
    </row>
    <row r="1847" spans="6:276">
      <c r="F1847" s="52" t="s">
        <v>2047</v>
      </c>
      <c r="JP1847" s="52" t="s">
        <v>124</v>
      </c>
    </row>
    <row r="1848" spans="6:276">
      <c r="FY1848" s="51" t="s">
        <v>969</v>
      </c>
    </row>
    <row r="1849" spans="6:276">
      <c r="FY1849" s="52" t="s">
        <v>124</v>
      </c>
      <c r="JP1849" s="51" t="s">
        <v>969</v>
      </c>
    </row>
    <row r="1850" spans="6:276">
      <c r="JP1850" s="52">
        <v>1861694</v>
      </c>
    </row>
    <row r="1851" spans="6:276" ht="16.5">
      <c r="F1851" s="50" t="s">
        <v>1140</v>
      </c>
      <c r="FY1851" s="51" t="s">
        <v>970</v>
      </c>
    </row>
    <row r="1852" spans="6:276">
      <c r="FY1852" s="52" t="s">
        <v>124</v>
      </c>
      <c r="JP1852" s="51" t="s">
        <v>970</v>
      </c>
    </row>
    <row r="1853" spans="6:276">
      <c r="JP1853" s="52">
        <v>4634429</v>
      </c>
    </row>
    <row r="1854" spans="6:276" ht="16.5">
      <c r="F1854" s="50" t="s">
        <v>1141</v>
      </c>
      <c r="FY1854" s="51" t="s">
        <v>971</v>
      </c>
    </row>
    <row r="1855" spans="6:276">
      <c r="JP1855" s="51" t="s">
        <v>971</v>
      </c>
    </row>
    <row r="1856" spans="6:276">
      <c r="FY1856" s="51" t="s">
        <v>972</v>
      </c>
      <c r="JP1856" s="52" t="s">
        <v>5118</v>
      </c>
    </row>
    <row r="1857" spans="6:276">
      <c r="F1857" s="51" t="s">
        <v>1142</v>
      </c>
    </row>
    <row r="1858" spans="6:276">
      <c r="FY1858" s="51" t="s">
        <v>973</v>
      </c>
      <c r="JP1858" s="51" t="s">
        <v>972</v>
      </c>
    </row>
    <row r="1859" spans="6:276">
      <c r="F1859" s="51" t="s">
        <v>72</v>
      </c>
      <c r="JP1859" s="52" t="s">
        <v>5119</v>
      </c>
    </row>
    <row r="1860" spans="6:276">
      <c r="FY1860" s="51" t="s">
        <v>98</v>
      </c>
    </row>
    <row r="1861" spans="6:276">
      <c r="F1861" s="51" t="s">
        <v>1143</v>
      </c>
      <c r="JP1861" s="51" t="s">
        <v>973</v>
      </c>
    </row>
    <row r="1862" spans="6:276">
      <c r="F1862" s="52" t="s">
        <v>2048</v>
      </c>
      <c r="JP1862" s="52">
        <v>2053010</v>
      </c>
    </row>
    <row r="1864" spans="6:276">
      <c r="F1864" s="51" t="s">
        <v>1145</v>
      </c>
      <c r="FY1864" s="51" t="s">
        <v>950</v>
      </c>
      <c r="JP1864" s="51" t="s">
        <v>98</v>
      </c>
    </row>
    <row r="1865" spans="6:276">
      <c r="F1865" s="52" t="s">
        <v>2049</v>
      </c>
      <c r="FY1865" s="52" t="s">
        <v>171</v>
      </c>
      <c r="JP1865" s="52" t="s">
        <v>5120</v>
      </c>
    </row>
    <row r="1867" spans="6:276">
      <c r="F1867" s="51" t="s">
        <v>1147</v>
      </c>
      <c r="FY1867" s="51" t="s">
        <v>952</v>
      </c>
    </row>
    <row r="1868" spans="6:276">
      <c r="F1868" s="52">
        <v>10919</v>
      </c>
      <c r="FY1868" s="52" t="s">
        <v>171</v>
      </c>
    </row>
    <row r="1869" spans="6:276">
      <c r="JP1869" s="51" t="s">
        <v>950</v>
      </c>
    </row>
    <row r="1870" spans="6:276">
      <c r="F1870" s="51" t="s">
        <v>98</v>
      </c>
      <c r="FY1870" s="51" t="s">
        <v>954</v>
      </c>
      <c r="JP1870" s="52" t="s">
        <v>5121</v>
      </c>
    </row>
    <row r="1871" spans="6:276">
      <c r="FY1871" s="52" t="s">
        <v>171</v>
      </c>
    </row>
    <row r="1872" spans="6:276">
      <c r="F1872" s="51" t="s">
        <v>1095</v>
      </c>
      <c r="JP1872" s="51" t="s">
        <v>952</v>
      </c>
    </row>
    <row r="1873" spans="6:276">
      <c r="FY1873" s="51" t="s">
        <v>956</v>
      </c>
      <c r="JP1873" s="52" t="s">
        <v>953</v>
      </c>
    </row>
    <row r="1874" spans="6:276">
      <c r="F1874" s="51" t="s">
        <v>1143</v>
      </c>
      <c r="FY1874" s="52" t="s">
        <v>124</v>
      </c>
    </row>
    <row r="1875" spans="6:276">
      <c r="F1875" s="52" t="s">
        <v>2048</v>
      </c>
      <c r="JP1875" s="51" t="s">
        <v>954</v>
      </c>
    </row>
    <row r="1876" spans="6:276">
      <c r="FY1876" s="51" t="s">
        <v>958</v>
      </c>
      <c r="JP1876" s="52" t="s">
        <v>955</v>
      </c>
    </row>
    <row r="1877" spans="6:276">
      <c r="F1877" s="51" t="s">
        <v>1145</v>
      </c>
      <c r="FY1877" s="52" t="s">
        <v>171</v>
      </c>
    </row>
    <row r="1878" spans="6:276">
      <c r="F1878" s="52" t="s">
        <v>2049</v>
      </c>
      <c r="JP1878" s="51" t="s">
        <v>956</v>
      </c>
    </row>
    <row r="1879" spans="6:276">
      <c r="FY1879" s="51" t="s">
        <v>960</v>
      </c>
      <c r="JP1879" s="52" t="s">
        <v>957</v>
      </c>
    </row>
    <row r="1880" spans="6:276">
      <c r="F1880" s="51" t="s">
        <v>1147</v>
      </c>
    </row>
    <row r="1881" spans="6:276">
      <c r="F1881" s="52">
        <v>1147991</v>
      </c>
      <c r="FY1881" s="51" t="s">
        <v>961</v>
      </c>
      <c r="JP1881" s="51" t="s">
        <v>958</v>
      </c>
    </row>
    <row r="1882" spans="6:276">
      <c r="FY1882" s="52" t="s">
        <v>171</v>
      </c>
      <c r="JP1882" s="52" t="s">
        <v>959</v>
      </c>
    </row>
    <row r="1883" spans="6:276">
      <c r="F1883" s="51" t="s">
        <v>98</v>
      </c>
    </row>
    <row r="1884" spans="6:276">
      <c r="FY1884" s="51" t="s">
        <v>962</v>
      </c>
      <c r="JP1884" s="51" t="s">
        <v>960</v>
      </c>
    </row>
    <row r="1885" spans="6:276">
      <c r="F1885" s="51" t="s">
        <v>1114</v>
      </c>
      <c r="FY1885" s="52" t="s">
        <v>171</v>
      </c>
      <c r="JP1885" s="52" t="s">
        <v>5122</v>
      </c>
    </row>
    <row r="1887" spans="6:276">
      <c r="F1887" s="51" t="s">
        <v>1143</v>
      </c>
      <c r="FY1887" s="51" t="s">
        <v>964</v>
      </c>
      <c r="JP1887" s="51" t="s">
        <v>961</v>
      </c>
    </row>
    <row r="1888" spans="6:276">
      <c r="F1888" s="52" t="s">
        <v>2048</v>
      </c>
      <c r="FY1888" s="52" t="s">
        <v>171</v>
      </c>
      <c r="JP1888" s="52" t="s">
        <v>917</v>
      </c>
    </row>
    <row r="1890" spans="6:276">
      <c r="F1890" s="51" t="s">
        <v>1145</v>
      </c>
      <c r="FY1890" s="51" t="s">
        <v>966</v>
      </c>
      <c r="JP1890" s="51" t="s">
        <v>962</v>
      </c>
    </row>
    <row r="1891" spans="6:276">
      <c r="F1891" s="52" t="s">
        <v>2049</v>
      </c>
      <c r="FY1891" s="52" t="s">
        <v>171</v>
      </c>
      <c r="JP1891" s="52" t="s">
        <v>996</v>
      </c>
    </row>
    <row r="1893" spans="6:276">
      <c r="F1893" s="51" t="s">
        <v>1147</v>
      </c>
      <c r="FY1893" s="51" t="s">
        <v>968</v>
      </c>
      <c r="JP1893" s="51" t="s">
        <v>964</v>
      </c>
    </row>
    <row r="1894" spans="6:276">
      <c r="F1894" s="52">
        <v>1147991</v>
      </c>
      <c r="FY1894" s="52" t="s">
        <v>124</v>
      </c>
      <c r="JP1894" s="52" t="s">
        <v>1477</v>
      </c>
    </row>
    <row r="1896" spans="6:276">
      <c r="F1896" s="51" t="s">
        <v>98</v>
      </c>
      <c r="FY1896" s="51" t="s">
        <v>969</v>
      </c>
      <c r="JP1896" s="51" t="s">
        <v>966</v>
      </c>
    </row>
    <row r="1897" spans="6:276">
      <c r="FY1897" s="52" t="s">
        <v>124</v>
      </c>
      <c r="JP1897" s="52" t="s">
        <v>967</v>
      </c>
    </row>
    <row r="1898" spans="6:276" ht="16.5">
      <c r="F1898" s="50" t="s">
        <v>1148</v>
      </c>
    </row>
    <row r="1899" spans="6:276">
      <c r="FY1899" s="51" t="s">
        <v>970</v>
      </c>
      <c r="JP1899" s="51" t="s">
        <v>968</v>
      </c>
    </row>
    <row r="1900" spans="6:276">
      <c r="FY1900" s="52" t="s">
        <v>124</v>
      </c>
      <c r="JP1900" s="52" t="s">
        <v>124</v>
      </c>
    </row>
    <row r="1901" spans="6:276">
      <c r="F1901" s="51" t="s">
        <v>1149</v>
      </c>
    </row>
    <row r="1902" spans="6:276">
      <c r="F1902" s="52" t="s">
        <v>1150</v>
      </c>
      <c r="FY1902" s="51" t="s">
        <v>971</v>
      </c>
      <c r="JP1902" s="51" t="s">
        <v>969</v>
      </c>
    </row>
    <row r="1903" spans="6:276">
      <c r="JP1903" s="52">
        <v>13738986</v>
      </c>
    </row>
    <row r="1904" spans="6:276">
      <c r="FY1904" s="51" t="s">
        <v>972</v>
      </c>
    </row>
    <row r="1905" spans="181:276">
      <c r="JP1905" s="51" t="s">
        <v>970</v>
      </c>
    </row>
    <row r="1906" spans="181:276">
      <c r="FY1906" s="51" t="s">
        <v>973</v>
      </c>
      <c r="JP1906" s="52">
        <v>15273414</v>
      </c>
    </row>
    <row r="1908" spans="181:276">
      <c r="FY1908" s="51" t="s">
        <v>98</v>
      </c>
      <c r="JP1908" s="51" t="s">
        <v>971</v>
      </c>
    </row>
    <row r="1909" spans="181:276">
      <c r="JP1909" s="52" t="s">
        <v>5123</v>
      </c>
    </row>
    <row r="1911" spans="181:276">
      <c r="JP1911" s="51" t="s">
        <v>972</v>
      </c>
    </row>
    <row r="1912" spans="181:276">
      <c r="FY1912" s="51" t="s">
        <v>950</v>
      </c>
      <c r="JP1912" s="52" t="s">
        <v>5124</v>
      </c>
    </row>
    <row r="1913" spans="181:276">
      <c r="FY1913" s="52" t="s">
        <v>171</v>
      </c>
    </row>
    <row r="1914" spans="181:276">
      <c r="JP1914" s="51" t="s">
        <v>973</v>
      </c>
    </row>
    <row r="1915" spans="181:276">
      <c r="FY1915" s="51" t="s">
        <v>952</v>
      </c>
      <c r="JP1915" s="52">
        <v>151774</v>
      </c>
    </row>
    <row r="1916" spans="181:276">
      <c r="FY1916" s="52" t="s">
        <v>171</v>
      </c>
    </row>
    <row r="1917" spans="181:276">
      <c r="JP1917" s="51" t="s">
        <v>98</v>
      </c>
    </row>
    <row r="1918" spans="181:276">
      <c r="FY1918" s="51" t="s">
        <v>954</v>
      </c>
      <c r="JP1918" s="52" t="s">
        <v>5125</v>
      </c>
    </row>
    <row r="1919" spans="181:276">
      <c r="FY1919" s="52" t="s">
        <v>171</v>
      </c>
    </row>
    <row r="1921" spans="181:276">
      <c r="FY1921" s="51" t="s">
        <v>956</v>
      </c>
    </row>
    <row r="1922" spans="181:276" ht="16.5">
      <c r="FY1922" s="52" t="s">
        <v>124</v>
      </c>
      <c r="JP1922" s="50" t="s">
        <v>982</v>
      </c>
    </row>
    <row r="1924" spans="181:276">
      <c r="FY1924" s="51" t="s">
        <v>958</v>
      </c>
    </row>
    <row r="1925" spans="181:276">
      <c r="FY1925" s="52" t="s">
        <v>171</v>
      </c>
      <c r="JP1925" s="51" t="s">
        <v>983</v>
      </c>
    </row>
    <row r="1926" spans="181:276">
      <c r="JP1926" s="52" t="s">
        <v>132</v>
      </c>
    </row>
    <row r="1927" spans="181:276">
      <c r="FY1927" s="51" t="s">
        <v>960</v>
      </c>
    </row>
    <row r="1928" spans="181:276" ht="16.5">
      <c r="JP1928" s="50" t="s">
        <v>984</v>
      </c>
    </row>
    <row r="1929" spans="181:276">
      <c r="FY1929" s="51" t="s">
        <v>961</v>
      </c>
    </row>
    <row r="1930" spans="181:276">
      <c r="FY1930" s="52" t="s">
        <v>171</v>
      </c>
    </row>
    <row r="1931" spans="181:276">
      <c r="JP1931" s="51" t="s">
        <v>985</v>
      </c>
    </row>
    <row r="1932" spans="181:276">
      <c r="FY1932" s="51" t="s">
        <v>962</v>
      </c>
    </row>
    <row r="1933" spans="181:276">
      <c r="FY1933" s="52" t="s">
        <v>171</v>
      </c>
      <c r="JP1933" s="51" t="s">
        <v>950</v>
      </c>
    </row>
    <row r="1934" spans="181:276">
      <c r="JP1934" s="52" t="s">
        <v>986</v>
      </c>
    </row>
    <row r="1935" spans="181:276">
      <c r="FY1935" s="51" t="s">
        <v>964</v>
      </c>
    </row>
    <row r="1936" spans="181:276">
      <c r="FY1936" s="52" t="s">
        <v>171</v>
      </c>
      <c r="JP1936" s="51" t="s">
        <v>987</v>
      </c>
    </row>
    <row r="1937" spans="181:276">
      <c r="JP1937" s="52" t="s">
        <v>953</v>
      </c>
    </row>
    <row r="1938" spans="181:276">
      <c r="FY1938" s="51" t="s">
        <v>966</v>
      </c>
    </row>
    <row r="1939" spans="181:276">
      <c r="FY1939" s="52" t="s">
        <v>171</v>
      </c>
      <c r="JP1939" s="51" t="s">
        <v>989</v>
      </c>
    </row>
    <row r="1940" spans="181:276">
      <c r="JP1940" s="52" t="s">
        <v>1006</v>
      </c>
    </row>
    <row r="1941" spans="181:276">
      <c r="FY1941" s="51" t="s">
        <v>968</v>
      </c>
    </row>
    <row r="1942" spans="181:276">
      <c r="FY1942" s="52" t="s">
        <v>124</v>
      </c>
      <c r="JP1942" s="51" t="s">
        <v>991</v>
      </c>
    </row>
    <row r="1943" spans="181:276">
      <c r="JP1943" s="52" t="s">
        <v>1959</v>
      </c>
    </row>
    <row r="1944" spans="181:276">
      <c r="FY1944" s="51" t="s">
        <v>969</v>
      </c>
    </row>
    <row r="1945" spans="181:276">
      <c r="FY1945" s="52" t="s">
        <v>124</v>
      </c>
      <c r="JP1945" s="51" t="s">
        <v>958</v>
      </c>
    </row>
    <row r="1946" spans="181:276">
      <c r="JP1946" s="52" t="s">
        <v>1008</v>
      </c>
    </row>
    <row r="1947" spans="181:276">
      <c r="FY1947" s="51" t="s">
        <v>970</v>
      </c>
    </row>
    <row r="1948" spans="181:276">
      <c r="FY1948" s="52" t="s">
        <v>124</v>
      </c>
      <c r="JP1948" s="51" t="s">
        <v>994</v>
      </c>
    </row>
    <row r="1949" spans="181:276">
      <c r="JP1949" s="52" t="s">
        <v>5126</v>
      </c>
    </row>
    <row r="1950" spans="181:276">
      <c r="FY1950" s="51" t="s">
        <v>971</v>
      </c>
    </row>
    <row r="1951" spans="181:276">
      <c r="JP1951" s="51" t="s">
        <v>961</v>
      </c>
    </row>
    <row r="1952" spans="181:276">
      <c r="FY1952" s="51" t="s">
        <v>972</v>
      </c>
      <c r="JP1952" s="52" t="s">
        <v>917</v>
      </c>
    </row>
    <row r="1954" spans="181:276">
      <c r="FY1954" s="51" t="s">
        <v>973</v>
      </c>
      <c r="JP1954" s="51" t="s">
        <v>962</v>
      </c>
    </row>
    <row r="1955" spans="181:276">
      <c r="JP1955" s="52" t="s">
        <v>963</v>
      </c>
    </row>
    <row r="1956" spans="181:276">
      <c r="FY1956" s="51" t="s">
        <v>98</v>
      </c>
    </row>
    <row r="1957" spans="181:276">
      <c r="JP1957" s="51" t="s">
        <v>964</v>
      </c>
    </row>
    <row r="1958" spans="181:276">
      <c r="JP1958" s="52" t="s">
        <v>1477</v>
      </c>
    </row>
    <row r="1960" spans="181:276">
      <c r="FY1960" s="51" t="s">
        <v>950</v>
      </c>
      <c r="JP1960" s="51" t="s">
        <v>966</v>
      </c>
    </row>
    <row r="1961" spans="181:276">
      <c r="FY1961" s="52" t="s">
        <v>171</v>
      </c>
      <c r="JP1961" s="52" t="s">
        <v>967</v>
      </c>
    </row>
    <row r="1963" spans="181:276">
      <c r="FY1963" s="51" t="s">
        <v>952</v>
      </c>
      <c r="JP1963" s="51" t="s">
        <v>968</v>
      </c>
    </row>
    <row r="1964" spans="181:276">
      <c r="FY1964" s="52" t="s">
        <v>171</v>
      </c>
      <c r="JP1964" s="52" t="s">
        <v>124</v>
      </c>
    </row>
    <row r="1966" spans="181:276">
      <c r="FY1966" s="51" t="s">
        <v>954</v>
      </c>
      <c r="JP1966" s="51" t="s">
        <v>969</v>
      </c>
    </row>
    <row r="1967" spans="181:276">
      <c r="FY1967" s="52" t="s">
        <v>171</v>
      </c>
      <c r="JP1967" s="52">
        <v>25000000</v>
      </c>
    </row>
    <row r="1969" spans="181:276">
      <c r="FY1969" s="51" t="s">
        <v>956</v>
      </c>
      <c r="JP1969" s="51" t="s">
        <v>970</v>
      </c>
    </row>
    <row r="1970" spans="181:276">
      <c r="FY1970" s="52" t="s">
        <v>124</v>
      </c>
      <c r="JP1970" s="52">
        <v>39000000</v>
      </c>
    </row>
    <row r="1972" spans="181:276">
      <c r="FY1972" s="51" t="s">
        <v>958</v>
      </c>
      <c r="JP1972" s="51" t="s">
        <v>971</v>
      </c>
    </row>
    <row r="1973" spans="181:276">
      <c r="FY1973" s="52" t="s">
        <v>171</v>
      </c>
      <c r="JP1973" s="52" t="s">
        <v>5127</v>
      </c>
    </row>
    <row r="1975" spans="181:276">
      <c r="FY1975" s="51" t="s">
        <v>960</v>
      </c>
      <c r="JP1975" s="51" t="s">
        <v>998</v>
      </c>
    </row>
    <row r="1976" spans="181:276">
      <c r="JP1976" s="52" t="s">
        <v>5128</v>
      </c>
    </row>
    <row r="1977" spans="181:276">
      <c r="FY1977" s="51" t="s">
        <v>961</v>
      </c>
    </row>
    <row r="1978" spans="181:276">
      <c r="FY1978" s="52" t="s">
        <v>171</v>
      </c>
      <c r="JP1978" s="51" t="s">
        <v>999</v>
      </c>
    </row>
    <row r="1979" spans="181:276">
      <c r="JP1979" s="52">
        <v>20500000</v>
      </c>
    </row>
    <row r="1980" spans="181:276">
      <c r="FY1980" s="51" t="s">
        <v>962</v>
      </c>
    </row>
    <row r="1981" spans="181:276">
      <c r="FY1981" s="52" t="s">
        <v>171</v>
      </c>
      <c r="JP1981" s="51" t="s">
        <v>98</v>
      </c>
    </row>
    <row r="1982" spans="181:276">
      <c r="JP1982" s="52" t="s">
        <v>5129</v>
      </c>
    </row>
    <row r="1983" spans="181:276">
      <c r="FY1983" s="51" t="s">
        <v>964</v>
      </c>
    </row>
    <row r="1984" spans="181:276">
      <c r="FY1984" s="52" t="s">
        <v>171</v>
      </c>
    </row>
    <row r="1986" spans="181:276">
      <c r="FY1986" s="51" t="s">
        <v>966</v>
      </c>
      <c r="JP1986" s="51" t="s">
        <v>950</v>
      </c>
    </row>
    <row r="1987" spans="181:276">
      <c r="FY1987" s="52" t="s">
        <v>171</v>
      </c>
      <c r="JP1987" s="52" t="s">
        <v>1000</v>
      </c>
    </row>
    <row r="1989" spans="181:276">
      <c r="FY1989" s="51" t="s">
        <v>968</v>
      </c>
      <c r="JP1989" s="51" t="s">
        <v>987</v>
      </c>
    </row>
    <row r="1990" spans="181:276">
      <c r="FY1990" s="52" t="s">
        <v>124</v>
      </c>
      <c r="JP1990" s="52" t="s">
        <v>988</v>
      </c>
    </row>
    <row r="1992" spans="181:276">
      <c r="FY1992" s="51" t="s">
        <v>969</v>
      </c>
      <c r="JP1992" s="51" t="s">
        <v>989</v>
      </c>
    </row>
    <row r="1993" spans="181:276">
      <c r="FY1993" s="52" t="s">
        <v>124</v>
      </c>
      <c r="JP1993" s="52" t="s">
        <v>990</v>
      </c>
    </row>
    <row r="1995" spans="181:276">
      <c r="FY1995" s="51" t="s">
        <v>970</v>
      </c>
      <c r="JP1995" s="51" t="s">
        <v>991</v>
      </c>
    </row>
    <row r="1996" spans="181:276">
      <c r="FY1996" s="52" t="s">
        <v>124</v>
      </c>
      <c r="JP1996" s="52" t="s">
        <v>1509</v>
      </c>
    </row>
    <row r="1998" spans="181:276">
      <c r="FY1998" s="51" t="s">
        <v>971</v>
      </c>
      <c r="JP1998" s="51" t="s">
        <v>958</v>
      </c>
    </row>
    <row r="1999" spans="181:276">
      <c r="JP1999" s="52" t="s">
        <v>993</v>
      </c>
    </row>
    <row r="2000" spans="181:276">
      <c r="FY2000" s="51" t="s">
        <v>972</v>
      </c>
    </row>
    <row r="2001" spans="181:276">
      <c r="JP2001" s="51" t="s">
        <v>994</v>
      </c>
    </row>
    <row r="2002" spans="181:276">
      <c r="FY2002" s="51" t="s">
        <v>973</v>
      </c>
      <c r="JP2002" s="52" t="s">
        <v>5130</v>
      </c>
    </row>
    <row r="2004" spans="181:276">
      <c r="FY2004" s="51" t="s">
        <v>98</v>
      </c>
      <c r="JP2004" s="51" t="s">
        <v>961</v>
      </c>
    </row>
    <row r="2005" spans="181:276">
      <c r="JP2005" s="52" t="s">
        <v>995</v>
      </c>
    </row>
    <row r="2007" spans="181:276">
      <c r="JP2007" s="51" t="s">
        <v>962</v>
      </c>
    </row>
    <row r="2008" spans="181:276">
      <c r="FY2008" s="51" t="s">
        <v>950</v>
      </c>
      <c r="JP2008" s="52" t="s">
        <v>963</v>
      </c>
    </row>
    <row r="2009" spans="181:276">
      <c r="FY2009" s="52" t="s">
        <v>171</v>
      </c>
    </row>
    <row r="2010" spans="181:276">
      <c r="JP2010" s="51" t="s">
        <v>964</v>
      </c>
    </row>
    <row r="2011" spans="181:276">
      <c r="FY2011" s="51" t="s">
        <v>952</v>
      </c>
      <c r="JP2011" s="52" t="s">
        <v>979</v>
      </c>
    </row>
    <row r="2012" spans="181:276">
      <c r="FY2012" s="52" t="s">
        <v>171</v>
      </c>
    </row>
    <row r="2013" spans="181:276">
      <c r="JP2013" s="51" t="s">
        <v>966</v>
      </c>
    </row>
    <row r="2014" spans="181:276">
      <c r="FY2014" s="51" t="s">
        <v>954</v>
      </c>
      <c r="JP2014" s="52" t="s">
        <v>997</v>
      </c>
    </row>
    <row r="2015" spans="181:276">
      <c r="FY2015" s="52" t="s">
        <v>171</v>
      </c>
    </row>
    <row r="2016" spans="181:276">
      <c r="JP2016" s="51" t="s">
        <v>968</v>
      </c>
    </row>
    <row r="2017" spans="181:276">
      <c r="FY2017" s="51" t="s">
        <v>956</v>
      </c>
      <c r="JP2017" s="52">
        <v>1368000000</v>
      </c>
    </row>
    <row r="2018" spans="181:276">
      <c r="FY2018" s="52" t="s">
        <v>124</v>
      </c>
    </row>
    <row r="2019" spans="181:276">
      <c r="JP2019" s="51" t="s">
        <v>969</v>
      </c>
    </row>
    <row r="2020" spans="181:276">
      <c r="FY2020" s="51" t="s">
        <v>958</v>
      </c>
      <c r="JP2020" s="52" t="s">
        <v>124</v>
      </c>
    </row>
    <row r="2021" spans="181:276">
      <c r="FY2021" s="52" t="s">
        <v>171</v>
      </c>
    </row>
    <row r="2022" spans="181:276">
      <c r="JP2022" s="51" t="s">
        <v>970</v>
      </c>
    </row>
    <row r="2023" spans="181:276">
      <c r="FY2023" s="51" t="s">
        <v>960</v>
      </c>
      <c r="JP2023" s="52" t="s">
        <v>124</v>
      </c>
    </row>
    <row r="2025" spans="181:276">
      <c r="FY2025" s="51" t="s">
        <v>961</v>
      </c>
      <c r="JP2025" s="51" t="s">
        <v>971</v>
      </c>
    </row>
    <row r="2026" spans="181:276">
      <c r="FY2026" s="52" t="s">
        <v>171</v>
      </c>
      <c r="JP2026" s="52" t="s">
        <v>5131</v>
      </c>
    </row>
    <row r="2028" spans="181:276">
      <c r="FY2028" s="51" t="s">
        <v>962</v>
      </c>
      <c r="JP2028" s="51" t="s">
        <v>998</v>
      </c>
    </row>
    <row r="2029" spans="181:276">
      <c r="FY2029" s="52" t="s">
        <v>171</v>
      </c>
      <c r="JP2029" s="52" t="s">
        <v>5132</v>
      </c>
    </row>
    <row r="2031" spans="181:276">
      <c r="FY2031" s="51" t="s">
        <v>964</v>
      </c>
      <c r="JP2031" s="51" t="s">
        <v>999</v>
      </c>
    </row>
    <row r="2032" spans="181:276">
      <c r="FY2032" s="52" t="s">
        <v>171</v>
      </c>
      <c r="JP2032" s="52">
        <v>1800000000</v>
      </c>
    </row>
    <row r="2034" spans="181:276">
      <c r="FY2034" s="51" t="s">
        <v>966</v>
      </c>
      <c r="JP2034" s="51" t="s">
        <v>98</v>
      </c>
    </row>
    <row r="2035" spans="181:276">
      <c r="FY2035" s="52" t="s">
        <v>171</v>
      </c>
      <c r="JP2035" s="52" t="s">
        <v>5133</v>
      </c>
    </row>
    <row r="2037" spans="181:276">
      <c r="FY2037" s="51" t="s">
        <v>968</v>
      </c>
    </row>
    <row r="2038" spans="181:276">
      <c r="FY2038" s="52" t="s">
        <v>124</v>
      </c>
    </row>
    <row r="2039" spans="181:276">
      <c r="JP2039" s="51" t="s">
        <v>950</v>
      </c>
    </row>
    <row r="2040" spans="181:276">
      <c r="FY2040" s="51" t="s">
        <v>969</v>
      </c>
      <c r="JP2040" s="52" t="s">
        <v>1005</v>
      </c>
    </row>
    <row r="2041" spans="181:276">
      <c r="FY2041" s="52" t="s">
        <v>124</v>
      </c>
    </row>
    <row r="2042" spans="181:276">
      <c r="JP2042" s="51" t="s">
        <v>987</v>
      </c>
    </row>
    <row r="2043" spans="181:276">
      <c r="FY2043" s="51" t="s">
        <v>970</v>
      </c>
      <c r="JP2043" s="52" t="s">
        <v>953</v>
      </c>
    </row>
    <row r="2044" spans="181:276">
      <c r="FY2044" s="52" t="s">
        <v>124</v>
      </c>
    </row>
    <row r="2045" spans="181:276">
      <c r="JP2045" s="51" t="s">
        <v>989</v>
      </c>
    </row>
    <row r="2046" spans="181:276">
      <c r="FY2046" s="51" t="s">
        <v>971</v>
      </c>
      <c r="JP2046" s="52" t="s">
        <v>1006</v>
      </c>
    </row>
    <row r="2048" spans="181:276">
      <c r="FY2048" s="51" t="s">
        <v>972</v>
      </c>
      <c r="JP2048" s="51" t="s">
        <v>991</v>
      </c>
    </row>
    <row r="2049" spans="181:276">
      <c r="JP2049" s="52" t="s">
        <v>1007</v>
      </c>
    </row>
    <row r="2050" spans="181:276">
      <c r="FY2050" s="51" t="s">
        <v>973</v>
      </c>
    </row>
    <row r="2051" spans="181:276">
      <c r="JP2051" s="51" t="s">
        <v>958</v>
      </c>
    </row>
    <row r="2052" spans="181:276">
      <c r="FY2052" s="51" t="s">
        <v>98</v>
      </c>
      <c r="JP2052" s="52" t="s">
        <v>4640</v>
      </c>
    </row>
    <row r="2054" spans="181:276">
      <c r="JP2054" s="51" t="s">
        <v>994</v>
      </c>
    </row>
    <row r="2055" spans="181:276">
      <c r="JP2055" s="52" t="s">
        <v>5134</v>
      </c>
    </row>
    <row r="2056" spans="181:276">
      <c r="FY2056" s="51" t="s">
        <v>950</v>
      </c>
    </row>
    <row r="2057" spans="181:276">
      <c r="FY2057" s="52" t="s">
        <v>171</v>
      </c>
      <c r="JP2057" s="51" t="s">
        <v>961</v>
      </c>
    </row>
    <row r="2058" spans="181:276">
      <c r="JP2058" s="52" t="s">
        <v>995</v>
      </c>
    </row>
    <row r="2059" spans="181:276">
      <c r="FY2059" s="51" t="s">
        <v>952</v>
      </c>
    </row>
    <row r="2060" spans="181:276">
      <c r="FY2060" s="52" t="s">
        <v>171</v>
      </c>
      <c r="JP2060" s="51" t="s">
        <v>962</v>
      </c>
    </row>
    <row r="2061" spans="181:276">
      <c r="JP2061" s="52" t="s">
        <v>963</v>
      </c>
    </row>
    <row r="2062" spans="181:276">
      <c r="FY2062" s="51" t="s">
        <v>954</v>
      </c>
    </row>
    <row r="2063" spans="181:276">
      <c r="FY2063" s="52" t="s">
        <v>171</v>
      </c>
      <c r="JP2063" s="51" t="s">
        <v>964</v>
      </c>
    </row>
    <row r="2064" spans="181:276">
      <c r="JP2064" s="52" t="s">
        <v>979</v>
      </c>
    </row>
    <row r="2065" spans="181:276">
      <c r="FY2065" s="51" t="s">
        <v>956</v>
      </c>
    </row>
    <row r="2066" spans="181:276">
      <c r="FY2066" s="52" t="s">
        <v>124</v>
      </c>
      <c r="JP2066" s="51" t="s">
        <v>966</v>
      </c>
    </row>
    <row r="2067" spans="181:276">
      <c r="JP2067" s="52" t="s">
        <v>997</v>
      </c>
    </row>
    <row r="2068" spans="181:276">
      <c r="FY2068" s="51" t="s">
        <v>958</v>
      </c>
    </row>
    <row r="2069" spans="181:276">
      <c r="FY2069" s="52" t="s">
        <v>171</v>
      </c>
      <c r="JP2069" s="51" t="s">
        <v>968</v>
      </c>
    </row>
    <row r="2070" spans="181:276">
      <c r="JP2070" s="52">
        <v>2945935</v>
      </c>
    </row>
    <row r="2071" spans="181:276">
      <c r="FY2071" s="51" t="s">
        <v>960</v>
      </c>
    </row>
    <row r="2072" spans="181:276">
      <c r="JP2072" s="51" t="s">
        <v>969</v>
      </c>
    </row>
    <row r="2073" spans="181:276">
      <c r="FY2073" s="51" t="s">
        <v>961</v>
      </c>
      <c r="JP2073" s="52" t="s">
        <v>124</v>
      </c>
    </row>
    <row r="2074" spans="181:276">
      <c r="FY2074" s="52" t="s">
        <v>171</v>
      </c>
    </row>
    <row r="2075" spans="181:276">
      <c r="JP2075" s="51" t="s">
        <v>970</v>
      </c>
    </row>
    <row r="2076" spans="181:276">
      <c r="FY2076" s="51" t="s">
        <v>962</v>
      </c>
      <c r="JP2076" s="52" t="s">
        <v>124</v>
      </c>
    </row>
    <row r="2077" spans="181:276">
      <c r="FY2077" s="52" t="s">
        <v>171</v>
      </c>
    </row>
    <row r="2078" spans="181:276">
      <c r="JP2078" s="51" t="s">
        <v>971</v>
      </c>
    </row>
    <row r="2079" spans="181:276">
      <c r="FY2079" s="51" t="s">
        <v>964</v>
      </c>
      <c r="JP2079" s="52" t="s">
        <v>5135</v>
      </c>
    </row>
    <row r="2080" spans="181:276">
      <c r="FY2080" s="52" t="s">
        <v>171</v>
      </c>
    </row>
    <row r="2081" spans="181:276">
      <c r="JP2081" s="51" t="s">
        <v>998</v>
      </c>
    </row>
    <row r="2082" spans="181:276">
      <c r="FY2082" s="51" t="s">
        <v>966</v>
      </c>
      <c r="JP2082" s="52" t="s">
        <v>5136</v>
      </c>
    </row>
    <row r="2083" spans="181:276">
      <c r="FY2083" s="52" t="s">
        <v>171</v>
      </c>
    </row>
    <row r="2084" spans="181:276">
      <c r="JP2084" s="51" t="s">
        <v>999</v>
      </c>
    </row>
    <row r="2085" spans="181:276">
      <c r="FY2085" s="51" t="s">
        <v>968</v>
      </c>
      <c r="JP2085" s="52">
        <v>0</v>
      </c>
    </row>
    <row r="2086" spans="181:276">
      <c r="FY2086" s="52" t="s">
        <v>124</v>
      </c>
    </row>
    <row r="2087" spans="181:276">
      <c r="JP2087" s="51" t="s">
        <v>98</v>
      </c>
    </row>
    <row r="2088" spans="181:276">
      <c r="FY2088" s="51" t="s">
        <v>969</v>
      </c>
      <c r="JP2088" s="52" t="s">
        <v>5137</v>
      </c>
    </row>
    <row r="2089" spans="181:276">
      <c r="FY2089" s="52" t="s">
        <v>124</v>
      </c>
    </row>
    <row r="2091" spans="181:276">
      <c r="FY2091" s="51" t="s">
        <v>970</v>
      </c>
    </row>
    <row r="2092" spans="181:276">
      <c r="FY2092" s="52" t="s">
        <v>124</v>
      </c>
      <c r="JP2092" s="51" t="s">
        <v>950</v>
      </c>
    </row>
    <row r="2093" spans="181:276">
      <c r="JP2093" s="52" t="s">
        <v>1517</v>
      </c>
    </row>
    <row r="2094" spans="181:276">
      <c r="FY2094" s="51" t="s">
        <v>971</v>
      </c>
    </row>
    <row r="2095" spans="181:276">
      <c r="JP2095" s="51" t="s">
        <v>987</v>
      </c>
    </row>
    <row r="2096" spans="181:276">
      <c r="FY2096" s="51" t="s">
        <v>972</v>
      </c>
      <c r="JP2096" s="52" t="s">
        <v>953</v>
      </c>
    </row>
    <row r="2098" spans="181:276">
      <c r="FY2098" s="51" t="s">
        <v>973</v>
      </c>
      <c r="JP2098" s="51" t="s">
        <v>989</v>
      </c>
    </row>
    <row r="2099" spans="181:276">
      <c r="JP2099" s="52" t="s">
        <v>1001</v>
      </c>
    </row>
    <row r="2100" spans="181:276">
      <c r="FY2100" s="51" t="s">
        <v>98</v>
      </c>
    </row>
    <row r="2101" spans="181:276">
      <c r="JP2101" s="51" t="s">
        <v>991</v>
      </c>
    </row>
    <row r="2102" spans="181:276">
      <c r="JP2102" s="52" t="s">
        <v>1002</v>
      </c>
    </row>
    <row r="2104" spans="181:276">
      <c r="FY2104" s="51" t="s">
        <v>950</v>
      </c>
      <c r="JP2104" s="51" t="s">
        <v>958</v>
      </c>
    </row>
    <row r="2105" spans="181:276">
      <c r="FY2105" s="52" t="s">
        <v>171</v>
      </c>
      <c r="JP2105" s="52" t="s">
        <v>1003</v>
      </c>
    </row>
    <row r="2107" spans="181:276">
      <c r="FY2107" s="51" t="s">
        <v>952</v>
      </c>
      <c r="JP2107" s="51" t="s">
        <v>994</v>
      </c>
    </row>
    <row r="2108" spans="181:276">
      <c r="FY2108" s="52" t="s">
        <v>171</v>
      </c>
      <c r="JP2108" s="52" t="s">
        <v>5138</v>
      </c>
    </row>
    <row r="2110" spans="181:276">
      <c r="FY2110" s="51" t="s">
        <v>954</v>
      </c>
      <c r="JP2110" s="51" t="s">
        <v>961</v>
      </c>
    </row>
    <row r="2111" spans="181:276">
      <c r="FY2111" s="52" t="s">
        <v>171</v>
      </c>
      <c r="JP2111" s="52" t="s">
        <v>995</v>
      </c>
    </row>
    <row r="2113" spans="181:276">
      <c r="FY2113" s="51" t="s">
        <v>956</v>
      </c>
      <c r="JP2113" s="51" t="s">
        <v>962</v>
      </c>
    </row>
    <row r="2114" spans="181:276">
      <c r="FY2114" s="52" t="s">
        <v>124</v>
      </c>
      <c r="JP2114" s="52" t="s">
        <v>963</v>
      </c>
    </row>
    <row r="2116" spans="181:276">
      <c r="FY2116" s="51" t="s">
        <v>958</v>
      </c>
      <c r="JP2116" s="51" t="s">
        <v>964</v>
      </c>
    </row>
    <row r="2117" spans="181:276">
      <c r="FY2117" s="52" t="s">
        <v>171</v>
      </c>
      <c r="JP2117" s="52" t="s">
        <v>1195</v>
      </c>
    </row>
    <row r="2119" spans="181:276">
      <c r="FY2119" s="51" t="s">
        <v>960</v>
      </c>
      <c r="JP2119" s="51" t="s">
        <v>966</v>
      </c>
    </row>
    <row r="2120" spans="181:276">
      <c r="JP2120" s="52" t="s">
        <v>997</v>
      </c>
    </row>
    <row r="2121" spans="181:276">
      <c r="FY2121" s="51" t="s">
        <v>961</v>
      </c>
    </row>
    <row r="2122" spans="181:276">
      <c r="FY2122" s="52" t="s">
        <v>171</v>
      </c>
      <c r="JP2122" s="51" t="s">
        <v>968</v>
      </c>
    </row>
    <row r="2123" spans="181:276">
      <c r="JP2123" s="52">
        <v>588156</v>
      </c>
    </row>
    <row r="2124" spans="181:276">
      <c r="FY2124" s="51" t="s">
        <v>962</v>
      </c>
    </row>
    <row r="2125" spans="181:276">
      <c r="FY2125" s="52" t="s">
        <v>171</v>
      </c>
      <c r="JP2125" s="51" t="s">
        <v>969</v>
      </c>
    </row>
    <row r="2126" spans="181:276">
      <c r="JP2126" s="52" t="s">
        <v>124</v>
      </c>
    </row>
    <row r="2127" spans="181:276">
      <c r="FY2127" s="51" t="s">
        <v>964</v>
      </c>
    </row>
    <row r="2128" spans="181:276">
      <c r="FY2128" s="52" t="s">
        <v>171</v>
      </c>
      <c r="JP2128" s="51" t="s">
        <v>970</v>
      </c>
    </row>
    <row r="2129" spans="181:276">
      <c r="JP2129" s="52" t="s">
        <v>124</v>
      </c>
    </row>
    <row r="2130" spans="181:276">
      <c r="FY2130" s="51" t="s">
        <v>966</v>
      </c>
    </row>
    <row r="2131" spans="181:276">
      <c r="FY2131" s="52" t="s">
        <v>171</v>
      </c>
      <c r="JP2131" s="51" t="s">
        <v>971</v>
      </c>
    </row>
    <row r="2132" spans="181:276">
      <c r="JP2132" s="52" t="s">
        <v>5139</v>
      </c>
    </row>
    <row r="2133" spans="181:276">
      <c r="FY2133" s="51" t="s">
        <v>968</v>
      </c>
    </row>
    <row r="2134" spans="181:276">
      <c r="FY2134" s="52" t="s">
        <v>124</v>
      </c>
      <c r="JP2134" s="51" t="s">
        <v>998</v>
      </c>
    </row>
    <row r="2135" spans="181:276">
      <c r="JP2135" s="52" t="s">
        <v>5140</v>
      </c>
    </row>
    <row r="2136" spans="181:276">
      <c r="FY2136" s="51" t="s">
        <v>969</v>
      </c>
    </row>
    <row r="2137" spans="181:276">
      <c r="FY2137" s="52" t="s">
        <v>124</v>
      </c>
      <c r="JP2137" s="51" t="s">
        <v>999</v>
      </c>
    </row>
    <row r="2138" spans="181:276">
      <c r="JP2138" s="52">
        <v>0</v>
      </c>
    </row>
    <row r="2139" spans="181:276">
      <c r="FY2139" s="51" t="s">
        <v>970</v>
      </c>
    </row>
    <row r="2140" spans="181:276">
      <c r="FY2140" s="52" t="s">
        <v>124</v>
      </c>
      <c r="JP2140" s="51" t="s">
        <v>98</v>
      </c>
    </row>
    <row r="2141" spans="181:276">
      <c r="JP2141" s="52" t="s">
        <v>5141</v>
      </c>
    </row>
    <row r="2142" spans="181:276">
      <c r="FY2142" s="51" t="s">
        <v>971</v>
      </c>
    </row>
    <row r="2144" spans="181:276">
      <c r="FY2144" s="51" t="s">
        <v>972</v>
      </c>
    </row>
    <row r="2145" spans="181:276">
      <c r="JP2145" s="51" t="s">
        <v>950</v>
      </c>
    </row>
    <row r="2146" spans="181:276">
      <c r="FY2146" s="51" t="s">
        <v>973</v>
      </c>
      <c r="JP2146" s="52" t="s">
        <v>1958</v>
      </c>
    </row>
    <row r="2148" spans="181:276">
      <c r="FY2148" s="51" t="s">
        <v>98</v>
      </c>
      <c r="JP2148" s="51" t="s">
        <v>987</v>
      </c>
    </row>
    <row r="2149" spans="181:276">
      <c r="JP2149" s="52" t="s">
        <v>953</v>
      </c>
    </row>
    <row r="2151" spans="181:276">
      <c r="JP2151" s="51" t="s">
        <v>989</v>
      </c>
    </row>
    <row r="2152" spans="181:276">
      <c r="FY2152" s="51" t="s">
        <v>950</v>
      </c>
      <c r="JP2152" s="52" t="s">
        <v>1006</v>
      </c>
    </row>
    <row r="2153" spans="181:276">
      <c r="FY2153" s="52" t="s">
        <v>171</v>
      </c>
    </row>
    <row r="2154" spans="181:276">
      <c r="JP2154" s="51" t="s">
        <v>991</v>
      </c>
    </row>
    <row r="2155" spans="181:276">
      <c r="FY2155" s="51" t="s">
        <v>952</v>
      </c>
      <c r="JP2155" s="52" t="s">
        <v>3040</v>
      </c>
    </row>
    <row r="2156" spans="181:276">
      <c r="FY2156" s="52" t="s">
        <v>171</v>
      </c>
    </row>
    <row r="2157" spans="181:276">
      <c r="JP2157" s="51" t="s">
        <v>958</v>
      </c>
    </row>
    <row r="2158" spans="181:276">
      <c r="FY2158" s="51" t="s">
        <v>954</v>
      </c>
      <c r="JP2158" s="52" t="s">
        <v>4640</v>
      </c>
    </row>
    <row r="2159" spans="181:276">
      <c r="FY2159" s="52" t="s">
        <v>171</v>
      </c>
    </row>
    <row r="2160" spans="181:276">
      <c r="JP2160" s="51" t="s">
        <v>994</v>
      </c>
    </row>
    <row r="2161" spans="181:276">
      <c r="FY2161" s="51" t="s">
        <v>956</v>
      </c>
      <c r="JP2161" s="52" t="s">
        <v>5142</v>
      </c>
    </row>
    <row r="2162" spans="181:276">
      <c r="FY2162" s="52" t="s">
        <v>124</v>
      </c>
    </row>
    <row r="2163" spans="181:276">
      <c r="JP2163" s="51" t="s">
        <v>961</v>
      </c>
    </row>
    <row r="2164" spans="181:276">
      <c r="FY2164" s="51" t="s">
        <v>958</v>
      </c>
      <c r="JP2164" s="52" t="s">
        <v>995</v>
      </c>
    </row>
    <row r="2165" spans="181:276">
      <c r="FY2165" s="52" t="s">
        <v>171</v>
      </c>
    </row>
    <row r="2166" spans="181:276">
      <c r="JP2166" s="51" t="s">
        <v>962</v>
      </c>
    </row>
    <row r="2167" spans="181:276">
      <c r="FY2167" s="51" t="s">
        <v>960</v>
      </c>
      <c r="JP2167" s="52" t="s">
        <v>963</v>
      </c>
    </row>
    <row r="2169" spans="181:276">
      <c r="FY2169" s="51" t="s">
        <v>961</v>
      </c>
      <c r="JP2169" s="51" t="s">
        <v>964</v>
      </c>
    </row>
    <row r="2170" spans="181:276">
      <c r="FY2170" s="52" t="s">
        <v>171</v>
      </c>
      <c r="JP2170" s="52" t="s">
        <v>1195</v>
      </c>
    </row>
    <row r="2172" spans="181:276">
      <c r="FY2172" s="51" t="s">
        <v>962</v>
      </c>
      <c r="JP2172" s="51" t="s">
        <v>966</v>
      </c>
    </row>
    <row r="2173" spans="181:276">
      <c r="FY2173" s="52" t="s">
        <v>171</v>
      </c>
      <c r="JP2173" s="52" t="s">
        <v>997</v>
      </c>
    </row>
    <row r="2175" spans="181:276">
      <c r="FY2175" s="51" t="s">
        <v>964</v>
      </c>
      <c r="JP2175" s="51" t="s">
        <v>968</v>
      </c>
    </row>
    <row r="2176" spans="181:276">
      <c r="FY2176" s="52" t="s">
        <v>171</v>
      </c>
      <c r="JP2176" s="52">
        <v>868354</v>
      </c>
    </row>
    <row r="2178" spans="181:276">
      <c r="FY2178" s="51" t="s">
        <v>966</v>
      </c>
      <c r="JP2178" s="51" t="s">
        <v>969</v>
      </c>
    </row>
    <row r="2179" spans="181:276">
      <c r="FY2179" s="52" t="s">
        <v>171</v>
      </c>
      <c r="JP2179" s="52" t="s">
        <v>124</v>
      </c>
    </row>
    <row r="2181" spans="181:276">
      <c r="FY2181" s="51" t="s">
        <v>968</v>
      </c>
      <c r="JP2181" s="51" t="s">
        <v>970</v>
      </c>
    </row>
    <row r="2182" spans="181:276">
      <c r="FY2182" s="52" t="s">
        <v>124</v>
      </c>
      <c r="JP2182" s="52" t="s">
        <v>124</v>
      </c>
    </row>
    <row r="2184" spans="181:276">
      <c r="FY2184" s="51" t="s">
        <v>969</v>
      </c>
      <c r="JP2184" s="51" t="s">
        <v>971</v>
      </c>
    </row>
    <row r="2185" spans="181:276">
      <c r="FY2185" s="52" t="s">
        <v>124</v>
      </c>
      <c r="JP2185" s="52" t="s">
        <v>5143</v>
      </c>
    </row>
    <row r="2187" spans="181:276">
      <c r="FY2187" s="51" t="s">
        <v>970</v>
      </c>
      <c r="JP2187" s="51" t="s">
        <v>998</v>
      </c>
    </row>
    <row r="2188" spans="181:276">
      <c r="FY2188" s="52" t="s">
        <v>124</v>
      </c>
      <c r="JP2188" s="52" t="s">
        <v>5144</v>
      </c>
    </row>
    <row r="2190" spans="181:276">
      <c r="FY2190" s="51" t="s">
        <v>971</v>
      </c>
      <c r="JP2190" s="51" t="s">
        <v>999</v>
      </c>
    </row>
    <row r="2191" spans="181:276">
      <c r="JP2191" s="52">
        <v>726901</v>
      </c>
    </row>
    <row r="2192" spans="181:276">
      <c r="FY2192" s="51" t="s">
        <v>972</v>
      </c>
    </row>
    <row r="2193" spans="181:276">
      <c r="JP2193" s="51" t="s">
        <v>98</v>
      </c>
    </row>
    <row r="2194" spans="181:276">
      <c r="FY2194" s="51" t="s">
        <v>973</v>
      </c>
      <c r="JP2194" s="52" t="s">
        <v>5145</v>
      </c>
    </row>
    <row r="2196" spans="181:276">
      <c r="FY2196" s="51" t="s">
        <v>98</v>
      </c>
    </row>
    <row r="2198" spans="181:276">
      <c r="JP2198" s="51" t="s">
        <v>950</v>
      </c>
    </row>
    <row r="2199" spans="181:276">
      <c r="JP2199" s="52" t="s">
        <v>1963</v>
      </c>
    </row>
    <row r="2200" spans="181:276">
      <c r="FY2200" s="51" t="s">
        <v>950</v>
      </c>
    </row>
    <row r="2201" spans="181:276">
      <c r="FY2201" s="52" t="s">
        <v>171</v>
      </c>
      <c r="JP2201" s="51" t="s">
        <v>987</v>
      </c>
    </row>
    <row r="2202" spans="181:276">
      <c r="JP2202" s="52" t="s">
        <v>953</v>
      </c>
    </row>
    <row r="2203" spans="181:276">
      <c r="FY2203" s="51" t="s">
        <v>952</v>
      </c>
    </row>
    <row r="2204" spans="181:276">
      <c r="FY2204" s="52" t="s">
        <v>171</v>
      </c>
      <c r="JP2204" s="51" t="s">
        <v>989</v>
      </c>
    </row>
    <row r="2205" spans="181:276">
      <c r="JP2205" s="52" t="s">
        <v>1001</v>
      </c>
    </row>
    <row r="2206" spans="181:276">
      <c r="FY2206" s="51" t="s">
        <v>954</v>
      </c>
    </row>
    <row r="2207" spans="181:276">
      <c r="FY2207" s="52" t="s">
        <v>171</v>
      </c>
      <c r="JP2207" s="51" t="s">
        <v>991</v>
      </c>
    </row>
    <row r="2208" spans="181:276">
      <c r="JP2208" s="52" t="s">
        <v>1746</v>
      </c>
    </row>
    <row r="2209" spans="181:276">
      <c r="FY2209" s="51" t="s">
        <v>956</v>
      </c>
    </row>
    <row r="2210" spans="181:276">
      <c r="FY2210" s="52" t="s">
        <v>124</v>
      </c>
      <c r="JP2210" s="51" t="s">
        <v>958</v>
      </c>
    </row>
    <row r="2211" spans="181:276">
      <c r="JP2211" s="52" t="s">
        <v>3494</v>
      </c>
    </row>
    <row r="2212" spans="181:276">
      <c r="FY2212" s="51" t="s">
        <v>958</v>
      </c>
    </row>
    <row r="2213" spans="181:276">
      <c r="FY2213" s="52" t="s">
        <v>171</v>
      </c>
      <c r="JP2213" s="51" t="s">
        <v>994</v>
      </c>
    </row>
    <row r="2214" spans="181:276">
      <c r="JP2214" s="52" t="s">
        <v>5146</v>
      </c>
    </row>
    <row r="2215" spans="181:276">
      <c r="FY2215" s="51" t="s">
        <v>960</v>
      </c>
    </row>
    <row r="2216" spans="181:276">
      <c r="JP2216" s="51" t="s">
        <v>961</v>
      </c>
    </row>
    <row r="2217" spans="181:276">
      <c r="FY2217" s="51" t="s">
        <v>961</v>
      </c>
      <c r="JP2217" s="52" t="s">
        <v>995</v>
      </c>
    </row>
    <row r="2218" spans="181:276">
      <c r="FY2218" s="52" t="s">
        <v>171</v>
      </c>
    </row>
    <row r="2219" spans="181:276">
      <c r="JP2219" s="51" t="s">
        <v>962</v>
      </c>
    </row>
    <row r="2220" spans="181:276">
      <c r="FY2220" s="51" t="s">
        <v>962</v>
      </c>
      <c r="JP2220" s="52" t="s">
        <v>963</v>
      </c>
    </row>
    <row r="2221" spans="181:276">
      <c r="FY2221" s="52" t="s">
        <v>171</v>
      </c>
    </row>
    <row r="2222" spans="181:276">
      <c r="JP2222" s="51" t="s">
        <v>964</v>
      </c>
    </row>
    <row r="2223" spans="181:276">
      <c r="FY2223" s="51" t="s">
        <v>964</v>
      </c>
      <c r="JP2223" s="52" t="s">
        <v>979</v>
      </c>
    </row>
    <row r="2224" spans="181:276">
      <c r="FY2224" s="52" t="s">
        <v>171</v>
      </c>
    </row>
    <row r="2225" spans="181:276">
      <c r="JP2225" s="51" t="s">
        <v>966</v>
      </c>
    </row>
    <row r="2226" spans="181:276">
      <c r="FY2226" s="51" t="s">
        <v>966</v>
      </c>
      <c r="JP2226" s="52" t="s">
        <v>997</v>
      </c>
    </row>
    <row r="2227" spans="181:276">
      <c r="FY2227" s="52" t="s">
        <v>171</v>
      </c>
    </row>
    <row r="2228" spans="181:276">
      <c r="JP2228" s="51" t="s">
        <v>968</v>
      </c>
    </row>
    <row r="2229" spans="181:276">
      <c r="FY2229" s="51" t="s">
        <v>968</v>
      </c>
      <c r="JP2229" s="52">
        <v>1583611</v>
      </c>
    </row>
    <row r="2230" spans="181:276">
      <c r="FY2230" s="52" t="s">
        <v>124</v>
      </c>
    </row>
    <row r="2231" spans="181:276">
      <c r="JP2231" s="51" t="s">
        <v>969</v>
      </c>
    </row>
    <row r="2232" spans="181:276">
      <c r="FY2232" s="51" t="s">
        <v>969</v>
      </c>
      <c r="JP2232" s="52" t="s">
        <v>124</v>
      </c>
    </row>
    <row r="2233" spans="181:276">
      <c r="FY2233" s="52" t="s">
        <v>124</v>
      </c>
    </row>
    <row r="2234" spans="181:276">
      <c r="JP2234" s="51" t="s">
        <v>970</v>
      </c>
    </row>
    <row r="2235" spans="181:276">
      <c r="FY2235" s="51" t="s">
        <v>970</v>
      </c>
      <c r="JP2235" s="52" t="s">
        <v>124</v>
      </c>
    </row>
    <row r="2236" spans="181:276">
      <c r="FY2236" s="52" t="s">
        <v>124</v>
      </c>
    </row>
    <row r="2237" spans="181:276">
      <c r="JP2237" s="51" t="s">
        <v>971</v>
      </c>
    </row>
    <row r="2238" spans="181:276">
      <c r="FY2238" s="51" t="s">
        <v>971</v>
      </c>
      <c r="JP2238" s="52" t="s">
        <v>5147</v>
      </c>
    </row>
    <row r="2240" spans="181:276">
      <c r="FY2240" s="51" t="s">
        <v>972</v>
      </c>
      <c r="JP2240" s="51" t="s">
        <v>998</v>
      </c>
    </row>
    <row r="2241" spans="181:276">
      <c r="JP2241" s="52" t="s">
        <v>5148</v>
      </c>
    </row>
    <row r="2242" spans="181:276">
      <c r="FY2242" s="51" t="s">
        <v>973</v>
      </c>
    </row>
    <row r="2243" spans="181:276">
      <c r="JP2243" s="51" t="s">
        <v>999</v>
      </c>
    </row>
    <row r="2244" spans="181:276">
      <c r="FY2244" s="51" t="s">
        <v>98</v>
      </c>
      <c r="JP2244" s="52">
        <v>300000</v>
      </c>
    </row>
    <row r="2246" spans="181:276">
      <c r="JP2246" s="51" t="s">
        <v>98</v>
      </c>
    </row>
    <row r="2247" spans="181:276">
      <c r="JP2247" s="52" t="s">
        <v>5149</v>
      </c>
    </row>
    <row r="2248" spans="181:276">
      <c r="FY2248" s="51" t="s">
        <v>950</v>
      </c>
    </row>
    <row r="2249" spans="181:276">
      <c r="FY2249" s="52" t="s">
        <v>171</v>
      </c>
    </row>
    <row r="2251" spans="181:276">
      <c r="FY2251" s="51" t="s">
        <v>952</v>
      </c>
      <c r="JP2251" s="51" t="s">
        <v>950</v>
      </c>
    </row>
    <row r="2252" spans="181:276">
      <c r="FY2252" s="52" t="s">
        <v>171</v>
      </c>
      <c r="JP2252" s="52" t="s">
        <v>3041</v>
      </c>
    </row>
    <row r="2254" spans="181:276">
      <c r="FY2254" s="51" t="s">
        <v>954</v>
      </c>
      <c r="JP2254" s="51" t="s">
        <v>987</v>
      </c>
    </row>
    <row r="2255" spans="181:276">
      <c r="FY2255" s="52" t="s">
        <v>171</v>
      </c>
      <c r="JP2255" s="52" t="s">
        <v>953</v>
      </c>
    </row>
    <row r="2257" spans="181:276">
      <c r="FY2257" s="51" t="s">
        <v>956</v>
      </c>
      <c r="JP2257" s="51" t="s">
        <v>989</v>
      </c>
    </row>
    <row r="2258" spans="181:276">
      <c r="FY2258" s="52" t="s">
        <v>124</v>
      </c>
      <c r="JP2258" s="52" t="s">
        <v>2295</v>
      </c>
    </row>
    <row r="2260" spans="181:276">
      <c r="FY2260" s="51" t="s">
        <v>958</v>
      </c>
      <c r="JP2260" s="51" t="s">
        <v>991</v>
      </c>
    </row>
    <row r="2261" spans="181:276">
      <c r="FY2261" s="52" t="s">
        <v>171</v>
      </c>
      <c r="JP2261" s="52" t="s">
        <v>4388</v>
      </c>
    </row>
    <row r="2263" spans="181:276">
      <c r="FY2263" s="51" t="s">
        <v>960</v>
      </c>
      <c r="JP2263" s="51" t="s">
        <v>958</v>
      </c>
    </row>
    <row r="2264" spans="181:276">
      <c r="JP2264" s="52" t="s">
        <v>2297</v>
      </c>
    </row>
    <row r="2265" spans="181:276">
      <c r="FY2265" s="51" t="s">
        <v>961</v>
      </c>
    </row>
    <row r="2266" spans="181:276">
      <c r="FY2266" s="52" t="s">
        <v>171</v>
      </c>
      <c r="JP2266" s="51" t="s">
        <v>994</v>
      </c>
    </row>
    <row r="2267" spans="181:276">
      <c r="JP2267" s="52" t="s">
        <v>5150</v>
      </c>
    </row>
    <row r="2268" spans="181:276">
      <c r="FY2268" s="51" t="s">
        <v>962</v>
      </c>
    </row>
    <row r="2269" spans="181:276">
      <c r="FY2269" s="52" t="s">
        <v>171</v>
      </c>
      <c r="JP2269" s="51" t="s">
        <v>961</v>
      </c>
    </row>
    <row r="2270" spans="181:276">
      <c r="JP2270" s="52" t="s">
        <v>918</v>
      </c>
    </row>
    <row r="2271" spans="181:276">
      <c r="FY2271" s="51" t="s">
        <v>964</v>
      </c>
    </row>
    <row r="2272" spans="181:276">
      <c r="FY2272" s="52" t="s">
        <v>171</v>
      </c>
      <c r="JP2272" s="51" t="s">
        <v>962</v>
      </c>
    </row>
    <row r="2273" spans="181:276">
      <c r="JP2273" s="52" t="s">
        <v>978</v>
      </c>
    </row>
    <row r="2274" spans="181:276">
      <c r="FY2274" s="51" t="s">
        <v>966</v>
      </c>
    </row>
    <row r="2275" spans="181:276">
      <c r="FY2275" s="52" t="s">
        <v>171</v>
      </c>
      <c r="JP2275" s="51" t="s">
        <v>964</v>
      </c>
    </row>
    <row r="2276" spans="181:276">
      <c r="JP2276" s="52" t="s">
        <v>1477</v>
      </c>
    </row>
    <row r="2277" spans="181:276">
      <c r="FY2277" s="51" t="s">
        <v>968</v>
      </c>
    </row>
    <row r="2278" spans="181:276">
      <c r="FY2278" s="52" t="s">
        <v>124</v>
      </c>
      <c r="JP2278" s="51" t="s">
        <v>966</v>
      </c>
    </row>
    <row r="2279" spans="181:276">
      <c r="JP2279" s="52" t="s">
        <v>967</v>
      </c>
    </row>
    <row r="2280" spans="181:276">
      <c r="FY2280" s="51" t="s">
        <v>969</v>
      </c>
    </row>
    <row r="2281" spans="181:276">
      <c r="FY2281" s="52" t="s">
        <v>124</v>
      </c>
      <c r="JP2281" s="51" t="s">
        <v>968</v>
      </c>
    </row>
    <row r="2282" spans="181:276">
      <c r="JP2282" s="52" t="s">
        <v>124</v>
      </c>
    </row>
    <row r="2283" spans="181:276">
      <c r="FY2283" s="51" t="s">
        <v>970</v>
      </c>
    </row>
    <row r="2284" spans="181:276">
      <c r="FY2284" s="52" t="s">
        <v>124</v>
      </c>
      <c r="JP2284" s="51" t="s">
        <v>969</v>
      </c>
    </row>
    <row r="2285" spans="181:276">
      <c r="JP2285" s="52">
        <v>2049797</v>
      </c>
    </row>
    <row r="2286" spans="181:276">
      <c r="FY2286" s="51" t="s">
        <v>971</v>
      </c>
    </row>
    <row r="2287" spans="181:276">
      <c r="JP2287" s="51" t="s">
        <v>970</v>
      </c>
    </row>
    <row r="2288" spans="181:276">
      <c r="FY2288" s="51" t="s">
        <v>972</v>
      </c>
      <c r="JP2288" s="52">
        <v>2105761</v>
      </c>
    </row>
    <row r="2290" spans="181:276">
      <c r="FY2290" s="51" t="s">
        <v>973</v>
      </c>
      <c r="JP2290" s="51" t="s">
        <v>971</v>
      </c>
    </row>
    <row r="2291" spans="181:276">
      <c r="JP2291" s="52" t="s">
        <v>5151</v>
      </c>
    </row>
    <row r="2292" spans="181:276">
      <c r="FY2292" s="51" t="s">
        <v>98</v>
      </c>
    </row>
    <row r="2293" spans="181:276">
      <c r="JP2293" s="51" t="s">
        <v>998</v>
      </c>
    </row>
    <row r="2294" spans="181:276">
      <c r="JP2294" s="52" t="s">
        <v>5152</v>
      </c>
    </row>
    <row r="2296" spans="181:276">
      <c r="FY2296" s="51" t="s">
        <v>950</v>
      </c>
      <c r="JP2296" s="51" t="s">
        <v>999</v>
      </c>
    </row>
    <row r="2297" spans="181:276">
      <c r="FY2297" s="52" t="s">
        <v>171</v>
      </c>
      <c r="JP2297" s="52">
        <v>14500000</v>
      </c>
    </row>
    <row r="2299" spans="181:276">
      <c r="FY2299" s="51" t="s">
        <v>952</v>
      </c>
      <c r="JP2299" s="51" t="s">
        <v>98</v>
      </c>
    </row>
    <row r="2300" spans="181:276">
      <c r="FY2300" s="52" t="s">
        <v>171</v>
      </c>
    </row>
    <row r="2302" spans="181:276">
      <c r="FY2302" s="51" t="s">
        <v>954</v>
      </c>
    </row>
    <row r="2303" spans="181:276">
      <c r="FY2303" s="52" t="s">
        <v>171</v>
      </c>
      <c r="JP2303" s="51" t="s">
        <v>950</v>
      </c>
    </row>
    <row r="2304" spans="181:276">
      <c r="JP2304" s="52" t="s">
        <v>3042</v>
      </c>
    </row>
    <row r="2305" spans="181:276">
      <c r="FY2305" s="51" t="s">
        <v>956</v>
      </c>
    </row>
    <row r="2306" spans="181:276">
      <c r="FY2306" s="52" t="s">
        <v>124</v>
      </c>
      <c r="JP2306" s="51" t="s">
        <v>987</v>
      </c>
    </row>
    <row r="2307" spans="181:276">
      <c r="JP2307" s="52" t="s">
        <v>953</v>
      </c>
    </row>
    <row r="2308" spans="181:276">
      <c r="FY2308" s="51" t="s">
        <v>958</v>
      </c>
    </row>
    <row r="2309" spans="181:276">
      <c r="FY2309" s="52" t="s">
        <v>171</v>
      </c>
      <c r="JP2309" s="51" t="s">
        <v>989</v>
      </c>
    </row>
    <row r="2310" spans="181:276">
      <c r="JP2310" s="52" t="s">
        <v>1001</v>
      </c>
    </row>
    <row r="2311" spans="181:276">
      <c r="FY2311" s="51" t="s">
        <v>960</v>
      </c>
    </row>
    <row r="2312" spans="181:276">
      <c r="JP2312" s="51" t="s">
        <v>991</v>
      </c>
    </row>
    <row r="2313" spans="181:276">
      <c r="FY2313" s="51" t="s">
        <v>961</v>
      </c>
      <c r="JP2313" s="52" t="s">
        <v>1746</v>
      </c>
    </row>
    <row r="2314" spans="181:276">
      <c r="FY2314" s="52" t="s">
        <v>171</v>
      </c>
    </row>
    <row r="2315" spans="181:276">
      <c r="JP2315" s="51" t="s">
        <v>958</v>
      </c>
    </row>
    <row r="2316" spans="181:276">
      <c r="FY2316" s="51" t="s">
        <v>962</v>
      </c>
      <c r="JP2316" s="52" t="s">
        <v>1003</v>
      </c>
    </row>
    <row r="2317" spans="181:276">
      <c r="FY2317" s="52" t="s">
        <v>171</v>
      </c>
    </row>
    <row r="2318" spans="181:276">
      <c r="JP2318" s="51" t="s">
        <v>994</v>
      </c>
    </row>
    <row r="2319" spans="181:276">
      <c r="FY2319" s="51" t="s">
        <v>964</v>
      </c>
      <c r="JP2319" s="52" t="s">
        <v>5153</v>
      </c>
    </row>
    <row r="2320" spans="181:276">
      <c r="FY2320" s="52" t="s">
        <v>171</v>
      </c>
    </row>
    <row r="2321" spans="181:276">
      <c r="JP2321" s="51" t="s">
        <v>961</v>
      </c>
    </row>
    <row r="2322" spans="181:276">
      <c r="FY2322" s="51" t="s">
        <v>966</v>
      </c>
      <c r="JP2322" s="52" t="s">
        <v>919</v>
      </c>
    </row>
    <row r="2323" spans="181:276">
      <c r="FY2323" s="52" t="s">
        <v>171</v>
      </c>
    </row>
    <row r="2324" spans="181:276">
      <c r="JP2324" s="51" t="s">
        <v>962</v>
      </c>
    </row>
    <row r="2325" spans="181:276">
      <c r="FY2325" s="51" t="s">
        <v>968</v>
      </c>
      <c r="JP2325" s="52" t="s">
        <v>1004</v>
      </c>
    </row>
    <row r="2326" spans="181:276">
      <c r="FY2326" s="52" t="s">
        <v>124</v>
      </c>
    </row>
    <row r="2327" spans="181:276">
      <c r="JP2327" s="51" t="s">
        <v>964</v>
      </c>
    </row>
    <row r="2328" spans="181:276">
      <c r="FY2328" s="51" t="s">
        <v>969</v>
      </c>
      <c r="JP2328" s="52" t="s">
        <v>979</v>
      </c>
    </row>
    <row r="2329" spans="181:276">
      <c r="FY2329" s="52" t="s">
        <v>124</v>
      </c>
    </row>
    <row r="2330" spans="181:276">
      <c r="JP2330" s="51" t="s">
        <v>966</v>
      </c>
    </row>
    <row r="2331" spans="181:276">
      <c r="FY2331" s="51" t="s">
        <v>970</v>
      </c>
      <c r="JP2331" s="52" t="s">
        <v>1731</v>
      </c>
    </row>
    <row r="2332" spans="181:276">
      <c r="FY2332" s="52" t="s">
        <v>124</v>
      </c>
    </row>
    <row r="2333" spans="181:276">
      <c r="JP2333" s="51" t="s">
        <v>968</v>
      </c>
    </row>
    <row r="2334" spans="181:276">
      <c r="FY2334" s="51" t="s">
        <v>971</v>
      </c>
      <c r="JP2334" s="52" t="s">
        <v>124</v>
      </c>
    </row>
    <row r="2336" spans="181:276">
      <c r="FY2336" s="51" t="s">
        <v>972</v>
      </c>
      <c r="JP2336" s="51" t="s">
        <v>969</v>
      </c>
    </row>
    <row r="2337" spans="181:276">
      <c r="JP2337" s="52" t="s">
        <v>124</v>
      </c>
    </row>
    <row r="2338" spans="181:276">
      <c r="FY2338" s="51" t="s">
        <v>973</v>
      </c>
    </row>
    <row r="2339" spans="181:276">
      <c r="JP2339" s="51" t="s">
        <v>970</v>
      </c>
    </row>
    <row r="2340" spans="181:276">
      <c r="FY2340" s="51" t="s">
        <v>98</v>
      </c>
      <c r="JP2340" s="52" t="s">
        <v>124</v>
      </c>
    </row>
    <row r="2342" spans="181:276">
      <c r="JP2342" s="51" t="s">
        <v>971</v>
      </c>
    </row>
    <row r="2344" spans="181:276">
      <c r="FY2344" s="51" t="s">
        <v>950</v>
      </c>
      <c r="JP2344" s="51" t="s">
        <v>998</v>
      </c>
    </row>
    <row r="2345" spans="181:276">
      <c r="FY2345" s="52" t="s">
        <v>171</v>
      </c>
      <c r="JP2345" s="52" t="s">
        <v>5154</v>
      </c>
    </row>
    <row r="2347" spans="181:276">
      <c r="FY2347" s="51" t="s">
        <v>952</v>
      </c>
      <c r="JP2347" s="51" t="s">
        <v>999</v>
      </c>
    </row>
    <row r="2348" spans="181:276">
      <c r="FY2348" s="52" t="s">
        <v>171</v>
      </c>
      <c r="JP2348" s="52">
        <v>0</v>
      </c>
    </row>
    <row r="2350" spans="181:276">
      <c r="FY2350" s="51" t="s">
        <v>954</v>
      </c>
      <c r="JP2350" s="51" t="s">
        <v>98</v>
      </c>
    </row>
    <row r="2351" spans="181:276">
      <c r="FY2351" s="52" t="s">
        <v>171</v>
      </c>
      <c r="JP2351" s="52" t="s">
        <v>5154</v>
      </c>
    </row>
    <row r="2353" spans="181:276">
      <c r="FY2353" s="51" t="s">
        <v>956</v>
      </c>
    </row>
    <row r="2354" spans="181:276">
      <c r="FY2354" s="52" t="s">
        <v>124</v>
      </c>
    </row>
    <row r="2355" spans="181:276">
      <c r="JP2355" s="51" t="s">
        <v>950</v>
      </c>
    </row>
    <row r="2356" spans="181:276">
      <c r="FY2356" s="51" t="s">
        <v>958</v>
      </c>
      <c r="JP2356" s="52" t="s">
        <v>5155</v>
      </c>
    </row>
    <row r="2357" spans="181:276">
      <c r="FY2357" s="52" t="s">
        <v>171</v>
      </c>
    </row>
    <row r="2358" spans="181:276">
      <c r="JP2358" s="51" t="s">
        <v>987</v>
      </c>
    </row>
    <row r="2359" spans="181:276">
      <c r="FY2359" s="51" t="s">
        <v>960</v>
      </c>
      <c r="JP2359" s="52" t="s">
        <v>953</v>
      </c>
    </row>
    <row r="2361" spans="181:276">
      <c r="FY2361" s="51" t="s">
        <v>961</v>
      </c>
      <c r="JP2361" s="51" t="s">
        <v>989</v>
      </c>
    </row>
    <row r="2362" spans="181:276">
      <c r="FY2362" s="52" t="s">
        <v>171</v>
      </c>
      <c r="JP2362" s="52" t="s">
        <v>1006</v>
      </c>
    </row>
    <row r="2364" spans="181:276">
      <c r="FY2364" s="51" t="s">
        <v>962</v>
      </c>
      <c r="JP2364" s="51" t="s">
        <v>991</v>
      </c>
    </row>
    <row r="2365" spans="181:276">
      <c r="FY2365" s="52" t="s">
        <v>171</v>
      </c>
      <c r="JP2365" s="52" t="s">
        <v>1007</v>
      </c>
    </row>
    <row r="2367" spans="181:276">
      <c r="FY2367" s="51" t="s">
        <v>964</v>
      </c>
      <c r="JP2367" s="51" t="s">
        <v>958</v>
      </c>
    </row>
    <row r="2368" spans="181:276">
      <c r="FY2368" s="52" t="s">
        <v>171</v>
      </c>
      <c r="JP2368" s="52" t="s">
        <v>1008</v>
      </c>
    </row>
    <row r="2370" spans="181:276">
      <c r="FY2370" s="51" t="s">
        <v>966</v>
      </c>
      <c r="JP2370" s="51" t="s">
        <v>994</v>
      </c>
    </row>
    <row r="2371" spans="181:276">
      <c r="FY2371" s="52" t="s">
        <v>171</v>
      </c>
      <c r="JP2371" s="52" t="s">
        <v>5156</v>
      </c>
    </row>
    <row r="2373" spans="181:276">
      <c r="FY2373" s="51" t="s">
        <v>968</v>
      </c>
      <c r="JP2373" s="51" t="s">
        <v>961</v>
      </c>
    </row>
    <row r="2374" spans="181:276">
      <c r="FY2374" s="52" t="s">
        <v>124</v>
      </c>
      <c r="JP2374" s="52" t="s">
        <v>995</v>
      </c>
    </row>
    <row r="2376" spans="181:276">
      <c r="FY2376" s="51" t="s">
        <v>969</v>
      </c>
      <c r="JP2376" s="51" t="s">
        <v>962</v>
      </c>
    </row>
    <row r="2377" spans="181:276">
      <c r="FY2377" s="52" t="s">
        <v>124</v>
      </c>
      <c r="JP2377" s="52" t="s">
        <v>963</v>
      </c>
    </row>
    <row r="2379" spans="181:276">
      <c r="FY2379" s="51" t="s">
        <v>970</v>
      </c>
      <c r="JP2379" s="51" t="s">
        <v>964</v>
      </c>
    </row>
    <row r="2380" spans="181:276">
      <c r="FY2380" s="52" t="s">
        <v>124</v>
      </c>
      <c r="JP2380" s="52" t="s">
        <v>1477</v>
      </c>
    </row>
    <row r="2382" spans="181:276">
      <c r="FY2382" s="51" t="s">
        <v>971</v>
      </c>
      <c r="JP2382" s="51" t="s">
        <v>966</v>
      </c>
    </row>
    <row r="2383" spans="181:276">
      <c r="JP2383" s="52" t="s">
        <v>997</v>
      </c>
    </row>
    <row r="2384" spans="181:276">
      <c r="FY2384" s="51" t="s">
        <v>972</v>
      </c>
    </row>
    <row r="2385" spans="181:276">
      <c r="JP2385" s="51" t="s">
        <v>968</v>
      </c>
    </row>
    <row r="2386" spans="181:276">
      <c r="FY2386" s="51" t="s">
        <v>973</v>
      </c>
      <c r="JP2386" s="52">
        <v>1387405</v>
      </c>
    </row>
    <row r="2388" spans="181:276">
      <c r="FY2388" s="51" t="s">
        <v>98</v>
      </c>
      <c r="JP2388" s="51" t="s">
        <v>969</v>
      </c>
    </row>
    <row r="2389" spans="181:276">
      <c r="JP2389" s="52" t="s">
        <v>124</v>
      </c>
    </row>
    <row r="2391" spans="181:276">
      <c r="JP2391" s="51" t="s">
        <v>970</v>
      </c>
    </row>
    <row r="2392" spans="181:276">
      <c r="FY2392" s="51" t="s">
        <v>950</v>
      </c>
      <c r="JP2392" s="52" t="s">
        <v>124</v>
      </c>
    </row>
    <row r="2393" spans="181:276">
      <c r="FY2393" s="52" t="s">
        <v>171</v>
      </c>
    </row>
    <row r="2394" spans="181:276">
      <c r="JP2394" s="51" t="s">
        <v>971</v>
      </c>
    </row>
    <row r="2395" spans="181:276">
      <c r="FY2395" s="51" t="s">
        <v>952</v>
      </c>
      <c r="JP2395" s="52" t="s">
        <v>5157</v>
      </c>
    </row>
    <row r="2396" spans="181:276">
      <c r="FY2396" s="52" t="s">
        <v>171</v>
      </c>
    </row>
    <row r="2397" spans="181:276">
      <c r="JP2397" s="51" t="s">
        <v>998</v>
      </c>
    </row>
    <row r="2398" spans="181:276">
      <c r="FY2398" s="51" t="s">
        <v>954</v>
      </c>
      <c r="JP2398" s="52" t="s">
        <v>5158</v>
      </c>
    </row>
    <row r="2399" spans="181:276">
      <c r="FY2399" s="52" t="s">
        <v>171</v>
      </c>
    </row>
    <row r="2400" spans="181:276">
      <c r="JP2400" s="51" t="s">
        <v>999</v>
      </c>
    </row>
    <row r="2401" spans="181:276">
      <c r="FY2401" s="51" t="s">
        <v>956</v>
      </c>
      <c r="JP2401" s="52">
        <v>1387405</v>
      </c>
    </row>
    <row r="2402" spans="181:276">
      <c r="FY2402" s="52" t="s">
        <v>124</v>
      </c>
    </row>
    <row r="2403" spans="181:276">
      <c r="JP2403" s="51" t="s">
        <v>98</v>
      </c>
    </row>
    <row r="2404" spans="181:276">
      <c r="FY2404" s="51" t="s">
        <v>958</v>
      </c>
      <c r="JP2404" s="52" t="s">
        <v>5159</v>
      </c>
    </row>
    <row r="2405" spans="181:276">
      <c r="FY2405" s="52" t="s">
        <v>171</v>
      </c>
    </row>
    <row r="2407" spans="181:276">
      <c r="FY2407" s="51" t="s">
        <v>960</v>
      </c>
    </row>
    <row r="2408" spans="181:276">
      <c r="JP2408" s="51" t="s">
        <v>950</v>
      </c>
    </row>
    <row r="2409" spans="181:276">
      <c r="FY2409" s="51" t="s">
        <v>961</v>
      </c>
      <c r="JP2409" s="52" t="s">
        <v>5160</v>
      </c>
    </row>
    <row r="2410" spans="181:276">
      <c r="FY2410" s="52" t="s">
        <v>171</v>
      </c>
    </row>
    <row r="2411" spans="181:276">
      <c r="JP2411" s="51" t="s">
        <v>987</v>
      </c>
    </row>
    <row r="2412" spans="181:276">
      <c r="FY2412" s="51" t="s">
        <v>962</v>
      </c>
      <c r="JP2412" s="52" t="s">
        <v>953</v>
      </c>
    </row>
    <row r="2413" spans="181:276">
      <c r="FY2413" s="52" t="s">
        <v>171</v>
      </c>
    </row>
    <row r="2414" spans="181:276">
      <c r="JP2414" s="51" t="s">
        <v>989</v>
      </c>
    </row>
    <row r="2415" spans="181:276">
      <c r="FY2415" s="51" t="s">
        <v>964</v>
      </c>
      <c r="JP2415" s="52" t="s">
        <v>2295</v>
      </c>
    </row>
    <row r="2416" spans="181:276">
      <c r="FY2416" s="52" t="s">
        <v>171</v>
      </c>
    </row>
    <row r="2417" spans="181:276">
      <c r="JP2417" s="51" t="s">
        <v>991</v>
      </c>
    </row>
    <row r="2418" spans="181:276">
      <c r="FY2418" s="51" t="s">
        <v>966</v>
      </c>
      <c r="JP2418" s="52" t="s">
        <v>2296</v>
      </c>
    </row>
    <row r="2419" spans="181:276">
      <c r="FY2419" s="52" t="s">
        <v>171</v>
      </c>
    </row>
    <row r="2420" spans="181:276">
      <c r="JP2420" s="51" t="s">
        <v>958</v>
      </c>
    </row>
    <row r="2421" spans="181:276">
      <c r="FY2421" s="51" t="s">
        <v>968</v>
      </c>
      <c r="JP2421" s="52" t="s">
        <v>2297</v>
      </c>
    </row>
    <row r="2422" spans="181:276">
      <c r="FY2422" s="52" t="s">
        <v>124</v>
      </c>
    </row>
    <row r="2423" spans="181:276">
      <c r="JP2423" s="51" t="s">
        <v>994</v>
      </c>
    </row>
    <row r="2424" spans="181:276">
      <c r="FY2424" s="51" t="s">
        <v>969</v>
      </c>
      <c r="JP2424" s="52" t="s">
        <v>5161</v>
      </c>
    </row>
    <row r="2425" spans="181:276">
      <c r="FY2425" s="52" t="s">
        <v>124</v>
      </c>
    </row>
    <row r="2426" spans="181:276">
      <c r="JP2426" s="51" t="s">
        <v>961</v>
      </c>
    </row>
    <row r="2427" spans="181:276">
      <c r="FY2427" s="51" t="s">
        <v>970</v>
      </c>
      <c r="JP2427" s="52" t="s">
        <v>918</v>
      </c>
    </row>
    <row r="2428" spans="181:276">
      <c r="FY2428" s="52" t="s">
        <v>124</v>
      </c>
    </row>
    <row r="2429" spans="181:276">
      <c r="JP2429" s="51" t="s">
        <v>962</v>
      </c>
    </row>
    <row r="2430" spans="181:276">
      <c r="FY2430" s="51" t="s">
        <v>971</v>
      </c>
      <c r="JP2430" s="52" t="s">
        <v>996</v>
      </c>
    </row>
    <row r="2432" spans="181:276">
      <c r="FY2432" s="51" t="s">
        <v>972</v>
      </c>
      <c r="JP2432" s="51" t="s">
        <v>964</v>
      </c>
    </row>
    <row r="2433" spans="181:276">
      <c r="JP2433" s="52" t="s">
        <v>1477</v>
      </c>
    </row>
    <row r="2434" spans="181:276">
      <c r="FY2434" s="51" t="s">
        <v>973</v>
      </c>
    </row>
    <row r="2435" spans="181:276">
      <c r="JP2435" s="51" t="s">
        <v>966</v>
      </c>
    </row>
    <row r="2436" spans="181:276">
      <c r="FY2436" s="51" t="s">
        <v>98</v>
      </c>
      <c r="JP2436" s="52" t="s">
        <v>1731</v>
      </c>
    </row>
    <row r="2438" spans="181:276">
      <c r="JP2438" s="51" t="s">
        <v>968</v>
      </c>
    </row>
    <row r="2439" spans="181:276">
      <c r="JP2439" s="52" t="s">
        <v>124</v>
      </c>
    </row>
    <row r="2440" spans="181:276">
      <c r="FY2440" s="51" t="s">
        <v>950</v>
      </c>
    </row>
    <row r="2441" spans="181:276">
      <c r="FY2441" s="52" t="s">
        <v>171</v>
      </c>
      <c r="JP2441" s="51" t="s">
        <v>969</v>
      </c>
    </row>
    <row r="2442" spans="181:276">
      <c r="JP2442" s="52" t="s">
        <v>124</v>
      </c>
    </row>
    <row r="2443" spans="181:276">
      <c r="FY2443" s="51" t="s">
        <v>952</v>
      </c>
    </row>
    <row r="2444" spans="181:276">
      <c r="FY2444" s="52" t="s">
        <v>171</v>
      </c>
      <c r="JP2444" s="51" t="s">
        <v>970</v>
      </c>
    </row>
    <row r="2445" spans="181:276">
      <c r="JP2445" s="52" t="s">
        <v>124</v>
      </c>
    </row>
    <row r="2446" spans="181:276">
      <c r="FY2446" s="51" t="s">
        <v>954</v>
      </c>
    </row>
    <row r="2447" spans="181:276">
      <c r="FY2447" s="52" t="s">
        <v>171</v>
      </c>
      <c r="JP2447" s="51" t="s">
        <v>971</v>
      </c>
    </row>
    <row r="2448" spans="181:276">
      <c r="JP2448" s="52" t="s">
        <v>5162</v>
      </c>
    </row>
    <row r="2449" spans="181:276">
      <c r="FY2449" s="51" t="s">
        <v>956</v>
      </c>
    </row>
    <row r="2450" spans="181:276">
      <c r="FY2450" s="52" t="s">
        <v>124</v>
      </c>
      <c r="JP2450" s="51" t="s">
        <v>998</v>
      </c>
    </row>
    <row r="2451" spans="181:276">
      <c r="JP2451" s="52" t="s">
        <v>5162</v>
      </c>
    </row>
    <row r="2452" spans="181:276">
      <c r="FY2452" s="51" t="s">
        <v>958</v>
      </c>
    </row>
    <row r="2453" spans="181:276">
      <c r="FY2453" s="52" t="s">
        <v>171</v>
      </c>
      <c r="JP2453" s="51" t="s">
        <v>999</v>
      </c>
    </row>
    <row r="2454" spans="181:276">
      <c r="JP2454" s="52">
        <v>0</v>
      </c>
    </row>
    <row r="2455" spans="181:276">
      <c r="FY2455" s="51" t="s">
        <v>960</v>
      </c>
    </row>
    <row r="2456" spans="181:276">
      <c r="JP2456" s="51" t="s">
        <v>98</v>
      </c>
    </row>
    <row r="2457" spans="181:276">
      <c r="FY2457" s="51" t="s">
        <v>961</v>
      </c>
      <c r="JP2457" s="52" t="s">
        <v>5163</v>
      </c>
    </row>
    <row r="2458" spans="181:276">
      <c r="FY2458" s="52" t="s">
        <v>171</v>
      </c>
    </row>
    <row r="2460" spans="181:276">
      <c r="FY2460" s="51" t="s">
        <v>962</v>
      </c>
    </row>
    <row r="2461" spans="181:276">
      <c r="FY2461" s="52" t="s">
        <v>171</v>
      </c>
      <c r="JP2461" s="51" t="s">
        <v>950</v>
      </c>
    </row>
    <row r="2462" spans="181:276">
      <c r="JP2462" s="52" t="s">
        <v>5164</v>
      </c>
    </row>
    <row r="2463" spans="181:276">
      <c r="FY2463" s="51" t="s">
        <v>964</v>
      </c>
    </row>
    <row r="2464" spans="181:276">
      <c r="FY2464" s="52" t="s">
        <v>171</v>
      </c>
      <c r="JP2464" s="51" t="s">
        <v>987</v>
      </c>
    </row>
    <row r="2465" spans="181:276">
      <c r="JP2465" s="52" t="s">
        <v>953</v>
      </c>
    </row>
    <row r="2466" spans="181:276">
      <c r="FY2466" s="51" t="s">
        <v>966</v>
      </c>
    </row>
    <row r="2467" spans="181:276">
      <c r="FY2467" s="52" t="s">
        <v>171</v>
      </c>
      <c r="JP2467" s="51" t="s">
        <v>989</v>
      </c>
    </row>
    <row r="2468" spans="181:276">
      <c r="JP2468" s="52" t="s">
        <v>1001</v>
      </c>
    </row>
    <row r="2469" spans="181:276">
      <c r="FY2469" s="51" t="s">
        <v>968</v>
      </c>
    </row>
    <row r="2470" spans="181:276">
      <c r="FY2470" s="52" t="s">
        <v>124</v>
      </c>
      <c r="JP2470" s="51" t="s">
        <v>991</v>
      </c>
    </row>
    <row r="2471" spans="181:276">
      <c r="JP2471" s="52" t="s">
        <v>1746</v>
      </c>
    </row>
    <row r="2472" spans="181:276">
      <c r="FY2472" s="51" t="s">
        <v>969</v>
      </c>
    </row>
    <row r="2473" spans="181:276">
      <c r="FY2473" s="52" t="s">
        <v>124</v>
      </c>
      <c r="JP2473" s="51" t="s">
        <v>958</v>
      </c>
    </row>
    <row r="2474" spans="181:276">
      <c r="JP2474" s="52" t="s">
        <v>1003</v>
      </c>
    </row>
    <row r="2475" spans="181:276">
      <c r="FY2475" s="51" t="s">
        <v>970</v>
      </c>
    </row>
    <row r="2476" spans="181:276">
      <c r="FY2476" s="52" t="s">
        <v>124</v>
      </c>
      <c r="JP2476" s="51" t="s">
        <v>994</v>
      </c>
    </row>
    <row r="2477" spans="181:276">
      <c r="JP2477" s="52" t="s">
        <v>5165</v>
      </c>
    </row>
    <row r="2478" spans="181:276">
      <c r="FY2478" s="51" t="s">
        <v>971</v>
      </c>
    </row>
    <row r="2479" spans="181:276">
      <c r="JP2479" s="51" t="s">
        <v>961</v>
      </c>
    </row>
    <row r="2480" spans="181:276">
      <c r="FY2480" s="51" t="s">
        <v>972</v>
      </c>
      <c r="JP2480" s="52" t="s">
        <v>918</v>
      </c>
    </row>
    <row r="2482" spans="181:276">
      <c r="FY2482" s="51" t="s">
        <v>973</v>
      </c>
      <c r="JP2482" s="51" t="s">
        <v>962</v>
      </c>
    </row>
    <row r="2483" spans="181:276">
      <c r="JP2483" s="52" t="s">
        <v>996</v>
      </c>
    </row>
    <row r="2484" spans="181:276">
      <c r="FY2484" s="51" t="s">
        <v>98</v>
      </c>
    </row>
    <row r="2485" spans="181:276">
      <c r="JP2485" s="51" t="s">
        <v>964</v>
      </c>
    </row>
    <row r="2486" spans="181:276">
      <c r="JP2486" s="52" t="s">
        <v>965</v>
      </c>
    </row>
    <row r="2488" spans="181:276">
      <c r="FY2488" s="51" t="s">
        <v>950</v>
      </c>
      <c r="JP2488" s="51" t="s">
        <v>966</v>
      </c>
    </row>
    <row r="2489" spans="181:276">
      <c r="FY2489" s="52" t="s">
        <v>171</v>
      </c>
      <c r="JP2489" s="52" t="s">
        <v>967</v>
      </c>
    </row>
    <row r="2491" spans="181:276">
      <c r="FY2491" s="51" t="s">
        <v>952</v>
      </c>
      <c r="JP2491" s="51" t="s">
        <v>968</v>
      </c>
    </row>
    <row r="2492" spans="181:276">
      <c r="FY2492" s="52" t="s">
        <v>171</v>
      </c>
      <c r="JP2492" s="52" t="s">
        <v>124</v>
      </c>
    </row>
    <row r="2494" spans="181:276">
      <c r="FY2494" s="51" t="s">
        <v>954</v>
      </c>
      <c r="JP2494" s="51" t="s">
        <v>969</v>
      </c>
    </row>
    <row r="2495" spans="181:276">
      <c r="FY2495" s="52" t="s">
        <v>171</v>
      </c>
      <c r="JP2495" s="52">
        <v>0</v>
      </c>
    </row>
    <row r="2497" spans="181:276">
      <c r="FY2497" s="51" t="s">
        <v>956</v>
      </c>
      <c r="JP2497" s="51" t="s">
        <v>970</v>
      </c>
    </row>
    <row r="2498" spans="181:276">
      <c r="FY2498" s="52" t="s">
        <v>124</v>
      </c>
      <c r="JP2498" s="52">
        <v>1022550</v>
      </c>
    </row>
    <row r="2500" spans="181:276">
      <c r="FY2500" s="51" t="s">
        <v>958</v>
      </c>
      <c r="JP2500" s="51" t="s">
        <v>971</v>
      </c>
    </row>
    <row r="2501" spans="181:276">
      <c r="FY2501" s="52" t="s">
        <v>171</v>
      </c>
      <c r="JP2501" s="52" t="s">
        <v>5166</v>
      </c>
    </row>
    <row r="2503" spans="181:276">
      <c r="FY2503" s="51" t="s">
        <v>960</v>
      </c>
      <c r="JP2503" s="51" t="s">
        <v>998</v>
      </c>
    </row>
    <row r="2504" spans="181:276">
      <c r="JP2504" s="52" t="s">
        <v>5167</v>
      </c>
    </row>
    <row r="2505" spans="181:276">
      <c r="FY2505" s="51" t="s">
        <v>961</v>
      </c>
    </row>
    <row r="2506" spans="181:276">
      <c r="FY2506" s="52" t="s">
        <v>171</v>
      </c>
      <c r="JP2506" s="51" t="s">
        <v>999</v>
      </c>
    </row>
    <row r="2507" spans="181:276">
      <c r="JP2507" s="52">
        <v>136340</v>
      </c>
    </row>
    <row r="2508" spans="181:276">
      <c r="FY2508" s="51" t="s">
        <v>962</v>
      </c>
    </row>
    <row r="2509" spans="181:276">
      <c r="FY2509" s="52" t="s">
        <v>171</v>
      </c>
      <c r="JP2509" s="51" t="s">
        <v>98</v>
      </c>
    </row>
    <row r="2510" spans="181:276">
      <c r="JP2510" s="52" t="s">
        <v>5168</v>
      </c>
    </row>
    <row r="2511" spans="181:276">
      <c r="FY2511" s="51" t="s">
        <v>964</v>
      </c>
    </row>
    <row r="2512" spans="181:276">
      <c r="FY2512" s="52" t="s">
        <v>171</v>
      </c>
    </row>
    <row r="2514" spans="181:276">
      <c r="FY2514" s="51" t="s">
        <v>966</v>
      </c>
      <c r="JP2514" s="51" t="s">
        <v>950</v>
      </c>
    </row>
    <row r="2515" spans="181:276">
      <c r="FY2515" s="52" t="s">
        <v>171</v>
      </c>
      <c r="JP2515" s="52" t="s">
        <v>5169</v>
      </c>
    </row>
    <row r="2517" spans="181:276">
      <c r="FY2517" s="51" t="s">
        <v>968</v>
      </c>
      <c r="JP2517" s="51" t="s">
        <v>987</v>
      </c>
    </row>
    <row r="2518" spans="181:276">
      <c r="FY2518" s="52" t="s">
        <v>124</v>
      </c>
      <c r="JP2518" s="52" t="s">
        <v>953</v>
      </c>
    </row>
    <row r="2520" spans="181:276">
      <c r="FY2520" s="51" t="s">
        <v>969</v>
      </c>
      <c r="JP2520" s="51" t="s">
        <v>989</v>
      </c>
    </row>
    <row r="2521" spans="181:276">
      <c r="FY2521" s="52" t="s">
        <v>124</v>
      </c>
      <c r="JP2521" s="52" t="s">
        <v>1001</v>
      </c>
    </row>
    <row r="2523" spans="181:276">
      <c r="FY2523" s="51" t="s">
        <v>970</v>
      </c>
      <c r="JP2523" s="51" t="s">
        <v>991</v>
      </c>
    </row>
    <row r="2524" spans="181:276">
      <c r="FY2524" s="52" t="s">
        <v>124</v>
      </c>
      <c r="JP2524" s="52" t="s">
        <v>1746</v>
      </c>
    </row>
    <row r="2526" spans="181:276">
      <c r="FY2526" s="51" t="s">
        <v>971</v>
      </c>
      <c r="JP2526" s="51" t="s">
        <v>958</v>
      </c>
    </row>
    <row r="2527" spans="181:276">
      <c r="JP2527" s="52" t="s">
        <v>1003</v>
      </c>
    </row>
    <row r="2528" spans="181:276">
      <c r="FY2528" s="51" t="s">
        <v>972</v>
      </c>
    </row>
    <row r="2529" spans="181:276">
      <c r="JP2529" s="51" t="s">
        <v>994</v>
      </c>
    </row>
    <row r="2530" spans="181:276">
      <c r="FY2530" s="51" t="s">
        <v>973</v>
      </c>
      <c r="JP2530" s="52" t="s">
        <v>5170</v>
      </c>
    </row>
    <row r="2532" spans="181:276">
      <c r="FY2532" s="51" t="s">
        <v>98</v>
      </c>
      <c r="JP2532" s="51" t="s">
        <v>961</v>
      </c>
    </row>
    <row r="2533" spans="181:276">
      <c r="JP2533" s="52" t="s">
        <v>918</v>
      </c>
    </row>
    <row r="2535" spans="181:276">
      <c r="JP2535" s="51" t="s">
        <v>962</v>
      </c>
    </row>
    <row r="2536" spans="181:276">
      <c r="FY2536" s="51" t="s">
        <v>950</v>
      </c>
      <c r="JP2536" s="52" t="s">
        <v>996</v>
      </c>
    </row>
    <row r="2537" spans="181:276">
      <c r="FY2537" s="52" t="s">
        <v>171</v>
      </c>
    </row>
    <row r="2538" spans="181:276">
      <c r="JP2538" s="51" t="s">
        <v>964</v>
      </c>
    </row>
    <row r="2539" spans="181:276">
      <c r="FY2539" s="51" t="s">
        <v>952</v>
      </c>
      <c r="JP2539" s="52" t="s">
        <v>965</v>
      </c>
    </row>
    <row r="2540" spans="181:276">
      <c r="FY2540" s="52" t="s">
        <v>171</v>
      </c>
    </row>
    <row r="2541" spans="181:276">
      <c r="JP2541" s="51" t="s">
        <v>966</v>
      </c>
    </row>
    <row r="2542" spans="181:276">
      <c r="FY2542" s="51" t="s">
        <v>954</v>
      </c>
      <c r="JP2542" s="52" t="s">
        <v>1731</v>
      </c>
    </row>
    <row r="2543" spans="181:276">
      <c r="FY2543" s="52" t="s">
        <v>171</v>
      </c>
    </row>
    <row r="2544" spans="181:276">
      <c r="JP2544" s="51" t="s">
        <v>968</v>
      </c>
    </row>
    <row r="2545" spans="181:276">
      <c r="FY2545" s="51" t="s">
        <v>956</v>
      </c>
      <c r="JP2545" s="52" t="s">
        <v>124</v>
      </c>
    </row>
    <row r="2546" spans="181:276">
      <c r="FY2546" s="52" t="s">
        <v>124</v>
      </c>
    </row>
    <row r="2547" spans="181:276">
      <c r="JP2547" s="51" t="s">
        <v>969</v>
      </c>
    </row>
    <row r="2548" spans="181:276">
      <c r="FY2548" s="51" t="s">
        <v>958</v>
      </c>
      <c r="JP2548" s="52" t="s">
        <v>124</v>
      </c>
    </row>
    <row r="2549" spans="181:276">
      <c r="FY2549" s="52" t="s">
        <v>171</v>
      </c>
    </row>
    <row r="2550" spans="181:276">
      <c r="JP2550" s="51" t="s">
        <v>970</v>
      </c>
    </row>
    <row r="2551" spans="181:276">
      <c r="FY2551" s="51" t="s">
        <v>960</v>
      </c>
      <c r="JP2551" s="52" t="s">
        <v>124</v>
      </c>
    </row>
    <row r="2553" spans="181:276">
      <c r="FY2553" s="51" t="s">
        <v>961</v>
      </c>
      <c r="JP2553" s="51" t="s">
        <v>971</v>
      </c>
    </row>
    <row r="2554" spans="181:276">
      <c r="FY2554" s="52" t="s">
        <v>171</v>
      </c>
      <c r="JP2554" s="52" t="s">
        <v>5171</v>
      </c>
    </row>
    <row r="2556" spans="181:276">
      <c r="FY2556" s="51" t="s">
        <v>962</v>
      </c>
      <c r="JP2556" s="51" t="s">
        <v>998</v>
      </c>
    </row>
    <row r="2557" spans="181:276">
      <c r="FY2557" s="52" t="s">
        <v>171</v>
      </c>
      <c r="JP2557" s="52" t="s">
        <v>5172</v>
      </c>
    </row>
    <row r="2559" spans="181:276">
      <c r="FY2559" s="51" t="s">
        <v>964</v>
      </c>
      <c r="JP2559" s="51" t="s">
        <v>999</v>
      </c>
    </row>
    <row r="2560" spans="181:276">
      <c r="FY2560" s="52" t="s">
        <v>171</v>
      </c>
      <c r="JP2560" s="52">
        <v>0</v>
      </c>
    </row>
    <row r="2562" spans="181:276">
      <c r="FY2562" s="51" t="s">
        <v>966</v>
      </c>
      <c r="JP2562" s="51" t="s">
        <v>98</v>
      </c>
    </row>
    <row r="2563" spans="181:276">
      <c r="FY2563" s="52" t="s">
        <v>171</v>
      </c>
      <c r="JP2563" s="52" t="s">
        <v>5173</v>
      </c>
    </row>
    <row r="2565" spans="181:276">
      <c r="FY2565" s="51" t="s">
        <v>968</v>
      </c>
    </row>
    <row r="2566" spans="181:276">
      <c r="FY2566" s="52" t="s">
        <v>124</v>
      </c>
    </row>
    <row r="2567" spans="181:276">
      <c r="JP2567" s="51" t="s">
        <v>950</v>
      </c>
    </row>
    <row r="2568" spans="181:276">
      <c r="FY2568" s="51" t="s">
        <v>969</v>
      </c>
      <c r="JP2568" s="52" t="s">
        <v>5174</v>
      </c>
    </row>
    <row r="2569" spans="181:276">
      <c r="FY2569" s="52" t="s">
        <v>124</v>
      </c>
    </row>
    <row r="2570" spans="181:276">
      <c r="JP2570" s="51" t="s">
        <v>987</v>
      </c>
    </row>
    <row r="2571" spans="181:276">
      <c r="FY2571" s="51" t="s">
        <v>970</v>
      </c>
      <c r="JP2571" s="52" t="s">
        <v>953</v>
      </c>
    </row>
    <row r="2572" spans="181:276">
      <c r="FY2572" s="52" t="s">
        <v>124</v>
      </c>
    </row>
    <row r="2573" spans="181:276">
      <c r="JP2573" s="51" t="s">
        <v>989</v>
      </c>
    </row>
    <row r="2574" spans="181:276">
      <c r="FY2574" s="51" t="s">
        <v>971</v>
      </c>
      <c r="JP2574" s="52" t="s">
        <v>1006</v>
      </c>
    </row>
    <row r="2576" spans="181:276">
      <c r="FY2576" s="51" t="s">
        <v>972</v>
      </c>
      <c r="JP2576" s="51" t="s">
        <v>991</v>
      </c>
    </row>
    <row r="2577" spans="181:276">
      <c r="JP2577" s="52" t="s">
        <v>171</v>
      </c>
    </row>
    <row r="2578" spans="181:276">
      <c r="FY2578" s="51" t="s">
        <v>973</v>
      </c>
    </row>
    <row r="2579" spans="181:276">
      <c r="JP2579" s="51" t="s">
        <v>958</v>
      </c>
    </row>
    <row r="2580" spans="181:276">
      <c r="FY2580" s="51" t="s">
        <v>98</v>
      </c>
      <c r="JP2580" s="52" t="s">
        <v>4640</v>
      </c>
    </row>
    <row r="2582" spans="181:276">
      <c r="JP2582" s="51" t="s">
        <v>994</v>
      </c>
    </row>
    <row r="2583" spans="181:276">
      <c r="JP2583" s="52" t="s">
        <v>5175</v>
      </c>
    </row>
    <row r="2584" spans="181:276">
      <c r="FY2584" s="51" t="s">
        <v>950</v>
      </c>
    </row>
    <row r="2585" spans="181:276">
      <c r="FY2585" s="52" t="s">
        <v>171</v>
      </c>
      <c r="JP2585" s="51" t="s">
        <v>961</v>
      </c>
    </row>
    <row r="2586" spans="181:276">
      <c r="JP2586" s="52" t="s">
        <v>919</v>
      </c>
    </row>
    <row r="2587" spans="181:276">
      <c r="FY2587" s="51" t="s">
        <v>952</v>
      </c>
    </row>
    <row r="2588" spans="181:276">
      <c r="FY2588" s="52" t="s">
        <v>171</v>
      </c>
      <c r="JP2588" s="51" t="s">
        <v>962</v>
      </c>
    </row>
    <row r="2589" spans="181:276">
      <c r="JP2589" s="52" t="s">
        <v>996</v>
      </c>
    </row>
    <row r="2590" spans="181:276">
      <c r="FY2590" s="51" t="s">
        <v>954</v>
      </c>
    </row>
    <row r="2591" spans="181:276">
      <c r="FY2591" s="52" t="s">
        <v>171</v>
      </c>
      <c r="JP2591" s="51" t="s">
        <v>964</v>
      </c>
    </row>
    <row r="2592" spans="181:276">
      <c r="JP2592" s="52" t="s">
        <v>1195</v>
      </c>
    </row>
    <row r="2593" spans="181:276">
      <c r="FY2593" s="51" t="s">
        <v>956</v>
      </c>
    </row>
    <row r="2594" spans="181:276">
      <c r="FY2594" s="52" t="s">
        <v>124</v>
      </c>
      <c r="JP2594" s="51" t="s">
        <v>966</v>
      </c>
    </row>
    <row r="2595" spans="181:276">
      <c r="JP2595" s="52" t="s">
        <v>1731</v>
      </c>
    </row>
    <row r="2596" spans="181:276">
      <c r="FY2596" s="51" t="s">
        <v>958</v>
      </c>
    </row>
    <row r="2597" spans="181:276">
      <c r="FY2597" s="52" t="s">
        <v>171</v>
      </c>
      <c r="JP2597" s="51" t="s">
        <v>968</v>
      </c>
    </row>
    <row r="2598" spans="181:276">
      <c r="JP2598" s="52" t="s">
        <v>124</v>
      </c>
    </row>
    <row r="2599" spans="181:276">
      <c r="FY2599" s="51" t="s">
        <v>960</v>
      </c>
    </row>
    <row r="2600" spans="181:276">
      <c r="JP2600" s="51" t="s">
        <v>969</v>
      </c>
    </row>
    <row r="2601" spans="181:276">
      <c r="FY2601" s="51" t="s">
        <v>961</v>
      </c>
      <c r="JP2601" s="52" t="s">
        <v>124</v>
      </c>
    </row>
    <row r="2602" spans="181:276">
      <c r="FY2602" s="52" t="s">
        <v>171</v>
      </c>
    </row>
    <row r="2603" spans="181:276">
      <c r="JP2603" s="51" t="s">
        <v>970</v>
      </c>
    </row>
    <row r="2604" spans="181:276">
      <c r="FY2604" s="51" t="s">
        <v>962</v>
      </c>
      <c r="JP2604" s="52" t="s">
        <v>124</v>
      </c>
    </row>
    <row r="2605" spans="181:276">
      <c r="FY2605" s="52" t="s">
        <v>171</v>
      </c>
    </row>
    <row r="2606" spans="181:276">
      <c r="JP2606" s="51" t="s">
        <v>971</v>
      </c>
    </row>
    <row r="2607" spans="181:276">
      <c r="FY2607" s="51" t="s">
        <v>964</v>
      </c>
      <c r="JP2607" s="52" t="s">
        <v>5176</v>
      </c>
    </row>
    <row r="2608" spans="181:276">
      <c r="FY2608" s="52" t="s">
        <v>171</v>
      </c>
    </row>
    <row r="2609" spans="181:278">
      <c r="JP2609" s="51" t="s">
        <v>998</v>
      </c>
    </row>
    <row r="2610" spans="181:278">
      <c r="FY2610" s="51" t="s">
        <v>966</v>
      </c>
      <c r="JP2610" s="52" t="s">
        <v>5177</v>
      </c>
    </row>
    <row r="2611" spans="181:278">
      <c r="FY2611" s="52" t="s">
        <v>171</v>
      </c>
    </row>
    <row r="2612" spans="181:278">
      <c r="JP2612" s="51" t="s">
        <v>999</v>
      </c>
    </row>
    <row r="2613" spans="181:278">
      <c r="FY2613" s="51" t="s">
        <v>968</v>
      </c>
      <c r="JP2613" s="52">
        <v>1363400</v>
      </c>
    </row>
    <row r="2614" spans="181:278">
      <c r="FY2614" s="52" t="s">
        <v>124</v>
      </c>
    </row>
    <row r="2615" spans="181:278">
      <c r="JP2615" s="51" t="s">
        <v>98</v>
      </c>
    </row>
    <row r="2616" spans="181:278">
      <c r="FY2616" s="51" t="s">
        <v>969</v>
      </c>
      <c r="JP2616" s="52" t="s">
        <v>5178</v>
      </c>
    </row>
    <row r="2617" spans="181:278">
      <c r="FY2617" s="52" t="s">
        <v>124</v>
      </c>
    </row>
    <row r="2619" spans="181:278">
      <c r="FY2619" s="51" t="s">
        <v>970</v>
      </c>
    </row>
    <row r="2620" spans="181:278" ht="16.5">
      <c r="FY2620" s="52" t="s">
        <v>124</v>
      </c>
      <c r="JP2620" s="50" t="s">
        <v>1009</v>
      </c>
    </row>
    <row r="2622" spans="181:278">
      <c r="FY2622" s="51" t="s">
        <v>971</v>
      </c>
    </row>
    <row r="2623" spans="181:278" ht="15" thickBot="1">
      <c r="JP2623" s="51" t="s">
        <v>1010</v>
      </c>
    </row>
    <row r="2624" spans="181:278" ht="15" thickBot="1">
      <c r="FY2624" s="51" t="s">
        <v>972</v>
      </c>
      <c r="JP2624" s="126"/>
      <c r="JQ2624" s="69" t="s">
        <v>1011</v>
      </c>
      <c r="JR2624" s="69" t="s">
        <v>1012</v>
      </c>
    </row>
    <row r="2625" spans="181:278" ht="400.5" thickBot="1">
      <c r="JP2625" s="127" t="s">
        <v>990</v>
      </c>
      <c r="JQ2625" s="70" t="s">
        <v>1525</v>
      </c>
      <c r="JR2625" s="70" t="s">
        <v>5179</v>
      </c>
    </row>
    <row r="2626" spans="181:278" ht="409.6" thickBot="1">
      <c r="FY2626" s="51" t="s">
        <v>973</v>
      </c>
      <c r="JP2626" s="130" t="s">
        <v>1014</v>
      </c>
      <c r="JQ2626" s="71" t="s">
        <v>1013</v>
      </c>
      <c r="JR2626" s="71" t="s">
        <v>5180</v>
      </c>
    </row>
    <row r="2627" spans="181:278" ht="408.5" thickBot="1">
      <c r="JP2627" s="127" t="s">
        <v>1015</v>
      </c>
      <c r="JQ2627" s="70" t="s">
        <v>1525</v>
      </c>
      <c r="JR2627" s="70" t="s">
        <v>5181</v>
      </c>
    </row>
    <row r="2628" spans="181:278" ht="64.5" thickBot="1">
      <c r="FY2628" s="51" t="s">
        <v>98</v>
      </c>
      <c r="JP2628" s="130" t="s">
        <v>1016</v>
      </c>
      <c r="JQ2628" s="71" t="s">
        <v>1525</v>
      </c>
      <c r="JR2628" s="71" t="s">
        <v>5182</v>
      </c>
    </row>
    <row r="2629" spans="181:278" ht="264.5" thickBot="1">
      <c r="JP2629" s="127" t="s">
        <v>1017</v>
      </c>
      <c r="JQ2629" s="70" t="s">
        <v>1525</v>
      </c>
      <c r="JR2629" s="70" t="s">
        <v>5183</v>
      </c>
    </row>
    <row r="2630" spans="181:278" ht="35" thickBot="1">
      <c r="JP2630" s="130" t="s">
        <v>1019</v>
      </c>
      <c r="JQ2630" s="71" t="s">
        <v>171</v>
      </c>
      <c r="JR2630" s="73"/>
    </row>
    <row r="2631" spans="181:278" ht="16.5">
      <c r="JP2631" s="50" t="s">
        <v>1020</v>
      </c>
    </row>
    <row r="2632" spans="181:278">
      <c r="FY2632" s="51" t="s">
        <v>950</v>
      </c>
    </row>
    <row r="2633" spans="181:278">
      <c r="FY2633" s="52" t="s">
        <v>171</v>
      </c>
    </row>
    <row r="2634" spans="181:278" ht="15" thickBot="1">
      <c r="JP2634" s="51" t="s">
        <v>1021</v>
      </c>
    </row>
    <row r="2635" spans="181:278" ht="15" thickBot="1">
      <c r="FY2635" s="51" t="s">
        <v>952</v>
      </c>
      <c r="JP2635" s="126"/>
      <c r="JQ2635" s="69" t="s">
        <v>1022</v>
      </c>
      <c r="JR2635" s="69" t="s">
        <v>1012</v>
      </c>
    </row>
    <row r="2636" spans="181:278" ht="368.5" thickBot="1">
      <c r="FY2636" s="52" t="s">
        <v>171</v>
      </c>
      <c r="JP2636" s="127" t="s">
        <v>1023</v>
      </c>
      <c r="JQ2636" s="70" t="s">
        <v>1013</v>
      </c>
      <c r="JR2636" s="70" t="s">
        <v>5184</v>
      </c>
    </row>
    <row r="2637" spans="181:278" ht="56.5" thickBot="1">
      <c r="JP2637" s="130" t="s">
        <v>1024</v>
      </c>
      <c r="JQ2637" s="71" t="s">
        <v>1525</v>
      </c>
      <c r="JR2637" s="71" t="s">
        <v>5185</v>
      </c>
    </row>
    <row r="2638" spans="181:278" ht="409.6" thickBot="1">
      <c r="FY2638" s="51" t="s">
        <v>954</v>
      </c>
      <c r="JP2638" s="127" t="s">
        <v>1025</v>
      </c>
      <c r="JQ2638" s="70" t="s">
        <v>1525</v>
      </c>
      <c r="JR2638" s="70" t="s">
        <v>5186</v>
      </c>
    </row>
    <row r="2639" spans="181:278" ht="35" thickBot="1">
      <c r="FY2639" s="52" t="s">
        <v>171</v>
      </c>
      <c r="JP2639" s="130" t="s">
        <v>1026</v>
      </c>
      <c r="JQ2639" s="71" t="s">
        <v>1018</v>
      </c>
      <c r="JR2639" s="71" t="s">
        <v>5187</v>
      </c>
    </row>
    <row r="2640" spans="181:278" ht="32.5" thickBot="1">
      <c r="JP2640" s="127" t="s">
        <v>1027</v>
      </c>
      <c r="JQ2640" s="70" t="s">
        <v>1018</v>
      </c>
      <c r="JR2640" s="70" t="s">
        <v>5188</v>
      </c>
    </row>
    <row r="2641" spans="181:278" ht="409.6" thickBot="1">
      <c r="FY2641" s="51" t="s">
        <v>956</v>
      </c>
      <c r="JP2641" s="130" t="s">
        <v>1028</v>
      </c>
      <c r="JQ2641" s="71" t="s">
        <v>1525</v>
      </c>
      <c r="JR2641" s="71" t="s">
        <v>5189</v>
      </c>
    </row>
    <row r="2642" spans="181:278" ht="120.5" thickBot="1">
      <c r="FY2642" s="52" t="s">
        <v>124</v>
      </c>
      <c r="JP2642" s="127" t="s">
        <v>1029</v>
      </c>
      <c r="JQ2642" s="70" t="s">
        <v>1525</v>
      </c>
      <c r="JR2642" s="70" t="s">
        <v>5190</v>
      </c>
    </row>
    <row r="2643" spans="181:278" ht="15" thickBot="1">
      <c r="JP2643" s="130" t="s">
        <v>36</v>
      </c>
      <c r="JQ2643" s="71" t="s">
        <v>171</v>
      </c>
      <c r="JR2643" s="73"/>
    </row>
    <row r="2644" spans="181:278" ht="16.5">
      <c r="FY2644" s="51" t="s">
        <v>958</v>
      </c>
      <c r="JP2644" s="50" t="s">
        <v>1031</v>
      </c>
    </row>
    <row r="2645" spans="181:278">
      <c r="FY2645" s="52" t="s">
        <v>171</v>
      </c>
    </row>
    <row r="2647" spans="181:278" ht="16.5">
      <c r="FY2647" s="51" t="s">
        <v>960</v>
      </c>
      <c r="JP2647" s="50" t="s">
        <v>1032</v>
      </c>
    </row>
    <row r="2649" spans="181:278">
      <c r="FY2649" s="51" t="s">
        <v>961</v>
      </c>
    </row>
    <row r="2650" spans="181:278">
      <c r="FY2650" s="52" t="s">
        <v>171</v>
      </c>
      <c r="JP2650" s="51" t="s">
        <v>1033</v>
      </c>
    </row>
    <row r="2651" spans="181:278">
      <c r="JP2651" s="52" t="s">
        <v>132</v>
      </c>
    </row>
    <row r="2652" spans="181:278">
      <c r="FY2652" s="51" t="s">
        <v>962</v>
      </c>
    </row>
    <row r="2653" spans="181:278" ht="16.5">
      <c r="FY2653" s="52" t="s">
        <v>171</v>
      </c>
      <c r="JP2653" s="50" t="s">
        <v>1034</v>
      </c>
    </row>
    <row r="2655" spans="181:278">
      <c r="FY2655" s="51" t="s">
        <v>964</v>
      </c>
    </row>
    <row r="2656" spans="181:278">
      <c r="FY2656" s="52" t="s">
        <v>171</v>
      </c>
      <c r="JP2656" s="51" t="s">
        <v>1035</v>
      </c>
    </row>
    <row r="2657" spans="181:276">
      <c r="JP2657" s="52" t="s">
        <v>1036</v>
      </c>
    </row>
    <row r="2658" spans="181:276">
      <c r="FY2658" s="51" t="s">
        <v>966</v>
      </c>
    </row>
    <row r="2659" spans="181:276" ht="16.5">
      <c r="FY2659" s="52" t="s">
        <v>171</v>
      </c>
      <c r="JP2659" s="50" t="s">
        <v>1037</v>
      </c>
    </row>
    <row r="2661" spans="181:276">
      <c r="FY2661" s="51" t="s">
        <v>968</v>
      </c>
    </row>
    <row r="2662" spans="181:276">
      <c r="FY2662" s="52" t="s">
        <v>124</v>
      </c>
      <c r="JP2662" s="51" t="s">
        <v>1038</v>
      </c>
    </row>
    <row r="2663" spans="181:276">
      <c r="JP2663" s="52" t="s">
        <v>1430</v>
      </c>
    </row>
    <row r="2664" spans="181:276">
      <c r="FY2664" s="51" t="s">
        <v>969</v>
      </c>
      <c r="JP2664" s="52" t="s">
        <v>5191</v>
      </c>
    </row>
    <row r="2665" spans="181:276">
      <c r="FY2665" s="52" t="s">
        <v>124</v>
      </c>
      <c r="JP2665" s="52" t="s">
        <v>5192</v>
      </c>
    </row>
    <row r="2666" spans="181:276">
      <c r="JP2666" s="52" t="s">
        <v>5193</v>
      </c>
    </row>
    <row r="2667" spans="181:276">
      <c r="FY2667" s="51" t="s">
        <v>970</v>
      </c>
      <c r="JP2667" s="52" t="s">
        <v>5194</v>
      </c>
    </row>
    <row r="2668" spans="181:276">
      <c r="FY2668" s="52" t="s">
        <v>124</v>
      </c>
      <c r="JP2668" s="52" t="s">
        <v>5195</v>
      </c>
    </row>
    <row r="2669" spans="181:276">
      <c r="JP2669" s="68"/>
    </row>
    <row r="2670" spans="181:276">
      <c r="FY2670" s="51" t="s">
        <v>971</v>
      </c>
      <c r="JP2670" s="52" t="s">
        <v>5196</v>
      </c>
    </row>
    <row r="2671" spans="181:276">
      <c r="JP2671" s="52" t="s">
        <v>5197</v>
      </c>
    </row>
    <row r="2672" spans="181:276">
      <c r="FY2672" s="51" t="s">
        <v>972</v>
      </c>
      <c r="JP2672" s="52" t="s">
        <v>5198</v>
      </c>
    </row>
    <row r="2673" spans="181:276">
      <c r="JP2673" s="52" t="s">
        <v>5199</v>
      </c>
    </row>
    <row r="2674" spans="181:276">
      <c r="FY2674" s="51" t="s">
        <v>973</v>
      </c>
      <c r="JP2674" s="52" t="s">
        <v>5200</v>
      </c>
    </row>
    <row r="2675" spans="181:276">
      <c r="JP2675" s="52" t="s">
        <v>5201</v>
      </c>
    </row>
    <row r="2676" spans="181:276">
      <c r="FY2676" s="51" t="s">
        <v>98</v>
      </c>
      <c r="JP2676" s="68"/>
    </row>
    <row r="2677" spans="181:276">
      <c r="JP2677" s="52" t="s">
        <v>5202</v>
      </c>
    </row>
    <row r="2678" spans="181:276">
      <c r="JP2678" s="52" t="s">
        <v>1430</v>
      </c>
    </row>
    <row r="2679" spans="181:276">
      <c r="JP2679" s="52" t="s">
        <v>5203</v>
      </c>
    </row>
    <row r="2680" spans="181:276">
      <c r="FY2680" s="51" t="s">
        <v>950</v>
      </c>
      <c r="JP2680" s="52" t="s">
        <v>5204</v>
      </c>
    </row>
    <row r="2681" spans="181:276">
      <c r="FY2681" s="52" t="s">
        <v>171</v>
      </c>
      <c r="JP2681" s="52" t="s">
        <v>1430</v>
      </c>
    </row>
    <row r="2682" spans="181:276">
      <c r="JP2682" s="52" t="s">
        <v>5205</v>
      </c>
    </row>
    <row r="2683" spans="181:276">
      <c r="FY2683" s="51" t="s">
        <v>952</v>
      </c>
      <c r="JP2683" s="52" t="s">
        <v>5206</v>
      </c>
    </row>
    <row r="2684" spans="181:276">
      <c r="FY2684" s="52" t="s">
        <v>171</v>
      </c>
      <c r="JP2684" s="68"/>
    </row>
    <row r="2685" spans="181:276">
      <c r="JP2685" s="52" t="s">
        <v>5207</v>
      </c>
    </row>
    <row r="2686" spans="181:276">
      <c r="FY2686" s="51" t="s">
        <v>954</v>
      </c>
      <c r="JP2686" s="52" t="s">
        <v>5208</v>
      </c>
    </row>
    <row r="2687" spans="181:276">
      <c r="FY2687" s="52" t="s">
        <v>171</v>
      </c>
      <c r="JP2687" s="68"/>
    </row>
    <row r="2688" spans="181:276">
      <c r="JP2688" s="68"/>
    </row>
    <row r="2689" spans="181:276">
      <c r="FY2689" s="51" t="s">
        <v>956</v>
      </c>
      <c r="JP2689" s="52" t="s">
        <v>5209</v>
      </c>
    </row>
    <row r="2690" spans="181:276">
      <c r="FY2690" s="52" t="s">
        <v>124</v>
      </c>
      <c r="JP2690" s="52" t="s">
        <v>5210</v>
      </c>
    </row>
    <row r="2691" spans="181:276">
      <c r="JP2691" s="68"/>
    </row>
    <row r="2692" spans="181:276">
      <c r="FY2692" s="51" t="s">
        <v>958</v>
      </c>
      <c r="JP2692" s="52" t="s">
        <v>1430</v>
      </c>
    </row>
    <row r="2693" spans="181:276">
      <c r="FY2693" s="52" t="s">
        <v>171</v>
      </c>
      <c r="JP2693" s="52" t="s">
        <v>5211</v>
      </c>
    </row>
    <row r="2694" spans="181:276">
      <c r="JP2694" s="52" t="s">
        <v>5212</v>
      </c>
    </row>
    <row r="2695" spans="181:276">
      <c r="FY2695" s="51" t="s">
        <v>960</v>
      </c>
      <c r="JP2695" s="52" t="s">
        <v>5213</v>
      </c>
    </row>
    <row r="2697" spans="181:276" ht="16.5">
      <c r="FY2697" s="51" t="s">
        <v>961</v>
      </c>
      <c r="JP2697" s="50" t="s">
        <v>1039</v>
      </c>
    </row>
    <row r="2698" spans="181:276">
      <c r="FY2698" s="52" t="s">
        <v>171</v>
      </c>
    </row>
    <row r="2700" spans="181:276">
      <c r="FY2700" s="51" t="s">
        <v>962</v>
      </c>
      <c r="JP2700" s="51" t="s">
        <v>1040</v>
      </c>
    </row>
    <row r="2701" spans="181:276">
      <c r="FY2701" s="52" t="s">
        <v>171</v>
      </c>
      <c r="JP2701" s="52" t="s">
        <v>5214</v>
      </c>
    </row>
    <row r="2702" spans="181:276">
      <c r="JP2702" s="52" t="s">
        <v>5215</v>
      </c>
    </row>
    <row r="2703" spans="181:276">
      <c r="FY2703" s="51" t="s">
        <v>964</v>
      </c>
    </row>
    <row r="2704" spans="181:276" ht="16.5">
      <c r="FY2704" s="52" t="s">
        <v>171</v>
      </c>
      <c r="JP2704" s="50" t="s">
        <v>735</v>
      </c>
    </row>
    <row r="2706" spans="181:276">
      <c r="FY2706" s="51" t="s">
        <v>966</v>
      </c>
    </row>
    <row r="2707" spans="181:276" ht="16.5">
      <c r="FY2707" s="52" t="s">
        <v>171</v>
      </c>
      <c r="JP2707" s="50" t="s">
        <v>1041</v>
      </c>
    </row>
    <row r="2709" spans="181:276">
      <c r="FY2709" s="51" t="s">
        <v>968</v>
      </c>
    </row>
    <row r="2710" spans="181:276">
      <c r="FY2710" s="52" t="s">
        <v>124</v>
      </c>
      <c r="JP2710" s="51" t="s">
        <v>1042</v>
      </c>
    </row>
    <row r="2711" spans="181:276">
      <c r="JP2711" s="52" t="s">
        <v>1043</v>
      </c>
    </row>
    <row r="2712" spans="181:276">
      <c r="FY2712" s="51" t="s">
        <v>969</v>
      </c>
    </row>
    <row r="2713" spans="181:276" ht="16.5">
      <c r="FY2713" s="52" t="s">
        <v>124</v>
      </c>
      <c r="JP2713" s="50" t="s">
        <v>1044</v>
      </c>
    </row>
    <row r="2715" spans="181:276">
      <c r="FY2715" s="51" t="s">
        <v>970</v>
      </c>
    </row>
    <row r="2716" spans="181:276">
      <c r="FY2716" s="52" t="s">
        <v>124</v>
      </c>
      <c r="JP2716" s="51" t="s">
        <v>1045</v>
      </c>
    </row>
    <row r="2718" spans="181:276">
      <c r="FY2718" s="51" t="s">
        <v>971</v>
      </c>
      <c r="JP2718" s="51" t="s">
        <v>1046</v>
      </c>
    </row>
    <row r="2719" spans="181:276">
      <c r="JP2719" s="52" t="s">
        <v>1047</v>
      </c>
    </row>
    <row r="2720" spans="181:276">
      <c r="FY2720" s="51" t="s">
        <v>972</v>
      </c>
    </row>
    <row r="2721" spans="181:276">
      <c r="JP2721" s="51" t="s">
        <v>707</v>
      </c>
    </row>
    <row r="2722" spans="181:276">
      <c r="FY2722" s="51" t="s">
        <v>973</v>
      </c>
      <c r="JP2722" s="52" t="s">
        <v>1048</v>
      </c>
    </row>
    <row r="2724" spans="181:276">
      <c r="FY2724" s="51" t="s">
        <v>98</v>
      </c>
      <c r="JP2724" s="51" t="s">
        <v>1049</v>
      </c>
    </row>
    <row r="2725" spans="181:276">
      <c r="JP2725" s="52">
        <v>100</v>
      </c>
    </row>
    <row r="2727" spans="181:276">
      <c r="JP2727" s="51" t="s">
        <v>1050</v>
      </c>
    </row>
    <row r="2728" spans="181:276">
      <c r="FY2728" s="51" t="s">
        <v>950</v>
      </c>
      <c r="JP2728" s="52">
        <v>6</v>
      </c>
    </row>
    <row r="2729" spans="181:276">
      <c r="FY2729" s="52" t="s">
        <v>171</v>
      </c>
    </row>
    <row r="2730" spans="181:276">
      <c r="JP2730" s="51" t="s">
        <v>1051</v>
      </c>
    </row>
    <row r="2731" spans="181:276">
      <c r="FY2731" s="51" t="s">
        <v>952</v>
      </c>
      <c r="JP2731" s="52" t="s">
        <v>1052</v>
      </c>
    </row>
    <row r="2732" spans="181:276">
      <c r="FY2732" s="52" t="s">
        <v>171</v>
      </c>
    </row>
    <row r="2733" spans="181:276">
      <c r="JP2733" s="51" t="s">
        <v>1053</v>
      </c>
    </row>
    <row r="2734" spans="181:276">
      <c r="FY2734" s="51" t="s">
        <v>954</v>
      </c>
      <c r="JP2734" s="52">
        <v>2016</v>
      </c>
    </row>
    <row r="2735" spans="181:276">
      <c r="FY2735" s="52" t="s">
        <v>171</v>
      </c>
    </row>
    <row r="2736" spans="181:276">
      <c r="JP2736" s="51" t="s">
        <v>1054</v>
      </c>
    </row>
    <row r="2737" spans="181:276">
      <c r="FY2737" s="51" t="s">
        <v>956</v>
      </c>
      <c r="JP2737" s="52">
        <v>2017</v>
      </c>
    </row>
    <row r="2738" spans="181:276">
      <c r="FY2738" s="52" t="s">
        <v>124</v>
      </c>
    </row>
    <row r="2739" spans="181:276">
      <c r="JP2739" s="51" t="s">
        <v>1055</v>
      </c>
    </row>
    <row r="2740" spans="181:276">
      <c r="FY2740" s="51" t="s">
        <v>958</v>
      </c>
      <c r="JP2740" s="52">
        <v>0.53580000000000005</v>
      </c>
    </row>
    <row r="2741" spans="181:276">
      <c r="FY2741" s="52" t="s">
        <v>171</v>
      </c>
    </row>
    <row r="2742" spans="181:276">
      <c r="JP2742" s="51" t="s">
        <v>1056</v>
      </c>
    </row>
    <row r="2743" spans="181:276">
      <c r="FY2743" s="51" t="s">
        <v>960</v>
      </c>
      <c r="JP2743" s="52">
        <v>2020</v>
      </c>
    </row>
    <row r="2745" spans="181:276">
      <c r="FY2745" s="51" t="s">
        <v>961</v>
      </c>
      <c r="JP2745" s="51" t="s">
        <v>1057</v>
      </c>
    </row>
    <row r="2746" spans="181:276">
      <c r="FY2746" s="52" t="s">
        <v>171</v>
      </c>
      <c r="JP2746" s="52" t="s">
        <v>1058</v>
      </c>
    </row>
    <row r="2748" spans="181:276">
      <c r="FY2748" s="51" t="s">
        <v>962</v>
      </c>
      <c r="JP2748" s="51" t="s">
        <v>1059</v>
      </c>
    </row>
    <row r="2749" spans="181:276">
      <c r="FY2749" s="52" t="s">
        <v>171</v>
      </c>
      <c r="JP2749" s="52">
        <v>100</v>
      </c>
    </row>
    <row r="2751" spans="181:276">
      <c r="FY2751" s="51" t="s">
        <v>964</v>
      </c>
      <c r="JP2751" s="51" t="s">
        <v>1060</v>
      </c>
    </row>
    <row r="2752" spans="181:276">
      <c r="FY2752" s="52" t="s">
        <v>171</v>
      </c>
      <c r="JP2752" s="52" t="s">
        <v>1061</v>
      </c>
    </row>
    <row r="2754" spans="181:276">
      <c r="FY2754" s="51" t="s">
        <v>966</v>
      </c>
      <c r="JP2754" s="51" t="s">
        <v>732</v>
      </c>
    </row>
    <row r="2755" spans="181:276">
      <c r="FY2755" s="52" t="s">
        <v>171</v>
      </c>
      <c r="JP2755" s="52" t="s">
        <v>5216</v>
      </c>
    </row>
    <row r="2757" spans="181:276">
      <c r="FY2757" s="51" t="s">
        <v>968</v>
      </c>
      <c r="JP2757" s="51" t="s">
        <v>1062</v>
      </c>
    </row>
    <row r="2758" spans="181:276">
      <c r="FY2758" s="52" t="s">
        <v>124</v>
      </c>
      <c r="JP2758" s="52">
        <v>42</v>
      </c>
    </row>
    <row r="2760" spans="181:276">
      <c r="FY2760" s="51" t="s">
        <v>969</v>
      </c>
      <c r="JP2760" s="51" t="s">
        <v>1063</v>
      </c>
    </row>
    <row r="2761" spans="181:276">
      <c r="FY2761" s="52" t="s">
        <v>124</v>
      </c>
      <c r="JP2761" s="52">
        <v>0</v>
      </c>
    </row>
    <row r="2763" spans="181:276">
      <c r="FY2763" s="51" t="s">
        <v>970</v>
      </c>
    </row>
    <row r="2764" spans="181:276">
      <c r="FY2764" s="52" t="s">
        <v>124</v>
      </c>
    </row>
    <row r="2765" spans="181:276" ht="16.5">
      <c r="JP2765" s="50" t="s">
        <v>1064</v>
      </c>
    </row>
    <row r="2766" spans="181:276">
      <c r="FY2766" s="51" t="s">
        <v>971</v>
      </c>
    </row>
    <row r="2768" spans="181:276">
      <c r="FY2768" s="51" t="s">
        <v>972</v>
      </c>
      <c r="JP2768" s="51" t="s">
        <v>1065</v>
      </c>
    </row>
    <row r="2770" spans="181:276">
      <c r="FY2770" s="51" t="s">
        <v>973</v>
      </c>
      <c r="JP2770" s="51" t="s">
        <v>1066</v>
      </c>
    </row>
    <row r="2771" spans="181:276">
      <c r="JP2771" s="52" t="s">
        <v>2065</v>
      </c>
    </row>
    <row r="2772" spans="181:276">
      <c r="FY2772" s="51" t="s">
        <v>98</v>
      </c>
    </row>
    <row r="2773" spans="181:276">
      <c r="JP2773" s="51" t="s">
        <v>1068</v>
      </c>
    </row>
    <row r="2774" spans="181:276">
      <c r="JP2774" s="52" t="s">
        <v>5217</v>
      </c>
    </row>
    <row r="2776" spans="181:276">
      <c r="FY2776" s="51" t="s">
        <v>950</v>
      </c>
      <c r="JP2776" s="51" t="s">
        <v>1069</v>
      </c>
    </row>
    <row r="2777" spans="181:276">
      <c r="FY2777" s="52" t="s">
        <v>171</v>
      </c>
      <c r="JP2777" s="52" t="s">
        <v>5218</v>
      </c>
    </row>
    <row r="2779" spans="181:276">
      <c r="FY2779" s="51" t="s">
        <v>952</v>
      </c>
      <c r="JP2779" s="51" t="s">
        <v>1053</v>
      </c>
    </row>
    <row r="2780" spans="181:276">
      <c r="FY2780" s="52" t="s">
        <v>171</v>
      </c>
      <c r="JP2780" s="52">
        <v>2016</v>
      </c>
    </row>
    <row r="2782" spans="181:276">
      <c r="FY2782" s="51" t="s">
        <v>954</v>
      </c>
      <c r="JP2782" s="51" t="s">
        <v>1054</v>
      </c>
    </row>
    <row r="2783" spans="181:276">
      <c r="FY2783" s="52" t="s">
        <v>171</v>
      </c>
      <c r="JP2783" s="52">
        <v>2017</v>
      </c>
    </row>
    <row r="2785" spans="181:276">
      <c r="FY2785" s="51" t="s">
        <v>956</v>
      </c>
      <c r="JP2785" s="51" t="s">
        <v>1056</v>
      </c>
    </row>
    <row r="2786" spans="181:276">
      <c r="FY2786" s="52" t="s">
        <v>124</v>
      </c>
      <c r="JP2786" s="52">
        <v>2020</v>
      </c>
    </row>
    <row r="2788" spans="181:276">
      <c r="FY2788" s="51" t="s">
        <v>958</v>
      </c>
      <c r="JP2788" s="51" t="s">
        <v>1070</v>
      </c>
    </row>
    <row r="2789" spans="181:276">
      <c r="FY2789" s="52" t="s">
        <v>171</v>
      </c>
      <c r="JP2789" s="52">
        <v>625.95000000000005</v>
      </c>
    </row>
    <row r="2791" spans="181:276">
      <c r="FY2791" s="51" t="s">
        <v>960</v>
      </c>
      <c r="JP2791" s="51" t="s">
        <v>1071</v>
      </c>
    </row>
    <row r="2792" spans="181:276">
      <c r="JP2792" s="52">
        <v>575.87400000000002</v>
      </c>
    </row>
    <row r="2793" spans="181:276">
      <c r="FY2793" s="51" t="s">
        <v>961</v>
      </c>
    </row>
    <row r="2794" spans="181:276">
      <c r="FY2794" s="52" t="s">
        <v>171</v>
      </c>
      <c r="JP2794" s="51" t="s">
        <v>1072</v>
      </c>
    </row>
    <row r="2795" spans="181:276">
      <c r="JP2795" s="52">
        <v>73.5</v>
      </c>
    </row>
    <row r="2796" spans="181:276">
      <c r="FY2796" s="51" t="s">
        <v>962</v>
      </c>
    </row>
    <row r="2797" spans="181:276">
      <c r="FY2797" s="52" t="s">
        <v>171</v>
      </c>
      <c r="JP2797" s="51" t="s">
        <v>1073</v>
      </c>
    </row>
    <row r="2798" spans="181:276">
      <c r="JP2798" s="52" t="s">
        <v>1061</v>
      </c>
    </row>
    <row r="2799" spans="181:276">
      <c r="FY2799" s="51" t="s">
        <v>964</v>
      </c>
    </row>
    <row r="2800" spans="181:276">
      <c r="FY2800" s="52" t="s">
        <v>171</v>
      </c>
      <c r="JP2800" s="51" t="s">
        <v>732</v>
      </c>
    </row>
    <row r="2801" spans="181:276">
      <c r="JP2801" s="52" t="s">
        <v>5219</v>
      </c>
    </row>
    <row r="2802" spans="181:276">
      <c r="FY2802" s="51" t="s">
        <v>966</v>
      </c>
    </row>
    <row r="2803" spans="181:276">
      <c r="FY2803" s="52" t="s">
        <v>171</v>
      </c>
      <c r="JP2803" s="51" t="s">
        <v>1074</v>
      </c>
    </row>
    <row r="2805" spans="181:276">
      <c r="FY2805" s="51" t="s">
        <v>968</v>
      </c>
      <c r="JP2805" s="51" t="s">
        <v>1075</v>
      </c>
    </row>
    <row r="2806" spans="181:276">
      <c r="FY2806" s="52" t="s">
        <v>124</v>
      </c>
      <c r="JP2806" s="52" t="s">
        <v>1076</v>
      </c>
    </row>
    <row r="2808" spans="181:276">
      <c r="FY2808" s="51" t="s">
        <v>969</v>
      </c>
    </row>
    <row r="2809" spans="181:276">
      <c r="FY2809" s="52" t="s">
        <v>124</v>
      </c>
    </row>
    <row r="2810" spans="181:276">
      <c r="JP2810" s="51" t="s">
        <v>1066</v>
      </c>
    </row>
    <row r="2811" spans="181:276">
      <c r="FY2811" s="51" t="s">
        <v>970</v>
      </c>
      <c r="JP2811" s="52" t="s">
        <v>5220</v>
      </c>
    </row>
    <row r="2812" spans="181:276">
      <c r="FY2812" s="52" t="s">
        <v>124</v>
      </c>
    </row>
    <row r="2813" spans="181:276">
      <c r="JP2813" s="51" t="s">
        <v>1068</v>
      </c>
    </row>
    <row r="2814" spans="181:276">
      <c r="FY2814" s="51" t="s">
        <v>971</v>
      </c>
      <c r="JP2814" s="52" t="s">
        <v>5221</v>
      </c>
    </row>
    <row r="2816" spans="181:276">
      <c r="FY2816" s="51" t="s">
        <v>972</v>
      </c>
      <c r="JP2816" s="51" t="s">
        <v>1069</v>
      </c>
    </row>
    <row r="2817" spans="181:276">
      <c r="JP2817" s="52" t="s">
        <v>5222</v>
      </c>
    </row>
    <row r="2818" spans="181:276">
      <c r="FY2818" s="51" t="s">
        <v>973</v>
      </c>
    </row>
    <row r="2819" spans="181:276">
      <c r="JP2819" s="51" t="s">
        <v>1053</v>
      </c>
    </row>
    <row r="2820" spans="181:276">
      <c r="FY2820" s="51" t="s">
        <v>98</v>
      </c>
      <c r="JP2820" s="52">
        <v>2016</v>
      </c>
    </row>
    <row r="2822" spans="181:276">
      <c r="JP2822" s="51" t="s">
        <v>1054</v>
      </c>
    </row>
    <row r="2823" spans="181:276">
      <c r="JP2823" s="52">
        <v>2017</v>
      </c>
    </row>
    <row r="2824" spans="181:276">
      <c r="FY2824" s="51" t="s">
        <v>950</v>
      </c>
    </row>
    <row r="2825" spans="181:276">
      <c r="FY2825" s="52" t="s">
        <v>171</v>
      </c>
      <c r="JP2825" s="51" t="s">
        <v>1056</v>
      </c>
    </row>
    <row r="2826" spans="181:276">
      <c r="JP2826" s="52">
        <v>2020</v>
      </c>
    </row>
    <row r="2827" spans="181:276">
      <c r="FY2827" s="51" t="s">
        <v>952</v>
      </c>
    </row>
    <row r="2828" spans="181:276">
      <c r="FY2828" s="52" t="s">
        <v>171</v>
      </c>
      <c r="JP2828" s="51" t="s">
        <v>1070</v>
      </c>
    </row>
    <row r="2829" spans="181:276">
      <c r="JP2829" s="52">
        <v>6.89</v>
      </c>
    </row>
    <row r="2830" spans="181:276">
      <c r="FY2830" s="51" t="s">
        <v>954</v>
      </c>
    </row>
    <row r="2831" spans="181:276">
      <c r="FY2831" s="52" t="s">
        <v>171</v>
      </c>
      <c r="JP2831" s="51" t="s">
        <v>1071</v>
      </c>
    </row>
    <row r="2832" spans="181:276">
      <c r="JP2832" s="52">
        <v>6.34</v>
      </c>
    </row>
    <row r="2833" spans="181:276">
      <c r="FY2833" s="51" t="s">
        <v>956</v>
      </c>
    </row>
    <row r="2834" spans="181:276">
      <c r="FY2834" s="52" t="s">
        <v>124</v>
      </c>
      <c r="JP2834" s="51" t="s">
        <v>1072</v>
      </c>
    </row>
    <row r="2835" spans="181:276">
      <c r="JP2835" s="52">
        <v>100</v>
      </c>
    </row>
    <row r="2836" spans="181:276">
      <c r="FY2836" s="51" t="s">
        <v>958</v>
      </c>
    </row>
    <row r="2837" spans="181:276">
      <c r="FY2837" s="52" t="s">
        <v>171</v>
      </c>
      <c r="JP2837" s="51" t="s">
        <v>1073</v>
      </c>
    </row>
    <row r="2838" spans="181:276">
      <c r="JP2838" s="52" t="s">
        <v>1061</v>
      </c>
    </row>
    <row r="2839" spans="181:276">
      <c r="FY2839" s="51" t="s">
        <v>960</v>
      </c>
    </row>
    <row r="2840" spans="181:276">
      <c r="JP2840" s="51" t="s">
        <v>732</v>
      </c>
    </row>
    <row r="2841" spans="181:276">
      <c r="FY2841" s="51" t="s">
        <v>961</v>
      </c>
      <c r="JP2841" s="52" t="s">
        <v>5223</v>
      </c>
    </row>
    <row r="2842" spans="181:276">
      <c r="FY2842" s="52" t="s">
        <v>171</v>
      </c>
    </row>
    <row r="2843" spans="181:276">
      <c r="JP2843" s="51" t="s">
        <v>1074</v>
      </c>
    </row>
    <row r="2844" spans="181:276">
      <c r="FY2844" s="51" t="s">
        <v>962</v>
      </c>
    </row>
    <row r="2845" spans="181:276">
      <c r="FY2845" s="52" t="s">
        <v>171</v>
      </c>
      <c r="JP2845" s="51" t="s">
        <v>1075</v>
      </c>
    </row>
    <row r="2846" spans="181:276">
      <c r="JP2846" s="52" t="s">
        <v>1076</v>
      </c>
    </row>
    <row r="2847" spans="181:276">
      <c r="FY2847" s="51" t="s">
        <v>964</v>
      </c>
    </row>
    <row r="2848" spans="181:276">
      <c r="FY2848" s="52" t="s">
        <v>171</v>
      </c>
    </row>
    <row r="2850" spans="181:276">
      <c r="FY2850" s="51" t="s">
        <v>966</v>
      </c>
      <c r="JP2850" s="51" t="s">
        <v>1066</v>
      </c>
    </row>
    <row r="2851" spans="181:276">
      <c r="FY2851" s="52" t="s">
        <v>171</v>
      </c>
      <c r="JP2851" s="52" t="s">
        <v>3051</v>
      </c>
    </row>
    <row r="2853" spans="181:276">
      <c r="FY2853" s="51" t="s">
        <v>968</v>
      </c>
      <c r="JP2853" s="51" t="s">
        <v>1068</v>
      </c>
    </row>
    <row r="2854" spans="181:276">
      <c r="FY2854" s="52" t="s">
        <v>124</v>
      </c>
      <c r="JP2854" s="52" t="s">
        <v>5224</v>
      </c>
    </row>
    <row r="2856" spans="181:276">
      <c r="FY2856" s="51" t="s">
        <v>969</v>
      </c>
      <c r="JP2856" s="51" t="s">
        <v>1069</v>
      </c>
    </row>
    <row r="2857" spans="181:276">
      <c r="FY2857" s="52" t="s">
        <v>124</v>
      </c>
      <c r="JP2857" s="52" t="s">
        <v>5225</v>
      </c>
    </row>
    <row r="2859" spans="181:276">
      <c r="FY2859" s="51" t="s">
        <v>970</v>
      </c>
      <c r="JP2859" s="51" t="s">
        <v>1053</v>
      </c>
    </row>
    <row r="2860" spans="181:276">
      <c r="FY2860" s="52" t="s">
        <v>124</v>
      </c>
      <c r="JP2860" s="52">
        <v>2018</v>
      </c>
    </row>
    <row r="2862" spans="181:276">
      <c r="FY2862" s="51" t="s">
        <v>971</v>
      </c>
      <c r="JP2862" s="51" t="s">
        <v>1054</v>
      </c>
    </row>
    <row r="2863" spans="181:276">
      <c r="JP2863" s="52">
        <v>2018</v>
      </c>
    </row>
    <row r="2864" spans="181:276">
      <c r="FY2864" s="51" t="s">
        <v>972</v>
      </c>
    </row>
    <row r="2865" spans="181:276">
      <c r="JP2865" s="51" t="s">
        <v>1056</v>
      </c>
    </row>
    <row r="2866" spans="181:276">
      <c r="FY2866" s="51" t="s">
        <v>973</v>
      </c>
      <c r="JP2866" s="52">
        <v>2020</v>
      </c>
    </row>
    <row r="2868" spans="181:276">
      <c r="FY2868" s="51" t="s">
        <v>98</v>
      </c>
      <c r="JP2868" s="51" t="s">
        <v>1070</v>
      </c>
    </row>
    <row r="2869" spans="181:276">
      <c r="JP2869" s="52">
        <v>87.64</v>
      </c>
    </row>
    <row r="2871" spans="181:276">
      <c r="JP2871" s="51" t="s">
        <v>1071</v>
      </c>
    </row>
    <row r="2872" spans="181:276">
      <c r="FY2872" s="51" t="s">
        <v>950</v>
      </c>
      <c r="JP2872" s="52">
        <v>90</v>
      </c>
    </row>
    <row r="2873" spans="181:276">
      <c r="FY2873" s="52" t="s">
        <v>171</v>
      </c>
    </row>
    <row r="2874" spans="181:276">
      <c r="JP2874" s="51" t="s">
        <v>1072</v>
      </c>
    </row>
    <row r="2875" spans="181:276">
      <c r="FY2875" s="51" t="s">
        <v>952</v>
      </c>
      <c r="JP2875" s="52">
        <v>97.4</v>
      </c>
    </row>
    <row r="2876" spans="181:276">
      <c r="FY2876" s="52" t="s">
        <v>171</v>
      </c>
    </row>
    <row r="2877" spans="181:276">
      <c r="JP2877" s="51" t="s">
        <v>1073</v>
      </c>
    </row>
    <row r="2878" spans="181:276">
      <c r="FY2878" s="51" t="s">
        <v>954</v>
      </c>
      <c r="JP2878" s="52" t="s">
        <v>1061</v>
      </c>
    </row>
    <row r="2879" spans="181:276">
      <c r="FY2879" s="52" t="s">
        <v>171</v>
      </c>
    </row>
    <row r="2880" spans="181:276">
      <c r="JP2880" s="51" t="s">
        <v>732</v>
      </c>
    </row>
    <row r="2881" spans="181:276">
      <c r="FY2881" s="51" t="s">
        <v>956</v>
      </c>
      <c r="JP2881" s="52" t="s">
        <v>5226</v>
      </c>
    </row>
    <row r="2882" spans="181:276">
      <c r="FY2882" s="52" t="s">
        <v>124</v>
      </c>
    </row>
    <row r="2883" spans="181:276">
      <c r="JP2883" s="51" t="s">
        <v>1074</v>
      </c>
    </row>
    <row r="2884" spans="181:276">
      <c r="FY2884" s="51" t="s">
        <v>958</v>
      </c>
    </row>
    <row r="2885" spans="181:276">
      <c r="FY2885" s="52" t="s">
        <v>171</v>
      </c>
      <c r="JP2885" s="51" t="s">
        <v>1075</v>
      </c>
    </row>
    <row r="2886" spans="181:276">
      <c r="JP2886" s="52" t="s">
        <v>1076</v>
      </c>
    </row>
    <row r="2887" spans="181:276">
      <c r="FY2887" s="51" t="s">
        <v>960</v>
      </c>
    </row>
    <row r="2889" spans="181:276">
      <c r="FY2889" s="51" t="s">
        <v>961</v>
      </c>
    </row>
    <row r="2890" spans="181:276" ht="16.5">
      <c r="FY2890" s="52" t="s">
        <v>171</v>
      </c>
      <c r="JP2890" s="50" t="s">
        <v>1077</v>
      </c>
    </row>
    <row r="2892" spans="181:276">
      <c r="FY2892" s="51" t="s">
        <v>962</v>
      </c>
    </row>
    <row r="2893" spans="181:276">
      <c r="FY2893" s="52" t="s">
        <v>171</v>
      </c>
      <c r="JP2893" s="51" t="s">
        <v>1078</v>
      </c>
    </row>
    <row r="2894" spans="181:276">
      <c r="JP2894" s="52" t="s">
        <v>132</v>
      </c>
    </row>
    <row r="2895" spans="181:276">
      <c r="FY2895" s="51" t="s">
        <v>964</v>
      </c>
    </row>
    <row r="2896" spans="181:276" ht="16.5">
      <c r="FY2896" s="52" t="s">
        <v>171</v>
      </c>
      <c r="JP2896" s="50" t="s">
        <v>1079</v>
      </c>
    </row>
    <row r="2898" spans="181:278">
      <c r="FY2898" s="51" t="s">
        <v>966</v>
      </c>
    </row>
    <row r="2899" spans="181:278" ht="15" thickBot="1">
      <c r="FY2899" s="52" t="s">
        <v>171</v>
      </c>
      <c r="JP2899" s="51" t="s">
        <v>1080</v>
      </c>
    </row>
    <row r="2900" spans="181:278" ht="115.5" thickBot="1">
      <c r="JP2900" s="126"/>
      <c r="JQ2900" s="69" t="s">
        <v>1081</v>
      </c>
      <c r="JR2900" s="69" t="s">
        <v>1082</v>
      </c>
    </row>
    <row r="2901" spans="181:278" ht="23.5" thickBot="1">
      <c r="FY2901" s="51" t="s">
        <v>968</v>
      </c>
      <c r="JP2901" s="127" t="s">
        <v>1083</v>
      </c>
      <c r="JQ2901" s="70">
        <v>6</v>
      </c>
      <c r="JR2901" s="72"/>
    </row>
    <row r="2902" spans="181:278" ht="23.5" thickBot="1">
      <c r="FY2902" s="52" t="s">
        <v>124</v>
      </c>
      <c r="JP2902" s="130" t="s">
        <v>1084</v>
      </c>
      <c r="JQ2902" s="71">
        <v>8</v>
      </c>
      <c r="JR2902" s="71">
        <v>1726</v>
      </c>
    </row>
    <row r="2903" spans="181:278" ht="35" thickBot="1">
      <c r="JP2903" s="127" t="s">
        <v>1085</v>
      </c>
      <c r="JQ2903" s="70">
        <v>2</v>
      </c>
      <c r="JR2903" s="70">
        <v>290.14</v>
      </c>
    </row>
    <row r="2904" spans="181:278" ht="15" thickBot="1">
      <c r="FY2904" s="51" t="s">
        <v>969</v>
      </c>
      <c r="JP2904" s="130" t="s">
        <v>1086</v>
      </c>
      <c r="JQ2904" s="71">
        <v>76</v>
      </c>
      <c r="JR2904" s="71">
        <v>8957.74</v>
      </c>
    </row>
    <row r="2905" spans="181:278" ht="23.5" thickBot="1">
      <c r="FY2905" s="52" t="s">
        <v>124</v>
      </c>
      <c r="JP2905" s="127" t="s">
        <v>1087</v>
      </c>
      <c r="JQ2905" s="70">
        <v>0</v>
      </c>
      <c r="JR2905" s="72"/>
    </row>
    <row r="2906" spans="181:278" ht="16.5">
      <c r="JP2906" s="50" t="s">
        <v>1088</v>
      </c>
    </row>
    <row r="2907" spans="181:278">
      <c r="FY2907" s="51" t="s">
        <v>970</v>
      </c>
    </row>
    <row r="2908" spans="181:278">
      <c r="FY2908" s="52" t="s">
        <v>124</v>
      </c>
    </row>
    <row r="2909" spans="181:278">
      <c r="JP2909" s="51" t="s">
        <v>1089</v>
      </c>
    </row>
    <row r="2910" spans="181:278">
      <c r="FY2910" s="51" t="s">
        <v>971</v>
      </c>
    </row>
    <row r="2911" spans="181:278">
      <c r="JP2911" s="51" t="s">
        <v>1090</v>
      </c>
    </row>
    <row r="2912" spans="181:278">
      <c r="FY2912" s="51" t="s">
        <v>972</v>
      </c>
      <c r="JP2912" s="52" t="s">
        <v>1091</v>
      </c>
    </row>
    <row r="2914" spans="181:276">
      <c r="FY2914" s="51" t="s">
        <v>973</v>
      </c>
      <c r="JP2914" s="51" t="s">
        <v>1092</v>
      </c>
    </row>
    <row r="2915" spans="181:276">
      <c r="JP2915" s="52" t="s">
        <v>1108</v>
      </c>
    </row>
    <row r="2916" spans="181:276">
      <c r="FY2916" s="51" t="s">
        <v>98</v>
      </c>
    </row>
    <row r="2917" spans="181:276">
      <c r="JP2917" s="51" t="s">
        <v>1094</v>
      </c>
    </row>
    <row r="2918" spans="181:276">
      <c r="JP2918" s="52">
        <v>275.77</v>
      </c>
    </row>
    <row r="2920" spans="181:276">
      <c r="FY2920" s="51" t="s">
        <v>950</v>
      </c>
      <c r="JP2920" s="51" t="s">
        <v>707</v>
      </c>
    </row>
    <row r="2921" spans="181:276">
      <c r="FY2921" s="52" t="s">
        <v>171</v>
      </c>
      <c r="JP2921" s="52" t="s">
        <v>1095</v>
      </c>
    </row>
    <row r="2923" spans="181:276">
      <c r="FY2923" s="51" t="s">
        <v>952</v>
      </c>
      <c r="JP2923" s="51" t="s">
        <v>1096</v>
      </c>
    </row>
    <row r="2924" spans="181:276">
      <c r="FY2924" s="52" t="s">
        <v>171</v>
      </c>
      <c r="JP2924" s="52" t="s">
        <v>1103</v>
      </c>
    </row>
    <row r="2926" spans="181:276">
      <c r="FY2926" s="51" t="s">
        <v>954</v>
      </c>
      <c r="JP2926" s="51" t="s">
        <v>1097</v>
      </c>
    </row>
    <row r="2927" spans="181:276">
      <c r="FY2927" s="52" t="s">
        <v>171</v>
      </c>
    </row>
    <row r="2928" spans="181:276">
      <c r="JP2928" s="51" t="s">
        <v>1098</v>
      </c>
    </row>
    <row r="2929" spans="181:277">
      <c r="FY2929" s="51" t="s">
        <v>956</v>
      </c>
    </row>
    <row r="2930" spans="181:277">
      <c r="FY2930" s="52" t="s">
        <v>124</v>
      </c>
      <c r="JP2930" s="51" t="s">
        <v>1099</v>
      </c>
    </row>
    <row r="2931" spans="181:277">
      <c r="JP2931" s="52" t="s">
        <v>171</v>
      </c>
    </row>
    <row r="2932" spans="181:277">
      <c r="FY2932" s="51" t="s">
        <v>958</v>
      </c>
    </row>
    <row r="2933" spans="181:277">
      <c r="FY2933" s="52" t="s">
        <v>171</v>
      </c>
      <c r="JP2933" s="51" t="s">
        <v>1101</v>
      </c>
    </row>
    <row r="2934" spans="181:277">
      <c r="JP2934" s="52" t="s">
        <v>171</v>
      </c>
    </row>
    <row r="2935" spans="181:277">
      <c r="FY2935" s="51" t="s">
        <v>960</v>
      </c>
    </row>
    <row r="2936" spans="181:277">
      <c r="JP2936" s="51" t="s">
        <v>98</v>
      </c>
    </row>
    <row r="2937" spans="181:277">
      <c r="FY2937" s="51" t="s">
        <v>961</v>
      </c>
    </row>
    <row r="2938" spans="181:277">
      <c r="FY2938" s="52" t="s">
        <v>171</v>
      </c>
    </row>
    <row r="2940" spans="181:277" ht="16.5">
      <c r="FY2940" s="51" t="s">
        <v>962</v>
      </c>
      <c r="JP2940" s="50" t="s">
        <v>1121</v>
      </c>
    </row>
    <row r="2941" spans="181:277">
      <c r="FY2941" s="52" t="s">
        <v>171</v>
      </c>
    </row>
    <row r="2943" spans="181:277" ht="15" thickBot="1">
      <c r="FY2943" s="51" t="s">
        <v>964</v>
      </c>
      <c r="JP2943" s="51" t="s">
        <v>1122</v>
      </c>
    </row>
    <row r="2944" spans="181:277" ht="15" thickBot="1">
      <c r="FY2944" s="52" t="s">
        <v>171</v>
      </c>
      <c r="JP2944" s="126" t="s">
        <v>1123</v>
      </c>
      <c r="JQ2944" s="69" t="s">
        <v>98</v>
      </c>
    </row>
    <row r="2945" spans="181:277" ht="72.5" thickBot="1">
      <c r="JP2945" s="128" t="s">
        <v>1125</v>
      </c>
      <c r="JQ2945" s="70" t="s">
        <v>5227</v>
      </c>
    </row>
    <row r="2946" spans="181:277" ht="176.5" thickBot="1">
      <c r="FY2946" s="51" t="s">
        <v>966</v>
      </c>
      <c r="JP2946" s="129" t="s">
        <v>2365</v>
      </c>
      <c r="JQ2946" s="71" t="s">
        <v>5228</v>
      </c>
    </row>
    <row r="2947" spans="181:277" ht="16.5">
      <c r="FY2947" s="52" t="s">
        <v>171</v>
      </c>
      <c r="JP2947" s="50" t="s">
        <v>1128</v>
      </c>
    </row>
    <row r="2949" spans="181:277">
      <c r="FY2949" s="51" t="s">
        <v>968</v>
      </c>
    </row>
    <row r="2950" spans="181:277">
      <c r="FY2950" s="52" t="s">
        <v>124</v>
      </c>
      <c r="JP2950" s="51" t="s">
        <v>1129</v>
      </c>
    </row>
    <row r="2951" spans="181:277">
      <c r="JP2951" s="52" t="s">
        <v>112</v>
      </c>
    </row>
    <row r="2952" spans="181:277">
      <c r="FY2952" s="51" t="s">
        <v>969</v>
      </c>
    </row>
    <row r="2953" spans="181:277" ht="16.5">
      <c r="FY2953" s="52" t="s">
        <v>124</v>
      </c>
      <c r="JP2953" s="50" t="s">
        <v>1140</v>
      </c>
    </row>
    <row r="2955" spans="181:277">
      <c r="FY2955" s="51" t="s">
        <v>970</v>
      </c>
    </row>
    <row r="2956" spans="181:277" ht="16.5">
      <c r="FY2956" s="52" t="s">
        <v>124</v>
      </c>
      <c r="JP2956" s="50" t="s">
        <v>1141</v>
      </c>
    </row>
    <row r="2958" spans="181:277">
      <c r="FY2958" s="51" t="s">
        <v>971</v>
      </c>
    </row>
    <row r="2959" spans="181:277">
      <c r="JP2959" s="51" t="s">
        <v>1142</v>
      </c>
    </row>
    <row r="2960" spans="181:277">
      <c r="FY2960" s="51" t="s">
        <v>972</v>
      </c>
    </row>
    <row r="2961" spans="181:276">
      <c r="JP2961" s="51" t="s">
        <v>72</v>
      </c>
    </row>
    <row r="2962" spans="181:276">
      <c r="FY2962" s="51" t="s">
        <v>973</v>
      </c>
    </row>
    <row r="2963" spans="181:276">
      <c r="JP2963" s="51" t="s">
        <v>1143</v>
      </c>
    </row>
    <row r="2964" spans="181:276">
      <c r="FY2964" s="51" t="s">
        <v>98</v>
      </c>
      <c r="JP2964" s="52" t="s">
        <v>1144</v>
      </c>
    </row>
    <row r="2966" spans="181:276">
      <c r="JP2966" s="51" t="s">
        <v>1145</v>
      </c>
    </row>
    <row r="2967" spans="181:276">
      <c r="JP2967" s="52" t="s">
        <v>1146</v>
      </c>
    </row>
    <row r="2968" spans="181:276">
      <c r="FY2968" s="51" t="s">
        <v>950</v>
      </c>
    </row>
    <row r="2969" spans="181:276">
      <c r="FY2969" s="52" t="s">
        <v>171</v>
      </c>
      <c r="JP2969" s="51" t="s">
        <v>1147</v>
      </c>
    </row>
    <row r="2970" spans="181:276">
      <c r="JP2970" s="52">
        <v>29055.43</v>
      </c>
    </row>
    <row r="2971" spans="181:276">
      <c r="FY2971" s="51" t="s">
        <v>952</v>
      </c>
    </row>
    <row r="2972" spans="181:276">
      <c r="FY2972" s="52" t="s">
        <v>171</v>
      </c>
      <c r="JP2972" s="51" t="s">
        <v>98</v>
      </c>
    </row>
    <row r="2974" spans="181:276">
      <c r="FY2974" s="51" t="s">
        <v>954</v>
      </c>
      <c r="JP2974" s="51" t="s">
        <v>1095</v>
      </c>
    </row>
    <row r="2975" spans="181:276">
      <c r="FY2975" s="52" t="s">
        <v>171</v>
      </c>
    </row>
    <row r="2976" spans="181:276">
      <c r="JP2976" s="51" t="s">
        <v>1143</v>
      </c>
    </row>
    <row r="2977" spans="181:276">
      <c r="FY2977" s="51" t="s">
        <v>956</v>
      </c>
      <c r="JP2977" s="52" t="s">
        <v>1144</v>
      </c>
    </row>
    <row r="2978" spans="181:276">
      <c r="FY2978" s="52" t="s">
        <v>124</v>
      </c>
    </row>
    <row r="2979" spans="181:276">
      <c r="JP2979" s="51" t="s">
        <v>1145</v>
      </c>
    </row>
    <row r="2980" spans="181:276">
      <c r="FY2980" s="51" t="s">
        <v>958</v>
      </c>
      <c r="JP2980" s="52" t="s">
        <v>1146</v>
      </c>
    </row>
    <row r="2981" spans="181:276">
      <c r="FY2981" s="52" t="s">
        <v>171</v>
      </c>
    </row>
    <row r="2982" spans="181:276">
      <c r="JP2982" s="51" t="s">
        <v>1147</v>
      </c>
    </row>
    <row r="2983" spans="181:276">
      <c r="FY2983" s="51" t="s">
        <v>960</v>
      </c>
      <c r="JP2983" s="52">
        <v>313949.02</v>
      </c>
    </row>
    <row r="2985" spans="181:276">
      <c r="FY2985" s="51" t="s">
        <v>961</v>
      </c>
      <c r="JP2985" s="51" t="s">
        <v>98</v>
      </c>
    </row>
    <row r="2986" spans="181:276">
      <c r="FY2986" s="52" t="s">
        <v>171</v>
      </c>
    </row>
    <row r="2987" spans="181:276">
      <c r="JP2987" s="51" t="s">
        <v>1114</v>
      </c>
    </row>
    <row r="2988" spans="181:276">
      <c r="FY2988" s="51" t="s">
        <v>962</v>
      </c>
    </row>
    <row r="2989" spans="181:276">
      <c r="FY2989" s="52" t="s">
        <v>171</v>
      </c>
      <c r="JP2989" s="51" t="s">
        <v>1143</v>
      </c>
    </row>
    <row r="2991" spans="181:276">
      <c r="FY2991" s="51" t="s">
        <v>964</v>
      </c>
      <c r="JP2991" s="51" t="s">
        <v>1145</v>
      </c>
    </row>
    <row r="2992" spans="181:276">
      <c r="FY2992" s="52" t="s">
        <v>171</v>
      </c>
    </row>
    <row r="2993" spans="181:276">
      <c r="JP2993" s="51" t="s">
        <v>1147</v>
      </c>
    </row>
    <row r="2994" spans="181:276">
      <c r="FY2994" s="51" t="s">
        <v>966</v>
      </c>
    </row>
    <row r="2995" spans="181:276">
      <c r="FY2995" s="52" t="s">
        <v>171</v>
      </c>
      <c r="JP2995" s="51" t="s">
        <v>98</v>
      </c>
    </row>
    <row r="2997" spans="181:276" ht="16.5">
      <c r="FY2997" s="51" t="s">
        <v>968</v>
      </c>
      <c r="JP2997" s="50" t="s">
        <v>1148</v>
      </c>
    </row>
    <row r="2998" spans="181:276">
      <c r="FY2998" s="52" t="s">
        <v>124</v>
      </c>
    </row>
    <row r="3000" spans="181:276">
      <c r="FY3000" s="51" t="s">
        <v>969</v>
      </c>
      <c r="JP3000" s="51" t="s">
        <v>1149</v>
      </c>
    </row>
    <row r="3001" spans="181:276">
      <c r="FY3001" s="52" t="s">
        <v>124</v>
      </c>
      <c r="JP3001" s="52" t="s">
        <v>1781</v>
      </c>
    </row>
    <row r="3002" spans="181:276">
      <c r="JP3002" s="52" t="s">
        <v>470</v>
      </c>
    </row>
    <row r="3003" spans="181:276">
      <c r="FY3003" s="51" t="s">
        <v>970</v>
      </c>
      <c r="JP3003" s="52" t="s">
        <v>1150</v>
      </c>
    </row>
    <row r="3004" spans="181:276">
      <c r="FY3004" s="52" t="s">
        <v>124</v>
      </c>
    </row>
    <row r="3006" spans="181:276">
      <c r="FY3006" s="51" t="s">
        <v>971</v>
      </c>
    </row>
    <row r="3008" spans="181:276">
      <c r="FY3008" s="51" t="s">
        <v>972</v>
      </c>
    </row>
    <row r="3010" spans="181:181">
      <c r="FY3010" s="51" t="s">
        <v>973</v>
      </c>
    </row>
    <row r="3012" spans="181:181">
      <c r="FY3012" s="51" t="s">
        <v>98</v>
      </c>
    </row>
    <row r="3016" spans="181:181">
      <c r="FY3016" s="51" t="s">
        <v>950</v>
      </c>
    </row>
    <row r="3017" spans="181:181">
      <c r="FY3017" s="52" t="s">
        <v>171</v>
      </c>
    </row>
    <row r="3019" spans="181:181">
      <c r="FY3019" s="51" t="s">
        <v>952</v>
      </c>
    </row>
    <row r="3020" spans="181:181">
      <c r="FY3020" s="52" t="s">
        <v>171</v>
      </c>
    </row>
    <row r="3022" spans="181:181">
      <c r="FY3022" s="51" t="s">
        <v>954</v>
      </c>
    </row>
    <row r="3023" spans="181:181">
      <c r="FY3023" s="52" t="s">
        <v>171</v>
      </c>
    </row>
    <row r="3025" spans="181:181">
      <c r="FY3025" s="51" t="s">
        <v>956</v>
      </c>
    </row>
    <row r="3026" spans="181:181">
      <c r="FY3026" s="52" t="s">
        <v>124</v>
      </c>
    </row>
    <row r="3028" spans="181:181">
      <c r="FY3028" s="51" t="s">
        <v>958</v>
      </c>
    </row>
    <row r="3029" spans="181:181">
      <c r="FY3029" s="52" t="s">
        <v>171</v>
      </c>
    </row>
    <row r="3031" spans="181:181">
      <c r="FY3031" s="51" t="s">
        <v>960</v>
      </c>
    </row>
    <row r="3033" spans="181:181">
      <c r="FY3033" s="51" t="s">
        <v>961</v>
      </c>
    </row>
    <row r="3034" spans="181:181">
      <c r="FY3034" s="52" t="s">
        <v>171</v>
      </c>
    </row>
    <row r="3036" spans="181:181">
      <c r="FY3036" s="51" t="s">
        <v>962</v>
      </c>
    </row>
    <row r="3037" spans="181:181">
      <c r="FY3037" s="52" t="s">
        <v>171</v>
      </c>
    </row>
    <row r="3039" spans="181:181">
      <c r="FY3039" s="51" t="s">
        <v>964</v>
      </c>
    </row>
    <row r="3040" spans="181:181">
      <c r="FY3040" s="52" t="s">
        <v>171</v>
      </c>
    </row>
    <row r="3042" spans="181:181">
      <c r="FY3042" s="51" t="s">
        <v>966</v>
      </c>
    </row>
    <row r="3043" spans="181:181">
      <c r="FY3043" s="52" t="s">
        <v>171</v>
      </c>
    </row>
    <row r="3045" spans="181:181">
      <c r="FY3045" s="51" t="s">
        <v>968</v>
      </c>
    </row>
    <row r="3046" spans="181:181">
      <c r="FY3046" s="52" t="s">
        <v>124</v>
      </c>
    </row>
    <row r="3048" spans="181:181">
      <c r="FY3048" s="51" t="s">
        <v>969</v>
      </c>
    </row>
    <row r="3049" spans="181:181">
      <c r="FY3049" s="52" t="s">
        <v>124</v>
      </c>
    </row>
    <row r="3051" spans="181:181">
      <c r="FY3051" s="51" t="s">
        <v>970</v>
      </c>
    </row>
    <row r="3052" spans="181:181">
      <c r="FY3052" s="52" t="s">
        <v>124</v>
      </c>
    </row>
    <row r="3054" spans="181:181">
      <c r="FY3054" s="51" t="s">
        <v>971</v>
      </c>
    </row>
    <row r="3056" spans="181:181">
      <c r="FY3056" s="51" t="s">
        <v>972</v>
      </c>
    </row>
    <row r="3058" spans="181:181">
      <c r="FY3058" s="51" t="s">
        <v>973</v>
      </c>
    </row>
    <row r="3060" spans="181:181">
      <c r="FY3060" s="51" t="s">
        <v>98</v>
      </c>
    </row>
    <row r="3064" spans="181:181">
      <c r="FY3064" s="51" t="s">
        <v>950</v>
      </c>
    </row>
    <row r="3065" spans="181:181">
      <c r="FY3065" s="52" t="s">
        <v>171</v>
      </c>
    </row>
    <row r="3067" spans="181:181">
      <c r="FY3067" s="51" t="s">
        <v>952</v>
      </c>
    </row>
    <row r="3068" spans="181:181">
      <c r="FY3068" s="52" t="s">
        <v>171</v>
      </c>
    </row>
    <row r="3070" spans="181:181">
      <c r="FY3070" s="51" t="s">
        <v>954</v>
      </c>
    </row>
    <row r="3071" spans="181:181">
      <c r="FY3071" s="52" t="s">
        <v>171</v>
      </c>
    </row>
    <row r="3073" spans="181:181">
      <c r="FY3073" s="51" t="s">
        <v>956</v>
      </c>
    </row>
    <row r="3074" spans="181:181">
      <c r="FY3074" s="52" t="s">
        <v>124</v>
      </c>
    </row>
    <row r="3076" spans="181:181">
      <c r="FY3076" s="51" t="s">
        <v>958</v>
      </c>
    </row>
    <row r="3077" spans="181:181">
      <c r="FY3077" s="52" t="s">
        <v>171</v>
      </c>
    </row>
    <row r="3079" spans="181:181">
      <c r="FY3079" s="51" t="s">
        <v>960</v>
      </c>
    </row>
    <row r="3081" spans="181:181">
      <c r="FY3081" s="51" t="s">
        <v>961</v>
      </c>
    </row>
    <row r="3082" spans="181:181">
      <c r="FY3082" s="52" t="s">
        <v>171</v>
      </c>
    </row>
    <row r="3084" spans="181:181">
      <c r="FY3084" s="51" t="s">
        <v>962</v>
      </c>
    </row>
    <row r="3085" spans="181:181">
      <c r="FY3085" s="52" t="s">
        <v>171</v>
      </c>
    </row>
    <row r="3087" spans="181:181">
      <c r="FY3087" s="51" t="s">
        <v>964</v>
      </c>
    </row>
    <row r="3088" spans="181:181">
      <c r="FY3088" s="52" t="s">
        <v>171</v>
      </c>
    </row>
    <row r="3090" spans="181:181">
      <c r="FY3090" s="51" t="s">
        <v>966</v>
      </c>
    </row>
    <row r="3091" spans="181:181">
      <c r="FY3091" s="52" t="s">
        <v>171</v>
      </c>
    </row>
    <row r="3093" spans="181:181">
      <c r="FY3093" s="51" t="s">
        <v>968</v>
      </c>
    </row>
    <row r="3094" spans="181:181">
      <c r="FY3094" s="52" t="s">
        <v>124</v>
      </c>
    </row>
    <row r="3096" spans="181:181">
      <c r="FY3096" s="51" t="s">
        <v>969</v>
      </c>
    </row>
    <row r="3097" spans="181:181">
      <c r="FY3097" s="52" t="s">
        <v>124</v>
      </c>
    </row>
    <row r="3099" spans="181:181">
      <c r="FY3099" s="51" t="s">
        <v>970</v>
      </c>
    </row>
    <row r="3100" spans="181:181">
      <c r="FY3100" s="52" t="s">
        <v>124</v>
      </c>
    </row>
    <row r="3102" spans="181:181">
      <c r="FY3102" s="51" t="s">
        <v>971</v>
      </c>
    </row>
    <row r="3104" spans="181:181">
      <c r="FY3104" s="51" t="s">
        <v>972</v>
      </c>
    </row>
    <row r="3106" spans="181:181">
      <c r="FY3106" s="51" t="s">
        <v>973</v>
      </c>
    </row>
    <row r="3108" spans="181:181">
      <c r="FY3108" s="51" t="s">
        <v>98</v>
      </c>
    </row>
    <row r="3112" spans="181:181">
      <c r="FY3112" s="51" t="s">
        <v>950</v>
      </c>
    </row>
    <row r="3113" spans="181:181">
      <c r="FY3113" s="52" t="s">
        <v>171</v>
      </c>
    </row>
    <row r="3115" spans="181:181">
      <c r="FY3115" s="51" t="s">
        <v>952</v>
      </c>
    </row>
    <row r="3116" spans="181:181">
      <c r="FY3116" s="52" t="s">
        <v>171</v>
      </c>
    </row>
    <row r="3118" spans="181:181">
      <c r="FY3118" s="51" t="s">
        <v>954</v>
      </c>
    </row>
    <row r="3119" spans="181:181">
      <c r="FY3119" s="52" t="s">
        <v>171</v>
      </c>
    </row>
    <row r="3121" spans="181:181">
      <c r="FY3121" s="51" t="s">
        <v>956</v>
      </c>
    </row>
    <row r="3122" spans="181:181">
      <c r="FY3122" s="52" t="s">
        <v>124</v>
      </c>
    </row>
    <row r="3124" spans="181:181">
      <c r="FY3124" s="51" t="s">
        <v>958</v>
      </c>
    </row>
    <row r="3125" spans="181:181">
      <c r="FY3125" s="52" t="s">
        <v>171</v>
      </c>
    </row>
    <row r="3127" spans="181:181">
      <c r="FY3127" s="51" t="s">
        <v>960</v>
      </c>
    </row>
    <row r="3129" spans="181:181">
      <c r="FY3129" s="51" t="s">
        <v>961</v>
      </c>
    </row>
    <row r="3130" spans="181:181">
      <c r="FY3130" s="52" t="s">
        <v>171</v>
      </c>
    </row>
    <row r="3132" spans="181:181">
      <c r="FY3132" s="51" t="s">
        <v>962</v>
      </c>
    </row>
    <row r="3133" spans="181:181">
      <c r="FY3133" s="52" t="s">
        <v>171</v>
      </c>
    </row>
    <row r="3135" spans="181:181">
      <c r="FY3135" s="51" t="s">
        <v>964</v>
      </c>
    </row>
    <row r="3136" spans="181:181">
      <c r="FY3136" s="52" t="s">
        <v>171</v>
      </c>
    </row>
    <row r="3138" spans="181:181">
      <c r="FY3138" s="51" t="s">
        <v>966</v>
      </c>
    </row>
    <row r="3139" spans="181:181">
      <c r="FY3139" s="52" t="s">
        <v>171</v>
      </c>
    </row>
    <row r="3141" spans="181:181">
      <c r="FY3141" s="51" t="s">
        <v>968</v>
      </c>
    </row>
    <row r="3142" spans="181:181">
      <c r="FY3142" s="52" t="s">
        <v>124</v>
      </c>
    </row>
    <row r="3144" spans="181:181">
      <c r="FY3144" s="51" t="s">
        <v>969</v>
      </c>
    </row>
    <row r="3145" spans="181:181">
      <c r="FY3145" s="52" t="s">
        <v>124</v>
      </c>
    </row>
    <row r="3147" spans="181:181">
      <c r="FY3147" s="51" t="s">
        <v>970</v>
      </c>
    </row>
    <row r="3148" spans="181:181">
      <c r="FY3148" s="52" t="s">
        <v>124</v>
      </c>
    </row>
    <row r="3150" spans="181:181">
      <c r="FY3150" s="51" t="s">
        <v>971</v>
      </c>
    </row>
    <row r="3152" spans="181:181">
      <c r="FY3152" s="51" t="s">
        <v>972</v>
      </c>
    </row>
    <row r="3154" spans="181:181">
      <c r="FY3154" s="51" t="s">
        <v>973</v>
      </c>
    </row>
    <row r="3156" spans="181:181">
      <c r="FY3156" s="51" t="s">
        <v>98</v>
      </c>
    </row>
    <row r="3160" spans="181:181">
      <c r="FY3160" s="51" t="s">
        <v>950</v>
      </c>
    </row>
    <row r="3161" spans="181:181">
      <c r="FY3161" s="52" t="s">
        <v>171</v>
      </c>
    </row>
    <row r="3163" spans="181:181">
      <c r="FY3163" s="51" t="s">
        <v>952</v>
      </c>
    </row>
    <row r="3164" spans="181:181">
      <c r="FY3164" s="52" t="s">
        <v>171</v>
      </c>
    </row>
    <row r="3166" spans="181:181">
      <c r="FY3166" s="51" t="s">
        <v>954</v>
      </c>
    </row>
    <row r="3167" spans="181:181">
      <c r="FY3167" s="52" t="s">
        <v>171</v>
      </c>
    </row>
    <row r="3169" spans="181:181">
      <c r="FY3169" s="51" t="s">
        <v>956</v>
      </c>
    </row>
    <row r="3170" spans="181:181">
      <c r="FY3170" s="52" t="s">
        <v>124</v>
      </c>
    </row>
    <row r="3172" spans="181:181">
      <c r="FY3172" s="51" t="s">
        <v>958</v>
      </c>
    </row>
    <row r="3173" spans="181:181">
      <c r="FY3173" s="52" t="s">
        <v>171</v>
      </c>
    </row>
    <row r="3175" spans="181:181">
      <c r="FY3175" s="51" t="s">
        <v>960</v>
      </c>
    </row>
    <row r="3177" spans="181:181">
      <c r="FY3177" s="51" t="s">
        <v>961</v>
      </c>
    </row>
    <row r="3178" spans="181:181">
      <c r="FY3178" s="52" t="s">
        <v>171</v>
      </c>
    </row>
    <row r="3180" spans="181:181">
      <c r="FY3180" s="51" t="s">
        <v>962</v>
      </c>
    </row>
    <row r="3181" spans="181:181">
      <c r="FY3181" s="52" t="s">
        <v>171</v>
      </c>
    </row>
    <row r="3183" spans="181:181">
      <c r="FY3183" s="51" t="s">
        <v>964</v>
      </c>
    </row>
    <row r="3184" spans="181:181">
      <c r="FY3184" s="52" t="s">
        <v>171</v>
      </c>
    </row>
    <row r="3186" spans="181:181">
      <c r="FY3186" s="51" t="s">
        <v>966</v>
      </c>
    </row>
    <row r="3187" spans="181:181">
      <c r="FY3187" s="52" t="s">
        <v>171</v>
      </c>
    </row>
    <row r="3189" spans="181:181">
      <c r="FY3189" s="51" t="s">
        <v>968</v>
      </c>
    </row>
    <row r="3190" spans="181:181">
      <c r="FY3190" s="52" t="s">
        <v>124</v>
      </c>
    </row>
    <row r="3192" spans="181:181">
      <c r="FY3192" s="51" t="s">
        <v>969</v>
      </c>
    </row>
    <row r="3193" spans="181:181">
      <c r="FY3193" s="52" t="s">
        <v>124</v>
      </c>
    </row>
    <row r="3195" spans="181:181">
      <c r="FY3195" s="51" t="s">
        <v>970</v>
      </c>
    </row>
    <row r="3196" spans="181:181">
      <c r="FY3196" s="52" t="s">
        <v>124</v>
      </c>
    </row>
    <row r="3198" spans="181:181">
      <c r="FY3198" s="51" t="s">
        <v>971</v>
      </c>
    </row>
    <row r="3200" spans="181:181">
      <c r="FY3200" s="51" t="s">
        <v>972</v>
      </c>
    </row>
    <row r="3202" spans="181:181">
      <c r="FY3202" s="51" t="s">
        <v>973</v>
      </c>
    </row>
    <row r="3204" spans="181:181">
      <c r="FY3204" s="51" t="s">
        <v>98</v>
      </c>
    </row>
    <row r="3208" spans="181:181">
      <c r="FY3208" s="51" t="s">
        <v>950</v>
      </c>
    </row>
    <row r="3209" spans="181:181">
      <c r="FY3209" s="52" t="s">
        <v>171</v>
      </c>
    </row>
    <row r="3211" spans="181:181">
      <c r="FY3211" s="51" t="s">
        <v>952</v>
      </c>
    </row>
    <row r="3212" spans="181:181">
      <c r="FY3212" s="52" t="s">
        <v>171</v>
      </c>
    </row>
    <row r="3214" spans="181:181">
      <c r="FY3214" s="51" t="s">
        <v>954</v>
      </c>
    </row>
    <row r="3215" spans="181:181">
      <c r="FY3215" s="52" t="s">
        <v>171</v>
      </c>
    </row>
    <row r="3217" spans="181:181">
      <c r="FY3217" s="51" t="s">
        <v>956</v>
      </c>
    </row>
    <row r="3218" spans="181:181">
      <c r="FY3218" s="52" t="s">
        <v>124</v>
      </c>
    </row>
    <row r="3220" spans="181:181">
      <c r="FY3220" s="51" t="s">
        <v>958</v>
      </c>
    </row>
    <row r="3221" spans="181:181">
      <c r="FY3221" s="52" t="s">
        <v>171</v>
      </c>
    </row>
    <row r="3223" spans="181:181">
      <c r="FY3223" s="51" t="s">
        <v>960</v>
      </c>
    </row>
    <row r="3225" spans="181:181">
      <c r="FY3225" s="51" t="s">
        <v>961</v>
      </c>
    </row>
    <row r="3226" spans="181:181">
      <c r="FY3226" s="52" t="s">
        <v>171</v>
      </c>
    </row>
    <row r="3228" spans="181:181">
      <c r="FY3228" s="51" t="s">
        <v>962</v>
      </c>
    </row>
    <row r="3229" spans="181:181">
      <c r="FY3229" s="52" t="s">
        <v>171</v>
      </c>
    </row>
    <row r="3231" spans="181:181">
      <c r="FY3231" s="51" t="s">
        <v>964</v>
      </c>
    </row>
    <row r="3232" spans="181:181">
      <c r="FY3232" s="52" t="s">
        <v>171</v>
      </c>
    </row>
    <row r="3234" spans="181:181">
      <c r="FY3234" s="51" t="s">
        <v>966</v>
      </c>
    </row>
    <row r="3235" spans="181:181">
      <c r="FY3235" s="52" t="s">
        <v>171</v>
      </c>
    </row>
    <row r="3237" spans="181:181">
      <c r="FY3237" s="51" t="s">
        <v>968</v>
      </c>
    </row>
    <row r="3238" spans="181:181">
      <c r="FY3238" s="52" t="s">
        <v>124</v>
      </c>
    </row>
    <row r="3240" spans="181:181">
      <c r="FY3240" s="51" t="s">
        <v>969</v>
      </c>
    </row>
    <row r="3241" spans="181:181">
      <c r="FY3241" s="52" t="s">
        <v>124</v>
      </c>
    </row>
    <row r="3243" spans="181:181">
      <c r="FY3243" s="51" t="s">
        <v>970</v>
      </c>
    </row>
    <row r="3244" spans="181:181">
      <c r="FY3244" s="52" t="s">
        <v>124</v>
      </c>
    </row>
    <row r="3246" spans="181:181">
      <c r="FY3246" s="51" t="s">
        <v>971</v>
      </c>
    </row>
    <row r="3248" spans="181:181">
      <c r="FY3248" s="51" t="s">
        <v>972</v>
      </c>
    </row>
    <row r="3250" spans="181:181">
      <c r="FY3250" s="51" t="s">
        <v>973</v>
      </c>
    </row>
    <row r="3252" spans="181:181">
      <c r="FY3252" s="51" t="s">
        <v>98</v>
      </c>
    </row>
    <row r="3256" spans="181:181">
      <c r="FY3256" s="51" t="s">
        <v>950</v>
      </c>
    </row>
    <row r="3257" spans="181:181">
      <c r="FY3257" s="52" t="s">
        <v>171</v>
      </c>
    </row>
    <row r="3259" spans="181:181">
      <c r="FY3259" s="51" t="s">
        <v>952</v>
      </c>
    </row>
    <row r="3260" spans="181:181">
      <c r="FY3260" s="52" t="s">
        <v>171</v>
      </c>
    </row>
    <row r="3262" spans="181:181">
      <c r="FY3262" s="51" t="s">
        <v>954</v>
      </c>
    </row>
    <row r="3263" spans="181:181">
      <c r="FY3263" s="52" t="s">
        <v>171</v>
      </c>
    </row>
    <row r="3265" spans="181:181">
      <c r="FY3265" s="51" t="s">
        <v>956</v>
      </c>
    </row>
    <row r="3266" spans="181:181">
      <c r="FY3266" s="52" t="s">
        <v>124</v>
      </c>
    </row>
    <row r="3268" spans="181:181">
      <c r="FY3268" s="51" t="s">
        <v>958</v>
      </c>
    </row>
    <row r="3269" spans="181:181">
      <c r="FY3269" s="52" t="s">
        <v>171</v>
      </c>
    </row>
    <row r="3271" spans="181:181">
      <c r="FY3271" s="51" t="s">
        <v>960</v>
      </c>
    </row>
    <row r="3273" spans="181:181">
      <c r="FY3273" s="51" t="s">
        <v>961</v>
      </c>
    </row>
    <row r="3274" spans="181:181">
      <c r="FY3274" s="52" t="s">
        <v>171</v>
      </c>
    </row>
    <row r="3276" spans="181:181">
      <c r="FY3276" s="51" t="s">
        <v>962</v>
      </c>
    </row>
    <row r="3277" spans="181:181">
      <c r="FY3277" s="52" t="s">
        <v>171</v>
      </c>
    </row>
    <row r="3279" spans="181:181">
      <c r="FY3279" s="51" t="s">
        <v>964</v>
      </c>
    </row>
    <row r="3280" spans="181:181">
      <c r="FY3280" s="52" t="s">
        <v>171</v>
      </c>
    </row>
    <row r="3282" spans="181:181">
      <c r="FY3282" s="51" t="s">
        <v>966</v>
      </c>
    </row>
    <row r="3283" spans="181:181">
      <c r="FY3283" s="52" t="s">
        <v>171</v>
      </c>
    </row>
    <row r="3285" spans="181:181">
      <c r="FY3285" s="51" t="s">
        <v>968</v>
      </c>
    </row>
    <row r="3286" spans="181:181">
      <c r="FY3286" s="52" t="s">
        <v>124</v>
      </c>
    </row>
    <row r="3288" spans="181:181">
      <c r="FY3288" s="51" t="s">
        <v>969</v>
      </c>
    </row>
    <row r="3289" spans="181:181">
      <c r="FY3289" s="52" t="s">
        <v>124</v>
      </c>
    </row>
    <row r="3291" spans="181:181">
      <c r="FY3291" s="51" t="s">
        <v>970</v>
      </c>
    </row>
    <row r="3292" spans="181:181">
      <c r="FY3292" s="52" t="s">
        <v>124</v>
      </c>
    </row>
    <row r="3294" spans="181:181">
      <c r="FY3294" s="51" t="s">
        <v>971</v>
      </c>
    </row>
    <row r="3296" spans="181:181">
      <c r="FY3296" s="51" t="s">
        <v>972</v>
      </c>
    </row>
    <row r="3298" spans="181:181">
      <c r="FY3298" s="51" t="s">
        <v>973</v>
      </c>
    </row>
    <row r="3300" spans="181:181">
      <c r="FY3300" s="51" t="s">
        <v>98</v>
      </c>
    </row>
    <row r="3304" spans="181:181">
      <c r="FY3304" s="51" t="s">
        <v>950</v>
      </c>
    </row>
    <row r="3305" spans="181:181">
      <c r="FY3305" s="52" t="s">
        <v>171</v>
      </c>
    </row>
    <row r="3307" spans="181:181">
      <c r="FY3307" s="51" t="s">
        <v>952</v>
      </c>
    </row>
    <row r="3308" spans="181:181">
      <c r="FY3308" s="52" t="s">
        <v>171</v>
      </c>
    </row>
    <row r="3310" spans="181:181">
      <c r="FY3310" s="51" t="s">
        <v>954</v>
      </c>
    </row>
    <row r="3311" spans="181:181">
      <c r="FY3311" s="52" t="s">
        <v>171</v>
      </c>
    </row>
    <row r="3313" spans="181:181">
      <c r="FY3313" s="51" t="s">
        <v>956</v>
      </c>
    </row>
    <row r="3314" spans="181:181">
      <c r="FY3314" s="52" t="s">
        <v>124</v>
      </c>
    </row>
    <row r="3316" spans="181:181">
      <c r="FY3316" s="51" t="s">
        <v>958</v>
      </c>
    </row>
    <row r="3317" spans="181:181">
      <c r="FY3317" s="52" t="s">
        <v>171</v>
      </c>
    </row>
    <row r="3319" spans="181:181">
      <c r="FY3319" s="51" t="s">
        <v>960</v>
      </c>
    </row>
    <row r="3321" spans="181:181">
      <c r="FY3321" s="51" t="s">
        <v>961</v>
      </c>
    </row>
    <row r="3322" spans="181:181">
      <c r="FY3322" s="52" t="s">
        <v>171</v>
      </c>
    </row>
    <row r="3324" spans="181:181">
      <c r="FY3324" s="51" t="s">
        <v>962</v>
      </c>
    </row>
    <row r="3325" spans="181:181">
      <c r="FY3325" s="52" t="s">
        <v>171</v>
      </c>
    </row>
    <row r="3327" spans="181:181">
      <c r="FY3327" s="51" t="s">
        <v>964</v>
      </c>
    </row>
    <row r="3328" spans="181:181">
      <c r="FY3328" s="52" t="s">
        <v>171</v>
      </c>
    </row>
    <row r="3330" spans="181:181">
      <c r="FY3330" s="51" t="s">
        <v>966</v>
      </c>
    </row>
    <row r="3331" spans="181:181">
      <c r="FY3331" s="52" t="s">
        <v>171</v>
      </c>
    </row>
    <row r="3333" spans="181:181">
      <c r="FY3333" s="51" t="s">
        <v>968</v>
      </c>
    </row>
    <row r="3334" spans="181:181">
      <c r="FY3334" s="52" t="s">
        <v>124</v>
      </c>
    </row>
    <row r="3336" spans="181:181">
      <c r="FY3336" s="51" t="s">
        <v>969</v>
      </c>
    </row>
    <row r="3337" spans="181:181">
      <c r="FY3337" s="52" t="s">
        <v>124</v>
      </c>
    </row>
    <row r="3339" spans="181:181">
      <c r="FY3339" s="51" t="s">
        <v>970</v>
      </c>
    </row>
    <row r="3340" spans="181:181">
      <c r="FY3340" s="52" t="s">
        <v>124</v>
      </c>
    </row>
    <row r="3342" spans="181:181">
      <c r="FY3342" s="51" t="s">
        <v>971</v>
      </c>
    </row>
    <row r="3344" spans="181:181">
      <c r="FY3344" s="51" t="s">
        <v>972</v>
      </c>
    </row>
    <row r="3346" spans="181:181">
      <c r="FY3346" s="51" t="s">
        <v>973</v>
      </c>
    </row>
    <row r="3348" spans="181:181">
      <c r="FY3348" s="51" t="s">
        <v>98</v>
      </c>
    </row>
    <row r="3352" spans="181:181">
      <c r="FY3352" s="51" t="s">
        <v>950</v>
      </c>
    </row>
    <row r="3353" spans="181:181">
      <c r="FY3353" s="52" t="s">
        <v>171</v>
      </c>
    </row>
    <row r="3355" spans="181:181">
      <c r="FY3355" s="51" t="s">
        <v>952</v>
      </c>
    </row>
    <row r="3356" spans="181:181">
      <c r="FY3356" s="52" t="s">
        <v>171</v>
      </c>
    </row>
    <row r="3358" spans="181:181">
      <c r="FY3358" s="51" t="s">
        <v>954</v>
      </c>
    </row>
    <row r="3359" spans="181:181">
      <c r="FY3359" s="52" t="s">
        <v>171</v>
      </c>
    </row>
    <row r="3361" spans="181:181">
      <c r="FY3361" s="51" t="s">
        <v>956</v>
      </c>
    </row>
    <row r="3362" spans="181:181">
      <c r="FY3362" s="52" t="s">
        <v>124</v>
      </c>
    </row>
    <row r="3364" spans="181:181">
      <c r="FY3364" s="51" t="s">
        <v>958</v>
      </c>
    </row>
    <row r="3365" spans="181:181">
      <c r="FY3365" s="52" t="s">
        <v>171</v>
      </c>
    </row>
    <row r="3367" spans="181:181">
      <c r="FY3367" s="51" t="s">
        <v>960</v>
      </c>
    </row>
    <row r="3369" spans="181:181">
      <c r="FY3369" s="51" t="s">
        <v>961</v>
      </c>
    </row>
    <row r="3370" spans="181:181">
      <c r="FY3370" s="52" t="s">
        <v>171</v>
      </c>
    </row>
    <row r="3372" spans="181:181">
      <c r="FY3372" s="51" t="s">
        <v>962</v>
      </c>
    </row>
    <row r="3373" spans="181:181">
      <c r="FY3373" s="52" t="s">
        <v>171</v>
      </c>
    </row>
    <row r="3375" spans="181:181">
      <c r="FY3375" s="51" t="s">
        <v>964</v>
      </c>
    </row>
    <row r="3376" spans="181:181">
      <c r="FY3376" s="52" t="s">
        <v>171</v>
      </c>
    </row>
    <row r="3378" spans="181:181">
      <c r="FY3378" s="51" t="s">
        <v>966</v>
      </c>
    </row>
    <row r="3379" spans="181:181">
      <c r="FY3379" s="52" t="s">
        <v>171</v>
      </c>
    </row>
    <row r="3381" spans="181:181">
      <c r="FY3381" s="51" t="s">
        <v>968</v>
      </c>
    </row>
    <row r="3382" spans="181:181">
      <c r="FY3382" s="52" t="s">
        <v>124</v>
      </c>
    </row>
    <row r="3384" spans="181:181">
      <c r="FY3384" s="51" t="s">
        <v>969</v>
      </c>
    </row>
    <row r="3385" spans="181:181">
      <c r="FY3385" s="52" t="s">
        <v>124</v>
      </c>
    </row>
    <row r="3387" spans="181:181">
      <c r="FY3387" s="51" t="s">
        <v>970</v>
      </c>
    </row>
    <row r="3388" spans="181:181">
      <c r="FY3388" s="52" t="s">
        <v>124</v>
      </c>
    </row>
    <row r="3390" spans="181:181">
      <c r="FY3390" s="51" t="s">
        <v>971</v>
      </c>
    </row>
    <row r="3392" spans="181:181">
      <c r="FY3392" s="51" t="s">
        <v>972</v>
      </c>
    </row>
    <row r="3394" spans="181:181">
      <c r="FY3394" s="51" t="s">
        <v>973</v>
      </c>
    </row>
    <row r="3396" spans="181:181">
      <c r="FY3396" s="51" t="s">
        <v>98</v>
      </c>
    </row>
    <row r="3400" spans="181:181">
      <c r="FY3400" s="51" t="s">
        <v>950</v>
      </c>
    </row>
    <row r="3401" spans="181:181">
      <c r="FY3401" s="52" t="s">
        <v>171</v>
      </c>
    </row>
    <row r="3403" spans="181:181">
      <c r="FY3403" s="51" t="s">
        <v>952</v>
      </c>
    </row>
    <row r="3404" spans="181:181">
      <c r="FY3404" s="52" t="s">
        <v>171</v>
      </c>
    </row>
    <row r="3406" spans="181:181">
      <c r="FY3406" s="51" t="s">
        <v>954</v>
      </c>
    </row>
    <row r="3407" spans="181:181">
      <c r="FY3407" s="52" t="s">
        <v>171</v>
      </c>
    </row>
    <row r="3409" spans="181:181">
      <c r="FY3409" s="51" t="s">
        <v>956</v>
      </c>
    </row>
    <row r="3410" spans="181:181">
      <c r="FY3410" s="52" t="s">
        <v>124</v>
      </c>
    </row>
    <row r="3412" spans="181:181">
      <c r="FY3412" s="51" t="s">
        <v>958</v>
      </c>
    </row>
    <row r="3413" spans="181:181">
      <c r="FY3413" s="52" t="s">
        <v>171</v>
      </c>
    </row>
    <row r="3415" spans="181:181">
      <c r="FY3415" s="51" t="s">
        <v>960</v>
      </c>
    </row>
    <row r="3417" spans="181:181">
      <c r="FY3417" s="51" t="s">
        <v>961</v>
      </c>
    </row>
    <row r="3418" spans="181:181">
      <c r="FY3418" s="52" t="s">
        <v>171</v>
      </c>
    </row>
    <row r="3420" spans="181:181">
      <c r="FY3420" s="51" t="s">
        <v>962</v>
      </c>
    </row>
    <row r="3421" spans="181:181">
      <c r="FY3421" s="52" t="s">
        <v>171</v>
      </c>
    </row>
    <row r="3423" spans="181:181">
      <c r="FY3423" s="51" t="s">
        <v>964</v>
      </c>
    </row>
    <row r="3424" spans="181:181">
      <c r="FY3424" s="52" t="s">
        <v>171</v>
      </c>
    </row>
    <row r="3426" spans="181:181">
      <c r="FY3426" s="51" t="s">
        <v>966</v>
      </c>
    </row>
    <row r="3427" spans="181:181">
      <c r="FY3427" s="52" t="s">
        <v>171</v>
      </c>
    </row>
    <row r="3429" spans="181:181">
      <c r="FY3429" s="51" t="s">
        <v>968</v>
      </c>
    </row>
    <row r="3430" spans="181:181">
      <c r="FY3430" s="52" t="s">
        <v>124</v>
      </c>
    </row>
    <row r="3432" spans="181:181">
      <c r="FY3432" s="51" t="s">
        <v>969</v>
      </c>
    </row>
    <row r="3433" spans="181:181">
      <c r="FY3433" s="52" t="s">
        <v>124</v>
      </c>
    </row>
    <row r="3435" spans="181:181">
      <c r="FY3435" s="51" t="s">
        <v>970</v>
      </c>
    </row>
    <row r="3436" spans="181:181">
      <c r="FY3436" s="52" t="s">
        <v>124</v>
      </c>
    </row>
    <row r="3438" spans="181:181">
      <c r="FY3438" s="51" t="s">
        <v>971</v>
      </c>
    </row>
    <row r="3440" spans="181:181">
      <c r="FY3440" s="51" t="s">
        <v>972</v>
      </c>
    </row>
    <row r="3442" spans="181:181">
      <c r="FY3442" s="51" t="s">
        <v>973</v>
      </c>
    </row>
    <row r="3444" spans="181:181">
      <c r="FY3444" s="51" t="s">
        <v>98</v>
      </c>
    </row>
    <row r="3448" spans="181:181">
      <c r="FY3448" s="51" t="s">
        <v>950</v>
      </c>
    </row>
    <row r="3449" spans="181:181">
      <c r="FY3449" s="52" t="s">
        <v>171</v>
      </c>
    </row>
    <row r="3451" spans="181:181">
      <c r="FY3451" s="51" t="s">
        <v>952</v>
      </c>
    </row>
    <row r="3452" spans="181:181">
      <c r="FY3452" s="52" t="s">
        <v>171</v>
      </c>
    </row>
    <row r="3454" spans="181:181">
      <c r="FY3454" s="51" t="s">
        <v>954</v>
      </c>
    </row>
    <row r="3455" spans="181:181">
      <c r="FY3455" s="52" t="s">
        <v>171</v>
      </c>
    </row>
    <row r="3457" spans="181:181">
      <c r="FY3457" s="51" t="s">
        <v>956</v>
      </c>
    </row>
    <row r="3458" spans="181:181">
      <c r="FY3458" s="52" t="s">
        <v>124</v>
      </c>
    </row>
    <row r="3460" spans="181:181">
      <c r="FY3460" s="51" t="s">
        <v>958</v>
      </c>
    </row>
    <row r="3461" spans="181:181">
      <c r="FY3461" s="52" t="s">
        <v>171</v>
      </c>
    </row>
    <row r="3463" spans="181:181">
      <c r="FY3463" s="51" t="s">
        <v>960</v>
      </c>
    </row>
    <row r="3465" spans="181:181">
      <c r="FY3465" s="51" t="s">
        <v>961</v>
      </c>
    </row>
    <row r="3466" spans="181:181">
      <c r="FY3466" s="52" t="s">
        <v>171</v>
      </c>
    </row>
    <row r="3468" spans="181:181">
      <c r="FY3468" s="51" t="s">
        <v>962</v>
      </c>
    </row>
    <row r="3469" spans="181:181">
      <c r="FY3469" s="52" t="s">
        <v>171</v>
      </c>
    </row>
    <row r="3471" spans="181:181">
      <c r="FY3471" s="51" t="s">
        <v>964</v>
      </c>
    </row>
    <row r="3472" spans="181:181">
      <c r="FY3472" s="52" t="s">
        <v>171</v>
      </c>
    </row>
    <row r="3474" spans="181:181">
      <c r="FY3474" s="51" t="s">
        <v>966</v>
      </c>
    </row>
    <row r="3475" spans="181:181">
      <c r="FY3475" s="52" t="s">
        <v>171</v>
      </c>
    </row>
    <row r="3477" spans="181:181">
      <c r="FY3477" s="51" t="s">
        <v>968</v>
      </c>
    </row>
    <row r="3478" spans="181:181">
      <c r="FY3478" s="52" t="s">
        <v>124</v>
      </c>
    </row>
    <row r="3480" spans="181:181">
      <c r="FY3480" s="51" t="s">
        <v>969</v>
      </c>
    </row>
    <row r="3481" spans="181:181">
      <c r="FY3481" s="52" t="s">
        <v>124</v>
      </c>
    </row>
    <row r="3483" spans="181:181">
      <c r="FY3483" s="51" t="s">
        <v>970</v>
      </c>
    </row>
    <row r="3484" spans="181:181">
      <c r="FY3484" s="52" t="s">
        <v>124</v>
      </c>
    </row>
    <row r="3486" spans="181:181">
      <c r="FY3486" s="51" t="s">
        <v>971</v>
      </c>
    </row>
    <row r="3488" spans="181:181">
      <c r="FY3488" s="51" t="s">
        <v>972</v>
      </c>
    </row>
    <row r="3490" spans="181:181">
      <c r="FY3490" s="51" t="s">
        <v>973</v>
      </c>
    </row>
    <row r="3492" spans="181:181">
      <c r="FY3492" s="51" t="s">
        <v>98</v>
      </c>
    </row>
    <row r="3496" spans="181:181" ht="16.5">
      <c r="FY3496" s="50" t="s">
        <v>982</v>
      </c>
    </row>
    <row r="3499" spans="181:181">
      <c r="FY3499" s="51" t="s">
        <v>983</v>
      </c>
    </row>
    <row r="3500" spans="181:181">
      <c r="FY3500" s="52" t="s">
        <v>132</v>
      </c>
    </row>
    <row r="3502" spans="181:181" ht="16.5">
      <c r="FY3502" s="50" t="s">
        <v>984</v>
      </c>
    </row>
    <row r="3505" spans="181:181">
      <c r="FY3505" s="51" t="s">
        <v>985</v>
      </c>
    </row>
    <row r="3507" spans="181:181">
      <c r="FY3507" s="51" t="s">
        <v>950</v>
      </c>
    </row>
    <row r="3508" spans="181:181">
      <c r="FY3508" s="52" t="s">
        <v>986</v>
      </c>
    </row>
    <row r="3510" spans="181:181">
      <c r="FY3510" s="51" t="s">
        <v>987</v>
      </c>
    </row>
    <row r="3511" spans="181:181">
      <c r="FY3511" s="52" t="s">
        <v>953</v>
      </c>
    </row>
    <row r="3513" spans="181:181">
      <c r="FY3513" s="51" t="s">
        <v>989</v>
      </c>
    </row>
    <row r="3514" spans="181:181">
      <c r="FY3514" s="52" t="s">
        <v>1001</v>
      </c>
    </row>
    <row r="3516" spans="181:181">
      <c r="FY3516" s="51" t="s">
        <v>991</v>
      </c>
    </row>
    <row r="3517" spans="181:181">
      <c r="FY3517" s="52" t="s">
        <v>1746</v>
      </c>
    </row>
    <row r="3519" spans="181:181">
      <c r="FY3519" s="51" t="s">
        <v>958</v>
      </c>
    </row>
    <row r="3520" spans="181:181">
      <c r="FY3520" s="52" t="s">
        <v>1003</v>
      </c>
    </row>
    <row r="3522" spans="181:181">
      <c r="FY3522" s="51" t="s">
        <v>994</v>
      </c>
    </row>
    <row r="3523" spans="181:181">
      <c r="FY3523" s="52" t="s">
        <v>9578</v>
      </c>
    </row>
    <row r="3525" spans="181:181">
      <c r="FY3525" s="51" t="s">
        <v>961</v>
      </c>
    </row>
    <row r="3526" spans="181:181">
      <c r="FY3526" s="52" t="s">
        <v>917</v>
      </c>
    </row>
    <row r="3528" spans="181:181">
      <c r="FY3528" s="51" t="s">
        <v>962</v>
      </c>
    </row>
    <row r="3529" spans="181:181">
      <c r="FY3529" s="52" t="s">
        <v>963</v>
      </c>
    </row>
    <row r="3531" spans="181:181">
      <c r="FY3531" s="51" t="s">
        <v>964</v>
      </c>
    </row>
    <row r="3532" spans="181:181">
      <c r="FY3532" s="52" t="s">
        <v>1477</v>
      </c>
    </row>
    <row r="3534" spans="181:181">
      <c r="FY3534" s="51" t="s">
        <v>966</v>
      </c>
    </row>
    <row r="3535" spans="181:181">
      <c r="FY3535" s="52" t="s">
        <v>967</v>
      </c>
    </row>
    <row r="3537" spans="181:181">
      <c r="FY3537" s="51" t="s">
        <v>968</v>
      </c>
    </row>
    <row r="3538" spans="181:181">
      <c r="FY3538" s="52" t="s">
        <v>124</v>
      </c>
    </row>
    <row r="3540" spans="181:181">
      <c r="FY3540" s="51" t="s">
        <v>969</v>
      </c>
    </row>
    <row r="3541" spans="181:181">
      <c r="FY3541" s="52">
        <v>6555555</v>
      </c>
    </row>
    <row r="3543" spans="181:181">
      <c r="FY3543" s="51" t="s">
        <v>970</v>
      </c>
    </row>
    <row r="3544" spans="181:181">
      <c r="FY3544" s="52">
        <v>18666666</v>
      </c>
    </row>
    <row r="3546" spans="181:181">
      <c r="FY3546" s="51" t="s">
        <v>971</v>
      </c>
    </row>
    <row r="3547" spans="181:181">
      <c r="FY3547" s="52" t="s">
        <v>9579</v>
      </c>
    </row>
    <row r="3549" spans="181:181">
      <c r="FY3549" s="51" t="s">
        <v>998</v>
      </c>
    </row>
    <row r="3550" spans="181:181">
      <c r="FY3550" s="52" t="s">
        <v>9580</v>
      </c>
    </row>
    <row r="3552" spans="181:181">
      <c r="FY3552" s="51" t="s">
        <v>999</v>
      </c>
    </row>
    <row r="3553" spans="181:181">
      <c r="FY3553" s="52">
        <v>1800000</v>
      </c>
    </row>
    <row r="3555" spans="181:181">
      <c r="FY3555" s="51" t="s">
        <v>98</v>
      </c>
    </row>
    <row r="3556" spans="181:181">
      <c r="FY3556" s="52" t="s">
        <v>9581</v>
      </c>
    </row>
    <row r="3560" spans="181:181">
      <c r="FY3560" s="51" t="s">
        <v>950</v>
      </c>
    </row>
    <row r="3561" spans="181:181">
      <c r="FY3561" s="52" t="s">
        <v>1000</v>
      </c>
    </row>
    <row r="3563" spans="181:181">
      <c r="FY3563" s="51" t="s">
        <v>987</v>
      </c>
    </row>
    <row r="3564" spans="181:181">
      <c r="FY3564" s="52" t="s">
        <v>953</v>
      </c>
    </row>
    <row r="3566" spans="181:181">
      <c r="FY3566" s="51" t="s">
        <v>989</v>
      </c>
    </row>
    <row r="3567" spans="181:181">
      <c r="FY3567" s="52" t="s">
        <v>2295</v>
      </c>
    </row>
    <row r="3569" spans="181:181">
      <c r="FY3569" s="51" t="s">
        <v>991</v>
      </c>
    </row>
    <row r="3570" spans="181:181">
      <c r="FY3570" s="52" t="s">
        <v>4388</v>
      </c>
    </row>
    <row r="3572" spans="181:181">
      <c r="FY3572" s="51" t="s">
        <v>958</v>
      </c>
    </row>
    <row r="3573" spans="181:181">
      <c r="FY3573" s="52" t="s">
        <v>9582</v>
      </c>
    </row>
    <row r="3575" spans="181:181">
      <c r="FY3575" s="51" t="s">
        <v>994</v>
      </c>
    </row>
    <row r="3576" spans="181:181">
      <c r="FY3576" s="52" t="s">
        <v>9583</v>
      </c>
    </row>
    <row r="3578" spans="181:181">
      <c r="FY3578" s="51" t="s">
        <v>961</v>
      </c>
    </row>
    <row r="3579" spans="181:181">
      <c r="FY3579" s="52" t="s">
        <v>918</v>
      </c>
    </row>
    <row r="3581" spans="181:181">
      <c r="FY3581" s="51" t="s">
        <v>962</v>
      </c>
    </row>
    <row r="3582" spans="181:181">
      <c r="FY3582" s="52" t="s">
        <v>996</v>
      </c>
    </row>
    <row r="3584" spans="181:181">
      <c r="FY3584" s="51" t="s">
        <v>964</v>
      </c>
    </row>
    <row r="3585" spans="181:181">
      <c r="FY3585" s="52" t="s">
        <v>979</v>
      </c>
    </row>
    <row r="3587" spans="181:181">
      <c r="FY3587" s="51" t="s">
        <v>966</v>
      </c>
    </row>
    <row r="3588" spans="181:181">
      <c r="FY3588" s="52" t="s">
        <v>967</v>
      </c>
    </row>
    <row r="3590" spans="181:181">
      <c r="FY3590" s="51" t="s">
        <v>968</v>
      </c>
    </row>
    <row r="3591" spans="181:181">
      <c r="FY3591" s="52" t="s">
        <v>124</v>
      </c>
    </row>
    <row r="3593" spans="181:181">
      <c r="FY3593" s="51" t="s">
        <v>969</v>
      </c>
    </row>
    <row r="3594" spans="181:181">
      <c r="FY3594" s="52">
        <v>1230000</v>
      </c>
    </row>
    <row r="3596" spans="181:181">
      <c r="FY3596" s="51" t="s">
        <v>970</v>
      </c>
    </row>
    <row r="3597" spans="181:181">
      <c r="FY3597" s="52">
        <v>5200000</v>
      </c>
    </row>
    <row r="3599" spans="181:181">
      <c r="FY3599" s="51" t="s">
        <v>971</v>
      </c>
    </row>
    <row r="3600" spans="181:181">
      <c r="FY3600" s="52" t="s">
        <v>9584</v>
      </c>
    </row>
    <row r="3602" spans="181:181">
      <c r="FY3602" s="51" t="s">
        <v>998</v>
      </c>
    </row>
    <row r="3603" spans="181:181">
      <c r="FY3603" s="52" t="s">
        <v>9585</v>
      </c>
    </row>
    <row r="3605" spans="181:181">
      <c r="FY3605" s="51" t="s">
        <v>999</v>
      </c>
    </row>
    <row r="3606" spans="181:181">
      <c r="FY3606" s="52">
        <v>1250000</v>
      </c>
    </row>
    <row r="3608" spans="181:181">
      <c r="FY3608" s="51" t="s">
        <v>98</v>
      </c>
    </row>
    <row r="3609" spans="181:181">
      <c r="FY3609" s="52" t="s">
        <v>9586</v>
      </c>
    </row>
    <row r="3613" spans="181:181">
      <c r="FY3613" s="51" t="s">
        <v>950</v>
      </c>
    </row>
    <row r="3614" spans="181:181">
      <c r="FY3614" s="52" t="s">
        <v>1005</v>
      </c>
    </row>
    <row r="3616" spans="181:181">
      <c r="FY3616" s="51" t="s">
        <v>987</v>
      </c>
    </row>
    <row r="3617" spans="181:181">
      <c r="FY3617" s="52" t="s">
        <v>3038</v>
      </c>
    </row>
    <row r="3619" spans="181:181">
      <c r="FY3619" s="51" t="s">
        <v>989</v>
      </c>
    </row>
    <row r="3620" spans="181:181">
      <c r="FY3620" s="52" t="s">
        <v>1001</v>
      </c>
    </row>
    <row r="3622" spans="181:181">
      <c r="FY3622" s="51" t="s">
        <v>991</v>
      </c>
    </row>
    <row r="3623" spans="181:181">
      <c r="FY3623" s="52" t="s">
        <v>9587</v>
      </c>
    </row>
    <row r="3625" spans="181:181">
      <c r="FY3625" s="51" t="s">
        <v>958</v>
      </c>
    </row>
    <row r="3626" spans="181:181">
      <c r="FY3626" s="52" t="s">
        <v>3494</v>
      </c>
    </row>
    <row r="3628" spans="181:181">
      <c r="FY3628" s="51" t="s">
        <v>994</v>
      </c>
    </row>
    <row r="3629" spans="181:181">
      <c r="FY3629" s="52" t="s">
        <v>9588</v>
      </c>
    </row>
    <row r="3631" spans="181:181">
      <c r="FY3631" s="51" t="s">
        <v>961</v>
      </c>
    </row>
    <row r="3632" spans="181:181">
      <c r="FY3632" s="52" t="s">
        <v>918</v>
      </c>
    </row>
    <row r="3634" spans="181:181">
      <c r="FY3634" s="51" t="s">
        <v>962</v>
      </c>
    </row>
    <row r="3635" spans="181:181">
      <c r="FY3635" s="52" t="s">
        <v>996</v>
      </c>
    </row>
    <row r="3637" spans="181:181">
      <c r="FY3637" s="51" t="s">
        <v>964</v>
      </c>
    </row>
    <row r="3638" spans="181:181">
      <c r="FY3638" s="52" t="s">
        <v>979</v>
      </c>
    </row>
    <row r="3640" spans="181:181">
      <c r="FY3640" s="51" t="s">
        <v>966</v>
      </c>
    </row>
    <row r="3641" spans="181:181">
      <c r="FY3641" s="52" t="s">
        <v>967</v>
      </c>
    </row>
    <row r="3643" spans="181:181">
      <c r="FY3643" s="51" t="s">
        <v>968</v>
      </c>
    </row>
    <row r="3644" spans="181:181">
      <c r="FY3644" s="52" t="s">
        <v>124</v>
      </c>
    </row>
    <row r="3646" spans="181:181">
      <c r="FY3646" s="51" t="s">
        <v>969</v>
      </c>
    </row>
    <row r="3647" spans="181:181">
      <c r="FY3647" s="52">
        <v>990000</v>
      </c>
    </row>
    <row r="3649" spans="181:181">
      <c r="FY3649" s="51" t="s">
        <v>970</v>
      </c>
    </row>
    <row r="3650" spans="181:181">
      <c r="FY3650" s="52">
        <v>1990000</v>
      </c>
    </row>
    <row r="3652" spans="181:181">
      <c r="FY3652" s="51" t="s">
        <v>971</v>
      </c>
    </row>
    <row r="3653" spans="181:181">
      <c r="FY3653" s="52" t="s">
        <v>9588</v>
      </c>
    </row>
    <row r="3655" spans="181:181">
      <c r="FY3655" s="51" t="s">
        <v>998</v>
      </c>
    </row>
    <row r="3656" spans="181:181">
      <c r="FY3656" s="52" t="s">
        <v>9588</v>
      </c>
    </row>
    <row r="3658" spans="181:181">
      <c r="FY3658" s="51" t="s">
        <v>999</v>
      </c>
    </row>
    <row r="3659" spans="181:181">
      <c r="FY3659" s="52">
        <v>1200000</v>
      </c>
    </row>
    <row r="3661" spans="181:181">
      <c r="FY3661" s="51" t="s">
        <v>98</v>
      </c>
    </row>
    <row r="3662" spans="181:181">
      <c r="FY3662" s="52" t="s">
        <v>9589</v>
      </c>
    </row>
    <row r="3666" spans="181:181">
      <c r="FY3666" s="51" t="s">
        <v>950</v>
      </c>
    </row>
    <row r="3667" spans="181:181">
      <c r="FY3667" s="52" t="s">
        <v>171</v>
      </c>
    </row>
    <row r="3669" spans="181:181">
      <c r="FY3669" s="51" t="s">
        <v>987</v>
      </c>
    </row>
    <row r="3670" spans="181:181">
      <c r="FY3670" s="52" t="s">
        <v>171</v>
      </c>
    </row>
    <row r="3672" spans="181:181">
      <c r="FY3672" s="51" t="s">
        <v>989</v>
      </c>
    </row>
    <row r="3673" spans="181:181">
      <c r="FY3673" s="52" t="s">
        <v>171</v>
      </c>
    </row>
    <row r="3675" spans="181:181">
      <c r="FY3675" s="51" t="s">
        <v>991</v>
      </c>
    </row>
    <row r="3676" spans="181:181">
      <c r="FY3676" s="52" t="s">
        <v>124</v>
      </c>
    </row>
    <row r="3678" spans="181:181">
      <c r="FY3678" s="51" t="s">
        <v>958</v>
      </c>
    </row>
    <row r="3679" spans="181:181">
      <c r="FY3679" s="52" t="s">
        <v>124</v>
      </c>
    </row>
    <row r="3681" spans="181:181">
      <c r="FY3681" s="51" t="s">
        <v>994</v>
      </c>
    </row>
    <row r="3683" spans="181:181">
      <c r="FY3683" s="51" t="s">
        <v>961</v>
      </c>
    </row>
    <row r="3684" spans="181:181">
      <c r="FY3684" s="52" t="s">
        <v>171</v>
      </c>
    </row>
    <row r="3686" spans="181:181">
      <c r="FY3686" s="51" t="s">
        <v>962</v>
      </c>
    </row>
    <row r="3687" spans="181:181">
      <c r="FY3687" s="52" t="s">
        <v>171</v>
      </c>
    </row>
    <row r="3689" spans="181:181">
      <c r="FY3689" s="51" t="s">
        <v>964</v>
      </c>
    </row>
    <row r="3690" spans="181:181">
      <c r="FY3690" s="52" t="s">
        <v>171</v>
      </c>
    </row>
    <row r="3692" spans="181:181">
      <c r="FY3692" s="51" t="s">
        <v>966</v>
      </c>
    </row>
    <row r="3693" spans="181:181">
      <c r="FY3693" s="52" t="s">
        <v>171</v>
      </c>
    </row>
    <row r="3695" spans="181:181">
      <c r="FY3695" s="51" t="s">
        <v>968</v>
      </c>
    </row>
    <row r="3696" spans="181:181">
      <c r="FY3696" s="52" t="s">
        <v>124</v>
      </c>
    </row>
    <row r="3698" spans="181:181">
      <c r="FY3698" s="51" t="s">
        <v>969</v>
      </c>
    </row>
    <row r="3699" spans="181:181">
      <c r="FY3699" s="52" t="s">
        <v>124</v>
      </c>
    </row>
    <row r="3701" spans="181:181">
      <c r="FY3701" s="51" t="s">
        <v>970</v>
      </c>
    </row>
    <row r="3702" spans="181:181">
      <c r="FY3702" s="52" t="s">
        <v>124</v>
      </c>
    </row>
    <row r="3704" spans="181:181">
      <c r="FY3704" s="51" t="s">
        <v>971</v>
      </c>
    </row>
    <row r="3706" spans="181:181">
      <c r="FY3706" s="51" t="s">
        <v>998</v>
      </c>
    </row>
    <row r="3708" spans="181:181">
      <c r="FY3708" s="51" t="s">
        <v>999</v>
      </c>
    </row>
    <row r="3710" spans="181:181">
      <c r="FY3710" s="51" t="s">
        <v>98</v>
      </c>
    </row>
    <row r="3714" spans="181:181">
      <c r="FY3714" s="51" t="s">
        <v>950</v>
      </c>
    </row>
    <row r="3715" spans="181:181">
      <c r="FY3715" s="52" t="s">
        <v>171</v>
      </c>
    </row>
    <row r="3717" spans="181:181">
      <c r="FY3717" s="51" t="s">
        <v>987</v>
      </c>
    </row>
    <row r="3718" spans="181:181">
      <c r="FY3718" s="52" t="s">
        <v>171</v>
      </c>
    </row>
    <row r="3720" spans="181:181">
      <c r="FY3720" s="51" t="s">
        <v>989</v>
      </c>
    </row>
    <row r="3721" spans="181:181">
      <c r="FY3721" s="52" t="s">
        <v>171</v>
      </c>
    </row>
    <row r="3723" spans="181:181">
      <c r="FY3723" s="51" t="s">
        <v>991</v>
      </c>
    </row>
    <row r="3724" spans="181:181">
      <c r="FY3724" s="52" t="s">
        <v>124</v>
      </c>
    </row>
    <row r="3726" spans="181:181">
      <c r="FY3726" s="51" t="s">
        <v>958</v>
      </c>
    </row>
    <row r="3727" spans="181:181">
      <c r="FY3727" s="52" t="s">
        <v>124</v>
      </c>
    </row>
    <row r="3729" spans="181:181">
      <c r="FY3729" s="51" t="s">
        <v>994</v>
      </c>
    </row>
    <row r="3731" spans="181:181">
      <c r="FY3731" s="51" t="s">
        <v>961</v>
      </c>
    </row>
    <row r="3732" spans="181:181">
      <c r="FY3732" s="52" t="s">
        <v>171</v>
      </c>
    </row>
    <row r="3734" spans="181:181">
      <c r="FY3734" s="51" t="s">
        <v>962</v>
      </c>
    </row>
    <row r="3735" spans="181:181">
      <c r="FY3735" s="52" t="s">
        <v>171</v>
      </c>
    </row>
    <row r="3737" spans="181:181">
      <c r="FY3737" s="51" t="s">
        <v>964</v>
      </c>
    </row>
    <row r="3738" spans="181:181">
      <c r="FY3738" s="52" t="s">
        <v>171</v>
      </c>
    </row>
    <row r="3740" spans="181:181">
      <c r="FY3740" s="51" t="s">
        <v>966</v>
      </c>
    </row>
    <row r="3741" spans="181:181">
      <c r="FY3741" s="52" t="s">
        <v>171</v>
      </c>
    </row>
    <row r="3743" spans="181:181">
      <c r="FY3743" s="51" t="s">
        <v>968</v>
      </c>
    </row>
    <row r="3744" spans="181:181">
      <c r="FY3744" s="52" t="s">
        <v>124</v>
      </c>
    </row>
    <row r="3746" spans="181:181">
      <c r="FY3746" s="51" t="s">
        <v>969</v>
      </c>
    </row>
    <row r="3747" spans="181:181">
      <c r="FY3747" s="52" t="s">
        <v>124</v>
      </c>
    </row>
    <row r="3749" spans="181:181">
      <c r="FY3749" s="51" t="s">
        <v>970</v>
      </c>
    </row>
    <row r="3750" spans="181:181">
      <c r="FY3750" s="52" t="s">
        <v>124</v>
      </c>
    </row>
    <row r="3752" spans="181:181">
      <c r="FY3752" s="51" t="s">
        <v>971</v>
      </c>
    </row>
    <row r="3754" spans="181:181">
      <c r="FY3754" s="51" t="s">
        <v>998</v>
      </c>
    </row>
    <row r="3756" spans="181:181">
      <c r="FY3756" s="51" t="s">
        <v>999</v>
      </c>
    </row>
    <row r="3758" spans="181:181">
      <c r="FY3758" s="51" t="s">
        <v>98</v>
      </c>
    </row>
    <row r="3762" spans="181:181">
      <c r="FY3762" s="51" t="s">
        <v>950</v>
      </c>
    </row>
    <row r="3763" spans="181:181">
      <c r="FY3763" s="52" t="s">
        <v>171</v>
      </c>
    </row>
    <row r="3765" spans="181:181">
      <c r="FY3765" s="51" t="s">
        <v>987</v>
      </c>
    </row>
    <row r="3766" spans="181:181">
      <c r="FY3766" s="52" t="s">
        <v>171</v>
      </c>
    </row>
    <row r="3768" spans="181:181">
      <c r="FY3768" s="51" t="s">
        <v>989</v>
      </c>
    </row>
    <row r="3769" spans="181:181">
      <c r="FY3769" s="52" t="s">
        <v>171</v>
      </c>
    </row>
    <row r="3771" spans="181:181">
      <c r="FY3771" s="51" t="s">
        <v>991</v>
      </c>
    </row>
    <row r="3772" spans="181:181">
      <c r="FY3772" s="52" t="s">
        <v>124</v>
      </c>
    </row>
    <row r="3774" spans="181:181">
      <c r="FY3774" s="51" t="s">
        <v>958</v>
      </c>
    </row>
    <row r="3775" spans="181:181">
      <c r="FY3775" s="52" t="s">
        <v>124</v>
      </c>
    </row>
    <row r="3777" spans="181:181">
      <c r="FY3777" s="51" t="s">
        <v>994</v>
      </c>
    </row>
    <row r="3779" spans="181:181">
      <c r="FY3779" s="51" t="s">
        <v>961</v>
      </c>
    </row>
    <row r="3780" spans="181:181">
      <c r="FY3780" s="52" t="s">
        <v>171</v>
      </c>
    </row>
    <row r="3782" spans="181:181">
      <c r="FY3782" s="51" t="s">
        <v>962</v>
      </c>
    </row>
    <row r="3783" spans="181:181">
      <c r="FY3783" s="52" t="s">
        <v>171</v>
      </c>
    </row>
    <row r="3785" spans="181:181">
      <c r="FY3785" s="51" t="s">
        <v>964</v>
      </c>
    </row>
    <row r="3786" spans="181:181">
      <c r="FY3786" s="52" t="s">
        <v>171</v>
      </c>
    </row>
    <row r="3788" spans="181:181">
      <c r="FY3788" s="51" t="s">
        <v>966</v>
      </c>
    </row>
    <row r="3789" spans="181:181">
      <c r="FY3789" s="52" t="s">
        <v>171</v>
      </c>
    </row>
    <row r="3791" spans="181:181">
      <c r="FY3791" s="51" t="s">
        <v>968</v>
      </c>
    </row>
    <row r="3792" spans="181:181">
      <c r="FY3792" s="52" t="s">
        <v>124</v>
      </c>
    </row>
    <row r="3794" spans="181:181">
      <c r="FY3794" s="51" t="s">
        <v>969</v>
      </c>
    </row>
    <row r="3795" spans="181:181">
      <c r="FY3795" s="52" t="s">
        <v>124</v>
      </c>
    </row>
    <row r="3797" spans="181:181">
      <c r="FY3797" s="51" t="s">
        <v>970</v>
      </c>
    </row>
    <row r="3798" spans="181:181">
      <c r="FY3798" s="52" t="s">
        <v>124</v>
      </c>
    </row>
    <row r="3800" spans="181:181">
      <c r="FY3800" s="51" t="s">
        <v>971</v>
      </c>
    </row>
    <row r="3802" spans="181:181">
      <c r="FY3802" s="51" t="s">
        <v>998</v>
      </c>
    </row>
    <row r="3804" spans="181:181">
      <c r="FY3804" s="51" t="s">
        <v>999</v>
      </c>
    </row>
    <row r="3806" spans="181:181">
      <c r="FY3806" s="51" t="s">
        <v>98</v>
      </c>
    </row>
    <row r="3810" spans="181:181">
      <c r="FY3810" s="51" t="s">
        <v>950</v>
      </c>
    </row>
    <row r="3811" spans="181:181">
      <c r="FY3811" s="52" t="s">
        <v>171</v>
      </c>
    </row>
    <row r="3813" spans="181:181">
      <c r="FY3813" s="51" t="s">
        <v>987</v>
      </c>
    </row>
    <row r="3814" spans="181:181">
      <c r="FY3814" s="52" t="s">
        <v>171</v>
      </c>
    </row>
    <row r="3816" spans="181:181">
      <c r="FY3816" s="51" t="s">
        <v>989</v>
      </c>
    </row>
    <row r="3817" spans="181:181">
      <c r="FY3817" s="52" t="s">
        <v>171</v>
      </c>
    </row>
    <row r="3819" spans="181:181">
      <c r="FY3819" s="51" t="s">
        <v>991</v>
      </c>
    </row>
    <row r="3820" spans="181:181">
      <c r="FY3820" s="52" t="s">
        <v>124</v>
      </c>
    </row>
    <row r="3822" spans="181:181">
      <c r="FY3822" s="51" t="s">
        <v>958</v>
      </c>
    </row>
    <row r="3823" spans="181:181">
      <c r="FY3823" s="52" t="s">
        <v>124</v>
      </c>
    </row>
    <row r="3825" spans="181:181">
      <c r="FY3825" s="51" t="s">
        <v>994</v>
      </c>
    </row>
    <row r="3827" spans="181:181">
      <c r="FY3827" s="51" t="s">
        <v>961</v>
      </c>
    </row>
    <row r="3828" spans="181:181">
      <c r="FY3828" s="52" t="s">
        <v>171</v>
      </c>
    </row>
    <row r="3830" spans="181:181">
      <c r="FY3830" s="51" t="s">
        <v>962</v>
      </c>
    </row>
    <row r="3831" spans="181:181">
      <c r="FY3831" s="52" t="s">
        <v>171</v>
      </c>
    </row>
    <row r="3833" spans="181:181">
      <c r="FY3833" s="51" t="s">
        <v>964</v>
      </c>
    </row>
    <row r="3834" spans="181:181">
      <c r="FY3834" s="52" t="s">
        <v>171</v>
      </c>
    </row>
    <row r="3836" spans="181:181">
      <c r="FY3836" s="51" t="s">
        <v>966</v>
      </c>
    </row>
    <row r="3837" spans="181:181">
      <c r="FY3837" s="52" t="s">
        <v>171</v>
      </c>
    </row>
    <row r="3839" spans="181:181">
      <c r="FY3839" s="51" t="s">
        <v>968</v>
      </c>
    </row>
    <row r="3840" spans="181:181">
      <c r="FY3840" s="52" t="s">
        <v>124</v>
      </c>
    </row>
    <row r="3842" spans="181:181">
      <c r="FY3842" s="51" t="s">
        <v>969</v>
      </c>
    </row>
    <row r="3843" spans="181:181">
      <c r="FY3843" s="52" t="s">
        <v>124</v>
      </c>
    </row>
    <row r="3845" spans="181:181">
      <c r="FY3845" s="51" t="s">
        <v>970</v>
      </c>
    </row>
    <row r="3846" spans="181:181">
      <c r="FY3846" s="52" t="s">
        <v>124</v>
      </c>
    </row>
    <row r="3848" spans="181:181">
      <c r="FY3848" s="51" t="s">
        <v>971</v>
      </c>
    </row>
    <row r="3850" spans="181:181">
      <c r="FY3850" s="51" t="s">
        <v>998</v>
      </c>
    </row>
    <row r="3852" spans="181:181">
      <c r="FY3852" s="51" t="s">
        <v>999</v>
      </c>
    </row>
    <row r="3854" spans="181:181">
      <c r="FY3854" s="51" t="s">
        <v>98</v>
      </c>
    </row>
    <row r="3858" spans="181:181">
      <c r="FY3858" s="51" t="s">
        <v>950</v>
      </c>
    </row>
    <row r="3859" spans="181:181">
      <c r="FY3859" s="52" t="s">
        <v>171</v>
      </c>
    </row>
    <row r="3861" spans="181:181">
      <c r="FY3861" s="51" t="s">
        <v>987</v>
      </c>
    </row>
    <row r="3862" spans="181:181">
      <c r="FY3862" s="52" t="s">
        <v>171</v>
      </c>
    </row>
    <row r="3864" spans="181:181">
      <c r="FY3864" s="51" t="s">
        <v>989</v>
      </c>
    </row>
    <row r="3865" spans="181:181">
      <c r="FY3865" s="52" t="s">
        <v>171</v>
      </c>
    </row>
    <row r="3867" spans="181:181">
      <c r="FY3867" s="51" t="s">
        <v>991</v>
      </c>
    </row>
    <row r="3868" spans="181:181">
      <c r="FY3868" s="52" t="s">
        <v>124</v>
      </c>
    </row>
    <row r="3870" spans="181:181">
      <c r="FY3870" s="51" t="s">
        <v>958</v>
      </c>
    </row>
    <row r="3871" spans="181:181">
      <c r="FY3871" s="52" t="s">
        <v>124</v>
      </c>
    </row>
    <row r="3873" spans="181:181">
      <c r="FY3873" s="51" t="s">
        <v>994</v>
      </c>
    </row>
    <row r="3875" spans="181:181">
      <c r="FY3875" s="51" t="s">
        <v>961</v>
      </c>
    </row>
    <row r="3876" spans="181:181">
      <c r="FY3876" s="52" t="s">
        <v>171</v>
      </c>
    </row>
    <row r="3878" spans="181:181">
      <c r="FY3878" s="51" t="s">
        <v>962</v>
      </c>
    </row>
    <row r="3879" spans="181:181">
      <c r="FY3879" s="52" t="s">
        <v>171</v>
      </c>
    </row>
    <row r="3881" spans="181:181">
      <c r="FY3881" s="51" t="s">
        <v>964</v>
      </c>
    </row>
    <row r="3882" spans="181:181">
      <c r="FY3882" s="52" t="s">
        <v>171</v>
      </c>
    </row>
    <row r="3884" spans="181:181">
      <c r="FY3884" s="51" t="s">
        <v>966</v>
      </c>
    </row>
    <row r="3885" spans="181:181">
      <c r="FY3885" s="52" t="s">
        <v>171</v>
      </c>
    </row>
    <row r="3887" spans="181:181">
      <c r="FY3887" s="51" t="s">
        <v>968</v>
      </c>
    </row>
    <row r="3888" spans="181:181">
      <c r="FY3888" s="52" t="s">
        <v>124</v>
      </c>
    </row>
    <row r="3890" spans="181:181">
      <c r="FY3890" s="51" t="s">
        <v>969</v>
      </c>
    </row>
    <row r="3891" spans="181:181">
      <c r="FY3891" s="52" t="s">
        <v>124</v>
      </c>
    </row>
    <row r="3893" spans="181:181">
      <c r="FY3893" s="51" t="s">
        <v>970</v>
      </c>
    </row>
    <row r="3894" spans="181:181">
      <c r="FY3894" s="52" t="s">
        <v>124</v>
      </c>
    </row>
    <row r="3896" spans="181:181">
      <c r="FY3896" s="51" t="s">
        <v>971</v>
      </c>
    </row>
    <row r="3898" spans="181:181">
      <c r="FY3898" s="51" t="s">
        <v>998</v>
      </c>
    </row>
    <row r="3900" spans="181:181">
      <c r="FY3900" s="51" t="s">
        <v>999</v>
      </c>
    </row>
    <row r="3902" spans="181:181">
      <c r="FY3902" s="51" t="s">
        <v>98</v>
      </c>
    </row>
    <row r="3906" spans="181:181">
      <c r="FY3906" s="51" t="s">
        <v>950</v>
      </c>
    </row>
    <row r="3907" spans="181:181">
      <c r="FY3907" s="52" t="s">
        <v>171</v>
      </c>
    </row>
    <row r="3909" spans="181:181">
      <c r="FY3909" s="51" t="s">
        <v>987</v>
      </c>
    </row>
    <row r="3910" spans="181:181">
      <c r="FY3910" s="52" t="s">
        <v>171</v>
      </c>
    </row>
    <row r="3912" spans="181:181">
      <c r="FY3912" s="51" t="s">
        <v>989</v>
      </c>
    </row>
    <row r="3913" spans="181:181">
      <c r="FY3913" s="52" t="s">
        <v>171</v>
      </c>
    </row>
    <row r="3915" spans="181:181">
      <c r="FY3915" s="51" t="s">
        <v>991</v>
      </c>
    </row>
    <row r="3916" spans="181:181">
      <c r="FY3916" s="52" t="s">
        <v>124</v>
      </c>
    </row>
    <row r="3918" spans="181:181">
      <c r="FY3918" s="51" t="s">
        <v>958</v>
      </c>
    </row>
    <row r="3919" spans="181:181">
      <c r="FY3919" s="52" t="s">
        <v>124</v>
      </c>
    </row>
    <row r="3921" spans="181:181">
      <c r="FY3921" s="51" t="s">
        <v>994</v>
      </c>
    </row>
    <row r="3923" spans="181:181">
      <c r="FY3923" s="51" t="s">
        <v>961</v>
      </c>
    </row>
    <row r="3924" spans="181:181">
      <c r="FY3924" s="52" t="s">
        <v>171</v>
      </c>
    </row>
    <row r="3926" spans="181:181">
      <c r="FY3926" s="51" t="s">
        <v>962</v>
      </c>
    </row>
    <row r="3927" spans="181:181">
      <c r="FY3927" s="52" t="s">
        <v>171</v>
      </c>
    </row>
    <row r="3929" spans="181:181">
      <c r="FY3929" s="51" t="s">
        <v>964</v>
      </c>
    </row>
    <row r="3930" spans="181:181">
      <c r="FY3930" s="52" t="s">
        <v>171</v>
      </c>
    </row>
    <row r="3932" spans="181:181">
      <c r="FY3932" s="51" t="s">
        <v>966</v>
      </c>
    </row>
    <row r="3933" spans="181:181">
      <c r="FY3933" s="52" t="s">
        <v>171</v>
      </c>
    </row>
    <row r="3935" spans="181:181">
      <c r="FY3935" s="51" t="s">
        <v>968</v>
      </c>
    </row>
    <row r="3936" spans="181:181">
      <c r="FY3936" s="52" t="s">
        <v>124</v>
      </c>
    </row>
    <row r="3938" spans="181:181">
      <c r="FY3938" s="51" t="s">
        <v>969</v>
      </c>
    </row>
    <row r="3939" spans="181:181">
      <c r="FY3939" s="52" t="s">
        <v>124</v>
      </c>
    </row>
    <row r="3941" spans="181:181">
      <c r="FY3941" s="51" t="s">
        <v>970</v>
      </c>
    </row>
    <row r="3942" spans="181:181">
      <c r="FY3942" s="52" t="s">
        <v>124</v>
      </c>
    </row>
    <row r="3944" spans="181:181">
      <c r="FY3944" s="51" t="s">
        <v>971</v>
      </c>
    </row>
    <row r="3946" spans="181:181">
      <c r="FY3946" s="51" t="s">
        <v>998</v>
      </c>
    </row>
    <row r="3948" spans="181:181">
      <c r="FY3948" s="51" t="s">
        <v>999</v>
      </c>
    </row>
    <row r="3950" spans="181:181">
      <c r="FY3950" s="51" t="s">
        <v>98</v>
      </c>
    </row>
    <row r="3954" spans="181:181">
      <c r="FY3954" s="51" t="s">
        <v>950</v>
      </c>
    </row>
    <row r="3955" spans="181:181">
      <c r="FY3955" s="52" t="s">
        <v>171</v>
      </c>
    </row>
    <row r="3957" spans="181:181">
      <c r="FY3957" s="51" t="s">
        <v>987</v>
      </c>
    </row>
    <row r="3958" spans="181:181">
      <c r="FY3958" s="52" t="s">
        <v>171</v>
      </c>
    </row>
    <row r="3960" spans="181:181">
      <c r="FY3960" s="51" t="s">
        <v>989</v>
      </c>
    </row>
    <row r="3961" spans="181:181">
      <c r="FY3961" s="52" t="s">
        <v>171</v>
      </c>
    </row>
    <row r="3963" spans="181:181">
      <c r="FY3963" s="51" t="s">
        <v>991</v>
      </c>
    </row>
    <row r="3964" spans="181:181">
      <c r="FY3964" s="52" t="s">
        <v>124</v>
      </c>
    </row>
    <row r="3966" spans="181:181">
      <c r="FY3966" s="51" t="s">
        <v>958</v>
      </c>
    </row>
    <row r="3967" spans="181:181">
      <c r="FY3967" s="52" t="s">
        <v>124</v>
      </c>
    </row>
    <row r="3969" spans="181:181">
      <c r="FY3969" s="51" t="s">
        <v>994</v>
      </c>
    </row>
    <row r="3971" spans="181:181">
      <c r="FY3971" s="51" t="s">
        <v>961</v>
      </c>
    </row>
    <row r="3972" spans="181:181">
      <c r="FY3972" s="52" t="s">
        <v>171</v>
      </c>
    </row>
    <row r="3974" spans="181:181">
      <c r="FY3974" s="51" t="s">
        <v>962</v>
      </c>
    </row>
    <row r="3975" spans="181:181">
      <c r="FY3975" s="52" t="s">
        <v>171</v>
      </c>
    </row>
    <row r="3977" spans="181:181">
      <c r="FY3977" s="51" t="s">
        <v>964</v>
      </c>
    </row>
    <row r="3978" spans="181:181">
      <c r="FY3978" s="52" t="s">
        <v>171</v>
      </c>
    </row>
    <row r="3980" spans="181:181">
      <c r="FY3980" s="51" t="s">
        <v>966</v>
      </c>
    </row>
    <row r="3981" spans="181:181">
      <c r="FY3981" s="52" t="s">
        <v>171</v>
      </c>
    </row>
    <row r="3983" spans="181:181">
      <c r="FY3983" s="51" t="s">
        <v>968</v>
      </c>
    </row>
    <row r="3984" spans="181:181">
      <c r="FY3984" s="52" t="s">
        <v>124</v>
      </c>
    </row>
    <row r="3986" spans="181:181">
      <c r="FY3986" s="51" t="s">
        <v>969</v>
      </c>
    </row>
    <row r="3987" spans="181:181">
      <c r="FY3987" s="52" t="s">
        <v>124</v>
      </c>
    </row>
    <row r="3989" spans="181:181">
      <c r="FY3989" s="51" t="s">
        <v>970</v>
      </c>
    </row>
    <row r="3990" spans="181:181">
      <c r="FY3990" s="52" t="s">
        <v>124</v>
      </c>
    </row>
    <row r="3992" spans="181:181">
      <c r="FY3992" s="51" t="s">
        <v>971</v>
      </c>
    </row>
    <row r="3994" spans="181:181">
      <c r="FY3994" s="51" t="s">
        <v>998</v>
      </c>
    </row>
    <row r="3996" spans="181:181">
      <c r="FY3996" s="51" t="s">
        <v>999</v>
      </c>
    </row>
    <row r="3998" spans="181:181">
      <c r="FY3998" s="51" t="s">
        <v>98</v>
      </c>
    </row>
    <row r="4002" spans="181:181">
      <c r="FY4002" s="51" t="s">
        <v>950</v>
      </c>
    </row>
    <row r="4003" spans="181:181">
      <c r="FY4003" s="52" t="s">
        <v>171</v>
      </c>
    </row>
    <row r="4005" spans="181:181">
      <c r="FY4005" s="51" t="s">
        <v>987</v>
      </c>
    </row>
    <row r="4006" spans="181:181">
      <c r="FY4006" s="52" t="s">
        <v>171</v>
      </c>
    </row>
    <row r="4008" spans="181:181">
      <c r="FY4008" s="51" t="s">
        <v>989</v>
      </c>
    </row>
    <row r="4009" spans="181:181">
      <c r="FY4009" s="52" t="s">
        <v>171</v>
      </c>
    </row>
    <row r="4011" spans="181:181">
      <c r="FY4011" s="51" t="s">
        <v>991</v>
      </c>
    </row>
    <row r="4012" spans="181:181">
      <c r="FY4012" s="52" t="s">
        <v>124</v>
      </c>
    </row>
    <row r="4014" spans="181:181">
      <c r="FY4014" s="51" t="s">
        <v>958</v>
      </c>
    </row>
    <row r="4015" spans="181:181">
      <c r="FY4015" s="52" t="s">
        <v>124</v>
      </c>
    </row>
    <row r="4017" spans="181:181">
      <c r="FY4017" s="51" t="s">
        <v>994</v>
      </c>
    </row>
    <row r="4019" spans="181:181">
      <c r="FY4019" s="51" t="s">
        <v>961</v>
      </c>
    </row>
    <row r="4020" spans="181:181">
      <c r="FY4020" s="52" t="s">
        <v>171</v>
      </c>
    </row>
    <row r="4022" spans="181:181">
      <c r="FY4022" s="51" t="s">
        <v>962</v>
      </c>
    </row>
    <row r="4023" spans="181:181">
      <c r="FY4023" s="52" t="s">
        <v>171</v>
      </c>
    </row>
    <row r="4025" spans="181:181">
      <c r="FY4025" s="51" t="s">
        <v>964</v>
      </c>
    </row>
    <row r="4026" spans="181:181">
      <c r="FY4026" s="52" t="s">
        <v>171</v>
      </c>
    </row>
    <row r="4028" spans="181:181">
      <c r="FY4028" s="51" t="s">
        <v>966</v>
      </c>
    </row>
    <row r="4029" spans="181:181">
      <c r="FY4029" s="52" t="s">
        <v>171</v>
      </c>
    </row>
    <row r="4031" spans="181:181">
      <c r="FY4031" s="51" t="s">
        <v>968</v>
      </c>
    </row>
    <row r="4032" spans="181:181">
      <c r="FY4032" s="52" t="s">
        <v>124</v>
      </c>
    </row>
    <row r="4034" spans="181:181">
      <c r="FY4034" s="51" t="s">
        <v>969</v>
      </c>
    </row>
    <row r="4035" spans="181:181">
      <c r="FY4035" s="52" t="s">
        <v>124</v>
      </c>
    </row>
    <row r="4037" spans="181:181">
      <c r="FY4037" s="51" t="s">
        <v>970</v>
      </c>
    </row>
    <row r="4038" spans="181:181">
      <c r="FY4038" s="52" t="s">
        <v>124</v>
      </c>
    </row>
    <row r="4040" spans="181:181">
      <c r="FY4040" s="51" t="s">
        <v>971</v>
      </c>
    </row>
    <row r="4042" spans="181:181">
      <c r="FY4042" s="51" t="s">
        <v>998</v>
      </c>
    </row>
    <row r="4044" spans="181:181">
      <c r="FY4044" s="51" t="s">
        <v>999</v>
      </c>
    </row>
    <row r="4046" spans="181:181">
      <c r="FY4046" s="51" t="s">
        <v>98</v>
      </c>
    </row>
    <row r="4050" spans="181:181">
      <c r="FY4050" s="51" t="s">
        <v>950</v>
      </c>
    </row>
    <row r="4051" spans="181:181">
      <c r="FY4051" s="52" t="s">
        <v>171</v>
      </c>
    </row>
    <row r="4053" spans="181:181">
      <c r="FY4053" s="51" t="s">
        <v>987</v>
      </c>
    </row>
    <row r="4054" spans="181:181">
      <c r="FY4054" s="52" t="s">
        <v>171</v>
      </c>
    </row>
    <row r="4056" spans="181:181">
      <c r="FY4056" s="51" t="s">
        <v>989</v>
      </c>
    </row>
    <row r="4057" spans="181:181">
      <c r="FY4057" s="52" t="s">
        <v>171</v>
      </c>
    </row>
    <row r="4059" spans="181:181">
      <c r="FY4059" s="51" t="s">
        <v>991</v>
      </c>
    </row>
    <row r="4060" spans="181:181">
      <c r="FY4060" s="52" t="s">
        <v>124</v>
      </c>
    </row>
    <row r="4062" spans="181:181">
      <c r="FY4062" s="51" t="s">
        <v>958</v>
      </c>
    </row>
    <row r="4063" spans="181:181">
      <c r="FY4063" s="52" t="s">
        <v>124</v>
      </c>
    </row>
    <row r="4065" spans="181:181">
      <c r="FY4065" s="51" t="s">
        <v>994</v>
      </c>
    </row>
    <row r="4067" spans="181:181">
      <c r="FY4067" s="51" t="s">
        <v>961</v>
      </c>
    </row>
    <row r="4068" spans="181:181">
      <c r="FY4068" s="52" t="s">
        <v>171</v>
      </c>
    </row>
    <row r="4070" spans="181:181">
      <c r="FY4070" s="51" t="s">
        <v>962</v>
      </c>
    </row>
    <row r="4071" spans="181:181">
      <c r="FY4071" s="52" t="s">
        <v>171</v>
      </c>
    </row>
    <row r="4073" spans="181:181">
      <c r="FY4073" s="51" t="s">
        <v>964</v>
      </c>
    </row>
    <row r="4074" spans="181:181">
      <c r="FY4074" s="52" t="s">
        <v>171</v>
      </c>
    </row>
    <row r="4076" spans="181:181">
      <c r="FY4076" s="51" t="s">
        <v>966</v>
      </c>
    </row>
    <row r="4077" spans="181:181">
      <c r="FY4077" s="52" t="s">
        <v>171</v>
      </c>
    </row>
    <row r="4079" spans="181:181">
      <c r="FY4079" s="51" t="s">
        <v>968</v>
      </c>
    </row>
    <row r="4080" spans="181:181">
      <c r="FY4080" s="52" t="s">
        <v>124</v>
      </c>
    </row>
    <row r="4082" spans="181:181">
      <c r="FY4082" s="51" t="s">
        <v>969</v>
      </c>
    </row>
    <row r="4083" spans="181:181">
      <c r="FY4083" s="52" t="s">
        <v>124</v>
      </c>
    </row>
    <row r="4085" spans="181:181">
      <c r="FY4085" s="51" t="s">
        <v>970</v>
      </c>
    </row>
    <row r="4086" spans="181:181">
      <c r="FY4086" s="52" t="s">
        <v>124</v>
      </c>
    </row>
    <row r="4088" spans="181:181">
      <c r="FY4088" s="51" t="s">
        <v>971</v>
      </c>
    </row>
    <row r="4090" spans="181:181">
      <c r="FY4090" s="51" t="s">
        <v>998</v>
      </c>
    </row>
    <row r="4092" spans="181:181">
      <c r="FY4092" s="51" t="s">
        <v>999</v>
      </c>
    </row>
    <row r="4094" spans="181:181">
      <c r="FY4094" s="51" t="s">
        <v>98</v>
      </c>
    </row>
    <row r="4098" spans="181:181">
      <c r="FY4098" s="51" t="s">
        <v>950</v>
      </c>
    </row>
    <row r="4099" spans="181:181">
      <c r="FY4099" s="52" t="s">
        <v>171</v>
      </c>
    </row>
    <row r="4101" spans="181:181">
      <c r="FY4101" s="51" t="s">
        <v>987</v>
      </c>
    </row>
    <row r="4102" spans="181:181">
      <c r="FY4102" s="52" t="s">
        <v>171</v>
      </c>
    </row>
    <row r="4104" spans="181:181">
      <c r="FY4104" s="51" t="s">
        <v>989</v>
      </c>
    </row>
    <row r="4105" spans="181:181">
      <c r="FY4105" s="52" t="s">
        <v>171</v>
      </c>
    </row>
    <row r="4107" spans="181:181">
      <c r="FY4107" s="51" t="s">
        <v>991</v>
      </c>
    </row>
    <row r="4108" spans="181:181">
      <c r="FY4108" s="52" t="s">
        <v>124</v>
      </c>
    </row>
    <row r="4110" spans="181:181">
      <c r="FY4110" s="51" t="s">
        <v>958</v>
      </c>
    </row>
    <row r="4111" spans="181:181">
      <c r="FY4111" s="52" t="s">
        <v>124</v>
      </c>
    </row>
    <row r="4113" spans="181:181">
      <c r="FY4113" s="51" t="s">
        <v>994</v>
      </c>
    </row>
    <row r="4115" spans="181:181">
      <c r="FY4115" s="51" t="s">
        <v>961</v>
      </c>
    </row>
    <row r="4116" spans="181:181">
      <c r="FY4116" s="52" t="s">
        <v>171</v>
      </c>
    </row>
    <row r="4118" spans="181:181">
      <c r="FY4118" s="51" t="s">
        <v>962</v>
      </c>
    </row>
    <row r="4119" spans="181:181">
      <c r="FY4119" s="52" t="s">
        <v>171</v>
      </c>
    </row>
    <row r="4121" spans="181:181">
      <c r="FY4121" s="51" t="s">
        <v>964</v>
      </c>
    </row>
    <row r="4122" spans="181:181">
      <c r="FY4122" s="52" t="s">
        <v>171</v>
      </c>
    </row>
    <row r="4124" spans="181:181">
      <c r="FY4124" s="51" t="s">
        <v>966</v>
      </c>
    </row>
    <row r="4125" spans="181:181">
      <c r="FY4125" s="52" t="s">
        <v>171</v>
      </c>
    </row>
    <row r="4127" spans="181:181">
      <c r="FY4127" s="51" t="s">
        <v>968</v>
      </c>
    </row>
    <row r="4128" spans="181:181">
      <c r="FY4128" s="52" t="s">
        <v>124</v>
      </c>
    </row>
    <row r="4130" spans="181:181">
      <c r="FY4130" s="51" t="s">
        <v>969</v>
      </c>
    </row>
    <row r="4131" spans="181:181">
      <c r="FY4131" s="52" t="s">
        <v>124</v>
      </c>
    </row>
    <row r="4133" spans="181:181">
      <c r="FY4133" s="51" t="s">
        <v>970</v>
      </c>
    </row>
    <row r="4134" spans="181:181">
      <c r="FY4134" s="52" t="s">
        <v>124</v>
      </c>
    </row>
    <row r="4136" spans="181:181">
      <c r="FY4136" s="51" t="s">
        <v>971</v>
      </c>
    </row>
    <row r="4138" spans="181:181">
      <c r="FY4138" s="51" t="s">
        <v>998</v>
      </c>
    </row>
    <row r="4140" spans="181:181">
      <c r="FY4140" s="51" t="s">
        <v>999</v>
      </c>
    </row>
    <row r="4142" spans="181:181">
      <c r="FY4142" s="51" t="s">
        <v>98</v>
      </c>
    </row>
    <row r="4146" spans="181:181">
      <c r="FY4146" s="51" t="s">
        <v>950</v>
      </c>
    </row>
    <row r="4147" spans="181:181">
      <c r="FY4147" s="52" t="s">
        <v>171</v>
      </c>
    </row>
    <row r="4149" spans="181:181">
      <c r="FY4149" s="51" t="s">
        <v>987</v>
      </c>
    </row>
    <row r="4150" spans="181:181">
      <c r="FY4150" s="52" t="s">
        <v>171</v>
      </c>
    </row>
    <row r="4152" spans="181:181">
      <c r="FY4152" s="51" t="s">
        <v>989</v>
      </c>
    </row>
    <row r="4153" spans="181:181">
      <c r="FY4153" s="52" t="s">
        <v>171</v>
      </c>
    </row>
    <row r="4155" spans="181:181">
      <c r="FY4155" s="51" t="s">
        <v>991</v>
      </c>
    </row>
    <row r="4156" spans="181:181">
      <c r="FY4156" s="52" t="s">
        <v>124</v>
      </c>
    </row>
    <row r="4158" spans="181:181">
      <c r="FY4158" s="51" t="s">
        <v>958</v>
      </c>
    </row>
    <row r="4159" spans="181:181">
      <c r="FY4159" s="52" t="s">
        <v>124</v>
      </c>
    </row>
    <row r="4161" spans="181:181">
      <c r="FY4161" s="51" t="s">
        <v>994</v>
      </c>
    </row>
    <row r="4163" spans="181:181">
      <c r="FY4163" s="51" t="s">
        <v>961</v>
      </c>
    </row>
    <row r="4164" spans="181:181">
      <c r="FY4164" s="52" t="s">
        <v>171</v>
      </c>
    </row>
    <row r="4166" spans="181:181">
      <c r="FY4166" s="51" t="s">
        <v>962</v>
      </c>
    </row>
    <row r="4167" spans="181:181">
      <c r="FY4167" s="52" t="s">
        <v>171</v>
      </c>
    </row>
    <row r="4169" spans="181:181">
      <c r="FY4169" s="51" t="s">
        <v>964</v>
      </c>
    </row>
    <row r="4170" spans="181:181">
      <c r="FY4170" s="52" t="s">
        <v>171</v>
      </c>
    </row>
    <row r="4172" spans="181:181">
      <c r="FY4172" s="51" t="s">
        <v>966</v>
      </c>
    </row>
    <row r="4173" spans="181:181">
      <c r="FY4173" s="52" t="s">
        <v>171</v>
      </c>
    </row>
    <row r="4175" spans="181:181">
      <c r="FY4175" s="51" t="s">
        <v>968</v>
      </c>
    </row>
    <row r="4176" spans="181:181">
      <c r="FY4176" s="52" t="s">
        <v>124</v>
      </c>
    </row>
    <row r="4178" spans="181:181">
      <c r="FY4178" s="51" t="s">
        <v>969</v>
      </c>
    </row>
    <row r="4179" spans="181:181">
      <c r="FY4179" s="52" t="s">
        <v>124</v>
      </c>
    </row>
    <row r="4181" spans="181:181">
      <c r="FY4181" s="51" t="s">
        <v>970</v>
      </c>
    </row>
    <row r="4182" spans="181:181">
      <c r="FY4182" s="52" t="s">
        <v>124</v>
      </c>
    </row>
    <row r="4184" spans="181:181">
      <c r="FY4184" s="51" t="s">
        <v>971</v>
      </c>
    </row>
    <row r="4186" spans="181:181">
      <c r="FY4186" s="51" t="s">
        <v>998</v>
      </c>
    </row>
    <row r="4188" spans="181:181">
      <c r="FY4188" s="51" t="s">
        <v>999</v>
      </c>
    </row>
    <row r="4190" spans="181:181">
      <c r="FY4190" s="51" t="s">
        <v>98</v>
      </c>
    </row>
    <row r="4194" spans="181:181">
      <c r="FY4194" s="51" t="s">
        <v>950</v>
      </c>
    </row>
    <row r="4195" spans="181:181">
      <c r="FY4195" s="52" t="s">
        <v>171</v>
      </c>
    </row>
    <row r="4197" spans="181:181">
      <c r="FY4197" s="51" t="s">
        <v>987</v>
      </c>
    </row>
    <row r="4198" spans="181:181">
      <c r="FY4198" s="52" t="s">
        <v>171</v>
      </c>
    </row>
    <row r="4200" spans="181:181">
      <c r="FY4200" s="51" t="s">
        <v>989</v>
      </c>
    </row>
    <row r="4201" spans="181:181">
      <c r="FY4201" s="52" t="s">
        <v>171</v>
      </c>
    </row>
    <row r="4203" spans="181:181">
      <c r="FY4203" s="51" t="s">
        <v>991</v>
      </c>
    </row>
    <row r="4204" spans="181:181">
      <c r="FY4204" s="52" t="s">
        <v>124</v>
      </c>
    </row>
    <row r="4206" spans="181:181">
      <c r="FY4206" s="51" t="s">
        <v>958</v>
      </c>
    </row>
    <row r="4207" spans="181:181">
      <c r="FY4207" s="52" t="s">
        <v>124</v>
      </c>
    </row>
    <row r="4209" spans="181:181">
      <c r="FY4209" s="51" t="s">
        <v>994</v>
      </c>
    </row>
    <row r="4211" spans="181:181">
      <c r="FY4211" s="51" t="s">
        <v>961</v>
      </c>
    </row>
    <row r="4212" spans="181:181">
      <c r="FY4212" s="52" t="s">
        <v>171</v>
      </c>
    </row>
    <row r="4214" spans="181:181">
      <c r="FY4214" s="51" t="s">
        <v>962</v>
      </c>
    </row>
    <row r="4215" spans="181:181">
      <c r="FY4215" s="52" t="s">
        <v>171</v>
      </c>
    </row>
    <row r="4217" spans="181:181">
      <c r="FY4217" s="51" t="s">
        <v>964</v>
      </c>
    </row>
    <row r="4218" spans="181:181">
      <c r="FY4218" s="52" t="s">
        <v>171</v>
      </c>
    </row>
    <row r="4220" spans="181:181">
      <c r="FY4220" s="51" t="s">
        <v>966</v>
      </c>
    </row>
    <row r="4221" spans="181:181">
      <c r="FY4221" s="52" t="s">
        <v>171</v>
      </c>
    </row>
    <row r="4223" spans="181:181">
      <c r="FY4223" s="51" t="s">
        <v>968</v>
      </c>
    </row>
    <row r="4224" spans="181:181">
      <c r="FY4224" s="52" t="s">
        <v>124</v>
      </c>
    </row>
    <row r="4226" spans="181:181">
      <c r="FY4226" s="51" t="s">
        <v>969</v>
      </c>
    </row>
    <row r="4227" spans="181:181">
      <c r="FY4227" s="52" t="s">
        <v>124</v>
      </c>
    </row>
    <row r="4229" spans="181:181">
      <c r="FY4229" s="51" t="s">
        <v>970</v>
      </c>
    </row>
    <row r="4230" spans="181:181">
      <c r="FY4230" s="52" t="s">
        <v>124</v>
      </c>
    </row>
    <row r="4232" spans="181:181">
      <c r="FY4232" s="51" t="s">
        <v>971</v>
      </c>
    </row>
    <row r="4234" spans="181:181">
      <c r="FY4234" s="51" t="s">
        <v>998</v>
      </c>
    </row>
    <row r="4236" spans="181:181">
      <c r="FY4236" s="51" t="s">
        <v>999</v>
      </c>
    </row>
    <row r="4238" spans="181:181">
      <c r="FY4238" s="51" t="s">
        <v>98</v>
      </c>
    </row>
    <row r="4242" spans="181:181">
      <c r="FY4242" s="51" t="s">
        <v>950</v>
      </c>
    </row>
    <row r="4243" spans="181:181">
      <c r="FY4243" s="52" t="s">
        <v>171</v>
      </c>
    </row>
    <row r="4245" spans="181:181">
      <c r="FY4245" s="51" t="s">
        <v>987</v>
      </c>
    </row>
    <row r="4246" spans="181:181">
      <c r="FY4246" s="52" t="s">
        <v>171</v>
      </c>
    </row>
    <row r="4248" spans="181:181">
      <c r="FY4248" s="51" t="s">
        <v>989</v>
      </c>
    </row>
    <row r="4249" spans="181:181">
      <c r="FY4249" s="52" t="s">
        <v>171</v>
      </c>
    </row>
    <row r="4251" spans="181:181">
      <c r="FY4251" s="51" t="s">
        <v>991</v>
      </c>
    </row>
    <row r="4252" spans="181:181">
      <c r="FY4252" s="52" t="s">
        <v>124</v>
      </c>
    </row>
    <row r="4254" spans="181:181">
      <c r="FY4254" s="51" t="s">
        <v>958</v>
      </c>
    </row>
    <row r="4255" spans="181:181">
      <c r="FY4255" s="52" t="s">
        <v>124</v>
      </c>
    </row>
    <row r="4257" spans="181:181">
      <c r="FY4257" s="51" t="s">
        <v>994</v>
      </c>
    </row>
    <row r="4259" spans="181:181">
      <c r="FY4259" s="51" t="s">
        <v>961</v>
      </c>
    </row>
    <row r="4260" spans="181:181">
      <c r="FY4260" s="52" t="s">
        <v>171</v>
      </c>
    </row>
    <row r="4262" spans="181:181">
      <c r="FY4262" s="51" t="s">
        <v>962</v>
      </c>
    </row>
    <row r="4263" spans="181:181">
      <c r="FY4263" s="52" t="s">
        <v>171</v>
      </c>
    </row>
    <row r="4265" spans="181:181">
      <c r="FY4265" s="51" t="s">
        <v>964</v>
      </c>
    </row>
    <row r="4266" spans="181:181">
      <c r="FY4266" s="52" t="s">
        <v>171</v>
      </c>
    </row>
    <row r="4268" spans="181:181">
      <c r="FY4268" s="51" t="s">
        <v>966</v>
      </c>
    </row>
    <row r="4269" spans="181:181">
      <c r="FY4269" s="52" t="s">
        <v>171</v>
      </c>
    </row>
    <row r="4271" spans="181:181">
      <c r="FY4271" s="51" t="s">
        <v>968</v>
      </c>
    </row>
    <row r="4272" spans="181:181">
      <c r="FY4272" s="52" t="s">
        <v>124</v>
      </c>
    </row>
    <row r="4274" spans="181:181">
      <c r="FY4274" s="51" t="s">
        <v>969</v>
      </c>
    </row>
    <row r="4275" spans="181:181">
      <c r="FY4275" s="52" t="s">
        <v>124</v>
      </c>
    </row>
    <row r="4277" spans="181:181">
      <c r="FY4277" s="51" t="s">
        <v>970</v>
      </c>
    </row>
    <row r="4278" spans="181:181">
      <c r="FY4278" s="52" t="s">
        <v>124</v>
      </c>
    </row>
    <row r="4280" spans="181:181">
      <c r="FY4280" s="51" t="s">
        <v>971</v>
      </c>
    </row>
    <row r="4282" spans="181:181">
      <c r="FY4282" s="51" t="s">
        <v>998</v>
      </c>
    </row>
    <row r="4284" spans="181:181">
      <c r="FY4284" s="51" t="s">
        <v>999</v>
      </c>
    </row>
    <row r="4286" spans="181:181">
      <c r="FY4286" s="51" t="s">
        <v>98</v>
      </c>
    </row>
    <row r="4290" spans="181:181">
      <c r="FY4290" s="51" t="s">
        <v>950</v>
      </c>
    </row>
    <row r="4291" spans="181:181">
      <c r="FY4291" s="52" t="s">
        <v>171</v>
      </c>
    </row>
    <row r="4293" spans="181:181">
      <c r="FY4293" s="51" t="s">
        <v>987</v>
      </c>
    </row>
    <row r="4294" spans="181:181">
      <c r="FY4294" s="52" t="s">
        <v>171</v>
      </c>
    </row>
    <row r="4296" spans="181:181">
      <c r="FY4296" s="51" t="s">
        <v>989</v>
      </c>
    </row>
    <row r="4297" spans="181:181">
      <c r="FY4297" s="52" t="s">
        <v>171</v>
      </c>
    </row>
    <row r="4299" spans="181:181">
      <c r="FY4299" s="51" t="s">
        <v>991</v>
      </c>
    </row>
    <row r="4300" spans="181:181">
      <c r="FY4300" s="52" t="s">
        <v>124</v>
      </c>
    </row>
    <row r="4302" spans="181:181">
      <c r="FY4302" s="51" t="s">
        <v>958</v>
      </c>
    </row>
    <row r="4303" spans="181:181">
      <c r="FY4303" s="52" t="s">
        <v>124</v>
      </c>
    </row>
    <row r="4305" spans="181:181">
      <c r="FY4305" s="51" t="s">
        <v>994</v>
      </c>
    </row>
    <row r="4307" spans="181:181">
      <c r="FY4307" s="51" t="s">
        <v>961</v>
      </c>
    </row>
    <row r="4308" spans="181:181">
      <c r="FY4308" s="52" t="s">
        <v>171</v>
      </c>
    </row>
    <row r="4310" spans="181:181">
      <c r="FY4310" s="51" t="s">
        <v>962</v>
      </c>
    </row>
    <row r="4311" spans="181:181">
      <c r="FY4311" s="52" t="s">
        <v>171</v>
      </c>
    </row>
    <row r="4313" spans="181:181">
      <c r="FY4313" s="51" t="s">
        <v>964</v>
      </c>
    </row>
    <row r="4314" spans="181:181">
      <c r="FY4314" s="52" t="s">
        <v>171</v>
      </c>
    </row>
    <row r="4316" spans="181:181">
      <c r="FY4316" s="51" t="s">
        <v>966</v>
      </c>
    </row>
    <row r="4317" spans="181:181">
      <c r="FY4317" s="52" t="s">
        <v>171</v>
      </c>
    </row>
    <row r="4319" spans="181:181">
      <c r="FY4319" s="51" t="s">
        <v>968</v>
      </c>
    </row>
    <row r="4320" spans="181:181">
      <c r="FY4320" s="52" t="s">
        <v>124</v>
      </c>
    </row>
    <row r="4322" spans="181:181">
      <c r="FY4322" s="51" t="s">
        <v>969</v>
      </c>
    </row>
    <row r="4323" spans="181:181">
      <c r="FY4323" s="52" t="s">
        <v>124</v>
      </c>
    </row>
    <row r="4325" spans="181:181">
      <c r="FY4325" s="51" t="s">
        <v>970</v>
      </c>
    </row>
    <row r="4326" spans="181:181">
      <c r="FY4326" s="52" t="s">
        <v>124</v>
      </c>
    </row>
    <row r="4328" spans="181:181">
      <c r="FY4328" s="51" t="s">
        <v>971</v>
      </c>
    </row>
    <row r="4330" spans="181:181">
      <c r="FY4330" s="51" t="s">
        <v>998</v>
      </c>
    </row>
    <row r="4332" spans="181:181">
      <c r="FY4332" s="51" t="s">
        <v>999</v>
      </c>
    </row>
    <row r="4334" spans="181:181">
      <c r="FY4334" s="51" t="s">
        <v>98</v>
      </c>
    </row>
    <row r="4338" spans="181:181">
      <c r="FY4338" s="51" t="s">
        <v>950</v>
      </c>
    </row>
    <row r="4339" spans="181:181">
      <c r="FY4339" s="52" t="s">
        <v>171</v>
      </c>
    </row>
    <row r="4341" spans="181:181">
      <c r="FY4341" s="51" t="s">
        <v>987</v>
      </c>
    </row>
    <row r="4342" spans="181:181">
      <c r="FY4342" s="52" t="s">
        <v>171</v>
      </c>
    </row>
    <row r="4344" spans="181:181">
      <c r="FY4344" s="51" t="s">
        <v>989</v>
      </c>
    </row>
    <row r="4345" spans="181:181">
      <c r="FY4345" s="52" t="s">
        <v>171</v>
      </c>
    </row>
    <row r="4347" spans="181:181">
      <c r="FY4347" s="51" t="s">
        <v>991</v>
      </c>
    </row>
    <row r="4348" spans="181:181">
      <c r="FY4348" s="52" t="s">
        <v>124</v>
      </c>
    </row>
    <row r="4350" spans="181:181">
      <c r="FY4350" s="51" t="s">
        <v>958</v>
      </c>
    </row>
    <row r="4351" spans="181:181">
      <c r="FY4351" s="52" t="s">
        <v>124</v>
      </c>
    </row>
    <row r="4353" spans="181:181">
      <c r="FY4353" s="51" t="s">
        <v>994</v>
      </c>
    </row>
    <row r="4355" spans="181:181">
      <c r="FY4355" s="51" t="s">
        <v>961</v>
      </c>
    </row>
    <row r="4356" spans="181:181">
      <c r="FY4356" s="52" t="s">
        <v>171</v>
      </c>
    </row>
    <row r="4358" spans="181:181">
      <c r="FY4358" s="51" t="s">
        <v>962</v>
      </c>
    </row>
    <row r="4359" spans="181:181">
      <c r="FY4359" s="52" t="s">
        <v>171</v>
      </c>
    </row>
    <row r="4361" spans="181:181">
      <c r="FY4361" s="51" t="s">
        <v>964</v>
      </c>
    </row>
    <row r="4362" spans="181:181">
      <c r="FY4362" s="52" t="s">
        <v>171</v>
      </c>
    </row>
    <row r="4364" spans="181:181">
      <c r="FY4364" s="51" t="s">
        <v>966</v>
      </c>
    </row>
    <row r="4365" spans="181:181">
      <c r="FY4365" s="52" t="s">
        <v>171</v>
      </c>
    </row>
    <row r="4367" spans="181:181">
      <c r="FY4367" s="51" t="s">
        <v>968</v>
      </c>
    </row>
    <row r="4368" spans="181:181">
      <c r="FY4368" s="52" t="s">
        <v>124</v>
      </c>
    </row>
    <row r="4370" spans="181:181">
      <c r="FY4370" s="51" t="s">
        <v>969</v>
      </c>
    </row>
    <row r="4371" spans="181:181">
      <c r="FY4371" s="52" t="s">
        <v>124</v>
      </c>
    </row>
    <row r="4373" spans="181:181">
      <c r="FY4373" s="51" t="s">
        <v>970</v>
      </c>
    </row>
    <row r="4374" spans="181:181">
      <c r="FY4374" s="52" t="s">
        <v>124</v>
      </c>
    </row>
    <row r="4376" spans="181:181">
      <c r="FY4376" s="51" t="s">
        <v>971</v>
      </c>
    </row>
    <row r="4378" spans="181:181">
      <c r="FY4378" s="51" t="s">
        <v>998</v>
      </c>
    </row>
    <row r="4380" spans="181:181">
      <c r="FY4380" s="51" t="s">
        <v>999</v>
      </c>
    </row>
    <row r="4382" spans="181:181">
      <c r="FY4382" s="51" t="s">
        <v>98</v>
      </c>
    </row>
    <row r="4386" spans="181:181">
      <c r="FY4386" s="51" t="s">
        <v>950</v>
      </c>
    </row>
    <row r="4387" spans="181:181">
      <c r="FY4387" s="52" t="s">
        <v>171</v>
      </c>
    </row>
    <row r="4389" spans="181:181">
      <c r="FY4389" s="51" t="s">
        <v>987</v>
      </c>
    </row>
    <row r="4390" spans="181:181">
      <c r="FY4390" s="52" t="s">
        <v>171</v>
      </c>
    </row>
    <row r="4392" spans="181:181">
      <c r="FY4392" s="51" t="s">
        <v>989</v>
      </c>
    </row>
    <row r="4393" spans="181:181">
      <c r="FY4393" s="52" t="s">
        <v>171</v>
      </c>
    </row>
    <row r="4395" spans="181:181">
      <c r="FY4395" s="51" t="s">
        <v>991</v>
      </c>
    </row>
    <row r="4396" spans="181:181">
      <c r="FY4396" s="52" t="s">
        <v>124</v>
      </c>
    </row>
    <row r="4398" spans="181:181">
      <c r="FY4398" s="51" t="s">
        <v>958</v>
      </c>
    </row>
    <row r="4399" spans="181:181">
      <c r="FY4399" s="52" t="s">
        <v>124</v>
      </c>
    </row>
    <row r="4401" spans="181:181">
      <c r="FY4401" s="51" t="s">
        <v>994</v>
      </c>
    </row>
    <row r="4403" spans="181:181">
      <c r="FY4403" s="51" t="s">
        <v>961</v>
      </c>
    </row>
    <row r="4404" spans="181:181">
      <c r="FY4404" s="52" t="s">
        <v>171</v>
      </c>
    </row>
    <row r="4406" spans="181:181">
      <c r="FY4406" s="51" t="s">
        <v>962</v>
      </c>
    </row>
    <row r="4407" spans="181:181">
      <c r="FY4407" s="52" t="s">
        <v>171</v>
      </c>
    </row>
    <row r="4409" spans="181:181">
      <c r="FY4409" s="51" t="s">
        <v>964</v>
      </c>
    </row>
    <row r="4410" spans="181:181">
      <c r="FY4410" s="52" t="s">
        <v>171</v>
      </c>
    </row>
    <row r="4412" spans="181:181">
      <c r="FY4412" s="51" t="s">
        <v>966</v>
      </c>
    </row>
    <row r="4413" spans="181:181">
      <c r="FY4413" s="52" t="s">
        <v>171</v>
      </c>
    </row>
    <row r="4415" spans="181:181">
      <c r="FY4415" s="51" t="s">
        <v>968</v>
      </c>
    </row>
    <row r="4416" spans="181:181">
      <c r="FY4416" s="52" t="s">
        <v>124</v>
      </c>
    </row>
    <row r="4418" spans="181:181">
      <c r="FY4418" s="51" t="s">
        <v>969</v>
      </c>
    </row>
    <row r="4419" spans="181:181">
      <c r="FY4419" s="52" t="s">
        <v>124</v>
      </c>
    </row>
    <row r="4421" spans="181:181">
      <c r="FY4421" s="51" t="s">
        <v>970</v>
      </c>
    </row>
    <row r="4422" spans="181:181">
      <c r="FY4422" s="52" t="s">
        <v>124</v>
      </c>
    </row>
    <row r="4424" spans="181:181">
      <c r="FY4424" s="51" t="s">
        <v>971</v>
      </c>
    </row>
    <row r="4426" spans="181:181">
      <c r="FY4426" s="51" t="s">
        <v>998</v>
      </c>
    </row>
    <row r="4428" spans="181:181">
      <c r="FY4428" s="51" t="s">
        <v>999</v>
      </c>
    </row>
    <row r="4430" spans="181:181">
      <c r="FY4430" s="51" t="s">
        <v>98</v>
      </c>
    </row>
    <row r="4434" spans="181:181">
      <c r="FY4434" s="51" t="s">
        <v>950</v>
      </c>
    </row>
    <row r="4435" spans="181:181">
      <c r="FY4435" s="52" t="s">
        <v>171</v>
      </c>
    </row>
    <row r="4437" spans="181:181">
      <c r="FY4437" s="51" t="s">
        <v>987</v>
      </c>
    </row>
    <row r="4438" spans="181:181">
      <c r="FY4438" s="52" t="s">
        <v>171</v>
      </c>
    </row>
    <row r="4440" spans="181:181">
      <c r="FY4440" s="51" t="s">
        <v>989</v>
      </c>
    </row>
    <row r="4441" spans="181:181">
      <c r="FY4441" s="52" t="s">
        <v>171</v>
      </c>
    </row>
    <row r="4443" spans="181:181">
      <c r="FY4443" s="51" t="s">
        <v>991</v>
      </c>
    </row>
    <row r="4444" spans="181:181">
      <c r="FY4444" s="52" t="s">
        <v>124</v>
      </c>
    </row>
    <row r="4446" spans="181:181">
      <c r="FY4446" s="51" t="s">
        <v>958</v>
      </c>
    </row>
    <row r="4447" spans="181:181">
      <c r="FY4447" s="52" t="s">
        <v>124</v>
      </c>
    </row>
    <row r="4449" spans="181:181">
      <c r="FY4449" s="51" t="s">
        <v>994</v>
      </c>
    </row>
    <row r="4451" spans="181:181">
      <c r="FY4451" s="51" t="s">
        <v>961</v>
      </c>
    </row>
    <row r="4452" spans="181:181">
      <c r="FY4452" s="52" t="s">
        <v>171</v>
      </c>
    </row>
    <row r="4454" spans="181:181">
      <c r="FY4454" s="51" t="s">
        <v>962</v>
      </c>
    </row>
    <row r="4455" spans="181:181">
      <c r="FY4455" s="52" t="s">
        <v>171</v>
      </c>
    </row>
    <row r="4457" spans="181:181">
      <c r="FY4457" s="51" t="s">
        <v>964</v>
      </c>
    </row>
    <row r="4458" spans="181:181">
      <c r="FY4458" s="52" t="s">
        <v>171</v>
      </c>
    </row>
    <row r="4460" spans="181:181">
      <c r="FY4460" s="51" t="s">
        <v>966</v>
      </c>
    </row>
    <row r="4461" spans="181:181">
      <c r="FY4461" s="52" t="s">
        <v>171</v>
      </c>
    </row>
    <row r="4463" spans="181:181">
      <c r="FY4463" s="51" t="s">
        <v>968</v>
      </c>
    </row>
    <row r="4464" spans="181:181">
      <c r="FY4464" s="52" t="s">
        <v>124</v>
      </c>
    </row>
    <row r="4466" spans="181:181">
      <c r="FY4466" s="51" t="s">
        <v>969</v>
      </c>
    </row>
    <row r="4467" spans="181:181">
      <c r="FY4467" s="52" t="s">
        <v>124</v>
      </c>
    </row>
    <row r="4469" spans="181:181">
      <c r="FY4469" s="51" t="s">
        <v>970</v>
      </c>
    </row>
    <row r="4470" spans="181:181">
      <c r="FY4470" s="52" t="s">
        <v>124</v>
      </c>
    </row>
    <row r="4472" spans="181:181">
      <c r="FY4472" s="51" t="s">
        <v>971</v>
      </c>
    </row>
    <row r="4474" spans="181:181">
      <c r="FY4474" s="51" t="s">
        <v>998</v>
      </c>
    </row>
    <row r="4476" spans="181:181">
      <c r="FY4476" s="51" t="s">
        <v>999</v>
      </c>
    </row>
    <row r="4478" spans="181:181">
      <c r="FY4478" s="51" t="s">
        <v>98</v>
      </c>
    </row>
    <row r="4482" spans="181:181">
      <c r="FY4482" s="51" t="s">
        <v>950</v>
      </c>
    </row>
    <row r="4483" spans="181:181">
      <c r="FY4483" s="52" t="s">
        <v>171</v>
      </c>
    </row>
    <row r="4485" spans="181:181">
      <c r="FY4485" s="51" t="s">
        <v>987</v>
      </c>
    </row>
    <row r="4486" spans="181:181">
      <c r="FY4486" s="52" t="s">
        <v>171</v>
      </c>
    </row>
    <row r="4488" spans="181:181">
      <c r="FY4488" s="51" t="s">
        <v>989</v>
      </c>
    </row>
    <row r="4489" spans="181:181">
      <c r="FY4489" s="52" t="s">
        <v>171</v>
      </c>
    </row>
    <row r="4491" spans="181:181">
      <c r="FY4491" s="51" t="s">
        <v>991</v>
      </c>
    </row>
    <row r="4492" spans="181:181">
      <c r="FY4492" s="52" t="s">
        <v>124</v>
      </c>
    </row>
    <row r="4494" spans="181:181">
      <c r="FY4494" s="51" t="s">
        <v>958</v>
      </c>
    </row>
    <row r="4495" spans="181:181">
      <c r="FY4495" s="52" t="s">
        <v>124</v>
      </c>
    </row>
    <row r="4497" spans="181:181">
      <c r="FY4497" s="51" t="s">
        <v>994</v>
      </c>
    </row>
    <row r="4499" spans="181:181">
      <c r="FY4499" s="51" t="s">
        <v>961</v>
      </c>
    </row>
    <row r="4500" spans="181:181">
      <c r="FY4500" s="52" t="s">
        <v>171</v>
      </c>
    </row>
    <row r="4502" spans="181:181">
      <c r="FY4502" s="51" t="s">
        <v>962</v>
      </c>
    </row>
    <row r="4503" spans="181:181">
      <c r="FY4503" s="52" t="s">
        <v>171</v>
      </c>
    </row>
    <row r="4505" spans="181:181">
      <c r="FY4505" s="51" t="s">
        <v>964</v>
      </c>
    </row>
    <row r="4506" spans="181:181">
      <c r="FY4506" s="52" t="s">
        <v>171</v>
      </c>
    </row>
    <row r="4508" spans="181:181">
      <c r="FY4508" s="51" t="s">
        <v>966</v>
      </c>
    </row>
    <row r="4509" spans="181:181">
      <c r="FY4509" s="52" t="s">
        <v>171</v>
      </c>
    </row>
    <row r="4511" spans="181:181">
      <c r="FY4511" s="51" t="s">
        <v>968</v>
      </c>
    </row>
    <row r="4512" spans="181:181">
      <c r="FY4512" s="52" t="s">
        <v>124</v>
      </c>
    </row>
    <row r="4514" spans="181:181">
      <c r="FY4514" s="51" t="s">
        <v>969</v>
      </c>
    </row>
    <row r="4515" spans="181:181">
      <c r="FY4515" s="52" t="s">
        <v>124</v>
      </c>
    </row>
    <row r="4517" spans="181:181">
      <c r="FY4517" s="51" t="s">
        <v>970</v>
      </c>
    </row>
    <row r="4518" spans="181:181">
      <c r="FY4518" s="52" t="s">
        <v>124</v>
      </c>
    </row>
    <row r="4520" spans="181:181">
      <c r="FY4520" s="51" t="s">
        <v>971</v>
      </c>
    </row>
    <row r="4522" spans="181:181">
      <c r="FY4522" s="51" t="s">
        <v>998</v>
      </c>
    </row>
    <row r="4524" spans="181:181">
      <c r="FY4524" s="51" t="s">
        <v>999</v>
      </c>
    </row>
    <row r="4526" spans="181:181">
      <c r="FY4526" s="51" t="s">
        <v>98</v>
      </c>
    </row>
    <row r="4530" spans="181:181">
      <c r="FY4530" s="51" t="s">
        <v>950</v>
      </c>
    </row>
    <row r="4531" spans="181:181">
      <c r="FY4531" s="52" t="s">
        <v>171</v>
      </c>
    </row>
    <row r="4533" spans="181:181">
      <c r="FY4533" s="51" t="s">
        <v>987</v>
      </c>
    </row>
    <row r="4534" spans="181:181">
      <c r="FY4534" s="52" t="s">
        <v>171</v>
      </c>
    </row>
    <row r="4536" spans="181:181">
      <c r="FY4536" s="51" t="s">
        <v>989</v>
      </c>
    </row>
    <row r="4537" spans="181:181">
      <c r="FY4537" s="52" t="s">
        <v>171</v>
      </c>
    </row>
    <row r="4539" spans="181:181">
      <c r="FY4539" s="51" t="s">
        <v>991</v>
      </c>
    </row>
    <row r="4540" spans="181:181">
      <c r="FY4540" s="52" t="s">
        <v>124</v>
      </c>
    </row>
    <row r="4542" spans="181:181">
      <c r="FY4542" s="51" t="s">
        <v>958</v>
      </c>
    </row>
    <row r="4543" spans="181:181">
      <c r="FY4543" s="52" t="s">
        <v>124</v>
      </c>
    </row>
    <row r="4545" spans="181:181">
      <c r="FY4545" s="51" t="s">
        <v>994</v>
      </c>
    </row>
    <row r="4547" spans="181:181">
      <c r="FY4547" s="51" t="s">
        <v>961</v>
      </c>
    </row>
    <row r="4548" spans="181:181">
      <c r="FY4548" s="52" t="s">
        <v>171</v>
      </c>
    </row>
    <row r="4550" spans="181:181">
      <c r="FY4550" s="51" t="s">
        <v>962</v>
      </c>
    </row>
    <row r="4551" spans="181:181">
      <c r="FY4551" s="52" t="s">
        <v>171</v>
      </c>
    </row>
    <row r="4553" spans="181:181">
      <c r="FY4553" s="51" t="s">
        <v>964</v>
      </c>
    </row>
    <row r="4554" spans="181:181">
      <c r="FY4554" s="52" t="s">
        <v>171</v>
      </c>
    </row>
    <row r="4556" spans="181:181">
      <c r="FY4556" s="51" t="s">
        <v>966</v>
      </c>
    </row>
    <row r="4557" spans="181:181">
      <c r="FY4557" s="52" t="s">
        <v>171</v>
      </c>
    </row>
    <row r="4559" spans="181:181">
      <c r="FY4559" s="51" t="s">
        <v>968</v>
      </c>
    </row>
    <row r="4560" spans="181:181">
      <c r="FY4560" s="52" t="s">
        <v>124</v>
      </c>
    </row>
    <row r="4562" spans="181:181">
      <c r="FY4562" s="51" t="s">
        <v>969</v>
      </c>
    </row>
    <row r="4563" spans="181:181">
      <c r="FY4563" s="52" t="s">
        <v>124</v>
      </c>
    </row>
    <row r="4565" spans="181:181">
      <c r="FY4565" s="51" t="s">
        <v>970</v>
      </c>
    </row>
    <row r="4566" spans="181:181">
      <c r="FY4566" s="52" t="s">
        <v>124</v>
      </c>
    </row>
    <row r="4568" spans="181:181">
      <c r="FY4568" s="51" t="s">
        <v>971</v>
      </c>
    </row>
    <row r="4570" spans="181:181">
      <c r="FY4570" s="51" t="s">
        <v>998</v>
      </c>
    </row>
    <row r="4572" spans="181:181">
      <c r="FY4572" s="51" t="s">
        <v>999</v>
      </c>
    </row>
    <row r="4574" spans="181:181">
      <c r="FY4574" s="51" t="s">
        <v>98</v>
      </c>
    </row>
    <row r="4578" spans="181:181">
      <c r="FY4578" s="51" t="s">
        <v>950</v>
      </c>
    </row>
    <row r="4579" spans="181:181">
      <c r="FY4579" s="52" t="s">
        <v>171</v>
      </c>
    </row>
    <row r="4581" spans="181:181">
      <c r="FY4581" s="51" t="s">
        <v>987</v>
      </c>
    </row>
    <row r="4582" spans="181:181">
      <c r="FY4582" s="52" t="s">
        <v>171</v>
      </c>
    </row>
    <row r="4584" spans="181:181">
      <c r="FY4584" s="51" t="s">
        <v>989</v>
      </c>
    </row>
    <row r="4585" spans="181:181">
      <c r="FY4585" s="52" t="s">
        <v>171</v>
      </c>
    </row>
    <row r="4587" spans="181:181">
      <c r="FY4587" s="51" t="s">
        <v>991</v>
      </c>
    </row>
    <row r="4588" spans="181:181">
      <c r="FY4588" s="52" t="s">
        <v>124</v>
      </c>
    </row>
    <row r="4590" spans="181:181">
      <c r="FY4590" s="51" t="s">
        <v>958</v>
      </c>
    </row>
    <row r="4591" spans="181:181">
      <c r="FY4591" s="52" t="s">
        <v>124</v>
      </c>
    </row>
    <row r="4593" spans="181:181">
      <c r="FY4593" s="51" t="s">
        <v>994</v>
      </c>
    </row>
    <row r="4595" spans="181:181">
      <c r="FY4595" s="51" t="s">
        <v>961</v>
      </c>
    </row>
    <row r="4596" spans="181:181">
      <c r="FY4596" s="52" t="s">
        <v>171</v>
      </c>
    </row>
    <row r="4598" spans="181:181">
      <c r="FY4598" s="51" t="s">
        <v>962</v>
      </c>
    </row>
    <row r="4599" spans="181:181">
      <c r="FY4599" s="52" t="s">
        <v>171</v>
      </c>
    </row>
    <row r="4601" spans="181:181">
      <c r="FY4601" s="51" t="s">
        <v>964</v>
      </c>
    </row>
    <row r="4602" spans="181:181">
      <c r="FY4602" s="52" t="s">
        <v>171</v>
      </c>
    </row>
    <row r="4604" spans="181:181">
      <c r="FY4604" s="51" t="s">
        <v>966</v>
      </c>
    </row>
    <row r="4605" spans="181:181">
      <c r="FY4605" s="52" t="s">
        <v>171</v>
      </c>
    </row>
    <row r="4607" spans="181:181">
      <c r="FY4607" s="51" t="s">
        <v>968</v>
      </c>
    </row>
    <row r="4608" spans="181:181">
      <c r="FY4608" s="52" t="s">
        <v>124</v>
      </c>
    </row>
    <row r="4610" spans="181:181">
      <c r="FY4610" s="51" t="s">
        <v>969</v>
      </c>
    </row>
    <row r="4611" spans="181:181">
      <c r="FY4611" s="52" t="s">
        <v>124</v>
      </c>
    </row>
    <row r="4613" spans="181:181">
      <c r="FY4613" s="51" t="s">
        <v>970</v>
      </c>
    </row>
    <row r="4614" spans="181:181">
      <c r="FY4614" s="52" t="s">
        <v>124</v>
      </c>
    </row>
    <row r="4616" spans="181:181">
      <c r="FY4616" s="51" t="s">
        <v>971</v>
      </c>
    </row>
    <row r="4618" spans="181:181">
      <c r="FY4618" s="51" t="s">
        <v>998</v>
      </c>
    </row>
    <row r="4620" spans="181:181">
      <c r="FY4620" s="51" t="s">
        <v>999</v>
      </c>
    </row>
    <row r="4622" spans="181:181">
      <c r="FY4622" s="51" t="s">
        <v>98</v>
      </c>
    </row>
    <row r="4626" spans="181:181">
      <c r="FY4626" s="51" t="s">
        <v>950</v>
      </c>
    </row>
    <row r="4627" spans="181:181">
      <c r="FY4627" s="52" t="s">
        <v>171</v>
      </c>
    </row>
    <row r="4629" spans="181:181">
      <c r="FY4629" s="51" t="s">
        <v>987</v>
      </c>
    </row>
    <row r="4630" spans="181:181">
      <c r="FY4630" s="52" t="s">
        <v>171</v>
      </c>
    </row>
    <row r="4632" spans="181:181">
      <c r="FY4632" s="51" t="s">
        <v>989</v>
      </c>
    </row>
    <row r="4633" spans="181:181">
      <c r="FY4633" s="52" t="s">
        <v>171</v>
      </c>
    </row>
    <row r="4635" spans="181:181">
      <c r="FY4635" s="51" t="s">
        <v>991</v>
      </c>
    </row>
    <row r="4636" spans="181:181">
      <c r="FY4636" s="52" t="s">
        <v>124</v>
      </c>
    </row>
    <row r="4638" spans="181:181">
      <c r="FY4638" s="51" t="s">
        <v>958</v>
      </c>
    </row>
    <row r="4639" spans="181:181">
      <c r="FY4639" s="52" t="s">
        <v>124</v>
      </c>
    </row>
    <row r="4641" spans="181:181">
      <c r="FY4641" s="51" t="s">
        <v>994</v>
      </c>
    </row>
    <row r="4643" spans="181:181">
      <c r="FY4643" s="51" t="s">
        <v>961</v>
      </c>
    </row>
    <row r="4644" spans="181:181">
      <c r="FY4644" s="52" t="s">
        <v>171</v>
      </c>
    </row>
    <row r="4646" spans="181:181">
      <c r="FY4646" s="51" t="s">
        <v>962</v>
      </c>
    </row>
    <row r="4647" spans="181:181">
      <c r="FY4647" s="52" t="s">
        <v>171</v>
      </c>
    </row>
    <row r="4649" spans="181:181">
      <c r="FY4649" s="51" t="s">
        <v>964</v>
      </c>
    </row>
    <row r="4650" spans="181:181">
      <c r="FY4650" s="52" t="s">
        <v>171</v>
      </c>
    </row>
    <row r="4652" spans="181:181">
      <c r="FY4652" s="51" t="s">
        <v>966</v>
      </c>
    </row>
    <row r="4653" spans="181:181">
      <c r="FY4653" s="52" t="s">
        <v>171</v>
      </c>
    </row>
    <row r="4655" spans="181:181">
      <c r="FY4655" s="51" t="s">
        <v>968</v>
      </c>
    </row>
    <row r="4656" spans="181:181">
      <c r="FY4656" s="52" t="s">
        <v>124</v>
      </c>
    </row>
    <row r="4658" spans="181:181">
      <c r="FY4658" s="51" t="s">
        <v>969</v>
      </c>
    </row>
    <row r="4659" spans="181:181">
      <c r="FY4659" s="52" t="s">
        <v>124</v>
      </c>
    </row>
    <row r="4661" spans="181:181">
      <c r="FY4661" s="51" t="s">
        <v>970</v>
      </c>
    </row>
    <row r="4662" spans="181:181">
      <c r="FY4662" s="52" t="s">
        <v>124</v>
      </c>
    </row>
    <row r="4664" spans="181:181">
      <c r="FY4664" s="51" t="s">
        <v>971</v>
      </c>
    </row>
    <row r="4666" spans="181:181">
      <c r="FY4666" s="51" t="s">
        <v>998</v>
      </c>
    </row>
    <row r="4668" spans="181:181">
      <c r="FY4668" s="51" t="s">
        <v>999</v>
      </c>
    </row>
    <row r="4670" spans="181:181">
      <c r="FY4670" s="51" t="s">
        <v>98</v>
      </c>
    </row>
    <row r="4674" spans="181:181">
      <c r="FY4674" s="51" t="s">
        <v>950</v>
      </c>
    </row>
    <row r="4675" spans="181:181">
      <c r="FY4675" s="52" t="s">
        <v>171</v>
      </c>
    </row>
    <row r="4677" spans="181:181">
      <c r="FY4677" s="51" t="s">
        <v>987</v>
      </c>
    </row>
    <row r="4678" spans="181:181">
      <c r="FY4678" s="52" t="s">
        <v>171</v>
      </c>
    </row>
    <row r="4680" spans="181:181">
      <c r="FY4680" s="51" t="s">
        <v>989</v>
      </c>
    </row>
    <row r="4681" spans="181:181">
      <c r="FY4681" s="52" t="s">
        <v>171</v>
      </c>
    </row>
    <row r="4683" spans="181:181">
      <c r="FY4683" s="51" t="s">
        <v>991</v>
      </c>
    </row>
    <row r="4684" spans="181:181">
      <c r="FY4684" s="52" t="s">
        <v>124</v>
      </c>
    </row>
    <row r="4686" spans="181:181">
      <c r="FY4686" s="51" t="s">
        <v>958</v>
      </c>
    </row>
    <row r="4687" spans="181:181">
      <c r="FY4687" s="52" t="s">
        <v>124</v>
      </c>
    </row>
    <row r="4689" spans="181:181">
      <c r="FY4689" s="51" t="s">
        <v>994</v>
      </c>
    </row>
    <row r="4691" spans="181:181">
      <c r="FY4691" s="51" t="s">
        <v>961</v>
      </c>
    </row>
    <row r="4692" spans="181:181">
      <c r="FY4692" s="52" t="s">
        <v>171</v>
      </c>
    </row>
    <row r="4694" spans="181:181">
      <c r="FY4694" s="51" t="s">
        <v>962</v>
      </c>
    </row>
    <row r="4695" spans="181:181">
      <c r="FY4695" s="52" t="s">
        <v>171</v>
      </c>
    </row>
    <row r="4697" spans="181:181">
      <c r="FY4697" s="51" t="s">
        <v>964</v>
      </c>
    </row>
    <row r="4698" spans="181:181">
      <c r="FY4698" s="52" t="s">
        <v>171</v>
      </c>
    </row>
    <row r="4700" spans="181:181">
      <c r="FY4700" s="51" t="s">
        <v>966</v>
      </c>
    </row>
    <row r="4701" spans="181:181">
      <c r="FY4701" s="52" t="s">
        <v>171</v>
      </c>
    </row>
    <row r="4703" spans="181:181">
      <c r="FY4703" s="51" t="s">
        <v>968</v>
      </c>
    </row>
    <row r="4704" spans="181:181">
      <c r="FY4704" s="52" t="s">
        <v>124</v>
      </c>
    </row>
    <row r="4706" spans="181:181">
      <c r="FY4706" s="51" t="s">
        <v>969</v>
      </c>
    </row>
    <row r="4707" spans="181:181">
      <c r="FY4707" s="52" t="s">
        <v>124</v>
      </c>
    </row>
    <row r="4709" spans="181:181">
      <c r="FY4709" s="51" t="s">
        <v>970</v>
      </c>
    </row>
    <row r="4710" spans="181:181">
      <c r="FY4710" s="52" t="s">
        <v>124</v>
      </c>
    </row>
    <row r="4712" spans="181:181">
      <c r="FY4712" s="51" t="s">
        <v>971</v>
      </c>
    </row>
    <row r="4714" spans="181:181">
      <c r="FY4714" s="51" t="s">
        <v>998</v>
      </c>
    </row>
    <row r="4716" spans="181:181">
      <c r="FY4716" s="51" t="s">
        <v>999</v>
      </c>
    </row>
    <row r="4718" spans="181:181">
      <c r="FY4718" s="51" t="s">
        <v>98</v>
      </c>
    </row>
    <row r="4722" spans="181:181">
      <c r="FY4722" s="51" t="s">
        <v>950</v>
      </c>
    </row>
    <row r="4723" spans="181:181">
      <c r="FY4723" s="52" t="s">
        <v>171</v>
      </c>
    </row>
    <row r="4725" spans="181:181">
      <c r="FY4725" s="51" t="s">
        <v>987</v>
      </c>
    </row>
    <row r="4726" spans="181:181">
      <c r="FY4726" s="52" t="s">
        <v>171</v>
      </c>
    </row>
    <row r="4728" spans="181:181">
      <c r="FY4728" s="51" t="s">
        <v>989</v>
      </c>
    </row>
    <row r="4729" spans="181:181">
      <c r="FY4729" s="52" t="s">
        <v>171</v>
      </c>
    </row>
    <row r="4731" spans="181:181">
      <c r="FY4731" s="51" t="s">
        <v>991</v>
      </c>
    </row>
    <row r="4732" spans="181:181">
      <c r="FY4732" s="52" t="s">
        <v>124</v>
      </c>
    </row>
    <row r="4734" spans="181:181">
      <c r="FY4734" s="51" t="s">
        <v>958</v>
      </c>
    </row>
    <row r="4735" spans="181:181">
      <c r="FY4735" s="52" t="s">
        <v>124</v>
      </c>
    </row>
    <row r="4737" spans="181:181">
      <c r="FY4737" s="51" t="s">
        <v>994</v>
      </c>
    </row>
    <row r="4739" spans="181:181">
      <c r="FY4739" s="51" t="s">
        <v>961</v>
      </c>
    </row>
    <row r="4740" spans="181:181">
      <c r="FY4740" s="52" t="s">
        <v>171</v>
      </c>
    </row>
    <row r="4742" spans="181:181">
      <c r="FY4742" s="51" t="s">
        <v>962</v>
      </c>
    </row>
    <row r="4743" spans="181:181">
      <c r="FY4743" s="52" t="s">
        <v>171</v>
      </c>
    </row>
    <row r="4745" spans="181:181">
      <c r="FY4745" s="51" t="s">
        <v>964</v>
      </c>
    </row>
    <row r="4746" spans="181:181">
      <c r="FY4746" s="52" t="s">
        <v>171</v>
      </c>
    </row>
    <row r="4748" spans="181:181">
      <c r="FY4748" s="51" t="s">
        <v>966</v>
      </c>
    </row>
    <row r="4749" spans="181:181">
      <c r="FY4749" s="52" t="s">
        <v>171</v>
      </c>
    </row>
    <row r="4751" spans="181:181">
      <c r="FY4751" s="51" t="s">
        <v>968</v>
      </c>
    </row>
    <row r="4752" spans="181:181">
      <c r="FY4752" s="52" t="s">
        <v>124</v>
      </c>
    </row>
    <row r="4754" spans="181:181">
      <c r="FY4754" s="51" t="s">
        <v>969</v>
      </c>
    </row>
    <row r="4755" spans="181:181">
      <c r="FY4755" s="52" t="s">
        <v>124</v>
      </c>
    </row>
    <row r="4757" spans="181:181">
      <c r="FY4757" s="51" t="s">
        <v>970</v>
      </c>
    </row>
    <row r="4758" spans="181:181">
      <c r="FY4758" s="52" t="s">
        <v>124</v>
      </c>
    </row>
    <row r="4760" spans="181:181">
      <c r="FY4760" s="51" t="s">
        <v>971</v>
      </c>
    </row>
    <row r="4762" spans="181:181">
      <c r="FY4762" s="51" t="s">
        <v>998</v>
      </c>
    </row>
    <row r="4764" spans="181:181">
      <c r="FY4764" s="51" t="s">
        <v>999</v>
      </c>
    </row>
    <row r="4766" spans="181:181">
      <c r="FY4766" s="51" t="s">
        <v>98</v>
      </c>
    </row>
    <row r="4770" spans="181:181">
      <c r="FY4770" s="51" t="s">
        <v>950</v>
      </c>
    </row>
    <row r="4771" spans="181:181">
      <c r="FY4771" s="52" t="s">
        <v>171</v>
      </c>
    </row>
    <row r="4773" spans="181:181">
      <c r="FY4773" s="51" t="s">
        <v>987</v>
      </c>
    </row>
    <row r="4774" spans="181:181">
      <c r="FY4774" s="52" t="s">
        <v>171</v>
      </c>
    </row>
    <row r="4776" spans="181:181">
      <c r="FY4776" s="51" t="s">
        <v>989</v>
      </c>
    </row>
    <row r="4777" spans="181:181">
      <c r="FY4777" s="52" t="s">
        <v>171</v>
      </c>
    </row>
    <row r="4779" spans="181:181">
      <c r="FY4779" s="51" t="s">
        <v>991</v>
      </c>
    </row>
    <row r="4780" spans="181:181">
      <c r="FY4780" s="52" t="s">
        <v>124</v>
      </c>
    </row>
    <row r="4782" spans="181:181">
      <c r="FY4782" s="51" t="s">
        <v>958</v>
      </c>
    </row>
    <row r="4783" spans="181:181">
      <c r="FY4783" s="52" t="s">
        <v>124</v>
      </c>
    </row>
    <row r="4785" spans="181:181">
      <c r="FY4785" s="51" t="s">
        <v>994</v>
      </c>
    </row>
    <row r="4787" spans="181:181">
      <c r="FY4787" s="51" t="s">
        <v>961</v>
      </c>
    </row>
    <row r="4788" spans="181:181">
      <c r="FY4788" s="52" t="s">
        <v>171</v>
      </c>
    </row>
    <row r="4790" spans="181:181">
      <c r="FY4790" s="51" t="s">
        <v>962</v>
      </c>
    </row>
    <row r="4791" spans="181:181">
      <c r="FY4791" s="52" t="s">
        <v>171</v>
      </c>
    </row>
    <row r="4793" spans="181:181">
      <c r="FY4793" s="51" t="s">
        <v>964</v>
      </c>
    </row>
    <row r="4794" spans="181:181">
      <c r="FY4794" s="52" t="s">
        <v>171</v>
      </c>
    </row>
    <row r="4796" spans="181:181">
      <c r="FY4796" s="51" t="s">
        <v>966</v>
      </c>
    </row>
    <row r="4797" spans="181:181">
      <c r="FY4797" s="52" t="s">
        <v>171</v>
      </c>
    </row>
    <row r="4799" spans="181:181">
      <c r="FY4799" s="51" t="s">
        <v>968</v>
      </c>
    </row>
    <row r="4800" spans="181:181">
      <c r="FY4800" s="52" t="s">
        <v>124</v>
      </c>
    </row>
    <row r="4802" spans="181:181">
      <c r="FY4802" s="51" t="s">
        <v>969</v>
      </c>
    </row>
    <row r="4803" spans="181:181">
      <c r="FY4803" s="52" t="s">
        <v>124</v>
      </c>
    </row>
    <row r="4805" spans="181:181">
      <c r="FY4805" s="51" t="s">
        <v>970</v>
      </c>
    </row>
    <row r="4806" spans="181:181">
      <c r="FY4806" s="52" t="s">
        <v>124</v>
      </c>
    </row>
    <row r="4808" spans="181:181">
      <c r="FY4808" s="51" t="s">
        <v>971</v>
      </c>
    </row>
    <row r="4810" spans="181:181">
      <c r="FY4810" s="51" t="s">
        <v>998</v>
      </c>
    </row>
    <row r="4812" spans="181:181">
      <c r="FY4812" s="51" t="s">
        <v>999</v>
      </c>
    </row>
    <row r="4814" spans="181:181">
      <c r="FY4814" s="51" t="s">
        <v>98</v>
      </c>
    </row>
    <row r="4818" spans="181:181">
      <c r="FY4818" s="51" t="s">
        <v>950</v>
      </c>
    </row>
    <row r="4819" spans="181:181">
      <c r="FY4819" s="52" t="s">
        <v>171</v>
      </c>
    </row>
    <row r="4821" spans="181:181">
      <c r="FY4821" s="51" t="s">
        <v>987</v>
      </c>
    </row>
    <row r="4822" spans="181:181">
      <c r="FY4822" s="52" t="s">
        <v>171</v>
      </c>
    </row>
    <row r="4824" spans="181:181">
      <c r="FY4824" s="51" t="s">
        <v>989</v>
      </c>
    </row>
    <row r="4825" spans="181:181">
      <c r="FY4825" s="52" t="s">
        <v>171</v>
      </c>
    </row>
    <row r="4827" spans="181:181">
      <c r="FY4827" s="51" t="s">
        <v>991</v>
      </c>
    </row>
    <row r="4828" spans="181:181">
      <c r="FY4828" s="52" t="s">
        <v>124</v>
      </c>
    </row>
    <row r="4830" spans="181:181">
      <c r="FY4830" s="51" t="s">
        <v>958</v>
      </c>
    </row>
    <row r="4831" spans="181:181">
      <c r="FY4831" s="52" t="s">
        <v>124</v>
      </c>
    </row>
    <row r="4833" spans="181:181">
      <c r="FY4833" s="51" t="s">
        <v>994</v>
      </c>
    </row>
    <row r="4835" spans="181:181">
      <c r="FY4835" s="51" t="s">
        <v>961</v>
      </c>
    </row>
    <row r="4836" spans="181:181">
      <c r="FY4836" s="52" t="s">
        <v>171</v>
      </c>
    </row>
    <row r="4838" spans="181:181">
      <c r="FY4838" s="51" t="s">
        <v>962</v>
      </c>
    </row>
    <row r="4839" spans="181:181">
      <c r="FY4839" s="52" t="s">
        <v>171</v>
      </c>
    </row>
    <row r="4841" spans="181:181">
      <c r="FY4841" s="51" t="s">
        <v>964</v>
      </c>
    </row>
    <row r="4842" spans="181:181">
      <c r="FY4842" s="52" t="s">
        <v>171</v>
      </c>
    </row>
    <row r="4844" spans="181:181">
      <c r="FY4844" s="51" t="s">
        <v>966</v>
      </c>
    </row>
    <row r="4845" spans="181:181">
      <c r="FY4845" s="52" t="s">
        <v>171</v>
      </c>
    </row>
    <row r="4847" spans="181:181">
      <c r="FY4847" s="51" t="s">
        <v>968</v>
      </c>
    </row>
    <row r="4848" spans="181:181">
      <c r="FY4848" s="52" t="s">
        <v>124</v>
      </c>
    </row>
    <row r="4850" spans="181:181">
      <c r="FY4850" s="51" t="s">
        <v>969</v>
      </c>
    </row>
    <row r="4851" spans="181:181">
      <c r="FY4851" s="52" t="s">
        <v>124</v>
      </c>
    </row>
    <row r="4853" spans="181:181">
      <c r="FY4853" s="51" t="s">
        <v>970</v>
      </c>
    </row>
    <row r="4854" spans="181:181">
      <c r="FY4854" s="52" t="s">
        <v>124</v>
      </c>
    </row>
    <row r="4856" spans="181:181">
      <c r="FY4856" s="51" t="s">
        <v>971</v>
      </c>
    </row>
    <row r="4858" spans="181:181">
      <c r="FY4858" s="51" t="s">
        <v>998</v>
      </c>
    </row>
    <row r="4860" spans="181:181">
      <c r="FY4860" s="51" t="s">
        <v>999</v>
      </c>
    </row>
    <row r="4862" spans="181:181">
      <c r="FY4862" s="51" t="s">
        <v>98</v>
      </c>
    </row>
    <row r="4866" spans="181:181">
      <c r="FY4866" s="51" t="s">
        <v>950</v>
      </c>
    </row>
    <row r="4867" spans="181:181">
      <c r="FY4867" s="52" t="s">
        <v>171</v>
      </c>
    </row>
    <row r="4869" spans="181:181">
      <c r="FY4869" s="51" t="s">
        <v>987</v>
      </c>
    </row>
    <row r="4870" spans="181:181">
      <c r="FY4870" s="52" t="s">
        <v>171</v>
      </c>
    </row>
    <row r="4872" spans="181:181">
      <c r="FY4872" s="51" t="s">
        <v>989</v>
      </c>
    </row>
    <row r="4873" spans="181:181">
      <c r="FY4873" s="52" t="s">
        <v>171</v>
      </c>
    </row>
    <row r="4875" spans="181:181">
      <c r="FY4875" s="51" t="s">
        <v>991</v>
      </c>
    </row>
    <row r="4876" spans="181:181">
      <c r="FY4876" s="52" t="s">
        <v>124</v>
      </c>
    </row>
    <row r="4878" spans="181:181">
      <c r="FY4878" s="51" t="s">
        <v>958</v>
      </c>
    </row>
    <row r="4879" spans="181:181">
      <c r="FY4879" s="52" t="s">
        <v>124</v>
      </c>
    </row>
    <row r="4881" spans="181:181">
      <c r="FY4881" s="51" t="s">
        <v>994</v>
      </c>
    </row>
    <row r="4883" spans="181:181">
      <c r="FY4883" s="51" t="s">
        <v>961</v>
      </c>
    </row>
    <row r="4884" spans="181:181">
      <c r="FY4884" s="52" t="s">
        <v>171</v>
      </c>
    </row>
    <row r="4886" spans="181:181">
      <c r="FY4886" s="51" t="s">
        <v>962</v>
      </c>
    </row>
    <row r="4887" spans="181:181">
      <c r="FY4887" s="52" t="s">
        <v>171</v>
      </c>
    </row>
    <row r="4889" spans="181:181">
      <c r="FY4889" s="51" t="s">
        <v>964</v>
      </c>
    </row>
    <row r="4890" spans="181:181">
      <c r="FY4890" s="52" t="s">
        <v>171</v>
      </c>
    </row>
    <row r="4892" spans="181:181">
      <c r="FY4892" s="51" t="s">
        <v>966</v>
      </c>
    </row>
    <row r="4893" spans="181:181">
      <c r="FY4893" s="52" t="s">
        <v>171</v>
      </c>
    </row>
    <row r="4895" spans="181:181">
      <c r="FY4895" s="51" t="s">
        <v>968</v>
      </c>
    </row>
    <row r="4896" spans="181:181">
      <c r="FY4896" s="52" t="s">
        <v>124</v>
      </c>
    </row>
    <row r="4898" spans="181:181">
      <c r="FY4898" s="51" t="s">
        <v>969</v>
      </c>
    </row>
    <row r="4899" spans="181:181">
      <c r="FY4899" s="52" t="s">
        <v>124</v>
      </c>
    </row>
    <row r="4901" spans="181:181">
      <c r="FY4901" s="51" t="s">
        <v>970</v>
      </c>
    </row>
    <row r="4902" spans="181:181">
      <c r="FY4902" s="52" t="s">
        <v>124</v>
      </c>
    </row>
    <row r="4904" spans="181:181">
      <c r="FY4904" s="51" t="s">
        <v>971</v>
      </c>
    </row>
    <row r="4906" spans="181:181">
      <c r="FY4906" s="51" t="s">
        <v>998</v>
      </c>
    </row>
    <row r="4908" spans="181:181">
      <c r="FY4908" s="51" t="s">
        <v>999</v>
      </c>
    </row>
    <row r="4910" spans="181:181">
      <c r="FY4910" s="51" t="s">
        <v>98</v>
      </c>
    </row>
    <row r="4914" spans="181:181">
      <c r="FY4914" s="51" t="s">
        <v>950</v>
      </c>
    </row>
    <row r="4915" spans="181:181">
      <c r="FY4915" s="52" t="s">
        <v>171</v>
      </c>
    </row>
    <row r="4917" spans="181:181">
      <c r="FY4917" s="51" t="s">
        <v>987</v>
      </c>
    </row>
    <row r="4918" spans="181:181">
      <c r="FY4918" s="52" t="s">
        <v>171</v>
      </c>
    </row>
    <row r="4920" spans="181:181">
      <c r="FY4920" s="51" t="s">
        <v>989</v>
      </c>
    </row>
    <row r="4921" spans="181:181">
      <c r="FY4921" s="52" t="s">
        <v>171</v>
      </c>
    </row>
    <row r="4923" spans="181:181">
      <c r="FY4923" s="51" t="s">
        <v>991</v>
      </c>
    </row>
    <row r="4924" spans="181:181">
      <c r="FY4924" s="52" t="s">
        <v>124</v>
      </c>
    </row>
    <row r="4926" spans="181:181">
      <c r="FY4926" s="51" t="s">
        <v>958</v>
      </c>
    </row>
    <row r="4927" spans="181:181">
      <c r="FY4927" s="52" t="s">
        <v>124</v>
      </c>
    </row>
    <row r="4929" spans="181:181">
      <c r="FY4929" s="51" t="s">
        <v>994</v>
      </c>
    </row>
    <row r="4931" spans="181:181">
      <c r="FY4931" s="51" t="s">
        <v>961</v>
      </c>
    </row>
    <row r="4932" spans="181:181">
      <c r="FY4932" s="52" t="s">
        <v>171</v>
      </c>
    </row>
    <row r="4934" spans="181:181">
      <c r="FY4934" s="51" t="s">
        <v>962</v>
      </c>
    </row>
    <row r="4935" spans="181:181">
      <c r="FY4935" s="52" t="s">
        <v>171</v>
      </c>
    </row>
    <row r="4937" spans="181:181">
      <c r="FY4937" s="51" t="s">
        <v>964</v>
      </c>
    </row>
    <row r="4938" spans="181:181">
      <c r="FY4938" s="52" t="s">
        <v>171</v>
      </c>
    </row>
    <row r="4940" spans="181:181">
      <c r="FY4940" s="51" t="s">
        <v>966</v>
      </c>
    </row>
    <row r="4941" spans="181:181">
      <c r="FY4941" s="52" t="s">
        <v>171</v>
      </c>
    </row>
    <row r="4943" spans="181:181">
      <c r="FY4943" s="51" t="s">
        <v>968</v>
      </c>
    </row>
    <row r="4944" spans="181:181">
      <c r="FY4944" s="52" t="s">
        <v>124</v>
      </c>
    </row>
    <row r="4946" spans="181:181">
      <c r="FY4946" s="51" t="s">
        <v>969</v>
      </c>
    </row>
    <row r="4947" spans="181:181">
      <c r="FY4947" s="52" t="s">
        <v>124</v>
      </c>
    </row>
    <row r="4949" spans="181:181">
      <c r="FY4949" s="51" t="s">
        <v>970</v>
      </c>
    </row>
    <row r="4950" spans="181:181">
      <c r="FY4950" s="52" t="s">
        <v>124</v>
      </c>
    </row>
    <row r="4952" spans="181:181">
      <c r="FY4952" s="51" t="s">
        <v>971</v>
      </c>
    </row>
    <row r="4954" spans="181:181">
      <c r="FY4954" s="51" t="s">
        <v>998</v>
      </c>
    </row>
    <row r="4956" spans="181:181">
      <c r="FY4956" s="51" t="s">
        <v>999</v>
      </c>
    </row>
    <row r="4958" spans="181:181">
      <c r="FY4958" s="51" t="s">
        <v>98</v>
      </c>
    </row>
    <row r="4962" spans="181:183" ht="16.5">
      <c r="FY4962" s="50" t="s">
        <v>1009</v>
      </c>
    </row>
    <row r="4965" spans="181:183" ht="15" thickBot="1">
      <c r="FY4965" s="51" t="s">
        <v>1010</v>
      </c>
    </row>
    <row r="4966" spans="181:183" ht="15" thickBot="1">
      <c r="FY4966" s="69"/>
      <c r="FZ4966" s="69" t="s">
        <v>1011</v>
      </c>
      <c r="GA4966" s="69" t="s">
        <v>1012</v>
      </c>
    </row>
    <row r="4967" spans="181:183" ht="88.5" thickBot="1">
      <c r="FY4967" s="72" t="s">
        <v>990</v>
      </c>
      <c r="FZ4967" s="70" t="s">
        <v>1525</v>
      </c>
      <c r="GA4967" s="70" t="s">
        <v>9590</v>
      </c>
    </row>
    <row r="4968" spans="181:183" ht="80.5" thickBot="1">
      <c r="FY4968" s="73" t="s">
        <v>1014</v>
      </c>
      <c r="FZ4968" s="71" t="s">
        <v>1525</v>
      </c>
      <c r="GA4968" s="71" t="s">
        <v>9591</v>
      </c>
    </row>
    <row r="4969" spans="181:183" ht="128.5" thickBot="1">
      <c r="FY4969" s="72" t="s">
        <v>1015</v>
      </c>
      <c r="FZ4969" s="70" t="s">
        <v>1030</v>
      </c>
      <c r="GA4969" s="70" t="s">
        <v>9592</v>
      </c>
    </row>
    <row r="4970" spans="181:183" ht="64.5" thickBot="1">
      <c r="FY4970" s="73" t="s">
        <v>1016</v>
      </c>
      <c r="FZ4970" s="71" t="s">
        <v>1030</v>
      </c>
      <c r="GA4970" s="71" t="s">
        <v>9593</v>
      </c>
    </row>
    <row r="4971" spans="181:183" ht="144.5" thickBot="1">
      <c r="FY4971" s="72" t="s">
        <v>1017</v>
      </c>
      <c r="FZ4971" s="70" t="s">
        <v>1525</v>
      </c>
      <c r="GA4971" s="70" t="s">
        <v>9594</v>
      </c>
    </row>
    <row r="4972" spans="181:183" ht="35" thickBot="1">
      <c r="FY4972" s="73" t="s">
        <v>1019</v>
      </c>
      <c r="FZ4972" s="71" t="s">
        <v>171</v>
      </c>
      <c r="GA4972" s="73"/>
    </row>
    <row r="4973" spans="181:183" ht="16.5">
      <c r="FY4973" s="50" t="s">
        <v>1020</v>
      </c>
    </row>
    <row r="4976" spans="181:183" ht="15" thickBot="1">
      <c r="FY4976" s="51" t="s">
        <v>1021</v>
      </c>
    </row>
    <row r="4977" spans="181:183" ht="15" thickBot="1">
      <c r="FY4977" s="69"/>
      <c r="FZ4977" s="69" t="s">
        <v>1022</v>
      </c>
      <c r="GA4977" s="69" t="s">
        <v>1012</v>
      </c>
    </row>
    <row r="4978" spans="181:183" ht="88.5" thickBot="1">
      <c r="FY4978" s="72" t="s">
        <v>1023</v>
      </c>
      <c r="FZ4978" s="70" t="s">
        <v>1525</v>
      </c>
      <c r="GA4978" s="70" t="s">
        <v>9595</v>
      </c>
    </row>
    <row r="4979" spans="181:183" ht="72.5" thickBot="1">
      <c r="FY4979" s="73" t="s">
        <v>1024</v>
      </c>
      <c r="FZ4979" s="71" t="s">
        <v>1525</v>
      </c>
      <c r="GA4979" s="71" t="s">
        <v>9596</v>
      </c>
    </row>
    <row r="4980" spans="181:183" ht="104.5" thickBot="1">
      <c r="FY4980" s="72" t="s">
        <v>1025</v>
      </c>
      <c r="FZ4980" s="70" t="s">
        <v>1525</v>
      </c>
      <c r="GA4980" s="70" t="s">
        <v>9597</v>
      </c>
    </row>
    <row r="4981" spans="181:183" ht="40.5" thickBot="1">
      <c r="FY4981" s="73" t="s">
        <v>1026</v>
      </c>
      <c r="FZ4981" s="71" t="s">
        <v>1030</v>
      </c>
      <c r="GA4981" s="71" t="s">
        <v>9598</v>
      </c>
    </row>
    <row r="4982" spans="181:183" ht="104.5" thickBot="1">
      <c r="FY4982" s="72" t="s">
        <v>1027</v>
      </c>
      <c r="FZ4982" s="70" t="s">
        <v>1030</v>
      </c>
      <c r="GA4982" s="70" t="s">
        <v>9599</v>
      </c>
    </row>
    <row r="4983" spans="181:183" ht="40.5" thickBot="1">
      <c r="FY4983" s="73" t="s">
        <v>1028</v>
      </c>
      <c r="FZ4983" s="71" t="s">
        <v>1030</v>
      </c>
      <c r="GA4983" s="71" t="s">
        <v>9600</v>
      </c>
    </row>
    <row r="4984" spans="181:183" ht="40.5" thickBot="1">
      <c r="FY4984" s="72" t="s">
        <v>1029</v>
      </c>
      <c r="FZ4984" s="70" t="s">
        <v>1030</v>
      </c>
      <c r="GA4984" s="70" t="s">
        <v>9601</v>
      </c>
    </row>
    <row r="4985" spans="181:183" ht="15" thickBot="1">
      <c r="FY4985" s="73" t="s">
        <v>36</v>
      </c>
      <c r="FZ4985" s="71" t="s">
        <v>171</v>
      </c>
      <c r="GA4985" s="73"/>
    </row>
    <row r="4986" spans="181:183" ht="16.5">
      <c r="FY4986" s="50" t="s">
        <v>1031</v>
      </c>
    </row>
    <row r="4989" spans="181:183" ht="16.5">
      <c r="FY4989" s="50" t="s">
        <v>1032</v>
      </c>
    </row>
    <row r="4992" spans="181:183">
      <c r="FY4992" s="51" t="s">
        <v>1033</v>
      </c>
    </row>
    <row r="4993" spans="181:181">
      <c r="FY4993" s="52" t="s">
        <v>132</v>
      </c>
    </row>
    <row r="4995" spans="181:181" ht="16.5">
      <c r="FY4995" s="50" t="s">
        <v>1034</v>
      </c>
    </row>
    <row r="4998" spans="181:181">
      <c r="FY4998" s="51" t="s">
        <v>1035</v>
      </c>
    </row>
    <row r="4999" spans="181:181">
      <c r="FY4999" s="52" t="s">
        <v>1538</v>
      </c>
    </row>
    <row r="5001" spans="181:181" ht="16.5">
      <c r="FY5001" s="50" t="s">
        <v>1037</v>
      </c>
    </row>
    <row r="5004" spans="181:181">
      <c r="FY5004" s="51" t="s">
        <v>1038</v>
      </c>
    </row>
    <row r="5005" spans="181:181">
      <c r="FY5005" s="52" t="s">
        <v>9602</v>
      </c>
    </row>
    <row r="5006" spans="181:181">
      <c r="FY5006" s="52" t="s">
        <v>9603</v>
      </c>
    </row>
    <row r="5007" spans="181:181">
      <c r="FY5007" s="52" t="s">
        <v>9604</v>
      </c>
    </row>
    <row r="5008" spans="181:181">
      <c r="FY5008" s="52" t="s">
        <v>9605</v>
      </c>
    </row>
    <row r="5009" spans="181:182">
      <c r="FY5009" s="52" t="s">
        <v>9606</v>
      </c>
    </row>
    <row r="5011" spans="181:182" ht="16.5">
      <c r="FY5011" s="50" t="s">
        <v>1555</v>
      </c>
    </row>
    <row r="5014" spans="181:182" ht="15" thickBot="1">
      <c r="FY5014" s="51" t="s">
        <v>1556</v>
      </c>
    </row>
    <row r="5015" spans="181:182" ht="35" thickBot="1">
      <c r="FY5015" s="69" t="s">
        <v>1557</v>
      </c>
      <c r="FZ5015" s="69" t="s">
        <v>1558</v>
      </c>
    </row>
    <row r="5016" spans="181:182" ht="64.5" thickBot="1">
      <c r="FY5016" s="70" t="s">
        <v>9607</v>
      </c>
      <c r="FZ5016" s="70" t="s">
        <v>9608</v>
      </c>
    </row>
    <row r="5017" spans="181:182" ht="16.5">
      <c r="FY5017" s="50" t="s">
        <v>735</v>
      </c>
    </row>
    <row r="5020" spans="181:182" ht="16.5">
      <c r="FY5020" s="50" t="s">
        <v>1041</v>
      </c>
    </row>
    <row r="5023" spans="181:182">
      <c r="FY5023" s="51" t="s">
        <v>1042</v>
      </c>
    </row>
    <row r="5024" spans="181:182">
      <c r="FY5024" s="52" t="s">
        <v>1043</v>
      </c>
    </row>
    <row r="5026" spans="181:181" ht="16.5">
      <c r="FY5026" s="50" t="s">
        <v>1044</v>
      </c>
    </row>
    <row r="5029" spans="181:181">
      <c r="FY5029" s="51" t="s">
        <v>1045</v>
      </c>
    </row>
    <row r="5031" spans="181:181">
      <c r="FY5031" s="51" t="s">
        <v>1046</v>
      </c>
    </row>
    <row r="5032" spans="181:181">
      <c r="FY5032" s="52" t="s">
        <v>1047</v>
      </c>
    </row>
    <row r="5034" spans="181:181">
      <c r="FY5034" s="51" t="s">
        <v>707</v>
      </c>
    </row>
    <row r="5035" spans="181:181">
      <c r="FY5035" s="52" t="s">
        <v>1048</v>
      </c>
    </row>
    <row r="5037" spans="181:181">
      <c r="FY5037" s="51" t="s">
        <v>1049</v>
      </c>
    </row>
    <row r="5038" spans="181:181">
      <c r="FY5038" s="52">
        <v>100</v>
      </c>
    </row>
    <row r="5040" spans="181:181">
      <c r="FY5040" s="51" t="s">
        <v>1050</v>
      </c>
    </row>
    <row r="5041" spans="181:181">
      <c r="FY5041" s="52">
        <v>20</v>
      </c>
    </row>
    <row r="5043" spans="181:181">
      <c r="FY5043" s="51" t="s">
        <v>1051</v>
      </c>
    </row>
    <row r="5044" spans="181:181">
      <c r="FY5044" s="52" t="s">
        <v>9609</v>
      </c>
    </row>
    <row r="5046" spans="181:181">
      <c r="FY5046" s="51" t="s">
        <v>1053</v>
      </c>
    </row>
    <row r="5047" spans="181:181">
      <c r="FY5047" s="52">
        <v>2018</v>
      </c>
    </row>
    <row r="5049" spans="181:181">
      <c r="FY5049" s="51" t="s">
        <v>1054</v>
      </c>
    </row>
    <row r="5050" spans="181:181">
      <c r="FY5050" s="52">
        <v>2017</v>
      </c>
    </row>
    <row r="5052" spans="181:181">
      <c r="FY5052" s="51" t="s">
        <v>1055</v>
      </c>
    </row>
    <row r="5053" spans="181:181">
      <c r="FY5053" s="52">
        <v>11027516</v>
      </c>
    </row>
    <row r="5055" spans="181:181">
      <c r="FY5055" s="51" t="s">
        <v>1056</v>
      </c>
    </row>
    <row r="5056" spans="181:181">
      <c r="FY5056" s="52">
        <v>2028</v>
      </c>
    </row>
    <row r="5058" spans="181:181">
      <c r="FY5058" s="51" t="s">
        <v>1057</v>
      </c>
    </row>
    <row r="5059" spans="181:181">
      <c r="FY5059" s="52" t="s">
        <v>2819</v>
      </c>
    </row>
    <row r="5061" spans="181:181">
      <c r="FY5061" s="51" t="s">
        <v>1059</v>
      </c>
    </row>
    <row r="5062" spans="181:181">
      <c r="FY5062" s="52">
        <v>30</v>
      </c>
    </row>
    <row r="5064" spans="181:181">
      <c r="FY5064" s="51" t="s">
        <v>1060</v>
      </c>
    </row>
    <row r="5065" spans="181:181">
      <c r="FY5065" s="52" t="s">
        <v>1061</v>
      </c>
    </row>
    <row r="5067" spans="181:181">
      <c r="FY5067" s="51" t="s">
        <v>732</v>
      </c>
    </row>
    <row r="5068" spans="181:181">
      <c r="FY5068" s="52" t="s">
        <v>9610</v>
      </c>
    </row>
    <row r="5070" spans="181:181">
      <c r="FY5070" s="51" t="s">
        <v>1062</v>
      </c>
    </row>
    <row r="5071" spans="181:181">
      <c r="FY5071" s="52">
        <v>100</v>
      </c>
    </row>
    <row r="5073" spans="181:181">
      <c r="FY5073" s="51" t="s">
        <v>1063</v>
      </c>
    </row>
    <row r="5074" spans="181:181">
      <c r="FY5074" s="52">
        <v>5</v>
      </c>
    </row>
    <row r="5078" spans="181:181" ht="16.5">
      <c r="FY5078" s="50" t="s">
        <v>1064</v>
      </c>
    </row>
    <row r="5081" spans="181:181">
      <c r="FY5081" s="51" t="s">
        <v>1065</v>
      </c>
    </row>
    <row r="5083" spans="181:181">
      <c r="FY5083" s="51" t="s">
        <v>1066</v>
      </c>
    </row>
    <row r="5084" spans="181:181">
      <c r="FY5084" s="52" t="s">
        <v>2065</v>
      </c>
    </row>
    <row r="5086" spans="181:181">
      <c r="FY5086" s="51" t="s">
        <v>1068</v>
      </c>
    </row>
    <row r="5087" spans="181:181">
      <c r="FY5087" s="52" t="s">
        <v>9611</v>
      </c>
    </row>
    <row r="5089" spans="181:181">
      <c r="FY5089" s="51" t="s">
        <v>1069</v>
      </c>
    </row>
    <row r="5090" spans="181:181">
      <c r="FY5090" s="52" t="s">
        <v>9612</v>
      </c>
    </row>
    <row r="5092" spans="181:181">
      <c r="FY5092" s="51" t="s">
        <v>1053</v>
      </c>
    </row>
    <row r="5093" spans="181:181">
      <c r="FY5093" s="52">
        <v>2018</v>
      </c>
    </row>
    <row r="5095" spans="181:181">
      <c r="FY5095" s="51" t="s">
        <v>1054</v>
      </c>
    </row>
    <row r="5096" spans="181:181">
      <c r="FY5096" s="52">
        <v>2017</v>
      </c>
    </row>
    <row r="5098" spans="181:181">
      <c r="FY5098" s="51" t="s">
        <v>1056</v>
      </c>
    </row>
    <row r="5099" spans="181:181">
      <c r="FY5099" s="52">
        <v>2028</v>
      </c>
    </row>
    <row r="5101" spans="181:181">
      <c r="FY5101" s="51" t="s">
        <v>1070</v>
      </c>
    </row>
    <row r="5102" spans="181:181">
      <c r="FY5102" s="52">
        <v>549</v>
      </c>
    </row>
    <row r="5104" spans="181:181">
      <c r="FY5104" s="51" t="s">
        <v>1071</v>
      </c>
    </row>
    <row r="5105" spans="181:181">
      <c r="FY5105" s="52">
        <v>519</v>
      </c>
    </row>
    <row r="5107" spans="181:181">
      <c r="FY5107" s="51" t="s">
        <v>1072</v>
      </c>
    </row>
    <row r="5108" spans="181:181">
      <c r="FY5108" s="52">
        <v>10</v>
      </c>
    </row>
    <row r="5110" spans="181:181">
      <c r="FY5110" s="51" t="s">
        <v>1073</v>
      </c>
    </row>
    <row r="5111" spans="181:181">
      <c r="FY5111" s="52" t="s">
        <v>1061</v>
      </c>
    </row>
    <row r="5113" spans="181:181">
      <c r="FY5113" s="51" t="s">
        <v>732</v>
      </c>
    </row>
    <row r="5114" spans="181:181">
      <c r="FY5114" s="52" t="s">
        <v>9610</v>
      </c>
    </row>
    <row r="5116" spans="181:181">
      <c r="FY5116" s="51" t="s">
        <v>1074</v>
      </c>
    </row>
    <row r="5117" spans="181:181">
      <c r="FY5117" s="52" t="s">
        <v>9613</v>
      </c>
    </row>
    <row r="5119" spans="181:181">
      <c r="FY5119" s="51" t="s">
        <v>1075</v>
      </c>
    </row>
    <row r="5120" spans="181:181">
      <c r="FY5120" s="52" t="s">
        <v>1076</v>
      </c>
    </row>
    <row r="5124" spans="181:183" ht="16.5">
      <c r="FY5124" s="50" t="s">
        <v>1077</v>
      </c>
    </row>
    <row r="5127" spans="181:183">
      <c r="FY5127" s="51" t="s">
        <v>1078</v>
      </c>
    </row>
    <row r="5128" spans="181:183">
      <c r="FY5128" s="52" t="s">
        <v>132</v>
      </c>
    </row>
    <row r="5130" spans="181:183" ht="16.5">
      <c r="FY5130" s="50" t="s">
        <v>1079</v>
      </c>
    </row>
    <row r="5133" spans="181:183" ht="15" thickBot="1">
      <c r="FY5133" s="51" t="s">
        <v>1080</v>
      </c>
    </row>
    <row r="5134" spans="181:183" ht="115.5" thickBot="1">
      <c r="FY5134" s="69"/>
      <c r="FZ5134" s="69" t="s">
        <v>1081</v>
      </c>
      <c r="GA5134" s="69" t="s">
        <v>1082</v>
      </c>
    </row>
    <row r="5135" spans="181:183" ht="23.5" thickBot="1">
      <c r="FY5135" s="72" t="s">
        <v>1083</v>
      </c>
      <c r="FZ5135" s="70">
        <v>1</v>
      </c>
      <c r="GA5135" s="70">
        <v>1891</v>
      </c>
    </row>
    <row r="5136" spans="181:183" ht="23.5" thickBot="1">
      <c r="FY5136" s="73" t="s">
        <v>1084</v>
      </c>
      <c r="FZ5136" s="71">
        <v>1</v>
      </c>
      <c r="GA5136" s="71">
        <v>16526</v>
      </c>
    </row>
    <row r="5137" spans="181:183" ht="35" thickBot="1">
      <c r="FY5137" s="72" t="s">
        <v>1085</v>
      </c>
      <c r="FZ5137" s="70">
        <v>2</v>
      </c>
      <c r="GA5137" s="70">
        <v>16546</v>
      </c>
    </row>
    <row r="5138" spans="181:183" ht="15" thickBot="1">
      <c r="FY5138" s="73" t="s">
        <v>1086</v>
      </c>
      <c r="FZ5138" s="71">
        <v>38</v>
      </c>
      <c r="GA5138" s="71">
        <v>152162</v>
      </c>
    </row>
    <row r="5139" spans="181:183" ht="23.5" thickBot="1">
      <c r="FY5139" s="72" t="s">
        <v>1087</v>
      </c>
      <c r="FZ5139" s="70">
        <v>0</v>
      </c>
      <c r="GA5139" s="70">
        <v>0</v>
      </c>
    </row>
    <row r="5140" spans="181:183" ht="16.5">
      <c r="FY5140" s="50" t="s">
        <v>1088</v>
      </c>
    </row>
    <row r="5143" spans="181:183">
      <c r="FY5143" s="51" t="s">
        <v>1089</v>
      </c>
    </row>
    <row r="5145" spans="181:183">
      <c r="FY5145" s="51" t="s">
        <v>1090</v>
      </c>
    </row>
    <row r="5146" spans="181:183">
      <c r="FY5146" s="52" t="s">
        <v>1113</v>
      </c>
    </row>
    <row r="5148" spans="181:183">
      <c r="FY5148" s="51" t="s">
        <v>1092</v>
      </c>
    </row>
    <row r="5149" spans="181:183">
      <c r="FY5149" s="52" t="s">
        <v>693</v>
      </c>
    </row>
    <row r="5151" spans="181:183">
      <c r="FY5151" s="51" t="s">
        <v>1094</v>
      </c>
    </row>
    <row r="5152" spans="181:183">
      <c r="FY5152" s="52">
        <v>38123</v>
      </c>
    </row>
    <row r="5154" spans="181:181">
      <c r="FY5154" s="51" t="s">
        <v>707</v>
      </c>
    </row>
    <row r="5155" spans="181:181">
      <c r="FY5155" s="52" t="s">
        <v>1095</v>
      </c>
    </row>
    <row r="5157" spans="181:181">
      <c r="FY5157" s="51" t="s">
        <v>1096</v>
      </c>
    </row>
    <row r="5158" spans="181:181">
      <c r="FY5158" s="52" t="s">
        <v>1103</v>
      </c>
    </row>
    <row r="5160" spans="181:181">
      <c r="FY5160" s="51" t="s">
        <v>1097</v>
      </c>
    </row>
    <row r="5161" spans="181:181">
      <c r="FY5161" s="52">
        <v>63318</v>
      </c>
    </row>
    <row r="5163" spans="181:181">
      <c r="FY5163" s="51" t="s">
        <v>1098</v>
      </c>
    </row>
    <row r="5164" spans="181:181">
      <c r="FY5164" s="52">
        <v>2906544</v>
      </c>
    </row>
    <row r="5166" spans="181:181">
      <c r="FY5166" s="51" t="s">
        <v>1099</v>
      </c>
    </row>
    <row r="5167" spans="181:181">
      <c r="FY5167" s="52" t="s">
        <v>1106</v>
      </c>
    </row>
    <row r="5169" spans="181:181">
      <c r="FY5169" s="51" t="s">
        <v>1101</v>
      </c>
    </row>
    <row r="5170" spans="181:181">
      <c r="FY5170" s="52" t="s">
        <v>1115</v>
      </c>
    </row>
    <row r="5172" spans="181:181">
      <c r="FY5172" s="51" t="s">
        <v>98</v>
      </c>
    </row>
    <row r="5173" spans="181:181">
      <c r="FY5173" s="52" t="s">
        <v>9614</v>
      </c>
    </row>
    <row r="5177" spans="181:181">
      <c r="FY5177" s="51" t="s">
        <v>1090</v>
      </c>
    </row>
    <row r="5178" spans="181:181">
      <c r="FY5178" s="52" t="s">
        <v>1110</v>
      </c>
    </row>
    <row r="5180" spans="181:181">
      <c r="FY5180" s="51" t="s">
        <v>1092</v>
      </c>
    </row>
    <row r="5181" spans="181:181">
      <c r="FY5181" s="52" t="s">
        <v>1771</v>
      </c>
    </row>
    <row r="5183" spans="181:181">
      <c r="FY5183" s="51" t="s">
        <v>1094</v>
      </c>
    </row>
    <row r="5184" spans="181:181">
      <c r="FY5184" s="52">
        <v>9329</v>
      </c>
    </row>
    <row r="5186" spans="181:181">
      <c r="FY5186" s="51" t="s">
        <v>707</v>
      </c>
    </row>
    <row r="5187" spans="181:181">
      <c r="FY5187" s="52" t="s">
        <v>1095</v>
      </c>
    </row>
    <row r="5189" spans="181:181">
      <c r="FY5189" s="51" t="s">
        <v>1096</v>
      </c>
    </row>
    <row r="5190" spans="181:181">
      <c r="FY5190" s="52" t="s">
        <v>1103</v>
      </c>
    </row>
    <row r="5192" spans="181:181">
      <c r="FY5192" s="51" t="s">
        <v>1097</v>
      </c>
    </row>
    <row r="5193" spans="181:181">
      <c r="FY5193" s="52">
        <v>231400</v>
      </c>
    </row>
    <row r="5195" spans="181:181">
      <c r="FY5195" s="51" t="s">
        <v>1098</v>
      </c>
    </row>
    <row r="5196" spans="181:181">
      <c r="FY5196" s="52">
        <v>4630000</v>
      </c>
    </row>
    <row r="5198" spans="181:181">
      <c r="FY5198" s="51" t="s">
        <v>1099</v>
      </c>
    </row>
    <row r="5199" spans="181:181">
      <c r="FY5199" s="52" t="s">
        <v>1106</v>
      </c>
    </row>
    <row r="5201" spans="181:181">
      <c r="FY5201" s="51" t="s">
        <v>1101</v>
      </c>
    </row>
    <row r="5202" spans="181:181">
      <c r="FY5202" s="52" t="s">
        <v>1107</v>
      </c>
    </row>
    <row r="5204" spans="181:181">
      <c r="FY5204" s="51" t="s">
        <v>98</v>
      </c>
    </row>
    <row r="5205" spans="181:181">
      <c r="FY5205" s="52" t="s">
        <v>9615</v>
      </c>
    </row>
    <row r="5209" spans="181:181">
      <c r="FY5209" s="51" t="s">
        <v>1090</v>
      </c>
    </row>
    <row r="5210" spans="181:181">
      <c r="FY5210" s="52" t="s">
        <v>1110</v>
      </c>
    </row>
    <row r="5212" spans="181:181">
      <c r="FY5212" s="51" t="s">
        <v>1092</v>
      </c>
    </row>
    <row r="5213" spans="181:181">
      <c r="FY5213" s="52" t="s">
        <v>3068</v>
      </c>
    </row>
    <row r="5215" spans="181:181">
      <c r="FY5215" s="51" t="s">
        <v>1094</v>
      </c>
    </row>
    <row r="5216" spans="181:181">
      <c r="FY5216" s="52">
        <v>59662</v>
      </c>
    </row>
    <row r="5218" spans="181:181">
      <c r="FY5218" s="51" t="s">
        <v>707</v>
      </c>
    </row>
    <row r="5219" spans="181:181">
      <c r="FY5219" s="52" t="s">
        <v>1095</v>
      </c>
    </row>
    <row r="5221" spans="181:181">
      <c r="FY5221" s="51" t="s">
        <v>1096</v>
      </c>
    </row>
    <row r="5222" spans="181:181">
      <c r="FY5222" s="52" t="s">
        <v>1103</v>
      </c>
    </row>
    <row r="5224" spans="181:181">
      <c r="FY5224" s="51" t="s">
        <v>1097</v>
      </c>
    </row>
    <row r="5225" spans="181:181">
      <c r="FY5225" s="52">
        <v>43000</v>
      </c>
    </row>
    <row r="5227" spans="181:181">
      <c r="FY5227" s="51" t="s">
        <v>1098</v>
      </c>
    </row>
    <row r="5228" spans="181:181">
      <c r="FY5228" s="52">
        <v>860000</v>
      </c>
    </row>
    <row r="5230" spans="181:181">
      <c r="FY5230" s="51" t="s">
        <v>1099</v>
      </c>
    </row>
    <row r="5231" spans="181:181">
      <c r="FY5231" s="52" t="s">
        <v>1100</v>
      </c>
    </row>
    <row r="5233" spans="181:181">
      <c r="FY5233" s="51" t="s">
        <v>1101</v>
      </c>
    </row>
    <row r="5234" spans="181:181">
      <c r="FY5234" s="52" t="s">
        <v>1102</v>
      </c>
    </row>
    <row r="5236" spans="181:181">
      <c r="FY5236" s="51" t="s">
        <v>98</v>
      </c>
    </row>
    <row r="5237" spans="181:181">
      <c r="FY5237" s="52" t="s">
        <v>9616</v>
      </c>
    </row>
    <row r="5241" spans="181:181">
      <c r="FY5241" s="51" t="s">
        <v>1090</v>
      </c>
    </row>
    <row r="5242" spans="181:181">
      <c r="FY5242" s="52" t="s">
        <v>1091</v>
      </c>
    </row>
    <row r="5244" spans="181:181">
      <c r="FY5244" s="51" t="s">
        <v>1092</v>
      </c>
    </row>
    <row r="5245" spans="181:181">
      <c r="FY5245" s="52" t="s">
        <v>1108</v>
      </c>
    </row>
    <row r="5247" spans="181:181">
      <c r="FY5247" s="51" t="s">
        <v>1094</v>
      </c>
    </row>
    <row r="5248" spans="181:181">
      <c r="FY5248" s="52">
        <v>3741</v>
      </c>
    </row>
    <row r="5250" spans="181:181">
      <c r="FY5250" s="51" t="s">
        <v>707</v>
      </c>
    </row>
    <row r="5251" spans="181:181">
      <c r="FY5251" s="52" t="s">
        <v>1095</v>
      </c>
    </row>
    <row r="5253" spans="181:181">
      <c r="FY5253" s="51" t="s">
        <v>1096</v>
      </c>
    </row>
    <row r="5254" spans="181:181">
      <c r="FY5254" s="52" t="s">
        <v>1103</v>
      </c>
    </row>
    <row r="5256" spans="181:181">
      <c r="FY5256" s="51" t="s">
        <v>1097</v>
      </c>
    </row>
    <row r="5257" spans="181:181">
      <c r="FY5257" s="52">
        <v>49500</v>
      </c>
    </row>
    <row r="5259" spans="181:181">
      <c r="FY5259" s="51" t="s">
        <v>1098</v>
      </c>
    </row>
    <row r="5260" spans="181:181">
      <c r="FY5260" s="52">
        <v>990000</v>
      </c>
    </row>
    <row r="5262" spans="181:181">
      <c r="FY5262" s="51" t="s">
        <v>1099</v>
      </c>
    </row>
    <row r="5263" spans="181:181">
      <c r="FY5263" s="52" t="s">
        <v>1100</v>
      </c>
    </row>
    <row r="5265" spans="181:181">
      <c r="FY5265" s="51" t="s">
        <v>1101</v>
      </c>
    </row>
    <row r="5266" spans="181:181">
      <c r="FY5266" s="52" t="s">
        <v>1107</v>
      </c>
    </row>
    <row r="5268" spans="181:181">
      <c r="FY5268" s="51" t="s">
        <v>98</v>
      </c>
    </row>
    <row r="5269" spans="181:181">
      <c r="FY5269" s="52" t="s">
        <v>9617</v>
      </c>
    </row>
    <row r="5273" spans="181:181">
      <c r="FY5273" s="51" t="s">
        <v>1090</v>
      </c>
    </row>
    <row r="5274" spans="181:181">
      <c r="FY5274" s="52" t="s">
        <v>1110</v>
      </c>
    </row>
    <row r="5276" spans="181:181">
      <c r="FY5276" s="51" t="s">
        <v>1092</v>
      </c>
    </row>
    <row r="5277" spans="181:181">
      <c r="FY5277" s="52" t="s">
        <v>1111</v>
      </c>
    </row>
    <row r="5279" spans="181:181">
      <c r="FY5279" s="51" t="s">
        <v>1094</v>
      </c>
    </row>
    <row r="5280" spans="181:181">
      <c r="FY5280" s="52">
        <v>5670</v>
      </c>
    </row>
    <row r="5282" spans="181:181">
      <c r="FY5282" s="51" t="s">
        <v>707</v>
      </c>
    </row>
    <row r="5283" spans="181:181">
      <c r="FY5283" s="52" t="s">
        <v>1095</v>
      </c>
    </row>
    <row r="5285" spans="181:181">
      <c r="FY5285" s="51" t="s">
        <v>1096</v>
      </c>
    </row>
    <row r="5286" spans="181:181">
      <c r="FY5286" s="52" t="s">
        <v>1103</v>
      </c>
    </row>
    <row r="5288" spans="181:181">
      <c r="FY5288" s="51" t="s">
        <v>1097</v>
      </c>
    </row>
    <row r="5289" spans="181:181">
      <c r="FY5289" s="52">
        <v>150000</v>
      </c>
    </row>
    <row r="5291" spans="181:181">
      <c r="FY5291" s="51" t="s">
        <v>1098</v>
      </c>
    </row>
    <row r="5292" spans="181:181">
      <c r="FY5292" s="52">
        <v>3016232</v>
      </c>
    </row>
    <row r="5294" spans="181:181">
      <c r="FY5294" s="51" t="s">
        <v>1099</v>
      </c>
    </row>
    <row r="5295" spans="181:181">
      <c r="FY5295" s="52" t="s">
        <v>1106</v>
      </c>
    </row>
    <row r="5297" spans="181:181">
      <c r="FY5297" s="51" t="s">
        <v>1101</v>
      </c>
    </row>
    <row r="5298" spans="181:181">
      <c r="FY5298" s="52" t="s">
        <v>1107</v>
      </c>
    </row>
    <row r="5300" spans="181:181">
      <c r="FY5300" s="51" t="s">
        <v>98</v>
      </c>
    </row>
    <row r="5301" spans="181:181">
      <c r="FY5301" s="52" t="s">
        <v>9618</v>
      </c>
    </row>
    <row r="5305" spans="181:181">
      <c r="FY5305" s="51" t="s">
        <v>1090</v>
      </c>
    </row>
    <row r="5306" spans="181:181">
      <c r="FY5306" s="52" t="s">
        <v>1110</v>
      </c>
    </row>
    <row r="5308" spans="181:181">
      <c r="FY5308" s="51" t="s">
        <v>1092</v>
      </c>
    </row>
    <row r="5309" spans="181:181">
      <c r="FY5309" s="52" t="s">
        <v>1111</v>
      </c>
    </row>
    <row r="5311" spans="181:181">
      <c r="FY5311" s="51" t="s">
        <v>1094</v>
      </c>
    </row>
    <row r="5312" spans="181:181">
      <c r="FY5312" s="52">
        <v>12450</v>
      </c>
    </row>
    <row r="5314" spans="181:181">
      <c r="FY5314" s="51" t="s">
        <v>707</v>
      </c>
    </row>
    <row r="5315" spans="181:181">
      <c r="FY5315" s="52" t="s">
        <v>1095</v>
      </c>
    </row>
    <row r="5317" spans="181:181">
      <c r="FY5317" s="51" t="s">
        <v>1096</v>
      </c>
    </row>
    <row r="5318" spans="181:181">
      <c r="FY5318" s="52" t="s">
        <v>1103</v>
      </c>
    </row>
    <row r="5320" spans="181:181">
      <c r="FY5320" s="51" t="s">
        <v>1097</v>
      </c>
    </row>
    <row r="5321" spans="181:181">
      <c r="FY5321" s="52">
        <v>25300</v>
      </c>
    </row>
    <row r="5323" spans="181:181">
      <c r="FY5323" s="51" t="s">
        <v>1098</v>
      </c>
    </row>
    <row r="5324" spans="181:181">
      <c r="FY5324" s="52">
        <v>5070000</v>
      </c>
    </row>
    <row r="5326" spans="181:181">
      <c r="FY5326" s="51" t="s">
        <v>1099</v>
      </c>
    </row>
    <row r="5327" spans="181:181">
      <c r="FY5327" s="52" t="s">
        <v>1106</v>
      </c>
    </row>
    <row r="5329" spans="181:181">
      <c r="FY5329" s="51" t="s">
        <v>1101</v>
      </c>
    </row>
    <row r="5330" spans="181:181">
      <c r="FY5330" s="52" t="s">
        <v>1107</v>
      </c>
    </row>
    <row r="5332" spans="181:181">
      <c r="FY5332" s="51" t="s">
        <v>98</v>
      </c>
    </row>
    <row r="5333" spans="181:181">
      <c r="FY5333" s="52" t="s">
        <v>9619</v>
      </c>
    </row>
    <row r="5337" spans="181:181">
      <c r="FY5337" s="51" t="s">
        <v>1090</v>
      </c>
    </row>
    <row r="5338" spans="181:181">
      <c r="FY5338" s="52" t="s">
        <v>1110</v>
      </c>
    </row>
    <row r="5340" spans="181:181">
      <c r="FY5340" s="51" t="s">
        <v>1092</v>
      </c>
    </row>
    <row r="5341" spans="181:181">
      <c r="FY5341" s="52" t="s">
        <v>9411</v>
      </c>
    </row>
    <row r="5343" spans="181:181">
      <c r="FY5343" s="51" t="s">
        <v>1094</v>
      </c>
    </row>
    <row r="5344" spans="181:181">
      <c r="FY5344" s="52">
        <v>35473</v>
      </c>
    </row>
    <row r="5346" spans="181:181">
      <c r="FY5346" s="51" t="s">
        <v>707</v>
      </c>
    </row>
    <row r="5347" spans="181:181">
      <c r="FY5347" s="52" t="s">
        <v>1095</v>
      </c>
    </row>
    <row r="5349" spans="181:181">
      <c r="FY5349" s="51" t="s">
        <v>1096</v>
      </c>
    </row>
    <row r="5350" spans="181:181">
      <c r="FY5350" s="52" t="s">
        <v>1103</v>
      </c>
    </row>
    <row r="5352" spans="181:181">
      <c r="FY5352" s="51" t="s">
        <v>1097</v>
      </c>
    </row>
    <row r="5353" spans="181:181">
      <c r="FY5353" s="52">
        <v>660000</v>
      </c>
    </row>
    <row r="5355" spans="181:181">
      <c r="FY5355" s="51" t="s">
        <v>1098</v>
      </c>
    </row>
    <row r="5356" spans="181:181">
      <c r="FY5356" s="52">
        <v>13311000</v>
      </c>
    </row>
    <row r="5358" spans="181:181">
      <c r="FY5358" s="51" t="s">
        <v>1099</v>
      </c>
    </row>
    <row r="5359" spans="181:181">
      <c r="FY5359" s="52" t="s">
        <v>1106</v>
      </c>
    </row>
    <row r="5361" spans="181:181">
      <c r="FY5361" s="51" t="s">
        <v>1101</v>
      </c>
    </row>
    <row r="5362" spans="181:181">
      <c r="FY5362" s="52" t="s">
        <v>1107</v>
      </c>
    </row>
    <row r="5364" spans="181:181">
      <c r="FY5364" s="51" t="s">
        <v>98</v>
      </c>
    </row>
    <row r="5365" spans="181:181">
      <c r="FY5365" s="52" t="s">
        <v>9620</v>
      </c>
    </row>
    <row r="5369" spans="181:181">
      <c r="FY5369" s="51" t="s">
        <v>1090</v>
      </c>
    </row>
    <row r="5370" spans="181:181">
      <c r="FY5370" s="52" t="s">
        <v>1110</v>
      </c>
    </row>
    <row r="5372" spans="181:181">
      <c r="FY5372" s="51" t="s">
        <v>1092</v>
      </c>
    </row>
    <row r="5373" spans="181:181">
      <c r="FY5373" s="52" t="s">
        <v>1111</v>
      </c>
    </row>
    <row r="5375" spans="181:181">
      <c r="FY5375" s="51" t="s">
        <v>1094</v>
      </c>
    </row>
    <row r="5376" spans="181:181">
      <c r="FY5376" s="52">
        <v>20788</v>
      </c>
    </row>
    <row r="5378" spans="181:181">
      <c r="FY5378" s="51" t="s">
        <v>707</v>
      </c>
    </row>
    <row r="5379" spans="181:181">
      <c r="FY5379" s="52" t="s">
        <v>1095</v>
      </c>
    </row>
    <row r="5381" spans="181:181">
      <c r="FY5381" s="51" t="s">
        <v>1096</v>
      </c>
    </row>
    <row r="5382" spans="181:181">
      <c r="FY5382" s="52" t="s">
        <v>1103</v>
      </c>
    </row>
    <row r="5384" spans="181:181">
      <c r="FY5384" s="51" t="s">
        <v>1097</v>
      </c>
    </row>
    <row r="5385" spans="181:181">
      <c r="FY5385" s="52">
        <v>450000</v>
      </c>
    </row>
    <row r="5387" spans="181:181">
      <c r="FY5387" s="51" t="s">
        <v>1098</v>
      </c>
    </row>
    <row r="5388" spans="181:181">
      <c r="FY5388" s="52">
        <v>9132000</v>
      </c>
    </row>
    <row r="5390" spans="181:181">
      <c r="FY5390" s="51" t="s">
        <v>1099</v>
      </c>
    </row>
    <row r="5391" spans="181:181">
      <c r="FY5391" s="52" t="s">
        <v>1100</v>
      </c>
    </row>
    <row r="5393" spans="181:181">
      <c r="FY5393" s="51" t="s">
        <v>1101</v>
      </c>
    </row>
    <row r="5394" spans="181:181">
      <c r="FY5394" s="52" t="s">
        <v>1107</v>
      </c>
    </row>
    <row r="5396" spans="181:181">
      <c r="FY5396" s="51" t="s">
        <v>98</v>
      </c>
    </row>
    <row r="5397" spans="181:181">
      <c r="FY5397" s="52" t="s">
        <v>9621</v>
      </c>
    </row>
    <row r="5401" spans="181:181">
      <c r="FY5401" s="51" t="s">
        <v>1090</v>
      </c>
    </row>
    <row r="5402" spans="181:181">
      <c r="FY5402" s="52" t="s">
        <v>171</v>
      </c>
    </row>
    <row r="5404" spans="181:181">
      <c r="FY5404" s="51" t="s">
        <v>1092</v>
      </c>
    </row>
    <row r="5405" spans="181:181">
      <c r="FY5405" s="52" t="s">
        <v>124</v>
      </c>
    </row>
    <row r="5407" spans="181:181">
      <c r="FY5407" s="51" t="s">
        <v>1094</v>
      </c>
    </row>
    <row r="5409" spans="181:181">
      <c r="FY5409" s="51" t="s">
        <v>707</v>
      </c>
    </row>
    <row r="5410" spans="181:181">
      <c r="FY5410" s="52" t="s">
        <v>171</v>
      </c>
    </row>
    <row r="5412" spans="181:181">
      <c r="FY5412" s="51" t="s">
        <v>1096</v>
      </c>
    </row>
    <row r="5413" spans="181:181">
      <c r="FY5413" s="52" t="s">
        <v>171</v>
      </c>
    </row>
    <row r="5415" spans="181:181">
      <c r="FY5415" s="51" t="s">
        <v>1097</v>
      </c>
    </row>
    <row r="5417" spans="181:181">
      <c r="FY5417" s="51" t="s">
        <v>1098</v>
      </c>
    </row>
    <row r="5419" spans="181:181">
      <c r="FY5419" s="51" t="s">
        <v>1099</v>
      </c>
    </row>
    <row r="5420" spans="181:181">
      <c r="FY5420" s="52" t="s">
        <v>171</v>
      </c>
    </row>
    <row r="5422" spans="181:181">
      <c r="FY5422" s="51" t="s">
        <v>1101</v>
      </c>
    </row>
    <row r="5423" spans="181:181">
      <c r="FY5423" s="52" t="s">
        <v>171</v>
      </c>
    </row>
    <row r="5425" spans="181:181">
      <c r="FY5425" s="51" t="s">
        <v>98</v>
      </c>
    </row>
    <row r="5429" spans="181:181">
      <c r="FY5429" s="51" t="s">
        <v>1090</v>
      </c>
    </row>
    <row r="5430" spans="181:181">
      <c r="FY5430" s="52" t="s">
        <v>171</v>
      </c>
    </row>
    <row r="5432" spans="181:181">
      <c r="FY5432" s="51" t="s">
        <v>1092</v>
      </c>
    </row>
    <row r="5433" spans="181:181">
      <c r="FY5433" s="52" t="s">
        <v>124</v>
      </c>
    </row>
    <row r="5435" spans="181:181">
      <c r="FY5435" s="51" t="s">
        <v>1094</v>
      </c>
    </row>
    <row r="5437" spans="181:181">
      <c r="FY5437" s="51" t="s">
        <v>707</v>
      </c>
    </row>
    <row r="5438" spans="181:181">
      <c r="FY5438" s="52" t="s">
        <v>171</v>
      </c>
    </row>
    <row r="5440" spans="181:181">
      <c r="FY5440" s="51" t="s">
        <v>1096</v>
      </c>
    </row>
    <row r="5441" spans="181:181">
      <c r="FY5441" s="52" t="s">
        <v>171</v>
      </c>
    </row>
    <row r="5443" spans="181:181">
      <c r="FY5443" s="51" t="s">
        <v>1097</v>
      </c>
    </row>
    <row r="5445" spans="181:181">
      <c r="FY5445" s="51" t="s">
        <v>1098</v>
      </c>
    </row>
    <row r="5447" spans="181:181">
      <c r="FY5447" s="51" t="s">
        <v>1099</v>
      </c>
    </row>
    <row r="5448" spans="181:181">
      <c r="FY5448" s="52" t="s">
        <v>171</v>
      </c>
    </row>
    <row r="5450" spans="181:181">
      <c r="FY5450" s="51" t="s">
        <v>1101</v>
      </c>
    </row>
    <row r="5451" spans="181:181">
      <c r="FY5451" s="52" t="s">
        <v>171</v>
      </c>
    </row>
    <row r="5453" spans="181:181">
      <c r="FY5453" s="51" t="s">
        <v>98</v>
      </c>
    </row>
    <row r="5457" spans="181:181">
      <c r="FY5457" s="51" t="s">
        <v>1090</v>
      </c>
    </row>
    <row r="5458" spans="181:181">
      <c r="FY5458" s="52" t="s">
        <v>171</v>
      </c>
    </row>
    <row r="5460" spans="181:181">
      <c r="FY5460" s="51" t="s">
        <v>1092</v>
      </c>
    </row>
    <row r="5461" spans="181:181">
      <c r="FY5461" s="52" t="s">
        <v>124</v>
      </c>
    </row>
    <row r="5463" spans="181:181">
      <c r="FY5463" s="51" t="s">
        <v>1094</v>
      </c>
    </row>
    <row r="5465" spans="181:181">
      <c r="FY5465" s="51" t="s">
        <v>707</v>
      </c>
    </row>
    <row r="5466" spans="181:181">
      <c r="FY5466" s="52" t="s">
        <v>171</v>
      </c>
    </row>
    <row r="5468" spans="181:181">
      <c r="FY5468" s="51" t="s">
        <v>1096</v>
      </c>
    </row>
    <row r="5469" spans="181:181">
      <c r="FY5469" s="52" t="s">
        <v>171</v>
      </c>
    </row>
    <row r="5471" spans="181:181">
      <c r="FY5471" s="51" t="s">
        <v>1097</v>
      </c>
    </row>
    <row r="5473" spans="181:181">
      <c r="FY5473" s="51" t="s">
        <v>1098</v>
      </c>
    </row>
    <row r="5475" spans="181:181">
      <c r="FY5475" s="51" t="s">
        <v>1099</v>
      </c>
    </row>
    <row r="5476" spans="181:181">
      <c r="FY5476" s="52" t="s">
        <v>171</v>
      </c>
    </row>
    <row r="5478" spans="181:181">
      <c r="FY5478" s="51" t="s">
        <v>1101</v>
      </c>
    </row>
    <row r="5479" spans="181:181">
      <c r="FY5479" s="52" t="s">
        <v>171</v>
      </c>
    </row>
    <row r="5481" spans="181:181">
      <c r="FY5481" s="51" t="s">
        <v>98</v>
      </c>
    </row>
    <row r="5485" spans="181:181">
      <c r="FY5485" s="51" t="s">
        <v>1090</v>
      </c>
    </row>
    <row r="5486" spans="181:181">
      <c r="FY5486" s="52" t="s">
        <v>171</v>
      </c>
    </row>
    <row r="5488" spans="181:181">
      <c r="FY5488" s="51" t="s">
        <v>1092</v>
      </c>
    </row>
    <row r="5489" spans="181:181">
      <c r="FY5489" s="52" t="s">
        <v>124</v>
      </c>
    </row>
    <row r="5491" spans="181:181">
      <c r="FY5491" s="51" t="s">
        <v>1094</v>
      </c>
    </row>
    <row r="5493" spans="181:181">
      <c r="FY5493" s="51" t="s">
        <v>707</v>
      </c>
    </row>
    <row r="5494" spans="181:181">
      <c r="FY5494" s="52" t="s">
        <v>171</v>
      </c>
    </row>
    <row r="5496" spans="181:181">
      <c r="FY5496" s="51" t="s">
        <v>1096</v>
      </c>
    </row>
    <row r="5497" spans="181:181">
      <c r="FY5497" s="52" t="s">
        <v>171</v>
      </c>
    </row>
    <row r="5499" spans="181:181">
      <c r="FY5499" s="51" t="s">
        <v>1097</v>
      </c>
    </row>
    <row r="5501" spans="181:181">
      <c r="FY5501" s="51" t="s">
        <v>1098</v>
      </c>
    </row>
    <row r="5503" spans="181:181">
      <c r="FY5503" s="51" t="s">
        <v>1099</v>
      </c>
    </row>
    <row r="5504" spans="181:181">
      <c r="FY5504" s="52" t="s">
        <v>171</v>
      </c>
    </row>
    <row r="5506" spans="181:181">
      <c r="FY5506" s="51" t="s">
        <v>1101</v>
      </c>
    </row>
    <row r="5507" spans="181:181">
      <c r="FY5507" s="52" t="s">
        <v>171</v>
      </c>
    </row>
    <row r="5509" spans="181:181">
      <c r="FY5509" s="51" t="s">
        <v>98</v>
      </c>
    </row>
    <row r="5513" spans="181:181">
      <c r="FY5513" s="51" t="s">
        <v>1090</v>
      </c>
    </row>
    <row r="5514" spans="181:181">
      <c r="FY5514" s="52" t="s">
        <v>171</v>
      </c>
    </row>
    <row r="5516" spans="181:181">
      <c r="FY5516" s="51" t="s">
        <v>1092</v>
      </c>
    </row>
    <row r="5517" spans="181:181">
      <c r="FY5517" s="52" t="s">
        <v>124</v>
      </c>
    </row>
    <row r="5519" spans="181:181">
      <c r="FY5519" s="51" t="s">
        <v>1094</v>
      </c>
    </row>
    <row r="5521" spans="181:181">
      <c r="FY5521" s="51" t="s">
        <v>707</v>
      </c>
    </row>
    <row r="5522" spans="181:181">
      <c r="FY5522" s="52" t="s">
        <v>171</v>
      </c>
    </row>
    <row r="5524" spans="181:181">
      <c r="FY5524" s="51" t="s">
        <v>1096</v>
      </c>
    </row>
    <row r="5525" spans="181:181">
      <c r="FY5525" s="52" t="s">
        <v>171</v>
      </c>
    </row>
    <row r="5527" spans="181:181">
      <c r="FY5527" s="51" t="s">
        <v>1097</v>
      </c>
    </row>
    <row r="5529" spans="181:181">
      <c r="FY5529" s="51" t="s">
        <v>1098</v>
      </c>
    </row>
    <row r="5531" spans="181:181">
      <c r="FY5531" s="51" t="s">
        <v>1099</v>
      </c>
    </row>
    <row r="5532" spans="181:181">
      <c r="FY5532" s="52" t="s">
        <v>171</v>
      </c>
    </row>
    <row r="5534" spans="181:181">
      <c r="FY5534" s="51" t="s">
        <v>1101</v>
      </c>
    </row>
    <row r="5535" spans="181:181">
      <c r="FY5535" s="52" t="s">
        <v>171</v>
      </c>
    </row>
    <row r="5537" spans="181:181">
      <c r="FY5537" s="51" t="s">
        <v>98</v>
      </c>
    </row>
    <row r="5541" spans="181:181">
      <c r="FY5541" s="51" t="s">
        <v>1090</v>
      </c>
    </row>
    <row r="5542" spans="181:181">
      <c r="FY5542" s="52" t="s">
        <v>171</v>
      </c>
    </row>
    <row r="5544" spans="181:181">
      <c r="FY5544" s="51" t="s">
        <v>1092</v>
      </c>
    </row>
    <row r="5545" spans="181:181">
      <c r="FY5545" s="52" t="s">
        <v>124</v>
      </c>
    </row>
    <row r="5547" spans="181:181">
      <c r="FY5547" s="51" t="s">
        <v>1094</v>
      </c>
    </row>
    <row r="5549" spans="181:181">
      <c r="FY5549" s="51" t="s">
        <v>707</v>
      </c>
    </row>
    <row r="5550" spans="181:181">
      <c r="FY5550" s="52" t="s">
        <v>171</v>
      </c>
    </row>
    <row r="5552" spans="181:181">
      <c r="FY5552" s="51" t="s">
        <v>1096</v>
      </c>
    </row>
    <row r="5553" spans="181:181">
      <c r="FY5553" s="52" t="s">
        <v>171</v>
      </c>
    </row>
    <row r="5555" spans="181:181">
      <c r="FY5555" s="51" t="s">
        <v>1097</v>
      </c>
    </row>
    <row r="5557" spans="181:181">
      <c r="FY5557" s="51" t="s">
        <v>1098</v>
      </c>
    </row>
    <row r="5559" spans="181:181">
      <c r="FY5559" s="51" t="s">
        <v>1099</v>
      </c>
    </row>
    <row r="5560" spans="181:181">
      <c r="FY5560" s="52" t="s">
        <v>171</v>
      </c>
    </row>
    <row r="5562" spans="181:181">
      <c r="FY5562" s="51" t="s">
        <v>1101</v>
      </c>
    </row>
    <row r="5563" spans="181:181">
      <c r="FY5563" s="52" t="s">
        <v>171</v>
      </c>
    </row>
    <row r="5565" spans="181:181">
      <c r="FY5565" s="51" t="s">
        <v>98</v>
      </c>
    </row>
    <row r="5569" spans="181:181">
      <c r="FY5569" s="51" t="s">
        <v>1090</v>
      </c>
    </row>
    <row r="5570" spans="181:181">
      <c r="FY5570" s="52" t="s">
        <v>171</v>
      </c>
    </row>
    <row r="5572" spans="181:181">
      <c r="FY5572" s="51" t="s">
        <v>1092</v>
      </c>
    </row>
    <row r="5573" spans="181:181">
      <c r="FY5573" s="52" t="s">
        <v>124</v>
      </c>
    </row>
    <row r="5575" spans="181:181">
      <c r="FY5575" s="51" t="s">
        <v>1094</v>
      </c>
    </row>
    <row r="5577" spans="181:181">
      <c r="FY5577" s="51" t="s">
        <v>707</v>
      </c>
    </row>
    <row r="5578" spans="181:181">
      <c r="FY5578" s="52" t="s">
        <v>171</v>
      </c>
    </row>
    <row r="5580" spans="181:181">
      <c r="FY5580" s="51" t="s">
        <v>1096</v>
      </c>
    </row>
    <row r="5581" spans="181:181">
      <c r="FY5581" s="52" t="s">
        <v>171</v>
      </c>
    </row>
    <row r="5583" spans="181:181">
      <c r="FY5583" s="51" t="s">
        <v>1097</v>
      </c>
    </row>
    <row r="5585" spans="181:181">
      <c r="FY5585" s="51" t="s">
        <v>1098</v>
      </c>
    </row>
    <row r="5587" spans="181:181">
      <c r="FY5587" s="51" t="s">
        <v>1099</v>
      </c>
    </row>
    <row r="5588" spans="181:181">
      <c r="FY5588" s="52" t="s">
        <v>171</v>
      </c>
    </row>
    <row r="5590" spans="181:181">
      <c r="FY5590" s="51" t="s">
        <v>1101</v>
      </c>
    </row>
    <row r="5591" spans="181:181">
      <c r="FY5591" s="52" t="s">
        <v>171</v>
      </c>
    </row>
    <row r="5593" spans="181:181">
      <c r="FY5593" s="51" t="s">
        <v>98</v>
      </c>
    </row>
    <row r="5597" spans="181:181">
      <c r="FY5597" s="51" t="s">
        <v>1090</v>
      </c>
    </row>
    <row r="5598" spans="181:181">
      <c r="FY5598" s="52" t="s">
        <v>171</v>
      </c>
    </row>
    <row r="5600" spans="181:181">
      <c r="FY5600" s="51" t="s">
        <v>1092</v>
      </c>
    </row>
    <row r="5601" spans="181:181">
      <c r="FY5601" s="52" t="s">
        <v>124</v>
      </c>
    </row>
    <row r="5603" spans="181:181">
      <c r="FY5603" s="51" t="s">
        <v>1094</v>
      </c>
    </row>
    <row r="5605" spans="181:181">
      <c r="FY5605" s="51" t="s">
        <v>707</v>
      </c>
    </row>
    <row r="5606" spans="181:181">
      <c r="FY5606" s="52" t="s">
        <v>171</v>
      </c>
    </row>
    <row r="5608" spans="181:181">
      <c r="FY5608" s="51" t="s">
        <v>1096</v>
      </c>
    </row>
    <row r="5609" spans="181:181">
      <c r="FY5609" s="52" t="s">
        <v>171</v>
      </c>
    </row>
    <row r="5611" spans="181:181">
      <c r="FY5611" s="51" t="s">
        <v>1097</v>
      </c>
    </row>
    <row r="5613" spans="181:181">
      <c r="FY5613" s="51" t="s">
        <v>1098</v>
      </c>
    </row>
    <row r="5615" spans="181:181">
      <c r="FY5615" s="51" t="s">
        <v>1099</v>
      </c>
    </row>
    <row r="5616" spans="181:181">
      <c r="FY5616" s="52" t="s">
        <v>171</v>
      </c>
    </row>
    <row r="5618" spans="181:181">
      <c r="FY5618" s="51" t="s">
        <v>1101</v>
      </c>
    </row>
    <row r="5619" spans="181:181">
      <c r="FY5619" s="52" t="s">
        <v>171</v>
      </c>
    </row>
    <row r="5621" spans="181:181">
      <c r="FY5621" s="51" t="s">
        <v>98</v>
      </c>
    </row>
    <row r="5625" spans="181:181">
      <c r="FY5625" s="51" t="s">
        <v>1090</v>
      </c>
    </row>
    <row r="5626" spans="181:181">
      <c r="FY5626" s="52" t="s">
        <v>171</v>
      </c>
    </row>
    <row r="5628" spans="181:181">
      <c r="FY5628" s="51" t="s">
        <v>1092</v>
      </c>
    </row>
    <row r="5629" spans="181:181">
      <c r="FY5629" s="52" t="s">
        <v>124</v>
      </c>
    </row>
    <row r="5631" spans="181:181">
      <c r="FY5631" s="51" t="s">
        <v>1094</v>
      </c>
    </row>
    <row r="5633" spans="181:181">
      <c r="FY5633" s="51" t="s">
        <v>707</v>
      </c>
    </row>
    <row r="5634" spans="181:181">
      <c r="FY5634" s="52" t="s">
        <v>171</v>
      </c>
    </row>
    <row r="5636" spans="181:181">
      <c r="FY5636" s="51" t="s">
        <v>1096</v>
      </c>
    </row>
    <row r="5637" spans="181:181">
      <c r="FY5637" s="52" t="s">
        <v>171</v>
      </c>
    </row>
    <row r="5639" spans="181:181">
      <c r="FY5639" s="51" t="s">
        <v>1097</v>
      </c>
    </row>
    <row r="5641" spans="181:181">
      <c r="FY5641" s="51" t="s">
        <v>1098</v>
      </c>
    </row>
    <row r="5643" spans="181:181">
      <c r="FY5643" s="51" t="s">
        <v>1099</v>
      </c>
    </row>
    <row r="5644" spans="181:181">
      <c r="FY5644" s="52" t="s">
        <v>171</v>
      </c>
    </row>
    <row r="5646" spans="181:181">
      <c r="FY5646" s="51" t="s">
        <v>1101</v>
      </c>
    </row>
    <row r="5647" spans="181:181">
      <c r="FY5647" s="52" t="s">
        <v>171</v>
      </c>
    </row>
    <row r="5649" spans="181:181">
      <c r="FY5649" s="51" t="s">
        <v>98</v>
      </c>
    </row>
    <row r="5653" spans="181:181">
      <c r="FY5653" s="51" t="s">
        <v>1090</v>
      </c>
    </row>
    <row r="5654" spans="181:181">
      <c r="FY5654" s="52" t="s">
        <v>171</v>
      </c>
    </row>
    <row r="5656" spans="181:181">
      <c r="FY5656" s="51" t="s">
        <v>1092</v>
      </c>
    </row>
    <row r="5657" spans="181:181">
      <c r="FY5657" s="52" t="s">
        <v>124</v>
      </c>
    </row>
    <row r="5659" spans="181:181">
      <c r="FY5659" s="51" t="s">
        <v>1094</v>
      </c>
    </row>
    <row r="5661" spans="181:181">
      <c r="FY5661" s="51" t="s">
        <v>707</v>
      </c>
    </row>
    <row r="5662" spans="181:181">
      <c r="FY5662" s="52" t="s">
        <v>171</v>
      </c>
    </row>
    <row r="5664" spans="181:181">
      <c r="FY5664" s="51" t="s">
        <v>1096</v>
      </c>
    </row>
    <row r="5665" spans="181:181">
      <c r="FY5665" s="52" t="s">
        <v>171</v>
      </c>
    </row>
    <row r="5667" spans="181:181">
      <c r="FY5667" s="51" t="s">
        <v>1097</v>
      </c>
    </row>
    <row r="5669" spans="181:181">
      <c r="FY5669" s="51" t="s">
        <v>1098</v>
      </c>
    </row>
    <row r="5671" spans="181:181">
      <c r="FY5671" s="51" t="s">
        <v>1099</v>
      </c>
    </row>
    <row r="5672" spans="181:181">
      <c r="FY5672" s="52" t="s">
        <v>171</v>
      </c>
    </row>
    <row r="5674" spans="181:181">
      <c r="FY5674" s="51" t="s">
        <v>1101</v>
      </c>
    </row>
    <row r="5675" spans="181:181">
      <c r="FY5675" s="52" t="s">
        <v>171</v>
      </c>
    </row>
    <row r="5677" spans="181:181">
      <c r="FY5677" s="51" t="s">
        <v>98</v>
      </c>
    </row>
    <row r="5681" spans="181:181">
      <c r="FY5681" s="51" t="s">
        <v>1090</v>
      </c>
    </row>
    <row r="5682" spans="181:181">
      <c r="FY5682" s="52" t="s">
        <v>171</v>
      </c>
    </row>
    <row r="5684" spans="181:181">
      <c r="FY5684" s="51" t="s">
        <v>1092</v>
      </c>
    </row>
    <row r="5685" spans="181:181">
      <c r="FY5685" s="52" t="s">
        <v>124</v>
      </c>
    </row>
    <row r="5687" spans="181:181">
      <c r="FY5687" s="51" t="s">
        <v>1094</v>
      </c>
    </row>
    <row r="5689" spans="181:181">
      <c r="FY5689" s="51" t="s">
        <v>707</v>
      </c>
    </row>
    <row r="5690" spans="181:181">
      <c r="FY5690" s="52" t="s">
        <v>171</v>
      </c>
    </row>
    <row r="5692" spans="181:181">
      <c r="FY5692" s="51" t="s">
        <v>1096</v>
      </c>
    </row>
    <row r="5693" spans="181:181">
      <c r="FY5693" s="52" t="s">
        <v>171</v>
      </c>
    </row>
    <row r="5695" spans="181:181">
      <c r="FY5695" s="51" t="s">
        <v>1097</v>
      </c>
    </row>
    <row r="5697" spans="181:181">
      <c r="FY5697" s="51" t="s">
        <v>1098</v>
      </c>
    </row>
    <row r="5699" spans="181:181">
      <c r="FY5699" s="51" t="s">
        <v>1099</v>
      </c>
    </row>
    <row r="5700" spans="181:181">
      <c r="FY5700" s="52" t="s">
        <v>171</v>
      </c>
    </row>
    <row r="5702" spans="181:181">
      <c r="FY5702" s="51" t="s">
        <v>1101</v>
      </c>
    </row>
    <row r="5703" spans="181:181">
      <c r="FY5703" s="52" t="s">
        <v>171</v>
      </c>
    </row>
    <row r="5705" spans="181:181">
      <c r="FY5705" s="51" t="s">
        <v>98</v>
      </c>
    </row>
    <row r="5709" spans="181:181">
      <c r="FY5709" s="51" t="s">
        <v>1090</v>
      </c>
    </row>
    <row r="5710" spans="181:181">
      <c r="FY5710" s="52" t="s">
        <v>171</v>
      </c>
    </row>
    <row r="5712" spans="181:181">
      <c r="FY5712" s="51" t="s">
        <v>1092</v>
      </c>
    </row>
    <row r="5713" spans="181:181">
      <c r="FY5713" s="52" t="s">
        <v>124</v>
      </c>
    </row>
    <row r="5715" spans="181:181">
      <c r="FY5715" s="51" t="s">
        <v>1094</v>
      </c>
    </row>
    <row r="5717" spans="181:181">
      <c r="FY5717" s="51" t="s">
        <v>707</v>
      </c>
    </row>
    <row r="5718" spans="181:181">
      <c r="FY5718" s="52" t="s">
        <v>171</v>
      </c>
    </row>
    <row r="5720" spans="181:181">
      <c r="FY5720" s="51" t="s">
        <v>1096</v>
      </c>
    </row>
    <row r="5721" spans="181:181">
      <c r="FY5721" s="52" t="s">
        <v>171</v>
      </c>
    </row>
    <row r="5723" spans="181:181">
      <c r="FY5723" s="51" t="s">
        <v>1097</v>
      </c>
    </row>
    <row r="5725" spans="181:181">
      <c r="FY5725" s="51" t="s">
        <v>1098</v>
      </c>
    </row>
    <row r="5727" spans="181:181">
      <c r="FY5727" s="51" t="s">
        <v>1099</v>
      </c>
    </row>
    <row r="5728" spans="181:181">
      <c r="FY5728" s="52" t="s">
        <v>171</v>
      </c>
    </row>
    <row r="5730" spans="181:181">
      <c r="FY5730" s="51" t="s">
        <v>1101</v>
      </c>
    </row>
    <row r="5731" spans="181:181">
      <c r="FY5731" s="52" t="s">
        <v>171</v>
      </c>
    </row>
    <row r="5733" spans="181:181">
      <c r="FY5733" s="51" t="s">
        <v>98</v>
      </c>
    </row>
    <row r="5737" spans="181:181">
      <c r="FY5737" s="51" t="s">
        <v>1090</v>
      </c>
    </row>
    <row r="5738" spans="181:181">
      <c r="FY5738" s="52" t="s">
        <v>171</v>
      </c>
    </row>
    <row r="5740" spans="181:181">
      <c r="FY5740" s="51" t="s">
        <v>1092</v>
      </c>
    </row>
    <row r="5741" spans="181:181">
      <c r="FY5741" s="52" t="s">
        <v>124</v>
      </c>
    </row>
    <row r="5743" spans="181:181">
      <c r="FY5743" s="51" t="s">
        <v>1094</v>
      </c>
    </row>
    <row r="5745" spans="181:181">
      <c r="FY5745" s="51" t="s">
        <v>707</v>
      </c>
    </row>
    <row r="5746" spans="181:181">
      <c r="FY5746" s="52" t="s">
        <v>171</v>
      </c>
    </row>
    <row r="5748" spans="181:181">
      <c r="FY5748" s="51" t="s">
        <v>1096</v>
      </c>
    </row>
    <row r="5749" spans="181:181">
      <c r="FY5749" s="52" t="s">
        <v>171</v>
      </c>
    </row>
    <row r="5751" spans="181:181">
      <c r="FY5751" s="51" t="s">
        <v>1097</v>
      </c>
    </row>
    <row r="5753" spans="181:181">
      <c r="FY5753" s="51" t="s">
        <v>1098</v>
      </c>
    </row>
    <row r="5755" spans="181:181">
      <c r="FY5755" s="51" t="s">
        <v>1099</v>
      </c>
    </row>
    <row r="5756" spans="181:181">
      <c r="FY5756" s="52" t="s">
        <v>171</v>
      </c>
    </row>
    <row r="5758" spans="181:181">
      <c r="FY5758" s="51" t="s">
        <v>1101</v>
      </c>
    </row>
    <row r="5759" spans="181:181">
      <c r="FY5759" s="52" t="s">
        <v>171</v>
      </c>
    </row>
    <row r="5761" spans="181:181">
      <c r="FY5761" s="51" t="s">
        <v>98</v>
      </c>
    </row>
    <row r="5765" spans="181:181">
      <c r="FY5765" s="51" t="s">
        <v>1090</v>
      </c>
    </row>
    <row r="5766" spans="181:181">
      <c r="FY5766" s="52" t="s">
        <v>171</v>
      </c>
    </row>
    <row r="5768" spans="181:181">
      <c r="FY5768" s="51" t="s">
        <v>1092</v>
      </c>
    </row>
    <row r="5769" spans="181:181">
      <c r="FY5769" s="52" t="s">
        <v>124</v>
      </c>
    </row>
    <row r="5771" spans="181:181">
      <c r="FY5771" s="51" t="s">
        <v>1094</v>
      </c>
    </row>
    <row r="5773" spans="181:181">
      <c r="FY5773" s="51" t="s">
        <v>707</v>
      </c>
    </row>
    <row r="5774" spans="181:181">
      <c r="FY5774" s="52" t="s">
        <v>171</v>
      </c>
    </row>
    <row r="5776" spans="181:181">
      <c r="FY5776" s="51" t="s">
        <v>1096</v>
      </c>
    </row>
    <row r="5777" spans="181:181">
      <c r="FY5777" s="52" t="s">
        <v>171</v>
      </c>
    </row>
    <row r="5779" spans="181:181">
      <c r="FY5779" s="51" t="s">
        <v>1097</v>
      </c>
    </row>
    <row r="5781" spans="181:181">
      <c r="FY5781" s="51" t="s">
        <v>1098</v>
      </c>
    </row>
    <row r="5783" spans="181:181">
      <c r="FY5783" s="51" t="s">
        <v>1099</v>
      </c>
    </row>
    <row r="5784" spans="181:181">
      <c r="FY5784" s="52" t="s">
        <v>171</v>
      </c>
    </row>
    <row r="5786" spans="181:181">
      <c r="FY5786" s="51" t="s">
        <v>1101</v>
      </c>
    </row>
    <row r="5787" spans="181:181">
      <c r="FY5787" s="52" t="s">
        <v>171</v>
      </c>
    </row>
    <row r="5789" spans="181:181">
      <c r="FY5789" s="51" t="s">
        <v>98</v>
      </c>
    </row>
    <row r="5793" spans="181:181">
      <c r="FY5793" s="51" t="s">
        <v>1090</v>
      </c>
    </row>
    <row r="5794" spans="181:181">
      <c r="FY5794" s="52" t="s">
        <v>171</v>
      </c>
    </row>
    <row r="5796" spans="181:181">
      <c r="FY5796" s="51" t="s">
        <v>1092</v>
      </c>
    </row>
    <row r="5797" spans="181:181">
      <c r="FY5797" s="52" t="s">
        <v>124</v>
      </c>
    </row>
    <row r="5799" spans="181:181">
      <c r="FY5799" s="51" t="s">
        <v>1094</v>
      </c>
    </row>
    <row r="5801" spans="181:181">
      <c r="FY5801" s="51" t="s">
        <v>707</v>
      </c>
    </row>
    <row r="5802" spans="181:181">
      <c r="FY5802" s="52" t="s">
        <v>171</v>
      </c>
    </row>
    <row r="5804" spans="181:181">
      <c r="FY5804" s="51" t="s">
        <v>1096</v>
      </c>
    </row>
    <row r="5805" spans="181:181">
      <c r="FY5805" s="52" t="s">
        <v>171</v>
      </c>
    </row>
    <row r="5807" spans="181:181">
      <c r="FY5807" s="51" t="s">
        <v>1097</v>
      </c>
    </row>
    <row r="5809" spans="181:181">
      <c r="FY5809" s="51" t="s">
        <v>1098</v>
      </c>
    </row>
    <row r="5811" spans="181:181">
      <c r="FY5811" s="51" t="s">
        <v>1099</v>
      </c>
    </row>
    <row r="5812" spans="181:181">
      <c r="FY5812" s="52" t="s">
        <v>171</v>
      </c>
    </row>
    <row r="5814" spans="181:181">
      <c r="FY5814" s="51" t="s">
        <v>1101</v>
      </c>
    </row>
    <row r="5815" spans="181:181">
      <c r="FY5815" s="52" t="s">
        <v>171</v>
      </c>
    </row>
    <row r="5817" spans="181:181">
      <c r="FY5817" s="51" t="s">
        <v>98</v>
      </c>
    </row>
    <row r="5821" spans="181:181">
      <c r="FY5821" s="51" t="s">
        <v>1090</v>
      </c>
    </row>
    <row r="5822" spans="181:181">
      <c r="FY5822" s="52" t="s">
        <v>171</v>
      </c>
    </row>
    <row r="5824" spans="181:181">
      <c r="FY5824" s="51" t="s">
        <v>1092</v>
      </c>
    </row>
    <row r="5825" spans="181:181">
      <c r="FY5825" s="52" t="s">
        <v>124</v>
      </c>
    </row>
    <row r="5827" spans="181:181">
      <c r="FY5827" s="51" t="s">
        <v>1094</v>
      </c>
    </row>
    <row r="5829" spans="181:181">
      <c r="FY5829" s="51" t="s">
        <v>707</v>
      </c>
    </row>
    <row r="5830" spans="181:181">
      <c r="FY5830" s="52" t="s">
        <v>171</v>
      </c>
    </row>
    <row r="5832" spans="181:181">
      <c r="FY5832" s="51" t="s">
        <v>1096</v>
      </c>
    </row>
    <row r="5833" spans="181:181">
      <c r="FY5833" s="52" t="s">
        <v>171</v>
      </c>
    </row>
    <row r="5835" spans="181:181">
      <c r="FY5835" s="51" t="s">
        <v>1097</v>
      </c>
    </row>
    <row r="5837" spans="181:181">
      <c r="FY5837" s="51" t="s">
        <v>1098</v>
      </c>
    </row>
    <row r="5839" spans="181:181">
      <c r="FY5839" s="51" t="s">
        <v>1099</v>
      </c>
    </row>
    <row r="5840" spans="181:181">
      <c r="FY5840" s="52" t="s">
        <v>171</v>
      </c>
    </row>
    <row r="5842" spans="181:181">
      <c r="FY5842" s="51" t="s">
        <v>1101</v>
      </c>
    </row>
    <row r="5843" spans="181:181">
      <c r="FY5843" s="52" t="s">
        <v>171</v>
      </c>
    </row>
    <row r="5845" spans="181:181">
      <c r="FY5845" s="51" t="s">
        <v>98</v>
      </c>
    </row>
    <row r="5849" spans="181:181">
      <c r="FY5849" s="51" t="s">
        <v>1090</v>
      </c>
    </row>
    <row r="5850" spans="181:181">
      <c r="FY5850" s="52" t="s">
        <v>171</v>
      </c>
    </row>
    <row r="5852" spans="181:181">
      <c r="FY5852" s="51" t="s">
        <v>1092</v>
      </c>
    </row>
    <row r="5853" spans="181:181">
      <c r="FY5853" s="52" t="s">
        <v>124</v>
      </c>
    </row>
    <row r="5855" spans="181:181">
      <c r="FY5855" s="51" t="s">
        <v>1094</v>
      </c>
    </row>
    <row r="5857" spans="181:181">
      <c r="FY5857" s="51" t="s">
        <v>707</v>
      </c>
    </row>
    <row r="5858" spans="181:181">
      <c r="FY5858" s="52" t="s">
        <v>171</v>
      </c>
    </row>
    <row r="5860" spans="181:181">
      <c r="FY5860" s="51" t="s">
        <v>1096</v>
      </c>
    </row>
    <row r="5861" spans="181:181">
      <c r="FY5861" s="52" t="s">
        <v>171</v>
      </c>
    </row>
    <row r="5863" spans="181:181">
      <c r="FY5863" s="51" t="s">
        <v>1097</v>
      </c>
    </row>
    <row r="5865" spans="181:181">
      <c r="FY5865" s="51" t="s">
        <v>1098</v>
      </c>
    </row>
    <row r="5867" spans="181:181">
      <c r="FY5867" s="51" t="s">
        <v>1099</v>
      </c>
    </row>
    <row r="5868" spans="181:181">
      <c r="FY5868" s="52" t="s">
        <v>171</v>
      </c>
    </row>
    <row r="5870" spans="181:181">
      <c r="FY5870" s="51" t="s">
        <v>1101</v>
      </c>
    </row>
    <row r="5871" spans="181:181">
      <c r="FY5871" s="52" t="s">
        <v>171</v>
      </c>
    </row>
    <row r="5873" spans="181:181">
      <c r="FY5873" s="51" t="s">
        <v>98</v>
      </c>
    </row>
    <row r="5877" spans="181:181">
      <c r="FY5877" s="51" t="s">
        <v>1090</v>
      </c>
    </row>
    <row r="5878" spans="181:181">
      <c r="FY5878" s="52" t="s">
        <v>171</v>
      </c>
    </row>
    <row r="5880" spans="181:181">
      <c r="FY5880" s="51" t="s">
        <v>1092</v>
      </c>
    </row>
    <row r="5881" spans="181:181">
      <c r="FY5881" s="52" t="s">
        <v>124</v>
      </c>
    </row>
    <row r="5883" spans="181:181">
      <c r="FY5883" s="51" t="s">
        <v>1094</v>
      </c>
    </row>
    <row r="5885" spans="181:181">
      <c r="FY5885" s="51" t="s">
        <v>707</v>
      </c>
    </row>
    <row r="5886" spans="181:181">
      <c r="FY5886" s="52" t="s">
        <v>171</v>
      </c>
    </row>
    <row r="5888" spans="181:181">
      <c r="FY5888" s="51" t="s">
        <v>1096</v>
      </c>
    </row>
    <row r="5889" spans="181:181">
      <c r="FY5889" s="52" t="s">
        <v>171</v>
      </c>
    </row>
    <row r="5891" spans="181:181">
      <c r="FY5891" s="51" t="s">
        <v>1097</v>
      </c>
    </row>
    <row r="5893" spans="181:181">
      <c r="FY5893" s="51" t="s">
        <v>1098</v>
      </c>
    </row>
    <row r="5895" spans="181:181">
      <c r="FY5895" s="51" t="s">
        <v>1099</v>
      </c>
    </row>
    <row r="5896" spans="181:181">
      <c r="FY5896" s="52" t="s">
        <v>171</v>
      </c>
    </row>
    <row r="5898" spans="181:181">
      <c r="FY5898" s="51" t="s">
        <v>1101</v>
      </c>
    </row>
    <row r="5899" spans="181:181">
      <c r="FY5899" s="52" t="s">
        <v>171</v>
      </c>
    </row>
    <row r="5901" spans="181:181">
      <c r="FY5901" s="51" t="s">
        <v>98</v>
      </c>
    </row>
    <row r="5905" spans="181:181">
      <c r="FY5905" s="51" t="s">
        <v>1090</v>
      </c>
    </row>
    <row r="5906" spans="181:181">
      <c r="FY5906" s="52" t="s">
        <v>171</v>
      </c>
    </row>
    <row r="5908" spans="181:181">
      <c r="FY5908" s="51" t="s">
        <v>1092</v>
      </c>
    </row>
    <row r="5909" spans="181:181">
      <c r="FY5909" s="52" t="s">
        <v>124</v>
      </c>
    </row>
    <row r="5911" spans="181:181">
      <c r="FY5911" s="51" t="s">
        <v>1094</v>
      </c>
    </row>
    <row r="5913" spans="181:181">
      <c r="FY5913" s="51" t="s">
        <v>707</v>
      </c>
    </row>
    <row r="5914" spans="181:181">
      <c r="FY5914" s="52" t="s">
        <v>171</v>
      </c>
    </row>
    <row r="5916" spans="181:181">
      <c r="FY5916" s="51" t="s">
        <v>1096</v>
      </c>
    </row>
    <row r="5917" spans="181:181">
      <c r="FY5917" s="52" t="s">
        <v>171</v>
      </c>
    </row>
    <row r="5919" spans="181:181">
      <c r="FY5919" s="51" t="s">
        <v>1097</v>
      </c>
    </row>
    <row r="5921" spans="181:181">
      <c r="FY5921" s="51" t="s">
        <v>1098</v>
      </c>
    </row>
    <row r="5923" spans="181:181">
      <c r="FY5923" s="51" t="s">
        <v>1099</v>
      </c>
    </row>
    <row r="5924" spans="181:181">
      <c r="FY5924" s="52" t="s">
        <v>171</v>
      </c>
    </row>
    <row r="5926" spans="181:181">
      <c r="FY5926" s="51" t="s">
        <v>1101</v>
      </c>
    </row>
    <row r="5927" spans="181:181">
      <c r="FY5927" s="52" t="s">
        <v>171</v>
      </c>
    </row>
    <row r="5929" spans="181:181">
      <c r="FY5929" s="51" t="s">
        <v>98</v>
      </c>
    </row>
    <row r="5933" spans="181:181">
      <c r="FY5933" s="51" t="s">
        <v>1090</v>
      </c>
    </row>
    <row r="5934" spans="181:181">
      <c r="FY5934" s="52" t="s">
        <v>171</v>
      </c>
    </row>
    <row r="5936" spans="181:181">
      <c r="FY5936" s="51" t="s">
        <v>1092</v>
      </c>
    </row>
    <row r="5937" spans="181:181">
      <c r="FY5937" s="52" t="s">
        <v>124</v>
      </c>
    </row>
    <row r="5939" spans="181:181">
      <c r="FY5939" s="51" t="s">
        <v>1094</v>
      </c>
    </row>
    <row r="5941" spans="181:181">
      <c r="FY5941" s="51" t="s">
        <v>707</v>
      </c>
    </row>
    <row r="5942" spans="181:181">
      <c r="FY5942" s="52" t="s">
        <v>171</v>
      </c>
    </row>
    <row r="5944" spans="181:181">
      <c r="FY5944" s="51" t="s">
        <v>1096</v>
      </c>
    </row>
    <row r="5945" spans="181:181">
      <c r="FY5945" s="52" t="s">
        <v>171</v>
      </c>
    </row>
    <row r="5947" spans="181:181">
      <c r="FY5947" s="51" t="s">
        <v>1097</v>
      </c>
    </row>
    <row r="5949" spans="181:181">
      <c r="FY5949" s="51" t="s">
        <v>1098</v>
      </c>
    </row>
    <row r="5951" spans="181:181">
      <c r="FY5951" s="51" t="s">
        <v>1099</v>
      </c>
    </row>
    <row r="5952" spans="181:181">
      <c r="FY5952" s="52" t="s">
        <v>171</v>
      </c>
    </row>
    <row r="5954" spans="181:181">
      <c r="FY5954" s="51" t="s">
        <v>1101</v>
      </c>
    </row>
    <row r="5955" spans="181:181">
      <c r="FY5955" s="52" t="s">
        <v>171</v>
      </c>
    </row>
    <row r="5957" spans="181:181">
      <c r="FY5957" s="51" t="s">
        <v>98</v>
      </c>
    </row>
    <row r="5961" spans="181:181">
      <c r="FY5961" s="51" t="s">
        <v>1090</v>
      </c>
    </row>
    <row r="5962" spans="181:181">
      <c r="FY5962" s="52" t="s">
        <v>171</v>
      </c>
    </row>
    <row r="5964" spans="181:181">
      <c r="FY5964" s="51" t="s">
        <v>1092</v>
      </c>
    </row>
    <row r="5965" spans="181:181">
      <c r="FY5965" s="52" t="s">
        <v>124</v>
      </c>
    </row>
    <row r="5967" spans="181:181">
      <c r="FY5967" s="51" t="s">
        <v>1094</v>
      </c>
    </row>
    <row r="5969" spans="181:181">
      <c r="FY5969" s="51" t="s">
        <v>707</v>
      </c>
    </row>
    <row r="5970" spans="181:181">
      <c r="FY5970" s="52" t="s">
        <v>171</v>
      </c>
    </row>
    <row r="5972" spans="181:181">
      <c r="FY5972" s="51" t="s">
        <v>1096</v>
      </c>
    </row>
    <row r="5973" spans="181:181">
      <c r="FY5973" s="52" t="s">
        <v>171</v>
      </c>
    </row>
    <row r="5975" spans="181:181">
      <c r="FY5975" s="51" t="s">
        <v>1097</v>
      </c>
    </row>
    <row r="5977" spans="181:181">
      <c r="FY5977" s="51" t="s">
        <v>1098</v>
      </c>
    </row>
    <row r="5979" spans="181:181">
      <c r="FY5979" s="51" t="s">
        <v>1099</v>
      </c>
    </row>
    <row r="5980" spans="181:181">
      <c r="FY5980" s="52" t="s">
        <v>171</v>
      </c>
    </row>
    <row r="5982" spans="181:181">
      <c r="FY5982" s="51" t="s">
        <v>1101</v>
      </c>
    </row>
    <row r="5983" spans="181:181">
      <c r="FY5983" s="52" t="s">
        <v>171</v>
      </c>
    </row>
    <row r="5985" spans="181:181">
      <c r="FY5985" s="51" t="s">
        <v>98</v>
      </c>
    </row>
    <row r="5989" spans="181:181">
      <c r="FY5989" s="51" t="s">
        <v>1090</v>
      </c>
    </row>
    <row r="5990" spans="181:181">
      <c r="FY5990" s="52" t="s">
        <v>171</v>
      </c>
    </row>
    <row r="5992" spans="181:181">
      <c r="FY5992" s="51" t="s">
        <v>1092</v>
      </c>
    </row>
    <row r="5993" spans="181:181">
      <c r="FY5993" s="52" t="s">
        <v>124</v>
      </c>
    </row>
    <row r="5995" spans="181:181">
      <c r="FY5995" s="51" t="s">
        <v>1094</v>
      </c>
    </row>
    <row r="5997" spans="181:181">
      <c r="FY5997" s="51" t="s">
        <v>707</v>
      </c>
    </row>
    <row r="5998" spans="181:181">
      <c r="FY5998" s="52" t="s">
        <v>171</v>
      </c>
    </row>
    <row r="6000" spans="181:181">
      <c r="FY6000" s="51" t="s">
        <v>1096</v>
      </c>
    </row>
    <row r="6001" spans="181:181">
      <c r="FY6001" s="52" t="s">
        <v>171</v>
      </c>
    </row>
    <row r="6003" spans="181:181">
      <c r="FY6003" s="51" t="s">
        <v>1097</v>
      </c>
    </row>
    <row r="6005" spans="181:181">
      <c r="FY6005" s="51" t="s">
        <v>1098</v>
      </c>
    </row>
    <row r="6007" spans="181:181">
      <c r="FY6007" s="51" t="s">
        <v>1099</v>
      </c>
    </row>
    <row r="6008" spans="181:181">
      <c r="FY6008" s="52" t="s">
        <v>171</v>
      </c>
    </row>
    <row r="6010" spans="181:181">
      <c r="FY6010" s="51" t="s">
        <v>1101</v>
      </c>
    </row>
    <row r="6011" spans="181:181">
      <c r="FY6011" s="52" t="s">
        <v>171</v>
      </c>
    </row>
    <row r="6013" spans="181:181">
      <c r="FY6013" s="51" t="s">
        <v>98</v>
      </c>
    </row>
    <row r="6017" spans="181:181">
      <c r="FY6017" s="51" t="s">
        <v>1090</v>
      </c>
    </row>
    <row r="6018" spans="181:181">
      <c r="FY6018" s="52" t="s">
        <v>171</v>
      </c>
    </row>
    <row r="6020" spans="181:181">
      <c r="FY6020" s="51" t="s">
        <v>1092</v>
      </c>
    </row>
    <row r="6021" spans="181:181">
      <c r="FY6021" s="52" t="s">
        <v>124</v>
      </c>
    </row>
    <row r="6023" spans="181:181">
      <c r="FY6023" s="51" t="s">
        <v>1094</v>
      </c>
    </row>
    <row r="6025" spans="181:181">
      <c r="FY6025" s="51" t="s">
        <v>707</v>
      </c>
    </row>
    <row r="6026" spans="181:181">
      <c r="FY6026" s="52" t="s">
        <v>171</v>
      </c>
    </row>
    <row r="6028" spans="181:181">
      <c r="FY6028" s="51" t="s">
        <v>1096</v>
      </c>
    </row>
    <row r="6029" spans="181:181">
      <c r="FY6029" s="52" t="s">
        <v>171</v>
      </c>
    </row>
    <row r="6031" spans="181:181">
      <c r="FY6031" s="51" t="s">
        <v>1097</v>
      </c>
    </row>
    <row r="6033" spans="181:181">
      <c r="FY6033" s="51" t="s">
        <v>1098</v>
      </c>
    </row>
    <row r="6035" spans="181:181">
      <c r="FY6035" s="51" t="s">
        <v>1099</v>
      </c>
    </row>
    <row r="6036" spans="181:181">
      <c r="FY6036" s="52" t="s">
        <v>171</v>
      </c>
    </row>
    <row r="6038" spans="181:181">
      <c r="FY6038" s="51" t="s">
        <v>1101</v>
      </c>
    </row>
    <row r="6039" spans="181:181">
      <c r="FY6039" s="52" t="s">
        <v>171</v>
      </c>
    </row>
    <row r="6041" spans="181:181">
      <c r="FY6041" s="51" t="s">
        <v>98</v>
      </c>
    </row>
    <row r="6045" spans="181:181">
      <c r="FY6045" s="51" t="s">
        <v>1090</v>
      </c>
    </row>
    <row r="6046" spans="181:181">
      <c r="FY6046" s="52" t="s">
        <v>171</v>
      </c>
    </row>
    <row r="6048" spans="181:181">
      <c r="FY6048" s="51" t="s">
        <v>1092</v>
      </c>
    </row>
    <row r="6049" spans="181:181">
      <c r="FY6049" s="52" t="s">
        <v>124</v>
      </c>
    </row>
    <row r="6051" spans="181:181">
      <c r="FY6051" s="51" t="s">
        <v>1094</v>
      </c>
    </row>
    <row r="6053" spans="181:181">
      <c r="FY6053" s="51" t="s">
        <v>707</v>
      </c>
    </row>
    <row r="6054" spans="181:181">
      <c r="FY6054" s="52" t="s">
        <v>171</v>
      </c>
    </row>
    <row r="6056" spans="181:181">
      <c r="FY6056" s="51" t="s">
        <v>1096</v>
      </c>
    </row>
    <row r="6057" spans="181:181">
      <c r="FY6057" s="52" t="s">
        <v>171</v>
      </c>
    </row>
    <row r="6059" spans="181:181">
      <c r="FY6059" s="51" t="s">
        <v>1097</v>
      </c>
    </row>
    <row r="6061" spans="181:181">
      <c r="FY6061" s="51" t="s">
        <v>1098</v>
      </c>
    </row>
    <row r="6063" spans="181:181">
      <c r="FY6063" s="51" t="s">
        <v>1099</v>
      </c>
    </row>
    <row r="6064" spans="181:181">
      <c r="FY6064" s="52" t="s">
        <v>171</v>
      </c>
    </row>
    <row r="6066" spans="181:181">
      <c r="FY6066" s="51" t="s">
        <v>1101</v>
      </c>
    </row>
    <row r="6067" spans="181:181">
      <c r="FY6067" s="52" t="s">
        <v>171</v>
      </c>
    </row>
    <row r="6069" spans="181:181">
      <c r="FY6069" s="51" t="s">
        <v>98</v>
      </c>
    </row>
    <row r="6073" spans="181:181">
      <c r="FY6073" s="51" t="s">
        <v>1090</v>
      </c>
    </row>
    <row r="6074" spans="181:181">
      <c r="FY6074" s="52" t="s">
        <v>171</v>
      </c>
    </row>
    <row r="6076" spans="181:181">
      <c r="FY6076" s="51" t="s">
        <v>1092</v>
      </c>
    </row>
    <row r="6077" spans="181:181">
      <c r="FY6077" s="52" t="s">
        <v>124</v>
      </c>
    </row>
    <row r="6079" spans="181:181">
      <c r="FY6079" s="51" t="s">
        <v>1094</v>
      </c>
    </row>
    <row r="6081" spans="181:181">
      <c r="FY6081" s="51" t="s">
        <v>707</v>
      </c>
    </row>
    <row r="6082" spans="181:181">
      <c r="FY6082" s="52" t="s">
        <v>171</v>
      </c>
    </row>
    <row r="6084" spans="181:181">
      <c r="FY6084" s="51" t="s">
        <v>1096</v>
      </c>
    </row>
    <row r="6085" spans="181:181">
      <c r="FY6085" s="52" t="s">
        <v>171</v>
      </c>
    </row>
    <row r="6087" spans="181:181">
      <c r="FY6087" s="51" t="s">
        <v>1097</v>
      </c>
    </row>
    <row r="6089" spans="181:181">
      <c r="FY6089" s="51" t="s">
        <v>1098</v>
      </c>
    </row>
    <row r="6091" spans="181:181">
      <c r="FY6091" s="51" t="s">
        <v>1099</v>
      </c>
    </row>
    <row r="6092" spans="181:181">
      <c r="FY6092" s="52" t="s">
        <v>171</v>
      </c>
    </row>
    <row r="6094" spans="181:181">
      <c r="FY6094" s="51" t="s">
        <v>1101</v>
      </c>
    </row>
    <row r="6095" spans="181:181">
      <c r="FY6095" s="52" t="s">
        <v>171</v>
      </c>
    </row>
    <row r="6097" spans="181:181">
      <c r="FY6097" s="51" t="s">
        <v>98</v>
      </c>
    </row>
    <row r="6101" spans="181:181">
      <c r="FY6101" s="51" t="s">
        <v>1090</v>
      </c>
    </row>
    <row r="6102" spans="181:181">
      <c r="FY6102" s="52" t="s">
        <v>171</v>
      </c>
    </row>
    <row r="6104" spans="181:181">
      <c r="FY6104" s="51" t="s">
        <v>1092</v>
      </c>
    </row>
    <row r="6105" spans="181:181">
      <c r="FY6105" s="52" t="s">
        <v>124</v>
      </c>
    </row>
    <row r="6107" spans="181:181">
      <c r="FY6107" s="51" t="s">
        <v>1094</v>
      </c>
    </row>
    <row r="6109" spans="181:181">
      <c r="FY6109" s="51" t="s">
        <v>707</v>
      </c>
    </row>
    <row r="6110" spans="181:181">
      <c r="FY6110" s="52" t="s">
        <v>171</v>
      </c>
    </row>
    <row r="6112" spans="181:181">
      <c r="FY6112" s="51" t="s">
        <v>1096</v>
      </c>
    </row>
    <row r="6113" spans="181:181">
      <c r="FY6113" s="52" t="s">
        <v>171</v>
      </c>
    </row>
    <row r="6115" spans="181:181">
      <c r="FY6115" s="51" t="s">
        <v>1097</v>
      </c>
    </row>
    <row r="6117" spans="181:181">
      <c r="FY6117" s="51" t="s">
        <v>1098</v>
      </c>
    </row>
    <row r="6119" spans="181:181">
      <c r="FY6119" s="51" t="s">
        <v>1099</v>
      </c>
    </row>
    <row r="6120" spans="181:181">
      <c r="FY6120" s="52" t="s">
        <v>171</v>
      </c>
    </row>
    <row r="6122" spans="181:181">
      <c r="FY6122" s="51" t="s">
        <v>1101</v>
      </c>
    </row>
    <row r="6123" spans="181:181">
      <c r="FY6123" s="52" t="s">
        <v>171</v>
      </c>
    </row>
    <row r="6125" spans="181:181">
      <c r="FY6125" s="51" t="s">
        <v>98</v>
      </c>
    </row>
    <row r="6129" spans="181:181">
      <c r="FY6129" s="51" t="s">
        <v>1090</v>
      </c>
    </row>
    <row r="6130" spans="181:181">
      <c r="FY6130" s="52" t="s">
        <v>171</v>
      </c>
    </row>
    <row r="6132" spans="181:181">
      <c r="FY6132" s="51" t="s">
        <v>1092</v>
      </c>
    </row>
    <row r="6133" spans="181:181">
      <c r="FY6133" s="52" t="s">
        <v>124</v>
      </c>
    </row>
    <row r="6135" spans="181:181">
      <c r="FY6135" s="51" t="s">
        <v>1094</v>
      </c>
    </row>
    <row r="6137" spans="181:181">
      <c r="FY6137" s="51" t="s">
        <v>707</v>
      </c>
    </row>
    <row r="6138" spans="181:181">
      <c r="FY6138" s="52" t="s">
        <v>171</v>
      </c>
    </row>
    <row r="6140" spans="181:181">
      <c r="FY6140" s="51" t="s">
        <v>1096</v>
      </c>
    </row>
    <row r="6141" spans="181:181">
      <c r="FY6141" s="52" t="s">
        <v>171</v>
      </c>
    </row>
    <row r="6143" spans="181:181">
      <c r="FY6143" s="51" t="s">
        <v>1097</v>
      </c>
    </row>
    <row r="6145" spans="181:181">
      <c r="FY6145" s="51" t="s">
        <v>1098</v>
      </c>
    </row>
    <row r="6147" spans="181:181">
      <c r="FY6147" s="51" t="s">
        <v>1099</v>
      </c>
    </row>
    <row r="6148" spans="181:181">
      <c r="FY6148" s="52" t="s">
        <v>171</v>
      </c>
    </row>
    <row r="6150" spans="181:181">
      <c r="FY6150" s="51" t="s">
        <v>1101</v>
      </c>
    </row>
    <row r="6151" spans="181:181">
      <c r="FY6151" s="52" t="s">
        <v>171</v>
      </c>
    </row>
    <row r="6153" spans="181:181">
      <c r="FY6153" s="51" t="s">
        <v>98</v>
      </c>
    </row>
    <row r="6157" spans="181:181">
      <c r="FY6157" s="51" t="s">
        <v>1090</v>
      </c>
    </row>
    <row r="6158" spans="181:181">
      <c r="FY6158" s="52" t="s">
        <v>171</v>
      </c>
    </row>
    <row r="6160" spans="181:181">
      <c r="FY6160" s="51" t="s">
        <v>1092</v>
      </c>
    </row>
    <row r="6161" spans="181:181">
      <c r="FY6161" s="52" t="s">
        <v>124</v>
      </c>
    </row>
    <row r="6163" spans="181:181">
      <c r="FY6163" s="51" t="s">
        <v>1094</v>
      </c>
    </row>
    <row r="6165" spans="181:181">
      <c r="FY6165" s="51" t="s">
        <v>707</v>
      </c>
    </row>
    <row r="6166" spans="181:181">
      <c r="FY6166" s="52" t="s">
        <v>171</v>
      </c>
    </row>
    <row r="6168" spans="181:181">
      <c r="FY6168" s="51" t="s">
        <v>1096</v>
      </c>
    </row>
    <row r="6169" spans="181:181">
      <c r="FY6169" s="52" t="s">
        <v>171</v>
      </c>
    </row>
    <row r="6171" spans="181:181">
      <c r="FY6171" s="51" t="s">
        <v>1097</v>
      </c>
    </row>
    <row r="6173" spans="181:181">
      <c r="FY6173" s="51" t="s">
        <v>1098</v>
      </c>
    </row>
    <row r="6175" spans="181:181">
      <c r="FY6175" s="51" t="s">
        <v>1099</v>
      </c>
    </row>
    <row r="6176" spans="181:181">
      <c r="FY6176" s="52" t="s">
        <v>171</v>
      </c>
    </row>
    <row r="6178" spans="181:181">
      <c r="FY6178" s="51" t="s">
        <v>1101</v>
      </c>
    </row>
    <row r="6179" spans="181:181">
      <c r="FY6179" s="52" t="s">
        <v>171</v>
      </c>
    </row>
    <row r="6181" spans="181:181">
      <c r="FY6181" s="51" t="s">
        <v>98</v>
      </c>
    </row>
    <row r="6185" spans="181:181">
      <c r="FY6185" s="51" t="s">
        <v>1090</v>
      </c>
    </row>
    <row r="6186" spans="181:181">
      <c r="FY6186" s="52" t="s">
        <v>171</v>
      </c>
    </row>
    <row r="6188" spans="181:181">
      <c r="FY6188" s="51" t="s">
        <v>1092</v>
      </c>
    </row>
    <row r="6189" spans="181:181">
      <c r="FY6189" s="52" t="s">
        <v>124</v>
      </c>
    </row>
    <row r="6191" spans="181:181">
      <c r="FY6191" s="51" t="s">
        <v>1094</v>
      </c>
    </row>
    <row r="6193" spans="181:181">
      <c r="FY6193" s="51" t="s">
        <v>707</v>
      </c>
    </row>
    <row r="6194" spans="181:181">
      <c r="FY6194" s="52" t="s">
        <v>171</v>
      </c>
    </row>
    <row r="6196" spans="181:181">
      <c r="FY6196" s="51" t="s">
        <v>1096</v>
      </c>
    </row>
    <row r="6197" spans="181:181">
      <c r="FY6197" s="52" t="s">
        <v>171</v>
      </c>
    </row>
    <row r="6199" spans="181:181">
      <c r="FY6199" s="51" t="s">
        <v>1097</v>
      </c>
    </row>
    <row r="6201" spans="181:181">
      <c r="FY6201" s="51" t="s">
        <v>1098</v>
      </c>
    </row>
    <row r="6203" spans="181:181">
      <c r="FY6203" s="51" t="s">
        <v>1099</v>
      </c>
    </row>
    <row r="6204" spans="181:181">
      <c r="FY6204" s="52" t="s">
        <v>171</v>
      </c>
    </row>
    <row r="6206" spans="181:181">
      <c r="FY6206" s="51" t="s">
        <v>1101</v>
      </c>
    </row>
    <row r="6207" spans="181:181">
      <c r="FY6207" s="52" t="s">
        <v>171</v>
      </c>
    </row>
    <row r="6209" spans="181:181">
      <c r="FY6209" s="51" t="s">
        <v>98</v>
      </c>
    </row>
    <row r="6213" spans="181:181">
      <c r="FY6213" s="51" t="s">
        <v>1090</v>
      </c>
    </row>
    <row r="6214" spans="181:181">
      <c r="FY6214" s="52" t="s">
        <v>171</v>
      </c>
    </row>
    <row r="6216" spans="181:181">
      <c r="FY6216" s="51" t="s">
        <v>1092</v>
      </c>
    </row>
    <row r="6217" spans="181:181">
      <c r="FY6217" s="52" t="s">
        <v>124</v>
      </c>
    </row>
    <row r="6219" spans="181:181">
      <c r="FY6219" s="51" t="s">
        <v>1094</v>
      </c>
    </row>
    <row r="6221" spans="181:181">
      <c r="FY6221" s="51" t="s">
        <v>707</v>
      </c>
    </row>
    <row r="6222" spans="181:181">
      <c r="FY6222" s="52" t="s">
        <v>171</v>
      </c>
    </row>
    <row r="6224" spans="181:181">
      <c r="FY6224" s="51" t="s">
        <v>1096</v>
      </c>
    </row>
    <row r="6225" spans="181:181">
      <c r="FY6225" s="52" t="s">
        <v>171</v>
      </c>
    </row>
    <row r="6227" spans="181:181">
      <c r="FY6227" s="51" t="s">
        <v>1097</v>
      </c>
    </row>
    <row r="6229" spans="181:181">
      <c r="FY6229" s="51" t="s">
        <v>1098</v>
      </c>
    </row>
    <row r="6231" spans="181:181">
      <c r="FY6231" s="51" t="s">
        <v>1099</v>
      </c>
    </row>
    <row r="6232" spans="181:181">
      <c r="FY6232" s="52" t="s">
        <v>171</v>
      </c>
    </row>
    <row r="6234" spans="181:181">
      <c r="FY6234" s="51" t="s">
        <v>1101</v>
      </c>
    </row>
    <row r="6235" spans="181:181">
      <c r="FY6235" s="52" t="s">
        <v>171</v>
      </c>
    </row>
    <row r="6237" spans="181:181">
      <c r="FY6237" s="51" t="s">
        <v>98</v>
      </c>
    </row>
    <row r="6241" spans="181:181">
      <c r="FY6241" s="51" t="s">
        <v>1090</v>
      </c>
    </row>
    <row r="6242" spans="181:181">
      <c r="FY6242" s="52" t="s">
        <v>171</v>
      </c>
    </row>
    <row r="6244" spans="181:181">
      <c r="FY6244" s="51" t="s">
        <v>1092</v>
      </c>
    </row>
    <row r="6245" spans="181:181">
      <c r="FY6245" s="52" t="s">
        <v>124</v>
      </c>
    </row>
    <row r="6247" spans="181:181">
      <c r="FY6247" s="51" t="s">
        <v>1094</v>
      </c>
    </row>
    <row r="6249" spans="181:181">
      <c r="FY6249" s="51" t="s">
        <v>707</v>
      </c>
    </row>
    <row r="6250" spans="181:181">
      <c r="FY6250" s="52" t="s">
        <v>171</v>
      </c>
    </row>
    <row r="6252" spans="181:181">
      <c r="FY6252" s="51" t="s">
        <v>1096</v>
      </c>
    </row>
    <row r="6253" spans="181:181">
      <c r="FY6253" s="52" t="s">
        <v>171</v>
      </c>
    </row>
    <row r="6255" spans="181:181">
      <c r="FY6255" s="51" t="s">
        <v>1097</v>
      </c>
    </row>
    <row r="6257" spans="181:181">
      <c r="FY6257" s="51" t="s">
        <v>1098</v>
      </c>
    </row>
    <row r="6259" spans="181:181">
      <c r="FY6259" s="51" t="s">
        <v>1099</v>
      </c>
    </row>
    <row r="6260" spans="181:181">
      <c r="FY6260" s="52" t="s">
        <v>171</v>
      </c>
    </row>
    <row r="6262" spans="181:181">
      <c r="FY6262" s="51" t="s">
        <v>1101</v>
      </c>
    </row>
    <row r="6263" spans="181:181">
      <c r="FY6263" s="52" t="s">
        <v>171</v>
      </c>
    </row>
    <row r="6265" spans="181:181">
      <c r="FY6265" s="51" t="s">
        <v>98</v>
      </c>
    </row>
    <row r="6269" spans="181:181">
      <c r="FY6269" s="51" t="s">
        <v>1090</v>
      </c>
    </row>
    <row r="6270" spans="181:181">
      <c r="FY6270" s="52" t="s">
        <v>171</v>
      </c>
    </row>
    <row r="6272" spans="181:181">
      <c r="FY6272" s="51" t="s">
        <v>1092</v>
      </c>
    </row>
    <row r="6273" spans="181:181">
      <c r="FY6273" s="52" t="s">
        <v>124</v>
      </c>
    </row>
    <row r="6275" spans="181:181">
      <c r="FY6275" s="51" t="s">
        <v>1094</v>
      </c>
    </row>
    <row r="6277" spans="181:181">
      <c r="FY6277" s="51" t="s">
        <v>707</v>
      </c>
    </row>
    <row r="6278" spans="181:181">
      <c r="FY6278" s="52" t="s">
        <v>171</v>
      </c>
    </row>
    <row r="6280" spans="181:181">
      <c r="FY6280" s="51" t="s">
        <v>1096</v>
      </c>
    </row>
    <row r="6281" spans="181:181">
      <c r="FY6281" s="52" t="s">
        <v>171</v>
      </c>
    </row>
    <row r="6283" spans="181:181">
      <c r="FY6283" s="51" t="s">
        <v>1097</v>
      </c>
    </row>
    <row r="6285" spans="181:181">
      <c r="FY6285" s="51" t="s">
        <v>1098</v>
      </c>
    </row>
    <row r="6287" spans="181:181">
      <c r="FY6287" s="51" t="s">
        <v>1099</v>
      </c>
    </row>
    <row r="6288" spans="181:181">
      <c r="FY6288" s="52" t="s">
        <v>171</v>
      </c>
    </row>
    <row r="6290" spans="181:181">
      <c r="FY6290" s="51" t="s">
        <v>1101</v>
      </c>
    </row>
    <row r="6291" spans="181:181">
      <c r="FY6291" s="52" t="s">
        <v>171</v>
      </c>
    </row>
    <row r="6293" spans="181:181">
      <c r="FY6293" s="51" t="s">
        <v>98</v>
      </c>
    </row>
    <row r="6297" spans="181:181">
      <c r="FY6297" s="51" t="s">
        <v>1090</v>
      </c>
    </row>
    <row r="6298" spans="181:181">
      <c r="FY6298" s="52" t="s">
        <v>171</v>
      </c>
    </row>
    <row r="6300" spans="181:181">
      <c r="FY6300" s="51" t="s">
        <v>1092</v>
      </c>
    </row>
    <row r="6301" spans="181:181">
      <c r="FY6301" s="52" t="s">
        <v>124</v>
      </c>
    </row>
    <row r="6303" spans="181:181">
      <c r="FY6303" s="51" t="s">
        <v>1094</v>
      </c>
    </row>
    <row r="6305" spans="181:181">
      <c r="FY6305" s="51" t="s">
        <v>707</v>
      </c>
    </row>
    <row r="6306" spans="181:181">
      <c r="FY6306" s="52" t="s">
        <v>171</v>
      </c>
    </row>
    <row r="6308" spans="181:181">
      <c r="FY6308" s="51" t="s">
        <v>1096</v>
      </c>
    </row>
    <row r="6309" spans="181:181">
      <c r="FY6309" s="52" t="s">
        <v>171</v>
      </c>
    </row>
    <row r="6311" spans="181:181">
      <c r="FY6311" s="51" t="s">
        <v>1097</v>
      </c>
    </row>
    <row r="6313" spans="181:181">
      <c r="FY6313" s="51" t="s">
        <v>1098</v>
      </c>
    </row>
    <row r="6315" spans="181:181">
      <c r="FY6315" s="51" t="s">
        <v>1099</v>
      </c>
    </row>
    <row r="6316" spans="181:181">
      <c r="FY6316" s="52" t="s">
        <v>171</v>
      </c>
    </row>
    <row r="6318" spans="181:181">
      <c r="FY6318" s="51" t="s">
        <v>1101</v>
      </c>
    </row>
    <row r="6319" spans="181:181">
      <c r="FY6319" s="52" t="s">
        <v>171</v>
      </c>
    </row>
    <row r="6321" spans="181:181">
      <c r="FY6321" s="51" t="s">
        <v>98</v>
      </c>
    </row>
    <row r="6325" spans="181:181">
      <c r="FY6325" s="51" t="s">
        <v>1090</v>
      </c>
    </row>
    <row r="6326" spans="181:181">
      <c r="FY6326" s="52" t="s">
        <v>171</v>
      </c>
    </row>
    <row r="6328" spans="181:181">
      <c r="FY6328" s="51" t="s">
        <v>1092</v>
      </c>
    </row>
    <row r="6329" spans="181:181">
      <c r="FY6329" s="52" t="s">
        <v>124</v>
      </c>
    </row>
    <row r="6331" spans="181:181">
      <c r="FY6331" s="51" t="s">
        <v>1094</v>
      </c>
    </row>
    <row r="6333" spans="181:181">
      <c r="FY6333" s="51" t="s">
        <v>707</v>
      </c>
    </row>
    <row r="6334" spans="181:181">
      <c r="FY6334" s="52" t="s">
        <v>171</v>
      </c>
    </row>
    <row r="6336" spans="181:181">
      <c r="FY6336" s="51" t="s">
        <v>1096</v>
      </c>
    </row>
    <row r="6337" spans="181:181">
      <c r="FY6337" s="52" t="s">
        <v>171</v>
      </c>
    </row>
    <row r="6339" spans="181:181">
      <c r="FY6339" s="51" t="s">
        <v>1097</v>
      </c>
    </row>
    <row r="6341" spans="181:181">
      <c r="FY6341" s="51" t="s">
        <v>1098</v>
      </c>
    </row>
    <row r="6343" spans="181:181">
      <c r="FY6343" s="51" t="s">
        <v>1099</v>
      </c>
    </row>
    <row r="6344" spans="181:181">
      <c r="FY6344" s="52" t="s">
        <v>171</v>
      </c>
    </row>
    <row r="6346" spans="181:181">
      <c r="FY6346" s="51" t="s">
        <v>1101</v>
      </c>
    </row>
    <row r="6347" spans="181:181">
      <c r="FY6347" s="52" t="s">
        <v>171</v>
      </c>
    </row>
    <row r="6349" spans="181:181">
      <c r="FY6349" s="51" t="s">
        <v>98</v>
      </c>
    </row>
    <row r="6353" spans="181:181">
      <c r="FY6353" s="51" t="s">
        <v>1090</v>
      </c>
    </row>
    <row r="6354" spans="181:181">
      <c r="FY6354" s="52" t="s">
        <v>171</v>
      </c>
    </row>
    <row r="6356" spans="181:181">
      <c r="FY6356" s="51" t="s">
        <v>1092</v>
      </c>
    </row>
    <row r="6357" spans="181:181">
      <c r="FY6357" s="52" t="s">
        <v>124</v>
      </c>
    </row>
    <row r="6359" spans="181:181">
      <c r="FY6359" s="51" t="s">
        <v>1094</v>
      </c>
    </row>
    <row r="6361" spans="181:181">
      <c r="FY6361" s="51" t="s">
        <v>707</v>
      </c>
    </row>
    <row r="6362" spans="181:181">
      <c r="FY6362" s="52" t="s">
        <v>171</v>
      </c>
    </row>
    <row r="6364" spans="181:181">
      <c r="FY6364" s="51" t="s">
        <v>1096</v>
      </c>
    </row>
    <row r="6365" spans="181:181">
      <c r="FY6365" s="52" t="s">
        <v>171</v>
      </c>
    </row>
    <row r="6367" spans="181:181">
      <c r="FY6367" s="51" t="s">
        <v>1097</v>
      </c>
    </row>
    <row r="6369" spans="181:181">
      <c r="FY6369" s="51" t="s">
        <v>1098</v>
      </c>
    </row>
    <row r="6371" spans="181:181">
      <c r="FY6371" s="51" t="s">
        <v>1099</v>
      </c>
    </row>
    <row r="6372" spans="181:181">
      <c r="FY6372" s="52" t="s">
        <v>171</v>
      </c>
    </row>
    <row r="6374" spans="181:181">
      <c r="FY6374" s="51" t="s">
        <v>1101</v>
      </c>
    </row>
    <row r="6375" spans="181:181">
      <c r="FY6375" s="52" t="s">
        <v>171</v>
      </c>
    </row>
    <row r="6377" spans="181:181">
      <c r="FY6377" s="51" t="s">
        <v>98</v>
      </c>
    </row>
    <row r="6381" spans="181:181">
      <c r="FY6381" s="51" t="s">
        <v>1090</v>
      </c>
    </row>
    <row r="6382" spans="181:181">
      <c r="FY6382" s="52" t="s">
        <v>171</v>
      </c>
    </row>
    <row r="6384" spans="181:181">
      <c r="FY6384" s="51" t="s">
        <v>1092</v>
      </c>
    </row>
    <row r="6385" spans="181:181">
      <c r="FY6385" s="52" t="s">
        <v>124</v>
      </c>
    </row>
    <row r="6387" spans="181:181">
      <c r="FY6387" s="51" t="s">
        <v>1094</v>
      </c>
    </row>
    <row r="6389" spans="181:181">
      <c r="FY6389" s="51" t="s">
        <v>707</v>
      </c>
    </row>
    <row r="6390" spans="181:181">
      <c r="FY6390" s="52" t="s">
        <v>171</v>
      </c>
    </row>
    <row r="6392" spans="181:181">
      <c r="FY6392" s="51" t="s">
        <v>1096</v>
      </c>
    </row>
    <row r="6393" spans="181:181">
      <c r="FY6393" s="52" t="s">
        <v>171</v>
      </c>
    </row>
    <row r="6395" spans="181:181">
      <c r="FY6395" s="51" t="s">
        <v>1097</v>
      </c>
    </row>
    <row r="6397" spans="181:181">
      <c r="FY6397" s="51" t="s">
        <v>1098</v>
      </c>
    </row>
    <row r="6399" spans="181:181">
      <c r="FY6399" s="51" t="s">
        <v>1099</v>
      </c>
    </row>
    <row r="6400" spans="181:181">
      <c r="FY6400" s="52" t="s">
        <v>171</v>
      </c>
    </row>
    <row r="6402" spans="181:181">
      <c r="FY6402" s="51" t="s">
        <v>1101</v>
      </c>
    </row>
    <row r="6403" spans="181:181">
      <c r="FY6403" s="52" t="s">
        <v>171</v>
      </c>
    </row>
    <row r="6405" spans="181:181">
      <c r="FY6405" s="51" t="s">
        <v>98</v>
      </c>
    </row>
    <row r="6409" spans="181:181">
      <c r="FY6409" s="51" t="s">
        <v>1090</v>
      </c>
    </row>
    <row r="6410" spans="181:181">
      <c r="FY6410" s="52" t="s">
        <v>171</v>
      </c>
    </row>
    <row r="6412" spans="181:181">
      <c r="FY6412" s="51" t="s">
        <v>1092</v>
      </c>
    </row>
    <row r="6413" spans="181:181">
      <c r="FY6413" s="52" t="s">
        <v>124</v>
      </c>
    </row>
    <row r="6415" spans="181:181">
      <c r="FY6415" s="51" t="s">
        <v>1094</v>
      </c>
    </row>
    <row r="6417" spans="181:181">
      <c r="FY6417" s="51" t="s">
        <v>707</v>
      </c>
    </row>
    <row r="6418" spans="181:181">
      <c r="FY6418" s="52" t="s">
        <v>171</v>
      </c>
    </row>
    <row r="6420" spans="181:181">
      <c r="FY6420" s="51" t="s">
        <v>1096</v>
      </c>
    </row>
    <row r="6421" spans="181:181">
      <c r="FY6421" s="52" t="s">
        <v>171</v>
      </c>
    </row>
    <row r="6423" spans="181:181">
      <c r="FY6423" s="51" t="s">
        <v>1097</v>
      </c>
    </row>
    <row r="6425" spans="181:181">
      <c r="FY6425" s="51" t="s">
        <v>1098</v>
      </c>
    </row>
    <row r="6427" spans="181:181">
      <c r="FY6427" s="51" t="s">
        <v>1099</v>
      </c>
    </row>
    <row r="6428" spans="181:181">
      <c r="FY6428" s="52" t="s">
        <v>171</v>
      </c>
    </row>
    <row r="6430" spans="181:181">
      <c r="FY6430" s="51" t="s">
        <v>1101</v>
      </c>
    </row>
    <row r="6431" spans="181:181">
      <c r="FY6431" s="52" t="s">
        <v>171</v>
      </c>
    </row>
    <row r="6433" spans="181:181">
      <c r="FY6433" s="51" t="s">
        <v>98</v>
      </c>
    </row>
    <row r="6437" spans="181:181">
      <c r="FY6437" s="51" t="s">
        <v>1090</v>
      </c>
    </row>
    <row r="6438" spans="181:181">
      <c r="FY6438" s="52" t="s">
        <v>171</v>
      </c>
    </row>
    <row r="6440" spans="181:181">
      <c r="FY6440" s="51" t="s">
        <v>1092</v>
      </c>
    </row>
    <row r="6441" spans="181:181">
      <c r="FY6441" s="52" t="s">
        <v>124</v>
      </c>
    </row>
    <row r="6443" spans="181:181">
      <c r="FY6443" s="51" t="s">
        <v>1094</v>
      </c>
    </row>
    <row r="6445" spans="181:181">
      <c r="FY6445" s="51" t="s">
        <v>707</v>
      </c>
    </row>
    <row r="6446" spans="181:181">
      <c r="FY6446" s="52" t="s">
        <v>171</v>
      </c>
    </row>
    <row r="6448" spans="181:181">
      <c r="FY6448" s="51" t="s">
        <v>1096</v>
      </c>
    </row>
    <row r="6449" spans="181:181">
      <c r="FY6449" s="52" t="s">
        <v>171</v>
      </c>
    </row>
    <row r="6451" spans="181:181">
      <c r="FY6451" s="51" t="s">
        <v>1097</v>
      </c>
    </row>
    <row r="6453" spans="181:181">
      <c r="FY6453" s="51" t="s">
        <v>1098</v>
      </c>
    </row>
    <row r="6455" spans="181:181">
      <c r="FY6455" s="51" t="s">
        <v>1099</v>
      </c>
    </row>
    <row r="6456" spans="181:181">
      <c r="FY6456" s="52" t="s">
        <v>171</v>
      </c>
    </row>
    <row r="6458" spans="181:181">
      <c r="FY6458" s="51" t="s">
        <v>1101</v>
      </c>
    </row>
    <row r="6459" spans="181:181">
      <c r="FY6459" s="52" t="s">
        <v>171</v>
      </c>
    </row>
    <row r="6461" spans="181:181">
      <c r="FY6461" s="51" t="s">
        <v>98</v>
      </c>
    </row>
    <row r="6465" spans="181:181">
      <c r="FY6465" s="51" t="s">
        <v>1090</v>
      </c>
    </row>
    <row r="6466" spans="181:181">
      <c r="FY6466" s="52" t="s">
        <v>171</v>
      </c>
    </row>
    <row r="6468" spans="181:181">
      <c r="FY6468" s="51" t="s">
        <v>1092</v>
      </c>
    </row>
    <row r="6469" spans="181:181">
      <c r="FY6469" s="52" t="s">
        <v>124</v>
      </c>
    </row>
    <row r="6471" spans="181:181">
      <c r="FY6471" s="51" t="s">
        <v>1094</v>
      </c>
    </row>
    <row r="6473" spans="181:181">
      <c r="FY6473" s="51" t="s">
        <v>707</v>
      </c>
    </row>
    <row r="6474" spans="181:181">
      <c r="FY6474" s="52" t="s">
        <v>171</v>
      </c>
    </row>
    <row r="6476" spans="181:181">
      <c r="FY6476" s="51" t="s">
        <v>1096</v>
      </c>
    </row>
    <row r="6477" spans="181:181">
      <c r="FY6477" s="52" t="s">
        <v>171</v>
      </c>
    </row>
    <row r="6479" spans="181:181">
      <c r="FY6479" s="51" t="s">
        <v>1097</v>
      </c>
    </row>
    <row r="6481" spans="181:181">
      <c r="FY6481" s="51" t="s">
        <v>1098</v>
      </c>
    </row>
    <row r="6483" spans="181:181">
      <c r="FY6483" s="51" t="s">
        <v>1099</v>
      </c>
    </row>
    <row r="6484" spans="181:181">
      <c r="FY6484" s="52" t="s">
        <v>171</v>
      </c>
    </row>
    <row r="6486" spans="181:181">
      <c r="FY6486" s="51" t="s">
        <v>1101</v>
      </c>
    </row>
    <row r="6487" spans="181:181">
      <c r="FY6487" s="52" t="s">
        <v>171</v>
      </c>
    </row>
    <row r="6489" spans="181:181">
      <c r="FY6489" s="51" t="s">
        <v>98</v>
      </c>
    </row>
    <row r="6493" spans="181:181">
      <c r="FY6493" s="51" t="s">
        <v>1090</v>
      </c>
    </row>
    <row r="6494" spans="181:181">
      <c r="FY6494" s="52" t="s">
        <v>171</v>
      </c>
    </row>
    <row r="6496" spans="181:181">
      <c r="FY6496" s="51" t="s">
        <v>1092</v>
      </c>
    </row>
    <row r="6497" spans="181:181">
      <c r="FY6497" s="52" t="s">
        <v>124</v>
      </c>
    </row>
    <row r="6499" spans="181:181">
      <c r="FY6499" s="51" t="s">
        <v>1094</v>
      </c>
    </row>
    <row r="6501" spans="181:181">
      <c r="FY6501" s="51" t="s">
        <v>707</v>
      </c>
    </row>
    <row r="6502" spans="181:181">
      <c r="FY6502" s="52" t="s">
        <v>171</v>
      </c>
    </row>
    <row r="6504" spans="181:181">
      <c r="FY6504" s="51" t="s">
        <v>1096</v>
      </c>
    </row>
    <row r="6505" spans="181:181">
      <c r="FY6505" s="52" t="s">
        <v>171</v>
      </c>
    </row>
    <row r="6507" spans="181:181">
      <c r="FY6507" s="51" t="s">
        <v>1097</v>
      </c>
    </row>
    <row r="6509" spans="181:181">
      <c r="FY6509" s="51" t="s">
        <v>1098</v>
      </c>
    </row>
    <row r="6511" spans="181:181">
      <c r="FY6511" s="51" t="s">
        <v>1099</v>
      </c>
    </row>
    <row r="6512" spans="181:181">
      <c r="FY6512" s="52" t="s">
        <v>171</v>
      </c>
    </row>
    <row r="6514" spans="181:181">
      <c r="FY6514" s="51" t="s">
        <v>1101</v>
      </c>
    </row>
    <row r="6515" spans="181:181">
      <c r="FY6515" s="52" t="s">
        <v>171</v>
      </c>
    </row>
    <row r="6517" spans="181:181">
      <c r="FY6517" s="51" t="s">
        <v>98</v>
      </c>
    </row>
    <row r="6521" spans="181:181">
      <c r="FY6521" s="51" t="s">
        <v>1090</v>
      </c>
    </row>
    <row r="6522" spans="181:181">
      <c r="FY6522" s="52" t="s">
        <v>171</v>
      </c>
    </row>
    <row r="6524" spans="181:181">
      <c r="FY6524" s="51" t="s">
        <v>1092</v>
      </c>
    </row>
    <row r="6525" spans="181:181">
      <c r="FY6525" s="52" t="s">
        <v>124</v>
      </c>
    </row>
    <row r="6527" spans="181:181">
      <c r="FY6527" s="51" t="s">
        <v>1094</v>
      </c>
    </row>
    <row r="6529" spans="181:181">
      <c r="FY6529" s="51" t="s">
        <v>707</v>
      </c>
    </row>
    <row r="6530" spans="181:181">
      <c r="FY6530" s="52" t="s">
        <v>171</v>
      </c>
    </row>
    <row r="6532" spans="181:181">
      <c r="FY6532" s="51" t="s">
        <v>1096</v>
      </c>
    </row>
    <row r="6533" spans="181:181">
      <c r="FY6533" s="52" t="s">
        <v>171</v>
      </c>
    </row>
    <row r="6535" spans="181:181">
      <c r="FY6535" s="51" t="s">
        <v>1097</v>
      </c>
    </row>
    <row r="6537" spans="181:181">
      <c r="FY6537" s="51" t="s">
        <v>1098</v>
      </c>
    </row>
    <row r="6539" spans="181:181">
      <c r="FY6539" s="51" t="s">
        <v>1099</v>
      </c>
    </row>
    <row r="6540" spans="181:181">
      <c r="FY6540" s="52" t="s">
        <v>171</v>
      </c>
    </row>
    <row r="6542" spans="181:181">
      <c r="FY6542" s="51" t="s">
        <v>1101</v>
      </c>
    </row>
    <row r="6543" spans="181:181">
      <c r="FY6543" s="52" t="s">
        <v>171</v>
      </c>
    </row>
    <row r="6545" spans="181:181">
      <c r="FY6545" s="51" t="s">
        <v>98</v>
      </c>
    </row>
    <row r="6549" spans="181:181">
      <c r="FY6549" s="51" t="s">
        <v>1090</v>
      </c>
    </row>
    <row r="6550" spans="181:181">
      <c r="FY6550" s="52" t="s">
        <v>171</v>
      </c>
    </row>
    <row r="6552" spans="181:181">
      <c r="FY6552" s="51" t="s">
        <v>1092</v>
      </c>
    </row>
    <row r="6553" spans="181:181">
      <c r="FY6553" s="52" t="s">
        <v>124</v>
      </c>
    </row>
    <row r="6555" spans="181:181">
      <c r="FY6555" s="51" t="s">
        <v>1094</v>
      </c>
    </row>
    <row r="6557" spans="181:181">
      <c r="FY6557" s="51" t="s">
        <v>707</v>
      </c>
    </row>
    <row r="6558" spans="181:181">
      <c r="FY6558" s="52" t="s">
        <v>171</v>
      </c>
    </row>
    <row r="6560" spans="181:181">
      <c r="FY6560" s="51" t="s">
        <v>1096</v>
      </c>
    </row>
    <row r="6561" spans="181:181">
      <c r="FY6561" s="52" t="s">
        <v>171</v>
      </c>
    </row>
    <row r="6563" spans="181:181">
      <c r="FY6563" s="51" t="s">
        <v>1097</v>
      </c>
    </row>
    <row r="6565" spans="181:181">
      <c r="FY6565" s="51" t="s">
        <v>1098</v>
      </c>
    </row>
    <row r="6567" spans="181:181">
      <c r="FY6567" s="51" t="s">
        <v>1099</v>
      </c>
    </row>
    <row r="6568" spans="181:181">
      <c r="FY6568" s="52" t="s">
        <v>171</v>
      </c>
    </row>
    <row r="6570" spans="181:181">
      <c r="FY6570" s="51" t="s">
        <v>1101</v>
      </c>
    </row>
    <row r="6571" spans="181:181">
      <c r="FY6571" s="52" t="s">
        <v>171</v>
      </c>
    </row>
    <row r="6573" spans="181:181">
      <c r="FY6573" s="51" t="s">
        <v>98</v>
      </c>
    </row>
    <row r="6577" spans="181:181">
      <c r="FY6577" s="51" t="s">
        <v>1090</v>
      </c>
    </row>
    <row r="6578" spans="181:181">
      <c r="FY6578" s="52" t="s">
        <v>171</v>
      </c>
    </row>
    <row r="6580" spans="181:181">
      <c r="FY6580" s="51" t="s">
        <v>1092</v>
      </c>
    </row>
    <row r="6581" spans="181:181">
      <c r="FY6581" s="52" t="s">
        <v>124</v>
      </c>
    </row>
    <row r="6583" spans="181:181">
      <c r="FY6583" s="51" t="s">
        <v>1094</v>
      </c>
    </row>
    <row r="6585" spans="181:181">
      <c r="FY6585" s="51" t="s">
        <v>707</v>
      </c>
    </row>
    <row r="6586" spans="181:181">
      <c r="FY6586" s="52" t="s">
        <v>171</v>
      </c>
    </row>
    <row r="6588" spans="181:181">
      <c r="FY6588" s="51" t="s">
        <v>1096</v>
      </c>
    </row>
    <row r="6589" spans="181:181">
      <c r="FY6589" s="52" t="s">
        <v>171</v>
      </c>
    </row>
    <row r="6591" spans="181:181">
      <c r="FY6591" s="51" t="s">
        <v>1097</v>
      </c>
    </row>
    <row r="6593" spans="181:181">
      <c r="FY6593" s="51" t="s">
        <v>1098</v>
      </c>
    </row>
    <row r="6595" spans="181:181">
      <c r="FY6595" s="51" t="s">
        <v>1099</v>
      </c>
    </row>
    <row r="6596" spans="181:181">
      <c r="FY6596" s="52" t="s">
        <v>171</v>
      </c>
    </row>
    <row r="6598" spans="181:181">
      <c r="FY6598" s="51" t="s">
        <v>1101</v>
      </c>
    </row>
    <row r="6599" spans="181:181">
      <c r="FY6599" s="52" t="s">
        <v>171</v>
      </c>
    </row>
    <row r="6601" spans="181:181">
      <c r="FY6601" s="51" t="s">
        <v>98</v>
      </c>
    </row>
    <row r="6605" spans="181:181">
      <c r="FY6605" s="51" t="s">
        <v>1090</v>
      </c>
    </row>
    <row r="6606" spans="181:181">
      <c r="FY6606" s="52" t="s">
        <v>171</v>
      </c>
    </row>
    <row r="6608" spans="181:181">
      <c r="FY6608" s="51" t="s">
        <v>1092</v>
      </c>
    </row>
    <row r="6609" spans="181:181">
      <c r="FY6609" s="52" t="s">
        <v>124</v>
      </c>
    </row>
    <row r="6611" spans="181:181">
      <c r="FY6611" s="51" t="s">
        <v>1094</v>
      </c>
    </row>
    <row r="6613" spans="181:181">
      <c r="FY6613" s="51" t="s">
        <v>707</v>
      </c>
    </row>
    <row r="6614" spans="181:181">
      <c r="FY6614" s="52" t="s">
        <v>171</v>
      </c>
    </row>
    <row r="6616" spans="181:181">
      <c r="FY6616" s="51" t="s">
        <v>1096</v>
      </c>
    </row>
    <row r="6617" spans="181:181">
      <c r="FY6617" s="52" t="s">
        <v>171</v>
      </c>
    </row>
    <row r="6619" spans="181:181">
      <c r="FY6619" s="51" t="s">
        <v>1097</v>
      </c>
    </row>
    <row r="6621" spans="181:181">
      <c r="FY6621" s="51" t="s">
        <v>1098</v>
      </c>
    </row>
    <row r="6623" spans="181:181">
      <c r="FY6623" s="51" t="s">
        <v>1099</v>
      </c>
    </row>
    <row r="6624" spans="181:181">
      <c r="FY6624" s="52" t="s">
        <v>171</v>
      </c>
    </row>
    <row r="6626" spans="181:181">
      <c r="FY6626" s="51" t="s">
        <v>1101</v>
      </c>
    </row>
    <row r="6627" spans="181:181">
      <c r="FY6627" s="52" t="s">
        <v>171</v>
      </c>
    </row>
    <row r="6629" spans="181:181">
      <c r="FY6629" s="51" t="s">
        <v>98</v>
      </c>
    </row>
    <row r="6633" spans="181:181">
      <c r="FY6633" s="51" t="s">
        <v>1090</v>
      </c>
    </row>
    <row r="6634" spans="181:181">
      <c r="FY6634" s="52" t="s">
        <v>171</v>
      </c>
    </row>
    <row r="6636" spans="181:181">
      <c r="FY6636" s="51" t="s">
        <v>1092</v>
      </c>
    </row>
    <row r="6637" spans="181:181">
      <c r="FY6637" s="52" t="s">
        <v>124</v>
      </c>
    </row>
    <row r="6639" spans="181:181">
      <c r="FY6639" s="51" t="s">
        <v>1094</v>
      </c>
    </row>
    <row r="6641" spans="181:181">
      <c r="FY6641" s="51" t="s">
        <v>707</v>
      </c>
    </row>
    <row r="6642" spans="181:181">
      <c r="FY6642" s="52" t="s">
        <v>171</v>
      </c>
    </row>
    <row r="6644" spans="181:181">
      <c r="FY6644" s="51" t="s">
        <v>1096</v>
      </c>
    </row>
    <row r="6645" spans="181:181">
      <c r="FY6645" s="52" t="s">
        <v>171</v>
      </c>
    </row>
    <row r="6647" spans="181:181">
      <c r="FY6647" s="51" t="s">
        <v>1097</v>
      </c>
    </row>
    <row r="6649" spans="181:181">
      <c r="FY6649" s="51" t="s">
        <v>1098</v>
      </c>
    </row>
    <row r="6651" spans="181:181">
      <c r="FY6651" s="51" t="s">
        <v>1099</v>
      </c>
    </row>
    <row r="6652" spans="181:181">
      <c r="FY6652" s="52" t="s">
        <v>171</v>
      </c>
    </row>
    <row r="6654" spans="181:181">
      <c r="FY6654" s="51" t="s">
        <v>1101</v>
      </c>
    </row>
    <row r="6655" spans="181:181">
      <c r="FY6655" s="52" t="s">
        <v>171</v>
      </c>
    </row>
    <row r="6657" spans="181:181">
      <c r="FY6657" s="51" t="s">
        <v>98</v>
      </c>
    </row>
    <row r="6661" spans="181:181">
      <c r="FY6661" s="51" t="s">
        <v>1090</v>
      </c>
    </row>
    <row r="6662" spans="181:181">
      <c r="FY6662" s="52" t="s">
        <v>171</v>
      </c>
    </row>
    <row r="6664" spans="181:181">
      <c r="FY6664" s="51" t="s">
        <v>1092</v>
      </c>
    </row>
    <row r="6665" spans="181:181">
      <c r="FY6665" s="52" t="s">
        <v>124</v>
      </c>
    </row>
    <row r="6667" spans="181:181">
      <c r="FY6667" s="51" t="s">
        <v>1094</v>
      </c>
    </row>
    <row r="6669" spans="181:181">
      <c r="FY6669" s="51" t="s">
        <v>707</v>
      </c>
    </row>
    <row r="6670" spans="181:181">
      <c r="FY6670" s="52" t="s">
        <v>171</v>
      </c>
    </row>
    <row r="6672" spans="181:181">
      <c r="FY6672" s="51" t="s">
        <v>1096</v>
      </c>
    </row>
    <row r="6673" spans="181:181">
      <c r="FY6673" s="52" t="s">
        <v>171</v>
      </c>
    </row>
    <row r="6675" spans="181:181">
      <c r="FY6675" s="51" t="s">
        <v>1097</v>
      </c>
    </row>
    <row r="6677" spans="181:181">
      <c r="FY6677" s="51" t="s">
        <v>1098</v>
      </c>
    </row>
    <row r="6679" spans="181:181">
      <c r="FY6679" s="51" t="s">
        <v>1099</v>
      </c>
    </row>
    <row r="6680" spans="181:181">
      <c r="FY6680" s="52" t="s">
        <v>171</v>
      </c>
    </row>
    <row r="6682" spans="181:181">
      <c r="FY6682" s="51" t="s">
        <v>1101</v>
      </c>
    </row>
    <row r="6683" spans="181:181">
      <c r="FY6683" s="52" t="s">
        <v>171</v>
      </c>
    </row>
    <row r="6685" spans="181:181">
      <c r="FY6685" s="51" t="s">
        <v>98</v>
      </c>
    </row>
    <row r="6689" spans="181:181">
      <c r="FY6689" s="51" t="s">
        <v>1090</v>
      </c>
    </row>
    <row r="6690" spans="181:181">
      <c r="FY6690" s="52" t="s">
        <v>171</v>
      </c>
    </row>
    <row r="6692" spans="181:181">
      <c r="FY6692" s="51" t="s">
        <v>1092</v>
      </c>
    </row>
    <row r="6693" spans="181:181">
      <c r="FY6693" s="52" t="s">
        <v>124</v>
      </c>
    </row>
    <row r="6695" spans="181:181">
      <c r="FY6695" s="51" t="s">
        <v>1094</v>
      </c>
    </row>
    <row r="6697" spans="181:181">
      <c r="FY6697" s="51" t="s">
        <v>707</v>
      </c>
    </row>
    <row r="6698" spans="181:181">
      <c r="FY6698" s="52" t="s">
        <v>171</v>
      </c>
    </row>
    <row r="6700" spans="181:181">
      <c r="FY6700" s="51" t="s">
        <v>1096</v>
      </c>
    </row>
    <row r="6701" spans="181:181">
      <c r="FY6701" s="52" t="s">
        <v>171</v>
      </c>
    </row>
    <row r="6703" spans="181:181">
      <c r="FY6703" s="51" t="s">
        <v>1097</v>
      </c>
    </row>
    <row r="6705" spans="181:181">
      <c r="FY6705" s="51" t="s">
        <v>1098</v>
      </c>
    </row>
    <row r="6707" spans="181:181">
      <c r="FY6707" s="51" t="s">
        <v>1099</v>
      </c>
    </row>
    <row r="6708" spans="181:181">
      <c r="FY6708" s="52" t="s">
        <v>171</v>
      </c>
    </row>
    <row r="6710" spans="181:181">
      <c r="FY6710" s="51" t="s">
        <v>1101</v>
      </c>
    </row>
    <row r="6711" spans="181:181">
      <c r="FY6711" s="52" t="s">
        <v>171</v>
      </c>
    </row>
    <row r="6713" spans="181:181">
      <c r="FY6713" s="51" t="s">
        <v>98</v>
      </c>
    </row>
    <row r="6717" spans="181:181">
      <c r="FY6717" s="51" t="s">
        <v>1090</v>
      </c>
    </row>
    <row r="6718" spans="181:181">
      <c r="FY6718" s="52" t="s">
        <v>171</v>
      </c>
    </row>
    <row r="6720" spans="181:181">
      <c r="FY6720" s="51" t="s">
        <v>1092</v>
      </c>
    </row>
    <row r="6721" spans="181:181">
      <c r="FY6721" s="52" t="s">
        <v>124</v>
      </c>
    </row>
    <row r="6723" spans="181:181">
      <c r="FY6723" s="51" t="s">
        <v>1094</v>
      </c>
    </row>
    <row r="6725" spans="181:181">
      <c r="FY6725" s="51" t="s">
        <v>707</v>
      </c>
    </row>
    <row r="6726" spans="181:181">
      <c r="FY6726" s="52" t="s">
        <v>171</v>
      </c>
    </row>
    <row r="6728" spans="181:181">
      <c r="FY6728" s="51" t="s">
        <v>1096</v>
      </c>
    </row>
    <row r="6729" spans="181:181">
      <c r="FY6729" s="52" t="s">
        <v>171</v>
      </c>
    </row>
    <row r="6731" spans="181:181">
      <c r="FY6731" s="51" t="s">
        <v>1097</v>
      </c>
    </row>
    <row r="6733" spans="181:181">
      <c r="FY6733" s="51" t="s">
        <v>1098</v>
      </c>
    </row>
    <row r="6735" spans="181:181">
      <c r="FY6735" s="51" t="s">
        <v>1099</v>
      </c>
    </row>
    <row r="6736" spans="181:181">
      <c r="FY6736" s="52" t="s">
        <v>171</v>
      </c>
    </row>
    <row r="6738" spans="181:181">
      <c r="FY6738" s="51" t="s">
        <v>1101</v>
      </c>
    </row>
    <row r="6739" spans="181:181">
      <c r="FY6739" s="52" t="s">
        <v>171</v>
      </c>
    </row>
    <row r="6741" spans="181:181">
      <c r="FY6741" s="51" t="s">
        <v>98</v>
      </c>
    </row>
    <row r="6745" spans="181:181">
      <c r="FY6745" s="51" t="s">
        <v>1090</v>
      </c>
    </row>
    <row r="6746" spans="181:181">
      <c r="FY6746" s="52" t="s">
        <v>171</v>
      </c>
    </row>
    <row r="6748" spans="181:181">
      <c r="FY6748" s="51" t="s">
        <v>1092</v>
      </c>
    </row>
    <row r="6749" spans="181:181">
      <c r="FY6749" s="52" t="s">
        <v>124</v>
      </c>
    </row>
    <row r="6751" spans="181:181">
      <c r="FY6751" s="51" t="s">
        <v>1094</v>
      </c>
    </row>
    <row r="6753" spans="181:181">
      <c r="FY6753" s="51" t="s">
        <v>707</v>
      </c>
    </row>
    <row r="6754" spans="181:181">
      <c r="FY6754" s="52" t="s">
        <v>171</v>
      </c>
    </row>
    <row r="6756" spans="181:181">
      <c r="FY6756" s="51" t="s">
        <v>1096</v>
      </c>
    </row>
    <row r="6757" spans="181:181">
      <c r="FY6757" s="52" t="s">
        <v>171</v>
      </c>
    </row>
    <row r="6759" spans="181:181">
      <c r="FY6759" s="51" t="s">
        <v>1097</v>
      </c>
    </row>
    <row r="6761" spans="181:181">
      <c r="FY6761" s="51" t="s">
        <v>1098</v>
      </c>
    </row>
    <row r="6763" spans="181:181">
      <c r="FY6763" s="51" t="s">
        <v>1099</v>
      </c>
    </row>
    <row r="6764" spans="181:181">
      <c r="FY6764" s="52" t="s">
        <v>171</v>
      </c>
    </row>
    <row r="6766" spans="181:181">
      <c r="FY6766" s="51" t="s">
        <v>1101</v>
      </c>
    </row>
    <row r="6767" spans="181:181">
      <c r="FY6767" s="52" t="s">
        <v>171</v>
      </c>
    </row>
    <row r="6769" spans="181:181">
      <c r="FY6769" s="51" t="s">
        <v>98</v>
      </c>
    </row>
    <row r="6773" spans="181:181">
      <c r="FY6773" s="51" t="s">
        <v>1090</v>
      </c>
    </row>
    <row r="6774" spans="181:181">
      <c r="FY6774" s="52" t="s">
        <v>171</v>
      </c>
    </row>
    <row r="6776" spans="181:181">
      <c r="FY6776" s="51" t="s">
        <v>1092</v>
      </c>
    </row>
    <row r="6777" spans="181:181">
      <c r="FY6777" s="52" t="s">
        <v>124</v>
      </c>
    </row>
    <row r="6779" spans="181:181">
      <c r="FY6779" s="51" t="s">
        <v>1094</v>
      </c>
    </row>
    <row r="6781" spans="181:181">
      <c r="FY6781" s="51" t="s">
        <v>707</v>
      </c>
    </row>
    <row r="6782" spans="181:181">
      <c r="FY6782" s="52" t="s">
        <v>171</v>
      </c>
    </row>
    <row r="6784" spans="181:181">
      <c r="FY6784" s="51" t="s">
        <v>1096</v>
      </c>
    </row>
    <row r="6785" spans="181:181">
      <c r="FY6785" s="52" t="s">
        <v>171</v>
      </c>
    </row>
    <row r="6787" spans="181:181">
      <c r="FY6787" s="51" t="s">
        <v>1097</v>
      </c>
    </row>
    <row r="6789" spans="181:181">
      <c r="FY6789" s="51" t="s">
        <v>1098</v>
      </c>
    </row>
    <row r="6791" spans="181:181">
      <c r="FY6791" s="51" t="s">
        <v>1099</v>
      </c>
    </row>
    <row r="6792" spans="181:181">
      <c r="FY6792" s="52" t="s">
        <v>171</v>
      </c>
    </row>
    <row r="6794" spans="181:181">
      <c r="FY6794" s="51" t="s">
        <v>1101</v>
      </c>
    </row>
    <row r="6795" spans="181:181">
      <c r="FY6795" s="52" t="s">
        <v>171</v>
      </c>
    </row>
    <row r="6797" spans="181:181">
      <c r="FY6797" s="51" t="s">
        <v>98</v>
      </c>
    </row>
    <row r="6801" spans="181:181">
      <c r="FY6801" s="51" t="s">
        <v>1090</v>
      </c>
    </row>
    <row r="6802" spans="181:181">
      <c r="FY6802" s="52" t="s">
        <v>171</v>
      </c>
    </row>
    <row r="6804" spans="181:181">
      <c r="FY6804" s="51" t="s">
        <v>1092</v>
      </c>
    </row>
    <row r="6805" spans="181:181">
      <c r="FY6805" s="52" t="s">
        <v>124</v>
      </c>
    </row>
    <row r="6807" spans="181:181">
      <c r="FY6807" s="51" t="s">
        <v>1094</v>
      </c>
    </row>
    <row r="6809" spans="181:181">
      <c r="FY6809" s="51" t="s">
        <v>707</v>
      </c>
    </row>
    <row r="6810" spans="181:181">
      <c r="FY6810" s="52" t="s">
        <v>171</v>
      </c>
    </row>
    <row r="6812" spans="181:181">
      <c r="FY6812" s="51" t="s">
        <v>1096</v>
      </c>
    </row>
    <row r="6813" spans="181:181">
      <c r="FY6813" s="52" t="s">
        <v>171</v>
      </c>
    </row>
    <row r="6815" spans="181:181">
      <c r="FY6815" s="51" t="s">
        <v>1097</v>
      </c>
    </row>
    <row r="6817" spans="181:181">
      <c r="FY6817" s="51" t="s">
        <v>1098</v>
      </c>
    </row>
    <row r="6819" spans="181:181">
      <c r="FY6819" s="51" t="s">
        <v>1099</v>
      </c>
    </row>
    <row r="6820" spans="181:181">
      <c r="FY6820" s="52" t="s">
        <v>171</v>
      </c>
    </row>
    <row r="6822" spans="181:181">
      <c r="FY6822" s="51" t="s">
        <v>1101</v>
      </c>
    </row>
    <row r="6823" spans="181:181">
      <c r="FY6823" s="52" t="s">
        <v>171</v>
      </c>
    </row>
    <row r="6825" spans="181:181">
      <c r="FY6825" s="51" t="s">
        <v>98</v>
      </c>
    </row>
    <row r="6829" spans="181:181">
      <c r="FY6829" s="51" t="s">
        <v>1090</v>
      </c>
    </row>
    <row r="6830" spans="181:181">
      <c r="FY6830" s="52" t="s">
        <v>171</v>
      </c>
    </row>
    <row r="6832" spans="181:181">
      <c r="FY6832" s="51" t="s">
        <v>1092</v>
      </c>
    </row>
    <row r="6833" spans="181:181">
      <c r="FY6833" s="52" t="s">
        <v>124</v>
      </c>
    </row>
    <row r="6835" spans="181:181">
      <c r="FY6835" s="51" t="s">
        <v>1094</v>
      </c>
    </row>
    <row r="6837" spans="181:181">
      <c r="FY6837" s="51" t="s">
        <v>707</v>
      </c>
    </row>
    <row r="6838" spans="181:181">
      <c r="FY6838" s="52" t="s">
        <v>171</v>
      </c>
    </row>
    <row r="6840" spans="181:181">
      <c r="FY6840" s="51" t="s">
        <v>1096</v>
      </c>
    </row>
    <row r="6841" spans="181:181">
      <c r="FY6841" s="52" t="s">
        <v>171</v>
      </c>
    </row>
    <row r="6843" spans="181:181">
      <c r="FY6843" s="51" t="s">
        <v>1097</v>
      </c>
    </row>
    <row r="6845" spans="181:181">
      <c r="FY6845" s="51" t="s">
        <v>1098</v>
      </c>
    </row>
    <row r="6847" spans="181:181">
      <c r="FY6847" s="51" t="s">
        <v>1099</v>
      </c>
    </row>
    <row r="6848" spans="181:181">
      <c r="FY6848" s="52" t="s">
        <v>171</v>
      </c>
    </row>
    <row r="6850" spans="181:181">
      <c r="FY6850" s="51" t="s">
        <v>1101</v>
      </c>
    </row>
    <row r="6851" spans="181:181">
      <c r="FY6851" s="52" t="s">
        <v>171</v>
      </c>
    </row>
    <row r="6853" spans="181:181">
      <c r="FY6853" s="51" t="s">
        <v>98</v>
      </c>
    </row>
    <row r="6857" spans="181:181">
      <c r="FY6857" s="51" t="s">
        <v>1090</v>
      </c>
    </row>
    <row r="6858" spans="181:181">
      <c r="FY6858" s="52" t="s">
        <v>171</v>
      </c>
    </row>
    <row r="6860" spans="181:181">
      <c r="FY6860" s="51" t="s">
        <v>1092</v>
      </c>
    </row>
    <row r="6861" spans="181:181">
      <c r="FY6861" s="52" t="s">
        <v>124</v>
      </c>
    </row>
    <row r="6863" spans="181:181">
      <c r="FY6863" s="51" t="s">
        <v>1094</v>
      </c>
    </row>
    <row r="6865" spans="181:181">
      <c r="FY6865" s="51" t="s">
        <v>707</v>
      </c>
    </row>
    <row r="6866" spans="181:181">
      <c r="FY6866" s="52" t="s">
        <v>171</v>
      </c>
    </row>
    <row r="6868" spans="181:181">
      <c r="FY6868" s="51" t="s">
        <v>1096</v>
      </c>
    </row>
    <row r="6869" spans="181:181">
      <c r="FY6869" s="52" t="s">
        <v>171</v>
      </c>
    </row>
    <row r="6871" spans="181:181">
      <c r="FY6871" s="51" t="s">
        <v>1097</v>
      </c>
    </row>
    <row r="6873" spans="181:181">
      <c r="FY6873" s="51" t="s">
        <v>1098</v>
      </c>
    </row>
    <row r="6875" spans="181:181">
      <c r="FY6875" s="51" t="s">
        <v>1099</v>
      </c>
    </row>
    <row r="6876" spans="181:181">
      <c r="FY6876" s="52" t="s">
        <v>171</v>
      </c>
    </row>
    <row r="6878" spans="181:181">
      <c r="FY6878" s="51" t="s">
        <v>1101</v>
      </c>
    </row>
    <row r="6879" spans="181:181">
      <c r="FY6879" s="52" t="s">
        <v>171</v>
      </c>
    </row>
    <row r="6881" spans="181:181">
      <c r="FY6881" s="51" t="s">
        <v>98</v>
      </c>
    </row>
    <row r="6885" spans="181:181">
      <c r="FY6885" s="51" t="s">
        <v>1090</v>
      </c>
    </row>
    <row r="6886" spans="181:181">
      <c r="FY6886" s="52" t="s">
        <v>171</v>
      </c>
    </row>
    <row r="6888" spans="181:181">
      <c r="FY6888" s="51" t="s">
        <v>1092</v>
      </c>
    </row>
    <row r="6889" spans="181:181">
      <c r="FY6889" s="52" t="s">
        <v>124</v>
      </c>
    </row>
    <row r="6891" spans="181:181">
      <c r="FY6891" s="51" t="s">
        <v>1094</v>
      </c>
    </row>
    <row r="6893" spans="181:181">
      <c r="FY6893" s="51" t="s">
        <v>707</v>
      </c>
    </row>
    <row r="6894" spans="181:181">
      <c r="FY6894" s="52" t="s">
        <v>171</v>
      </c>
    </row>
    <row r="6896" spans="181:181">
      <c r="FY6896" s="51" t="s">
        <v>1096</v>
      </c>
    </row>
    <row r="6897" spans="181:181">
      <c r="FY6897" s="52" t="s">
        <v>171</v>
      </c>
    </row>
    <row r="6899" spans="181:181">
      <c r="FY6899" s="51" t="s">
        <v>1097</v>
      </c>
    </row>
    <row r="6901" spans="181:181">
      <c r="FY6901" s="51" t="s">
        <v>1098</v>
      </c>
    </row>
    <row r="6903" spans="181:181">
      <c r="FY6903" s="51" t="s">
        <v>1099</v>
      </c>
    </row>
    <row r="6904" spans="181:181">
      <c r="FY6904" s="52" t="s">
        <v>171</v>
      </c>
    </row>
    <row r="6906" spans="181:181">
      <c r="FY6906" s="51" t="s">
        <v>1101</v>
      </c>
    </row>
    <row r="6907" spans="181:181">
      <c r="FY6907" s="52" t="s">
        <v>171</v>
      </c>
    </row>
    <row r="6909" spans="181:181">
      <c r="FY6909" s="51" t="s">
        <v>98</v>
      </c>
    </row>
    <row r="6913" spans="181:181">
      <c r="FY6913" s="51" t="s">
        <v>1090</v>
      </c>
    </row>
    <row r="6914" spans="181:181">
      <c r="FY6914" s="52" t="s">
        <v>171</v>
      </c>
    </row>
    <row r="6916" spans="181:181">
      <c r="FY6916" s="51" t="s">
        <v>1092</v>
      </c>
    </row>
    <row r="6917" spans="181:181">
      <c r="FY6917" s="52" t="s">
        <v>124</v>
      </c>
    </row>
    <row r="6919" spans="181:181">
      <c r="FY6919" s="51" t="s">
        <v>1094</v>
      </c>
    </row>
    <row r="6921" spans="181:181">
      <c r="FY6921" s="51" t="s">
        <v>707</v>
      </c>
    </row>
    <row r="6922" spans="181:181">
      <c r="FY6922" s="52" t="s">
        <v>171</v>
      </c>
    </row>
    <row r="6924" spans="181:181">
      <c r="FY6924" s="51" t="s">
        <v>1096</v>
      </c>
    </row>
    <row r="6925" spans="181:181">
      <c r="FY6925" s="52" t="s">
        <v>171</v>
      </c>
    </row>
    <row r="6927" spans="181:181">
      <c r="FY6927" s="51" t="s">
        <v>1097</v>
      </c>
    </row>
    <row r="6929" spans="181:181">
      <c r="FY6929" s="51" t="s">
        <v>1098</v>
      </c>
    </row>
    <row r="6931" spans="181:181">
      <c r="FY6931" s="51" t="s">
        <v>1099</v>
      </c>
    </row>
    <row r="6932" spans="181:181">
      <c r="FY6932" s="52" t="s">
        <v>171</v>
      </c>
    </row>
    <row r="6934" spans="181:181">
      <c r="FY6934" s="51" t="s">
        <v>1101</v>
      </c>
    </row>
    <row r="6935" spans="181:181">
      <c r="FY6935" s="52" t="s">
        <v>171</v>
      </c>
    </row>
    <row r="6937" spans="181:181">
      <c r="FY6937" s="51" t="s">
        <v>98</v>
      </c>
    </row>
    <row r="6941" spans="181:181">
      <c r="FY6941" s="51" t="s">
        <v>1090</v>
      </c>
    </row>
    <row r="6942" spans="181:181">
      <c r="FY6942" s="52" t="s">
        <v>171</v>
      </c>
    </row>
    <row r="6944" spans="181:181">
      <c r="FY6944" s="51" t="s">
        <v>1092</v>
      </c>
    </row>
    <row r="6945" spans="181:181">
      <c r="FY6945" s="52" t="s">
        <v>124</v>
      </c>
    </row>
    <row r="6947" spans="181:181">
      <c r="FY6947" s="51" t="s">
        <v>1094</v>
      </c>
    </row>
    <row r="6949" spans="181:181">
      <c r="FY6949" s="51" t="s">
        <v>707</v>
      </c>
    </row>
    <row r="6950" spans="181:181">
      <c r="FY6950" s="52" t="s">
        <v>171</v>
      </c>
    </row>
    <row r="6952" spans="181:181">
      <c r="FY6952" s="51" t="s">
        <v>1096</v>
      </c>
    </row>
    <row r="6953" spans="181:181">
      <c r="FY6953" s="52" t="s">
        <v>171</v>
      </c>
    </row>
    <row r="6955" spans="181:181">
      <c r="FY6955" s="51" t="s">
        <v>1097</v>
      </c>
    </row>
    <row r="6957" spans="181:181">
      <c r="FY6957" s="51" t="s">
        <v>1098</v>
      </c>
    </row>
    <row r="6959" spans="181:181">
      <c r="FY6959" s="51" t="s">
        <v>1099</v>
      </c>
    </row>
    <row r="6960" spans="181:181">
      <c r="FY6960" s="52" t="s">
        <v>171</v>
      </c>
    </row>
    <row r="6962" spans="181:181">
      <c r="FY6962" s="51" t="s">
        <v>1101</v>
      </c>
    </row>
    <row r="6963" spans="181:181">
      <c r="FY6963" s="52" t="s">
        <v>171</v>
      </c>
    </row>
    <row r="6965" spans="181:181">
      <c r="FY6965" s="51" t="s">
        <v>98</v>
      </c>
    </row>
    <row r="6969" spans="181:181">
      <c r="FY6969" s="51" t="s">
        <v>1090</v>
      </c>
    </row>
    <row r="6970" spans="181:181">
      <c r="FY6970" s="52" t="s">
        <v>171</v>
      </c>
    </row>
    <row r="6972" spans="181:181">
      <c r="FY6972" s="51" t="s">
        <v>1092</v>
      </c>
    </row>
    <row r="6973" spans="181:181">
      <c r="FY6973" s="52" t="s">
        <v>124</v>
      </c>
    </row>
    <row r="6975" spans="181:181">
      <c r="FY6975" s="51" t="s">
        <v>1094</v>
      </c>
    </row>
    <row r="6977" spans="181:181">
      <c r="FY6977" s="51" t="s">
        <v>707</v>
      </c>
    </row>
    <row r="6978" spans="181:181">
      <c r="FY6978" s="52" t="s">
        <v>171</v>
      </c>
    </row>
    <row r="6980" spans="181:181">
      <c r="FY6980" s="51" t="s">
        <v>1096</v>
      </c>
    </row>
    <row r="6981" spans="181:181">
      <c r="FY6981" s="52" t="s">
        <v>171</v>
      </c>
    </row>
    <row r="6983" spans="181:181">
      <c r="FY6983" s="51" t="s">
        <v>1097</v>
      </c>
    </row>
    <row r="6985" spans="181:181">
      <c r="FY6985" s="51" t="s">
        <v>1098</v>
      </c>
    </row>
    <row r="6987" spans="181:181">
      <c r="FY6987" s="51" t="s">
        <v>1099</v>
      </c>
    </row>
    <row r="6988" spans="181:181">
      <c r="FY6988" s="52" t="s">
        <v>171</v>
      </c>
    </row>
    <row r="6990" spans="181:181">
      <c r="FY6990" s="51" t="s">
        <v>1101</v>
      </c>
    </row>
    <row r="6991" spans="181:181">
      <c r="FY6991" s="52" t="s">
        <v>171</v>
      </c>
    </row>
    <row r="6993" spans="181:181">
      <c r="FY6993" s="51" t="s">
        <v>98</v>
      </c>
    </row>
    <row r="6997" spans="181:181">
      <c r="FY6997" s="51" t="s">
        <v>1090</v>
      </c>
    </row>
    <row r="6998" spans="181:181">
      <c r="FY6998" s="52" t="s">
        <v>171</v>
      </c>
    </row>
    <row r="7000" spans="181:181">
      <c r="FY7000" s="51" t="s">
        <v>1092</v>
      </c>
    </row>
    <row r="7001" spans="181:181">
      <c r="FY7001" s="52" t="s">
        <v>124</v>
      </c>
    </row>
    <row r="7003" spans="181:181">
      <c r="FY7003" s="51" t="s">
        <v>1094</v>
      </c>
    </row>
    <row r="7005" spans="181:181">
      <c r="FY7005" s="51" t="s">
        <v>707</v>
      </c>
    </row>
    <row r="7006" spans="181:181">
      <c r="FY7006" s="52" t="s">
        <v>171</v>
      </c>
    </row>
    <row r="7008" spans="181:181">
      <c r="FY7008" s="51" t="s">
        <v>1096</v>
      </c>
    </row>
    <row r="7009" spans="181:181">
      <c r="FY7009" s="52" t="s">
        <v>171</v>
      </c>
    </row>
    <row r="7011" spans="181:181">
      <c r="FY7011" s="51" t="s">
        <v>1097</v>
      </c>
    </row>
    <row r="7013" spans="181:181">
      <c r="FY7013" s="51" t="s">
        <v>1098</v>
      </c>
    </row>
    <row r="7015" spans="181:181">
      <c r="FY7015" s="51" t="s">
        <v>1099</v>
      </c>
    </row>
    <row r="7016" spans="181:181">
      <c r="FY7016" s="52" t="s">
        <v>171</v>
      </c>
    </row>
    <row r="7018" spans="181:181">
      <c r="FY7018" s="51" t="s">
        <v>1101</v>
      </c>
    </row>
    <row r="7019" spans="181:181">
      <c r="FY7019" s="52" t="s">
        <v>171</v>
      </c>
    </row>
    <row r="7021" spans="181:181">
      <c r="FY7021" s="51" t="s">
        <v>98</v>
      </c>
    </row>
    <row r="7025" spans="181:181">
      <c r="FY7025" s="51" t="s">
        <v>1090</v>
      </c>
    </row>
    <row r="7026" spans="181:181">
      <c r="FY7026" s="52" t="s">
        <v>171</v>
      </c>
    </row>
    <row r="7028" spans="181:181">
      <c r="FY7028" s="51" t="s">
        <v>1092</v>
      </c>
    </row>
    <row r="7029" spans="181:181">
      <c r="FY7029" s="52" t="s">
        <v>124</v>
      </c>
    </row>
    <row r="7031" spans="181:181">
      <c r="FY7031" s="51" t="s">
        <v>1094</v>
      </c>
    </row>
    <row r="7033" spans="181:181">
      <c r="FY7033" s="51" t="s">
        <v>707</v>
      </c>
    </row>
    <row r="7034" spans="181:181">
      <c r="FY7034" s="52" t="s">
        <v>171</v>
      </c>
    </row>
    <row r="7036" spans="181:181">
      <c r="FY7036" s="51" t="s">
        <v>1096</v>
      </c>
    </row>
    <row r="7037" spans="181:181">
      <c r="FY7037" s="52" t="s">
        <v>171</v>
      </c>
    </row>
    <row r="7039" spans="181:181">
      <c r="FY7039" s="51" t="s">
        <v>1097</v>
      </c>
    </row>
    <row r="7041" spans="181:181">
      <c r="FY7041" s="51" t="s">
        <v>1098</v>
      </c>
    </row>
    <row r="7043" spans="181:181">
      <c r="FY7043" s="51" t="s">
        <v>1099</v>
      </c>
    </row>
    <row r="7044" spans="181:181">
      <c r="FY7044" s="52" t="s">
        <v>171</v>
      </c>
    </row>
    <row r="7046" spans="181:181">
      <c r="FY7046" s="51" t="s">
        <v>1101</v>
      </c>
    </row>
    <row r="7047" spans="181:181">
      <c r="FY7047" s="52" t="s">
        <v>171</v>
      </c>
    </row>
    <row r="7049" spans="181:181">
      <c r="FY7049" s="51" t="s">
        <v>98</v>
      </c>
    </row>
    <row r="7053" spans="181:181">
      <c r="FY7053" s="51" t="s">
        <v>1090</v>
      </c>
    </row>
    <row r="7054" spans="181:181">
      <c r="FY7054" s="52" t="s">
        <v>171</v>
      </c>
    </row>
    <row r="7056" spans="181:181">
      <c r="FY7056" s="51" t="s">
        <v>1092</v>
      </c>
    </row>
    <row r="7057" spans="181:181">
      <c r="FY7057" s="52" t="s">
        <v>124</v>
      </c>
    </row>
    <row r="7059" spans="181:181">
      <c r="FY7059" s="51" t="s">
        <v>1094</v>
      </c>
    </row>
    <row r="7061" spans="181:181">
      <c r="FY7061" s="51" t="s">
        <v>707</v>
      </c>
    </row>
    <row r="7062" spans="181:181">
      <c r="FY7062" s="52" t="s">
        <v>171</v>
      </c>
    </row>
    <row r="7064" spans="181:181">
      <c r="FY7064" s="51" t="s">
        <v>1096</v>
      </c>
    </row>
    <row r="7065" spans="181:181">
      <c r="FY7065" s="52" t="s">
        <v>171</v>
      </c>
    </row>
    <row r="7067" spans="181:181">
      <c r="FY7067" s="51" t="s">
        <v>1097</v>
      </c>
    </row>
    <row r="7069" spans="181:181">
      <c r="FY7069" s="51" t="s">
        <v>1098</v>
      </c>
    </row>
    <row r="7071" spans="181:181">
      <c r="FY7071" s="51" t="s">
        <v>1099</v>
      </c>
    </row>
    <row r="7072" spans="181:181">
      <c r="FY7072" s="52" t="s">
        <v>171</v>
      </c>
    </row>
    <row r="7074" spans="181:181">
      <c r="FY7074" s="51" t="s">
        <v>1101</v>
      </c>
    </row>
    <row r="7075" spans="181:181">
      <c r="FY7075" s="52" t="s">
        <v>171</v>
      </c>
    </row>
    <row r="7077" spans="181:181">
      <c r="FY7077" s="51" t="s">
        <v>98</v>
      </c>
    </row>
    <row r="7081" spans="181:181">
      <c r="FY7081" s="51" t="s">
        <v>1090</v>
      </c>
    </row>
    <row r="7082" spans="181:181">
      <c r="FY7082" s="52" t="s">
        <v>171</v>
      </c>
    </row>
    <row r="7084" spans="181:181">
      <c r="FY7084" s="51" t="s">
        <v>1092</v>
      </c>
    </row>
    <row r="7085" spans="181:181">
      <c r="FY7085" s="52" t="s">
        <v>124</v>
      </c>
    </row>
    <row r="7087" spans="181:181">
      <c r="FY7087" s="51" t="s">
        <v>1094</v>
      </c>
    </row>
    <row r="7089" spans="181:181">
      <c r="FY7089" s="51" t="s">
        <v>707</v>
      </c>
    </row>
    <row r="7090" spans="181:181">
      <c r="FY7090" s="52" t="s">
        <v>171</v>
      </c>
    </row>
    <row r="7092" spans="181:181">
      <c r="FY7092" s="51" t="s">
        <v>1096</v>
      </c>
    </row>
    <row r="7093" spans="181:181">
      <c r="FY7093" s="52" t="s">
        <v>171</v>
      </c>
    </row>
    <row r="7095" spans="181:181">
      <c r="FY7095" s="51" t="s">
        <v>1097</v>
      </c>
    </row>
    <row r="7097" spans="181:181">
      <c r="FY7097" s="51" t="s">
        <v>1098</v>
      </c>
    </row>
    <row r="7099" spans="181:181">
      <c r="FY7099" s="51" t="s">
        <v>1099</v>
      </c>
    </row>
    <row r="7100" spans="181:181">
      <c r="FY7100" s="52" t="s">
        <v>171</v>
      </c>
    </row>
    <row r="7102" spans="181:181">
      <c r="FY7102" s="51" t="s">
        <v>1101</v>
      </c>
    </row>
    <row r="7103" spans="181:181">
      <c r="FY7103" s="52" t="s">
        <v>171</v>
      </c>
    </row>
    <row r="7105" spans="181:181">
      <c r="FY7105" s="51" t="s">
        <v>98</v>
      </c>
    </row>
    <row r="7109" spans="181:181">
      <c r="FY7109" s="51" t="s">
        <v>1090</v>
      </c>
    </row>
    <row r="7110" spans="181:181">
      <c r="FY7110" s="52" t="s">
        <v>171</v>
      </c>
    </row>
    <row r="7112" spans="181:181">
      <c r="FY7112" s="51" t="s">
        <v>1092</v>
      </c>
    </row>
    <row r="7113" spans="181:181">
      <c r="FY7113" s="52" t="s">
        <v>124</v>
      </c>
    </row>
    <row r="7115" spans="181:181">
      <c r="FY7115" s="51" t="s">
        <v>1094</v>
      </c>
    </row>
    <row r="7117" spans="181:181">
      <c r="FY7117" s="51" t="s">
        <v>707</v>
      </c>
    </row>
    <row r="7118" spans="181:181">
      <c r="FY7118" s="52" t="s">
        <v>171</v>
      </c>
    </row>
    <row r="7120" spans="181:181">
      <c r="FY7120" s="51" t="s">
        <v>1096</v>
      </c>
    </row>
    <row r="7121" spans="181:181">
      <c r="FY7121" s="52" t="s">
        <v>171</v>
      </c>
    </row>
    <row r="7123" spans="181:181">
      <c r="FY7123" s="51" t="s">
        <v>1097</v>
      </c>
    </row>
    <row r="7125" spans="181:181">
      <c r="FY7125" s="51" t="s">
        <v>1098</v>
      </c>
    </row>
    <row r="7127" spans="181:181">
      <c r="FY7127" s="51" t="s">
        <v>1099</v>
      </c>
    </row>
    <row r="7128" spans="181:181">
      <c r="FY7128" s="52" t="s">
        <v>171</v>
      </c>
    </row>
    <row r="7130" spans="181:181">
      <c r="FY7130" s="51" t="s">
        <v>1101</v>
      </c>
    </row>
    <row r="7131" spans="181:181">
      <c r="FY7131" s="52" t="s">
        <v>171</v>
      </c>
    </row>
    <row r="7133" spans="181:181">
      <c r="FY7133" s="51" t="s">
        <v>98</v>
      </c>
    </row>
    <row r="7137" spans="181:181">
      <c r="FY7137" s="51" t="s">
        <v>1090</v>
      </c>
    </row>
    <row r="7138" spans="181:181">
      <c r="FY7138" s="52" t="s">
        <v>171</v>
      </c>
    </row>
    <row r="7140" spans="181:181">
      <c r="FY7140" s="51" t="s">
        <v>1092</v>
      </c>
    </row>
    <row r="7141" spans="181:181">
      <c r="FY7141" s="52" t="s">
        <v>124</v>
      </c>
    </row>
    <row r="7143" spans="181:181">
      <c r="FY7143" s="51" t="s">
        <v>1094</v>
      </c>
    </row>
    <row r="7145" spans="181:181">
      <c r="FY7145" s="51" t="s">
        <v>707</v>
      </c>
    </row>
    <row r="7146" spans="181:181">
      <c r="FY7146" s="52" t="s">
        <v>171</v>
      </c>
    </row>
    <row r="7148" spans="181:181">
      <c r="FY7148" s="51" t="s">
        <v>1096</v>
      </c>
    </row>
    <row r="7149" spans="181:181">
      <c r="FY7149" s="52" t="s">
        <v>171</v>
      </c>
    </row>
    <row r="7151" spans="181:181">
      <c r="FY7151" s="51" t="s">
        <v>1097</v>
      </c>
    </row>
    <row r="7153" spans="181:181">
      <c r="FY7153" s="51" t="s">
        <v>1098</v>
      </c>
    </row>
    <row r="7155" spans="181:181">
      <c r="FY7155" s="51" t="s">
        <v>1099</v>
      </c>
    </row>
    <row r="7156" spans="181:181">
      <c r="FY7156" s="52" t="s">
        <v>171</v>
      </c>
    </row>
    <row r="7158" spans="181:181">
      <c r="FY7158" s="51" t="s">
        <v>1101</v>
      </c>
    </row>
    <row r="7159" spans="181:181">
      <c r="FY7159" s="52" t="s">
        <v>171</v>
      </c>
    </row>
    <row r="7161" spans="181:181">
      <c r="FY7161" s="51" t="s">
        <v>98</v>
      </c>
    </row>
    <row r="7165" spans="181:181">
      <c r="FY7165" s="51" t="s">
        <v>1090</v>
      </c>
    </row>
    <row r="7166" spans="181:181">
      <c r="FY7166" s="52" t="s">
        <v>171</v>
      </c>
    </row>
    <row r="7168" spans="181:181">
      <c r="FY7168" s="51" t="s">
        <v>1092</v>
      </c>
    </row>
    <row r="7169" spans="181:181">
      <c r="FY7169" s="52" t="s">
        <v>124</v>
      </c>
    </row>
    <row r="7171" spans="181:181">
      <c r="FY7171" s="51" t="s">
        <v>1094</v>
      </c>
    </row>
    <row r="7173" spans="181:181">
      <c r="FY7173" s="51" t="s">
        <v>707</v>
      </c>
    </row>
    <row r="7174" spans="181:181">
      <c r="FY7174" s="52" t="s">
        <v>171</v>
      </c>
    </row>
    <row r="7176" spans="181:181">
      <c r="FY7176" s="51" t="s">
        <v>1096</v>
      </c>
    </row>
    <row r="7177" spans="181:181">
      <c r="FY7177" s="52" t="s">
        <v>171</v>
      </c>
    </row>
    <row r="7179" spans="181:181">
      <c r="FY7179" s="51" t="s">
        <v>1097</v>
      </c>
    </row>
    <row r="7181" spans="181:181">
      <c r="FY7181" s="51" t="s">
        <v>1098</v>
      </c>
    </row>
    <row r="7183" spans="181:181">
      <c r="FY7183" s="51" t="s">
        <v>1099</v>
      </c>
    </row>
    <row r="7184" spans="181:181">
      <c r="FY7184" s="52" t="s">
        <v>171</v>
      </c>
    </row>
    <row r="7186" spans="181:181">
      <c r="FY7186" s="51" t="s">
        <v>1101</v>
      </c>
    </row>
    <row r="7187" spans="181:181">
      <c r="FY7187" s="52" t="s">
        <v>171</v>
      </c>
    </row>
    <row r="7189" spans="181:181">
      <c r="FY7189" s="51" t="s">
        <v>98</v>
      </c>
    </row>
    <row r="7193" spans="181:181">
      <c r="FY7193" s="51" t="s">
        <v>1090</v>
      </c>
    </row>
    <row r="7194" spans="181:181">
      <c r="FY7194" s="52" t="s">
        <v>171</v>
      </c>
    </row>
    <row r="7196" spans="181:181">
      <c r="FY7196" s="51" t="s">
        <v>1092</v>
      </c>
    </row>
    <row r="7197" spans="181:181">
      <c r="FY7197" s="52" t="s">
        <v>124</v>
      </c>
    </row>
    <row r="7199" spans="181:181">
      <c r="FY7199" s="51" t="s">
        <v>1094</v>
      </c>
    </row>
    <row r="7201" spans="181:181">
      <c r="FY7201" s="51" t="s">
        <v>707</v>
      </c>
    </row>
    <row r="7202" spans="181:181">
      <c r="FY7202" s="52" t="s">
        <v>171</v>
      </c>
    </row>
    <row r="7204" spans="181:181">
      <c r="FY7204" s="51" t="s">
        <v>1096</v>
      </c>
    </row>
    <row r="7205" spans="181:181">
      <c r="FY7205" s="52" t="s">
        <v>171</v>
      </c>
    </row>
    <row r="7207" spans="181:181">
      <c r="FY7207" s="51" t="s">
        <v>1097</v>
      </c>
    </row>
    <row r="7209" spans="181:181">
      <c r="FY7209" s="51" t="s">
        <v>1098</v>
      </c>
    </row>
    <row r="7211" spans="181:181">
      <c r="FY7211" s="51" t="s">
        <v>1099</v>
      </c>
    </row>
    <row r="7212" spans="181:181">
      <c r="FY7212" s="52" t="s">
        <v>171</v>
      </c>
    </row>
    <row r="7214" spans="181:181">
      <c r="FY7214" s="51" t="s">
        <v>1101</v>
      </c>
    </row>
    <row r="7215" spans="181:181">
      <c r="FY7215" s="52" t="s">
        <v>171</v>
      </c>
    </row>
    <row r="7217" spans="181:181">
      <c r="FY7217" s="51" t="s">
        <v>98</v>
      </c>
    </row>
    <row r="7221" spans="181:181">
      <c r="FY7221" s="51" t="s">
        <v>1090</v>
      </c>
    </row>
    <row r="7222" spans="181:181">
      <c r="FY7222" s="52" t="s">
        <v>171</v>
      </c>
    </row>
    <row r="7224" spans="181:181">
      <c r="FY7224" s="51" t="s">
        <v>1092</v>
      </c>
    </row>
    <row r="7225" spans="181:181">
      <c r="FY7225" s="52" t="s">
        <v>124</v>
      </c>
    </row>
    <row r="7227" spans="181:181">
      <c r="FY7227" s="51" t="s">
        <v>1094</v>
      </c>
    </row>
    <row r="7229" spans="181:181">
      <c r="FY7229" s="51" t="s">
        <v>707</v>
      </c>
    </row>
    <row r="7230" spans="181:181">
      <c r="FY7230" s="52" t="s">
        <v>171</v>
      </c>
    </row>
    <row r="7232" spans="181:181">
      <c r="FY7232" s="51" t="s">
        <v>1096</v>
      </c>
    </row>
    <row r="7233" spans="181:181">
      <c r="FY7233" s="52" t="s">
        <v>171</v>
      </c>
    </row>
    <row r="7235" spans="181:181">
      <c r="FY7235" s="51" t="s">
        <v>1097</v>
      </c>
    </row>
    <row r="7237" spans="181:181">
      <c r="FY7237" s="51" t="s">
        <v>1098</v>
      </c>
    </row>
    <row r="7239" spans="181:181">
      <c r="FY7239" s="51" t="s">
        <v>1099</v>
      </c>
    </row>
    <row r="7240" spans="181:181">
      <c r="FY7240" s="52" t="s">
        <v>171</v>
      </c>
    </row>
    <row r="7242" spans="181:181">
      <c r="FY7242" s="51" t="s">
        <v>1101</v>
      </c>
    </row>
    <row r="7243" spans="181:181">
      <c r="FY7243" s="52" t="s">
        <v>171</v>
      </c>
    </row>
    <row r="7245" spans="181:181">
      <c r="FY7245" s="51" t="s">
        <v>98</v>
      </c>
    </row>
    <row r="7249" spans="181:181">
      <c r="FY7249" s="51" t="s">
        <v>1090</v>
      </c>
    </row>
    <row r="7250" spans="181:181">
      <c r="FY7250" s="52" t="s">
        <v>171</v>
      </c>
    </row>
    <row r="7252" spans="181:181">
      <c r="FY7252" s="51" t="s">
        <v>1092</v>
      </c>
    </row>
    <row r="7253" spans="181:181">
      <c r="FY7253" s="52" t="s">
        <v>124</v>
      </c>
    </row>
    <row r="7255" spans="181:181">
      <c r="FY7255" s="51" t="s">
        <v>1094</v>
      </c>
    </row>
    <row r="7257" spans="181:181">
      <c r="FY7257" s="51" t="s">
        <v>707</v>
      </c>
    </row>
    <row r="7258" spans="181:181">
      <c r="FY7258" s="52" t="s">
        <v>171</v>
      </c>
    </row>
    <row r="7260" spans="181:181">
      <c r="FY7260" s="51" t="s">
        <v>1096</v>
      </c>
    </row>
    <row r="7261" spans="181:181">
      <c r="FY7261" s="52" t="s">
        <v>171</v>
      </c>
    </row>
    <row r="7263" spans="181:181">
      <c r="FY7263" s="51" t="s">
        <v>1097</v>
      </c>
    </row>
    <row r="7265" spans="181:181">
      <c r="FY7265" s="51" t="s">
        <v>1098</v>
      </c>
    </row>
    <row r="7267" spans="181:181">
      <c r="FY7267" s="51" t="s">
        <v>1099</v>
      </c>
    </row>
    <row r="7268" spans="181:181">
      <c r="FY7268" s="52" t="s">
        <v>171</v>
      </c>
    </row>
    <row r="7270" spans="181:181">
      <c r="FY7270" s="51" t="s">
        <v>1101</v>
      </c>
    </row>
    <row r="7271" spans="181:181">
      <c r="FY7271" s="52" t="s">
        <v>171</v>
      </c>
    </row>
    <row r="7273" spans="181:181">
      <c r="FY7273" s="51" t="s">
        <v>98</v>
      </c>
    </row>
    <row r="7277" spans="181:181">
      <c r="FY7277" s="51" t="s">
        <v>1090</v>
      </c>
    </row>
    <row r="7278" spans="181:181">
      <c r="FY7278" s="52" t="s">
        <v>171</v>
      </c>
    </row>
    <row r="7280" spans="181:181">
      <c r="FY7280" s="51" t="s">
        <v>1092</v>
      </c>
    </row>
    <row r="7281" spans="181:181">
      <c r="FY7281" s="52" t="s">
        <v>124</v>
      </c>
    </row>
    <row r="7283" spans="181:181">
      <c r="FY7283" s="51" t="s">
        <v>1094</v>
      </c>
    </row>
    <row r="7285" spans="181:181">
      <c r="FY7285" s="51" t="s">
        <v>707</v>
      </c>
    </row>
    <row r="7286" spans="181:181">
      <c r="FY7286" s="52" t="s">
        <v>171</v>
      </c>
    </row>
    <row r="7288" spans="181:181">
      <c r="FY7288" s="51" t="s">
        <v>1096</v>
      </c>
    </row>
    <row r="7289" spans="181:181">
      <c r="FY7289" s="52" t="s">
        <v>171</v>
      </c>
    </row>
    <row r="7291" spans="181:181">
      <c r="FY7291" s="51" t="s">
        <v>1097</v>
      </c>
    </row>
    <row r="7293" spans="181:181">
      <c r="FY7293" s="51" t="s">
        <v>1098</v>
      </c>
    </row>
    <row r="7295" spans="181:181">
      <c r="FY7295" s="51" t="s">
        <v>1099</v>
      </c>
    </row>
    <row r="7296" spans="181:181">
      <c r="FY7296" s="52" t="s">
        <v>171</v>
      </c>
    </row>
    <row r="7298" spans="181:181">
      <c r="FY7298" s="51" t="s">
        <v>1101</v>
      </c>
    </row>
    <row r="7299" spans="181:181">
      <c r="FY7299" s="52" t="s">
        <v>171</v>
      </c>
    </row>
    <row r="7301" spans="181:181">
      <c r="FY7301" s="51" t="s">
        <v>98</v>
      </c>
    </row>
    <row r="7305" spans="181:181">
      <c r="FY7305" s="51" t="s">
        <v>1090</v>
      </c>
    </row>
    <row r="7306" spans="181:181">
      <c r="FY7306" s="52" t="s">
        <v>171</v>
      </c>
    </row>
    <row r="7308" spans="181:181">
      <c r="FY7308" s="51" t="s">
        <v>1092</v>
      </c>
    </row>
    <row r="7309" spans="181:181">
      <c r="FY7309" s="52" t="s">
        <v>124</v>
      </c>
    </row>
    <row r="7311" spans="181:181">
      <c r="FY7311" s="51" t="s">
        <v>1094</v>
      </c>
    </row>
    <row r="7313" spans="181:181">
      <c r="FY7313" s="51" t="s">
        <v>707</v>
      </c>
    </row>
    <row r="7314" spans="181:181">
      <c r="FY7314" s="52" t="s">
        <v>171</v>
      </c>
    </row>
    <row r="7316" spans="181:181">
      <c r="FY7316" s="51" t="s">
        <v>1096</v>
      </c>
    </row>
    <row r="7317" spans="181:181">
      <c r="FY7317" s="52" t="s">
        <v>171</v>
      </c>
    </row>
    <row r="7319" spans="181:181">
      <c r="FY7319" s="51" t="s">
        <v>1097</v>
      </c>
    </row>
    <row r="7321" spans="181:181">
      <c r="FY7321" s="51" t="s">
        <v>1098</v>
      </c>
    </row>
    <row r="7323" spans="181:181">
      <c r="FY7323" s="51" t="s">
        <v>1099</v>
      </c>
    </row>
    <row r="7324" spans="181:181">
      <c r="FY7324" s="52" t="s">
        <v>171</v>
      </c>
    </row>
    <row r="7326" spans="181:181">
      <c r="FY7326" s="51" t="s">
        <v>1101</v>
      </c>
    </row>
    <row r="7327" spans="181:181">
      <c r="FY7327" s="52" t="s">
        <v>171</v>
      </c>
    </row>
    <row r="7329" spans="181:181">
      <c r="FY7329" s="51" t="s">
        <v>98</v>
      </c>
    </row>
    <row r="7333" spans="181:181">
      <c r="FY7333" s="51" t="s">
        <v>1090</v>
      </c>
    </row>
    <row r="7334" spans="181:181">
      <c r="FY7334" s="52" t="s">
        <v>171</v>
      </c>
    </row>
    <row r="7336" spans="181:181">
      <c r="FY7336" s="51" t="s">
        <v>1092</v>
      </c>
    </row>
    <row r="7337" spans="181:181">
      <c r="FY7337" s="52" t="s">
        <v>124</v>
      </c>
    </row>
    <row r="7339" spans="181:181">
      <c r="FY7339" s="51" t="s">
        <v>1094</v>
      </c>
    </row>
    <row r="7341" spans="181:181">
      <c r="FY7341" s="51" t="s">
        <v>707</v>
      </c>
    </row>
    <row r="7342" spans="181:181">
      <c r="FY7342" s="52" t="s">
        <v>171</v>
      </c>
    </row>
    <row r="7344" spans="181:181">
      <c r="FY7344" s="51" t="s">
        <v>1096</v>
      </c>
    </row>
    <row r="7345" spans="181:181">
      <c r="FY7345" s="52" t="s">
        <v>171</v>
      </c>
    </row>
    <row r="7347" spans="181:181">
      <c r="FY7347" s="51" t="s">
        <v>1097</v>
      </c>
    </row>
    <row r="7349" spans="181:181">
      <c r="FY7349" s="51" t="s">
        <v>1098</v>
      </c>
    </row>
    <row r="7351" spans="181:181">
      <c r="FY7351" s="51" t="s">
        <v>1099</v>
      </c>
    </row>
    <row r="7352" spans="181:181">
      <c r="FY7352" s="52" t="s">
        <v>171</v>
      </c>
    </row>
    <row r="7354" spans="181:181">
      <c r="FY7354" s="51" t="s">
        <v>1101</v>
      </c>
    </row>
    <row r="7355" spans="181:181">
      <c r="FY7355" s="52" t="s">
        <v>171</v>
      </c>
    </row>
    <row r="7357" spans="181:181">
      <c r="FY7357" s="51" t="s">
        <v>98</v>
      </c>
    </row>
    <row r="7361" spans="181:181">
      <c r="FY7361" s="51" t="s">
        <v>1090</v>
      </c>
    </row>
    <row r="7362" spans="181:181">
      <c r="FY7362" s="52" t="s">
        <v>171</v>
      </c>
    </row>
    <row r="7364" spans="181:181">
      <c r="FY7364" s="51" t="s">
        <v>1092</v>
      </c>
    </row>
    <row r="7365" spans="181:181">
      <c r="FY7365" s="52" t="s">
        <v>124</v>
      </c>
    </row>
    <row r="7367" spans="181:181">
      <c r="FY7367" s="51" t="s">
        <v>1094</v>
      </c>
    </row>
    <row r="7369" spans="181:181">
      <c r="FY7369" s="51" t="s">
        <v>707</v>
      </c>
    </row>
    <row r="7370" spans="181:181">
      <c r="FY7370" s="52" t="s">
        <v>171</v>
      </c>
    </row>
    <row r="7372" spans="181:181">
      <c r="FY7372" s="51" t="s">
        <v>1096</v>
      </c>
    </row>
    <row r="7373" spans="181:181">
      <c r="FY7373" s="52" t="s">
        <v>171</v>
      </c>
    </row>
    <row r="7375" spans="181:181">
      <c r="FY7375" s="51" t="s">
        <v>1097</v>
      </c>
    </row>
    <row r="7377" spans="181:181">
      <c r="FY7377" s="51" t="s">
        <v>1098</v>
      </c>
    </row>
    <row r="7379" spans="181:181">
      <c r="FY7379" s="51" t="s">
        <v>1099</v>
      </c>
    </row>
    <row r="7380" spans="181:181">
      <c r="FY7380" s="52" t="s">
        <v>171</v>
      </c>
    </row>
    <row r="7382" spans="181:181">
      <c r="FY7382" s="51" t="s">
        <v>1101</v>
      </c>
    </row>
    <row r="7383" spans="181:181">
      <c r="FY7383" s="52" t="s">
        <v>171</v>
      </c>
    </row>
    <row r="7385" spans="181:181">
      <c r="FY7385" s="51" t="s">
        <v>98</v>
      </c>
    </row>
    <row r="7389" spans="181:181">
      <c r="FY7389" s="51" t="s">
        <v>1090</v>
      </c>
    </row>
    <row r="7390" spans="181:181">
      <c r="FY7390" s="52" t="s">
        <v>171</v>
      </c>
    </row>
    <row r="7392" spans="181:181">
      <c r="FY7392" s="51" t="s">
        <v>1092</v>
      </c>
    </row>
    <row r="7393" spans="181:181">
      <c r="FY7393" s="52" t="s">
        <v>124</v>
      </c>
    </row>
    <row r="7395" spans="181:181">
      <c r="FY7395" s="51" t="s">
        <v>1094</v>
      </c>
    </row>
    <row r="7397" spans="181:181">
      <c r="FY7397" s="51" t="s">
        <v>707</v>
      </c>
    </row>
    <row r="7398" spans="181:181">
      <c r="FY7398" s="52" t="s">
        <v>171</v>
      </c>
    </row>
    <row r="7400" spans="181:181">
      <c r="FY7400" s="51" t="s">
        <v>1096</v>
      </c>
    </row>
    <row r="7401" spans="181:181">
      <c r="FY7401" s="52" t="s">
        <v>171</v>
      </c>
    </row>
    <row r="7403" spans="181:181">
      <c r="FY7403" s="51" t="s">
        <v>1097</v>
      </c>
    </row>
    <row r="7405" spans="181:181">
      <c r="FY7405" s="51" t="s">
        <v>1098</v>
      </c>
    </row>
    <row r="7407" spans="181:181">
      <c r="FY7407" s="51" t="s">
        <v>1099</v>
      </c>
    </row>
    <row r="7408" spans="181:181">
      <c r="FY7408" s="52" t="s">
        <v>171</v>
      </c>
    </row>
    <row r="7410" spans="181:181">
      <c r="FY7410" s="51" t="s">
        <v>1101</v>
      </c>
    </row>
    <row r="7411" spans="181:181">
      <c r="FY7411" s="52" t="s">
        <v>171</v>
      </c>
    </row>
    <row r="7413" spans="181:181">
      <c r="FY7413" s="51" t="s">
        <v>98</v>
      </c>
    </row>
    <row r="7417" spans="181:181">
      <c r="FY7417" s="51" t="s">
        <v>1090</v>
      </c>
    </row>
    <row r="7418" spans="181:181">
      <c r="FY7418" s="52" t="s">
        <v>171</v>
      </c>
    </row>
    <row r="7420" spans="181:181">
      <c r="FY7420" s="51" t="s">
        <v>1092</v>
      </c>
    </row>
    <row r="7421" spans="181:181">
      <c r="FY7421" s="52" t="s">
        <v>124</v>
      </c>
    </row>
    <row r="7423" spans="181:181">
      <c r="FY7423" s="51" t="s">
        <v>1094</v>
      </c>
    </row>
    <row r="7425" spans="181:181">
      <c r="FY7425" s="51" t="s">
        <v>707</v>
      </c>
    </row>
    <row r="7426" spans="181:181">
      <c r="FY7426" s="52" t="s">
        <v>171</v>
      </c>
    </row>
    <row r="7428" spans="181:181">
      <c r="FY7428" s="51" t="s">
        <v>1096</v>
      </c>
    </row>
    <row r="7429" spans="181:181">
      <c r="FY7429" s="52" t="s">
        <v>171</v>
      </c>
    </row>
    <row r="7431" spans="181:181">
      <c r="FY7431" s="51" t="s">
        <v>1097</v>
      </c>
    </row>
    <row r="7433" spans="181:181">
      <c r="FY7433" s="51" t="s">
        <v>1098</v>
      </c>
    </row>
    <row r="7435" spans="181:181">
      <c r="FY7435" s="51" t="s">
        <v>1099</v>
      </c>
    </row>
    <row r="7436" spans="181:181">
      <c r="FY7436" s="52" t="s">
        <v>171</v>
      </c>
    </row>
    <row r="7438" spans="181:181">
      <c r="FY7438" s="51" t="s">
        <v>1101</v>
      </c>
    </row>
    <row r="7439" spans="181:181">
      <c r="FY7439" s="52" t="s">
        <v>171</v>
      </c>
    </row>
    <row r="7441" spans="181:181">
      <c r="FY7441" s="51" t="s">
        <v>98</v>
      </c>
    </row>
    <row r="7445" spans="181:181">
      <c r="FY7445" s="51" t="s">
        <v>1090</v>
      </c>
    </row>
    <row r="7446" spans="181:181">
      <c r="FY7446" s="52" t="s">
        <v>171</v>
      </c>
    </row>
    <row r="7448" spans="181:181">
      <c r="FY7448" s="51" t="s">
        <v>1092</v>
      </c>
    </row>
    <row r="7449" spans="181:181">
      <c r="FY7449" s="52" t="s">
        <v>124</v>
      </c>
    </row>
    <row r="7451" spans="181:181">
      <c r="FY7451" s="51" t="s">
        <v>1094</v>
      </c>
    </row>
    <row r="7453" spans="181:181">
      <c r="FY7453" s="51" t="s">
        <v>707</v>
      </c>
    </row>
    <row r="7454" spans="181:181">
      <c r="FY7454" s="52" t="s">
        <v>171</v>
      </c>
    </row>
    <row r="7456" spans="181:181">
      <c r="FY7456" s="51" t="s">
        <v>1096</v>
      </c>
    </row>
    <row r="7457" spans="181:181">
      <c r="FY7457" s="52" t="s">
        <v>171</v>
      </c>
    </row>
    <row r="7459" spans="181:181">
      <c r="FY7459" s="51" t="s">
        <v>1097</v>
      </c>
    </row>
    <row r="7461" spans="181:181">
      <c r="FY7461" s="51" t="s">
        <v>1098</v>
      </c>
    </row>
    <row r="7463" spans="181:181">
      <c r="FY7463" s="51" t="s">
        <v>1099</v>
      </c>
    </row>
    <row r="7464" spans="181:181">
      <c r="FY7464" s="52" t="s">
        <v>171</v>
      </c>
    </row>
    <row r="7466" spans="181:181">
      <c r="FY7466" s="51" t="s">
        <v>1101</v>
      </c>
    </row>
    <row r="7467" spans="181:181">
      <c r="FY7467" s="52" t="s">
        <v>171</v>
      </c>
    </row>
    <row r="7469" spans="181:181">
      <c r="FY7469" s="51" t="s">
        <v>98</v>
      </c>
    </row>
    <row r="7473" spans="181:181">
      <c r="FY7473" s="51" t="s">
        <v>1090</v>
      </c>
    </row>
    <row r="7474" spans="181:181">
      <c r="FY7474" s="52" t="s">
        <v>171</v>
      </c>
    </row>
    <row r="7476" spans="181:181">
      <c r="FY7476" s="51" t="s">
        <v>1092</v>
      </c>
    </row>
    <row r="7477" spans="181:181">
      <c r="FY7477" s="52" t="s">
        <v>124</v>
      </c>
    </row>
    <row r="7479" spans="181:181">
      <c r="FY7479" s="51" t="s">
        <v>1094</v>
      </c>
    </row>
    <row r="7481" spans="181:181">
      <c r="FY7481" s="51" t="s">
        <v>707</v>
      </c>
    </row>
    <row r="7482" spans="181:181">
      <c r="FY7482" s="52" t="s">
        <v>171</v>
      </c>
    </row>
    <row r="7484" spans="181:181">
      <c r="FY7484" s="51" t="s">
        <v>1096</v>
      </c>
    </row>
    <row r="7485" spans="181:181">
      <c r="FY7485" s="52" t="s">
        <v>171</v>
      </c>
    </row>
    <row r="7487" spans="181:181">
      <c r="FY7487" s="51" t="s">
        <v>1097</v>
      </c>
    </row>
    <row r="7489" spans="181:181">
      <c r="FY7489" s="51" t="s">
        <v>1098</v>
      </c>
    </row>
    <row r="7491" spans="181:181">
      <c r="FY7491" s="51" t="s">
        <v>1099</v>
      </c>
    </row>
    <row r="7492" spans="181:181">
      <c r="FY7492" s="52" t="s">
        <v>171</v>
      </c>
    </row>
    <row r="7494" spans="181:181">
      <c r="FY7494" s="51" t="s">
        <v>1101</v>
      </c>
    </row>
    <row r="7495" spans="181:181">
      <c r="FY7495" s="52" t="s">
        <v>171</v>
      </c>
    </row>
    <row r="7497" spans="181:181">
      <c r="FY7497" s="51" t="s">
        <v>98</v>
      </c>
    </row>
    <row r="7501" spans="181:181">
      <c r="FY7501" s="51" t="s">
        <v>1090</v>
      </c>
    </row>
    <row r="7502" spans="181:181">
      <c r="FY7502" s="52" t="s">
        <v>171</v>
      </c>
    </row>
    <row r="7504" spans="181:181">
      <c r="FY7504" s="51" t="s">
        <v>1092</v>
      </c>
    </row>
    <row r="7505" spans="181:181">
      <c r="FY7505" s="52" t="s">
        <v>124</v>
      </c>
    </row>
    <row r="7507" spans="181:181">
      <c r="FY7507" s="51" t="s">
        <v>1094</v>
      </c>
    </row>
    <row r="7509" spans="181:181">
      <c r="FY7509" s="51" t="s">
        <v>707</v>
      </c>
    </row>
    <row r="7510" spans="181:181">
      <c r="FY7510" s="52" t="s">
        <v>171</v>
      </c>
    </row>
    <row r="7512" spans="181:181">
      <c r="FY7512" s="51" t="s">
        <v>1096</v>
      </c>
    </row>
    <row r="7513" spans="181:181">
      <c r="FY7513" s="52" t="s">
        <v>171</v>
      </c>
    </row>
    <row r="7515" spans="181:181">
      <c r="FY7515" s="51" t="s">
        <v>1097</v>
      </c>
    </row>
    <row r="7517" spans="181:181">
      <c r="FY7517" s="51" t="s">
        <v>1098</v>
      </c>
    </row>
    <row r="7519" spans="181:181">
      <c r="FY7519" s="51" t="s">
        <v>1099</v>
      </c>
    </row>
    <row r="7520" spans="181:181">
      <c r="FY7520" s="52" t="s">
        <v>171</v>
      </c>
    </row>
    <row r="7522" spans="181:181">
      <c r="FY7522" s="51" t="s">
        <v>1101</v>
      </c>
    </row>
    <row r="7523" spans="181:181">
      <c r="FY7523" s="52" t="s">
        <v>171</v>
      </c>
    </row>
    <row r="7525" spans="181:181">
      <c r="FY7525" s="51" t="s">
        <v>98</v>
      </c>
    </row>
    <row r="7529" spans="181:181">
      <c r="FY7529" s="51" t="s">
        <v>1090</v>
      </c>
    </row>
    <row r="7530" spans="181:181">
      <c r="FY7530" s="52" t="s">
        <v>171</v>
      </c>
    </row>
    <row r="7532" spans="181:181">
      <c r="FY7532" s="51" t="s">
        <v>1092</v>
      </c>
    </row>
    <row r="7533" spans="181:181">
      <c r="FY7533" s="52" t="s">
        <v>124</v>
      </c>
    </row>
    <row r="7535" spans="181:181">
      <c r="FY7535" s="51" t="s">
        <v>1094</v>
      </c>
    </row>
    <row r="7537" spans="181:181">
      <c r="FY7537" s="51" t="s">
        <v>707</v>
      </c>
    </row>
    <row r="7538" spans="181:181">
      <c r="FY7538" s="52" t="s">
        <v>171</v>
      </c>
    </row>
    <row r="7540" spans="181:181">
      <c r="FY7540" s="51" t="s">
        <v>1096</v>
      </c>
    </row>
    <row r="7541" spans="181:181">
      <c r="FY7541" s="52" t="s">
        <v>171</v>
      </c>
    </row>
    <row r="7543" spans="181:181">
      <c r="FY7543" s="51" t="s">
        <v>1097</v>
      </c>
    </row>
    <row r="7545" spans="181:181">
      <c r="FY7545" s="51" t="s">
        <v>1098</v>
      </c>
    </row>
    <row r="7547" spans="181:181">
      <c r="FY7547" s="51" t="s">
        <v>1099</v>
      </c>
    </row>
    <row r="7548" spans="181:181">
      <c r="FY7548" s="52" t="s">
        <v>171</v>
      </c>
    </row>
    <row r="7550" spans="181:181">
      <c r="FY7550" s="51" t="s">
        <v>1101</v>
      </c>
    </row>
    <row r="7551" spans="181:181">
      <c r="FY7551" s="52" t="s">
        <v>171</v>
      </c>
    </row>
    <row r="7553" spans="181:181">
      <c r="FY7553" s="51" t="s">
        <v>98</v>
      </c>
    </row>
    <row r="7557" spans="181:181">
      <c r="FY7557" s="51" t="s">
        <v>1090</v>
      </c>
    </row>
    <row r="7558" spans="181:181">
      <c r="FY7558" s="52" t="s">
        <v>171</v>
      </c>
    </row>
    <row r="7560" spans="181:181">
      <c r="FY7560" s="51" t="s">
        <v>1092</v>
      </c>
    </row>
    <row r="7561" spans="181:181">
      <c r="FY7561" s="52" t="s">
        <v>124</v>
      </c>
    </row>
    <row r="7563" spans="181:181">
      <c r="FY7563" s="51" t="s">
        <v>1094</v>
      </c>
    </row>
    <row r="7565" spans="181:181">
      <c r="FY7565" s="51" t="s">
        <v>707</v>
      </c>
    </row>
    <row r="7566" spans="181:181">
      <c r="FY7566" s="52" t="s">
        <v>171</v>
      </c>
    </row>
    <row r="7568" spans="181:181">
      <c r="FY7568" s="51" t="s">
        <v>1096</v>
      </c>
    </row>
    <row r="7569" spans="181:181">
      <c r="FY7569" s="52" t="s">
        <v>171</v>
      </c>
    </row>
    <row r="7571" spans="181:181">
      <c r="FY7571" s="51" t="s">
        <v>1097</v>
      </c>
    </row>
    <row r="7573" spans="181:181">
      <c r="FY7573" s="51" t="s">
        <v>1098</v>
      </c>
    </row>
    <row r="7575" spans="181:181">
      <c r="FY7575" s="51" t="s">
        <v>1099</v>
      </c>
    </row>
    <row r="7576" spans="181:181">
      <c r="FY7576" s="52" t="s">
        <v>171</v>
      </c>
    </row>
    <row r="7578" spans="181:181">
      <c r="FY7578" s="51" t="s">
        <v>1101</v>
      </c>
    </row>
    <row r="7579" spans="181:181">
      <c r="FY7579" s="52" t="s">
        <v>171</v>
      </c>
    </row>
    <row r="7581" spans="181:181">
      <c r="FY7581" s="51" t="s">
        <v>98</v>
      </c>
    </row>
    <row r="7585" spans="181:181">
      <c r="FY7585" s="51" t="s">
        <v>1090</v>
      </c>
    </row>
    <row r="7586" spans="181:181">
      <c r="FY7586" s="52" t="s">
        <v>171</v>
      </c>
    </row>
    <row r="7588" spans="181:181">
      <c r="FY7588" s="51" t="s">
        <v>1092</v>
      </c>
    </row>
    <row r="7589" spans="181:181">
      <c r="FY7589" s="52" t="s">
        <v>124</v>
      </c>
    </row>
    <row r="7591" spans="181:181">
      <c r="FY7591" s="51" t="s">
        <v>1094</v>
      </c>
    </row>
    <row r="7593" spans="181:181">
      <c r="FY7593" s="51" t="s">
        <v>707</v>
      </c>
    </row>
    <row r="7594" spans="181:181">
      <c r="FY7594" s="52" t="s">
        <v>171</v>
      </c>
    </row>
    <row r="7596" spans="181:181">
      <c r="FY7596" s="51" t="s">
        <v>1096</v>
      </c>
    </row>
    <row r="7597" spans="181:181">
      <c r="FY7597" s="52" t="s">
        <v>171</v>
      </c>
    </row>
    <row r="7599" spans="181:181">
      <c r="FY7599" s="51" t="s">
        <v>1097</v>
      </c>
    </row>
    <row r="7601" spans="181:181">
      <c r="FY7601" s="51" t="s">
        <v>1098</v>
      </c>
    </row>
    <row r="7603" spans="181:181">
      <c r="FY7603" s="51" t="s">
        <v>1099</v>
      </c>
    </row>
    <row r="7604" spans="181:181">
      <c r="FY7604" s="52" t="s">
        <v>171</v>
      </c>
    </row>
    <row r="7606" spans="181:181">
      <c r="FY7606" s="51" t="s">
        <v>1101</v>
      </c>
    </row>
    <row r="7607" spans="181:181">
      <c r="FY7607" s="52" t="s">
        <v>171</v>
      </c>
    </row>
    <row r="7609" spans="181:181">
      <c r="FY7609" s="51" t="s">
        <v>98</v>
      </c>
    </row>
    <row r="7613" spans="181:181">
      <c r="FY7613" s="51" t="s">
        <v>1090</v>
      </c>
    </row>
    <row r="7614" spans="181:181">
      <c r="FY7614" s="52" t="s">
        <v>171</v>
      </c>
    </row>
    <row r="7616" spans="181:181">
      <c r="FY7616" s="51" t="s">
        <v>1092</v>
      </c>
    </row>
    <row r="7617" spans="181:181">
      <c r="FY7617" s="52" t="s">
        <v>124</v>
      </c>
    </row>
    <row r="7619" spans="181:181">
      <c r="FY7619" s="51" t="s">
        <v>1094</v>
      </c>
    </row>
    <row r="7621" spans="181:181">
      <c r="FY7621" s="51" t="s">
        <v>707</v>
      </c>
    </row>
    <row r="7622" spans="181:181">
      <c r="FY7622" s="52" t="s">
        <v>171</v>
      </c>
    </row>
    <row r="7624" spans="181:181">
      <c r="FY7624" s="51" t="s">
        <v>1096</v>
      </c>
    </row>
    <row r="7625" spans="181:181">
      <c r="FY7625" s="52" t="s">
        <v>171</v>
      </c>
    </row>
    <row r="7627" spans="181:181">
      <c r="FY7627" s="51" t="s">
        <v>1097</v>
      </c>
    </row>
    <row r="7629" spans="181:181">
      <c r="FY7629" s="51" t="s">
        <v>1098</v>
      </c>
    </row>
    <row r="7631" spans="181:181">
      <c r="FY7631" s="51" t="s">
        <v>1099</v>
      </c>
    </row>
    <row r="7632" spans="181:181">
      <c r="FY7632" s="52" t="s">
        <v>171</v>
      </c>
    </row>
    <row r="7634" spans="181:181">
      <c r="FY7634" s="51" t="s">
        <v>1101</v>
      </c>
    </row>
    <row r="7635" spans="181:181">
      <c r="FY7635" s="52" t="s">
        <v>171</v>
      </c>
    </row>
    <row r="7637" spans="181:181">
      <c r="FY7637" s="51" t="s">
        <v>98</v>
      </c>
    </row>
    <row r="7641" spans="181:181">
      <c r="FY7641" s="51" t="s">
        <v>1090</v>
      </c>
    </row>
    <row r="7642" spans="181:181">
      <c r="FY7642" s="52" t="s">
        <v>171</v>
      </c>
    </row>
    <row r="7644" spans="181:181">
      <c r="FY7644" s="51" t="s">
        <v>1092</v>
      </c>
    </row>
    <row r="7645" spans="181:181">
      <c r="FY7645" s="52" t="s">
        <v>124</v>
      </c>
    </row>
    <row r="7647" spans="181:181">
      <c r="FY7647" s="51" t="s">
        <v>1094</v>
      </c>
    </row>
    <row r="7649" spans="181:181">
      <c r="FY7649" s="51" t="s">
        <v>707</v>
      </c>
    </row>
    <row r="7650" spans="181:181">
      <c r="FY7650" s="52" t="s">
        <v>171</v>
      </c>
    </row>
    <row r="7652" spans="181:181">
      <c r="FY7652" s="51" t="s">
        <v>1096</v>
      </c>
    </row>
    <row r="7653" spans="181:181">
      <c r="FY7653" s="52" t="s">
        <v>171</v>
      </c>
    </row>
    <row r="7655" spans="181:181">
      <c r="FY7655" s="51" t="s">
        <v>1097</v>
      </c>
    </row>
    <row r="7657" spans="181:181">
      <c r="FY7657" s="51" t="s">
        <v>1098</v>
      </c>
    </row>
    <row r="7659" spans="181:181">
      <c r="FY7659" s="51" t="s">
        <v>1099</v>
      </c>
    </row>
    <row r="7660" spans="181:181">
      <c r="FY7660" s="52" t="s">
        <v>171</v>
      </c>
    </row>
    <row r="7662" spans="181:181">
      <c r="FY7662" s="51" t="s">
        <v>1101</v>
      </c>
    </row>
    <row r="7663" spans="181:181">
      <c r="FY7663" s="52" t="s">
        <v>171</v>
      </c>
    </row>
    <row r="7665" spans="181:181">
      <c r="FY7665" s="51" t="s">
        <v>98</v>
      </c>
    </row>
    <row r="7669" spans="181:181">
      <c r="FY7669" s="51" t="s">
        <v>1090</v>
      </c>
    </row>
    <row r="7670" spans="181:181">
      <c r="FY7670" s="52" t="s">
        <v>171</v>
      </c>
    </row>
    <row r="7672" spans="181:181">
      <c r="FY7672" s="51" t="s">
        <v>1092</v>
      </c>
    </row>
    <row r="7673" spans="181:181">
      <c r="FY7673" s="52" t="s">
        <v>124</v>
      </c>
    </row>
    <row r="7675" spans="181:181">
      <c r="FY7675" s="51" t="s">
        <v>1094</v>
      </c>
    </row>
    <row r="7677" spans="181:181">
      <c r="FY7677" s="51" t="s">
        <v>707</v>
      </c>
    </row>
    <row r="7678" spans="181:181">
      <c r="FY7678" s="52" t="s">
        <v>171</v>
      </c>
    </row>
    <row r="7680" spans="181:181">
      <c r="FY7680" s="51" t="s">
        <v>1096</v>
      </c>
    </row>
    <row r="7681" spans="181:181">
      <c r="FY7681" s="52" t="s">
        <v>171</v>
      </c>
    </row>
    <row r="7683" spans="181:181">
      <c r="FY7683" s="51" t="s">
        <v>1097</v>
      </c>
    </row>
    <row r="7685" spans="181:181">
      <c r="FY7685" s="51" t="s">
        <v>1098</v>
      </c>
    </row>
    <row r="7687" spans="181:181">
      <c r="FY7687" s="51" t="s">
        <v>1099</v>
      </c>
    </row>
    <row r="7688" spans="181:181">
      <c r="FY7688" s="52" t="s">
        <v>171</v>
      </c>
    </row>
    <row r="7690" spans="181:181">
      <c r="FY7690" s="51" t="s">
        <v>1101</v>
      </c>
    </row>
    <row r="7691" spans="181:181">
      <c r="FY7691" s="52" t="s">
        <v>171</v>
      </c>
    </row>
    <row r="7693" spans="181:181">
      <c r="FY7693" s="51" t="s">
        <v>98</v>
      </c>
    </row>
    <row r="7697" spans="181:181">
      <c r="FY7697" s="51" t="s">
        <v>1090</v>
      </c>
    </row>
    <row r="7698" spans="181:181">
      <c r="FY7698" s="52" t="s">
        <v>171</v>
      </c>
    </row>
    <row r="7700" spans="181:181">
      <c r="FY7700" s="51" t="s">
        <v>1092</v>
      </c>
    </row>
    <row r="7701" spans="181:181">
      <c r="FY7701" s="52" t="s">
        <v>124</v>
      </c>
    </row>
    <row r="7703" spans="181:181">
      <c r="FY7703" s="51" t="s">
        <v>1094</v>
      </c>
    </row>
    <row r="7705" spans="181:181">
      <c r="FY7705" s="51" t="s">
        <v>707</v>
      </c>
    </row>
    <row r="7706" spans="181:181">
      <c r="FY7706" s="52" t="s">
        <v>171</v>
      </c>
    </row>
    <row r="7708" spans="181:181">
      <c r="FY7708" s="51" t="s">
        <v>1096</v>
      </c>
    </row>
    <row r="7709" spans="181:181">
      <c r="FY7709" s="52" t="s">
        <v>171</v>
      </c>
    </row>
    <row r="7711" spans="181:181">
      <c r="FY7711" s="51" t="s">
        <v>1097</v>
      </c>
    </row>
    <row r="7713" spans="181:181">
      <c r="FY7713" s="51" t="s">
        <v>1098</v>
      </c>
    </row>
    <row r="7715" spans="181:181">
      <c r="FY7715" s="51" t="s">
        <v>1099</v>
      </c>
    </row>
    <row r="7716" spans="181:181">
      <c r="FY7716" s="52" t="s">
        <v>171</v>
      </c>
    </row>
    <row r="7718" spans="181:181">
      <c r="FY7718" s="51" t="s">
        <v>1101</v>
      </c>
    </row>
    <row r="7719" spans="181:181">
      <c r="FY7719" s="52" t="s">
        <v>171</v>
      </c>
    </row>
    <row r="7721" spans="181:181">
      <c r="FY7721" s="51" t="s">
        <v>98</v>
      </c>
    </row>
    <row r="7725" spans="181:181">
      <c r="FY7725" s="51" t="s">
        <v>1090</v>
      </c>
    </row>
    <row r="7726" spans="181:181">
      <c r="FY7726" s="52" t="s">
        <v>171</v>
      </c>
    </row>
    <row r="7728" spans="181:181">
      <c r="FY7728" s="51" t="s">
        <v>1092</v>
      </c>
    </row>
    <row r="7729" spans="181:181">
      <c r="FY7729" s="52" t="s">
        <v>124</v>
      </c>
    </row>
    <row r="7731" spans="181:181">
      <c r="FY7731" s="51" t="s">
        <v>1094</v>
      </c>
    </row>
    <row r="7733" spans="181:181">
      <c r="FY7733" s="51" t="s">
        <v>707</v>
      </c>
    </row>
    <row r="7734" spans="181:181">
      <c r="FY7734" s="52" t="s">
        <v>171</v>
      </c>
    </row>
    <row r="7736" spans="181:181">
      <c r="FY7736" s="51" t="s">
        <v>1096</v>
      </c>
    </row>
    <row r="7737" spans="181:181">
      <c r="FY7737" s="52" t="s">
        <v>171</v>
      </c>
    </row>
    <row r="7739" spans="181:181">
      <c r="FY7739" s="51" t="s">
        <v>1097</v>
      </c>
    </row>
    <row r="7741" spans="181:181">
      <c r="FY7741" s="51" t="s">
        <v>1098</v>
      </c>
    </row>
    <row r="7743" spans="181:181">
      <c r="FY7743" s="51" t="s">
        <v>1099</v>
      </c>
    </row>
    <row r="7744" spans="181:181">
      <c r="FY7744" s="52" t="s">
        <v>171</v>
      </c>
    </row>
    <row r="7746" spans="181:181">
      <c r="FY7746" s="51" t="s">
        <v>1101</v>
      </c>
    </row>
    <row r="7747" spans="181:181">
      <c r="FY7747" s="52" t="s">
        <v>171</v>
      </c>
    </row>
    <row r="7749" spans="181:181">
      <c r="FY7749" s="51" t="s">
        <v>98</v>
      </c>
    </row>
    <row r="7753" spans="181:181">
      <c r="FY7753" s="51" t="s">
        <v>1090</v>
      </c>
    </row>
    <row r="7754" spans="181:181">
      <c r="FY7754" s="52" t="s">
        <v>171</v>
      </c>
    </row>
    <row r="7756" spans="181:181">
      <c r="FY7756" s="51" t="s">
        <v>1092</v>
      </c>
    </row>
    <row r="7757" spans="181:181">
      <c r="FY7757" s="52" t="s">
        <v>124</v>
      </c>
    </row>
    <row r="7759" spans="181:181">
      <c r="FY7759" s="51" t="s">
        <v>1094</v>
      </c>
    </row>
    <row r="7761" spans="181:181">
      <c r="FY7761" s="51" t="s">
        <v>707</v>
      </c>
    </row>
    <row r="7762" spans="181:181">
      <c r="FY7762" s="52" t="s">
        <v>171</v>
      </c>
    </row>
    <row r="7764" spans="181:181">
      <c r="FY7764" s="51" t="s">
        <v>1096</v>
      </c>
    </row>
    <row r="7765" spans="181:181">
      <c r="FY7765" s="52" t="s">
        <v>171</v>
      </c>
    </row>
    <row r="7767" spans="181:181">
      <c r="FY7767" s="51" t="s">
        <v>1097</v>
      </c>
    </row>
    <row r="7769" spans="181:181">
      <c r="FY7769" s="51" t="s">
        <v>1098</v>
      </c>
    </row>
    <row r="7771" spans="181:181">
      <c r="FY7771" s="51" t="s">
        <v>1099</v>
      </c>
    </row>
    <row r="7772" spans="181:181">
      <c r="FY7772" s="52" t="s">
        <v>171</v>
      </c>
    </row>
    <row r="7774" spans="181:181">
      <c r="FY7774" s="51" t="s">
        <v>1101</v>
      </c>
    </row>
    <row r="7775" spans="181:181">
      <c r="FY7775" s="52" t="s">
        <v>171</v>
      </c>
    </row>
    <row r="7777" spans="181:181">
      <c r="FY7777" s="51" t="s">
        <v>98</v>
      </c>
    </row>
    <row r="7781" spans="181:181">
      <c r="FY7781" s="51" t="s">
        <v>1090</v>
      </c>
    </row>
    <row r="7782" spans="181:181">
      <c r="FY7782" s="52" t="s">
        <v>171</v>
      </c>
    </row>
    <row r="7784" spans="181:181">
      <c r="FY7784" s="51" t="s">
        <v>1092</v>
      </c>
    </row>
    <row r="7785" spans="181:181">
      <c r="FY7785" s="52" t="s">
        <v>124</v>
      </c>
    </row>
    <row r="7787" spans="181:181">
      <c r="FY7787" s="51" t="s">
        <v>1094</v>
      </c>
    </row>
    <row r="7789" spans="181:181">
      <c r="FY7789" s="51" t="s">
        <v>707</v>
      </c>
    </row>
    <row r="7790" spans="181:181">
      <c r="FY7790" s="52" t="s">
        <v>171</v>
      </c>
    </row>
    <row r="7792" spans="181:181">
      <c r="FY7792" s="51" t="s">
        <v>1096</v>
      </c>
    </row>
    <row r="7793" spans="181:181">
      <c r="FY7793" s="52" t="s">
        <v>171</v>
      </c>
    </row>
    <row r="7795" spans="181:181">
      <c r="FY7795" s="51" t="s">
        <v>1097</v>
      </c>
    </row>
    <row r="7797" spans="181:181">
      <c r="FY7797" s="51" t="s">
        <v>1098</v>
      </c>
    </row>
    <row r="7799" spans="181:181">
      <c r="FY7799" s="51" t="s">
        <v>1099</v>
      </c>
    </row>
    <row r="7800" spans="181:181">
      <c r="FY7800" s="52" t="s">
        <v>171</v>
      </c>
    </row>
    <row r="7802" spans="181:181">
      <c r="FY7802" s="51" t="s">
        <v>1101</v>
      </c>
    </row>
    <row r="7803" spans="181:181">
      <c r="FY7803" s="52" t="s">
        <v>171</v>
      </c>
    </row>
    <row r="7805" spans="181:181">
      <c r="FY7805" s="51" t="s">
        <v>98</v>
      </c>
    </row>
    <row r="7809" spans="181:181">
      <c r="FY7809" s="51" t="s">
        <v>1090</v>
      </c>
    </row>
    <row r="7810" spans="181:181">
      <c r="FY7810" s="52" t="s">
        <v>171</v>
      </c>
    </row>
    <row r="7812" spans="181:181">
      <c r="FY7812" s="51" t="s">
        <v>1092</v>
      </c>
    </row>
    <row r="7813" spans="181:181">
      <c r="FY7813" s="52" t="s">
        <v>124</v>
      </c>
    </row>
    <row r="7815" spans="181:181">
      <c r="FY7815" s="51" t="s">
        <v>1094</v>
      </c>
    </row>
    <row r="7817" spans="181:181">
      <c r="FY7817" s="51" t="s">
        <v>707</v>
      </c>
    </row>
    <row r="7818" spans="181:181">
      <c r="FY7818" s="52" t="s">
        <v>171</v>
      </c>
    </row>
    <row r="7820" spans="181:181">
      <c r="FY7820" s="51" t="s">
        <v>1096</v>
      </c>
    </row>
    <row r="7821" spans="181:181">
      <c r="FY7821" s="52" t="s">
        <v>171</v>
      </c>
    </row>
    <row r="7823" spans="181:181">
      <c r="FY7823" s="51" t="s">
        <v>1097</v>
      </c>
    </row>
    <row r="7825" spans="181:181">
      <c r="FY7825" s="51" t="s">
        <v>1098</v>
      </c>
    </row>
    <row r="7827" spans="181:181">
      <c r="FY7827" s="51" t="s">
        <v>1099</v>
      </c>
    </row>
    <row r="7828" spans="181:181">
      <c r="FY7828" s="52" t="s">
        <v>171</v>
      </c>
    </row>
    <row r="7830" spans="181:181">
      <c r="FY7830" s="51" t="s">
        <v>1101</v>
      </c>
    </row>
    <row r="7831" spans="181:181">
      <c r="FY7831" s="52" t="s">
        <v>171</v>
      </c>
    </row>
    <row r="7833" spans="181:181">
      <c r="FY7833" s="51" t="s">
        <v>98</v>
      </c>
    </row>
    <row r="7837" spans="181:181">
      <c r="FY7837" s="51" t="s">
        <v>1090</v>
      </c>
    </row>
    <row r="7838" spans="181:181">
      <c r="FY7838" s="52" t="s">
        <v>171</v>
      </c>
    </row>
    <row r="7840" spans="181:181">
      <c r="FY7840" s="51" t="s">
        <v>1092</v>
      </c>
    </row>
    <row r="7841" spans="181:181">
      <c r="FY7841" s="52" t="s">
        <v>124</v>
      </c>
    </row>
    <row r="7843" spans="181:181">
      <c r="FY7843" s="51" t="s">
        <v>1094</v>
      </c>
    </row>
    <row r="7845" spans="181:181">
      <c r="FY7845" s="51" t="s">
        <v>707</v>
      </c>
    </row>
    <row r="7846" spans="181:181">
      <c r="FY7846" s="52" t="s">
        <v>171</v>
      </c>
    </row>
    <row r="7848" spans="181:181">
      <c r="FY7848" s="51" t="s">
        <v>1096</v>
      </c>
    </row>
    <row r="7849" spans="181:181">
      <c r="FY7849" s="52" t="s">
        <v>171</v>
      </c>
    </row>
    <row r="7851" spans="181:181">
      <c r="FY7851" s="51" t="s">
        <v>1097</v>
      </c>
    </row>
    <row r="7853" spans="181:181">
      <c r="FY7853" s="51" t="s">
        <v>1098</v>
      </c>
    </row>
    <row r="7855" spans="181:181">
      <c r="FY7855" s="51" t="s">
        <v>1099</v>
      </c>
    </row>
    <row r="7856" spans="181:181">
      <c r="FY7856" s="52" t="s">
        <v>171</v>
      </c>
    </row>
    <row r="7858" spans="181:181">
      <c r="FY7858" s="51" t="s">
        <v>1101</v>
      </c>
    </row>
    <row r="7859" spans="181:181">
      <c r="FY7859" s="52" t="s">
        <v>171</v>
      </c>
    </row>
    <row r="7861" spans="181:181">
      <c r="FY7861" s="51" t="s">
        <v>98</v>
      </c>
    </row>
    <row r="7865" spans="181:181">
      <c r="FY7865" s="51" t="s">
        <v>1090</v>
      </c>
    </row>
    <row r="7866" spans="181:181">
      <c r="FY7866" s="52" t="s">
        <v>171</v>
      </c>
    </row>
    <row r="7868" spans="181:181">
      <c r="FY7868" s="51" t="s">
        <v>1092</v>
      </c>
    </row>
    <row r="7869" spans="181:181">
      <c r="FY7869" s="52" t="s">
        <v>124</v>
      </c>
    </row>
    <row r="7871" spans="181:181">
      <c r="FY7871" s="51" t="s">
        <v>1094</v>
      </c>
    </row>
    <row r="7873" spans="181:181">
      <c r="FY7873" s="51" t="s">
        <v>707</v>
      </c>
    </row>
    <row r="7874" spans="181:181">
      <c r="FY7874" s="52" t="s">
        <v>171</v>
      </c>
    </row>
    <row r="7876" spans="181:181">
      <c r="FY7876" s="51" t="s">
        <v>1096</v>
      </c>
    </row>
    <row r="7877" spans="181:181">
      <c r="FY7877" s="52" t="s">
        <v>171</v>
      </c>
    </row>
    <row r="7879" spans="181:181">
      <c r="FY7879" s="51" t="s">
        <v>1097</v>
      </c>
    </row>
    <row r="7881" spans="181:181">
      <c r="FY7881" s="51" t="s">
        <v>1098</v>
      </c>
    </row>
    <row r="7883" spans="181:181">
      <c r="FY7883" s="51" t="s">
        <v>1099</v>
      </c>
    </row>
    <row r="7884" spans="181:181">
      <c r="FY7884" s="52" t="s">
        <v>171</v>
      </c>
    </row>
    <row r="7886" spans="181:181">
      <c r="FY7886" s="51" t="s">
        <v>1101</v>
      </c>
    </row>
    <row r="7887" spans="181:181">
      <c r="FY7887" s="52" t="s">
        <v>171</v>
      </c>
    </row>
    <row r="7889" spans="181:181">
      <c r="FY7889" s="51" t="s">
        <v>98</v>
      </c>
    </row>
    <row r="7893" spans="181:181">
      <c r="FY7893" s="51" t="s">
        <v>1090</v>
      </c>
    </row>
    <row r="7894" spans="181:181">
      <c r="FY7894" s="52" t="s">
        <v>171</v>
      </c>
    </row>
    <row r="7896" spans="181:181">
      <c r="FY7896" s="51" t="s">
        <v>1092</v>
      </c>
    </row>
    <row r="7897" spans="181:181">
      <c r="FY7897" s="52" t="s">
        <v>124</v>
      </c>
    </row>
    <row r="7899" spans="181:181">
      <c r="FY7899" s="51" t="s">
        <v>1094</v>
      </c>
    </row>
    <row r="7901" spans="181:181">
      <c r="FY7901" s="51" t="s">
        <v>707</v>
      </c>
    </row>
    <row r="7902" spans="181:181">
      <c r="FY7902" s="52" t="s">
        <v>171</v>
      </c>
    </row>
    <row r="7904" spans="181:181">
      <c r="FY7904" s="51" t="s">
        <v>1096</v>
      </c>
    </row>
    <row r="7905" spans="181:181">
      <c r="FY7905" s="52" t="s">
        <v>171</v>
      </c>
    </row>
    <row r="7907" spans="181:181">
      <c r="FY7907" s="51" t="s">
        <v>1097</v>
      </c>
    </row>
    <row r="7909" spans="181:181">
      <c r="FY7909" s="51" t="s">
        <v>1098</v>
      </c>
    </row>
    <row r="7911" spans="181:181">
      <c r="FY7911" s="51" t="s">
        <v>1099</v>
      </c>
    </row>
    <row r="7912" spans="181:181">
      <c r="FY7912" s="52" t="s">
        <v>171</v>
      </c>
    </row>
    <row r="7914" spans="181:181">
      <c r="FY7914" s="51" t="s">
        <v>1101</v>
      </c>
    </row>
    <row r="7915" spans="181:181">
      <c r="FY7915" s="52" t="s">
        <v>171</v>
      </c>
    </row>
    <row r="7917" spans="181:181">
      <c r="FY7917" s="51" t="s">
        <v>98</v>
      </c>
    </row>
    <row r="7921" spans="181:181">
      <c r="FY7921" s="51" t="s">
        <v>1090</v>
      </c>
    </row>
    <row r="7922" spans="181:181">
      <c r="FY7922" s="52" t="s">
        <v>171</v>
      </c>
    </row>
    <row r="7924" spans="181:181">
      <c r="FY7924" s="51" t="s">
        <v>1092</v>
      </c>
    </row>
    <row r="7925" spans="181:181">
      <c r="FY7925" s="52" t="s">
        <v>124</v>
      </c>
    </row>
    <row r="7927" spans="181:181">
      <c r="FY7927" s="51" t="s">
        <v>1094</v>
      </c>
    </row>
    <row r="7929" spans="181:181">
      <c r="FY7929" s="51" t="s">
        <v>707</v>
      </c>
    </row>
    <row r="7930" spans="181:181">
      <c r="FY7930" s="52" t="s">
        <v>171</v>
      </c>
    </row>
    <row r="7932" spans="181:181">
      <c r="FY7932" s="51" t="s">
        <v>1096</v>
      </c>
    </row>
    <row r="7933" spans="181:181">
      <c r="FY7933" s="52" t="s">
        <v>171</v>
      </c>
    </row>
    <row r="7935" spans="181:181">
      <c r="FY7935" s="51" t="s">
        <v>1097</v>
      </c>
    </row>
    <row r="7937" spans="181:181">
      <c r="FY7937" s="51" t="s">
        <v>1098</v>
      </c>
    </row>
    <row r="7939" spans="181:181">
      <c r="FY7939" s="51" t="s">
        <v>1099</v>
      </c>
    </row>
    <row r="7940" spans="181:181">
      <c r="FY7940" s="52" t="s">
        <v>171</v>
      </c>
    </row>
    <row r="7942" spans="181:181">
      <c r="FY7942" s="51" t="s">
        <v>1101</v>
      </c>
    </row>
    <row r="7943" spans="181:181">
      <c r="FY7943" s="52" t="s">
        <v>171</v>
      </c>
    </row>
    <row r="7945" spans="181:181">
      <c r="FY7945" s="51" t="s">
        <v>98</v>
      </c>
    </row>
    <row r="7949" spans="181:181">
      <c r="FY7949" s="51" t="s">
        <v>1090</v>
      </c>
    </row>
    <row r="7950" spans="181:181">
      <c r="FY7950" s="52" t="s">
        <v>171</v>
      </c>
    </row>
    <row r="7952" spans="181:181">
      <c r="FY7952" s="51" t="s">
        <v>1092</v>
      </c>
    </row>
    <row r="7953" spans="181:181">
      <c r="FY7953" s="52" t="s">
        <v>124</v>
      </c>
    </row>
    <row r="7955" spans="181:181">
      <c r="FY7955" s="51" t="s">
        <v>1094</v>
      </c>
    </row>
    <row r="7957" spans="181:181">
      <c r="FY7957" s="51" t="s">
        <v>707</v>
      </c>
    </row>
    <row r="7958" spans="181:181">
      <c r="FY7958" s="52" t="s">
        <v>171</v>
      </c>
    </row>
    <row r="7960" spans="181:181">
      <c r="FY7960" s="51" t="s">
        <v>1096</v>
      </c>
    </row>
    <row r="7961" spans="181:181">
      <c r="FY7961" s="52" t="s">
        <v>171</v>
      </c>
    </row>
    <row r="7963" spans="181:181">
      <c r="FY7963" s="51" t="s">
        <v>1097</v>
      </c>
    </row>
    <row r="7965" spans="181:181">
      <c r="FY7965" s="51" t="s">
        <v>1098</v>
      </c>
    </row>
    <row r="7967" spans="181:181">
      <c r="FY7967" s="51" t="s">
        <v>1099</v>
      </c>
    </row>
    <row r="7968" spans="181:181">
      <c r="FY7968" s="52" t="s">
        <v>171</v>
      </c>
    </row>
    <row r="7970" spans="181:181">
      <c r="FY7970" s="51" t="s">
        <v>1101</v>
      </c>
    </row>
    <row r="7971" spans="181:181">
      <c r="FY7971" s="52" t="s">
        <v>171</v>
      </c>
    </row>
    <row r="7973" spans="181:181">
      <c r="FY7973" s="51" t="s">
        <v>98</v>
      </c>
    </row>
    <row r="7977" spans="181:181">
      <c r="FY7977" s="51" t="s">
        <v>1090</v>
      </c>
    </row>
    <row r="7978" spans="181:181">
      <c r="FY7978" s="52" t="s">
        <v>171</v>
      </c>
    </row>
    <row r="7980" spans="181:181">
      <c r="FY7980" s="51" t="s">
        <v>1092</v>
      </c>
    </row>
    <row r="7981" spans="181:181">
      <c r="FY7981" s="52" t="s">
        <v>124</v>
      </c>
    </row>
    <row r="7983" spans="181:181">
      <c r="FY7983" s="51" t="s">
        <v>1094</v>
      </c>
    </row>
    <row r="7985" spans="181:181">
      <c r="FY7985" s="51" t="s">
        <v>707</v>
      </c>
    </row>
    <row r="7986" spans="181:181">
      <c r="FY7986" s="52" t="s">
        <v>171</v>
      </c>
    </row>
    <row r="7988" spans="181:181">
      <c r="FY7988" s="51" t="s">
        <v>1096</v>
      </c>
    </row>
    <row r="7989" spans="181:181">
      <c r="FY7989" s="52" t="s">
        <v>171</v>
      </c>
    </row>
    <row r="7991" spans="181:181">
      <c r="FY7991" s="51" t="s">
        <v>1097</v>
      </c>
    </row>
    <row r="7993" spans="181:181">
      <c r="FY7993" s="51" t="s">
        <v>1098</v>
      </c>
    </row>
    <row r="7995" spans="181:181">
      <c r="FY7995" s="51" t="s">
        <v>1099</v>
      </c>
    </row>
    <row r="7996" spans="181:181">
      <c r="FY7996" s="52" t="s">
        <v>171</v>
      </c>
    </row>
    <row r="7998" spans="181:181">
      <c r="FY7998" s="51" t="s">
        <v>1101</v>
      </c>
    </row>
    <row r="7999" spans="181:181">
      <c r="FY7999" s="52" t="s">
        <v>171</v>
      </c>
    </row>
    <row r="8001" spans="181:181">
      <c r="FY8001" s="51" t="s">
        <v>98</v>
      </c>
    </row>
    <row r="8005" spans="181:181">
      <c r="FY8005" s="51" t="s">
        <v>1090</v>
      </c>
    </row>
    <row r="8006" spans="181:181">
      <c r="FY8006" s="52" t="s">
        <v>171</v>
      </c>
    </row>
    <row r="8008" spans="181:181">
      <c r="FY8008" s="51" t="s">
        <v>1092</v>
      </c>
    </row>
    <row r="8009" spans="181:181">
      <c r="FY8009" s="52" t="s">
        <v>124</v>
      </c>
    </row>
    <row r="8011" spans="181:181">
      <c r="FY8011" s="51" t="s">
        <v>1094</v>
      </c>
    </row>
    <row r="8013" spans="181:181">
      <c r="FY8013" s="51" t="s">
        <v>707</v>
      </c>
    </row>
    <row r="8014" spans="181:181">
      <c r="FY8014" s="52" t="s">
        <v>171</v>
      </c>
    </row>
    <row r="8016" spans="181:181">
      <c r="FY8016" s="51" t="s">
        <v>1096</v>
      </c>
    </row>
    <row r="8017" spans="181:181">
      <c r="FY8017" s="52" t="s">
        <v>171</v>
      </c>
    </row>
    <row r="8019" spans="181:181">
      <c r="FY8019" s="51" t="s">
        <v>1097</v>
      </c>
    </row>
    <row r="8021" spans="181:181">
      <c r="FY8021" s="51" t="s">
        <v>1098</v>
      </c>
    </row>
    <row r="8023" spans="181:181">
      <c r="FY8023" s="51" t="s">
        <v>1099</v>
      </c>
    </row>
    <row r="8024" spans="181:181">
      <c r="FY8024" s="52" t="s">
        <v>171</v>
      </c>
    </row>
    <row r="8026" spans="181:181">
      <c r="FY8026" s="51" t="s">
        <v>1101</v>
      </c>
    </row>
    <row r="8027" spans="181:181">
      <c r="FY8027" s="52" t="s">
        <v>171</v>
      </c>
    </row>
    <row r="8029" spans="181:181">
      <c r="FY8029" s="51" t="s">
        <v>98</v>
      </c>
    </row>
    <row r="8033" spans="181:181">
      <c r="FY8033" s="51" t="s">
        <v>1090</v>
      </c>
    </row>
    <row r="8034" spans="181:181">
      <c r="FY8034" s="52" t="s">
        <v>171</v>
      </c>
    </row>
    <row r="8036" spans="181:181">
      <c r="FY8036" s="51" t="s">
        <v>1092</v>
      </c>
    </row>
    <row r="8037" spans="181:181">
      <c r="FY8037" s="52" t="s">
        <v>124</v>
      </c>
    </row>
    <row r="8039" spans="181:181">
      <c r="FY8039" s="51" t="s">
        <v>1094</v>
      </c>
    </row>
    <row r="8041" spans="181:181">
      <c r="FY8041" s="51" t="s">
        <v>707</v>
      </c>
    </row>
    <row r="8042" spans="181:181">
      <c r="FY8042" s="52" t="s">
        <v>171</v>
      </c>
    </row>
    <row r="8044" spans="181:181">
      <c r="FY8044" s="51" t="s">
        <v>1096</v>
      </c>
    </row>
    <row r="8045" spans="181:181">
      <c r="FY8045" s="52" t="s">
        <v>171</v>
      </c>
    </row>
    <row r="8047" spans="181:181">
      <c r="FY8047" s="51" t="s">
        <v>1097</v>
      </c>
    </row>
    <row r="8049" spans="181:181">
      <c r="FY8049" s="51" t="s">
        <v>1098</v>
      </c>
    </row>
    <row r="8051" spans="181:181">
      <c r="FY8051" s="51" t="s">
        <v>1099</v>
      </c>
    </row>
    <row r="8052" spans="181:181">
      <c r="FY8052" s="52" t="s">
        <v>171</v>
      </c>
    </row>
    <row r="8054" spans="181:181">
      <c r="FY8054" s="51" t="s">
        <v>1101</v>
      </c>
    </row>
    <row r="8055" spans="181:181">
      <c r="FY8055" s="52" t="s">
        <v>171</v>
      </c>
    </row>
    <row r="8057" spans="181:181">
      <c r="FY8057" s="51" t="s">
        <v>98</v>
      </c>
    </row>
    <row r="8061" spans="181:181">
      <c r="FY8061" s="51" t="s">
        <v>1090</v>
      </c>
    </row>
    <row r="8062" spans="181:181">
      <c r="FY8062" s="52" t="s">
        <v>171</v>
      </c>
    </row>
    <row r="8064" spans="181:181">
      <c r="FY8064" s="51" t="s">
        <v>1092</v>
      </c>
    </row>
    <row r="8065" spans="181:181">
      <c r="FY8065" s="52" t="s">
        <v>124</v>
      </c>
    </row>
    <row r="8067" spans="181:181">
      <c r="FY8067" s="51" t="s">
        <v>1094</v>
      </c>
    </row>
    <row r="8069" spans="181:181">
      <c r="FY8069" s="51" t="s">
        <v>707</v>
      </c>
    </row>
    <row r="8070" spans="181:181">
      <c r="FY8070" s="52" t="s">
        <v>171</v>
      </c>
    </row>
    <row r="8072" spans="181:181">
      <c r="FY8072" s="51" t="s">
        <v>1096</v>
      </c>
    </row>
    <row r="8073" spans="181:181">
      <c r="FY8073" s="52" t="s">
        <v>171</v>
      </c>
    </row>
    <row r="8075" spans="181:181">
      <c r="FY8075" s="51" t="s">
        <v>1097</v>
      </c>
    </row>
    <row r="8077" spans="181:181">
      <c r="FY8077" s="51" t="s">
        <v>1098</v>
      </c>
    </row>
    <row r="8079" spans="181:181">
      <c r="FY8079" s="51" t="s">
        <v>1099</v>
      </c>
    </row>
    <row r="8080" spans="181:181">
      <c r="FY8080" s="52" t="s">
        <v>171</v>
      </c>
    </row>
    <row r="8082" spans="181:181">
      <c r="FY8082" s="51" t="s">
        <v>1101</v>
      </c>
    </row>
    <row r="8083" spans="181:181">
      <c r="FY8083" s="52" t="s">
        <v>171</v>
      </c>
    </row>
    <row r="8085" spans="181:181">
      <c r="FY8085" s="51" t="s">
        <v>98</v>
      </c>
    </row>
    <row r="8089" spans="181:181">
      <c r="FY8089" s="51" t="s">
        <v>1090</v>
      </c>
    </row>
    <row r="8090" spans="181:181">
      <c r="FY8090" s="52" t="s">
        <v>171</v>
      </c>
    </row>
    <row r="8092" spans="181:181">
      <c r="FY8092" s="51" t="s">
        <v>1092</v>
      </c>
    </row>
    <row r="8093" spans="181:181">
      <c r="FY8093" s="52" t="s">
        <v>124</v>
      </c>
    </row>
    <row r="8095" spans="181:181">
      <c r="FY8095" s="51" t="s">
        <v>1094</v>
      </c>
    </row>
    <row r="8097" spans="181:181">
      <c r="FY8097" s="51" t="s">
        <v>707</v>
      </c>
    </row>
    <row r="8098" spans="181:181">
      <c r="FY8098" s="52" t="s">
        <v>171</v>
      </c>
    </row>
    <row r="8100" spans="181:181">
      <c r="FY8100" s="51" t="s">
        <v>1096</v>
      </c>
    </row>
    <row r="8101" spans="181:181">
      <c r="FY8101" s="52" t="s">
        <v>171</v>
      </c>
    </row>
    <row r="8103" spans="181:181">
      <c r="FY8103" s="51" t="s">
        <v>1097</v>
      </c>
    </row>
    <row r="8105" spans="181:181">
      <c r="FY8105" s="51" t="s">
        <v>1098</v>
      </c>
    </row>
    <row r="8107" spans="181:181">
      <c r="FY8107" s="51" t="s">
        <v>1099</v>
      </c>
    </row>
    <row r="8108" spans="181:181">
      <c r="FY8108" s="52" t="s">
        <v>171</v>
      </c>
    </row>
    <row r="8110" spans="181:181">
      <c r="FY8110" s="51" t="s">
        <v>1101</v>
      </c>
    </row>
    <row r="8111" spans="181:181">
      <c r="FY8111" s="52" t="s">
        <v>171</v>
      </c>
    </row>
    <row r="8113" spans="181:181">
      <c r="FY8113" s="51" t="s">
        <v>98</v>
      </c>
    </row>
    <row r="8117" spans="181:181">
      <c r="FY8117" s="51" t="s">
        <v>1090</v>
      </c>
    </row>
    <row r="8118" spans="181:181">
      <c r="FY8118" s="52" t="s">
        <v>171</v>
      </c>
    </row>
    <row r="8120" spans="181:181">
      <c r="FY8120" s="51" t="s">
        <v>1092</v>
      </c>
    </row>
    <row r="8121" spans="181:181">
      <c r="FY8121" s="52" t="s">
        <v>124</v>
      </c>
    </row>
    <row r="8123" spans="181:181">
      <c r="FY8123" s="51" t="s">
        <v>1094</v>
      </c>
    </row>
    <row r="8125" spans="181:181">
      <c r="FY8125" s="51" t="s">
        <v>707</v>
      </c>
    </row>
    <row r="8126" spans="181:181">
      <c r="FY8126" s="52" t="s">
        <v>171</v>
      </c>
    </row>
    <row r="8128" spans="181:181">
      <c r="FY8128" s="51" t="s">
        <v>1096</v>
      </c>
    </row>
    <row r="8129" spans="181:181">
      <c r="FY8129" s="52" t="s">
        <v>171</v>
      </c>
    </row>
    <row r="8131" spans="181:181">
      <c r="FY8131" s="51" t="s">
        <v>1097</v>
      </c>
    </row>
    <row r="8133" spans="181:181">
      <c r="FY8133" s="51" t="s">
        <v>1098</v>
      </c>
    </row>
    <row r="8135" spans="181:181">
      <c r="FY8135" s="51" t="s">
        <v>1099</v>
      </c>
    </row>
    <row r="8136" spans="181:181">
      <c r="FY8136" s="52" t="s">
        <v>171</v>
      </c>
    </row>
    <row r="8138" spans="181:181">
      <c r="FY8138" s="51" t="s">
        <v>1101</v>
      </c>
    </row>
    <row r="8139" spans="181:181">
      <c r="FY8139" s="52" t="s">
        <v>171</v>
      </c>
    </row>
    <row r="8141" spans="181:181">
      <c r="FY8141" s="51" t="s">
        <v>98</v>
      </c>
    </row>
    <row r="8145" spans="181:181">
      <c r="FY8145" s="51" t="s">
        <v>1090</v>
      </c>
    </row>
    <row r="8146" spans="181:181">
      <c r="FY8146" s="52" t="s">
        <v>171</v>
      </c>
    </row>
    <row r="8148" spans="181:181">
      <c r="FY8148" s="51" t="s">
        <v>1092</v>
      </c>
    </row>
    <row r="8149" spans="181:181">
      <c r="FY8149" s="52" t="s">
        <v>124</v>
      </c>
    </row>
    <row r="8151" spans="181:181">
      <c r="FY8151" s="51" t="s">
        <v>1094</v>
      </c>
    </row>
    <row r="8153" spans="181:181">
      <c r="FY8153" s="51" t="s">
        <v>707</v>
      </c>
    </row>
    <row r="8154" spans="181:181">
      <c r="FY8154" s="52" t="s">
        <v>171</v>
      </c>
    </row>
    <row r="8156" spans="181:181">
      <c r="FY8156" s="51" t="s">
        <v>1096</v>
      </c>
    </row>
    <row r="8157" spans="181:181">
      <c r="FY8157" s="52" t="s">
        <v>171</v>
      </c>
    </row>
    <row r="8159" spans="181:181">
      <c r="FY8159" s="51" t="s">
        <v>1097</v>
      </c>
    </row>
    <row r="8161" spans="181:181">
      <c r="FY8161" s="51" t="s">
        <v>1098</v>
      </c>
    </row>
    <row r="8163" spans="181:181">
      <c r="FY8163" s="51" t="s">
        <v>1099</v>
      </c>
    </row>
    <row r="8164" spans="181:181">
      <c r="FY8164" s="52" t="s">
        <v>171</v>
      </c>
    </row>
    <row r="8166" spans="181:181">
      <c r="FY8166" s="51" t="s">
        <v>1101</v>
      </c>
    </row>
    <row r="8167" spans="181:181">
      <c r="FY8167" s="52" t="s">
        <v>171</v>
      </c>
    </row>
    <row r="8169" spans="181:181">
      <c r="FY8169" s="51" t="s">
        <v>98</v>
      </c>
    </row>
    <row r="8173" spans="181:181" ht="16.5">
      <c r="FY8173" s="50" t="s">
        <v>1121</v>
      </c>
    </row>
    <row r="8176" spans="181:181" ht="15" thickBot="1">
      <c r="FY8176" s="51" t="s">
        <v>1122</v>
      </c>
    </row>
    <row r="8177" spans="181:182" ht="15" thickBot="1">
      <c r="FY8177" s="69" t="s">
        <v>1123</v>
      </c>
      <c r="FZ8177" s="69" t="s">
        <v>98</v>
      </c>
    </row>
    <row r="8178" spans="181:182" ht="128.5" thickBot="1">
      <c r="FY8178" s="70" t="s">
        <v>1275</v>
      </c>
      <c r="FZ8178" s="70" t="s">
        <v>9622</v>
      </c>
    </row>
    <row r="8179" spans="181:182" ht="16.5">
      <c r="FY8179" s="50" t="s">
        <v>1128</v>
      </c>
    </row>
    <row r="8182" spans="181:182">
      <c r="FY8182" s="51" t="s">
        <v>1129</v>
      </c>
    </row>
    <row r="8183" spans="181:182">
      <c r="FY8183" s="52" t="s">
        <v>112</v>
      </c>
    </row>
    <row r="8185" spans="181:182" ht="16.5">
      <c r="FY8185" s="50" t="s">
        <v>1140</v>
      </c>
    </row>
    <row r="8188" spans="181:182" ht="16.5">
      <c r="FY8188" s="50" t="s">
        <v>1141</v>
      </c>
    </row>
    <row r="8191" spans="181:182">
      <c r="FY8191" s="51" t="s">
        <v>1142</v>
      </c>
    </row>
    <row r="8193" spans="181:181">
      <c r="FY8193" s="51" t="s">
        <v>72</v>
      </c>
    </row>
    <row r="8195" spans="181:181">
      <c r="FY8195" s="51" t="s">
        <v>1143</v>
      </c>
    </row>
    <row r="8196" spans="181:181">
      <c r="FY8196" s="52" t="s">
        <v>95</v>
      </c>
    </row>
    <row r="8198" spans="181:181">
      <c r="FY8198" s="51" t="s">
        <v>1145</v>
      </c>
    </row>
    <row r="8199" spans="181:181">
      <c r="FY8199" s="52" t="s">
        <v>97</v>
      </c>
    </row>
    <row r="8201" spans="181:181">
      <c r="FY8201" s="51" t="s">
        <v>1147</v>
      </c>
    </row>
    <row r="8202" spans="181:181">
      <c r="FY8202" s="52">
        <v>6308208</v>
      </c>
    </row>
    <row r="8204" spans="181:181">
      <c r="FY8204" s="51" t="s">
        <v>98</v>
      </c>
    </row>
    <row r="8205" spans="181:181">
      <c r="FY8205" s="52" t="s">
        <v>9623</v>
      </c>
    </row>
    <row r="8207" spans="181:181">
      <c r="FY8207" s="51" t="s">
        <v>1095</v>
      </c>
    </row>
    <row r="8209" spans="181:181">
      <c r="FY8209" s="51" t="s">
        <v>1143</v>
      </c>
    </row>
    <row r="8210" spans="181:181">
      <c r="FY8210" s="52" t="s">
        <v>95</v>
      </c>
    </row>
    <row r="8212" spans="181:181">
      <c r="FY8212" s="51" t="s">
        <v>1145</v>
      </c>
    </row>
    <row r="8213" spans="181:181">
      <c r="FY8213" s="52" t="s">
        <v>97</v>
      </c>
    </row>
    <row r="8215" spans="181:181">
      <c r="FY8215" s="51" t="s">
        <v>1147</v>
      </c>
    </row>
    <row r="8216" spans="181:181">
      <c r="FY8216" s="52">
        <v>4719308</v>
      </c>
    </row>
    <row r="8218" spans="181:181">
      <c r="FY8218" s="51" t="s">
        <v>98</v>
      </c>
    </row>
    <row r="8219" spans="181:181">
      <c r="FY8219" s="52" t="s">
        <v>9484</v>
      </c>
    </row>
    <row r="8221" spans="181:181">
      <c r="FY8221" s="51" t="s">
        <v>1114</v>
      </c>
    </row>
    <row r="8223" spans="181:181">
      <c r="FY8223" s="51" t="s">
        <v>1143</v>
      </c>
    </row>
    <row r="8225" spans="181:181">
      <c r="FY8225" s="51" t="s">
        <v>1145</v>
      </c>
    </row>
    <row r="8227" spans="181:181">
      <c r="FY8227" s="51" t="s">
        <v>1147</v>
      </c>
    </row>
    <row r="8229" spans="181:181">
      <c r="FY8229" s="51" t="s">
        <v>98</v>
      </c>
    </row>
    <row r="8231" spans="181:181" ht="16.5">
      <c r="FY8231" s="50" t="s">
        <v>1148</v>
      </c>
    </row>
    <row r="8234" spans="181:181">
      <c r="FY8234" s="51" t="s">
        <v>1149</v>
      </c>
    </row>
    <row r="8235" spans="181:181">
      <c r="FY8235" s="52" t="s">
        <v>470</v>
      </c>
    </row>
  </sheetData>
  <mergeCells count="126">
    <mergeCell ref="AQ89:AQ97"/>
    <mergeCell ref="KE74:KE78"/>
    <mergeCell ref="KG74:KG78"/>
    <mergeCell ref="GO1112:GO1113"/>
    <mergeCell ref="IL59:IL63"/>
    <mergeCell ref="IN59:IN63"/>
    <mergeCell ref="P80:P81"/>
    <mergeCell ref="DQ59:DQ60"/>
    <mergeCell ref="DS59:DS60"/>
    <mergeCell ref="EF71:EF79"/>
    <mergeCell ref="EH71:EH79"/>
    <mergeCell ref="GE637:GE638"/>
    <mergeCell ref="JP79:JP80"/>
    <mergeCell ref="JR79:JR80"/>
    <mergeCell ref="AF644:AF646"/>
    <mergeCell ref="BS142:BS150"/>
    <mergeCell ref="BU142:BU150"/>
    <mergeCell ref="CW99:CW100"/>
    <mergeCell ref="CY99:CY100"/>
    <mergeCell ref="DL82:DL84"/>
    <mergeCell ref="DN82:DN84"/>
    <mergeCell ref="CO81:CO89"/>
    <mergeCell ref="CO95:CO96"/>
    <mergeCell ref="CO97:CO98"/>
    <mergeCell ref="L735:L736"/>
    <mergeCell ref="EK116:EK117"/>
    <mergeCell ref="EM116:EM117"/>
    <mergeCell ref="HM63:HM65"/>
    <mergeCell ref="EF80:EF81"/>
    <mergeCell ref="EH80:EH81"/>
    <mergeCell ref="EG87:EG88"/>
    <mergeCell ref="EH87:EH88"/>
    <mergeCell ref="F126:F127"/>
    <mergeCell ref="K76:K77"/>
    <mergeCell ref="EQ148:EQ149"/>
    <mergeCell ref="ER148:ER149"/>
    <mergeCell ref="EQ150:EQ151"/>
    <mergeCell ref="ER150:ER151"/>
    <mergeCell ref="EP152:EP153"/>
    <mergeCell ref="ER152:ER153"/>
    <mergeCell ref="GN118:GN123"/>
    <mergeCell ref="R80:R81"/>
    <mergeCell ref="GP118:GP123"/>
    <mergeCell ref="FE67:FE75"/>
    <mergeCell ref="FG67:FG75"/>
    <mergeCell ref="H126:H127"/>
    <mergeCell ref="DV70:DV73"/>
    <mergeCell ref="DX70:DX73"/>
    <mergeCell ref="M76:M77"/>
    <mergeCell ref="A57:A58"/>
    <mergeCell ref="C57:C58"/>
    <mergeCell ref="JF58:JF59"/>
    <mergeCell ref="JH58:JH59"/>
    <mergeCell ref="EU121:EU129"/>
    <mergeCell ref="EW121:EW129"/>
    <mergeCell ref="HO63:HO65"/>
    <mergeCell ref="GD59:GD61"/>
    <mergeCell ref="GF59:GF61"/>
    <mergeCell ref="HW80:HW85"/>
    <mergeCell ref="HY80:HY85"/>
    <mergeCell ref="AV109:AV110"/>
    <mergeCell ref="AV111:AV112"/>
    <mergeCell ref="AV113:AV114"/>
    <mergeCell ref="AJ80:AJ81"/>
    <mergeCell ref="AL80:AL81"/>
    <mergeCell ref="AK88:AK89"/>
    <mergeCell ref="AL88:AL89"/>
    <mergeCell ref="BD86:BD93"/>
    <mergeCell ref="BF86:BF93"/>
    <mergeCell ref="BI110:BI118"/>
    <mergeCell ref="BK110:BK118"/>
    <mergeCell ref="CO103:CO104"/>
    <mergeCell ref="U53:U55"/>
    <mergeCell ref="W53:W55"/>
    <mergeCell ref="U61:U62"/>
    <mergeCell ref="W61:W62"/>
    <mergeCell ref="JP71:JP72"/>
    <mergeCell ref="JR71:JR72"/>
    <mergeCell ref="JP73:JP76"/>
    <mergeCell ref="JR73:JR76"/>
    <mergeCell ref="JP77:JP78"/>
    <mergeCell ref="JR77:JR78"/>
    <mergeCell ref="AY61:AY68"/>
    <mergeCell ref="BA61:BA68"/>
    <mergeCell ref="AE69:AE77"/>
    <mergeCell ref="AG69:AG77"/>
    <mergeCell ref="BP66:BP68"/>
    <mergeCell ref="BX55:BX63"/>
    <mergeCell ref="BZ55:BZ63"/>
    <mergeCell ref="BN66:BN68"/>
    <mergeCell ref="JA62:JA67"/>
    <mergeCell ref="JC62:JC67"/>
    <mergeCell ref="HJ76:HJ83"/>
    <mergeCell ref="HR63:HR66"/>
    <mergeCell ref="HT63:HT66"/>
    <mergeCell ref="IG80:IG81"/>
    <mergeCell ref="CO99:CO100"/>
    <mergeCell ref="CO101:CO102"/>
    <mergeCell ref="FT67:FT70"/>
    <mergeCell ref="FV67:FV70"/>
    <mergeCell ref="FY60:FY68"/>
    <mergeCell ref="GA60:GA68"/>
    <mergeCell ref="GI72:GI80"/>
    <mergeCell ref="DM618:DM619"/>
    <mergeCell ref="EZ93:EZ95"/>
    <mergeCell ref="FB93:FB95"/>
    <mergeCell ref="FJ78:FJ82"/>
    <mergeCell ref="FL78:FL82"/>
    <mergeCell ref="GJ614:GJ619"/>
    <mergeCell ref="GS96:GS101"/>
    <mergeCell ref="GU96:GU101"/>
    <mergeCell ref="HH76:HH83"/>
    <mergeCell ref="KJ78:KJ81"/>
    <mergeCell ref="KL78:KL81"/>
    <mergeCell ref="JM94:JM99"/>
    <mergeCell ref="JL106:JL107"/>
    <mergeCell ref="JM106:JM107"/>
    <mergeCell ref="JZ62:JZ64"/>
    <mergeCell ref="KB62:KB64"/>
    <mergeCell ref="IQ65:IQ71"/>
    <mergeCell ref="IS65:IS71"/>
    <mergeCell ref="IV72:IV80"/>
    <mergeCell ref="IX72:IX80"/>
    <mergeCell ref="JK94:JK99"/>
    <mergeCell ref="II80:II81"/>
    <mergeCell ref="GK72:GK80"/>
  </mergeCells>
  <hyperlinks>
    <hyperlink ref="F1043" r:id="rId1" display="https://static.googleusercontent.com/media/www.google.com/en/green/pdf/google-apps.pdf" xr:uid="{A46F616C-59BC-424B-B842-163CF17AE2B2}"/>
    <hyperlink ref="EU416" r:id="rId2" display="javascript:" xr:uid="{E05F3D6F-D815-44ED-B1C5-6DB3B7C7D535}"/>
    <hyperlink ref="EU417" r:id="rId3" display="javascript:" xr:uid="{E85BFE71-F84F-4684-B80A-363E650A1EE1}"/>
    <hyperlink ref="EU584" r:id="rId4" display="javascript:" xr:uid="{8BD82153-33E7-49B7-9AAC-1ADC8C9FC8B1}"/>
    <hyperlink ref="EU585" r:id="rId5" display="javascript:" xr:uid="{116F5154-5007-4EA2-BD71-3AD949A9A508}"/>
    <hyperlink ref="Z468" r:id="rId6" display="javascript:" xr:uid="{191C0DD7-B72D-41E5-85FC-89D208C79382}"/>
    <hyperlink ref="Z469" r:id="rId7" display="javascript:" xr:uid="{78AE81F5-5E50-49B1-85D8-5CD601F18BBE}"/>
    <hyperlink ref="GD12" r:id="rId8" display="http://www.nokia.com/" xr:uid="{31672DDC-8CBC-4998-AEC7-397A326A2890}"/>
    <hyperlink ref="AE11" r:id="rId9" display="http://www.tcs.com/" xr:uid="{68A2EA3B-1587-4AEF-8D65-1A7900555B02}"/>
    <hyperlink ref="AJ17" r:id="rId10" display="http://www.salesforce.com/" xr:uid="{3C3D9F14-2C65-4631-AB67-F4FCC4AC9C80}"/>
    <hyperlink ref="BD10" r:id="rId11" display="http://www.capgemini.com/" xr:uid="{E5022BCE-21B3-45A9-919F-6C620478A53A}"/>
    <hyperlink ref="BD11" r:id="rId12" display="https://www.capgemini.com/resources/group-environmental-sustainability-report-2018-19/" xr:uid="{B28C413A-F625-4EF8-9A86-08B72062FFCA}"/>
    <hyperlink ref="BS43" r:id="rId13" display="https://www.wipro.com/content/dam/nexus/en/investor/annual-reports/2018-2019/annual-report-for-fy-2018-19.pdf" xr:uid="{9A27782D-21ED-4E47-AEBA-55B85E8377BC}"/>
    <hyperlink ref="BS45" r:id="rId14" display="https://www.wipro.com/about-us/" xr:uid="{ABFF1ACC-AA60-4950-8917-FCCE844B93FC}"/>
    <hyperlink ref="BS178" r:id="rId15" display="https://www.wipro.com/content/dam/nexus/en/investor/annual-reports/2018-2019/annual-report-for-fy-2018-19.pdf" xr:uid="{4C038EF6-AE93-4F8C-A5A1-E9EDBFBDA0B8}"/>
    <hyperlink ref="CM25" r:id="rId16" display="https://www.techmahindra.com/en-US/wwa/Company/Documents/Tech-Mahindra-Sustainability-Report-2017-18.pdf" xr:uid="{2E5051FD-1C96-45F9-A641-0E3F9D571577}"/>
    <hyperlink ref="CM26" r:id="rId17" display="https://ind01.safelinks.protection.outlook.com/?url=https%3A%2F%2Fstepupdeclaration.org%2Ftech-mahindra&amp;data=02%7C01%7CSK00347264%40TechMahindra.com%7C6f4d26c8f9b64394cf6d08d72550e369%7Cedf442f5b9944c86a131b42b03a16c95%7C0%7C0%7C637018901649635613&amp;sdata=g%2FeKwkec8Bz%2FLk2vGPPtvS52Us%2BUcSAa9EJLNwg7bmw%3D&amp;reserved=0" xr:uid="{BA7BDA80-9F4B-4F05-B836-B608D4BE98A8}"/>
    <hyperlink ref="CM27" r:id="rId18" display="http://www.techmahindra.com/pages/default.aspx" xr:uid="{7915EB79-1C8B-4CEA-BBE2-5081DDA89992}"/>
    <hyperlink ref="CM28" r:id="rId19" display="http://www.techmahindra.com/en-US/Media/Pages/boiler_plate.aspx" xr:uid="{A11BEC19-7000-494A-A6A4-C994E6710A07}"/>
    <hyperlink ref="CM29" r:id="rId20" display="http://www.techmahindra.com/investors/annual_reports.aspx" xr:uid="{91B28E27-17FC-4DA5-95B1-9CCCBBFF83AD}"/>
    <hyperlink ref="CM30" r:id="rId21" display="https://www.techmahindra.com/sites/resourceCenter/Financial Reports/Annual-Report-fy18-19.pdf" xr:uid="{71B62E65-B487-4E7B-BE45-B4CF19336260}"/>
    <hyperlink ref="CM33" r:id="rId22" display="https://www.techmahindra.com/en-US/wwa/Company/Documents/Tech-Mahindra-integrated-Report-2018-19.pdf" xr:uid="{F9B08E6A-FC10-4BD0-B7AF-3DAEEEF11601}"/>
    <hyperlink ref="CM142" r:id="rId23" display="https://www.techmahindra.com/sites/resourceCenter/Financial Reports/Annual-Report-fy18-19.pdf" xr:uid="{A512FE39-5B10-4671-BD41-1BE98958551A}"/>
    <hyperlink ref="GS34" r:id="rId24" display="https://www.ericsson.com/492985/assets/local/investors/documents/financial-reports-and-filings/annual-reports/ericsson-annual-report-2018-en.pdf" xr:uid="{47E8982E-9B6B-4E7F-AB79-A98D50212CBB}"/>
    <hyperlink ref="IB10" r:id="rId25" display="http://www.netapp.com/" xr:uid="{A34CC2E9-8B4A-456D-9FD8-4B6F73549806}"/>
    <hyperlink ref="AO13" r:id="rId26" display="https://acrobatusers.com/resource-saver-calculator/" xr:uid="{7631186A-9244-4940-B190-C5370B06239B}"/>
    <hyperlink ref="KE18" r:id="rId27" display="https://www.keysight.com/sg/en/about/corporate-social-responsibility.html" xr:uid="{10CFDFDC-DF85-4F88-BD18-8F1FA11F3277}"/>
    <hyperlink ref="KE19" r:id="rId28" display="https://www.keysight.com/sg/en/about.html" xr:uid="{7F0301E4-3239-48D9-B4D1-856080E42462}"/>
    <hyperlink ref="KE20" r:id="rId29" display="https://about.keysight.com/en/companyinfo/Keysight_FactSheet.pdf" xr:uid="{D7CEE758-829E-47EA-935E-2909A96646D9}"/>
    <hyperlink ref="KE21" r:id="rId30" display="https://www.keysight.com/us/en/about/keysight-technologies-history.html" xr:uid="{FB1D47F9-BA07-498D-8B37-941B945BACA1}"/>
    <hyperlink ref="KE22" r:id="rId31" display="http://literature.cdn.keysight.com/litweb/pdf/5992-0334EN.pdf" xr:uid="{A1BAC186-B7C1-485E-B3F0-BD211ADAC6AB}"/>
    <hyperlink ref="KE173" r:id="rId32" display="https://literature.cdn.keysight.com/litweb/pdf/5992-3926EN.pdf" xr:uid="{59337ECB-75D8-495A-A50E-48CF3FE23E0D}"/>
    <hyperlink ref="KE174" r:id="rId33" display="https://about.keysight.com/en/companyinfo/csr/KeysightTechnologiesRBACommitmentStatement_2018July.pdf" xr:uid="{72B1B562-1B47-4E3A-8993-3430F70E7774}"/>
    <hyperlink ref="KE175" r:id="rId34" display="http://www.responsiblebusiness.org/code-of-conduct/" xr:uid="{B63C3D30-525D-43A1-9DFF-537C7A9B9E49}"/>
    <hyperlink ref="KE212" r:id="rId35" display="https://about.keysight.com/en/supplier/SupplierCodeofConduct.pdf" xr:uid="{377E0DE4-3155-46CF-866F-C39906ADBB1B}"/>
  </hyperlinks>
  <pageMargins left="0.7" right="0.7" top="0.78740157499999996" bottom="0.78740157499999996" header="0.3" footer="0.3"/>
  <pageSetup paperSize="9" orientation="portrait" r:id="rId36"/>
  <drawing r:id="rId37"/>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135B0-FE3E-47E1-A30C-246D6A3F5C26}">
  <dimension ref="D1:BH1171"/>
  <sheetViews>
    <sheetView zoomScale="110" zoomScaleNormal="110" workbookViewId="0">
      <pane ySplit="1" topLeftCell="A131" activePane="bottomLeft" state="frozen"/>
      <selection activeCell="U38" sqref="U38"/>
      <selection pane="bottomLeft" activeCell="K149" sqref="K149"/>
    </sheetView>
  </sheetViews>
  <sheetFormatPr baseColWidth="10" defaultRowHeight="14.5"/>
  <cols>
    <col min="1" max="3" width="10.90625" style="53"/>
    <col min="4" max="4" width="19.453125" style="53" bestFit="1" customWidth="1"/>
    <col min="5" max="5" width="16" style="53" bestFit="1" customWidth="1"/>
    <col min="6" max="26" width="10.90625" style="53"/>
    <col min="27" max="27" width="17.7265625" style="53" bestFit="1" customWidth="1"/>
    <col min="28" max="28" width="10.90625" style="53"/>
    <col min="29" max="29" width="22.90625" style="53" bestFit="1" customWidth="1"/>
    <col min="30" max="30" width="15.453125" style="53" customWidth="1"/>
    <col min="31" max="31" width="11.08984375" style="53" customWidth="1"/>
    <col min="32" max="59" width="10.90625" style="53"/>
    <col min="60" max="60" width="12.08984375" style="53" bestFit="1" customWidth="1"/>
    <col min="61" max="16384" width="10.90625" style="53"/>
  </cols>
  <sheetData>
    <row r="1" spans="4:60" s="107" customFormat="1">
      <c r="D1" s="432" t="s">
        <v>0</v>
      </c>
      <c r="E1" s="432" t="s">
        <v>41</v>
      </c>
      <c r="F1" s="432" t="s">
        <v>34</v>
      </c>
      <c r="G1" s="432" t="s">
        <v>55</v>
      </c>
      <c r="H1" s="432" t="s">
        <v>33</v>
      </c>
      <c r="I1" s="432" t="s">
        <v>48</v>
      </c>
      <c r="J1" s="432" t="s">
        <v>5843</v>
      </c>
      <c r="K1" s="432" t="s">
        <v>5844</v>
      </c>
      <c r="L1" s="432" t="s">
        <v>11801</v>
      </c>
      <c r="M1" s="432" t="s">
        <v>5849</v>
      </c>
      <c r="N1" s="432" t="s">
        <v>5852</v>
      </c>
      <c r="O1" s="432" t="s">
        <v>5854</v>
      </c>
      <c r="P1" s="432" t="s">
        <v>5860</v>
      </c>
      <c r="Q1" s="432" t="s">
        <v>5863</v>
      </c>
      <c r="R1" s="432" t="s">
        <v>5864</v>
      </c>
      <c r="S1" s="432" t="s">
        <v>5867</v>
      </c>
      <c r="T1" s="432" t="s">
        <v>11803</v>
      </c>
      <c r="U1" s="432" t="s">
        <v>5890</v>
      </c>
      <c r="V1" s="432" t="s">
        <v>5891</v>
      </c>
      <c r="W1" s="432" t="s">
        <v>5895</v>
      </c>
      <c r="X1" s="432" t="s">
        <v>11808</v>
      </c>
      <c r="Y1" s="432" t="s">
        <v>5904</v>
      </c>
      <c r="Z1" s="432" t="s">
        <v>1</v>
      </c>
      <c r="AA1" s="432" t="s">
        <v>38</v>
      </c>
      <c r="AB1" s="432" t="s">
        <v>46</v>
      </c>
      <c r="AC1" s="432" t="s">
        <v>5830</v>
      </c>
      <c r="AD1" s="432" t="s">
        <v>44</v>
      </c>
      <c r="AE1" s="432" t="s">
        <v>42</v>
      </c>
      <c r="AF1" s="432" t="s">
        <v>60</v>
      </c>
      <c r="AG1" s="432" t="s">
        <v>5845</v>
      </c>
      <c r="AH1" s="432" t="s">
        <v>545</v>
      </c>
      <c r="AI1" s="432" t="s">
        <v>5847</v>
      </c>
      <c r="AJ1" s="432" t="s">
        <v>5848</v>
      </c>
      <c r="AK1" s="432" t="s">
        <v>5850</v>
      </c>
      <c r="AL1" s="432" t="s">
        <v>5851</v>
      </c>
      <c r="AM1" s="432" t="s">
        <v>51</v>
      </c>
      <c r="AN1" s="432" t="s">
        <v>5853</v>
      </c>
      <c r="AO1" s="432" t="s">
        <v>45</v>
      </c>
      <c r="AP1" s="432" t="s">
        <v>5857</v>
      </c>
      <c r="AQ1" s="432" t="s">
        <v>5865</v>
      </c>
      <c r="AR1" s="432" t="s">
        <v>5866</v>
      </c>
      <c r="AS1" s="432" t="s">
        <v>5868</v>
      </c>
      <c r="AT1" s="432" t="s">
        <v>5871</v>
      </c>
      <c r="AU1" s="432" t="s">
        <v>561</v>
      </c>
      <c r="AV1" s="432" t="s">
        <v>5873</v>
      </c>
      <c r="AW1" s="432" t="s">
        <v>5875</v>
      </c>
      <c r="AX1" s="432" t="s">
        <v>47</v>
      </c>
      <c r="AY1" s="432" t="s">
        <v>5878</v>
      </c>
      <c r="AZ1" s="432" t="s">
        <v>5886</v>
      </c>
      <c r="BA1" s="107" t="s">
        <v>54</v>
      </c>
      <c r="BB1" s="432" t="s">
        <v>59</v>
      </c>
      <c r="BC1" s="432" t="s">
        <v>5889</v>
      </c>
      <c r="BD1" s="432" t="s">
        <v>50</v>
      </c>
      <c r="BE1" s="432" t="s">
        <v>5893</v>
      </c>
      <c r="BF1" s="432" t="s">
        <v>5897</v>
      </c>
      <c r="BG1" s="432" t="s">
        <v>11798</v>
      </c>
      <c r="BH1" s="432" t="s">
        <v>5906</v>
      </c>
    </row>
    <row r="2" spans="4:60" ht="49.5">
      <c r="D2" s="54" t="s">
        <v>89</v>
      </c>
      <c r="E2" s="54" t="s">
        <v>89</v>
      </c>
      <c r="F2" s="54" t="s">
        <v>89</v>
      </c>
      <c r="G2" s="54" t="s">
        <v>89</v>
      </c>
      <c r="H2" s="54" t="s">
        <v>89</v>
      </c>
      <c r="I2" s="54" t="s">
        <v>89</v>
      </c>
      <c r="J2" s="54" t="s">
        <v>89</v>
      </c>
      <c r="K2" s="54" t="s">
        <v>89</v>
      </c>
      <c r="L2" s="54" t="s">
        <v>89</v>
      </c>
      <c r="M2" s="54" t="s">
        <v>89</v>
      </c>
      <c r="N2" s="54" t="s">
        <v>89</v>
      </c>
      <c r="O2" s="54" t="s">
        <v>89</v>
      </c>
      <c r="P2" s="54" t="s">
        <v>89</v>
      </c>
      <c r="Q2" s="54" t="s">
        <v>89</v>
      </c>
      <c r="R2" s="54" t="s">
        <v>89</v>
      </c>
      <c r="S2" s="54" t="s">
        <v>89</v>
      </c>
      <c r="T2" s="54" t="s">
        <v>89</v>
      </c>
      <c r="U2" s="54" t="s">
        <v>89</v>
      </c>
      <c r="V2" s="54" t="s">
        <v>89</v>
      </c>
      <c r="W2" s="54" t="s">
        <v>89</v>
      </c>
      <c r="X2" s="54" t="s">
        <v>89</v>
      </c>
      <c r="Y2" s="54" t="s">
        <v>89</v>
      </c>
      <c r="Z2" s="54" t="s">
        <v>89</v>
      </c>
      <c r="AA2" s="54" t="s">
        <v>89</v>
      </c>
      <c r="AB2" s="54" t="s">
        <v>89</v>
      </c>
      <c r="AC2" s="54" t="s">
        <v>89</v>
      </c>
      <c r="AD2" s="54" t="s">
        <v>89</v>
      </c>
      <c r="AE2" s="54" t="s">
        <v>89</v>
      </c>
      <c r="AF2" s="54" t="s">
        <v>89</v>
      </c>
      <c r="AG2" s="54" t="s">
        <v>89</v>
      </c>
      <c r="AH2" s="54" t="s">
        <v>89</v>
      </c>
      <c r="AI2" s="54" t="s">
        <v>89</v>
      </c>
      <c r="AJ2" s="54" t="s">
        <v>89</v>
      </c>
      <c r="AK2" s="54" t="s">
        <v>89</v>
      </c>
      <c r="AL2" s="54" t="s">
        <v>89</v>
      </c>
      <c r="AM2" s="54" t="s">
        <v>89</v>
      </c>
      <c r="AN2" s="54" t="s">
        <v>89</v>
      </c>
      <c r="AO2" s="54" t="s">
        <v>89</v>
      </c>
      <c r="AP2" s="54" t="s">
        <v>89</v>
      </c>
      <c r="AQ2" s="54" t="s">
        <v>89</v>
      </c>
      <c r="AR2" s="54" t="s">
        <v>89</v>
      </c>
      <c r="AS2" s="54" t="s">
        <v>89</v>
      </c>
      <c r="AT2" s="54" t="s">
        <v>89</v>
      </c>
      <c r="AU2" s="54" t="s">
        <v>89</v>
      </c>
      <c r="AV2" s="54" t="s">
        <v>89</v>
      </c>
      <c r="AW2" s="54" t="s">
        <v>89</v>
      </c>
      <c r="AX2" s="54" t="s">
        <v>89</v>
      </c>
      <c r="AY2" s="54" t="s">
        <v>89</v>
      </c>
      <c r="AZ2" s="54" t="s">
        <v>89</v>
      </c>
      <c r="BA2" s="54" t="s">
        <v>89</v>
      </c>
      <c r="BB2" s="54" t="s">
        <v>89</v>
      </c>
      <c r="BC2" s="54" t="s">
        <v>89</v>
      </c>
      <c r="BD2" s="55" t="s">
        <v>89</v>
      </c>
      <c r="BE2" s="54" t="s">
        <v>89</v>
      </c>
      <c r="BF2" s="54" t="s">
        <v>89</v>
      </c>
      <c r="BG2" s="54" t="s">
        <v>89</v>
      </c>
      <c r="BH2" s="54" t="s">
        <v>89</v>
      </c>
    </row>
    <row r="5" spans="4:60" ht="16.5">
      <c r="D5" s="55" t="s">
        <v>90</v>
      </c>
      <c r="E5" s="55" t="s">
        <v>90</v>
      </c>
      <c r="F5" s="55" t="s">
        <v>90</v>
      </c>
      <c r="G5" s="55" t="s">
        <v>90</v>
      </c>
      <c r="H5" s="55" t="s">
        <v>90</v>
      </c>
      <c r="I5" s="55" t="s">
        <v>90</v>
      </c>
      <c r="J5" s="55" t="s">
        <v>90</v>
      </c>
      <c r="K5" s="55" t="s">
        <v>90</v>
      </c>
      <c r="L5" s="55" t="s">
        <v>90</v>
      </c>
      <c r="M5" s="55" t="s">
        <v>90</v>
      </c>
      <c r="N5" s="55" t="s">
        <v>90</v>
      </c>
      <c r="O5" s="55" t="s">
        <v>90</v>
      </c>
      <c r="P5" s="55" t="s">
        <v>90</v>
      </c>
      <c r="Q5" s="55" t="s">
        <v>90</v>
      </c>
      <c r="R5" s="55" t="s">
        <v>90</v>
      </c>
      <c r="S5" s="55" t="s">
        <v>90</v>
      </c>
      <c r="T5" s="55" t="s">
        <v>90</v>
      </c>
      <c r="U5" s="55" t="s">
        <v>90</v>
      </c>
      <c r="V5" s="55" t="s">
        <v>90</v>
      </c>
      <c r="W5" s="55" t="s">
        <v>90</v>
      </c>
      <c r="X5" s="55" t="s">
        <v>90</v>
      </c>
      <c r="Y5" s="55" t="s">
        <v>90</v>
      </c>
      <c r="Z5" s="55" t="s">
        <v>90</v>
      </c>
      <c r="AA5" s="55" t="s">
        <v>90</v>
      </c>
      <c r="AB5" s="55" t="s">
        <v>90</v>
      </c>
      <c r="AC5" s="55" t="s">
        <v>90</v>
      </c>
      <c r="AD5" s="55" t="s">
        <v>90</v>
      </c>
      <c r="AE5" s="55" t="s">
        <v>90</v>
      </c>
      <c r="AF5" s="55" t="s">
        <v>90</v>
      </c>
      <c r="AG5" s="55" t="s">
        <v>90</v>
      </c>
      <c r="AH5" s="55" t="s">
        <v>90</v>
      </c>
      <c r="AI5" s="55" t="s">
        <v>90</v>
      </c>
      <c r="AJ5" s="55" t="s">
        <v>90</v>
      </c>
      <c r="AK5" s="55" t="s">
        <v>90</v>
      </c>
      <c r="AL5" s="55" t="s">
        <v>90</v>
      </c>
      <c r="AM5" s="55" t="s">
        <v>90</v>
      </c>
      <c r="AN5" s="55" t="s">
        <v>90</v>
      </c>
      <c r="AO5" s="55" t="s">
        <v>90</v>
      </c>
      <c r="AP5" s="55" t="s">
        <v>90</v>
      </c>
      <c r="AQ5" s="55" t="s">
        <v>90</v>
      </c>
      <c r="AR5" s="55" t="s">
        <v>90</v>
      </c>
      <c r="AS5" s="55" t="s">
        <v>90</v>
      </c>
      <c r="AT5" s="55" t="s">
        <v>90</v>
      </c>
      <c r="AU5" s="55" t="s">
        <v>90</v>
      </c>
      <c r="AV5" s="55" t="s">
        <v>90</v>
      </c>
      <c r="AW5" s="55" t="s">
        <v>90</v>
      </c>
      <c r="AX5" s="55" t="s">
        <v>90</v>
      </c>
      <c r="AY5" s="55" t="s">
        <v>90</v>
      </c>
      <c r="AZ5" s="55" t="s">
        <v>90</v>
      </c>
      <c r="BA5" s="55" t="s">
        <v>90</v>
      </c>
      <c r="BB5" s="55" t="s">
        <v>90</v>
      </c>
      <c r="BC5" s="55" t="s">
        <v>90</v>
      </c>
      <c r="BD5" s="55" t="s">
        <v>90</v>
      </c>
      <c r="BE5" s="55" t="s">
        <v>90</v>
      </c>
      <c r="BF5" s="55" t="s">
        <v>90</v>
      </c>
      <c r="BG5" s="55" t="s">
        <v>90</v>
      </c>
      <c r="BH5" s="55" t="s">
        <v>90</v>
      </c>
    </row>
    <row r="8" spans="4:60">
      <c r="D8" s="56" t="s">
        <v>91</v>
      </c>
      <c r="E8" s="56" t="s">
        <v>91</v>
      </c>
      <c r="F8" s="56" t="s">
        <v>91</v>
      </c>
      <c r="G8" s="56" t="s">
        <v>91</v>
      </c>
      <c r="H8" s="56" t="s">
        <v>91</v>
      </c>
      <c r="I8" s="56" t="s">
        <v>91</v>
      </c>
      <c r="J8" s="56" t="s">
        <v>91</v>
      </c>
      <c r="K8" s="56" t="s">
        <v>91</v>
      </c>
      <c r="L8" s="56" t="s">
        <v>91</v>
      </c>
      <c r="M8" s="56" t="s">
        <v>91</v>
      </c>
      <c r="N8" s="56" t="s">
        <v>91</v>
      </c>
      <c r="O8" s="56" t="s">
        <v>91</v>
      </c>
      <c r="P8" s="56" t="s">
        <v>91</v>
      </c>
      <c r="Q8" s="56" t="s">
        <v>91</v>
      </c>
      <c r="R8" s="56" t="s">
        <v>91</v>
      </c>
      <c r="S8" s="56" t="s">
        <v>91</v>
      </c>
      <c r="T8" s="56" t="s">
        <v>91</v>
      </c>
      <c r="U8" s="56" t="s">
        <v>91</v>
      </c>
      <c r="V8" s="56" t="s">
        <v>91</v>
      </c>
      <c r="W8" s="56" t="s">
        <v>91</v>
      </c>
      <c r="X8" s="56" t="s">
        <v>91</v>
      </c>
      <c r="Y8" s="56" t="s">
        <v>91</v>
      </c>
      <c r="Z8" s="56" t="s">
        <v>91</v>
      </c>
      <c r="AA8" s="56" t="s">
        <v>91</v>
      </c>
      <c r="AB8" s="56" t="s">
        <v>91</v>
      </c>
      <c r="AC8" s="56" t="s">
        <v>91</v>
      </c>
      <c r="AD8" s="56" t="s">
        <v>91</v>
      </c>
      <c r="AE8" s="56" t="s">
        <v>91</v>
      </c>
      <c r="AF8" s="56" t="s">
        <v>91</v>
      </c>
      <c r="AG8" s="56" t="s">
        <v>91</v>
      </c>
      <c r="AH8" s="56" t="s">
        <v>91</v>
      </c>
      <c r="AI8" s="56" t="s">
        <v>91</v>
      </c>
      <c r="AJ8" s="56" t="s">
        <v>91</v>
      </c>
      <c r="AK8" s="56" t="s">
        <v>91</v>
      </c>
      <c r="AL8" s="56" t="s">
        <v>91</v>
      </c>
      <c r="AM8" s="56" t="s">
        <v>91</v>
      </c>
      <c r="AN8" s="56" t="s">
        <v>91</v>
      </c>
      <c r="AO8" s="56" t="s">
        <v>91</v>
      </c>
      <c r="AP8" s="56" t="s">
        <v>91</v>
      </c>
      <c r="AQ8" s="56" t="s">
        <v>91</v>
      </c>
      <c r="AR8" s="56" t="s">
        <v>91</v>
      </c>
      <c r="AS8" s="56" t="s">
        <v>91</v>
      </c>
      <c r="AT8" s="56" t="s">
        <v>91</v>
      </c>
      <c r="AU8" s="56" t="s">
        <v>91</v>
      </c>
      <c r="AV8" s="56" t="s">
        <v>91</v>
      </c>
      <c r="AW8" s="56" t="s">
        <v>91</v>
      </c>
      <c r="AX8" s="56" t="s">
        <v>91</v>
      </c>
      <c r="AY8" s="56" t="s">
        <v>91</v>
      </c>
      <c r="AZ8" s="56" t="s">
        <v>91</v>
      </c>
      <c r="BA8" s="56" t="s">
        <v>91</v>
      </c>
      <c r="BB8" s="56" t="s">
        <v>91</v>
      </c>
      <c r="BC8" s="56" t="s">
        <v>91</v>
      </c>
      <c r="BD8" s="56" t="s">
        <v>91</v>
      </c>
      <c r="BE8" s="56" t="s">
        <v>91</v>
      </c>
      <c r="BF8" s="56" t="s">
        <v>91</v>
      </c>
      <c r="BG8" s="56" t="s">
        <v>91</v>
      </c>
      <c r="BH8" s="56" t="s">
        <v>91</v>
      </c>
    </row>
    <row r="9" spans="4:60">
      <c r="D9" s="56" t="s">
        <v>92</v>
      </c>
      <c r="E9" s="56" t="s">
        <v>92</v>
      </c>
      <c r="F9" s="56" t="s">
        <v>92</v>
      </c>
      <c r="G9" s="56" t="s">
        <v>92</v>
      </c>
      <c r="H9" s="56" t="s">
        <v>92</v>
      </c>
      <c r="I9" s="56" t="s">
        <v>92</v>
      </c>
      <c r="J9" s="56" t="s">
        <v>92</v>
      </c>
      <c r="K9" s="56" t="s">
        <v>92</v>
      </c>
      <c r="L9" s="56" t="s">
        <v>92</v>
      </c>
      <c r="M9" s="56" t="s">
        <v>92</v>
      </c>
      <c r="N9" s="56" t="s">
        <v>92</v>
      </c>
      <c r="O9" s="56" t="s">
        <v>92</v>
      </c>
      <c r="P9" s="56" t="s">
        <v>92</v>
      </c>
      <c r="Q9" s="56" t="s">
        <v>92</v>
      </c>
      <c r="R9" s="56" t="s">
        <v>92</v>
      </c>
      <c r="S9" s="56" t="s">
        <v>92</v>
      </c>
      <c r="T9" s="56" t="s">
        <v>92</v>
      </c>
      <c r="U9" s="56" t="s">
        <v>92</v>
      </c>
      <c r="V9" s="56" t="s">
        <v>92</v>
      </c>
      <c r="W9" s="56" t="s">
        <v>92</v>
      </c>
      <c r="X9" s="56" t="s">
        <v>92</v>
      </c>
      <c r="Y9" s="56" t="s">
        <v>92</v>
      </c>
      <c r="Z9" s="56" t="s">
        <v>92</v>
      </c>
      <c r="AA9" s="56" t="s">
        <v>92</v>
      </c>
      <c r="AB9" s="56" t="s">
        <v>92</v>
      </c>
      <c r="AC9" s="56" t="s">
        <v>92</v>
      </c>
      <c r="AD9" s="56" t="s">
        <v>92</v>
      </c>
      <c r="AE9" s="56" t="s">
        <v>92</v>
      </c>
      <c r="AF9" s="56" t="s">
        <v>92</v>
      </c>
      <c r="AG9" s="56" t="s">
        <v>92</v>
      </c>
      <c r="AH9" s="56" t="s">
        <v>92</v>
      </c>
      <c r="AI9" s="56" t="s">
        <v>92</v>
      </c>
      <c r="AJ9" s="56" t="s">
        <v>92</v>
      </c>
      <c r="AK9" s="56" t="s">
        <v>92</v>
      </c>
      <c r="AL9" s="56" t="s">
        <v>92</v>
      </c>
      <c r="AM9" s="56" t="s">
        <v>92</v>
      </c>
      <c r="AN9" s="56" t="s">
        <v>92</v>
      </c>
      <c r="AO9" s="56" t="s">
        <v>92</v>
      </c>
      <c r="AP9" s="56" t="s">
        <v>92</v>
      </c>
      <c r="AQ9" s="56" t="s">
        <v>92</v>
      </c>
      <c r="AR9" s="56" t="s">
        <v>92</v>
      </c>
      <c r="AS9" s="56" t="s">
        <v>92</v>
      </c>
      <c r="AT9" s="56" t="s">
        <v>92</v>
      </c>
      <c r="AU9" s="56" t="s">
        <v>92</v>
      </c>
      <c r="AV9" s="56" t="s">
        <v>92</v>
      </c>
      <c r="AW9" s="56" t="s">
        <v>92</v>
      </c>
      <c r="AX9" s="56" t="s">
        <v>92</v>
      </c>
      <c r="AY9" s="56" t="s">
        <v>92</v>
      </c>
      <c r="AZ9" s="56" t="s">
        <v>92</v>
      </c>
      <c r="BA9" s="56" t="s">
        <v>92</v>
      </c>
      <c r="BB9" s="56" t="s">
        <v>92</v>
      </c>
      <c r="BC9" s="56" t="s">
        <v>92</v>
      </c>
      <c r="BD9" s="56" t="s">
        <v>92</v>
      </c>
      <c r="BE9" s="56" t="s">
        <v>92</v>
      </c>
      <c r="BF9" s="56" t="s">
        <v>92</v>
      </c>
      <c r="BG9" s="56" t="s">
        <v>92</v>
      </c>
      <c r="BH9" s="56" t="s">
        <v>92</v>
      </c>
    </row>
    <row r="10" spans="4:60">
      <c r="D10" s="56" t="s">
        <v>93</v>
      </c>
      <c r="E10" s="56" t="s">
        <v>93</v>
      </c>
      <c r="F10" s="56" t="s">
        <v>93</v>
      </c>
      <c r="G10" s="56" t="s">
        <v>93</v>
      </c>
      <c r="H10" s="56" t="s">
        <v>93</v>
      </c>
      <c r="I10" s="56" t="s">
        <v>93</v>
      </c>
      <c r="J10" s="56" t="s">
        <v>93</v>
      </c>
      <c r="K10" s="56" t="s">
        <v>93</v>
      </c>
      <c r="L10" s="56" t="s">
        <v>93</v>
      </c>
      <c r="M10" s="56" t="s">
        <v>93</v>
      </c>
      <c r="N10" s="56" t="s">
        <v>93</v>
      </c>
      <c r="O10" s="56" t="s">
        <v>93</v>
      </c>
      <c r="P10" s="56" t="s">
        <v>93</v>
      </c>
      <c r="Q10" s="56" t="s">
        <v>93</v>
      </c>
      <c r="R10" s="56" t="s">
        <v>93</v>
      </c>
      <c r="S10" s="56" t="s">
        <v>93</v>
      </c>
      <c r="T10" s="56" t="s">
        <v>93</v>
      </c>
      <c r="U10" s="56" t="s">
        <v>93</v>
      </c>
      <c r="V10" s="56" t="s">
        <v>93</v>
      </c>
      <c r="W10" s="56" t="s">
        <v>93</v>
      </c>
      <c r="X10" s="56" t="s">
        <v>93</v>
      </c>
      <c r="Y10" s="56" t="s">
        <v>93</v>
      </c>
      <c r="Z10" s="56" t="s">
        <v>93</v>
      </c>
      <c r="AA10" s="56" t="s">
        <v>93</v>
      </c>
      <c r="AB10" s="56" t="s">
        <v>93</v>
      </c>
      <c r="AC10" s="56" t="s">
        <v>93</v>
      </c>
      <c r="AD10" s="56" t="s">
        <v>93</v>
      </c>
      <c r="AE10" s="56" t="s">
        <v>93</v>
      </c>
      <c r="AF10" s="56" t="s">
        <v>93</v>
      </c>
      <c r="AG10" s="56" t="s">
        <v>93</v>
      </c>
      <c r="AH10" s="56" t="s">
        <v>93</v>
      </c>
      <c r="AI10" s="56" t="s">
        <v>93</v>
      </c>
      <c r="AJ10" s="56" t="s">
        <v>93</v>
      </c>
      <c r="AK10" s="56" t="s">
        <v>93</v>
      </c>
      <c r="AL10" s="56" t="s">
        <v>93</v>
      </c>
      <c r="AM10" s="56" t="s">
        <v>93</v>
      </c>
      <c r="AN10" s="56" t="s">
        <v>93</v>
      </c>
      <c r="AO10" s="56" t="s">
        <v>93</v>
      </c>
      <c r="AP10" s="56" t="s">
        <v>93</v>
      </c>
      <c r="AQ10" s="56" t="s">
        <v>93</v>
      </c>
      <c r="AR10" s="56" t="s">
        <v>93</v>
      </c>
      <c r="AS10" s="56" t="s">
        <v>93</v>
      </c>
      <c r="AT10" s="56" t="s">
        <v>93</v>
      </c>
      <c r="AU10" s="56" t="s">
        <v>93</v>
      </c>
      <c r="AV10" s="56" t="s">
        <v>93</v>
      </c>
      <c r="AW10" s="56" t="s">
        <v>93</v>
      </c>
      <c r="AX10" s="56" t="s">
        <v>93</v>
      </c>
      <c r="AY10" s="56" t="s">
        <v>93</v>
      </c>
      <c r="AZ10" s="56" t="s">
        <v>93</v>
      </c>
      <c r="BA10" s="56" t="s">
        <v>93</v>
      </c>
      <c r="BB10" s="56" t="s">
        <v>93</v>
      </c>
      <c r="BC10" s="56" t="s">
        <v>93</v>
      </c>
      <c r="BD10" s="56" t="s">
        <v>93</v>
      </c>
      <c r="BE10" s="56" t="s">
        <v>93</v>
      </c>
      <c r="BF10" s="56" t="s">
        <v>93</v>
      </c>
      <c r="BG10" s="56" t="s">
        <v>93</v>
      </c>
      <c r="BH10" s="56" t="s">
        <v>93</v>
      </c>
    </row>
    <row r="11" spans="4:60">
      <c r="D11" s="57">
        <v>90723</v>
      </c>
      <c r="E11" s="57">
        <v>63521</v>
      </c>
      <c r="F11" s="57">
        <v>124633</v>
      </c>
      <c r="G11" s="57">
        <v>17084</v>
      </c>
      <c r="H11" s="57">
        <v>144163</v>
      </c>
      <c r="I11" s="57">
        <v>22183</v>
      </c>
      <c r="J11" s="57">
        <v>27375</v>
      </c>
      <c r="K11" s="57">
        <v>4701</v>
      </c>
      <c r="L11" s="57">
        <v>12119</v>
      </c>
      <c r="M11" s="57">
        <v>4454</v>
      </c>
      <c r="N11" s="57">
        <v>12532</v>
      </c>
      <c r="O11" s="57">
        <v>7343.41</v>
      </c>
      <c r="P11" s="57">
        <v>30383</v>
      </c>
      <c r="Q11" s="57">
        <v>2045</v>
      </c>
      <c r="R11" s="57">
        <v>13424</v>
      </c>
      <c r="S11" s="57">
        <v>10146.959999999999</v>
      </c>
      <c r="T11" s="57">
        <v>4665.5</v>
      </c>
      <c r="U11" s="57">
        <v>2561.04</v>
      </c>
      <c r="V11" s="57">
        <v>0</v>
      </c>
      <c r="W11" s="57">
        <v>2655</v>
      </c>
      <c r="X11" s="57">
        <v>1081.22</v>
      </c>
      <c r="Y11" s="57">
        <v>1704.88</v>
      </c>
      <c r="Z11" s="57">
        <v>54590</v>
      </c>
      <c r="AA11" s="57">
        <v>4855000</v>
      </c>
      <c r="AB11" s="57">
        <v>41171</v>
      </c>
      <c r="AC11" s="57">
        <v>99499</v>
      </c>
      <c r="AD11" s="57">
        <v>65900</v>
      </c>
      <c r="AE11" s="57">
        <v>58965</v>
      </c>
      <c r="AF11" s="57">
        <v>67657</v>
      </c>
      <c r="AG11" s="57">
        <v>148227</v>
      </c>
      <c r="AH11" s="57">
        <v>147000</v>
      </c>
      <c r="AI11" s="57">
        <v>311647</v>
      </c>
      <c r="AJ11" s="57">
        <v>593561</v>
      </c>
      <c r="AK11" s="57">
        <v>46269.3</v>
      </c>
      <c r="AL11" s="57">
        <v>6308208</v>
      </c>
      <c r="AM11" s="57">
        <v>135012.28</v>
      </c>
      <c r="AN11" s="57">
        <v>135747</v>
      </c>
      <c r="AO11" s="57">
        <v>6031</v>
      </c>
      <c r="AP11" s="57">
        <v>54000</v>
      </c>
      <c r="AQ11" s="57">
        <v>67197</v>
      </c>
      <c r="AR11" s="57">
        <v>259307</v>
      </c>
      <c r="AS11" s="57">
        <v>120978</v>
      </c>
      <c r="AT11" s="57">
        <v>154704</v>
      </c>
      <c r="AU11" s="57">
        <v>53923</v>
      </c>
      <c r="AV11" s="57">
        <v>5354</v>
      </c>
      <c r="AW11" s="57">
        <v>22379</v>
      </c>
      <c r="AX11" s="57">
        <v>38828.61</v>
      </c>
      <c r="AY11" s="57">
        <v>25670</v>
      </c>
      <c r="AZ11" s="57">
        <v>43826</v>
      </c>
      <c r="BA11" s="57">
        <v>82432</v>
      </c>
      <c r="BB11" s="57">
        <v>20068</v>
      </c>
      <c r="BC11" s="57">
        <v>46351</v>
      </c>
      <c r="BD11" s="57">
        <v>27308.29</v>
      </c>
      <c r="BE11" s="57">
        <v>16211</v>
      </c>
      <c r="BF11" s="57">
        <v>801.23</v>
      </c>
      <c r="BG11" s="57">
        <v>7446.3</v>
      </c>
      <c r="BH11" s="57">
        <v>89</v>
      </c>
    </row>
    <row r="13" spans="4:60">
      <c r="D13" s="56" t="s">
        <v>94</v>
      </c>
      <c r="E13" s="56" t="s">
        <v>94</v>
      </c>
      <c r="F13" s="56" t="s">
        <v>94</v>
      </c>
      <c r="G13" s="56" t="s">
        <v>94</v>
      </c>
      <c r="H13" s="56" t="s">
        <v>94</v>
      </c>
      <c r="I13" s="56" t="s">
        <v>94</v>
      </c>
      <c r="J13" s="56" t="s">
        <v>94</v>
      </c>
      <c r="K13" s="56" t="s">
        <v>94</v>
      </c>
      <c r="L13" s="56" t="s">
        <v>94</v>
      </c>
      <c r="M13" s="56" t="s">
        <v>94</v>
      </c>
      <c r="N13" s="56" t="s">
        <v>94</v>
      </c>
      <c r="O13" s="56" t="s">
        <v>94</v>
      </c>
      <c r="P13" s="56" t="s">
        <v>94</v>
      </c>
      <c r="Q13" s="56" t="s">
        <v>94</v>
      </c>
      <c r="R13" s="56" t="s">
        <v>94</v>
      </c>
      <c r="S13" s="56" t="s">
        <v>94</v>
      </c>
      <c r="T13" s="56" t="s">
        <v>94</v>
      </c>
      <c r="U13" s="56" t="s">
        <v>94</v>
      </c>
      <c r="V13" s="56" t="s">
        <v>94</v>
      </c>
      <c r="W13" s="56" t="s">
        <v>94</v>
      </c>
      <c r="X13" s="56" t="s">
        <v>94</v>
      </c>
      <c r="Y13" s="56" t="s">
        <v>94</v>
      </c>
      <c r="Z13" s="56" t="s">
        <v>94</v>
      </c>
      <c r="AA13" s="56" t="s">
        <v>94</v>
      </c>
      <c r="AB13" s="56" t="s">
        <v>94</v>
      </c>
      <c r="AC13" s="56" t="s">
        <v>94</v>
      </c>
      <c r="AD13" s="56" t="s">
        <v>94</v>
      </c>
      <c r="AE13" s="56" t="s">
        <v>94</v>
      </c>
      <c r="AF13" s="56" t="s">
        <v>94</v>
      </c>
      <c r="AG13" s="56" t="s">
        <v>94</v>
      </c>
      <c r="AH13" s="56" t="s">
        <v>94</v>
      </c>
      <c r="AI13" s="56" t="s">
        <v>94</v>
      </c>
      <c r="AJ13" s="56" t="s">
        <v>94</v>
      </c>
      <c r="AK13" s="56" t="s">
        <v>94</v>
      </c>
      <c r="AL13" s="56" t="s">
        <v>94</v>
      </c>
      <c r="AM13" s="56" t="s">
        <v>94</v>
      </c>
      <c r="AN13" s="56" t="s">
        <v>94</v>
      </c>
      <c r="AO13" s="56" t="s">
        <v>94</v>
      </c>
      <c r="AP13" s="56" t="s">
        <v>94</v>
      </c>
      <c r="AQ13" s="56" t="s">
        <v>94</v>
      </c>
      <c r="AR13" s="56" t="s">
        <v>94</v>
      </c>
      <c r="AS13" s="56" t="s">
        <v>94</v>
      </c>
      <c r="AT13" s="56" t="s">
        <v>94</v>
      </c>
      <c r="AU13" s="56" t="s">
        <v>94</v>
      </c>
      <c r="AV13" s="56" t="s">
        <v>94</v>
      </c>
      <c r="AW13" s="56" t="s">
        <v>94</v>
      </c>
      <c r="AX13" s="56" t="s">
        <v>94</v>
      </c>
      <c r="AY13" s="56" t="s">
        <v>94</v>
      </c>
      <c r="AZ13" s="56" t="s">
        <v>94</v>
      </c>
      <c r="BA13" s="56" t="s">
        <v>94</v>
      </c>
      <c r="BB13" s="56" t="s">
        <v>94</v>
      </c>
      <c r="BC13" s="56" t="s">
        <v>94</v>
      </c>
      <c r="BD13" s="56" t="s">
        <v>94</v>
      </c>
      <c r="BE13" s="56" t="s">
        <v>94</v>
      </c>
      <c r="BF13" s="56" t="s">
        <v>94</v>
      </c>
      <c r="BG13" s="56" t="s">
        <v>94</v>
      </c>
      <c r="BH13" s="56" t="s">
        <v>94</v>
      </c>
    </row>
    <row r="14" spans="4:60">
      <c r="D14" s="57" t="s">
        <v>335</v>
      </c>
      <c r="E14" s="57" t="s">
        <v>95</v>
      </c>
      <c r="F14" s="57" t="s">
        <v>95</v>
      </c>
      <c r="G14" s="57" t="s">
        <v>95</v>
      </c>
      <c r="H14" s="57" t="s">
        <v>95</v>
      </c>
      <c r="I14" s="57" t="s">
        <v>423</v>
      </c>
      <c r="J14" s="57" t="s">
        <v>168</v>
      </c>
      <c r="K14" s="57" t="s">
        <v>247</v>
      </c>
      <c r="L14" s="57" t="s">
        <v>12026</v>
      </c>
      <c r="M14" s="57" t="s">
        <v>247</v>
      </c>
      <c r="N14" s="57" t="s">
        <v>168</v>
      </c>
      <c r="O14" s="57" t="s">
        <v>95</v>
      </c>
      <c r="P14" s="57" t="s">
        <v>95</v>
      </c>
      <c r="Q14" s="57" t="s">
        <v>286</v>
      </c>
      <c r="R14" s="57" t="s">
        <v>168</v>
      </c>
      <c r="S14" s="57" t="s">
        <v>4763</v>
      </c>
      <c r="T14" s="57" t="s">
        <v>95</v>
      </c>
      <c r="U14" s="57" t="s">
        <v>168</v>
      </c>
      <c r="V14" s="57" t="s">
        <v>95</v>
      </c>
      <c r="W14" s="57" t="s">
        <v>247</v>
      </c>
      <c r="X14" s="57" t="s">
        <v>95</v>
      </c>
      <c r="Y14" s="57" t="s">
        <v>168</v>
      </c>
      <c r="Z14" s="57" t="s">
        <v>126</v>
      </c>
      <c r="AA14" s="57" t="s">
        <v>95</v>
      </c>
      <c r="AB14" s="57" t="s">
        <v>286</v>
      </c>
      <c r="AC14" s="57" t="s">
        <v>95</v>
      </c>
      <c r="AD14" s="57" t="s">
        <v>373</v>
      </c>
      <c r="AE14" s="57" t="s">
        <v>247</v>
      </c>
      <c r="AF14" s="57" t="s">
        <v>373</v>
      </c>
      <c r="AG14" s="57" t="s">
        <v>8947</v>
      </c>
      <c r="AH14" s="57" t="s">
        <v>168</v>
      </c>
      <c r="AI14" s="57" t="s">
        <v>168</v>
      </c>
      <c r="AJ14" s="57" t="s">
        <v>9203</v>
      </c>
      <c r="AK14" s="57" t="s">
        <v>95</v>
      </c>
      <c r="AL14" s="57" t="s">
        <v>95</v>
      </c>
      <c r="AM14" s="57" t="s">
        <v>95</v>
      </c>
      <c r="AN14" s="57" t="s">
        <v>168</v>
      </c>
      <c r="AO14" s="57" t="s">
        <v>168</v>
      </c>
      <c r="AP14" s="57" t="s">
        <v>95</v>
      </c>
      <c r="AQ14" s="57" t="s">
        <v>95</v>
      </c>
      <c r="AR14" s="57" t="s">
        <v>95</v>
      </c>
      <c r="AS14" s="57" t="s">
        <v>168</v>
      </c>
      <c r="AT14" s="57" t="s">
        <v>95</v>
      </c>
      <c r="AU14" s="57" t="s">
        <v>168</v>
      </c>
      <c r="AV14" s="57" t="s">
        <v>95</v>
      </c>
      <c r="AW14" s="57" t="s">
        <v>168</v>
      </c>
      <c r="AX14" s="57" t="s">
        <v>95</v>
      </c>
      <c r="AY14" s="57" t="s">
        <v>95</v>
      </c>
      <c r="AZ14" s="57" t="s">
        <v>168</v>
      </c>
      <c r="BA14" s="57" t="s">
        <v>95</v>
      </c>
      <c r="BB14" s="57" t="s">
        <v>95</v>
      </c>
      <c r="BC14" s="57" t="s">
        <v>423</v>
      </c>
      <c r="BD14" s="57" t="s">
        <v>95</v>
      </c>
      <c r="BE14" s="57" t="s">
        <v>168</v>
      </c>
      <c r="BF14" s="57" t="s">
        <v>95</v>
      </c>
      <c r="BG14" s="57" t="s">
        <v>373</v>
      </c>
      <c r="BH14" s="57" t="s">
        <v>95</v>
      </c>
    </row>
    <row r="16" spans="4:60">
      <c r="D16" s="56" t="s">
        <v>96</v>
      </c>
      <c r="E16" s="56" t="s">
        <v>96</v>
      </c>
      <c r="F16" s="56" t="s">
        <v>96</v>
      </c>
      <c r="G16" s="56" t="s">
        <v>96</v>
      </c>
      <c r="H16" s="56" t="s">
        <v>96</v>
      </c>
      <c r="I16" s="56" t="s">
        <v>96</v>
      </c>
      <c r="J16" s="56" t="s">
        <v>96</v>
      </c>
      <c r="K16" s="56" t="s">
        <v>96</v>
      </c>
      <c r="L16" s="56" t="s">
        <v>96</v>
      </c>
      <c r="M16" s="56" t="s">
        <v>96</v>
      </c>
      <c r="N16" s="56" t="s">
        <v>96</v>
      </c>
      <c r="O16" s="56" t="s">
        <v>96</v>
      </c>
      <c r="P16" s="56" t="s">
        <v>96</v>
      </c>
      <c r="Q16" s="56" t="s">
        <v>96</v>
      </c>
      <c r="R16" s="56" t="s">
        <v>96</v>
      </c>
      <c r="S16" s="56" t="s">
        <v>96</v>
      </c>
      <c r="T16" s="56" t="s">
        <v>96</v>
      </c>
      <c r="U16" s="56" t="s">
        <v>96</v>
      </c>
      <c r="V16" s="56" t="s">
        <v>96</v>
      </c>
      <c r="W16" s="56" t="s">
        <v>96</v>
      </c>
      <c r="X16" s="56" t="s">
        <v>96</v>
      </c>
      <c r="Y16" s="56" t="s">
        <v>96</v>
      </c>
      <c r="Z16" s="56" t="s">
        <v>96</v>
      </c>
      <c r="AA16" s="56" t="s">
        <v>96</v>
      </c>
      <c r="AB16" s="56" t="s">
        <v>96</v>
      </c>
      <c r="AC16" s="56" t="s">
        <v>96</v>
      </c>
      <c r="AD16" s="56" t="s">
        <v>96</v>
      </c>
      <c r="AE16" s="56" t="s">
        <v>96</v>
      </c>
      <c r="AF16" s="56" t="s">
        <v>96</v>
      </c>
      <c r="AG16" s="56" t="s">
        <v>96</v>
      </c>
      <c r="AH16" s="56" t="s">
        <v>96</v>
      </c>
      <c r="AI16" s="56" t="s">
        <v>96</v>
      </c>
      <c r="AJ16" s="56" t="s">
        <v>96</v>
      </c>
      <c r="AK16" s="56" t="s">
        <v>96</v>
      </c>
      <c r="AL16" s="56" t="s">
        <v>96</v>
      </c>
      <c r="AM16" s="56" t="s">
        <v>96</v>
      </c>
      <c r="AN16" s="56" t="s">
        <v>96</v>
      </c>
      <c r="AO16" s="56" t="s">
        <v>96</v>
      </c>
      <c r="AP16" s="56" t="s">
        <v>96</v>
      </c>
      <c r="AQ16" s="56" t="s">
        <v>96</v>
      </c>
      <c r="AR16" s="56" t="s">
        <v>96</v>
      </c>
      <c r="AS16" s="56" t="s">
        <v>96</v>
      </c>
      <c r="AT16" s="56" t="s">
        <v>96</v>
      </c>
      <c r="AU16" s="56" t="s">
        <v>96</v>
      </c>
      <c r="AV16" s="56" t="s">
        <v>96</v>
      </c>
      <c r="AW16" s="56" t="s">
        <v>96</v>
      </c>
      <c r="AX16" s="56" t="s">
        <v>96</v>
      </c>
      <c r="AY16" s="56" t="s">
        <v>96</v>
      </c>
      <c r="AZ16" s="56" t="s">
        <v>96</v>
      </c>
      <c r="BA16" s="56" t="s">
        <v>96</v>
      </c>
      <c r="BB16" s="56" t="s">
        <v>96</v>
      </c>
      <c r="BC16" s="56" t="s">
        <v>96</v>
      </c>
      <c r="BD16" s="56" t="s">
        <v>96</v>
      </c>
      <c r="BE16" s="56" t="s">
        <v>96</v>
      </c>
      <c r="BF16" s="56" t="s">
        <v>96</v>
      </c>
      <c r="BG16" s="56" t="s">
        <v>96</v>
      </c>
      <c r="BH16" s="56" t="s">
        <v>96</v>
      </c>
    </row>
    <row r="17" spans="4:60">
      <c r="D17" s="57" t="s">
        <v>336</v>
      </c>
      <c r="E17" s="57" t="s">
        <v>97</v>
      </c>
      <c r="F17" s="57" t="s">
        <v>97</v>
      </c>
      <c r="G17" s="57" t="s">
        <v>97</v>
      </c>
      <c r="H17" s="57" t="s">
        <v>97</v>
      </c>
      <c r="I17" s="57" t="s">
        <v>424</v>
      </c>
      <c r="J17" s="57" t="s">
        <v>169</v>
      </c>
      <c r="K17" s="57" t="s">
        <v>248</v>
      </c>
      <c r="L17" s="57" t="s">
        <v>12027</v>
      </c>
      <c r="M17" s="57" t="s">
        <v>248</v>
      </c>
      <c r="N17" s="57" t="s">
        <v>169</v>
      </c>
      <c r="O17" s="57" t="s">
        <v>97</v>
      </c>
      <c r="P17" s="57" t="s">
        <v>97</v>
      </c>
      <c r="Q17" s="57" t="s">
        <v>287</v>
      </c>
      <c r="R17" s="57" t="s">
        <v>169</v>
      </c>
      <c r="S17" s="57" t="s">
        <v>4764</v>
      </c>
      <c r="T17" s="57" t="s">
        <v>97</v>
      </c>
      <c r="U17" s="57" t="s">
        <v>169</v>
      </c>
      <c r="V17" s="57" t="s">
        <v>97</v>
      </c>
      <c r="W17" s="57" t="s">
        <v>248</v>
      </c>
      <c r="X17" s="57" t="s">
        <v>97</v>
      </c>
      <c r="Y17" s="57" t="s">
        <v>169</v>
      </c>
      <c r="Z17" s="57" t="s">
        <v>127</v>
      </c>
      <c r="AA17" s="57" t="s">
        <v>97</v>
      </c>
      <c r="AB17" s="57" t="s">
        <v>287</v>
      </c>
      <c r="AC17" s="57" t="s">
        <v>97</v>
      </c>
      <c r="AD17" s="57" t="s">
        <v>374</v>
      </c>
      <c r="AE17" s="57" t="s">
        <v>248</v>
      </c>
      <c r="AF17" s="57" t="s">
        <v>374</v>
      </c>
      <c r="AG17" s="57" t="s">
        <v>127</v>
      </c>
      <c r="AH17" s="57" t="s">
        <v>169</v>
      </c>
      <c r="AI17" s="57" t="s">
        <v>169</v>
      </c>
      <c r="AJ17" s="57" t="s">
        <v>9204</v>
      </c>
      <c r="AK17" s="57" t="s">
        <v>97</v>
      </c>
      <c r="AL17" s="57" t="s">
        <v>97</v>
      </c>
      <c r="AM17" s="57" t="s">
        <v>97</v>
      </c>
      <c r="AN17" s="57" t="s">
        <v>169</v>
      </c>
      <c r="AO17" s="57" t="s">
        <v>169</v>
      </c>
      <c r="AP17" s="57" t="s">
        <v>97</v>
      </c>
      <c r="AQ17" s="57" t="s">
        <v>97</v>
      </c>
      <c r="AR17" s="57" t="s">
        <v>97</v>
      </c>
      <c r="AS17" s="57" t="s">
        <v>169</v>
      </c>
      <c r="AT17" s="57" t="s">
        <v>97</v>
      </c>
      <c r="AU17" s="57" t="s">
        <v>169</v>
      </c>
      <c r="AV17" s="57" t="s">
        <v>97</v>
      </c>
      <c r="AW17" s="57" t="s">
        <v>169</v>
      </c>
      <c r="AX17" s="57" t="s">
        <v>97</v>
      </c>
      <c r="AY17" s="57" t="s">
        <v>97</v>
      </c>
      <c r="AZ17" s="57" t="s">
        <v>169</v>
      </c>
      <c r="BA17" s="57" t="s">
        <v>97</v>
      </c>
      <c r="BB17" s="57" t="s">
        <v>97</v>
      </c>
      <c r="BC17" s="57" t="s">
        <v>424</v>
      </c>
      <c r="BD17" s="57" t="s">
        <v>97</v>
      </c>
      <c r="BE17" s="57" t="s">
        <v>169</v>
      </c>
      <c r="BF17" s="57" t="s">
        <v>97</v>
      </c>
      <c r="BG17" s="57" t="s">
        <v>374</v>
      </c>
      <c r="BH17" s="57" t="s">
        <v>97</v>
      </c>
    </row>
    <row r="19" spans="4:60">
      <c r="D19" s="56" t="s">
        <v>98</v>
      </c>
      <c r="E19" s="56" t="s">
        <v>98</v>
      </c>
      <c r="F19" s="56" t="s">
        <v>98</v>
      </c>
      <c r="G19" s="56" t="s">
        <v>98</v>
      </c>
      <c r="H19" s="56" t="s">
        <v>98</v>
      </c>
      <c r="I19" s="56" t="s">
        <v>98</v>
      </c>
      <c r="J19" s="56" t="s">
        <v>98</v>
      </c>
      <c r="K19" s="56" t="s">
        <v>98</v>
      </c>
      <c r="L19" s="56" t="s">
        <v>98</v>
      </c>
      <c r="M19" s="56" t="s">
        <v>98</v>
      </c>
      <c r="N19" s="56" t="s">
        <v>98</v>
      </c>
      <c r="O19" s="56" t="s">
        <v>98</v>
      </c>
      <c r="P19" s="56" t="s">
        <v>98</v>
      </c>
      <c r="Q19" s="56" t="s">
        <v>98</v>
      </c>
      <c r="R19" s="56" t="s">
        <v>98</v>
      </c>
      <c r="S19" s="56" t="s">
        <v>98</v>
      </c>
      <c r="T19" s="56" t="s">
        <v>98</v>
      </c>
      <c r="U19" s="56" t="s">
        <v>98</v>
      </c>
      <c r="V19" s="56" t="s">
        <v>98</v>
      </c>
      <c r="W19" s="56" t="s">
        <v>98</v>
      </c>
      <c r="X19" s="56" t="s">
        <v>98</v>
      </c>
      <c r="Y19" s="56" t="s">
        <v>98</v>
      </c>
      <c r="Z19" s="56" t="s">
        <v>98</v>
      </c>
      <c r="AA19" s="56" t="s">
        <v>98</v>
      </c>
      <c r="AB19" s="56" t="s">
        <v>98</v>
      </c>
      <c r="AC19" s="56" t="s">
        <v>98</v>
      </c>
      <c r="AD19" s="56" t="s">
        <v>98</v>
      </c>
      <c r="AE19" s="56" t="s">
        <v>98</v>
      </c>
      <c r="AF19" s="56" t="s">
        <v>98</v>
      </c>
      <c r="AG19" s="56" t="s">
        <v>98</v>
      </c>
      <c r="AH19" s="56" t="s">
        <v>98</v>
      </c>
      <c r="AI19" s="56" t="s">
        <v>98</v>
      </c>
      <c r="AJ19" s="56" t="s">
        <v>98</v>
      </c>
      <c r="AK19" s="56" t="s">
        <v>98</v>
      </c>
      <c r="AL19" s="56" t="s">
        <v>98</v>
      </c>
      <c r="AM19" s="56" t="s">
        <v>98</v>
      </c>
      <c r="AN19" s="56" t="s">
        <v>98</v>
      </c>
      <c r="AO19" s="56" t="s">
        <v>98</v>
      </c>
      <c r="AP19" s="56" t="s">
        <v>98</v>
      </c>
      <c r="AQ19" s="56" t="s">
        <v>98</v>
      </c>
      <c r="AR19" s="56" t="s">
        <v>98</v>
      </c>
      <c r="AS19" s="56" t="s">
        <v>98</v>
      </c>
      <c r="AT19" s="56" t="s">
        <v>98</v>
      </c>
      <c r="AU19" s="56" t="s">
        <v>98</v>
      </c>
      <c r="AV19" s="56" t="s">
        <v>98</v>
      </c>
      <c r="AW19" s="56" t="s">
        <v>98</v>
      </c>
      <c r="AX19" s="56" t="s">
        <v>98</v>
      </c>
      <c r="AY19" s="56" t="s">
        <v>98</v>
      </c>
      <c r="AZ19" s="56" t="s">
        <v>98</v>
      </c>
      <c r="BA19" s="56" t="s">
        <v>98</v>
      </c>
      <c r="BB19" s="56" t="s">
        <v>98</v>
      </c>
      <c r="BC19" s="56" t="s">
        <v>98</v>
      </c>
      <c r="BD19" s="56" t="s">
        <v>98</v>
      </c>
      <c r="BE19" s="56" t="s">
        <v>98</v>
      </c>
      <c r="BF19" s="56" t="s">
        <v>98</v>
      </c>
      <c r="BG19" s="56" t="s">
        <v>98</v>
      </c>
      <c r="BH19" s="56" t="s">
        <v>98</v>
      </c>
    </row>
    <row r="20" spans="4:60">
      <c r="D20" s="56"/>
      <c r="E20" s="56"/>
      <c r="F20" s="57" t="s">
        <v>188</v>
      </c>
      <c r="G20" s="56"/>
      <c r="H20" s="56"/>
      <c r="I20" s="57" t="s">
        <v>425</v>
      </c>
      <c r="K20" s="56"/>
      <c r="L20" s="57" t="s">
        <v>12152</v>
      </c>
      <c r="M20" s="57" t="s">
        <v>6383</v>
      </c>
      <c r="N20" s="56"/>
      <c r="O20" s="56"/>
      <c r="P20" s="56"/>
      <c r="R20" s="57" t="s">
        <v>7986</v>
      </c>
      <c r="S20" s="57" t="s">
        <v>8107</v>
      </c>
      <c r="T20" s="56"/>
      <c r="U20" s="57" t="s">
        <v>8405</v>
      </c>
      <c r="V20" s="56"/>
      <c r="W20" s="56"/>
      <c r="X20" s="57" t="s">
        <v>12377</v>
      </c>
      <c r="Y20" s="56"/>
      <c r="Z20" s="57" t="s">
        <v>128</v>
      </c>
      <c r="AA20" s="57" t="s">
        <v>214</v>
      </c>
      <c r="AB20" s="56"/>
      <c r="AC20" s="56"/>
      <c r="AD20" s="57" t="s">
        <v>375</v>
      </c>
      <c r="AG20" s="56"/>
      <c r="AH20" s="56"/>
      <c r="AI20" s="56"/>
      <c r="AK20" s="56"/>
      <c r="AL20" s="57" t="s">
        <v>9483</v>
      </c>
      <c r="AN20" s="57" t="s">
        <v>35</v>
      </c>
      <c r="AO20" s="56"/>
      <c r="AP20" s="57" t="s">
        <v>9927</v>
      </c>
      <c r="AQ20" s="57" t="s">
        <v>10140</v>
      </c>
      <c r="AR20" s="56"/>
      <c r="AS20" s="56"/>
      <c r="AT20" s="56"/>
      <c r="AV20" s="57" t="s">
        <v>10798</v>
      </c>
      <c r="AW20" s="56"/>
      <c r="AX20" s="57" t="s">
        <v>420</v>
      </c>
      <c r="AY20" s="57" t="s">
        <v>10996</v>
      </c>
      <c r="AZ20" s="56"/>
      <c r="BA20" s="56"/>
      <c r="BB20" s="56"/>
      <c r="BC20" s="57" t="s">
        <v>11369</v>
      </c>
      <c r="BE20" s="56"/>
      <c r="BF20" s="56"/>
      <c r="BG20" s="57" t="s">
        <v>12541</v>
      </c>
    </row>
    <row r="21" spans="4:60">
      <c r="D21" s="56"/>
      <c r="E21" s="56"/>
      <c r="G21" s="56"/>
      <c r="H21" s="56"/>
      <c r="K21" s="56"/>
      <c r="N21" s="56"/>
      <c r="O21" s="56"/>
      <c r="P21" s="56"/>
      <c r="T21" s="56"/>
      <c r="V21" s="56"/>
      <c r="W21" s="56"/>
      <c r="Y21" s="56"/>
      <c r="AB21" s="56"/>
      <c r="AC21" s="56"/>
      <c r="AD21" s="57"/>
      <c r="AG21" s="56"/>
      <c r="AH21" s="56"/>
      <c r="AI21" s="56"/>
      <c r="AK21" s="56"/>
      <c r="AO21" s="56"/>
      <c r="AR21" s="56"/>
      <c r="AS21" s="56"/>
      <c r="AT21" s="56"/>
      <c r="AW21" s="56"/>
      <c r="AZ21" s="56"/>
      <c r="BA21" s="56"/>
      <c r="BB21" s="56"/>
      <c r="BE21" s="56"/>
      <c r="BF21" s="56"/>
    </row>
    <row r="22" spans="4:60" ht="16.5">
      <c r="D22" s="55" t="s">
        <v>99</v>
      </c>
      <c r="E22" s="55" t="s">
        <v>99</v>
      </c>
      <c r="F22" s="55" t="s">
        <v>99</v>
      </c>
      <c r="G22" s="55" t="s">
        <v>99</v>
      </c>
      <c r="H22" s="55" t="s">
        <v>99</v>
      </c>
      <c r="I22" s="55" t="s">
        <v>99</v>
      </c>
      <c r="J22" s="55" t="s">
        <v>99</v>
      </c>
      <c r="K22" s="55" t="s">
        <v>99</v>
      </c>
      <c r="L22" s="55" t="s">
        <v>99</v>
      </c>
      <c r="M22" s="55" t="s">
        <v>99</v>
      </c>
      <c r="N22" s="55" t="s">
        <v>99</v>
      </c>
      <c r="O22" s="55" t="s">
        <v>99</v>
      </c>
      <c r="P22" s="55" t="s">
        <v>99</v>
      </c>
      <c r="Q22" s="55" t="s">
        <v>99</v>
      </c>
      <c r="R22" s="55" t="s">
        <v>99</v>
      </c>
      <c r="S22" s="55" t="s">
        <v>99</v>
      </c>
      <c r="T22" s="55" t="s">
        <v>99</v>
      </c>
      <c r="U22" s="55" t="s">
        <v>99</v>
      </c>
      <c r="V22" s="55" t="s">
        <v>99</v>
      </c>
      <c r="W22" s="55" t="s">
        <v>99</v>
      </c>
      <c r="X22" s="55" t="s">
        <v>99</v>
      </c>
      <c r="Y22" s="55" t="s">
        <v>99</v>
      </c>
      <c r="Z22" s="55" t="s">
        <v>99</v>
      </c>
      <c r="AA22" s="55" t="s">
        <v>99</v>
      </c>
      <c r="AB22" s="55" t="s">
        <v>99</v>
      </c>
      <c r="AC22" s="55" t="s">
        <v>99</v>
      </c>
      <c r="AD22" s="55" t="s">
        <v>99</v>
      </c>
      <c r="AE22" s="55" t="s">
        <v>99</v>
      </c>
      <c r="AF22" s="55" t="s">
        <v>99</v>
      </c>
      <c r="AG22" s="55" t="s">
        <v>99</v>
      </c>
      <c r="AH22" s="55" t="s">
        <v>99</v>
      </c>
      <c r="AI22" s="55" t="s">
        <v>99</v>
      </c>
      <c r="AJ22" s="55" t="s">
        <v>99</v>
      </c>
      <c r="AK22" s="55" t="s">
        <v>99</v>
      </c>
      <c r="AL22" s="55" t="s">
        <v>99</v>
      </c>
      <c r="AM22" s="55" t="s">
        <v>99</v>
      </c>
      <c r="AN22" s="55" t="s">
        <v>99</v>
      </c>
      <c r="AO22" s="55" t="s">
        <v>99</v>
      </c>
      <c r="AP22" s="55" t="s">
        <v>99</v>
      </c>
      <c r="AQ22" s="55" t="s">
        <v>99</v>
      </c>
      <c r="AR22" s="55" t="s">
        <v>99</v>
      </c>
      <c r="AS22" s="55" t="s">
        <v>99</v>
      </c>
      <c r="AT22" s="55" t="s">
        <v>99</v>
      </c>
      <c r="AU22" s="55" t="s">
        <v>99</v>
      </c>
      <c r="AV22" s="55" t="s">
        <v>99</v>
      </c>
      <c r="AW22" s="55" t="s">
        <v>99</v>
      </c>
      <c r="AX22" s="55" t="s">
        <v>99</v>
      </c>
      <c r="AY22" s="55" t="s">
        <v>99</v>
      </c>
      <c r="AZ22" s="55" t="s">
        <v>99</v>
      </c>
      <c r="BA22" s="55" t="s">
        <v>99</v>
      </c>
      <c r="BB22" s="55" t="s">
        <v>99</v>
      </c>
      <c r="BC22" s="55" t="s">
        <v>99</v>
      </c>
      <c r="BD22" s="55" t="s">
        <v>99</v>
      </c>
      <c r="BE22" s="55" t="s">
        <v>99</v>
      </c>
      <c r="BF22" s="55" t="s">
        <v>99</v>
      </c>
      <c r="BG22" s="55" t="s">
        <v>99</v>
      </c>
      <c r="BH22" s="55" t="s">
        <v>99</v>
      </c>
    </row>
    <row r="25" spans="4:60">
      <c r="D25" s="56" t="s">
        <v>100</v>
      </c>
      <c r="E25" s="56" t="s">
        <v>100</v>
      </c>
      <c r="F25" s="56" t="s">
        <v>100</v>
      </c>
      <c r="G25" s="56" t="s">
        <v>100</v>
      </c>
      <c r="H25" s="56" t="s">
        <v>100</v>
      </c>
      <c r="I25" s="56" t="s">
        <v>100</v>
      </c>
      <c r="J25" s="56" t="s">
        <v>100</v>
      </c>
      <c r="K25" s="56" t="s">
        <v>100</v>
      </c>
      <c r="L25" s="56" t="s">
        <v>100</v>
      </c>
      <c r="M25" s="56" t="s">
        <v>100</v>
      </c>
      <c r="N25" s="56" t="s">
        <v>100</v>
      </c>
      <c r="O25" s="56" t="s">
        <v>100</v>
      </c>
      <c r="P25" s="56" t="s">
        <v>100</v>
      </c>
      <c r="Q25" s="56" t="s">
        <v>100</v>
      </c>
      <c r="R25" s="56" t="s">
        <v>100</v>
      </c>
      <c r="S25" s="56" t="s">
        <v>100</v>
      </c>
      <c r="T25" s="56" t="s">
        <v>100</v>
      </c>
      <c r="U25" s="56" t="s">
        <v>100</v>
      </c>
      <c r="V25" s="56" t="s">
        <v>100</v>
      </c>
      <c r="W25" s="56" t="s">
        <v>100</v>
      </c>
      <c r="X25" s="56" t="s">
        <v>100</v>
      </c>
      <c r="Y25" s="56" t="s">
        <v>100</v>
      </c>
      <c r="Z25" s="56" t="s">
        <v>100</v>
      </c>
      <c r="AA25" s="56" t="s">
        <v>100</v>
      </c>
      <c r="AB25" s="56" t="s">
        <v>100</v>
      </c>
      <c r="AC25" s="56" t="s">
        <v>100</v>
      </c>
      <c r="AD25" s="56" t="s">
        <v>100</v>
      </c>
      <c r="AE25" s="56" t="s">
        <v>100</v>
      </c>
      <c r="AF25" s="56" t="s">
        <v>100</v>
      </c>
      <c r="AG25" s="56" t="s">
        <v>100</v>
      </c>
      <c r="AH25" s="56" t="s">
        <v>100</v>
      </c>
      <c r="AI25" s="56" t="s">
        <v>100</v>
      </c>
      <c r="AJ25" s="56" t="s">
        <v>100</v>
      </c>
      <c r="AK25" s="56" t="s">
        <v>100</v>
      </c>
      <c r="AL25" s="56" t="s">
        <v>100</v>
      </c>
      <c r="AM25" s="56" t="s">
        <v>100</v>
      </c>
      <c r="AN25" s="56" t="s">
        <v>100</v>
      </c>
      <c r="AO25" s="56" t="s">
        <v>100</v>
      </c>
      <c r="AP25" s="56" t="s">
        <v>100</v>
      </c>
      <c r="AQ25" s="56" t="s">
        <v>100</v>
      </c>
      <c r="AR25" s="56" t="s">
        <v>100</v>
      </c>
      <c r="AS25" s="56" t="s">
        <v>100</v>
      </c>
      <c r="AT25" s="56" t="s">
        <v>100</v>
      </c>
      <c r="AU25" s="56" t="s">
        <v>100</v>
      </c>
      <c r="AV25" s="56" t="s">
        <v>100</v>
      </c>
      <c r="AW25" s="56" t="s">
        <v>100</v>
      </c>
      <c r="AX25" s="56" t="s">
        <v>100</v>
      </c>
      <c r="AY25" s="56" t="s">
        <v>100</v>
      </c>
      <c r="AZ25" s="56" t="s">
        <v>100</v>
      </c>
      <c r="BA25" s="56" t="s">
        <v>100</v>
      </c>
      <c r="BB25" s="56" t="s">
        <v>100</v>
      </c>
      <c r="BC25" s="56" t="s">
        <v>100</v>
      </c>
      <c r="BD25" s="56" t="s">
        <v>100</v>
      </c>
      <c r="BE25" s="56" t="s">
        <v>100</v>
      </c>
      <c r="BF25" s="56" t="s">
        <v>100</v>
      </c>
      <c r="BG25" s="56" t="s">
        <v>100</v>
      </c>
      <c r="BH25" s="56" t="s">
        <v>100</v>
      </c>
    </row>
    <row r="26" spans="4:60">
      <c r="D26" s="56" t="s">
        <v>101</v>
      </c>
      <c r="E26" s="56" t="s">
        <v>101</v>
      </c>
      <c r="F26" s="56" t="s">
        <v>101</v>
      </c>
      <c r="G26" s="56" t="s">
        <v>101</v>
      </c>
      <c r="H26" s="56" t="s">
        <v>101</v>
      </c>
      <c r="I26" s="56" t="s">
        <v>101</v>
      </c>
      <c r="J26" s="56" t="s">
        <v>101</v>
      </c>
      <c r="K26" s="56" t="s">
        <v>101</v>
      </c>
      <c r="L26" s="56" t="s">
        <v>101</v>
      </c>
      <c r="M26" s="56" t="s">
        <v>101</v>
      </c>
      <c r="N26" s="56" t="s">
        <v>101</v>
      </c>
      <c r="O26" s="56" t="s">
        <v>101</v>
      </c>
      <c r="P26" s="56" t="s">
        <v>101</v>
      </c>
      <c r="Q26" s="56" t="s">
        <v>101</v>
      </c>
      <c r="R26" s="56" t="s">
        <v>101</v>
      </c>
      <c r="S26" s="56" t="s">
        <v>101</v>
      </c>
      <c r="T26" s="56" t="s">
        <v>101</v>
      </c>
      <c r="U26" s="56" t="s">
        <v>101</v>
      </c>
      <c r="V26" s="56" t="s">
        <v>101</v>
      </c>
      <c r="W26" s="56" t="s">
        <v>101</v>
      </c>
      <c r="X26" s="56" t="s">
        <v>101</v>
      </c>
      <c r="Y26" s="56" t="s">
        <v>101</v>
      </c>
      <c r="Z26" s="56" t="s">
        <v>101</v>
      </c>
      <c r="AA26" s="56" t="s">
        <v>101</v>
      </c>
      <c r="AB26" s="56" t="s">
        <v>101</v>
      </c>
      <c r="AC26" s="56" t="s">
        <v>101</v>
      </c>
      <c r="AD26" s="56" t="s">
        <v>101</v>
      </c>
      <c r="AE26" s="56" t="s">
        <v>101</v>
      </c>
      <c r="AF26" s="56" t="s">
        <v>101</v>
      </c>
      <c r="AG26" s="56" t="s">
        <v>101</v>
      </c>
      <c r="AH26" s="56" t="s">
        <v>101</v>
      </c>
      <c r="AI26" s="56" t="s">
        <v>101</v>
      </c>
      <c r="AJ26" s="56" t="s">
        <v>101</v>
      </c>
      <c r="AK26" s="56" t="s">
        <v>101</v>
      </c>
      <c r="AL26" s="56" t="s">
        <v>101</v>
      </c>
      <c r="AM26" s="56" t="s">
        <v>101</v>
      </c>
      <c r="AN26" s="56" t="s">
        <v>101</v>
      </c>
      <c r="AO26" s="56" t="s">
        <v>101</v>
      </c>
      <c r="AP26" s="56" t="s">
        <v>101</v>
      </c>
      <c r="AQ26" s="56" t="s">
        <v>101</v>
      </c>
      <c r="AR26" s="56" t="s">
        <v>101</v>
      </c>
      <c r="AS26" s="56" t="s">
        <v>101</v>
      </c>
      <c r="AT26" s="56" t="s">
        <v>101</v>
      </c>
      <c r="AU26" s="56" t="s">
        <v>101</v>
      </c>
      <c r="AV26" s="56" t="s">
        <v>101</v>
      </c>
      <c r="AW26" s="56" t="s">
        <v>101</v>
      </c>
      <c r="AX26" s="56" t="s">
        <v>101</v>
      </c>
      <c r="AY26" s="56" t="s">
        <v>101</v>
      </c>
      <c r="AZ26" s="56" t="s">
        <v>101</v>
      </c>
      <c r="BA26" s="56" t="s">
        <v>101</v>
      </c>
      <c r="BB26" s="56" t="s">
        <v>101</v>
      </c>
      <c r="BC26" s="56" t="s">
        <v>101</v>
      </c>
      <c r="BD26" s="56" t="s">
        <v>101</v>
      </c>
      <c r="BE26" s="56" t="s">
        <v>101</v>
      </c>
      <c r="BF26" s="56" t="s">
        <v>101</v>
      </c>
      <c r="BG26" s="56" t="s">
        <v>101</v>
      </c>
      <c r="BH26" s="56" t="s">
        <v>101</v>
      </c>
    </row>
    <row r="27" spans="4:60">
      <c r="D27" s="56" t="s">
        <v>102</v>
      </c>
      <c r="E27" s="56" t="s">
        <v>102</v>
      </c>
      <c r="F27" s="56" t="s">
        <v>102</v>
      </c>
      <c r="G27" s="56" t="s">
        <v>102</v>
      </c>
      <c r="H27" s="56" t="s">
        <v>102</v>
      </c>
      <c r="I27" s="56" t="s">
        <v>102</v>
      </c>
      <c r="J27" s="56" t="s">
        <v>102</v>
      </c>
      <c r="K27" s="56" t="s">
        <v>102</v>
      </c>
      <c r="L27" s="56" t="s">
        <v>102</v>
      </c>
      <c r="M27" s="56" t="s">
        <v>102</v>
      </c>
      <c r="N27" s="56" t="s">
        <v>102</v>
      </c>
      <c r="O27" s="56" t="s">
        <v>102</v>
      </c>
      <c r="P27" s="56" t="s">
        <v>102</v>
      </c>
      <c r="Q27" s="56" t="s">
        <v>102</v>
      </c>
      <c r="R27" s="56" t="s">
        <v>102</v>
      </c>
      <c r="S27" s="56" t="s">
        <v>102</v>
      </c>
      <c r="T27" s="56" t="s">
        <v>102</v>
      </c>
      <c r="U27" s="56" t="s">
        <v>102</v>
      </c>
      <c r="V27" s="56" t="s">
        <v>102</v>
      </c>
      <c r="W27" s="56" t="s">
        <v>102</v>
      </c>
      <c r="X27" s="56" t="s">
        <v>102</v>
      </c>
      <c r="Y27" s="56" t="s">
        <v>102</v>
      </c>
      <c r="Z27" s="56" t="s">
        <v>102</v>
      </c>
      <c r="AA27" s="56" t="s">
        <v>102</v>
      </c>
      <c r="AB27" s="56" t="s">
        <v>102</v>
      </c>
      <c r="AC27" s="56" t="s">
        <v>102</v>
      </c>
      <c r="AD27" s="56" t="s">
        <v>102</v>
      </c>
      <c r="AE27" s="56" t="s">
        <v>102</v>
      </c>
      <c r="AF27" s="56" t="s">
        <v>102</v>
      </c>
      <c r="AG27" s="56" t="s">
        <v>102</v>
      </c>
      <c r="AH27" s="56" t="s">
        <v>102</v>
      </c>
      <c r="AI27" s="56" t="s">
        <v>102</v>
      </c>
      <c r="AJ27" s="56" t="s">
        <v>102</v>
      </c>
      <c r="AK27" s="56" t="s">
        <v>102</v>
      </c>
      <c r="AL27" s="56" t="s">
        <v>102</v>
      </c>
      <c r="AM27" s="56" t="s">
        <v>102</v>
      </c>
      <c r="AN27" s="56" t="s">
        <v>102</v>
      </c>
      <c r="AO27" s="56" t="s">
        <v>102</v>
      </c>
      <c r="AP27" s="56" t="s">
        <v>102</v>
      </c>
      <c r="AQ27" s="56" t="s">
        <v>102</v>
      </c>
      <c r="AR27" s="56" t="s">
        <v>102</v>
      </c>
      <c r="AS27" s="56" t="s">
        <v>102</v>
      </c>
      <c r="AT27" s="56" t="s">
        <v>102</v>
      </c>
      <c r="AU27" s="56" t="s">
        <v>102</v>
      </c>
      <c r="AV27" s="56" t="s">
        <v>102</v>
      </c>
      <c r="AW27" s="56" t="s">
        <v>102</v>
      </c>
      <c r="AX27" s="56" t="s">
        <v>102</v>
      </c>
      <c r="AY27" s="56" t="s">
        <v>102</v>
      </c>
      <c r="AZ27" s="56" t="s">
        <v>102</v>
      </c>
      <c r="BA27" s="56" t="s">
        <v>102</v>
      </c>
      <c r="BB27" s="56" t="s">
        <v>102</v>
      </c>
      <c r="BC27" s="56" t="s">
        <v>102</v>
      </c>
      <c r="BD27" s="56" t="s">
        <v>102</v>
      </c>
      <c r="BE27" s="56" t="s">
        <v>102</v>
      </c>
      <c r="BF27" s="56" t="s">
        <v>102</v>
      </c>
      <c r="BG27" s="56" t="s">
        <v>102</v>
      </c>
      <c r="BH27" s="56" t="s">
        <v>102</v>
      </c>
    </row>
    <row r="28" spans="4:60">
      <c r="D28" s="57" t="s">
        <v>103</v>
      </c>
      <c r="E28" s="57" t="s">
        <v>103</v>
      </c>
      <c r="F28" s="57" t="s">
        <v>103</v>
      </c>
      <c r="G28" s="57" t="s">
        <v>103</v>
      </c>
      <c r="H28" s="57" t="s">
        <v>103</v>
      </c>
      <c r="I28" s="57" t="s">
        <v>103</v>
      </c>
      <c r="J28" s="57" t="s">
        <v>103</v>
      </c>
      <c r="K28" s="57" t="s">
        <v>103</v>
      </c>
      <c r="L28" s="57" t="s">
        <v>103</v>
      </c>
      <c r="M28" s="57" t="s">
        <v>103</v>
      </c>
      <c r="N28" s="57" t="s">
        <v>103</v>
      </c>
      <c r="O28" s="57" t="s">
        <v>103</v>
      </c>
      <c r="P28" s="57" t="s">
        <v>103</v>
      </c>
      <c r="Q28" s="57" t="s">
        <v>103</v>
      </c>
      <c r="R28" s="57" t="s">
        <v>103</v>
      </c>
      <c r="S28" s="57" t="s">
        <v>103</v>
      </c>
      <c r="T28" s="57" t="s">
        <v>103</v>
      </c>
      <c r="U28" s="57" t="s">
        <v>103</v>
      </c>
      <c r="V28" s="57" t="s">
        <v>103</v>
      </c>
      <c r="W28" s="57" t="s">
        <v>103</v>
      </c>
      <c r="X28" s="57" t="s">
        <v>103</v>
      </c>
      <c r="Y28" s="57" t="s">
        <v>103</v>
      </c>
      <c r="Z28" s="57" t="s">
        <v>129</v>
      </c>
      <c r="AA28" s="57" t="s">
        <v>103</v>
      </c>
      <c r="AB28" s="57" t="s">
        <v>103</v>
      </c>
      <c r="AC28" s="57" t="s">
        <v>103</v>
      </c>
      <c r="AD28" s="57" t="s">
        <v>103</v>
      </c>
      <c r="AE28" s="57" t="s">
        <v>103</v>
      </c>
      <c r="AF28" s="57" t="s">
        <v>103</v>
      </c>
      <c r="AG28" s="57" t="s">
        <v>103</v>
      </c>
      <c r="AH28" s="57" t="s">
        <v>103</v>
      </c>
      <c r="AI28" s="57" t="s">
        <v>103</v>
      </c>
      <c r="AJ28" s="57" t="s">
        <v>103</v>
      </c>
      <c r="AK28" s="57" t="s">
        <v>103</v>
      </c>
      <c r="AL28" s="57" t="s">
        <v>103</v>
      </c>
      <c r="AM28" s="57" t="s">
        <v>103</v>
      </c>
      <c r="AN28" s="57" t="s">
        <v>103</v>
      </c>
      <c r="AO28" s="57" t="s">
        <v>103</v>
      </c>
      <c r="AP28" s="57" t="s">
        <v>103</v>
      </c>
      <c r="AQ28" s="57" t="s">
        <v>103</v>
      </c>
      <c r="AR28" s="57" t="s">
        <v>103</v>
      </c>
      <c r="AS28" s="57" t="s">
        <v>103</v>
      </c>
      <c r="AT28" s="57" t="s">
        <v>103</v>
      </c>
      <c r="AU28" s="57" t="s">
        <v>103</v>
      </c>
      <c r="AV28" s="57" t="s">
        <v>103</v>
      </c>
      <c r="AW28" s="57" t="s">
        <v>103</v>
      </c>
      <c r="AX28" s="57" t="s">
        <v>103</v>
      </c>
      <c r="AY28" s="57" t="s">
        <v>103</v>
      </c>
      <c r="AZ28" s="57" t="s">
        <v>103</v>
      </c>
      <c r="BA28" s="57" t="s">
        <v>103</v>
      </c>
      <c r="BB28" s="57" t="s">
        <v>103</v>
      </c>
      <c r="BC28" s="57" t="s">
        <v>103</v>
      </c>
      <c r="BD28" s="57" t="s">
        <v>103</v>
      </c>
      <c r="BE28" s="57" t="s">
        <v>103</v>
      </c>
      <c r="BF28" s="57" t="s">
        <v>103</v>
      </c>
      <c r="BG28" s="57" t="s">
        <v>103</v>
      </c>
      <c r="BH28" s="57" t="s">
        <v>103</v>
      </c>
    </row>
    <row r="30" spans="4:60">
      <c r="D30" s="56" t="s">
        <v>104</v>
      </c>
      <c r="E30" s="56" t="s">
        <v>104</v>
      </c>
      <c r="F30" s="56" t="s">
        <v>104</v>
      </c>
      <c r="G30" s="56" t="s">
        <v>104</v>
      </c>
      <c r="H30" s="56" t="s">
        <v>104</v>
      </c>
      <c r="I30" s="56" t="s">
        <v>104</v>
      </c>
      <c r="J30" s="56" t="s">
        <v>104</v>
      </c>
      <c r="K30" s="56" t="s">
        <v>104</v>
      </c>
      <c r="L30" s="56" t="s">
        <v>104</v>
      </c>
      <c r="M30" s="56" t="s">
        <v>104</v>
      </c>
      <c r="N30" s="56" t="s">
        <v>104</v>
      </c>
      <c r="O30" s="56" t="s">
        <v>104</v>
      </c>
      <c r="P30" s="56" t="s">
        <v>104</v>
      </c>
      <c r="Q30" s="56" t="s">
        <v>104</v>
      </c>
      <c r="R30" s="56" t="s">
        <v>104</v>
      </c>
      <c r="S30" s="56" t="s">
        <v>104</v>
      </c>
      <c r="T30" s="56" t="s">
        <v>104</v>
      </c>
      <c r="U30" s="56" t="s">
        <v>104</v>
      </c>
      <c r="V30" s="56" t="s">
        <v>104</v>
      </c>
      <c r="W30" s="56" t="s">
        <v>104</v>
      </c>
      <c r="X30" s="56" t="s">
        <v>104</v>
      </c>
      <c r="Y30" s="56" t="s">
        <v>104</v>
      </c>
      <c r="Z30" s="56" t="s">
        <v>104</v>
      </c>
      <c r="AA30" s="56" t="s">
        <v>104</v>
      </c>
      <c r="AB30" s="56" t="s">
        <v>104</v>
      </c>
      <c r="AC30" s="56" t="s">
        <v>104</v>
      </c>
      <c r="AD30" s="56" t="s">
        <v>104</v>
      </c>
      <c r="AE30" s="56" t="s">
        <v>104</v>
      </c>
      <c r="AF30" s="56" t="s">
        <v>104</v>
      </c>
      <c r="AG30" s="56" t="s">
        <v>104</v>
      </c>
      <c r="AH30" s="56" t="s">
        <v>104</v>
      </c>
      <c r="AI30" s="56" t="s">
        <v>104</v>
      </c>
      <c r="AJ30" s="56" t="s">
        <v>104</v>
      </c>
      <c r="AK30" s="56" t="s">
        <v>104</v>
      </c>
      <c r="AL30" s="56" t="s">
        <v>104</v>
      </c>
      <c r="AM30" s="56" t="s">
        <v>104</v>
      </c>
      <c r="AN30" s="56" t="s">
        <v>104</v>
      </c>
      <c r="AO30" s="56" t="s">
        <v>104</v>
      </c>
      <c r="AP30" s="56" t="s">
        <v>104</v>
      </c>
      <c r="AQ30" s="56" t="s">
        <v>104</v>
      </c>
      <c r="AR30" s="56" t="s">
        <v>104</v>
      </c>
      <c r="AS30" s="56" t="s">
        <v>104</v>
      </c>
      <c r="AT30" s="56" t="s">
        <v>104</v>
      </c>
      <c r="AU30" s="56" t="s">
        <v>104</v>
      </c>
      <c r="AV30" s="56" t="s">
        <v>104</v>
      </c>
      <c r="AW30" s="56" t="s">
        <v>104</v>
      </c>
      <c r="AX30" s="56" t="s">
        <v>104</v>
      </c>
      <c r="AY30" s="56" t="s">
        <v>104</v>
      </c>
      <c r="AZ30" s="56" t="s">
        <v>104</v>
      </c>
      <c r="BA30" s="56" t="s">
        <v>104</v>
      </c>
      <c r="BB30" s="56" t="s">
        <v>104</v>
      </c>
      <c r="BC30" s="56" t="s">
        <v>104</v>
      </c>
      <c r="BD30" s="56" t="s">
        <v>104</v>
      </c>
      <c r="BE30" s="56" t="s">
        <v>104</v>
      </c>
      <c r="BF30" s="56" t="s">
        <v>104</v>
      </c>
      <c r="BG30" s="56" t="s">
        <v>104</v>
      </c>
      <c r="BH30" s="56" t="s">
        <v>104</v>
      </c>
    </row>
    <row r="31" spans="4:60">
      <c r="D31" s="57" t="s">
        <v>105</v>
      </c>
      <c r="E31" s="57" t="s">
        <v>105</v>
      </c>
      <c r="F31" s="57" t="s">
        <v>105</v>
      </c>
      <c r="G31" s="57" t="s">
        <v>105</v>
      </c>
      <c r="H31" s="57" t="s">
        <v>105</v>
      </c>
      <c r="I31" s="57" t="s">
        <v>105</v>
      </c>
      <c r="J31" s="57" t="s">
        <v>105</v>
      </c>
      <c r="K31" s="57" t="s">
        <v>105</v>
      </c>
      <c r="L31" s="57" t="s">
        <v>105</v>
      </c>
      <c r="M31" s="57" t="s">
        <v>105</v>
      </c>
      <c r="N31" s="57" t="s">
        <v>105</v>
      </c>
      <c r="O31" s="57" t="s">
        <v>105</v>
      </c>
      <c r="P31" s="57" t="s">
        <v>105</v>
      </c>
      <c r="Q31" s="57" t="s">
        <v>105</v>
      </c>
      <c r="R31" s="57" t="s">
        <v>215</v>
      </c>
      <c r="S31" s="57" t="s">
        <v>8108</v>
      </c>
      <c r="T31" s="57" t="s">
        <v>105</v>
      </c>
      <c r="U31" s="57" t="s">
        <v>105</v>
      </c>
      <c r="V31" s="57" t="s">
        <v>215</v>
      </c>
      <c r="W31" s="57" t="s">
        <v>105</v>
      </c>
      <c r="X31" s="57" t="s">
        <v>8108</v>
      </c>
      <c r="Y31" s="57" t="s">
        <v>105</v>
      </c>
      <c r="Z31" s="57" t="s">
        <v>105</v>
      </c>
      <c r="AA31" s="57" t="s">
        <v>215</v>
      </c>
      <c r="AB31" s="57" t="s">
        <v>105</v>
      </c>
      <c r="AC31" s="56"/>
      <c r="AD31" s="57" t="s">
        <v>105</v>
      </c>
      <c r="AE31" s="57" t="s">
        <v>105</v>
      </c>
      <c r="AF31" s="57" t="s">
        <v>105</v>
      </c>
      <c r="AG31" s="56"/>
      <c r="AH31" s="57" t="s">
        <v>105</v>
      </c>
      <c r="AI31" s="57" t="s">
        <v>105</v>
      </c>
      <c r="AJ31" s="57" t="s">
        <v>8108</v>
      </c>
      <c r="AK31" s="57" t="s">
        <v>105</v>
      </c>
      <c r="AL31" s="56"/>
      <c r="AM31" s="57" t="s">
        <v>105</v>
      </c>
      <c r="AN31" s="57" t="s">
        <v>105</v>
      </c>
      <c r="AO31" s="57" t="s">
        <v>105</v>
      </c>
      <c r="AP31" s="57" t="s">
        <v>105</v>
      </c>
      <c r="AQ31" s="57" t="s">
        <v>215</v>
      </c>
      <c r="AR31" s="57" t="s">
        <v>105</v>
      </c>
      <c r="AS31" s="57" t="s">
        <v>105</v>
      </c>
      <c r="AT31" s="57" t="s">
        <v>105</v>
      </c>
      <c r="AU31" s="57" t="s">
        <v>105</v>
      </c>
      <c r="AV31" s="57" t="s">
        <v>215</v>
      </c>
      <c r="AW31" s="57" t="s">
        <v>8108</v>
      </c>
      <c r="AX31" s="57" t="s">
        <v>215</v>
      </c>
      <c r="AY31" s="57" t="s">
        <v>105</v>
      </c>
      <c r="AZ31" s="57" t="s">
        <v>105</v>
      </c>
      <c r="BA31" s="57" t="s">
        <v>105</v>
      </c>
      <c r="BB31" s="56"/>
      <c r="BC31" s="57" t="s">
        <v>8108</v>
      </c>
      <c r="BD31" s="57" t="s">
        <v>215</v>
      </c>
      <c r="BE31" s="57" t="s">
        <v>105</v>
      </c>
      <c r="BF31" s="57" t="s">
        <v>8108</v>
      </c>
      <c r="BG31" s="57" t="s">
        <v>8108</v>
      </c>
      <c r="BH31" s="57" t="s">
        <v>105</v>
      </c>
    </row>
    <row r="32" spans="4:60">
      <c r="AC32" s="56"/>
      <c r="AG32" s="56"/>
      <c r="AL32" s="56"/>
      <c r="BB32" s="56"/>
    </row>
    <row r="33" spans="4:60">
      <c r="D33" s="56" t="s">
        <v>98</v>
      </c>
      <c r="E33" s="56" t="s">
        <v>98</v>
      </c>
      <c r="F33" s="56" t="s">
        <v>98</v>
      </c>
      <c r="G33" s="56" t="s">
        <v>98</v>
      </c>
      <c r="H33" s="56" t="s">
        <v>98</v>
      </c>
      <c r="I33" s="56" t="s">
        <v>98</v>
      </c>
      <c r="J33" s="56" t="s">
        <v>98</v>
      </c>
      <c r="K33" s="56" t="s">
        <v>98</v>
      </c>
      <c r="L33" s="56" t="s">
        <v>98</v>
      </c>
      <c r="M33" s="56" t="s">
        <v>98</v>
      </c>
      <c r="N33" s="56" t="s">
        <v>98</v>
      </c>
      <c r="O33" s="56" t="s">
        <v>98</v>
      </c>
      <c r="P33" s="56" t="s">
        <v>98</v>
      </c>
      <c r="Q33" s="56" t="s">
        <v>98</v>
      </c>
      <c r="R33" s="56" t="s">
        <v>98</v>
      </c>
      <c r="S33" s="56" t="s">
        <v>98</v>
      </c>
      <c r="T33" s="56" t="s">
        <v>98</v>
      </c>
      <c r="U33" s="56" t="s">
        <v>98</v>
      </c>
      <c r="V33" s="56" t="s">
        <v>98</v>
      </c>
      <c r="W33" s="56" t="s">
        <v>98</v>
      </c>
      <c r="X33" s="56" t="s">
        <v>98</v>
      </c>
      <c r="Y33" s="56" t="s">
        <v>98</v>
      </c>
      <c r="Z33" s="56" t="s">
        <v>98</v>
      </c>
      <c r="AA33" s="56" t="s">
        <v>98</v>
      </c>
      <c r="AB33" s="56" t="s">
        <v>98</v>
      </c>
      <c r="AC33" s="56" t="s">
        <v>98</v>
      </c>
      <c r="AD33" s="56" t="s">
        <v>98</v>
      </c>
      <c r="AE33" s="56" t="s">
        <v>98</v>
      </c>
      <c r="AF33" s="56" t="s">
        <v>98</v>
      </c>
      <c r="AG33" s="56" t="s">
        <v>98</v>
      </c>
      <c r="AH33" s="56" t="s">
        <v>98</v>
      </c>
      <c r="AI33" s="56" t="s">
        <v>98</v>
      </c>
      <c r="AJ33" s="56" t="s">
        <v>98</v>
      </c>
      <c r="AK33" s="56" t="s">
        <v>98</v>
      </c>
      <c r="AL33" s="56" t="s">
        <v>98</v>
      </c>
      <c r="AM33" s="56" t="s">
        <v>98</v>
      </c>
      <c r="AN33" s="56" t="s">
        <v>98</v>
      </c>
      <c r="AO33" s="56" t="s">
        <v>98</v>
      </c>
      <c r="AP33" s="56" t="s">
        <v>98</v>
      </c>
      <c r="AQ33" s="56" t="s">
        <v>98</v>
      </c>
      <c r="AR33" s="56" t="s">
        <v>98</v>
      </c>
      <c r="AS33" s="56" t="s">
        <v>98</v>
      </c>
      <c r="AT33" s="56" t="s">
        <v>98</v>
      </c>
      <c r="AU33" s="56" t="s">
        <v>98</v>
      </c>
      <c r="AV33" s="56" t="s">
        <v>98</v>
      </c>
      <c r="AW33" s="56" t="s">
        <v>98</v>
      </c>
      <c r="AX33" s="56" t="s">
        <v>98</v>
      </c>
      <c r="AY33" s="56" t="s">
        <v>98</v>
      </c>
      <c r="AZ33" s="56" t="s">
        <v>98</v>
      </c>
      <c r="BA33" s="56" t="s">
        <v>98</v>
      </c>
      <c r="BB33" s="56" t="s">
        <v>98</v>
      </c>
      <c r="BC33" s="56" t="s">
        <v>98</v>
      </c>
      <c r="BD33" s="56" t="s">
        <v>98</v>
      </c>
      <c r="BE33" s="56" t="s">
        <v>98</v>
      </c>
      <c r="BF33" s="56" t="s">
        <v>98</v>
      </c>
      <c r="BG33" s="56" t="s">
        <v>98</v>
      </c>
      <c r="BH33" s="56" t="s">
        <v>98</v>
      </c>
    </row>
    <row r="34" spans="4:60">
      <c r="D34" s="56"/>
      <c r="E34" s="56"/>
      <c r="F34" s="56"/>
      <c r="G34" s="56"/>
      <c r="H34" s="56"/>
      <c r="I34" s="57" t="s">
        <v>426</v>
      </c>
      <c r="K34" s="56"/>
      <c r="L34" s="57" t="s">
        <v>12156</v>
      </c>
      <c r="M34" s="56"/>
      <c r="N34" s="57" t="s">
        <v>6598</v>
      </c>
      <c r="O34" s="57" t="s">
        <v>6862</v>
      </c>
      <c r="P34" s="57" t="s">
        <v>7600</v>
      </c>
      <c r="R34" s="56"/>
      <c r="S34" s="57" t="s">
        <v>8109</v>
      </c>
      <c r="T34" s="56"/>
      <c r="U34" s="57" t="s">
        <v>8406</v>
      </c>
      <c r="V34" s="56"/>
      <c r="W34" s="56"/>
      <c r="X34" s="56"/>
      <c r="Y34" s="56"/>
      <c r="Z34" s="57" t="s">
        <v>130</v>
      </c>
      <c r="AA34" s="56"/>
      <c r="AB34" s="57" t="s">
        <v>288</v>
      </c>
      <c r="AC34" s="57" t="s">
        <v>238</v>
      </c>
      <c r="AD34" s="57" t="s">
        <v>376</v>
      </c>
      <c r="AE34" s="56"/>
      <c r="AG34" s="56"/>
      <c r="AH34" s="56"/>
      <c r="AI34" s="56"/>
      <c r="AK34" s="56"/>
      <c r="AL34" s="57" t="s">
        <v>9484</v>
      </c>
      <c r="AM34" s="56"/>
      <c r="AN34" s="57" t="s">
        <v>35</v>
      </c>
      <c r="AO34" s="56"/>
      <c r="AP34" s="57" t="s">
        <v>9928</v>
      </c>
      <c r="AQ34" s="57" t="s">
        <v>10147</v>
      </c>
      <c r="AR34" s="56"/>
      <c r="AS34" s="56"/>
      <c r="AV34" s="57" t="s">
        <v>10799</v>
      </c>
      <c r="AW34" s="56"/>
      <c r="AX34" s="57" t="s">
        <v>420</v>
      </c>
      <c r="AY34" s="57" t="s">
        <v>10996</v>
      </c>
      <c r="AZ34" s="57" t="s">
        <v>11191</v>
      </c>
      <c r="BA34" s="56"/>
      <c r="BB34" s="56"/>
      <c r="BC34" s="57" t="s">
        <v>11370</v>
      </c>
      <c r="BE34" s="56"/>
      <c r="BG34" s="57" t="s">
        <v>12542</v>
      </c>
      <c r="BH34" s="56"/>
    </row>
    <row r="35" spans="4:60">
      <c r="D35" s="56"/>
      <c r="E35" s="56"/>
      <c r="G35" s="56"/>
      <c r="H35" s="56"/>
      <c r="K35" s="56"/>
      <c r="M35" s="56"/>
      <c r="R35" s="56"/>
      <c r="T35" s="56"/>
      <c r="V35" s="56"/>
      <c r="W35" s="56"/>
      <c r="X35" s="56"/>
      <c r="Y35" s="56"/>
      <c r="AA35" s="56"/>
      <c r="AE35" s="56"/>
      <c r="AG35" s="56"/>
      <c r="AH35" s="56"/>
      <c r="AI35" s="56"/>
      <c r="AK35" s="56"/>
      <c r="AM35" s="56"/>
      <c r="AO35" s="56"/>
      <c r="AR35" s="56"/>
      <c r="AS35" s="56"/>
      <c r="AW35" s="56"/>
      <c r="BA35" s="56"/>
      <c r="BB35" s="56"/>
      <c r="BE35" s="56"/>
      <c r="BH35" s="56"/>
    </row>
    <row r="36" spans="4:60" ht="16.5">
      <c r="D36" s="55" t="s">
        <v>106</v>
      </c>
      <c r="E36" s="55" t="s">
        <v>106</v>
      </c>
      <c r="F36" s="55" t="s">
        <v>106</v>
      </c>
      <c r="G36" s="55" t="s">
        <v>106</v>
      </c>
      <c r="H36" s="55" t="s">
        <v>106</v>
      </c>
      <c r="I36" s="55" t="s">
        <v>106</v>
      </c>
      <c r="J36" s="55" t="s">
        <v>106</v>
      </c>
      <c r="K36" s="55" t="s">
        <v>106</v>
      </c>
      <c r="L36" s="55" t="s">
        <v>106</v>
      </c>
      <c r="M36" s="55" t="s">
        <v>106</v>
      </c>
      <c r="N36" s="55" t="s">
        <v>106</v>
      </c>
      <c r="O36" s="55" t="s">
        <v>106</v>
      </c>
      <c r="P36" s="55" t="s">
        <v>106</v>
      </c>
      <c r="Q36" s="55" t="s">
        <v>106</v>
      </c>
      <c r="R36" s="55" t="s">
        <v>106</v>
      </c>
      <c r="S36" s="55" t="s">
        <v>106</v>
      </c>
      <c r="T36" s="55" t="s">
        <v>106</v>
      </c>
      <c r="U36" s="55" t="s">
        <v>106</v>
      </c>
      <c r="V36" s="55" t="s">
        <v>106</v>
      </c>
      <c r="W36" s="55" t="s">
        <v>106</v>
      </c>
      <c r="X36" s="55" t="s">
        <v>106</v>
      </c>
      <c r="Y36" s="55" t="s">
        <v>106</v>
      </c>
      <c r="Z36" s="55" t="s">
        <v>106</v>
      </c>
      <c r="AA36" s="55" t="s">
        <v>106</v>
      </c>
      <c r="AB36" s="55" t="s">
        <v>106</v>
      </c>
      <c r="AC36" s="55" t="s">
        <v>106</v>
      </c>
      <c r="AD36" s="55" t="s">
        <v>106</v>
      </c>
      <c r="AE36" s="55" t="s">
        <v>106</v>
      </c>
      <c r="AF36" s="55" t="s">
        <v>106</v>
      </c>
      <c r="AG36" s="55" t="s">
        <v>106</v>
      </c>
      <c r="AH36" s="55" t="s">
        <v>106</v>
      </c>
      <c r="AI36" s="55" t="s">
        <v>106</v>
      </c>
      <c r="AJ36" s="55" t="s">
        <v>106</v>
      </c>
      <c r="AK36" s="55" t="s">
        <v>106</v>
      </c>
      <c r="AL36" s="55" t="s">
        <v>106</v>
      </c>
      <c r="AM36" s="55" t="s">
        <v>106</v>
      </c>
      <c r="AN36" s="55" t="s">
        <v>106</v>
      </c>
      <c r="AO36" s="55" t="s">
        <v>106</v>
      </c>
      <c r="AP36" s="55" t="s">
        <v>106</v>
      </c>
      <c r="AQ36" s="55" t="s">
        <v>106</v>
      </c>
      <c r="AR36" s="55" t="s">
        <v>106</v>
      </c>
      <c r="AS36" s="55" t="s">
        <v>106</v>
      </c>
      <c r="AT36" s="55" t="s">
        <v>106</v>
      </c>
      <c r="AU36" s="55" t="s">
        <v>106</v>
      </c>
      <c r="AV36" s="55" t="s">
        <v>106</v>
      </c>
      <c r="AW36" s="55" t="s">
        <v>106</v>
      </c>
      <c r="AX36" s="55" t="s">
        <v>106</v>
      </c>
      <c r="AY36" s="55" t="s">
        <v>106</v>
      </c>
      <c r="AZ36" s="55" t="s">
        <v>106</v>
      </c>
      <c r="BA36" s="55" t="s">
        <v>106</v>
      </c>
      <c r="BB36" s="55" t="s">
        <v>106</v>
      </c>
      <c r="BC36" s="55" t="s">
        <v>106</v>
      </c>
      <c r="BD36" s="55" t="s">
        <v>106</v>
      </c>
      <c r="BE36" s="55" t="s">
        <v>106</v>
      </c>
      <c r="BF36" s="55" t="s">
        <v>106</v>
      </c>
      <c r="BG36" s="55" t="s">
        <v>106</v>
      </c>
      <c r="BH36" s="55" t="s">
        <v>106</v>
      </c>
    </row>
    <row r="39" spans="4:60">
      <c r="D39" s="56" t="s">
        <v>107</v>
      </c>
      <c r="E39" s="56" t="s">
        <v>107</v>
      </c>
      <c r="F39" s="56" t="s">
        <v>107</v>
      </c>
      <c r="G39" s="56" t="s">
        <v>107</v>
      </c>
      <c r="H39" s="56" t="s">
        <v>107</v>
      </c>
      <c r="I39" s="56" t="s">
        <v>107</v>
      </c>
      <c r="J39" s="56" t="s">
        <v>107</v>
      </c>
      <c r="K39" s="56" t="s">
        <v>107</v>
      </c>
      <c r="L39" s="56" t="s">
        <v>107</v>
      </c>
      <c r="M39" s="56" t="s">
        <v>107</v>
      </c>
      <c r="N39" s="56" t="s">
        <v>107</v>
      </c>
      <c r="O39" s="56" t="s">
        <v>107</v>
      </c>
      <c r="P39" s="56" t="s">
        <v>107</v>
      </c>
      <c r="Q39" s="56" t="s">
        <v>107</v>
      </c>
      <c r="R39" s="56" t="s">
        <v>107</v>
      </c>
      <c r="S39" s="56" t="s">
        <v>107</v>
      </c>
      <c r="T39" s="56" t="s">
        <v>107</v>
      </c>
      <c r="U39" s="56" t="s">
        <v>107</v>
      </c>
      <c r="V39" s="56" t="s">
        <v>107</v>
      </c>
      <c r="W39" s="56" t="s">
        <v>107</v>
      </c>
      <c r="X39" s="56" t="s">
        <v>107</v>
      </c>
      <c r="Y39" s="56" t="s">
        <v>107</v>
      </c>
      <c r="Z39" s="56" t="s">
        <v>107</v>
      </c>
      <c r="AA39" s="56" t="s">
        <v>107</v>
      </c>
      <c r="AB39" s="56" t="s">
        <v>107</v>
      </c>
      <c r="AC39" s="56" t="s">
        <v>107</v>
      </c>
      <c r="AD39" s="56" t="s">
        <v>107</v>
      </c>
      <c r="AE39" s="56" t="s">
        <v>107</v>
      </c>
      <c r="AF39" s="56" t="s">
        <v>107</v>
      </c>
      <c r="AG39" s="56" t="s">
        <v>107</v>
      </c>
      <c r="AH39" s="56" t="s">
        <v>107</v>
      </c>
      <c r="AI39" s="56" t="s">
        <v>107</v>
      </c>
      <c r="AJ39" s="56" t="s">
        <v>107</v>
      </c>
      <c r="AK39" s="56" t="s">
        <v>107</v>
      </c>
      <c r="AL39" s="56" t="s">
        <v>107</v>
      </c>
      <c r="AM39" s="56" t="s">
        <v>107</v>
      </c>
      <c r="AN39" s="56" t="s">
        <v>107</v>
      </c>
      <c r="AO39" s="56" t="s">
        <v>107</v>
      </c>
      <c r="AP39" s="56" t="s">
        <v>107</v>
      </c>
      <c r="AQ39" s="56" t="s">
        <v>107</v>
      </c>
      <c r="AR39" s="56" t="s">
        <v>107</v>
      </c>
      <c r="AS39" s="56" t="s">
        <v>107</v>
      </c>
      <c r="AT39" s="56" t="s">
        <v>107</v>
      </c>
      <c r="AU39" s="56" t="s">
        <v>107</v>
      </c>
      <c r="AV39" s="56" t="s">
        <v>107</v>
      </c>
      <c r="AW39" s="56" t="s">
        <v>107</v>
      </c>
      <c r="AX39" s="56" t="s">
        <v>107</v>
      </c>
      <c r="AY39" s="56" t="s">
        <v>107</v>
      </c>
      <c r="AZ39" s="56" t="s">
        <v>107</v>
      </c>
      <c r="BA39" s="56" t="s">
        <v>107</v>
      </c>
      <c r="BB39" s="56" t="s">
        <v>107</v>
      </c>
      <c r="BC39" s="56" t="s">
        <v>107</v>
      </c>
      <c r="BD39" s="56" t="s">
        <v>107</v>
      </c>
      <c r="BE39" s="56" t="s">
        <v>107</v>
      </c>
      <c r="BF39" s="56" t="s">
        <v>107</v>
      </c>
      <c r="BG39" s="56" t="s">
        <v>107</v>
      </c>
      <c r="BH39" s="56" t="s">
        <v>107</v>
      </c>
    </row>
    <row r="40" spans="4:60">
      <c r="D40" s="56" t="s">
        <v>92</v>
      </c>
      <c r="E40" s="56" t="s">
        <v>92</v>
      </c>
      <c r="F40" s="56" t="s">
        <v>92</v>
      </c>
      <c r="G40" s="56" t="s">
        <v>92</v>
      </c>
      <c r="H40" s="56" t="s">
        <v>92</v>
      </c>
      <c r="I40" s="56" t="s">
        <v>92</v>
      </c>
      <c r="J40" s="56" t="s">
        <v>92</v>
      </c>
      <c r="K40" s="56" t="s">
        <v>92</v>
      </c>
      <c r="L40" s="56" t="s">
        <v>92</v>
      </c>
      <c r="M40" s="56" t="s">
        <v>92</v>
      </c>
      <c r="N40" s="56" t="s">
        <v>92</v>
      </c>
      <c r="O40" s="56" t="s">
        <v>92</v>
      </c>
      <c r="P40" s="56" t="s">
        <v>92</v>
      </c>
      <c r="Q40" s="56" t="s">
        <v>92</v>
      </c>
      <c r="R40" s="56" t="s">
        <v>92</v>
      </c>
      <c r="S40" s="56" t="s">
        <v>92</v>
      </c>
      <c r="T40" s="56" t="s">
        <v>92</v>
      </c>
      <c r="U40" s="56" t="s">
        <v>92</v>
      </c>
      <c r="V40" s="56" t="s">
        <v>92</v>
      </c>
      <c r="W40" s="56" t="s">
        <v>92</v>
      </c>
      <c r="X40" s="56" t="s">
        <v>92</v>
      </c>
      <c r="Y40" s="56" t="s">
        <v>92</v>
      </c>
      <c r="Z40" s="56" t="s">
        <v>92</v>
      </c>
      <c r="AA40" s="56" t="s">
        <v>92</v>
      </c>
      <c r="AB40" s="56" t="s">
        <v>92</v>
      </c>
      <c r="AC40" s="56" t="s">
        <v>92</v>
      </c>
      <c r="AD40" s="56" t="s">
        <v>92</v>
      </c>
      <c r="AE40" s="56" t="s">
        <v>92</v>
      </c>
      <c r="AF40" s="56" t="s">
        <v>92</v>
      </c>
      <c r="AG40" s="56" t="s">
        <v>92</v>
      </c>
      <c r="AH40" s="56" t="s">
        <v>92</v>
      </c>
      <c r="AI40" s="56" t="s">
        <v>92</v>
      </c>
      <c r="AJ40" s="56" t="s">
        <v>92</v>
      </c>
      <c r="AK40" s="56" t="s">
        <v>92</v>
      </c>
      <c r="AL40" s="56" t="s">
        <v>92</v>
      </c>
      <c r="AM40" s="56" t="s">
        <v>92</v>
      </c>
      <c r="AN40" s="56" t="s">
        <v>92</v>
      </c>
      <c r="AO40" s="56" t="s">
        <v>92</v>
      </c>
      <c r="AP40" s="56" t="s">
        <v>92</v>
      </c>
      <c r="AQ40" s="56" t="s">
        <v>92</v>
      </c>
      <c r="AR40" s="56" t="s">
        <v>92</v>
      </c>
      <c r="AS40" s="56" t="s">
        <v>92</v>
      </c>
      <c r="AT40" s="56" t="s">
        <v>92</v>
      </c>
      <c r="AU40" s="56" t="s">
        <v>92</v>
      </c>
      <c r="AV40" s="56" t="s">
        <v>92</v>
      </c>
      <c r="AW40" s="56" t="s">
        <v>92</v>
      </c>
      <c r="AX40" s="56" t="s">
        <v>92</v>
      </c>
      <c r="AY40" s="56" t="s">
        <v>92</v>
      </c>
      <c r="AZ40" s="56" t="s">
        <v>92</v>
      </c>
      <c r="BA40" s="56" t="s">
        <v>92</v>
      </c>
      <c r="BB40" s="56" t="s">
        <v>92</v>
      </c>
      <c r="BC40" s="56" t="s">
        <v>92</v>
      </c>
      <c r="BD40" s="56" t="s">
        <v>92</v>
      </c>
      <c r="BE40" s="56" t="s">
        <v>92</v>
      </c>
      <c r="BF40" s="56" t="s">
        <v>92</v>
      </c>
      <c r="BG40" s="56" t="s">
        <v>92</v>
      </c>
      <c r="BH40" s="56" t="s">
        <v>92</v>
      </c>
    </row>
    <row r="42" spans="4:60">
      <c r="D42" s="56" t="s">
        <v>108</v>
      </c>
      <c r="E42" s="56" t="s">
        <v>108</v>
      </c>
      <c r="F42" s="56" t="s">
        <v>108</v>
      </c>
      <c r="G42" s="56" t="s">
        <v>108</v>
      </c>
      <c r="H42" s="56" t="s">
        <v>108</v>
      </c>
      <c r="I42" s="56" t="s">
        <v>108</v>
      </c>
      <c r="J42" s="56" t="s">
        <v>108</v>
      </c>
      <c r="K42" s="56" t="s">
        <v>108</v>
      </c>
      <c r="L42" s="56" t="s">
        <v>108</v>
      </c>
      <c r="M42" s="56" t="s">
        <v>108</v>
      </c>
      <c r="N42" s="56" t="s">
        <v>108</v>
      </c>
      <c r="O42" s="56" t="s">
        <v>108</v>
      </c>
      <c r="P42" s="56" t="s">
        <v>108</v>
      </c>
      <c r="Q42" s="56" t="s">
        <v>108</v>
      </c>
      <c r="R42" s="56" t="s">
        <v>108</v>
      </c>
      <c r="S42" s="56" t="s">
        <v>108</v>
      </c>
      <c r="T42" s="56" t="s">
        <v>108</v>
      </c>
      <c r="U42" s="56" t="s">
        <v>108</v>
      </c>
      <c r="V42" s="56" t="s">
        <v>108</v>
      </c>
      <c r="W42" s="56" t="s">
        <v>108</v>
      </c>
      <c r="X42" s="56" t="s">
        <v>108</v>
      </c>
      <c r="Y42" s="56" t="s">
        <v>108</v>
      </c>
      <c r="Z42" s="56" t="s">
        <v>108</v>
      </c>
      <c r="AA42" s="56" t="s">
        <v>108</v>
      </c>
      <c r="AB42" s="56" t="s">
        <v>108</v>
      </c>
      <c r="AC42" s="56" t="s">
        <v>108</v>
      </c>
      <c r="AD42" s="56" t="s">
        <v>108</v>
      </c>
      <c r="AE42" s="56" t="s">
        <v>108</v>
      </c>
      <c r="AF42" s="56" t="s">
        <v>108</v>
      </c>
      <c r="AG42" s="56" t="s">
        <v>108</v>
      </c>
      <c r="AH42" s="56" t="s">
        <v>108</v>
      </c>
      <c r="AI42" s="56" t="s">
        <v>108</v>
      </c>
      <c r="AJ42" s="56" t="s">
        <v>108</v>
      </c>
      <c r="AK42" s="56" t="s">
        <v>108</v>
      </c>
      <c r="AL42" s="56" t="s">
        <v>108</v>
      </c>
      <c r="AM42" s="56" t="s">
        <v>108</v>
      </c>
      <c r="AN42" s="56" t="s">
        <v>108</v>
      </c>
      <c r="AO42" s="56" t="s">
        <v>108</v>
      </c>
      <c r="AP42" s="56" t="s">
        <v>108</v>
      </c>
      <c r="AQ42" s="56" t="s">
        <v>108</v>
      </c>
      <c r="AR42" s="56" t="s">
        <v>108</v>
      </c>
      <c r="AS42" s="56" t="s">
        <v>108</v>
      </c>
      <c r="AT42" s="56" t="s">
        <v>108</v>
      </c>
      <c r="AU42" s="56" t="s">
        <v>108</v>
      </c>
      <c r="AV42" s="56" t="s">
        <v>108</v>
      </c>
      <c r="AW42" s="56" t="s">
        <v>108</v>
      </c>
      <c r="AX42" s="56" t="s">
        <v>108</v>
      </c>
      <c r="AY42" s="56" t="s">
        <v>108</v>
      </c>
      <c r="AZ42" s="56" t="s">
        <v>108</v>
      </c>
      <c r="BA42" s="56" t="s">
        <v>108</v>
      </c>
      <c r="BB42" s="56" t="s">
        <v>108</v>
      </c>
      <c r="BC42" s="56" t="s">
        <v>108</v>
      </c>
      <c r="BD42" s="56" t="s">
        <v>108</v>
      </c>
      <c r="BE42" s="56" t="s">
        <v>108</v>
      </c>
      <c r="BF42" s="56" t="s">
        <v>108</v>
      </c>
      <c r="BG42" s="56" t="s">
        <v>108</v>
      </c>
      <c r="BH42" s="56" t="s">
        <v>108</v>
      </c>
    </row>
    <row r="43" spans="4:60">
      <c r="D43" s="57">
        <v>3000523</v>
      </c>
      <c r="E43" s="57">
        <v>4344686</v>
      </c>
      <c r="F43" s="57">
        <v>1133030</v>
      </c>
      <c r="G43" s="57">
        <v>489917</v>
      </c>
      <c r="H43" s="57">
        <v>157086</v>
      </c>
      <c r="I43" s="57">
        <v>282026</v>
      </c>
      <c r="J43" s="57">
        <v>453391</v>
      </c>
      <c r="K43" s="57">
        <v>280961</v>
      </c>
      <c r="L43" s="57">
        <v>58874</v>
      </c>
      <c r="M43" s="57">
        <v>67524</v>
      </c>
      <c r="N43" s="57">
        <v>124026</v>
      </c>
      <c r="O43" s="57">
        <v>154642.98000000001</v>
      </c>
      <c r="P43" s="57">
        <v>63675</v>
      </c>
      <c r="Q43" s="57">
        <v>18883</v>
      </c>
      <c r="R43" s="57">
        <v>103866</v>
      </c>
      <c r="S43" s="57">
        <v>173541.76000000001</v>
      </c>
      <c r="T43" s="57">
        <v>38554.660000000003</v>
      </c>
      <c r="U43" s="57">
        <v>108418.24000000001</v>
      </c>
      <c r="V43" s="57">
        <v>13550</v>
      </c>
      <c r="W43" s="57">
        <v>10956</v>
      </c>
      <c r="X43" s="57">
        <v>1006.61</v>
      </c>
      <c r="Y43" s="57">
        <v>65047.03</v>
      </c>
      <c r="Z43" s="57" t="s">
        <v>124</v>
      </c>
      <c r="AA43" s="57">
        <v>10318000</v>
      </c>
      <c r="AB43" s="57">
        <v>666708</v>
      </c>
      <c r="AC43" s="57">
        <v>8301476.8099999996</v>
      </c>
      <c r="AD43" s="57">
        <v>252300</v>
      </c>
      <c r="AE43" s="57">
        <v>436381</v>
      </c>
      <c r="AF43" s="57">
        <v>335361</v>
      </c>
      <c r="AG43" s="57">
        <v>504972</v>
      </c>
      <c r="AH43" s="57">
        <v>808000</v>
      </c>
      <c r="AI43" s="57">
        <v>1319997</v>
      </c>
      <c r="AJ43" s="57">
        <v>1815321</v>
      </c>
      <c r="AK43" s="57">
        <v>1110284.6000000001</v>
      </c>
      <c r="AL43" s="57">
        <v>4719308</v>
      </c>
      <c r="AM43" s="57">
        <v>436944.31</v>
      </c>
      <c r="AN43" s="57">
        <v>897555</v>
      </c>
      <c r="AO43" s="57">
        <v>201321</v>
      </c>
      <c r="AP43" s="57">
        <v>133910</v>
      </c>
      <c r="AQ43" s="57">
        <v>278920</v>
      </c>
      <c r="AR43" s="57">
        <v>890010</v>
      </c>
      <c r="AS43" s="57">
        <v>1566113</v>
      </c>
      <c r="AT43" s="57">
        <v>947860</v>
      </c>
      <c r="AU43" s="57">
        <v>403535</v>
      </c>
      <c r="AV43" s="57">
        <v>96532</v>
      </c>
      <c r="AW43" s="57">
        <v>383391</v>
      </c>
      <c r="AX43" s="57">
        <v>638582.53</v>
      </c>
      <c r="AY43" s="57">
        <v>370846</v>
      </c>
      <c r="AZ43" s="57">
        <v>56727</v>
      </c>
      <c r="BA43" s="57">
        <v>822750</v>
      </c>
      <c r="BB43" s="57">
        <v>262728</v>
      </c>
      <c r="BC43" s="57">
        <v>685071</v>
      </c>
      <c r="BD43" s="57">
        <v>402983.06</v>
      </c>
      <c r="BE43" s="57">
        <v>84703</v>
      </c>
      <c r="BF43" s="57">
        <v>5872.79</v>
      </c>
      <c r="BG43" s="57">
        <v>67089.3</v>
      </c>
      <c r="BH43" s="57">
        <v>49320</v>
      </c>
    </row>
    <row r="45" spans="4:60">
      <c r="D45" s="56" t="s">
        <v>109</v>
      </c>
      <c r="E45" s="56" t="s">
        <v>109</v>
      </c>
      <c r="F45" s="56" t="s">
        <v>109</v>
      </c>
      <c r="G45" s="56" t="s">
        <v>109</v>
      </c>
      <c r="H45" s="56" t="s">
        <v>109</v>
      </c>
      <c r="I45" s="56" t="s">
        <v>109</v>
      </c>
      <c r="J45" s="56" t="s">
        <v>109</v>
      </c>
      <c r="K45" s="56" t="s">
        <v>109</v>
      </c>
      <c r="L45" s="56" t="s">
        <v>109</v>
      </c>
      <c r="M45" s="56" t="s">
        <v>109</v>
      </c>
      <c r="N45" s="56" t="s">
        <v>109</v>
      </c>
      <c r="O45" s="56" t="s">
        <v>109</v>
      </c>
      <c r="P45" s="56" t="s">
        <v>109</v>
      </c>
      <c r="Q45" s="56" t="s">
        <v>109</v>
      </c>
      <c r="R45" s="56" t="s">
        <v>109</v>
      </c>
      <c r="S45" s="56" t="s">
        <v>109</v>
      </c>
      <c r="T45" s="56" t="s">
        <v>109</v>
      </c>
      <c r="U45" s="56" t="s">
        <v>109</v>
      </c>
      <c r="V45" s="56" t="s">
        <v>109</v>
      </c>
      <c r="W45" s="56" t="s">
        <v>109</v>
      </c>
      <c r="X45" s="56" t="s">
        <v>109</v>
      </c>
      <c r="Y45" s="56" t="s">
        <v>109</v>
      </c>
      <c r="Z45" s="56" t="s">
        <v>109</v>
      </c>
      <c r="AA45" s="56" t="s">
        <v>109</v>
      </c>
      <c r="AB45" s="56" t="s">
        <v>109</v>
      </c>
      <c r="AC45" s="56" t="s">
        <v>109</v>
      </c>
      <c r="AD45" s="56" t="s">
        <v>109</v>
      </c>
      <c r="AE45" s="56" t="s">
        <v>109</v>
      </c>
      <c r="AF45" s="56" t="s">
        <v>109</v>
      </c>
      <c r="AG45" s="56" t="s">
        <v>109</v>
      </c>
      <c r="AH45" s="56" t="s">
        <v>109</v>
      </c>
      <c r="AI45" s="56" t="s">
        <v>109</v>
      </c>
      <c r="AJ45" s="56" t="s">
        <v>109</v>
      </c>
      <c r="AK45" s="56" t="s">
        <v>109</v>
      </c>
      <c r="AL45" s="56" t="s">
        <v>109</v>
      </c>
      <c r="AM45" s="56" t="s">
        <v>109</v>
      </c>
      <c r="AN45" s="56" t="s">
        <v>109</v>
      </c>
      <c r="AO45" s="56" t="s">
        <v>109</v>
      </c>
      <c r="AP45" s="56" t="s">
        <v>109</v>
      </c>
      <c r="AQ45" s="56" t="s">
        <v>109</v>
      </c>
      <c r="AR45" s="56" t="s">
        <v>109</v>
      </c>
      <c r="AS45" s="56" t="s">
        <v>109</v>
      </c>
      <c r="AT45" s="56" t="s">
        <v>109</v>
      </c>
      <c r="AU45" s="56" t="s">
        <v>109</v>
      </c>
      <c r="AV45" s="56" t="s">
        <v>109</v>
      </c>
      <c r="AW45" s="56" t="s">
        <v>109</v>
      </c>
      <c r="AX45" s="56" t="s">
        <v>109</v>
      </c>
      <c r="AY45" s="56" t="s">
        <v>109</v>
      </c>
      <c r="AZ45" s="56" t="s">
        <v>109</v>
      </c>
      <c r="BA45" s="56" t="s">
        <v>109</v>
      </c>
      <c r="BB45" s="56" t="s">
        <v>109</v>
      </c>
      <c r="BC45" s="56" t="s">
        <v>109</v>
      </c>
      <c r="BD45" s="56" t="s">
        <v>109</v>
      </c>
      <c r="BE45" s="56" t="s">
        <v>109</v>
      </c>
      <c r="BF45" s="56" t="s">
        <v>109</v>
      </c>
      <c r="BG45" s="56" t="s">
        <v>109</v>
      </c>
      <c r="BH45" s="56" t="s">
        <v>109</v>
      </c>
    </row>
    <row r="46" spans="4:60">
      <c r="D46" s="57">
        <v>183329</v>
      </c>
      <c r="E46" s="57">
        <v>684236</v>
      </c>
      <c r="F46" s="57">
        <v>963304</v>
      </c>
      <c r="G46" s="57">
        <v>362448</v>
      </c>
      <c r="H46" s="57">
        <v>82538</v>
      </c>
      <c r="I46" s="57">
        <v>218855</v>
      </c>
      <c r="J46" s="57">
        <v>409991</v>
      </c>
      <c r="K46" s="57">
        <v>157967</v>
      </c>
      <c r="L46" s="57">
        <v>47871</v>
      </c>
      <c r="M46" s="57">
        <v>15237</v>
      </c>
      <c r="N46" s="57">
        <v>0</v>
      </c>
      <c r="O46" s="57">
        <v>128802.32</v>
      </c>
      <c r="P46" s="57">
        <v>0</v>
      </c>
      <c r="Q46" s="57">
        <v>7622</v>
      </c>
      <c r="R46" s="57" t="s">
        <v>124</v>
      </c>
      <c r="S46" s="57" t="s">
        <v>124</v>
      </c>
      <c r="T46" s="57">
        <v>35691.25</v>
      </c>
      <c r="U46" s="57">
        <v>0</v>
      </c>
      <c r="V46" s="57" t="s">
        <v>124</v>
      </c>
      <c r="W46" s="57">
        <v>72</v>
      </c>
      <c r="X46" s="57" t="s">
        <v>124</v>
      </c>
      <c r="Y46" s="57">
        <v>64694.1</v>
      </c>
      <c r="Z46" s="57">
        <v>8730</v>
      </c>
      <c r="AA46" s="57" t="s">
        <v>124</v>
      </c>
      <c r="AB46" s="57">
        <v>205141</v>
      </c>
      <c r="AC46" s="57" t="s">
        <v>124</v>
      </c>
      <c r="AD46" s="57">
        <v>163700</v>
      </c>
      <c r="AE46" s="57">
        <v>313836</v>
      </c>
      <c r="AF46" s="57">
        <v>204558</v>
      </c>
      <c r="AG46" s="57" t="s">
        <v>124</v>
      </c>
      <c r="AH46" s="57">
        <v>771000</v>
      </c>
      <c r="AI46" s="57">
        <v>1287752</v>
      </c>
      <c r="AJ46" s="57" t="s">
        <v>124</v>
      </c>
      <c r="AK46" s="57">
        <v>1107529.3</v>
      </c>
      <c r="AL46" s="57" t="s">
        <v>124</v>
      </c>
      <c r="AM46" s="57">
        <v>364914.69</v>
      </c>
      <c r="AN46" s="57">
        <v>875349</v>
      </c>
      <c r="AO46" s="57">
        <v>26029</v>
      </c>
      <c r="AP46" s="57">
        <v>90</v>
      </c>
      <c r="AQ46" s="57" t="s">
        <v>124</v>
      </c>
      <c r="AR46" s="57">
        <v>902266</v>
      </c>
      <c r="AS46" s="57">
        <v>1548755</v>
      </c>
      <c r="AT46" s="57">
        <v>0</v>
      </c>
      <c r="AU46" s="57">
        <v>384494</v>
      </c>
      <c r="AV46" s="57" t="s">
        <v>124</v>
      </c>
      <c r="AW46" s="57" t="s">
        <v>124</v>
      </c>
      <c r="AX46" s="57" t="s">
        <v>124</v>
      </c>
      <c r="AY46" s="57">
        <v>298159</v>
      </c>
      <c r="AZ46" s="57">
        <v>134004</v>
      </c>
      <c r="BA46" s="57">
        <v>784009</v>
      </c>
      <c r="BB46" s="57" t="s">
        <v>124</v>
      </c>
      <c r="BC46" s="57" t="s">
        <v>124</v>
      </c>
      <c r="BD46" s="57" t="s">
        <v>124</v>
      </c>
      <c r="BE46" s="57">
        <v>77541</v>
      </c>
      <c r="BF46" s="57" t="s">
        <v>124</v>
      </c>
      <c r="BG46" s="57" t="s">
        <v>124</v>
      </c>
      <c r="BH46" s="57">
        <v>49320</v>
      </c>
    </row>
    <row r="48" spans="4:60">
      <c r="D48" s="56" t="s">
        <v>94</v>
      </c>
      <c r="E48" s="56" t="s">
        <v>94</v>
      </c>
      <c r="F48" s="56" t="s">
        <v>94</v>
      </c>
      <c r="G48" s="56" t="s">
        <v>94</v>
      </c>
      <c r="H48" s="56" t="s">
        <v>94</v>
      </c>
      <c r="I48" s="56" t="s">
        <v>94</v>
      </c>
      <c r="J48" s="56" t="s">
        <v>94</v>
      </c>
      <c r="K48" s="56" t="s">
        <v>94</v>
      </c>
      <c r="L48" s="56" t="s">
        <v>94</v>
      </c>
      <c r="M48" s="56" t="s">
        <v>94</v>
      </c>
      <c r="N48" s="56" t="s">
        <v>94</v>
      </c>
      <c r="O48" s="56" t="s">
        <v>94</v>
      </c>
      <c r="P48" s="56" t="s">
        <v>94</v>
      </c>
      <c r="Q48" s="56" t="s">
        <v>94</v>
      </c>
      <c r="R48" s="56" t="s">
        <v>94</v>
      </c>
      <c r="S48" s="56" t="s">
        <v>94</v>
      </c>
      <c r="T48" s="56" t="s">
        <v>94</v>
      </c>
      <c r="U48" s="56" t="s">
        <v>94</v>
      </c>
      <c r="V48" s="56" t="s">
        <v>94</v>
      </c>
      <c r="W48" s="56" t="s">
        <v>94</v>
      </c>
      <c r="X48" s="56" t="s">
        <v>94</v>
      </c>
      <c r="Y48" s="56" t="s">
        <v>94</v>
      </c>
      <c r="Z48" s="56" t="s">
        <v>94</v>
      </c>
      <c r="AA48" s="56" t="s">
        <v>94</v>
      </c>
      <c r="AB48" s="56" t="s">
        <v>94</v>
      </c>
      <c r="AC48" s="56" t="s">
        <v>94</v>
      </c>
      <c r="AD48" s="56" t="s">
        <v>94</v>
      </c>
      <c r="AE48" s="56" t="s">
        <v>94</v>
      </c>
      <c r="AF48" s="56" t="s">
        <v>94</v>
      </c>
      <c r="AG48" s="56" t="s">
        <v>94</v>
      </c>
      <c r="AH48" s="56" t="s">
        <v>94</v>
      </c>
      <c r="AI48" s="56" t="s">
        <v>94</v>
      </c>
      <c r="AJ48" s="56" t="s">
        <v>94</v>
      </c>
      <c r="AK48" s="56" t="s">
        <v>94</v>
      </c>
      <c r="AL48" s="56" t="s">
        <v>94</v>
      </c>
      <c r="AM48" s="56" t="s">
        <v>94</v>
      </c>
      <c r="AN48" s="56" t="s">
        <v>94</v>
      </c>
      <c r="AO48" s="56" t="s">
        <v>94</v>
      </c>
      <c r="AP48" s="56" t="s">
        <v>94</v>
      </c>
      <c r="AQ48" s="56" t="s">
        <v>94</v>
      </c>
      <c r="AR48" s="56" t="s">
        <v>94</v>
      </c>
      <c r="AS48" s="56" t="s">
        <v>94</v>
      </c>
      <c r="AT48" s="56" t="s">
        <v>94</v>
      </c>
      <c r="AU48" s="56" t="s">
        <v>94</v>
      </c>
      <c r="AV48" s="56" t="s">
        <v>94</v>
      </c>
      <c r="AW48" s="56" t="s">
        <v>94</v>
      </c>
      <c r="AX48" s="56" t="s">
        <v>94</v>
      </c>
      <c r="AY48" s="56" t="s">
        <v>94</v>
      </c>
      <c r="AZ48" s="56" t="s">
        <v>94</v>
      </c>
      <c r="BA48" s="56" t="s">
        <v>94</v>
      </c>
      <c r="BB48" s="56" t="s">
        <v>94</v>
      </c>
      <c r="BC48" s="56" t="s">
        <v>94</v>
      </c>
      <c r="BD48" s="56" t="s">
        <v>94</v>
      </c>
      <c r="BE48" s="56" t="s">
        <v>94</v>
      </c>
      <c r="BF48" s="56" t="s">
        <v>94</v>
      </c>
      <c r="BG48" s="56" t="s">
        <v>94</v>
      </c>
      <c r="BH48" s="56" t="s">
        <v>94</v>
      </c>
    </row>
    <row r="49" spans="4:60">
      <c r="D49" s="57" t="s">
        <v>335</v>
      </c>
      <c r="E49" s="57" t="s">
        <v>95</v>
      </c>
      <c r="F49" s="57" t="s">
        <v>95</v>
      </c>
      <c r="G49" s="57" t="s">
        <v>95</v>
      </c>
      <c r="H49" s="57" t="s">
        <v>95</v>
      </c>
      <c r="I49" s="57" t="s">
        <v>423</v>
      </c>
      <c r="J49" s="57" t="s">
        <v>168</v>
      </c>
      <c r="K49" s="57" t="s">
        <v>247</v>
      </c>
      <c r="L49" s="57" t="s">
        <v>12026</v>
      </c>
      <c r="M49" s="57" t="s">
        <v>247</v>
      </c>
      <c r="N49" s="57" t="s">
        <v>168</v>
      </c>
      <c r="O49" s="57" t="s">
        <v>95</v>
      </c>
      <c r="P49" s="57" t="s">
        <v>95</v>
      </c>
      <c r="Q49" s="57" t="s">
        <v>286</v>
      </c>
      <c r="R49" s="57" t="s">
        <v>168</v>
      </c>
      <c r="S49" s="57" t="s">
        <v>4763</v>
      </c>
      <c r="T49" s="57" t="s">
        <v>95</v>
      </c>
      <c r="U49" s="57" t="s">
        <v>168</v>
      </c>
      <c r="V49" s="57" t="s">
        <v>95</v>
      </c>
      <c r="W49" s="57" t="s">
        <v>247</v>
      </c>
      <c r="X49" s="57" t="s">
        <v>95</v>
      </c>
      <c r="Y49" s="57" t="s">
        <v>168</v>
      </c>
      <c r="Z49" s="57" t="s">
        <v>126</v>
      </c>
      <c r="AA49" s="57" t="s">
        <v>95</v>
      </c>
      <c r="AB49" s="57" t="s">
        <v>286</v>
      </c>
      <c r="AC49" s="57" t="s">
        <v>95</v>
      </c>
      <c r="AD49" s="57" t="s">
        <v>373</v>
      </c>
      <c r="AE49" s="57" t="s">
        <v>247</v>
      </c>
      <c r="AF49" s="57" t="s">
        <v>373</v>
      </c>
      <c r="AG49" s="57" t="s">
        <v>8947</v>
      </c>
      <c r="AH49" s="57" t="s">
        <v>168</v>
      </c>
      <c r="AI49" s="57" t="s">
        <v>168</v>
      </c>
      <c r="AJ49" s="57" t="s">
        <v>9203</v>
      </c>
      <c r="AK49" s="57" t="s">
        <v>95</v>
      </c>
      <c r="AL49" s="57" t="s">
        <v>95</v>
      </c>
      <c r="AM49" s="57" t="s">
        <v>95</v>
      </c>
      <c r="AN49" s="57" t="s">
        <v>168</v>
      </c>
      <c r="AO49" s="57" t="s">
        <v>168</v>
      </c>
      <c r="AP49" s="57" t="s">
        <v>95</v>
      </c>
      <c r="AQ49" s="57" t="s">
        <v>95</v>
      </c>
      <c r="AR49" s="57" t="s">
        <v>95</v>
      </c>
      <c r="AS49" s="57" t="s">
        <v>168</v>
      </c>
      <c r="AT49" s="57" t="s">
        <v>95</v>
      </c>
      <c r="AU49" s="57" t="s">
        <v>168</v>
      </c>
      <c r="AV49" s="57" t="s">
        <v>95</v>
      </c>
      <c r="AW49" s="57" t="s">
        <v>168</v>
      </c>
      <c r="AX49" s="57" t="s">
        <v>95</v>
      </c>
      <c r="AY49" s="57" t="s">
        <v>95</v>
      </c>
      <c r="AZ49" s="57" t="s">
        <v>168</v>
      </c>
      <c r="BA49" s="57" t="s">
        <v>95</v>
      </c>
      <c r="BB49" s="57" t="s">
        <v>95</v>
      </c>
      <c r="BC49" s="57" t="s">
        <v>423</v>
      </c>
      <c r="BD49" s="57" t="s">
        <v>95</v>
      </c>
      <c r="BE49" s="57" t="s">
        <v>168</v>
      </c>
      <c r="BF49" s="57" t="s">
        <v>95</v>
      </c>
      <c r="BG49" s="57" t="s">
        <v>373</v>
      </c>
      <c r="BH49" s="57" t="s">
        <v>95</v>
      </c>
    </row>
    <row r="51" spans="4:60">
      <c r="D51" s="56" t="s">
        <v>96</v>
      </c>
      <c r="E51" s="56" t="s">
        <v>96</v>
      </c>
      <c r="F51" s="56" t="s">
        <v>96</v>
      </c>
      <c r="G51" s="56" t="s">
        <v>96</v>
      </c>
      <c r="H51" s="56" t="s">
        <v>96</v>
      </c>
      <c r="I51" s="56" t="s">
        <v>96</v>
      </c>
      <c r="J51" s="56" t="s">
        <v>96</v>
      </c>
      <c r="K51" s="56" t="s">
        <v>96</v>
      </c>
      <c r="L51" s="56" t="s">
        <v>96</v>
      </c>
      <c r="M51" s="56" t="s">
        <v>96</v>
      </c>
      <c r="N51" s="56" t="s">
        <v>96</v>
      </c>
      <c r="O51" s="56" t="s">
        <v>96</v>
      </c>
      <c r="P51" s="56" t="s">
        <v>96</v>
      </c>
      <c r="Q51" s="56" t="s">
        <v>96</v>
      </c>
      <c r="R51" s="56" t="s">
        <v>96</v>
      </c>
      <c r="S51" s="56" t="s">
        <v>96</v>
      </c>
      <c r="T51" s="56" t="s">
        <v>96</v>
      </c>
      <c r="U51" s="56" t="s">
        <v>96</v>
      </c>
      <c r="V51" s="56" t="s">
        <v>96</v>
      </c>
      <c r="W51" s="56" t="s">
        <v>96</v>
      </c>
      <c r="X51" s="56" t="s">
        <v>96</v>
      </c>
      <c r="Y51" s="56" t="s">
        <v>96</v>
      </c>
      <c r="Z51" s="56" t="s">
        <v>96</v>
      </c>
      <c r="AA51" s="56" t="s">
        <v>96</v>
      </c>
      <c r="AB51" s="56" t="s">
        <v>96</v>
      </c>
      <c r="AC51" s="56" t="s">
        <v>96</v>
      </c>
      <c r="AD51" s="56" t="s">
        <v>96</v>
      </c>
      <c r="AE51" s="56" t="s">
        <v>96</v>
      </c>
      <c r="AF51" s="56" t="s">
        <v>96</v>
      </c>
      <c r="AG51" s="56" t="s">
        <v>96</v>
      </c>
      <c r="AH51" s="56" t="s">
        <v>96</v>
      </c>
      <c r="AI51" s="56" t="s">
        <v>96</v>
      </c>
      <c r="AJ51" s="56" t="s">
        <v>96</v>
      </c>
      <c r="AK51" s="56" t="s">
        <v>96</v>
      </c>
      <c r="AL51" s="56" t="s">
        <v>96</v>
      </c>
      <c r="AM51" s="56" t="s">
        <v>96</v>
      </c>
      <c r="AN51" s="56" t="s">
        <v>96</v>
      </c>
      <c r="AO51" s="56" t="s">
        <v>96</v>
      </c>
      <c r="AP51" s="56" t="s">
        <v>96</v>
      </c>
      <c r="AQ51" s="56" t="s">
        <v>96</v>
      </c>
      <c r="AR51" s="56" t="s">
        <v>96</v>
      </c>
      <c r="AS51" s="56" t="s">
        <v>96</v>
      </c>
      <c r="AT51" s="56" t="s">
        <v>96</v>
      </c>
      <c r="AU51" s="56" t="s">
        <v>96</v>
      </c>
      <c r="AV51" s="56" t="s">
        <v>96</v>
      </c>
      <c r="AW51" s="56" t="s">
        <v>96</v>
      </c>
      <c r="AX51" s="56" t="s">
        <v>96</v>
      </c>
      <c r="AY51" s="56" t="s">
        <v>96</v>
      </c>
      <c r="AZ51" s="56" t="s">
        <v>96</v>
      </c>
      <c r="BA51" s="56" t="s">
        <v>96</v>
      </c>
      <c r="BB51" s="56" t="s">
        <v>96</v>
      </c>
      <c r="BC51" s="56" t="s">
        <v>96</v>
      </c>
      <c r="BD51" s="56" t="s">
        <v>96</v>
      </c>
      <c r="BE51" s="56" t="s">
        <v>96</v>
      </c>
      <c r="BF51" s="56" t="s">
        <v>96</v>
      </c>
      <c r="BG51" s="56" t="s">
        <v>96</v>
      </c>
      <c r="BH51" s="56" t="s">
        <v>96</v>
      </c>
    </row>
    <row r="52" spans="4:60">
      <c r="D52" s="57" t="s">
        <v>336</v>
      </c>
      <c r="E52" s="57" t="s">
        <v>97</v>
      </c>
      <c r="F52" s="57" t="s">
        <v>97</v>
      </c>
      <c r="G52" s="57" t="s">
        <v>97</v>
      </c>
      <c r="H52" s="57" t="s">
        <v>97</v>
      </c>
      <c r="I52" s="57" t="s">
        <v>424</v>
      </c>
      <c r="J52" s="57" t="s">
        <v>169</v>
      </c>
      <c r="K52" s="57" t="s">
        <v>248</v>
      </c>
      <c r="L52" s="57" t="s">
        <v>12027</v>
      </c>
      <c r="M52" s="57" t="s">
        <v>248</v>
      </c>
      <c r="N52" s="57" t="s">
        <v>169</v>
      </c>
      <c r="O52" s="57" t="s">
        <v>97</v>
      </c>
      <c r="P52" s="57" t="s">
        <v>97</v>
      </c>
      <c r="Q52" s="57" t="s">
        <v>287</v>
      </c>
      <c r="R52" s="57" t="s">
        <v>169</v>
      </c>
      <c r="S52" s="57" t="s">
        <v>4764</v>
      </c>
      <c r="T52" s="57" t="s">
        <v>97</v>
      </c>
      <c r="U52" s="57" t="s">
        <v>169</v>
      </c>
      <c r="V52" s="57" t="s">
        <v>97</v>
      </c>
      <c r="W52" s="57" t="s">
        <v>248</v>
      </c>
      <c r="X52" s="57" t="s">
        <v>97</v>
      </c>
      <c r="Y52" s="57" t="s">
        <v>169</v>
      </c>
      <c r="Z52" s="57" t="s">
        <v>127</v>
      </c>
      <c r="AA52" s="57" t="s">
        <v>97</v>
      </c>
      <c r="AB52" s="57" t="s">
        <v>287</v>
      </c>
      <c r="AC52" s="57" t="s">
        <v>97</v>
      </c>
      <c r="AD52" s="57" t="s">
        <v>374</v>
      </c>
      <c r="AE52" s="57" t="s">
        <v>248</v>
      </c>
      <c r="AF52" s="57" t="s">
        <v>374</v>
      </c>
      <c r="AG52" s="57" t="s">
        <v>127</v>
      </c>
      <c r="AH52" s="57" t="s">
        <v>169</v>
      </c>
      <c r="AI52" s="57" t="s">
        <v>169</v>
      </c>
      <c r="AJ52" s="57" t="s">
        <v>9204</v>
      </c>
      <c r="AK52" s="57" t="s">
        <v>97</v>
      </c>
      <c r="AL52" s="57" t="s">
        <v>97</v>
      </c>
      <c r="AM52" s="57" t="s">
        <v>97</v>
      </c>
      <c r="AN52" s="57" t="s">
        <v>169</v>
      </c>
      <c r="AO52" s="57" t="s">
        <v>169</v>
      </c>
      <c r="AP52" s="57" t="s">
        <v>97</v>
      </c>
      <c r="AQ52" s="57" t="s">
        <v>97</v>
      </c>
      <c r="AR52" s="57" t="s">
        <v>97</v>
      </c>
      <c r="AS52" s="57" t="s">
        <v>169</v>
      </c>
      <c r="AT52" s="57" t="s">
        <v>97</v>
      </c>
      <c r="AU52" s="57" t="s">
        <v>169</v>
      </c>
      <c r="AV52" s="57" t="s">
        <v>97</v>
      </c>
      <c r="AW52" s="57" t="s">
        <v>169</v>
      </c>
      <c r="AX52" s="57" t="s">
        <v>97</v>
      </c>
      <c r="AY52" s="57" t="s">
        <v>97</v>
      </c>
      <c r="AZ52" s="57" t="s">
        <v>169</v>
      </c>
      <c r="BA52" s="57" t="s">
        <v>97</v>
      </c>
      <c r="BB52" s="57" t="s">
        <v>97</v>
      </c>
      <c r="BC52" s="57" t="s">
        <v>424</v>
      </c>
      <c r="BD52" s="57" t="s">
        <v>97</v>
      </c>
      <c r="BE52" s="57" t="s">
        <v>169</v>
      </c>
      <c r="BF52" s="57" t="s">
        <v>97</v>
      </c>
      <c r="BG52" s="57" t="s">
        <v>374</v>
      </c>
      <c r="BH52" s="57" t="s">
        <v>97</v>
      </c>
    </row>
    <row r="54" spans="4:60">
      <c r="D54" s="56" t="s">
        <v>98</v>
      </c>
      <c r="E54" s="56" t="s">
        <v>98</v>
      </c>
      <c r="F54" s="56" t="s">
        <v>98</v>
      </c>
      <c r="G54" s="56" t="s">
        <v>98</v>
      </c>
      <c r="H54" s="56" t="s">
        <v>98</v>
      </c>
      <c r="I54" s="56" t="s">
        <v>98</v>
      </c>
      <c r="J54" s="56" t="s">
        <v>98</v>
      </c>
      <c r="K54" s="56" t="s">
        <v>98</v>
      </c>
      <c r="L54" s="56" t="s">
        <v>98</v>
      </c>
      <c r="M54" s="56" t="s">
        <v>98</v>
      </c>
      <c r="N54" s="56" t="s">
        <v>98</v>
      </c>
      <c r="O54" s="56" t="s">
        <v>98</v>
      </c>
      <c r="P54" s="56" t="s">
        <v>98</v>
      </c>
      <c r="Q54" s="56" t="s">
        <v>98</v>
      </c>
      <c r="R54" s="56" t="s">
        <v>98</v>
      </c>
      <c r="S54" s="56" t="s">
        <v>98</v>
      </c>
      <c r="T54" s="56" t="s">
        <v>98</v>
      </c>
      <c r="U54" s="56" t="s">
        <v>98</v>
      </c>
      <c r="V54" s="56" t="s">
        <v>98</v>
      </c>
      <c r="W54" s="56" t="s">
        <v>98</v>
      </c>
      <c r="X54" s="56" t="s">
        <v>98</v>
      </c>
      <c r="Y54" s="56" t="s">
        <v>98</v>
      </c>
      <c r="Z54" s="56" t="s">
        <v>98</v>
      </c>
      <c r="AA54" s="56" t="s">
        <v>98</v>
      </c>
      <c r="AB54" s="56" t="s">
        <v>98</v>
      </c>
      <c r="AC54" s="56" t="s">
        <v>98</v>
      </c>
      <c r="AD54" s="56" t="s">
        <v>98</v>
      </c>
      <c r="AE54" s="56" t="s">
        <v>98</v>
      </c>
      <c r="AF54" s="56" t="s">
        <v>98</v>
      </c>
      <c r="AG54" s="56" t="s">
        <v>98</v>
      </c>
      <c r="AH54" s="56" t="s">
        <v>98</v>
      </c>
      <c r="AI54" s="56" t="s">
        <v>98</v>
      </c>
      <c r="AJ54" s="56" t="s">
        <v>98</v>
      </c>
      <c r="AK54" s="56" t="s">
        <v>98</v>
      </c>
      <c r="AL54" s="56" t="s">
        <v>98</v>
      </c>
      <c r="AM54" s="56" t="s">
        <v>98</v>
      </c>
      <c r="AN54" s="56" t="s">
        <v>98</v>
      </c>
      <c r="AO54" s="56" t="s">
        <v>98</v>
      </c>
      <c r="AP54" s="56" t="s">
        <v>98</v>
      </c>
      <c r="AQ54" s="56" t="s">
        <v>98</v>
      </c>
      <c r="AR54" s="56" t="s">
        <v>98</v>
      </c>
      <c r="AS54" s="56" t="s">
        <v>98</v>
      </c>
      <c r="AT54" s="56" t="s">
        <v>98</v>
      </c>
      <c r="AU54" s="56" t="s">
        <v>98</v>
      </c>
      <c r="AV54" s="56" t="s">
        <v>98</v>
      </c>
      <c r="AW54" s="56" t="s">
        <v>98</v>
      </c>
      <c r="AX54" s="56" t="s">
        <v>98</v>
      </c>
      <c r="AY54" s="56" t="s">
        <v>98</v>
      </c>
      <c r="AZ54" s="56" t="s">
        <v>98</v>
      </c>
      <c r="BA54" s="56" t="s">
        <v>98</v>
      </c>
      <c r="BB54" s="56" t="s">
        <v>98</v>
      </c>
      <c r="BC54" s="56" t="s">
        <v>98</v>
      </c>
      <c r="BD54" s="56" t="s">
        <v>98</v>
      </c>
      <c r="BE54" s="56" t="s">
        <v>98</v>
      </c>
      <c r="BF54" s="56" t="s">
        <v>98</v>
      </c>
      <c r="BG54" s="56" t="s">
        <v>98</v>
      </c>
      <c r="BH54" s="56" t="s">
        <v>98</v>
      </c>
    </row>
    <row r="55" spans="4:60">
      <c r="D55" s="57" t="s">
        <v>337</v>
      </c>
      <c r="E55" s="56"/>
      <c r="F55" s="57" t="s">
        <v>189</v>
      </c>
      <c r="G55" s="56"/>
      <c r="H55" s="56"/>
      <c r="I55" s="57" t="s">
        <v>427</v>
      </c>
      <c r="K55" s="56"/>
      <c r="L55" s="57" t="s">
        <v>12156</v>
      </c>
      <c r="M55" s="57" t="s">
        <v>6384</v>
      </c>
      <c r="N55" s="57" t="s">
        <v>6598</v>
      </c>
      <c r="O55" s="57" t="s">
        <v>6862</v>
      </c>
      <c r="P55" s="57" t="s">
        <v>7601</v>
      </c>
      <c r="Q55" s="56"/>
      <c r="R55" s="57" t="s">
        <v>7987</v>
      </c>
      <c r="S55" s="57" t="s">
        <v>8110</v>
      </c>
      <c r="T55" s="56"/>
      <c r="U55" s="57" t="s">
        <v>8407</v>
      </c>
      <c r="V55" s="56"/>
      <c r="W55" s="56"/>
      <c r="X55" s="57" t="s">
        <v>12378</v>
      </c>
      <c r="Y55" s="57" t="s">
        <v>8886</v>
      </c>
      <c r="Z55" s="57" t="s">
        <v>131</v>
      </c>
      <c r="AA55" s="56"/>
      <c r="AB55" s="56"/>
      <c r="AC55" s="56"/>
      <c r="AD55" s="57" t="s">
        <v>375</v>
      </c>
      <c r="AE55" s="56"/>
      <c r="AG55" s="56"/>
      <c r="AH55" s="56"/>
      <c r="AI55" s="56"/>
      <c r="AK55" s="56"/>
      <c r="AL55" s="57" t="s">
        <v>9485</v>
      </c>
      <c r="AN55" s="57" t="s">
        <v>35</v>
      </c>
      <c r="AO55" s="56"/>
      <c r="AP55" s="56"/>
      <c r="AQ55" s="57" t="s">
        <v>10140</v>
      </c>
      <c r="AR55" s="56"/>
      <c r="AS55" s="56"/>
      <c r="AT55" s="57" t="s">
        <v>10644</v>
      </c>
      <c r="AV55" s="57" t="s">
        <v>10800</v>
      </c>
      <c r="AW55" s="56"/>
      <c r="AX55" s="57" t="s">
        <v>420</v>
      </c>
      <c r="AY55" s="57" t="s">
        <v>10997</v>
      </c>
      <c r="AZ55" s="56"/>
      <c r="BA55" s="57" t="s">
        <v>11826</v>
      </c>
      <c r="BB55" s="56"/>
      <c r="BC55" s="57" t="s">
        <v>11371</v>
      </c>
      <c r="BE55" s="56"/>
      <c r="BF55" s="56"/>
      <c r="BG55" s="57" t="s">
        <v>12541</v>
      </c>
      <c r="BH55" s="56" t="s">
        <v>7744</v>
      </c>
    </row>
    <row r="56" spans="4:60">
      <c r="E56" s="56"/>
      <c r="G56" s="56"/>
      <c r="H56" s="56"/>
      <c r="K56" s="56"/>
      <c r="Q56" s="56"/>
      <c r="T56" s="56"/>
      <c r="V56" s="56"/>
      <c r="W56" s="56"/>
      <c r="AA56" s="56"/>
      <c r="AB56" s="56"/>
      <c r="AC56" s="56"/>
      <c r="AE56" s="56"/>
      <c r="AG56" s="56"/>
      <c r="AH56" s="56"/>
      <c r="AI56" s="56"/>
      <c r="AK56" s="56"/>
      <c r="AO56" s="56"/>
      <c r="AP56" s="56"/>
      <c r="AR56" s="56"/>
      <c r="AS56" s="56"/>
      <c r="AZ56" s="56"/>
      <c r="BB56" s="56"/>
      <c r="BE56" s="56"/>
      <c r="BF56" s="56"/>
    </row>
    <row r="57" spans="4:60" ht="16.5">
      <c r="D57" s="55" t="s">
        <v>110</v>
      </c>
      <c r="E57" s="55" t="s">
        <v>110</v>
      </c>
      <c r="F57" s="55" t="s">
        <v>110</v>
      </c>
      <c r="G57" s="55" t="s">
        <v>110</v>
      </c>
      <c r="H57" s="55" t="s">
        <v>110</v>
      </c>
      <c r="I57" s="55" t="s">
        <v>110</v>
      </c>
      <c r="J57" s="55" t="s">
        <v>110</v>
      </c>
      <c r="K57" s="55" t="s">
        <v>110</v>
      </c>
      <c r="L57" s="55" t="s">
        <v>110</v>
      </c>
      <c r="M57" s="55" t="s">
        <v>110</v>
      </c>
      <c r="N57" s="55" t="s">
        <v>110</v>
      </c>
      <c r="O57" s="55" t="s">
        <v>110</v>
      </c>
      <c r="P57" s="55" t="s">
        <v>110</v>
      </c>
      <c r="Q57" s="55" t="s">
        <v>110</v>
      </c>
      <c r="R57" s="55" t="s">
        <v>110</v>
      </c>
      <c r="S57" s="55" t="s">
        <v>110</v>
      </c>
      <c r="T57" s="55" t="s">
        <v>110</v>
      </c>
      <c r="U57" s="55" t="s">
        <v>110</v>
      </c>
      <c r="V57" s="55" t="s">
        <v>110</v>
      </c>
      <c r="W57" s="55" t="s">
        <v>110</v>
      </c>
      <c r="X57" s="55" t="s">
        <v>110</v>
      </c>
      <c r="Y57" s="55" t="s">
        <v>110</v>
      </c>
      <c r="Z57" s="55" t="s">
        <v>110</v>
      </c>
      <c r="AA57" s="55" t="s">
        <v>110</v>
      </c>
      <c r="AB57" s="55" t="s">
        <v>110</v>
      </c>
      <c r="AC57" s="55" t="s">
        <v>110</v>
      </c>
      <c r="AD57" s="55" t="s">
        <v>110</v>
      </c>
      <c r="AE57" s="55" t="s">
        <v>110</v>
      </c>
      <c r="AF57" s="55" t="s">
        <v>110</v>
      </c>
      <c r="AG57" s="55" t="s">
        <v>110</v>
      </c>
      <c r="AH57" s="55" t="s">
        <v>110</v>
      </c>
      <c r="AI57" s="55" t="s">
        <v>110</v>
      </c>
      <c r="AJ57" s="55" t="s">
        <v>110</v>
      </c>
      <c r="AK57" s="55" t="s">
        <v>110</v>
      </c>
      <c r="AL57" s="55" t="s">
        <v>110</v>
      </c>
      <c r="AM57" s="55" t="s">
        <v>110</v>
      </c>
      <c r="AN57" s="55" t="s">
        <v>110</v>
      </c>
      <c r="AO57" s="55" t="s">
        <v>110</v>
      </c>
      <c r="AP57" s="55" t="s">
        <v>110</v>
      </c>
      <c r="AQ57" s="55" t="s">
        <v>110</v>
      </c>
      <c r="AR57" s="55" t="s">
        <v>110</v>
      </c>
      <c r="AS57" s="55" t="s">
        <v>110</v>
      </c>
      <c r="AT57" s="55" t="s">
        <v>110</v>
      </c>
      <c r="AU57" s="55" t="s">
        <v>110</v>
      </c>
      <c r="AV57" s="55" t="s">
        <v>110</v>
      </c>
      <c r="AW57" s="55" t="s">
        <v>110</v>
      </c>
      <c r="AX57" s="55" t="s">
        <v>110</v>
      </c>
      <c r="AY57" s="55" t="s">
        <v>110</v>
      </c>
      <c r="AZ57" s="55" t="s">
        <v>110</v>
      </c>
      <c r="BA57" s="55" t="s">
        <v>110</v>
      </c>
      <c r="BB57" s="55" t="s">
        <v>110</v>
      </c>
      <c r="BC57" s="55" t="s">
        <v>110</v>
      </c>
      <c r="BD57" s="55" t="s">
        <v>110</v>
      </c>
      <c r="BE57" s="55" t="s">
        <v>110</v>
      </c>
      <c r="BF57" s="55" t="s">
        <v>110</v>
      </c>
      <c r="BG57" s="55" t="s">
        <v>110</v>
      </c>
      <c r="BH57" s="55" t="s">
        <v>110</v>
      </c>
    </row>
    <row r="60" spans="4:60">
      <c r="D60" s="56" t="s">
        <v>111</v>
      </c>
      <c r="E60" s="56" t="s">
        <v>111</v>
      </c>
      <c r="F60" s="56" t="s">
        <v>111</v>
      </c>
      <c r="G60" s="56" t="s">
        <v>111</v>
      </c>
      <c r="H60" s="56" t="s">
        <v>111</v>
      </c>
      <c r="I60" s="56" t="s">
        <v>111</v>
      </c>
      <c r="J60" s="56" t="s">
        <v>111</v>
      </c>
      <c r="K60" s="56" t="s">
        <v>111</v>
      </c>
      <c r="L60" s="56" t="s">
        <v>111</v>
      </c>
      <c r="M60" s="56" t="s">
        <v>111</v>
      </c>
      <c r="N60" s="56" t="s">
        <v>111</v>
      </c>
      <c r="O60" s="56" t="s">
        <v>111</v>
      </c>
      <c r="P60" s="56" t="s">
        <v>111</v>
      </c>
      <c r="Q60" s="56" t="s">
        <v>111</v>
      </c>
      <c r="R60" s="56" t="s">
        <v>111</v>
      </c>
      <c r="S60" s="56" t="s">
        <v>111</v>
      </c>
      <c r="T60" s="56" t="s">
        <v>111</v>
      </c>
      <c r="U60" s="56" t="s">
        <v>111</v>
      </c>
      <c r="V60" s="56" t="s">
        <v>111</v>
      </c>
      <c r="W60" s="56" t="s">
        <v>111</v>
      </c>
      <c r="X60" s="56" t="s">
        <v>111</v>
      </c>
      <c r="Y60" s="56" t="s">
        <v>111</v>
      </c>
      <c r="Z60" s="56" t="s">
        <v>111</v>
      </c>
      <c r="AA60" s="56" t="s">
        <v>111</v>
      </c>
      <c r="AB60" s="56" t="s">
        <v>111</v>
      </c>
      <c r="AC60" s="56" t="s">
        <v>111</v>
      </c>
      <c r="AD60" s="56" t="s">
        <v>111</v>
      </c>
      <c r="AE60" s="56" t="s">
        <v>111</v>
      </c>
      <c r="AF60" s="56" t="s">
        <v>111</v>
      </c>
      <c r="AG60" s="56" t="s">
        <v>111</v>
      </c>
      <c r="AH60" s="56" t="s">
        <v>111</v>
      </c>
      <c r="AI60" s="56" t="s">
        <v>111</v>
      </c>
      <c r="AJ60" s="56" t="s">
        <v>111</v>
      </c>
      <c r="AK60" s="56" t="s">
        <v>111</v>
      </c>
      <c r="AL60" s="56" t="s">
        <v>111</v>
      </c>
      <c r="AM60" s="56" t="s">
        <v>111</v>
      </c>
      <c r="AN60" s="56" t="s">
        <v>111</v>
      </c>
      <c r="AO60" s="56" t="s">
        <v>111</v>
      </c>
      <c r="AP60" s="56" t="s">
        <v>111</v>
      </c>
      <c r="AQ60" s="56" t="s">
        <v>111</v>
      </c>
      <c r="AR60" s="56" t="s">
        <v>111</v>
      </c>
      <c r="AS60" s="56" t="s">
        <v>111</v>
      </c>
      <c r="AT60" s="56" t="s">
        <v>111</v>
      </c>
      <c r="AU60" s="56" t="s">
        <v>111</v>
      </c>
      <c r="AV60" s="56" t="s">
        <v>111</v>
      </c>
      <c r="AW60" s="56" t="s">
        <v>111</v>
      </c>
      <c r="AX60" s="56" t="s">
        <v>111</v>
      </c>
      <c r="AY60" s="56" t="s">
        <v>111</v>
      </c>
      <c r="AZ60" s="56" t="s">
        <v>111</v>
      </c>
      <c r="BA60" s="56" t="s">
        <v>111</v>
      </c>
      <c r="BB60" s="56" t="s">
        <v>111</v>
      </c>
      <c r="BC60" s="56" t="s">
        <v>111</v>
      </c>
      <c r="BD60" s="56" t="s">
        <v>111</v>
      </c>
      <c r="BE60" s="56" t="s">
        <v>111</v>
      </c>
      <c r="BF60" s="56" t="s">
        <v>111</v>
      </c>
      <c r="BG60" s="56" t="s">
        <v>111</v>
      </c>
      <c r="BH60" s="56" t="s">
        <v>111</v>
      </c>
    </row>
    <row r="61" spans="4:60">
      <c r="D61" s="57" t="s">
        <v>112</v>
      </c>
      <c r="E61" s="57" t="s">
        <v>132</v>
      </c>
      <c r="F61" s="57" t="s">
        <v>112</v>
      </c>
      <c r="G61" s="57" t="s">
        <v>112</v>
      </c>
      <c r="H61" s="57" t="s">
        <v>112</v>
      </c>
      <c r="I61" s="57" t="s">
        <v>112</v>
      </c>
      <c r="J61" s="57" t="s">
        <v>112</v>
      </c>
      <c r="K61" s="57" t="s">
        <v>112</v>
      </c>
      <c r="L61" s="57" t="s">
        <v>112</v>
      </c>
      <c r="M61" s="57" t="s">
        <v>112</v>
      </c>
      <c r="N61" s="57" t="s">
        <v>112</v>
      </c>
      <c r="O61" s="57" t="s">
        <v>112</v>
      </c>
      <c r="P61" s="57" t="s">
        <v>112</v>
      </c>
      <c r="Q61" s="57" t="s">
        <v>112</v>
      </c>
      <c r="R61" s="57" t="s">
        <v>112</v>
      </c>
      <c r="S61" s="57" t="s">
        <v>112</v>
      </c>
      <c r="T61" s="57" t="s">
        <v>112</v>
      </c>
      <c r="U61" s="57" t="s">
        <v>112</v>
      </c>
      <c r="V61" s="57" t="s">
        <v>132</v>
      </c>
      <c r="W61" s="57" t="s">
        <v>112</v>
      </c>
      <c r="X61" s="57" t="s">
        <v>132</v>
      </c>
      <c r="Y61" s="57" t="s">
        <v>112</v>
      </c>
      <c r="Z61" s="57" t="s">
        <v>132</v>
      </c>
      <c r="AA61" s="57" t="s">
        <v>132</v>
      </c>
      <c r="AB61" s="57" t="s">
        <v>112</v>
      </c>
      <c r="AC61" s="57" t="s">
        <v>112</v>
      </c>
      <c r="AD61" s="57" t="s">
        <v>112</v>
      </c>
      <c r="AE61" s="57" t="s">
        <v>132</v>
      </c>
      <c r="AF61" s="57" t="s">
        <v>112</v>
      </c>
      <c r="AG61" s="57" t="s">
        <v>132</v>
      </c>
      <c r="AH61" s="57" t="s">
        <v>112</v>
      </c>
      <c r="AI61" s="57" t="s">
        <v>112</v>
      </c>
      <c r="AJ61" s="57" t="s">
        <v>112</v>
      </c>
      <c r="AK61" s="57" t="s">
        <v>132</v>
      </c>
      <c r="AL61" s="57" t="s">
        <v>112</v>
      </c>
      <c r="AM61" s="57" t="s">
        <v>112</v>
      </c>
      <c r="AN61" s="57" t="s">
        <v>132</v>
      </c>
      <c r="AO61" s="57" t="s">
        <v>132</v>
      </c>
      <c r="AP61" s="57" t="s">
        <v>112</v>
      </c>
      <c r="AQ61" s="57" t="s">
        <v>132</v>
      </c>
      <c r="AR61" s="57" t="s">
        <v>112</v>
      </c>
      <c r="AS61" s="57" t="s">
        <v>112</v>
      </c>
      <c r="AT61" s="57" t="s">
        <v>112</v>
      </c>
      <c r="AU61" s="57" t="s">
        <v>112</v>
      </c>
      <c r="AV61" s="57" t="s">
        <v>112</v>
      </c>
      <c r="AW61" s="57" t="s">
        <v>132</v>
      </c>
      <c r="AX61" s="57" t="s">
        <v>112</v>
      </c>
      <c r="AY61" s="57" t="s">
        <v>112</v>
      </c>
      <c r="AZ61" s="57" t="s">
        <v>112</v>
      </c>
      <c r="BA61" s="57" t="s">
        <v>112</v>
      </c>
      <c r="BB61" s="57" t="s">
        <v>132</v>
      </c>
      <c r="BC61" s="57" t="s">
        <v>112</v>
      </c>
      <c r="BD61" s="57" t="s">
        <v>112</v>
      </c>
      <c r="BE61" s="57" t="s">
        <v>132</v>
      </c>
      <c r="BF61" s="57" t="s">
        <v>112</v>
      </c>
      <c r="BG61" s="57" t="s">
        <v>132</v>
      </c>
      <c r="BH61" s="57" t="s">
        <v>112</v>
      </c>
    </row>
    <row r="62" spans="4:60">
      <c r="L62" s="57"/>
    </row>
    <row r="63" spans="4:60" ht="16.5">
      <c r="E63" s="55" t="s">
        <v>133</v>
      </c>
      <c r="L63" s="57"/>
      <c r="V63" s="55" t="s">
        <v>133</v>
      </c>
      <c r="X63" s="55" t="s">
        <v>133</v>
      </c>
      <c r="Z63" s="55" t="s">
        <v>133</v>
      </c>
      <c r="AA63" s="55" t="s">
        <v>133</v>
      </c>
      <c r="AE63" s="55" t="s">
        <v>133</v>
      </c>
      <c r="AG63" s="55" t="s">
        <v>133</v>
      </c>
      <c r="AK63" s="55" t="s">
        <v>133</v>
      </c>
      <c r="AN63" s="55" t="s">
        <v>133</v>
      </c>
      <c r="AO63" s="55" t="s">
        <v>133</v>
      </c>
      <c r="AQ63" s="55" t="s">
        <v>133</v>
      </c>
      <c r="AW63" s="55" t="s">
        <v>133</v>
      </c>
      <c r="BB63" s="55" t="s">
        <v>133</v>
      </c>
      <c r="BE63" s="55" t="s">
        <v>133</v>
      </c>
      <c r="BG63" s="55" t="s">
        <v>133</v>
      </c>
    </row>
    <row r="64" spans="4:60">
      <c r="L64" s="57"/>
    </row>
    <row r="65" spans="5:59">
      <c r="L65" s="57"/>
    </row>
    <row r="66" spans="5:59">
      <c r="E66" s="56" t="s">
        <v>134</v>
      </c>
      <c r="L66" s="57"/>
      <c r="V66" s="56" t="s">
        <v>134</v>
      </c>
      <c r="X66" s="56" t="s">
        <v>134</v>
      </c>
      <c r="Z66" s="56" t="s">
        <v>134</v>
      </c>
      <c r="AA66" s="56" t="s">
        <v>134</v>
      </c>
      <c r="AE66" s="56" t="s">
        <v>134</v>
      </c>
      <c r="AG66" s="56" t="s">
        <v>134</v>
      </c>
      <c r="AK66" s="56" t="s">
        <v>134</v>
      </c>
      <c r="AN66" s="56" t="s">
        <v>134</v>
      </c>
      <c r="AO66" s="56" t="s">
        <v>134</v>
      </c>
      <c r="AQ66" s="56" t="s">
        <v>134</v>
      </c>
      <c r="AW66" s="56" t="s">
        <v>134</v>
      </c>
      <c r="BB66" s="56" t="s">
        <v>134</v>
      </c>
      <c r="BE66" s="56" t="s">
        <v>134</v>
      </c>
      <c r="BG66" s="56" t="s">
        <v>134</v>
      </c>
    </row>
    <row r="67" spans="5:59">
      <c r="L67" s="57"/>
    </row>
    <row r="68" spans="5:59">
      <c r="E68" s="56" t="s">
        <v>135</v>
      </c>
      <c r="L68" s="57"/>
      <c r="V68" s="56" t="s">
        <v>135</v>
      </c>
      <c r="X68" s="56" t="s">
        <v>135</v>
      </c>
      <c r="Z68" s="56" t="s">
        <v>135</v>
      </c>
      <c r="AA68" s="56" t="s">
        <v>135</v>
      </c>
      <c r="AE68" s="56" t="s">
        <v>135</v>
      </c>
      <c r="AG68" s="56" t="s">
        <v>135</v>
      </c>
      <c r="AK68" s="56" t="s">
        <v>135</v>
      </c>
      <c r="AN68" s="56" t="s">
        <v>135</v>
      </c>
      <c r="AO68" s="56" t="s">
        <v>135</v>
      </c>
      <c r="AQ68" s="56" t="s">
        <v>135</v>
      </c>
      <c r="AW68" s="56" t="s">
        <v>135</v>
      </c>
      <c r="BB68" s="56" t="s">
        <v>135</v>
      </c>
      <c r="BE68" s="56" t="s">
        <v>135</v>
      </c>
      <c r="BG68" s="56" t="s">
        <v>135</v>
      </c>
    </row>
    <row r="69" spans="5:59">
      <c r="E69" s="57" t="s">
        <v>306</v>
      </c>
      <c r="L69" s="57"/>
      <c r="V69" s="57" t="s">
        <v>8588</v>
      </c>
      <c r="X69" s="57" t="s">
        <v>12379</v>
      </c>
      <c r="Z69" s="57" t="s">
        <v>136</v>
      </c>
      <c r="AA69" s="57" t="s">
        <v>216</v>
      </c>
      <c r="AE69" s="57" t="s">
        <v>249</v>
      </c>
      <c r="AG69" s="57" t="s">
        <v>9008</v>
      </c>
      <c r="AK69" s="57" t="s">
        <v>9421</v>
      </c>
      <c r="AN69" s="57" t="s">
        <v>9750</v>
      </c>
      <c r="AO69" s="57" t="s">
        <v>266</v>
      </c>
      <c r="AQ69" s="57" t="s">
        <v>10148</v>
      </c>
      <c r="AW69" s="57" t="s">
        <v>10867</v>
      </c>
      <c r="BB69" s="57" t="s">
        <v>465</v>
      </c>
      <c r="BE69" s="57" t="s">
        <v>11520</v>
      </c>
      <c r="BG69" s="57" t="s">
        <v>12543</v>
      </c>
    </row>
    <row r="70" spans="5:59">
      <c r="L70" s="57"/>
    </row>
    <row r="71" spans="5:59">
      <c r="E71" s="56" t="s">
        <v>137</v>
      </c>
      <c r="L71" s="57"/>
      <c r="V71" s="56" t="s">
        <v>137</v>
      </c>
      <c r="X71" s="56" t="s">
        <v>137</v>
      </c>
      <c r="Z71" s="56" t="s">
        <v>137</v>
      </c>
      <c r="AA71" s="56" t="s">
        <v>137</v>
      </c>
      <c r="AE71" s="56" t="s">
        <v>137</v>
      </c>
      <c r="AG71" s="56" t="s">
        <v>137</v>
      </c>
      <c r="AK71" s="56" t="s">
        <v>137</v>
      </c>
      <c r="AN71" s="56" t="s">
        <v>137</v>
      </c>
      <c r="AO71" s="56" t="s">
        <v>137</v>
      </c>
      <c r="AQ71" s="56" t="s">
        <v>137</v>
      </c>
      <c r="AW71" s="56" t="s">
        <v>137</v>
      </c>
      <c r="BB71" s="56" t="s">
        <v>137</v>
      </c>
      <c r="BE71" s="56" t="s">
        <v>137</v>
      </c>
      <c r="BG71" s="56" t="s">
        <v>137</v>
      </c>
    </row>
    <row r="72" spans="5:59">
      <c r="E72" s="57" t="s">
        <v>138</v>
      </c>
      <c r="L72" s="57"/>
      <c r="V72" s="57" t="s">
        <v>140</v>
      </c>
      <c r="X72" s="57" t="s">
        <v>464</v>
      </c>
      <c r="Z72" s="57" t="s">
        <v>138</v>
      </c>
      <c r="AA72" s="57" t="s">
        <v>217</v>
      </c>
      <c r="AE72" s="57" t="s">
        <v>138</v>
      </c>
      <c r="AG72" s="57" t="s">
        <v>138</v>
      </c>
      <c r="AK72" s="57" t="s">
        <v>217</v>
      </c>
      <c r="AN72" s="57" t="s">
        <v>138</v>
      </c>
      <c r="AO72" s="57" t="s">
        <v>267</v>
      </c>
      <c r="AQ72" s="57" t="s">
        <v>464</v>
      </c>
      <c r="AW72" s="57" t="s">
        <v>267</v>
      </c>
      <c r="BB72" s="57" t="s">
        <v>170</v>
      </c>
      <c r="BE72" s="57" t="s">
        <v>138</v>
      </c>
      <c r="BG72" s="57" t="s">
        <v>140</v>
      </c>
    </row>
    <row r="73" spans="5:59">
      <c r="L73" s="57"/>
    </row>
    <row r="74" spans="5:59">
      <c r="E74" s="56" t="s">
        <v>139</v>
      </c>
      <c r="L74" s="57"/>
      <c r="V74" s="56" t="s">
        <v>139</v>
      </c>
      <c r="X74" s="56" t="s">
        <v>139</v>
      </c>
      <c r="Z74" s="56" t="s">
        <v>139</v>
      </c>
      <c r="AA74" s="56" t="s">
        <v>139</v>
      </c>
      <c r="AE74" s="56" t="s">
        <v>139</v>
      </c>
      <c r="AG74" s="56" t="s">
        <v>139</v>
      </c>
      <c r="AK74" s="56" t="s">
        <v>139</v>
      </c>
      <c r="AN74" s="56" t="s">
        <v>139</v>
      </c>
      <c r="AO74" s="56" t="s">
        <v>139</v>
      </c>
      <c r="AQ74" s="56" t="s">
        <v>139</v>
      </c>
      <c r="AW74" s="56" t="s">
        <v>139</v>
      </c>
      <c r="BB74" s="56" t="s">
        <v>139</v>
      </c>
      <c r="BE74" s="56" t="s">
        <v>139</v>
      </c>
      <c r="BG74" s="56" t="s">
        <v>139</v>
      </c>
    </row>
    <row r="75" spans="5:59">
      <c r="E75" s="57" t="s">
        <v>138</v>
      </c>
      <c r="L75" s="57"/>
      <c r="V75" s="57" t="s">
        <v>140</v>
      </c>
      <c r="X75" s="57" t="s">
        <v>464</v>
      </c>
      <c r="Z75" s="57" t="s">
        <v>140</v>
      </c>
      <c r="AA75" s="57" t="s">
        <v>217</v>
      </c>
      <c r="AE75" s="57" t="s">
        <v>138</v>
      </c>
      <c r="AG75" s="57" t="s">
        <v>464</v>
      </c>
      <c r="AK75" s="57" t="s">
        <v>217</v>
      </c>
      <c r="AN75" s="57" t="s">
        <v>138</v>
      </c>
      <c r="AO75" s="57" t="s">
        <v>267</v>
      </c>
      <c r="AQ75" s="57" t="s">
        <v>464</v>
      </c>
      <c r="AW75" s="57" t="s">
        <v>267</v>
      </c>
      <c r="BB75" s="57" t="s">
        <v>170</v>
      </c>
      <c r="BE75" s="57" t="s">
        <v>138</v>
      </c>
      <c r="BG75" s="57" t="s">
        <v>138</v>
      </c>
    </row>
    <row r="76" spans="5:59">
      <c r="L76" s="57"/>
    </row>
    <row r="77" spans="5:59">
      <c r="E77" s="56" t="s">
        <v>141</v>
      </c>
      <c r="L77" s="57"/>
      <c r="V77" s="56" t="s">
        <v>141</v>
      </c>
      <c r="X77" s="56" t="s">
        <v>141</v>
      </c>
      <c r="Z77" s="56" t="s">
        <v>141</v>
      </c>
      <c r="AA77" s="56" t="s">
        <v>141</v>
      </c>
      <c r="AE77" s="56" t="s">
        <v>141</v>
      </c>
      <c r="AG77" s="56" t="s">
        <v>141</v>
      </c>
      <c r="AK77" s="56" t="s">
        <v>141</v>
      </c>
      <c r="AN77" s="56" t="s">
        <v>141</v>
      </c>
      <c r="AO77" s="56" t="s">
        <v>141</v>
      </c>
      <c r="AQ77" s="56" t="s">
        <v>141</v>
      </c>
      <c r="AW77" s="56" t="s">
        <v>141</v>
      </c>
      <c r="BB77" s="56" t="s">
        <v>141</v>
      </c>
      <c r="BE77" s="56" t="s">
        <v>141</v>
      </c>
      <c r="BG77" s="56" t="s">
        <v>141</v>
      </c>
    </row>
    <row r="78" spans="5:59">
      <c r="E78" s="57" t="s">
        <v>138</v>
      </c>
      <c r="L78" s="57"/>
      <c r="V78" s="57" t="s">
        <v>8589</v>
      </c>
      <c r="X78" s="57" t="s">
        <v>171</v>
      </c>
      <c r="Z78" s="57" t="s">
        <v>140</v>
      </c>
      <c r="AA78" s="57" t="s">
        <v>217</v>
      </c>
      <c r="AE78" s="57" t="s">
        <v>138</v>
      </c>
      <c r="AG78" s="57" t="s">
        <v>171</v>
      </c>
      <c r="AK78" s="57" t="s">
        <v>217</v>
      </c>
      <c r="AN78" s="57" t="s">
        <v>138</v>
      </c>
      <c r="AO78" s="57" t="s">
        <v>267</v>
      </c>
      <c r="AQ78" s="57" t="s">
        <v>464</v>
      </c>
      <c r="AW78" s="57" t="s">
        <v>267</v>
      </c>
      <c r="BB78" s="57" t="s">
        <v>171</v>
      </c>
      <c r="BE78" s="57" t="s">
        <v>138</v>
      </c>
      <c r="BG78" s="57" t="s">
        <v>138</v>
      </c>
    </row>
    <row r="79" spans="5:59">
      <c r="L79" s="57"/>
    </row>
    <row r="80" spans="5:59">
      <c r="E80" s="56" t="s">
        <v>142</v>
      </c>
      <c r="L80" s="57"/>
      <c r="V80" s="56" t="s">
        <v>142</v>
      </c>
      <c r="X80" s="56" t="s">
        <v>142</v>
      </c>
      <c r="Z80" s="56" t="s">
        <v>142</v>
      </c>
      <c r="AA80" s="56" t="s">
        <v>142</v>
      </c>
      <c r="AE80" s="56" t="s">
        <v>142</v>
      </c>
      <c r="AG80" s="56" t="s">
        <v>142</v>
      </c>
      <c r="AK80" s="56" t="s">
        <v>142</v>
      </c>
      <c r="AN80" s="56" t="s">
        <v>142</v>
      </c>
      <c r="AO80" s="56" t="s">
        <v>142</v>
      </c>
      <c r="AQ80" s="56" t="s">
        <v>142</v>
      </c>
      <c r="AW80" s="56" t="s">
        <v>142</v>
      </c>
      <c r="BB80" s="56" t="s">
        <v>142</v>
      </c>
      <c r="BE80" s="56" t="s">
        <v>142</v>
      </c>
      <c r="BG80" s="56" t="s">
        <v>142</v>
      </c>
    </row>
    <row r="81" spans="5:59">
      <c r="E81" s="57" t="s">
        <v>307</v>
      </c>
      <c r="L81" s="57"/>
      <c r="V81" s="57" t="s">
        <v>8590</v>
      </c>
      <c r="X81" s="57" t="s">
        <v>12380</v>
      </c>
      <c r="Z81" s="57" t="s">
        <v>143</v>
      </c>
      <c r="AA81" s="57" t="s">
        <v>218</v>
      </c>
      <c r="AE81" s="57" t="s">
        <v>250</v>
      </c>
      <c r="AG81" s="57" t="s">
        <v>9009</v>
      </c>
      <c r="AK81" s="57" t="s">
        <v>9422</v>
      </c>
      <c r="AN81" s="57" t="s">
        <v>9751</v>
      </c>
      <c r="AO81" s="57" t="s">
        <v>268</v>
      </c>
      <c r="AQ81" s="57" t="s">
        <v>10149</v>
      </c>
      <c r="BB81" s="57" t="s">
        <v>466</v>
      </c>
      <c r="BE81" s="57" t="s">
        <v>11521</v>
      </c>
      <c r="BG81" s="57" t="s">
        <v>12544</v>
      </c>
    </row>
    <row r="82" spans="5:59">
      <c r="L82" s="57"/>
    </row>
    <row r="83" spans="5:59">
      <c r="L83" s="57"/>
      <c r="Z83" s="56" t="s">
        <v>135</v>
      </c>
    </row>
    <row r="84" spans="5:59">
      <c r="L84" s="57"/>
      <c r="Z84" s="57" t="s">
        <v>144</v>
      </c>
    </row>
    <row r="85" spans="5:59">
      <c r="L85" s="57"/>
      <c r="AQ85" s="56" t="s">
        <v>135</v>
      </c>
    </row>
    <row r="86" spans="5:59">
      <c r="L86" s="57"/>
      <c r="Z86" s="56" t="s">
        <v>137</v>
      </c>
      <c r="AQ86" s="57" t="s">
        <v>10150</v>
      </c>
    </row>
    <row r="87" spans="5:59">
      <c r="L87" s="57"/>
      <c r="Z87" s="57" t="s">
        <v>138</v>
      </c>
    </row>
    <row r="88" spans="5:59">
      <c r="L88" s="57"/>
      <c r="AQ88" s="56" t="s">
        <v>137</v>
      </c>
    </row>
    <row r="89" spans="5:59">
      <c r="L89" s="57"/>
      <c r="Z89" s="56" t="s">
        <v>139</v>
      </c>
      <c r="AQ89" s="57" t="s">
        <v>267</v>
      </c>
    </row>
    <row r="90" spans="5:59">
      <c r="L90" s="57"/>
      <c r="Z90" s="57" t="s">
        <v>140</v>
      </c>
    </row>
    <row r="91" spans="5:59">
      <c r="L91" s="57"/>
      <c r="AQ91" s="56" t="s">
        <v>139</v>
      </c>
    </row>
    <row r="92" spans="5:59">
      <c r="L92" s="57"/>
      <c r="Z92" s="56" t="s">
        <v>141</v>
      </c>
      <c r="AQ92" s="57" t="s">
        <v>267</v>
      </c>
    </row>
    <row r="93" spans="5:59">
      <c r="L93" s="57"/>
      <c r="Z93" s="57" t="s">
        <v>140</v>
      </c>
    </row>
    <row r="94" spans="5:59">
      <c r="L94" s="57"/>
      <c r="AQ94" s="56" t="s">
        <v>141</v>
      </c>
    </row>
    <row r="95" spans="5:59">
      <c r="L95" s="57"/>
      <c r="Z95" s="56" t="s">
        <v>142</v>
      </c>
      <c r="AQ95" s="57" t="s">
        <v>464</v>
      </c>
    </row>
    <row r="96" spans="5:59">
      <c r="L96" s="57"/>
      <c r="Z96" s="57" t="s">
        <v>145</v>
      </c>
    </row>
    <row r="97" spans="12:43">
      <c r="L97" s="57"/>
      <c r="AQ97" s="56" t="s">
        <v>142</v>
      </c>
    </row>
    <row r="98" spans="12:43">
      <c r="L98" s="57"/>
      <c r="AQ98" s="57" t="s">
        <v>10151</v>
      </c>
    </row>
    <row r="99" spans="12:43">
      <c r="L99" s="57"/>
    </row>
    <row r="100" spans="12:43">
      <c r="L100" s="57"/>
    </row>
    <row r="101" spans="12:43">
      <c r="L101" s="57"/>
    </row>
    <row r="102" spans="12:43">
      <c r="L102" s="57"/>
    </row>
    <row r="103" spans="12:43">
      <c r="L103" s="57"/>
    </row>
    <row r="104" spans="12:43">
      <c r="L104" s="57"/>
    </row>
    <row r="105" spans="12:43">
      <c r="L105" s="57"/>
    </row>
    <row r="106" spans="12:43">
      <c r="L106" s="57"/>
    </row>
    <row r="107" spans="12:43">
      <c r="L107" s="57"/>
    </row>
    <row r="108" spans="12:43">
      <c r="L108" s="57"/>
    </row>
    <row r="109" spans="12:43">
      <c r="L109" s="57"/>
    </row>
    <row r="110" spans="12:43">
      <c r="L110" s="57"/>
    </row>
    <row r="111" spans="12:43">
      <c r="L111" s="57"/>
    </row>
    <row r="112" spans="12:43">
      <c r="L112" s="57"/>
    </row>
    <row r="113" spans="12:12">
      <c r="L113" s="57"/>
    </row>
    <row r="114" spans="12:12">
      <c r="L114" s="57"/>
    </row>
    <row r="115" spans="12:12">
      <c r="L115" s="57"/>
    </row>
    <row r="116" spans="12:12">
      <c r="L116" s="57"/>
    </row>
    <row r="117" spans="12:12">
      <c r="L117" s="57"/>
    </row>
    <row r="118" spans="12:12">
      <c r="L118" s="57"/>
    </row>
    <row r="119" spans="12:12">
      <c r="L119" s="57"/>
    </row>
    <row r="120" spans="12:12">
      <c r="L120" s="57"/>
    </row>
    <row r="121" spans="12:12">
      <c r="L121" s="57"/>
    </row>
    <row r="122" spans="12:12">
      <c r="L122" s="57"/>
    </row>
    <row r="123" spans="12:12">
      <c r="L123" s="57"/>
    </row>
    <row r="124" spans="12:12">
      <c r="L124" s="57"/>
    </row>
    <row r="125" spans="12:12">
      <c r="L125" s="57"/>
    </row>
    <row r="126" spans="12:12">
      <c r="L126" s="57"/>
    </row>
    <row r="127" spans="12:12">
      <c r="L127" s="57"/>
    </row>
    <row r="128" spans="12:12">
      <c r="L128" s="57"/>
    </row>
    <row r="129" spans="4:60">
      <c r="L129" s="57"/>
    </row>
    <row r="130" spans="4:60">
      <c r="L130" s="57"/>
    </row>
    <row r="131" spans="4:60">
      <c r="L131" s="57"/>
    </row>
    <row r="132" spans="4:60">
      <c r="L132" s="57"/>
    </row>
    <row r="133" spans="4:60">
      <c r="L133" s="57"/>
    </row>
    <row r="134" spans="4:60">
      <c r="L134" s="57"/>
    </row>
    <row r="136" spans="4:60" ht="16.5">
      <c r="D136" s="55" t="s">
        <v>113</v>
      </c>
      <c r="E136" s="55" t="s">
        <v>113</v>
      </c>
      <c r="F136" s="55" t="s">
        <v>113</v>
      </c>
      <c r="G136" s="55" t="s">
        <v>113</v>
      </c>
      <c r="H136" s="55" t="s">
        <v>113</v>
      </c>
      <c r="I136" s="55" t="s">
        <v>113</v>
      </c>
      <c r="J136" s="55" t="s">
        <v>113</v>
      </c>
      <c r="K136" s="55" t="s">
        <v>113</v>
      </c>
      <c r="L136" s="55" t="s">
        <v>113</v>
      </c>
      <c r="M136" s="55" t="s">
        <v>113</v>
      </c>
      <c r="N136" s="55" t="s">
        <v>113</v>
      </c>
      <c r="O136" s="55" t="s">
        <v>113</v>
      </c>
      <c r="P136" s="55" t="s">
        <v>113</v>
      </c>
      <c r="Q136" s="55" t="s">
        <v>113</v>
      </c>
      <c r="R136" s="55" t="s">
        <v>113</v>
      </c>
      <c r="S136" s="55" t="s">
        <v>113</v>
      </c>
      <c r="T136" s="55" t="s">
        <v>113</v>
      </c>
      <c r="U136" s="55" t="s">
        <v>113</v>
      </c>
      <c r="V136" s="55" t="s">
        <v>113</v>
      </c>
      <c r="W136" s="55" t="s">
        <v>113</v>
      </c>
      <c r="X136" s="55" t="s">
        <v>113</v>
      </c>
      <c r="Y136" s="55" t="s">
        <v>113</v>
      </c>
      <c r="Z136" s="55" t="s">
        <v>113</v>
      </c>
      <c r="AA136" s="55" t="s">
        <v>113</v>
      </c>
      <c r="AB136" s="55" t="s">
        <v>113</v>
      </c>
      <c r="AC136" s="55" t="s">
        <v>113</v>
      </c>
      <c r="AD136" s="55" t="s">
        <v>113</v>
      </c>
      <c r="AE136" s="55" t="s">
        <v>113</v>
      </c>
      <c r="AF136" s="55" t="s">
        <v>113</v>
      </c>
      <c r="AG136" s="55" t="s">
        <v>113</v>
      </c>
      <c r="AH136" s="55" t="s">
        <v>113</v>
      </c>
      <c r="AI136" s="55" t="s">
        <v>113</v>
      </c>
      <c r="AJ136" s="55" t="s">
        <v>113</v>
      </c>
      <c r="AK136" s="55" t="s">
        <v>113</v>
      </c>
      <c r="AL136" s="55" t="s">
        <v>113</v>
      </c>
      <c r="AM136" s="55" t="s">
        <v>113</v>
      </c>
      <c r="AN136" s="55" t="s">
        <v>113</v>
      </c>
      <c r="AO136" s="55" t="s">
        <v>113</v>
      </c>
      <c r="AP136" s="55" t="s">
        <v>113</v>
      </c>
      <c r="AQ136" s="55" t="s">
        <v>113</v>
      </c>
      <c r="AR136" s="55" t="s">
        <v>113</v>
      </c>
      <c r="AS136" s="55" t="s">
        <v>113</v>
      </c>
      <c r="AT136" s="55" t="s">
        <v>113</v>
      </c>
      <c r="AU136" s="55" t="s">
        <v>113</v>
      </c>
      <c r="AV136" s="55" t="s">
        <v>113</v>
      </c>
      <c r="AW136" s="55" t="s">
        <v>113</v>
      </c>
      <c r="AX136" s="55" t="s">
        <v>113</v>
      </c>
      <c r="AY136" s="55" t="s">
        <v>113</v>
      </c>
      <c r="AZ136" s="55" t="s">
        <v>113</v>
      </c>
      <c r="BA136" s="55" t="s">
        <v>113</v>
      </c>
      <c r="BB136" s="55" t="s">
        <v>113</v>
      </c>
      <c r="BC136" s="55" t="s">
        <v>113</v>
      </c>
      <c r="BD136" s="55" t="s">
        <v>113</v>
      </c>
      <c r="BE136" s="55" t="s">
        <v>113</v>
      </c>
      <c r="BF136" s="55" t="s">
        <v>113</v>
      </c>
      <c r="BG136" s="55" t="s">
        <v>113</v>
      </c>
      <c r="BH136" s="55" t="s">
        <v>113</v>
      </c>
    </row>
    <row r="139" spans="4:60">
      <c r="D139" s="56" t="s">
        <v>114</v>
      </c>
      <c r="E139" s="56" t="s">
        <v>114</v>
      </c>
      <c r="F139" s="56" t="s">
        <v>114</v>
      </c>
      <c r="G139" s="56" t="s">
        <v>114</v>
      </c>
      <c r="H139" s="56" t="s">
        <v>114</v>
      </c>
      <c r="I139" s="56" t="s">
        <v>114</v>
      </c>
      <c r="J139" s="56" t="s">
        <v>114</v>
      </c>
      <c r="K139" s="56" t="s">
        <v>114</v>
      </c>
      <c r="L139" s="56" t="s">
        <v>114</v>
      </c>
      <c r="M139" s="56" t="s">
        <v>114</v>
      </c>
      <c r="N139" s="56" t="s">
        <v>114</v>
      </c>
      <c r="O139" s="56" t="s">
        <v>114</v>
      </c>
      <c r="P139" s="56" t="s">
        <v>114</v>
      </c>
      <c r="Q139" s="56" t="s">
        <v>114</v>
      </c>
      <c r="R139" s="56" t="s">
        <v>114</v>
      </c>
      <c r="S139" s="56" t="s">
        <v>114</v>
      </c>
      <c r="T139" s="56" t="s">
        <v>114</v>
      </c>
      <c r="U139" s="56" t="s">
        <v>114</v>
      </c>
      <c r="V139" s="56" t="s">
        <v>114</v>
      </c>
      <c r="W139" s="56" t="s">
        <v>114</v>
      </c>
      <c r="X139" s="56" t="s">
        <v>114</v>
      </c>
      <c r="Y139" s="56" t="s">
        <v>114</v>
      </c>
      <c r="Z139" s="56" t="s">
        <v>114</v>
      </c>
      <c r="AA139" s="56" t="s">
        <v>114</v>
      </c>
      <c r="AB139" s="56" t="s">
        <v>114</v>
      </c>
      <c r="AC139" s="56" t="s">
        <v>114</v>
      </c>
      <c r="AD139" s="56" t="s">
        <v>114</v>
      </c>
      <c r="AE139" s="56" t="s">
        <v>114</v>
      </c>
      <c r="AF139" s="56" t="s">
        <v>114</v>
      </c>
      <c r="AG139" s="56" t="s">
        <v>114</v>
      </c>
      <c r="AH139" s="56" t="s">
        <v>114</v>
      </c>
      <c r="AI139" s="56" t="s">
        <v>114</v>
      </c>
      <c r="AJ139" s="56" t="s">
        <v>114</v>
      </c>
      <c r="AK139" s="56" t="s">
        <v>114</v>
      </c>
      <c r="AL139" s="56" t="s">
        <v>114</v>
      </c>
      <c r="AM139" s="56" t="s">
        <v>114</v>
      </c>
      <c r="AN139" s="56" t="s">
        <v>114</v>
      </c>
      <c r="AO139" s="56" t="s">
        <v>114</v>
      </c>
      <c r="AP139" s="56" t="s">
        <v>114</v>
      </c>
      <c r="AQ139" s="56" t="s">
        <v>114</v>
      </c>
      <c r="AR139" s="56" t="s">
        <v>114</v>
      </c>
      <c r="AS139" s="56" t="s">
        <v>114</v>
      </c>
      <c r="AT139" s="56" t="s">
        <v>114</v>
      </c>
      <c r="AU139" s="56" t="s">
        <v>114</v>
      </c>
      <c r="AV139" s="56" t="s">
        <v>114</v>
      </c>
      <c r="AW139" s="56" t="s">
        <v>114</v>
      </c>
      <c r="AX139" s="56" t="s">
        <v>114</v>
      </c>
      <c r="AY139" s="56" t="s">
        <v>114</v>
      </c>
      <c r="AZ139" s="56" t="s">
        <v>114</v>
      </c>
      <c r="BA139" s="56" t="s">
        <v>114</v>
      </c>
      <c r="BB139" s="56" t="s">
        <v>114</v>
      </c>
      <c r="BC139" s="56" t="s">
        <v>114</v>
      </c>
      <c r="BD139" s="56" t="s">
        <v>114</v>
      </c>
      <c r="BE139" s="56" t="s">
        <v>114</v>
      </c>
      <c r="BF139" s="56" t="s">
        <v>114</v>
      </c>
      <c r="BG139" s="56" t="s">
        <v>114</v>
      </c>
      <c r="BH139" s="56" t="s">
        <v>114</v>
      </c>
    </row>
    <row r="140" spans="4:60">
      <c r="D140" s="56" t="s">
        <v>4</v>
      </c>
      <c r="E140" s="56" t="s">
        <v>4</v>
      </c>
      <c r="F140" s="56" t="s">
        <v>4</v>
      </c>
      <c r="G140" s="56" t="s">
        <v>4</v>
      </c>
      <c r="H140" s="56" t="s">
        <v>4</v>
      </c>
      <c r="I140" s="56" t="s">
        <v>4</v>
      </c>
      <c r="J140" s="56" t="s">
        <v>4</v>
      </c>
      <c r="K140" s="56" t="s">
        <v>4</v>
      </c>
      <c r="L140" s="56" t="s">
        <v>4</v>
      </c>
      <c r="M140" s="56" t="s">
        <v>4</v>
      </c>
      <c r="N140" s="56" t="s">
        <v>4</v>
      </c>
      <c r="O140" s="56" t="s">
        <v>4</v>
      </c>
      <c r="P140" s="56" t="s">
        <v>4</v>
      </c>
      <c r="Q140" s="56" t="s">
        <v>4</v>
      </c>
      <c r="R140" s="56" t="s">
        <v>4</v>
      </c>
      <c r="S140" s="56" t="s">
        <v>4</v>
      </c>
      <c r="T140" s="56" t="s">
        <v>4</v>
      </c>
      <c r="U140" s="56" t="s">
        <v>4</v>
      </c>
      <c r="V140" s="56" t="s">
        <v>4</v>
      </c>
      <c r="W140" s="56" t="s">
        <v>4</v>
      </c>
      <c r="X140" s="56" t="s">
        <v>4</v>
      </c>
      <c r="Y140" s="56" t="s">
        <v>4</v>
      </c>
      <c r="Z140" s="56" t="s">
        <v>4</v>
      </c>
      <c r="AA140" s="56" t="s">
        <v>4</v>
      </c>
      <c r="AB140" s="56" t="s">
        <v>4</v>
      </c>
      <c r="AC140" s="56" t="s">
        <v>4</v>
      </c>
      <c r="AD140" s="56" t="s">
        <v>4</v>
      </c>
      <c r="AE140" s="56" t="s">
        <v>4</v>
      </c>
      <c r="AF140" s="56" t="s">
        <v>4</v>
      </c>
      <c r="AG140" s="56" t="s">
        <v>4</v>
      </c>
      <c r="AH140" s="56" t="s">
        <v>4</v>
      </c>
      <c r="AI140" s="56" t="s">
        <v>4</v>
      </c>
      <c r="AJ140" s="56" t="s">
        <v>4</v>
      </c>
      <c r="AK140" s="56" t="s">
        <v>4</v>
      </c>
      <c r="AL140" s="56" t="s">
        <v>4</v>
      </c>
      <c r="AM140" s="56" t="s">
        <v>4</v>
      </c>
      <c r="AN140" s="56" t="s">
        <v>4</v>
      </c>
      <c r="AO140" s="56" t="s">
        <v>4</v>
      </c>
      <c r="AP140" s="56" t="s">
        <v>4</v>
      </c>
      <c r="AQ140" s="56" t="s">
        <v>4</v>
      </c>
      <c r="AR140" s="56" t="s">
        <v>4</v>
      </c>
      <c r="AS140" s="56" t="s">
        <v>4</v>
      </c>
      <c r="AT140" s="56" t="s">
        <v>4</v>
      </c>
      <c r="AU140" s="56" t="s">
        <v>4</v>
      </c>
      <c r="AV140" s="56" t="s">
        <v>4</v>
      </c>
      <c r="AW140" s="56" t="s">
        <v>4</v>
      </c>
      <c r="AX140" s="56" t="s">
        <v>4</v>
      </c>
      <c r="AY140" s="56" t="s">
        <v>4</v>
      </c>
      <c r="AZ140" s="56" t="s">
        <v>4</v>
      </c>
      <c r="BA140" s="56" t="s">
        <v>4</v>
      </c>
      <c r="BB140" s="56" t="s">
        <v>4</v>
      </c>
      <c r="BC140" s="56" t="s">
        <v>4</v>
      </c>
      <c r="BD140" s="56" t="s">
        <v>4</v>
      </c>
      <c r="BE140" s="56" t="s">
        <v>4</v>
      </c>
      <c r="BF140" s="56" t="s">
        <v>4</v>
      </c>
      <c r="BG140" s="56" t="s">
        <v>4</v>
      </c>
      <c r="BH140" s="56" t="s">
        <v>4</v>
      </c>
    </row>
    <row r="142" spans="4:60">
      <c r="D142" s="56" t="s">
        <v>115</v>
      </c>
      <c r="E142" s="56" t="s">
        <v>115</v>
      </c>
      <c r="F142" s="56" t="s">
        <v>115</v>
      </c>
      <c r="G142" s="56" t="s">
        <v>115</v>
      </c>
      <c r="H142" s="56" t="s">
        <v>115</v>
      </c>
      <c r="I142" s="56" t="s">
        <v>115</v>
      </c>
      <c r="J142" s="56" t="s">
        <v>115</v>
      </c>
      <c r="K142" s="56" t="s">
        <v>115</v>
      </c>
      <c r="L142" s="56" t="s">
        <v>115</v>
      </c>
      <c r="M142" s="56" t="s">
        <v>115</v>
      </c>
      <c r="N142" s="56" t="s">
        <v>115</v>
      </c>
      <c r="O142" s="56" t="s">
        <v>115</v>
      </c>
      <c r="P142" s="56" t="s">
        <v>115</v>
      </c>
      <c r="Q142" s="56" t="s">
        <v>115</v>
      </c>
      <c r="R142" s="56" t="s">
        <v>115</v>
      </c>
      <c r="S142" s="56" t="s">
        <v>115</v>
      </c>
      <c r="T142" s="56" t="s">
        <v>115</v>
      </c>
      <c r="U142" s="56" t="s">
        <v>115</v>
      </c>
      <c r="V142" s="56" t="s">
        <v>115</v>
      </c>
      <c r="W142" s="56" t="s">
        <v>115</v>
      </c>
      <c r="X142" s="56" t="s">
        <v>115</v>
      </c>
      <c r="Y142" s="56" t="s">
        <v>115</v>
      </c>
      <c r="Z142" s="56" t="s">
        <v>115</v>
      </c>
      <c r="AA142" s="56" t="s">
        <v>115</v>
      </c>
      <c r="AB142" s="56" t="s">
        <v>115</v>
      </c>
      <c r="AC142" s="56" t="s">
        <v>115</v>
      </c>
      <c r="AD142" s="56" t="s">
        <v>115</v>
      </c>
      <c r="AE142" s="56" t="s">
        <v>115</v>
      </c>
      <c r="AF142" s="56" t="s">
        <v>115</v>
      </c>
      <c r="AG142" s="56" t="s">
        <v>115</v>
      </c>
      <c r="AH142" s="56" t="s">
        <v>115</v>
      </c>
      <c r="AI142" s="56" t="s">
        <v>115</v>
      </c>
      <c r="AJ142" s="56" t="s">
        <v>115</v>
      </c>
      <c r="AK142" s="56" t="s">
        <v>115</v>
      </c>
      <c r="AL142" s="56" t="s">
        <v>115</v>
      </c>
      <c r="AM142" s="56" t="s">
        <v>115</v>
      </c>
      <c r="AN142" s="56" t="s">
        <v>115</v>
      </c>
      <c r="AO142" s="56" t="s">
        <v>115</v>
      </c>
      <c r="AP142" s="56" t="s">
        <v>115</v>
      </c>
      <c r="AQ142" s="56" t="s">
        <v>115</v>
      </c>
      <c r="AR142" s="56" t="s">
        <v>115</v>
      </c>
      <c r="AS142" s="56" t="s">
        <v>115</v>
      </c>
      <c r="AT142" s="56" t="s">
        <v>115</v>
      </c>
      <c r="AU142" s="56" t="s">
        <v>115</v>
      </c>
      <c r="AV142" s="56" t="s">
        <v>115</v>
      </c>
      <c r="AW142" s="56" t="s">
        <v>115</v>
      </c>
      <c r="AX142" s="56" t="s">
        <v>115</v>
      </c>
      <c r="AY142" s="56" t="s">
        <v>115</v>
      </c>
      <c r="AZ142" s="56" t="s">
        <v>115</v>
      </c>
      <c r="BA142" s="56" t="s">
        <v>115</v>
      </c>
      <c r="BB142" s="56" t="s">
        <v>115</v>
      </c>
      <c r="BC142" s="56" t="s">
        <v>115</v>
      </c>
      <c r="BD142" s="56" t="s">
        <v>115</v>
      </c>
      <c r="BE142" s="56" t="s">
        <v>115</v>
      </c>
      <c r="BF142" s="56" t="s">
        <v>115</v>
      </c>
      <c r="BG142" s="56" t="s">
        <v>115</v>
      </c>
      <c r="BH142" s="56" t="s">
        <v>115</v>
      </c>
    </row>
    <row r="143" spans="4:60">
      <c r="D143" s="57" t="s">
        <v>116</v>
      </c>
      <c r="E143" s="57" t="s">
        <v>116</v>
      </c>
      <c r="F143" s="57" t="s">
        <v>116</v>
      </c>
      <c r="G143" s="57" t="s">
        <v>116</v>
      </c>
      <c r="H143" s="57" t="s">
        <v>116</v>
      </c>
      <c r="I143" s="57" t="s">
        <v>116</v>
      </c>
      <c r="J143" s="57" t="s">
        <v>116</v>
      </c>
      <c r="K143" s="57" t="s">
        <v>116</v>
      </c>
      <c r="L143" s="57" t="s">
        <v>116</v>
      </c>
      <c r="M143" s="57" t="s">
        <v>116</v>
      </c>
      <c r="N143" s="57" t="s">
        <v>123</v>
      </c>
      <c r="O143" s="57" t="s">
        <v>116</v>
      </c>
      <c r="P143" s="57" t="s">
        <v>116</v>
      </c>
      <c r="Q143" s="57" t="s">
        <v>116</v>
      </c>
      <c r="R143" s="57" t="s">
        <v>116</v>
      </c>
      <c r="S143" s="57" t="s">
        <v>68</v>
      </c>
      <c r="T143" s="57" t="s">
        <v>68</v>
      </c>
      <c r="U143" s="57" t="s">
        <v>116</v>
      </c>
      <c r="V143" s="57" t="s">
        <v>68</v>
      </c>
      <c r="W143" s="57" t="s">
        <v>116</v>
      </c>
      <c r="X143" s="57" t="s">
        <v>213</v>
      </c>
      <c r="Y143" s="57" t="s">
        <v>116</v>
      </c>
      <c r="Z143" s="57" t="s">
        <v>116</v>
      </c>
      <c r="AA143" s="57" t="s">
        <v>116</v>
      </c>
      <c r="AB143" s="57" t="s">
        <v>116</v>
      </c>
      <c r="AC143" s="57" t="s">
        <v>68</v>
      </c>
      <c r="AD143" s="57" t="s">
        <v>116</v>
      </c>
      <c r="AE143" s="57" t="s">
        <v>116</v>
      </c>
      <c r="AF143" s="57" t="s">
        <v>116</v>
      </c>
      <c r="AG143" s="57" t="s">
        <v>213</v>
      </c>
      <c r="AH143" s="57" t="s">
        <v>116</v>
      </c>
      <c r="AI143" s="57" t="s">
        <v>116</v>
      </c>
      <c r="AJ143" s="57" t="s">
        <v>68</v>
      </c>
      <c r="AK143" s="57" t="s">
        <v>68</v>
      </c>
      <c r="AL143" s="57" t="s">
        <v>116</v>
      </c>
      <c r="AM143" s="57" t="s">
        <v>116</v>
      </c>
      <c r="AN143" s="57" t="s">
        <v>116</v>
      </c>
      <c r="AO143" s="57" t="s">
        <v>116</v>
      </c>
      <c r="AP143" s="57" t="s">
        <v>116</v>
      </c>
      <c r="AQ143" s="57" t="s">
        <v>68</v>
      </c>
      <c r="AR143" s="57" t="s">
        <v>116</v>
      </c>
      <c r="AS143" s="57" t="s">
        <v>116</v>
      </c>
      <c r="AT143" s="57" t="s">
        <v>116</v>
      </c>
      <c r="AU143" s="57" t="s">
        <v>116</v>
      </c>
      <c r="AV143" s="57" t="s">
        <v>116</v>
      </c>
      <c r="AW143" s="57" t="s">
        <v>213</v>
      </c>
      <c r="AX143" s="57" t="s">
        <v>68</v>
      </c>
      <c r="AY143" s="57" t="s">
        <v>116</v>
      </c>
      <c r="AZ143" s="57" t="s">
        <v>116</v>
      </c>
      <c r="BA143" s="57" t="s">
        <v>68</v>
      </c>
      <c r="BB143" s="57" t="s">
        <v>116</v>
      </c>
      <c r="BC143" s="57" t="s">
        <v>213</v>
      </c>
      <c r="BD143" s="57" t="s">
        <v>68</v>
      </c>
      <c r="BE143" s="57" t="s">
        <v>116</v>
      </c>
      <c r="BF143" s="57" t="s">
        <v>116</v>
      </c>
      <c r="BG143" s="57" t="s">
        <v>213</v>
      </c>
      <c r="BH143" s="57" t="s">
        <v>116</v>
      </c>
    </row>
    <row r="145" spans="4:60">
      <c r="D145" s="56" t="s">
        <v>117</v>
      </c>
      <c r="E145" s="56" t="s">
        <v>117</v>
      </c>
      <c r="F145" s="56" t="s">
        <v>117</v>
      </c>
      <c r="G145" s="56" t="s">
        <v>117</v>
      </c>
      <c r="H145" s="56" t="s">
        <v>117</v>
      </c>
      <c r="I145" s="56" t="s">
        <v>117</v>
      </c>
      <c r="J145" s="56" t="s">
        <v>117</v>
      </c>
      <c r="K145" s="56" t="s">
        <v>117</v>
      </c>
      <c r="L145" s="56" t="s">
        <v>117</v>
      </c>
      <c r="M145" s="56" t="s">
        <v>117</v>
      </c>
      <c r="N145" s="56" t="s">
        <v>117</v>
      </c>
      <c r="O145" s="56" t="s">
        <v>117</v>
      </c>
      <c r="P145" s="56" t="s">
        <v>117</v>
      </c>
      <c r="Q145" s="56" t="s">
        <v>117</v>
      </c>
      <c r="R145" s="56" t="s">
        <v>117</v>
      </c>
      <c r="S145" s="56" t="s">
        <v>117</v>
      </c>
      <c r="T145" s="56" t="s">
        <v>117</v>
      </c>
      <c r="U145" s="56" t="s">
        <v>117</v>
      </c>
      <c r="V145" s="56" t="s">
        <v>117</v>
      </c>
      <c r="W145" s="56" t="s">
        <v>117</v>
      </c>
      <c r="X145" s="56" t="s">
        <v>117</v>
      </c>
      <c r="Y145" s="56" t="s">
        <v>117</v>
      </c>
      <c r="Z145" s="56" t="s">
        <v>117</v>
      </c>
      <c r="AA145" s="56" t="s">
        <v>117</v>
      </c>
      <c r="AB145" s="56" t="s">
        <v>117</v>
      </c>
      <c r="AC145" s="56" t="s">
        <v>117</v>
      </c>
      <c r="AD145" s="56" t="s">
        <v>117</v>
      </c>
      <c r="AE145" s="56" t="s">
        <v>117</v>
      </c>
      <c r="AF145" s="56" t="s">
        <v>117</v>
      </c>
      <c r="AG145" s="56" t="s">
        <v>117</v>
      </c>
      <c r="AH145" s="56" t="s">
        <v>117</v>
      </c>
      <c r="AI145" s="56" t="s">
        <v>117</v>
      </c>
      <c r="AJ145" s="56" t="s">
        <v>117</v>
      </c>
      <c r="AK145" s="56" t="s">
        <v>117</v>
      </c>
      <c r="AL145" s="56" t="s">
        <v>117</v>
      </c>
      <c r="AM145" s="56" t="s">
        <v>117</v>
      </c>
      <c r="AN145" s="56" t="s">
        <v>117</v>
      </c>
      <c r="AO145" s="56" t="s">
        <v>117</v>
      </c>
      <c r="AP145" s="56" t="s">
        <v>117</v>
      </c>
      <c r="AQ145" s="56" t="s">
        <v>117</v>
      </c>
      <c r="AR145" s="56" t="s">
        <v>117</v>
      </c>
      <c r="AS145" s="56" t="s">
        <v>117</v>
      </c>
      <c r="AT145" s="56" t="s">
        <v>117</v>
      </c>
      <c r="AU145" s="56" t="s">
        <v>117</v>
      </c>
      <c r="AV145" s="56" t="s">
        <v>117</v>
      </c>
      <c r="AW145" s="56" t="s">
        <v>117</v>
      </c>
      <c r="AX145" s="56" t="s">
        <v>117</v>
      </c>
      <c r="AY145" s="56" t="s">
        <v>117</v>
      </c>
      <c r="AZ145" s="56" t="s">
        <v>117</v>
      </c>
      <c r="BA145" s="56" t="s">
        <v>117</v>
      </c>
      <c r="BB145" s="56" t="s">
        <v>117</v>
      </c>
      <c r="BC145" s="56" t="s">
        <v>117</v>
      </c>
      <c r="BD145" s="56" t="s">
        <v>117</v>
      </c>
      <c r="BE145" s="56" t="s">
        <v>117</v>
      </c>
      <c r="BF145" s="56" t="s">
        <v>117</v>
      </c>
      <c r="BG145" s="56" t="s">
        <v>117</v>
      </c>
      <c r="BH145" s="56" t="s">
        <v>117</v>
      </c>
    </row>
    <row r="146" spans="4:60">
      <c r="D146" s="57">
        <v>11000000</v>
      </c>
      <c r="E146" s="57">
        <v>0</v>
      </c>
      <c r="F146" s="57">
        <v>329409</v>
      </c>
      <c r="G146" s="57">
        <v>1355224</v>
      </c>
      <c r="H146" s="57">
        <v>713864</v>
      </c>
      <c r="I146" s="57">
        <v>453828</v>
      </c>
      <c r="J146" s="57">
        <v>40686</v>
      </c>
      <c r="K146" s="57">
        <v>406579</v>
      </c>
      <c r="L146" s="57">
        <v>448050.94</v>
      </c>
      <c r="M146" s="57">
        <v>204427</v>
      </c>
      <c r="N146" s="57" t="s">
        <v>124</v>
      </c>
      <c r="O146" s="57">
        <v>179665</v>
      </c>
      <c r="P146" s="57">
        <v>4070624</v>
      </c>
      <c r="Q146" s="57">
        <v>3480</v>
      </c>
      <c r="R146" s="57">
        <v>82246</v>
      </c>
      <c r="S146" s="57" t="s">
        <v>124</v>
      </c>
      <c r="T146" s="57" t="s">
        <v>124</v>
      </c>
      <c r="U146" s="57">
        <v>498.22</v>
      </c>
      <c r="V146" s="57" t="s">
        <v>124</v>
      </c>
      <c r="W146" s="57">
        <v>104637</v>
      </c>
      <c r="X146" s="57" t="s">
        <v>124</v>
      </c>
      <c r="Y146" s="57">
        <v>84470.44</v>
      </c>
      <c r="Z146" s="57">
        <v>18500000</v>
      </c>
      <c r="AA146" s="57">
        <v>7900000</v>
      </c>
      <c r="AB146" s="57">
        <v>1154682</v>
      </c>
      <c r="AC146" s="57" t="s">
        <v>124</v>
      </c>
      <c r="AD146" s="57">
        <v>18600000</v>
      </c>
      <c r="AE146" s="57">
        <v>3686746</v>
      </c>
      <c r="AF146" s="57">
        <v>2272300</v>
      </c>
      <c r="AG146" s="57" t="s">
        <v>124</v>
      </c>
      <c r="AH146" s="57">
        <v>1840000</v>
      </c>
      <c r="AI146" s="57">
        <v>3379889</v>
      </c>
      <c r="AJ146" s="57" t="s">
        <v>124</v>
      </c>
      <c r="AK146" s="57" t="s">
        <v>124</v>
      </c>
      <c r="AL146" s="57">
        <v>1655</v>
      </c>
      <c r="AM146" s="57">
        <v>5284000</v>
      </c>
      <c r="AN146" s="57">
        <v>3645685</v>
      </c>
      <c r="AO146" s="57">
        <v>1795000</v>
      </c>
      <c r="AQ146" s="57" t="s">
        <v>124</v>
      </c>
      <c r="AR146" s="57">
        <v>1200000</v>
      </c>
      <c r="AS146" s="57">
        <v>7964779</v>
      </c>
      <c r="AT146" s="57">
        <v>4131</v>
      </c>
      <c r="AU146" s="57">
        <v>435000</v>
      </c>
      <c r="AV146" s="57">
        <v>17855</v>
      </c>
      <c r="AW146" s="57" t="s">
        <v>124</v>
      </c>
      <c r="AX146" s="57" t="s">
        <v>124</v>
      </c>
      <c r="AY146" s="57">
        <v>12422.38</v>
      </c>
      <c r="AZ146" s="57">
        <v>2275908</v>
      </c>
      <c r="BA146" s="57" t="s">
        <v>124</v>
      </c>
      <c r="BB146" s="343">
        <v>8351229</v>
      </c>
      <c r="BC146" s="57" t="s">
        <v>124</v>
      </c>
      <c r="BD146" s="57" t="s">
        <v>124</v>
      </c>
      <c r="BE146" s="57">
        <v>83100</v>
      </c>
      <c r="BF146" s="57">
        <v>106760</v>
      </c>
      <c r="BG146" s="57" t="s">
        <v>124</v>
      </c>
      <c r="BH146" s="343">
        <v>155117169</v>
      </c>
    </row>
    <row r="148" spans="4:60">
      <c r="D148" s="56" t="s">
        <v>118</v>
      </c>
      <c r="E148" s="56" t="s">
        <v>118</v>
      </c>
      <c r="F148" s="56" t="s">
        <v>118</v>
      </c>
      <c r="G148" s="56" t="s">
        <v>118</v>
      </c>
      <c r="H148" s="56" t="s">
        <v>118</v>
      </c>
      <c r="I148" s="56" t="s">
        <v>118</v>
      </c>
      <c r="J148" s="56" t="s">
        <v>118</v>
      </c>
      <c r="K148" s="56" t="s">
        <v>118</v>
      </c>
      <c r="L148" s="56" t="s">
        <v>118</v>
      </c>
      <c r="M148" s="56" t="s">
        <v>118</v>
      </c>
      <c r="N148" s="56" t="s">
        <v>118</v>
      </c>
      <c r="O148" s="56" t="s">
        <v>118</v>
      </c>
      <c r="P148" s="56" t="s">
        <v>118</v>
      </c>
      <c r="Q148" s="56" t="s">
        <v>118</v>
      </c>
      <c r="R148" s="56" t="s">
        <v>118</v>
      </c>
      <c r="S148" s="56" t="s">
        <v>118</v>
      </c>
      <c r="T148" s="56" t="s">
        <v>118</v>
      </c>
      <c r="U148" s="56" t="s">
        <v>118</v>
      </c>
      <c r="V148" s="56" t="s">
        <v>118</v>
      </c>
      <c r="W148" s="56" t="s">
        <v>118</v>
      </c>
      <c r="X148" s="56" t="s">
        <v>118</v>
      </c>
      <c r="Y148" s="56" t="s">
        <v>118</v>
      </c>
      <c r="Z148" s="56" t="s">
        <v>118</v>
      </c>
      <c r="AA148" s="56" t="s">
        <v>118</v>
      </c>
      <c r="AB148" s="56" t="s">
        <v>118</v>
      </c>
      <c r="AC148" s="56" t="s">
        <v>118</v>
      </c>
      <c r="AD148" s="56" t="s">
        <v>118</v>
      </c>
      <c r="AE148" s="56" t="s">
        <v>118</v>
      </c>
      <c r="AF148" s="56" t="s">
        <v>118</v>
      </c>
      <c r="AG148" s="56" t="s">
        <v>118</v>
      </c>
      <c r="AH148" s="56" t="s">
        <v>118</v>
      </c>
      <c r="AI148" s="56" t="s">
        <v>118</v>
      </c>
      <c r="AJ148" s="56" t="s">
        <v>118</v>
      </c>
      <c r="AK148" s="56" t="s">
        <v>118</v>
      </c>
      <c r="AL148" s="56" t="s">
        <v>118</v>
      </c>
      <c r="AM148" s="56" t="s">
        <v>118</v>
      </c>
      <c r="AN148" s="56" t="s">
        <v>118</v>
      </c>
      <c r="AO148" s="56" t="s">
        <v>118</v>
      </c>
      <c r="AP148" s="56" t="s">
        <v>118</v>
      </c>
      <c r="AQ148" s="56" t="s">
        <v>118</v>
      </c>
      <c r="AR148" s="56" t="s">
        <v>118</v>
      </c>
      <c r="AS148" s="56" t="s">
        <v>118</v>
      </c>
      <c r="AT148" s="56" t="s">
        <v>118</v>
      </c>
      <c r="AU148" s="56" t="s">
        <v>118</v>
      </c>
      <c r="AV148" s="56" t="s">
        <v>118</v>
      </c>
      <c r="AW148" s="56" t="s">
        <v>118</v>
      </c>
      <c r="AX148" s="56" t="s">
        <v>118</v>
      </c>
      <c r="AY148" s="56" t="s">
        <v>118</v>
      </c>
      <c r="AZ148" s="56" t="s">
        <v>118</v>
      </c>
      <c r="BA148" s="56" t="s">
        <v>118</v>
      </c>
      <c r="BB148" s="56" t="s">
        <v>118</v>
      </c>
      <c r="BC148" s="56" t="s">
        <v>118</v>
      </c>
      <c r="BD148" s="56" t="s">
        <v>118</v>
      </c>
      <c r="BE148" s="56" t="s">
        <v>118</v>
      </c>
      <c r="BF148" s="56" t="s">
        <v>118</v>
      </c>
      <c r="BG148" s="56" t="s">
        <v>118</v>
      </c>
      <c r="BH148" s="56" t="s">
        <v>118</v>
      </c>
    </row>
    <row r="149" spans="4:60" s="172" customFormat="1" ht="409.5">
      <c r="D149" s="199" t="s">
        <v>338</v>
      </c>
      <c r="E149" s="199" t="s">
        <v>308</v>
      </c>
      <c r="F149" s="199" t="s">
        <v>190</v>
      </c>
      <c r="G149" s="199" t="s">
        <v>446</v>
      </c>
      <c r="H149" s="199" t="s">
        <v>355</v>
      </c>
      <c r="I149" s="199" t="s">
        <v>428</v>
      </c>
      <c r="J149" s="57" t="s">
        <v>6000</v>
      </c>
      <c r="K149" s="57" t="s">
        <v>6170</v>
      </c>
      <c r="L149" s="57" t="s">
        <v>12157</v>
      </c>
      <c r="M149" s="57" t="s">
        <v>6385</v>
      </c>
      <c r="N149" s="57" t="s">
        <v>124</v>
      </c>
      <c r="O149" s="57" t="s">
        <v>6863</v>
      </c>
      <c r="P149" s="57" t="s">
        <v>7602</v>
      </c>
      <c r="Q149" s="57" t="s">
        <v>7745</v>
      </c>
      <c r="R149" s="57" t="s">
        <v>7988</v>
      </c>
      <c r="S149" s="57" t="s">
        <v>124</v>
      </c>
      <c r="T149" s="57" t="s">
        <v>124</v>
      </c>
      <c r="U149" s="57" t="s">
        <v>8408</v>
      </c>
      <c r="V149" s="57" t="s">
        <v>124</v>
      </c>
      <c r="W149" s="57" t="s">
        <v>8693</v>
      </c>
      <c r="X149" s="57" t="s">
        <v>124</v>
      </c>
      <c r="Y149" s="57" t="s">
        <v>8887</v>
      </c>
      <c r="Z149" s="199" t="s">
        <v>146</v>
      </c>
      <c r="AA149" s="199" t="s">
        <v>219</v>
      </c>
      <c r="AB149" s="199" t="s">
        <v>289</v>
      </c>
      <c r="AC149" s="199" t="s">
        <v>124</v>
      </c>
      <c r="AD149" s="199" t="s">
        <v>377</v>
      </c>
      <c r="AE149" s="199" t="s">
        <v>251</v>
      </c>
      <c r="AF149" s="199" t="s">
        <v>474</v>
      </c>
      <c r="AG149" s="57" t="s">
        <v>124</v>
      </c>
      <c r="AH149" s="199" t="s">
        <v>402</v>
      </c>
      <c r="AI149" s="57" t="s">
        <v>9145</v>
      </c>
      <c r="AJ149" s="57" t="s">
        <v>124</v>
      </c>
      <c r="AK149" s="57" t="s">
        <v>124</v>
      </c>
      <c r="AL149" s="57" t="s">
        <v>9486</v>
      </c>
      <c r="AM149" s="199" t="s">
        <v>498</v>
      </c>
      <c r="AN149" s="57" t="s">
        <v>9752</v>
      </c>
      <c r="AO149" s="199" t="s">
        <v>269</v>
      </c>
      <c r="AP149" s="57" t="s">
        <v>9929</v>
      </c>
      <c r="AQ149" s="57" t="s">
        <v>124</v>
      </c>
      <c r="AR149" s="57" t="s">
        <v>10302</v>
      </c>
      <c r="AS149" s="57" t="s">
        <v>10476</v>
      </c>
      <c r="AT149" s="57" t="s">
        <v>10645</v>
      </c>
      <c r="AU149" s="199" t="s">
        <v>517</v>
      </c>
      <c r="AV149" s="57" t="s">
        <v>10801</v>
      </c>
      <c r="AW149" s="57" t="s">
        <v>124</v>
      </c>
      <c r="AX149" s="199" t="s">
        <v>124</v>
      </c>
      <c r="AY149" s="57" t="s">
        <v>10998</v>
      </c>
      <c r="AZ149" s="57" t="s">
        <v>11192</v>
      </c>
      <c r="BA149" s="199" t="s">
        <v>124</v>
      </c>
      <c r="BB149" s="199" t="s">
        <v>467</v>
      </c>
      <c r="BC149" s="57" t="s">
        <v>124</v>
      </c>
      <c r="BD149" s="199" t="s">
        <v>124</v>
      </c>
      <c r="BE149" s="57" t="s">
        <v>11522</v>
      </c>
      <c r="BF149" s="57" t="s">
        <v>11627</v>
      </c>
      <c r="BG149" s="57" t="s">
        <v>124</v>
      </c>
      <c r="BH149" s="57" t="s">
        <v>11758</v>
      </c>
    </row>
    <row r="151" spans="4:60">
      <c r="D151" s="56" t="s">
        <v>119</v>
      </c>
      <c r="E151" s="56" t="s">
        <v>119</v>
      </c>
      <c r="F151" s="56" t="s">
        <v>119</v>
      </c>
      <c r="G151" s="56" t="s">
        <v>119</v>
      </c>
      <c r="H151" s="56" t="s">
        <v>119</v>
      </c>
      <c r="I151" s="56" t="s">
        <v>119</v>
      </c>
      <c r="J151" s="56" t="s">
        <v>119</v>
      </c>
      <c r="K151" s="56" t="s">
        <v>119</v>
      </c>
      <c r="L151" s="56" t="s">
        <v>119</v>
      </c>
      <c r="M151" s="56" t="s">
        <v>119</v>
      </c>
      <c r="N151" s="56" t="s">
        <v>119</v>
      </c>
      <c r="O151" s="56" t="s">
        <v>119</v>
      </c>
      <c r="P151" s="56" t="s">
        <v>119</v>
      </c>
      <c r="Q151" s="56" t="s">
        <v>119</v>
      </c>
      <c r="R151" s="56" t="s">
        <v>119</v>
      </c>
      <c r="S151" s="56" t="s">
        <v>119</v>
      </c>
      <c r="T151" s="56" t="s">
        <v>119</v>
      </c>
      <c r="U151" s="56" t="s">
        <v>119</v>
      </c>
      <c r="V151" s="56" t="s">
        <v>119</v>
      </c>
      <c r="W151" s="56" t="s">
        <v>119</v>
      </c>
      <c r="X151" s="56" t="s">
        <v>119</v>
      </c>
      <c r="Y151" s="56" t="s">
        <v>119</v>
      </c>
      <c r="Z151" s="56" t="s">
        <v>119</v>
      </c>
      <c r="AA151" s="56" t="s">
        <v>119</v>
      </c>
      <c r="AB151" s="56" t="s">
        <v>119</v>
      </c>
      <c r="AC151" s="56" t="s">
        <v>119</v>
      </c>
      <c r="AD151" s="56" t="s">
        <v>119</v>
      </c>
      <c r="AE151" s="56" t="s">
        <v>119</v>
      </c>
      <c r="AF151" s="56" t="s">
        <v>119</v>
      </c>
      <c r="AG151" s="56" t="s">
        <v>119</v>
      </c>
      <c r="AH151" s="56" t="s">
        <v>119</v>
      </c>
      <c r="AI151" s="56" t="s">
        <v>119</v>
      </c>
      <c r="AJ151" s="56" t="s">
        <v>119</v>
      </c>
      <c r="AK151" s="56" t="s">
        <v>119</v>
      </c>
      <c r="AL151" s="56" t="s">
        <v>119</v>
      </c>
      <c r="AM151" s="56" t="s">
        <v>119</v>
      </c>
      <c r="AN151" s="56" t="s">
        <v>119</v>
      </c>
      <c r="AO151" s="56" t="s">
        <v>119</v>
      </c>
      <c r="AP151" s="56" t="s">
        <v>119</v>
      </c>
      <c r="AQ151" s="56" t="s">
        <v>119</v>
      </c>
      <c r="AR151" s="56" t="s">
        <v>119</v>
      </c>
      <c r="AS151" s="56" t="s">
        <v>119</v>
      </c>
      <c r="AT151" s="56" t="s">
        <v>119</v>
      </c>
      <c r="AU151" s="56" t="s">
        <v>119</v>
      </c>
      <c r="AV151" s="56" t="s">
        <v>119</v>
      </c>
      <c r="AW151" s="56" t="s">
        <v>119</v>
      </c>
      <c r="AX151" s="56" t="s">
        <v>119</v>
      </c>
      <c r="AY151" s="56" t="s">
        <v>119</v>
      </c>
      <c r="AZ151" s="56" t="s">
        <v>119</v>
      </c>
      <c r="BA151" s="56" t="s">
        <v>119</v>
      </c>
      <c r="BB151" s="56" t="s">
        <v>119</v>
      </c>
      <c r="BC151" s="56" t="s">
        <v>119</v>
      </c>
      <c r="BD151" s="56" t="s">
        <v>119</v>
      </c>
      <c r="BE151" s="56" t="s">
        <v>119</v>
      </c>
      <c r="BF151" s="56" t="s">
        <v>119</v>
      </c>
      <c r="BG151" s="56" t="s">
        <v>119</v>
      </c>
      <c r="BH151" s="56" t="s">
        <v>119</v>
      </c>
    </row>
    <row r="152" spans="4:60">
      <c r="D152" s="57">
        <v>0</v>
      </c>
      <c r="E152" s="56"/>
      <c r="F152" s="57">
        <v>100</v>
      </c>
      <c r="H152" s="57">
        <v>0</v>
      </c>
      <c r="I152" s="57">
        <v>35</v>
      </c>
      <c r="K152" s="57">
        <v>0</v>
      </c>
      <c r="L152" s="57">
        <v>100</v>
      </c>
      <c r="M152" s="57">
        <v>0</v>
      </c>
      <c r="N152" s="57" t="s">
        <v>124</v>
      </c>
      <c r="O152" s="57">
        <v>0</v>
      </c>
      <c r="P152" s="57">
        <v>0</v>
      </c>
      <c r="Q152" s="57">
        <v>100</v>
      </c>
      <c r="R152" s="57">
        <v>0</v>
      </c>
      <c r="S152" s="57" t="s">
        <v>124</v>
      </c>
      <c r="T152" s="57" t="s">
        <v>124</v>
      </c>
      <c r="U152" s="57">
        <v>100</v>
      </c>
      <c r="V152" s="57" t="s">
        <v>124</v>
      </c>
      <c r="W152" s="57">
        <v>6</v>
      </c>
      <c r="X152" s="57" t="s">
        <v>124</v>
      </c>
      <c r="Y152" s="57">
        <v>0</v>
      </c>
      <c r="Z152" s="57">
        <v>50</v>
      </c>
      <c r="AA152" s="57">
        <v>87</v>
      </c>
      <c r="AB152" s="57">
        <v>94</v>
      </c>
      <c r="AC152" s="57" t="s">
        <v>124</v>
      </c>
      <c r="AD152" s="57">
        <v>0</v>
      </c>
      <c r="AE152" s="57">
        <v>94</v>
      </c>
      <c r="AF152" s="57">
        <v>0</v>
      </c>
      <c r="AG152" s="57" t="s">
        <v>124</v>
      </c>
      <c r="AH152" s="57">
        <v>0</v>
      </c>
      <c r="AI152" s="57">
        <v>0</v>
      </c>
      <c r="AJ152" s="57" t="s">
        <v>124</v>
      </c>
      <c r="AK152" s="57" t="s">
        <v>124</v>
      </c>
      <c r="AL152" s="57">
        <v>100</v>
      </c>
      <c r="AM152" s="57">
        <v>46</v>
      </c>
      <c r="AN152" s="57">
        <v>0</v>
      </c>
      <c r="AO152" s="57">
        <v>90</v>
      </c>
      <c r="AP152" s="57">
        <v>20</v>
      </c>
      <c r="AQ152" s="57" t="s">
        <v>124</v>
      </c>
      <c r="AR152" s="57">
        <v>0</v>
      </c>
      <c r="AS152" s="57">
        <v>0</v>
      </c>
      <c r="AT152" s="57">
        <v>20</v>
      </c>
      <c r="AU152" s="57">
        <v>17</v>
      </c>
      <c r="AV152" s="57">
        <v>100</v>
      </c>
      <c r="AW152" s="57" t="s">
        <v>124</v>
      </c>
      <c r="AX152" s="57" t="s">
        <v>124</v>
      </c>
      <c r="AY152" s="57">
        <v>100</v>
      </c>
      <c r="AZ152" s="57">
        <v>90</v>
      </c>
      <c r="BA152" s="57" t="s">
        <v>124</v>
      </c>
      <c r="BB152" s="57">
        <v>85</v>
      </c>
      <c r="BC152" s="57" t="s">
        <v>124</v>
      </c>
      <c r="BD152" s="57" t="s">
        <v>124</v>
      </c>
      <c r="BE152" s="57">
        <v>0</v>
      </c>
      <c r="BF152" s="57">
        <v>100</v>
      </c>
      <c r="BG152" s="57" t="s">
        <v>124</v>
      </c>
      <c r="BH152" s="57">
        <v>100</v>
      </c>
    </row>
    <row r="154" spans="4:60">
      <c r="D154" s="56" t="s">
        <v>120</v>
      </c>
      <c r="E154" s="56" t="s">
        <v>120</v>
      </c>
      <c r="F154" s="56" t="s">
        <v>120</v>
      </c>
      <c r="G154" s="56" t="s">
        <v>120</v>
      </c>
      <c r="H154" s="56" t="s">
        <v>120</v>
      </c>
      <c r="I154" s="56" t="s">
        <v>120</v>
      </c>
      <c r="J154" s="56" t="s">
        <v>120</v>
      </c>
      <c r="K154" s="56" t="s">
        <v>120</v>
      </c>
      <c r="L154" s="56" t="s">
        <v>120</v>
      </c>
      <c r="M154" s="56" t="s">
        <v>120</v>
      </c>
      <c r="N154" s="56" t="s">
        <v>120</v>
      </c>
      <c r="O154" s="56" t="s">
        <v>120</v>
      </c>
      <c r="P154" s="56" t="s">
        <v>120</v>
      </c>
      <c r="Q154" s="56" t="s">
        <v>120</v>
      </c>
      <c r="R154" s="56" t="s">
        <v>120</v>
      </c>
      <c r="S154" s="56" t="s">
        <v>120</v>
      </c>
      <c r="T154" s="56" t="s">
        <v>120</v>
      </c>
      <c r="U154" s="56" t="s">
        <v>120</v>
      </c>
      <c r="V154" s="56" t="s">
        <v>120</v>
      </c>
      <c r="W154" s="56" t="s">
        <v>120</v>
      </c>
      <c r="X154" s="56" t="s">
        <v>120</v>
      </c>
      <c r="Y154" s="56" t="s">
        <v>120</v>
      </c>
      <c r="Z154" s="56" t="s">
        <v>120</v>
      </c>
      <c r="AA154" s="56" t="s">
        <v>120</v>
      </c>
      <c r="AB154" s="56" t="s">
        <v>120</v>
      </c>
      <c r="AC154" s="56" t="s">
        <v>120</v>
      </c>
      <c r="AD154" s="56" t="s">
        <v>120</v>
      </c>
      <c r="AE154" s="56" t="s">
        <v>120</v>
      </c>
      <c r="AF154" s="56" t="s">
        <v>120</v>
      </c>
      <c r="AG154" s="56" t="s">
        <v>120</v>
      </c>
      <c r="AH154" s="56" t="s">
        <v>120</v>
      </c>
      <c r="AI154" s="56" t="s">
        <v>120</v>
      </c>
      <c r="AJ154" s="56" t="s">
        <v>120</v>
      </c>
      <c r="AK154" s="56" t="s">
        <v>120</v>
      </c>
      <c r="AL154" s="56" t="s">
        <v>120</v>
      </c>
      <c r="AM154" s="56" t="s">
        <v>120</v>
      </c>
      <c r="AN154" s="56" t="s">
        <v>120</v>
      </c>
      <c r="AO154" s="56" t="s">
        <v>120</v>
      </c>
      <c r="AP154" s="56" t="s">
        <v>120</v>
      </c>
      <c r="AQ154" s="56" t="s">
        <v>120</v>
      </c>
      <c r="AR154" s="56" t="s">
        <v>120</v>
      </c>
      <c r="AS154" s="56" t="s">
        <v>120</v>
      </c>
      <c r="AT154" s="56" t="s">
        <v>120</v>
      </c>
      <c r="AU154" s="56" t="s">
        <v>120</v>
      </c>
      <c r="AV154" s="56" t="s">
        <v>120</v>
      </c>
      <c r="AW154" s="56" t="s">
        <v>120</v>
      </c>
      <c r="AX154" s="56" t="s">
        <v>120</v>
      </c>
      <c r="AY154" s="56" t="s">
        <v>120</v>
      </c>
      <c r="AZ154" s="56" t="s">
        <v>120</v>
      </c>
      <c r="BA154" s="56" t="s">
        <v>120</v>
      </c>
      <c r="BB154" s="56" t="s">
        <v>120</v>
      </c>
      <c r="BC154" s="56" t="s">
        <v>120</v>
      </c>
      <c r="BD154" s="56" t="s">
        <v>120</v>
      </c>
      <c r="BE154" s="56" t="s">
        <v>120</v>
      </c>
      <c r="BF154" s="56" t="s">
        <v>120</v>
      </c>
      <c r="BG154" s="56" t="s">
        <v>120</v>
      </c>
      <c r="BH154" s="56" t="s">
        <v>120</v>
      </c>
    </row>
    <row r="155" spans="4:60" s="60" customFormat="1" ht="409.5">
      <c r="D155" s="56"/>
      <c r="E155" s="56"/>
      <c r="F155" s="57" t="s">
        <v>191</v>
      </c>
      <c r="G155" s="56"/>
      <c r="H155" s="56"/>
      <c r="J155" s="57" t="s">
        <v>6001</v>
      </c>
      <c r="K155" s="57" t="s">
        <v>6171</v>
      </c>
      <c r="L155" s="57" t="s">
        <v>12158</v>
      </c>
      <c r="M155" s="56"/>
      <c r="N155" s="57" t="s">
        <v>6599</v>
      </c>
      <c r="O155" s="57" t="s">
        <v>6864</v>
      </c>
      <c r="P155" s="57" t="s">
        <v>7603</v>
      </c>
      <c r="Q155" s="57" t="s">
        <v>7746</v>
      </c>
      <c r="R155" s="57" t="s">
        <v>7989</v>
      </c>
      <c r="S155" s="57" t="s">
        <v>8111</v>
      </c>
      <c r="T155" s="56"/>
      <c r="U155" s="57" t="s">
        <v>8409</v>
      </c>
      <c r="V155" s="57" t="s">
        <v>8591</v>
      </c>
      <c r="W155" s="56"/>
      <c r="X155" s="53"/>
      <c r="Y155" s="56"/>
      <c r="Z155" s="57" t="s">
        <v>147</v>
      </c>
      <c r="AA155" s="56"/>
      <c r="AB155" s="56"/>
      <c r="AC155" s="56"/>
      <c r="AD155" s="199" t="s">
        <v>378</v>
      </c>
      <c r="AE155" s="56"/>
      <c r="AF155" s="57" t="s">
        <v>260</v>
      </c>
      <c r="AG155" s="56"/>
      <c r="AH155" s="56"/>
      <c r="AI155" s="56"/>
      <c r="AJ155" s="53"/>
      <c r="AK155" s="57" t="s">
        <v>9423</v>
      </c>
      <c r="AL155" s="57" t="s">
        <v>9487</v>
      </c>
      <c r="AM155" s="56"/>
      <c r="AN155" s="57" t="s">
        <v>35</v>
      </c>
      <c r="AO155" s="56"/>
      <c r="AP155" s="56"/>
      <c r="AQ155" s="57" t="s">
        <v>10152</v>
      </c>
      <c r="AR155" s="56"/>
      <c r="AS155" s="56"/>
      <c r="AT155" s="57" t="s">
        <v>10646</v>
      </c>
      <c r="AU155" s="57" t="s">
        <v>518</v>
      </c>
      <c r="AV155" s="57" t="s">
        <v>10802</v>
      </c>
      <c r="AW155" s="56"/>
      <c r="AX155" s="57" t="s">
        <v>421</v>
      </c>
      <c r="AY155" s="57" t="s">
        <v>10999</v>
      </c>
      <c r="AZ155" s="56"/>
      <c r="BA155" s="57" t="s">
        <v>11821</v>
      </c>
      <c r="BB155" s="57" t="s">
        <v>468</v>
      </c>
      <c r="BC155" s="56"/>
      <c r="BD155" s="57" t="s">
        <v>490</v>
      </c>
      <c r="BE155" s="56"/>
      <c r="BF155" s="56"/>
      <c r="BG155" s="57" t="s">
        <v>12545</v>
      </c>
      <c r="BH155" s="57" t="s">
        <v>11759</v>
      </c>
    </row>
    <row r="156" spans="4:60">
      <c r="D156" s="56"/>
      <c r="E156" s="56"/>
      <c r="G156" s="56"/>
      <c r="H156" s="56"/>
      <c r="M156" s="56"/>
      <c r="T156" s="56"/>
      <c r="W156" s="56"/>
      <c r="Y156" s="56"/>
      <c r="AA156" s="56"/>
      <c r="AB156" s="56"/>
      <c r="AC156" s="56"/>
      <c r="AE156" s="56"/>
      <c r="AG156" s="56"/>
      <c r="AH156" s="56"/>
      <c r="AI156" s="56"/>
      <c r="AM156" s="56"/>
      <c r="AO156" s="56"/>
      <c r="AP156" s="56"/>
      <c r="AR156" s="56"/>
      <c r="AS156" s="56"/>
      <c r="AW156" s="56"/>
      <c r="AZ156" s="56"/>
      <c r="BC156" s="56"/>
      <c r="BE156" s="56"/>
      <c r="BF156" s="56"/>
    </row>
    <row r="157" spans="4:60">
      <c r="D157" s="56" t="s">
        <v>5</v>
      </c>
      <c r="E157" s="56" t="s">
        <v>5</v>
      </c>
      <c r="F157" s="56" t="s">
        <v>5</v>
      </c>
      <c r="G157" s="56" t="s">
        <v>5</v>
      </c>
      <c r="H157" s="56" t="s">
        <v>5</v>
      </c>
      <c r="I157" s="56" t="s">
        <v>5</v>
      </c>
      <c r="J157" s="56" t="s">
        <v>5</v>
      </c>
      <c r="K157" s="56" t="s">
        <v>5</v>
      </c>
      <c r="L157" s="56" t="s">
        <v>5</v>
      </c>
      <c r="M157" s="56" t="s">
        <v>5</v>
      </c>
      <c r="N157" s="56" t="s">
        <v>5</v>
      </c>
      <c r="O157" s="56" t="s">
        <v>5</v>
      </c>
      <c r="P157" s="56" t="s">
        <v>5</v>
      </c>
      <c r="Q157" s="56" t="s">
        <v>5</v>
      </c>
      <c r="R157" s="56" t="s">
        <v>5</v>
      </c>
      <c r="S157" s="56" t="s">
        <v>5</v>
      </c>
      <c r="T157" s="56" t="s">
        <v>5</v>
      </c>
      <c r="U157" s="56" t="s">
        <v>5</v>
      </c>
      <c r="V157" s="56" t="s">
        <v>5</v>
      </c>
      <c r="W157" s="56" t="s">
        <v>5</v>
      </c>
      <c r="X157" s="56" t="s">
        <v>5</v>
      </c>
      <c r="Y157" s="56" t="s">
        <v>5</v>
      </c>
      <c r="Z157" s="56" t="s">
        <v>5</v>
      </c>
      <c r="AA157" s="56" t="s">
        <v>5</v>
      </c>
      <c r="AB157" s="56" t="s">
        <v>5</v>
      </c>
      <c r="AC157" s="56" t="s">
        <v>5</v>
      </c>
      <c r="AD157" s="56" t="s">
        <v>5</v>
      </c>
      <c r="AE157" s="56" t="s">
        <v>5</v>
      </c>
      <c r="AF157" s="56" t="s">
        <v>5</v>
      </c>
      <c r="AG157" s="56" t="s">
        <v>5</v>
      </c>
      <c r="AH157" s="56" t="s">
        <v>5</v>
      </c>
      <c r="AI157" s="56" t="s">
        <v>5</v>
      </c>
      <c r="AJ157" s="56" t="s">
        <v>5</v>
      </c>
      <c r="AK157" s="56" t="s">
        <v>5</v>
      </c>
      <c r="AL157" s="56" t="s">
        <v>5</v>
      </c>
      <c r="AM157" s="56" t="s">
        <v>5</v>
      </c>
      <c r="AN157" s="56" t="s">
        <v>5</v>
      </c>
      <c r="AO157" s="56" t="s">
        <v>5</v>
      </c>
      <c r="AP157" s="56" t="s">
        <v>5</v>
      </c>
      <c r="AQ157" s="56" t="s">
        <v>5</v>
      </c>
      <c r="AR157" s="56" t="s">
        <v>5</v>
      </c>
      <c r="AS157" s="56" t="s">
        <v>5</v>
      </c>
      <c r="AT157" s="56" t="s">
        <v>5</v>
      </c>
      <c r="AU157" s="56" t="s">
        <v>5</v>
      </c>
      <c r="AV157" s="56" t="s">
        <v>5</v>
      </c>
      <c r="AW157" s="56" t="s">
        <v>5</v>
      </c>
      <c r="AX157" s="56" t="s">
        <v>5</v>
      </c>
      <c r="AY157" s="56" t="s">
        <v>5</v>
      </c>
      <c r="AZ157" s="56" t="s">
        <v>5</v>
      </c>
      <c r="BA157" s="56" t="s">
        <v>5</v>
      </c>
      <c r="BB157" s="56" t="s">
        <v>5</v>
      </c>
      <c r="BC157" s="56" t="s">
        <v>5</v>
      </c>
      <c r="BD157" s="56" t="s">
        <v>5</v>
      </c>
      <c r="BE157" s="56" t="s">
        <v>5</v>
      </c>
      <c r="BF157" s="56" t="s">
        <v>5</v>
      </c>
      <c r="BG157" s="56" t="s">
        <v>5</v>
      </c>
      <c r="BH157" s="56" t="s">
        <v>5</v>
      </c>
    </row>
    <row r="159" spans="4:60">
      <c r="D159" s="56" t="s">
        <v>115</v>
      </c>
      <c r="E159" s="56" t="s">
        <v>115</v>
      </c>
      <c r="F159" s="56" t="s">
        <v>115</v>
      </c>
      <c r="G159" s="56" t="s">
        <v>115</v>
      </c>
      <c r="H159" s="56" t="s">
        <v>115</v>
      </c>
      <c r="I159" s="56" t="s">
        <v>115</v>
      </c>
      <c r="J159" s="56" t="s">
        <v>115</v>
      </c>
      <c r="K159" s="56" t="s">
        <v>115</v>
      </c>
      <c r="L159" s="56" t="s">
        <v>115</v>
      </c>
      <c r="M159" s="56" t="s">
        <v>115</v>
      </c>
      <c r="N159" s="56" t="s">
        <v>115</v>
      </c>
      <c r="O159" s="56" t="s">
        <v>115</v>
      </c>
      <c r="P159" s="56" t="s">
        <v>115</v>
      </c>
      <c r="Q159" s="56" t="s">
        <v>115</v>
      </c>
      <c r="R159" s="56" t="s">
        <v>115</v>
      </c>
      <c r="S159" s="56" t="s">
        <v>115</v>
      </c>
      <c r="T159" s="56" t="s">
        <v>115</v>
      </c>
      <c r="U159" s="56" t="s">
        <v>115</v>
      </c>
      <c r="V159" s="56" t="s">
        <v>115</v>
      </c>
      <c r="W159" s="56" t="s">
        <v>115</v>
      </c>
      <c r="X159" s="56" t="s">
        <v>115</v>
      </c>
      <c r="Y159" s="56" t="s">
        <v>115</v>
      </c>
      <c r="Z159" s="56" t="s">
        <v>115</v>
      </c>
      <c r="AA159" s="56" t="s">
        <v>115</v>
      </c>
      <c r="AB159" s="56" t="s">
        <v>115</v>
      </c>
      <c r="AC159" s="56" t="s">
        <v>115</v>
      </c>
      <c r="AD159" s="56" t="s">
        <v>115</v>
      </c>
      <c r="AE159" s="56" t="s">
        <v>115</v>
      </c>
      <c r="AF159" s="56" t="s">
        <v>115</v>
      </c>
      <c r="AG159" s="56" t="s">
        <v>115</v>
      </c>
      <c r="AH159" s="56" t="s">
        <v>115</v>
      </c>
      <c r="AI159" s="56" t="s">
        <v>115</v>
      </c>
      <c r="AJ159" s="56" t="s">
        <v>115</v>
      </c>
      <c r="AK159" s="56" t="s">
        <v>115</v>
      </c>
      <c r="AL159" s="56" t="s">
        <v>115</v>
      </c>
      <c r="AM159" s="56" t="s">
        <v>115</v>
      </c>
      <c r="AN159" s="56" t="s">
        <v>115</v>
      </c>
      <c r="AO159" s="56" t="s">
        <v>115</v>
      </c>
      <c r="AP159" s="56" t="s">
        <v>115</v>
      </c>
      <c r="AQ159" s="56" t="s">
        <v>115</v>
      </c>
      <c r="AR159" s="56" t="s">
        <v>115</v>
      </c>
      <c r="AS159" s="56" t="s">
        <v>115</v>
      </c>
      <c r="AT159" s="56" t="s">
        <v>115</v>
      </c>
      <c r="AU159" s="56" t="s">
        <v>115</v>
      </c>
      <c r="AV159" s="56" t="s">
        <v>115</v>
      </c>
      <c r="AW159" s="56" t="s">
        <v>115</v>
      </c>
      <c r="AX159" s="56" t="s">
        <v>115</v>
      </c>
      <c r="AY159" s="56" t="s">
        <v>115</v>
      </c>
      <c r="AZ159" s="56" t="s">
        <v>115</v>
      </c>
      <c r="BA159" s="56" t="s">
        <v>115</v>
      </c>
      <c r="BB159" s="56" t="s">
        <v>115</v>
      </c>
      <c r="BC159" s="56" t="s">
        <v>115</v>
      </c>
      <c r="BD159" s="56" t="s">
        <v>115</v>
      </c>
      <c r="BE159" s="56" t="s">
        <v>115</v>
      </c>
      <c r="BF159" s="56" t="s">
        <v>115</v>
      </c>
      <c r="BG159" s="56" t="s">
        <v>115</v>
      </c>
      <c r="BH159" s="56" t="s">
        <v>115</v>
      </c>
    </row>
    <row r="160" spans="4:60">
      <c r="D160" s="57" t="s">
        <v>116</v>
      </c>
      <c r="E160" s="57" t="s">
        <v>116</v>
      </c>
      <c r="F160" s="57" t="s">
        <v>123</v>
      </c>
      <c r="G160" s="57" t="s">
        <v>116</v>
      </c>
      <c r="H160" s="57" t="s">
        <v>116</v>
      </c>
      <c r="I160" s="57" t="s">
        <v>123</v>
      </c>
      <c r="J160" s="57" t="s">
        <v>116</v>
      </c>
      <c r="K160" s="57" t="s">
        <v>116</v>
      </c>
      <c r="L160" s="57" t="s">
        <v>123</v>
      </c>
      <c r="M160" s="57" t="s">
        <v>116</v>
      </c>
      <c r="N160" s="57" t="s">
        <v>116</v>
      </c>
      <c r="O160" s="57" t="s">
        <v>123</v>
      </c>
      <c r="P160" s="57" t="s">
        <v>116</v>
      </c>
      <c r="Q160" s="57" t="s">
        <v>123</v>
      </c>
      <c r="R160" s="57" t="s">
        <v>123</v>
      </c>
      <c r="S160" s="57" t="s">
        <v>68</v>
      </c>
      <c r="T160" s="57" t="s">
        <v>68</v>
      </c>
      <c r="U160" s="57" t="s">
        <v>123</v>
      </c>
      <c r="V160" s="57" t="s">
        <v>213</v>
      </c>
      <c r="W160" s="57" t="s">
        <v>116</v>
      </c>
      <c r="X160" s="57" t="s">
        <v>123</v>
      </c>
      <c r="Y160" s="57" t="s">
        <v>116</v>
      </c>
      <c r="Z160" s="57" t="s">
        <v>123</v>
      </c>
      <c r="AA160" s="57" t="s">
        <v>116</v>
      </c>
      <c r="AB160" s="57" t="s">
        <v>116</v>
      </c>
      <c r="AC160" s="57" t="s">
        <v>68</v>
      </c>
      <c r="AD160" s="57" t="s">
        <v>116</v>
      </c>
      <c r="AE160" s="57" t="s">
        <v>123</v>
      </c>
      <c r="AF160" s="57" t="s">
        <v>116</v>
      </c>
      <c r="AG160" s="57" t="s">
        <v>213</v>
      </c>
      <c r="AH160" s="57" t="s">
        <v>116</v>
      </c>
      <c r="AI160" s="57" t="s">
        <v>116</v>
      </c>
      <c r="AJ160" s="57" t="s">
        <v>68</v>
      </c>
      <c r="AK160" s="57" t="s">
        <v>68</v>
      </c>
      <c r="AL160" s="57" t="s">
        <v>68</v>
      </c>
      <c r="AM160" s="57" t="s">
        <v>116</v>
      </c>
      <c r="AN160" s="57" t="s">
        <v>116</v>
      </c>
      <c r="AO160" s="57" t="s">
        <v>116</v>
      </c>
      <c r="AP160" s="57" t="s">
        <v>116</v>
      </c>
      <c r="AQ160" s="57" t="s">
        <v>68</v>
      </c>
      <c r="AR160" s="57" t="s">
        <v>116</v>
      </c>
      <c r="AS160" s="57" t="s">
        <v>116</v>
      </c>
      <c r="AT160" s="57" t="s">
        <v>116</v>
      </c>
      <c r="AU160" s="57" t="s">
        <v>116</v>
      </c>
      <c r="AV160" s="57" t="s">
        <v>123</v>
      </c>
      <c r="AW160" s="57" t="s">
        <v>213</v>
      </c>
      <c r="AX160" s="57" t="s">
        <v>68</v>
      </c>
      <c r="AY160" s="57" t="s">
        <v>123</v>
      </c>
      <c r="AZ160" s="57" t="s">
        <v>116</v>
      </c>
      <c r="BA160" s="57" t="s">
        <v>68</v>
      </c>
      <c r="BB160" s="57" t="s">
        <v>116</v>
      </c>
      <c r="BC160" s="57" t="s">
        <v>213</v>
      </c>
      <c r="BD160" s="57" t="s">
        <v>68</v>
      </c>
      <c r="BE160" s="57" t="s">
        <v>116</v>
      </c>
      <c r="BF160" s="57" t="s">
        <v>116</v>
      </c>
      <c r="BG160" s="57" t="s">
        <v>213</v>
      </c>
      <c r="BH160" s="57" t="s">
        <v>68</v>
      </c>
    </row>
    <row r="162" spans="4:60">
      <c r="D162" s="56" t="s">
        <v>117</v>
      </c>
      <c r="E162" s="56" t="s">
        <v>117</v>
      </c>
      <c r="F162" s="56" t="s">
        <v>117</v>
      </c>
      <c r="G162" s="56" t="s">
        <v>117</v>
      </c>
      <c r="H162" s="56" t="s">
        <v>117</v>
      </c>
      <c r="I162" s="56" t="s">
        <v>117</v>
      </c>
      <c r="J162" s="56" t="s">
        <v>117</v>
      </c>
      <c r="K162" s="56" t="s">
        <v>117</v>
      </c>
      <c r="L162" s="56" t="s">
        <v>117</v>
      </c>
      <c r="M162" s="56" t="s">
        <v>117</v>
      </c>
      <c r="N162" s="56" t="s">
        <v>117</v>
      </c>
      <c r="O162" s="56" t="s">
        <v>117</v>
      </c>
      <c r="P162" s="56" t="s">
        <v>117</v>
      </c>
      <c r="Q162" s="56" t="s">
        <v>117</v>
      </c>
      <c r="R162" s="56" t="s">
        <v>117</v>
      </c>
      <c r="S162" s="56" t="s">
        <v>117</v>
      </c>
      <c r="T162" s="56" t="s">
        <v>117</v>
      </c>
      <c r="U162" s="56" t="s">
        <v>117</v>
      </c>
      <c r="V162" s="56" t="s">
        <v>117</v>
      </c>
      <c r="W162" s="56" t="s">
        <v>117</v>
      </c>
      <c r="X162" s="56" t="s">
        <v>117</v>
      </c>
      <c r="Y162" s="56" t="s">
        <v>117</v>
      </c>
      <c r="Z162" s="56" t="s">
        <v>117</v>
      </c>
      <c r="AA162" s="56" t="s">
        <v>117</v>
      </c>
      <c r="AB162" s="56" t="s">
        <v>117</v>
      </c>
      <c r="AC162" s="56" t="s">
        <v>117</v>
      </c>
      <c r="AD162" s="56" t="s">
        <v>117</v>
      </c>
      <c r="AE162" s="56" t="s">
        <v>117</v>
      </c>
      <c r="AF162" s="56" t="s">
        <v>117</v>
      </c>
      <c r="AG162" s="56" t="s">
        <v>117</v>
      </c>
      <c r="AH162" s="56" t="s">
        <v>117</v>
      </c>
      <c r="AI162" s="56" t="s">
        <v>117</v>
      </c>
      <c r="AJ162" s="56" t="s">
        <v>117</v>
      </c>
      <c r="AK162" s="56" t="s">
        <v>117</v>
      </c>
      <c r="AL162" s="56" t="s">
        <v>117</v>
      </c>
      <c r="AM162" s="56" t="s">
        <v>117</v>
      </c>
      <c r="AN162" s="56" t="s">
        <v>117</v>
      </c>
      <c r="AO162" s="56" t="s">
        <v>117</v>
      </c>
      <c r="AP162" s="56" t="s">
        <v>117</v>
      </c>
      <c r="AQ162" s="56" t="s">
        <v>117</v>
      </c>
      <c r="AR162" s="56" t="s">
        <v>117</v>
      </c>
      <c r="AS162" s="56" t="s">
        <v>117</v>
      </c>
      <c r="AT162" s="56" t="s">
        <v>117</v>
      </c>
      <c r="AU162" s="56" t="s">
        <v>117</v>
      </c>
      <c r="AV162" s="56" t="s">
        <v>117</v>
      </c>
      <c r="AW162" s="56" t="s">
        <v>117</v>
      </c>
      <c r="AX162" s="56" t="s">
        <v>117</v>
      </c>
      <c r="AY162" s="56" t="s">
        <v>117</v>
      </c>
      <c r="AZ162" s="56" t="s">
        <v>117</v>
      </c>
      <c r="BA162" s="56" t="s">
        <v>117</v>
      </c>
      <c r="BB162" s="56" t="s">
        <v>117</v>
      </c>
      <c r="BC162" s="56" t="s">
        <v>117</v>
      </c>
      <c r="BD162" s="56" t="s">
        <v>117</v>
      </c>
      <c r="BE162" s="56" t="s">
        <v>117</v>
      </c>
      <c r="BF162" s="56" t="s">
        <v>117</v>
      </c>
      <c r="BG162" s="56" t="s">
        <v>117</v>
      </c>
      <c r="BH162" s="56" t="s">
        <v>117</v>
      </c>
    </row>
    <row r="163" spans="4:60">
      <c r="D163" s="57">
        <v>500000</v>
      </c>
      <c r="E163" s="57">
        <v>2422000</v>
      </c>
      <c r="F163" s="57" t="s">
        <v>124</v>
      </c>
      <c r="G163" s="57">
        <v>136405</v>
      </c>
      <c r="H163" s="57">
        <v>403231</v>
      </c>
      <c r="I163" s="57" t="s">
        <v>124</v>
      </c>
      <c r="J163" s="57">
        <v>71691</v>
      </c>
      <c r="K163" s="57">
        <v>145178</v>
      </c>
      <c r="L163" s="57" t="s">
        <v>124</v>
      </c>
      <c r="M163" s="57">
        <v>49050</v>
      </c>
      <c r="N163" s="57">
        <v>187469</v>
      </c>
      <c r="O163" s="57" t="s">
        <v>124</v>
      </c>
      <c r="P163" s="57">
        <v>0</v>
      </c>
      <c r="Q163" s="57" t="s">
        <v>124</v>
      </c>
      <c r="R163" s="57" t="s">
        <v>124</v>
      </c>
      <c r="S163" s="57" t="s">
        <v>124</v>
      </c>
      <c r="T163" s="57" t="s">
        <v>124</v>
      </c>
      <c r="U163" s="57" t="s">
        <v>124</v>
      </c>
      <c r="V163" s="57" t="s">
        <v>124</v>
      </c>
      <c r="W163" s="57">
        <v>23213</v>
      </c>
      <c r="X163" s="57" t="s">
        <v>124</v>
      </c>
      <c r="Y163" s="57">
        <v>12802.77</v>
      </c>
      <c r="Z163" s="57" t="s">
        <v>124</v>
      </c>
      <c r="AA163" s="57">
        <v>6000</v>
      </c>
      <c r="AB163" s="57">
        <v>40020</v>
      </c>
      <c r="AC163" s="57" t="s">
        <v>124</v>
      </c>
      <c r="AD163" s="57">
        <v>200000</v>
      </c>
      <c r="AE163" s="57" t="s">
        <v>124</v>
      </c>
      <c r="AF163" s="57">
        <v>90083</v>
      </c>
      <c r="AG163" s="57" t="s">
        <v>124</v>
      </c>
      <c r="AH163" s="57">
        <v>6200</v>
      </c>
      <c r="AI163" s="57">
        <v>712289</v>
      </c>
      <c r="AJ163" s="57" t="s">
        <v>124</v>
      </c>
      <c r="AK163" s="57" t="s">
        <v>124</v>
      </c>
      <c r="AL163" s="57" t="s">
        <v>124</v>
      </c>
      <c r="AM163" s="57">
        <v>398200</v>
      </c>
      <c r="AN163" s="57">
        <v>211678</v>
      </c>
      <c r="AO163" s="57">
        <v>127500</v>
      </c>
      <c r="AQ163" s="57" t="s">
        <v>124</v>
      </c>
      <c r="AR163" s="57">
        <v>200000</v>
      </c>
      <c r="AS163" s="57">
        <v>626937</v>
      </c>
      <c r="AT163" s="57">
        <v>0</v>
      </c>
      <c r="AU163" s="57">
        <v>335000</v>
      </c>
      <c r="AV163" s="57" t="s">
        <v>124</v>
      </c>
      <c r="AW163" s="57" t="s">
        <v>124</v>
      </c>
      <c r="AX163" s="57" t="s">
        <v>124</v>
      </c>
      <c r="AY163" s="57" t="s">
        <v>124</v>
      </c>
      <c r="AZ163" s="57">
        <v>129349</v>
      </c>
      <c r="BA163" s="57" t="s">
        <v>124</v>
      </c>
      <c r="BB163" s="57">
        <v>6.8</v>
      </c>
      <c r="BC163" s="57" t="s">
        <v>124</v>
      </c>
      <c r="BD163" s="57" t="s">
        <v>124</v>
      </c>
      <c r="BE163" s="57">
        <v>199918</v>
      </c>
      <c r="BF163" s="57">
        <v>3038</v>
      </c>
      <c r="BG163" s="57" t="s">
        <v>124</v>
      </c>
      <c r="BH163" s="57" t="s">
        <v>124</v>
      </c>
    </row>
    <row r="165" spans="4:60">
      <c r="D165" s="56" t="s">
        <v>118</v>
      </c>
      <c r="E165" s="56" t="s">
        <v>118</v>
      </c>
      <c r="F165" s="56" t="s">
        <v>118</v>
      </c>
      <c r="G165" s="56" t="s">
        <v>118</v>
      </c>
      <c r="H165" s="56" t="s">
        <v>118</v>
      </c>
      <c r="I165" s="56" t="s">
        <v>118</v>
      </c>
      <c r="J165" s="56" t="s">
        <v>118</v>
      </c>
      <c r="K165" s="56" t="s">
        <v>118</v>
      </c>
      <c r="L165" s="56" t="s">
        <v>118</v>
      </c>
      <c r="M165" s="56" t="s">
        <v>118</v>
      </c>
      <c r="N165" s="56" t="s">
        <v>118</v>
      </c>
      <c r="O165" s="56" t="s">
        <v>118</v>
      </c>
      <c r="P165" s="56" t="s">
        <v>118</v>
      </c>
      <c r="Q165" s="56" t="s">
        <v>118</v>
      </c>
      <c r="R165" s="56" t="s">
        <v>118</v>
      </c>
      <c r="S165" s="56" t="s">
        <v>118</v>
      </c>
      <c r="T165" s="56" t="s">
        <v>118</v>
      </c>
      <c r="U165" s="56" t="s">
        <v>118</v>
      </c>
      <c r="V165" s="56" t="s">
        <v>118</v>
      </c>
      <c r="W165" s="56" t="s">
        <v>118</v>
      </c>
      <c r="X165" s="56" t="s">
        <v>118</v>
      </c>
      <c r="Y165" s="56" t="s">
        <v>118</v>
      </c>
      <c r="Z165" s="56" t="s">
        <v>118</v>
      </c>
      <c r="AA165" s="56" t="s">
        <v>118</v>
      </c>
      <c r="AB165" s="56" t="s">
        <v>118</v>
      </c>
      <c r="AC165" s="56" t="s">
        <v>118</v>
      </c>
      <c r="AD165" s="56" t="s">
        <v>118</v>
      </c>
      <c r="AE165" s="56" t="s">
        <v>118</v>
      </c>
      <c r="AF165" s="56" t="s">
        <v>118</v>
      </c>
      <c r="AG165" s="56" t="s">
        <v>118</v>
      </c>
      <c r="AH165" s="56" t="s">
        <v>118</v>
      </c>
      <c r="AI165" s="56" t="s">
        <v>118</v>
      </c>
      <c r="AJ165" s="56" t="s">
        <v>118</v>
      </c>
      <c r="AK165" s="56" t="s">
        <v>118</v>
      </c>
      <c r="AL165" s="56" t="s">
        <v>118</v>
      </c>
      <c r="AM165" s="56" t="s">
        <v>118</v>
      </c>
      <c r="AN165" s="56" t="s">
        <v>118</v>
      </c>
      <c r="AO165" s="56" t="s">
        <v>118</v>
      </c>
      <c r="AP165" s="56" t="s">
        <v>118</v>
      </c>
      <c r="AQ165" s="56" t="s">
        <v>118</v>
      </c>
      <c r="AR165" s="56" t="s">
        <v>118</v>
      </c>
      <c r="AS165" s="56" t="s">
        <v>118</v>
      </c>
      <c r="AT165" s="56" t="s">
        <v>118</v>
      </c>
      <c r="AU165" s="56" t="s">
        <v>118</v>
      </c>
      <c r="AV165" s="56" t="s">
        <v>118</v>
      </c>
      <c r="AW165" s="56" t="s">
        <v>118</v>
      </c>
      <c r="AX165" s="56" t="s">
        <v>118</v>
      </c>
      <c r="AY165" s="56" t="s">
        <v>118</v>
      </c>
      <c r="AZ165" s="56" t="s">
        <v>118</v>
      </c>
      <c r="BA165" s="56" t="s">
        <v>118</v>
      </c>
      <c r="BB165" s="56" t="s">
        <v>118</v>
      </c>
      <c r="BC165" s="56" t="s">
        <v>118</v>
      </c>
      <c r="BD165" s="56" t="s">
        <v>118</v>
      </c>
      <c r="BE165" s="56" t="s">
        <v>118</v>
      </c>
      <c r="BF165" s="56" t="s">
        <v>118</v>
      </c>
      <c r="BG165" s="56" t="s">
        <v>118</v>
      </c>
      <c r="BH165" s="56" t="s">
        <v>118</v>
      </c>
    </row>
    <row r="166" spans="4:60" s="60" customFormat="1">
      <c r="D166" s="57" t="s">
        <v>339</v>
      </c>
      <c r="E166" s="57" t="s">
        <v>309</v>
      </c>
      <c r="F166" s="57" t="s">
        <v>124</v>
      </c>
      <c r="G166" s="57" t="s">
        <v>447</v>
      </c>
      <c r="H166" s="57" t="s">
        <v>356</v>
      </c>
      <c r="I166" s="57" t="s">
        <v>124</v>
      </c>
      <c r="J166" s="57" t="s">
        <v>6002</v>
      </c>
      <c r="K166" s="57" t="s">
        <v>6172</v>
      </c>
      <c r="L166" s="57" t="s">
        <v>124</v>
      </c>
      <c r="M166" s="57" t="s">
        <v>6386</v>
      </c>
      <c r="N166" s="57" t="s">
        <v>6600</v>
      </c>
      <c r="O166" s="57" t="s">
        <v>124</v>
      </c>
      <c r="P166" s="57" t="s">
        <v>7602</v>
      </c>
      <c r="Q166" s="57" t="s">
        <v>124</v>
      </c>
      <c r="R166" s="57" t="s">
        <v>124</v>
      </c>
      <c r="S166" s="57" t="s">
        <v>124</v>
      </c>
      <c r="T166" s="57" t="s">
        <v>124</v>
      </c>
      <c r="U166" s="57" t="s">
        <v>124</v>
      </c>
      <c r="V166" s="57" t="s">
        <v>124</v>
      </c>
      <c r="W166" s="57" t="s">
        <v>8694</v>
      </c>
      <c r="X166" s="57" t="s">
        <v>124</v>
      </c>
      <c r="Y166" s="57" t="s">
        <v>8888</v>
      </c>
      <c r="Z166" s="57" t="s">
        <v>124</v>
      </c>
      <c r="AA166" s="57" t="s">
        <v>220</v>
      </c>
      <c r="AB166" s="57" t="s">
        <v>290</v>
      </c>
      <c r="AC166" s="57" t="s">
        <v>124</v>
      </c>
      <c r="AD166" s="57" t="s">
        <v>379</v>
      </c>
      <c r="AE166" s="57" t="s">
        <v>124</v>
      </c>
      <c r="AF166" s="57" t="s">
        <v>475</v>
      </c>
      <c r="AG166" s="57" t="s">
        <v>124</v>
      </c>
      <c r="AH166" s="57" t="s">
        <v>403</v>
      </c>
      <c r="AI166" s="57" t="s">
        <v>9146</v>
      </c>
      <c r="AJ166" s="57" t="s">
        <v>124</v>
      </c>
      <c r="AK166" s="57" t="s">
        <v>124</v>
      </c>
      <c r="AL166" s="57" t="s">
        <v>124</v>
      </c>
      <c r="AM166" s="57" t="s">
        <v>499</v>
      </c>
      <c r="AN166" s="57" t="s">
        <v>9753</v>
      </c>
      <c r="AO166" s="57" t="s">
        <v>270</v>
      </c>
      <c r="AP166" s="57" t="s">
        <v>9930</v>
      </c>
      <c r="AQ166" s="57" t="s">
        <v>124</v>
      </c>
      <c r="AR166" s="57" t="s">
        <v>10303</v>
      </c>
      <c r="AS166" s="57" t="s">
        <v>10477</v>
      </c>
      <c r="AT166" s="57" t="s">
        <v>10645</v>
      </c>
      <c r="AU166" s="57" t="s">
        <v>519</v>
      </c>
      <c r="AV166" s="57" t="s">
        <v>124</v>
      </c>
      <c r="AW166" s="57" t="s">
        <v>124</v>
      </c>
      <c r="AX166" s="57" t="s">
        <v>124</v>
      </c>
      <c r="AY166" s="57" t="s">
        <v>124</v>
      </c>
      <c r="AZ166" s="57" t="s">
        <v>11193</v>
      </c>
      <c r="BA166" s="57" t="s">
        <v>124</v>
      </c>
      <c r="BB166" s="57" t="s">
        <v>469</v>
      </c>
      <c r="BC166" s="57" t="s">
        <v>124</v>
      </c>
      <c r="BD166" s="57" t="s">
        <v>124</v>
      </c>
      <c r="BE166" s="57" t="s">
        <v>11523</v>
      </c>
      <c r="BF166" s="57" t="s">
        <v>11628</v>
      </c>
      <c r="BG166" s="57" t="s">
        <v>124</v>
      </c>
      <c r="BH166" s="57" t="s">
        <v>124</v>
      </c>
    </row>
    <row r="168" spans="4:60">
      <c r="D168" s="56" t="s">
        <v>119</v>
      </c>
      <c r="E168" s="56" t="s">
        <v>119</v>
      </c>
      <c r="F168" s="56" t="s">
        <v>119</v>
      </c>
      <c r="G168" s="56" t="s">
        <v>119</v>
      </c>
      <c r="H168" s="56" t="s">
        <v>119</v>
      </c>
      <c r="I168" s="56" t="s">
        <v>119</v>
      </c>
      <c r="J168" s="56" t="s">
        <v>119</v>
      </c>
      <c r="K168" s="56" t="s">
        <v>119</v>
      </c>
      <c r="L168" s="56" t="s">
        <v>119</v>
      </c>
      <c r="M168" s="56" t="s">
        <v>119</v>
      </c>
      <c r="N168" s="56" t="s">
        <v>119</v>
      </c>
      <c r="O168" s="56" t="s">
        <v>119</v>
      </c>
      <c r="P168" s="56" t="s">
        <v>119</v>
      </c>
      <c r="Q168" s="56" t="s">
        <v>119</v>
      </c>
      <c r="R168" s="56" t="s">
        <v>119</v>
      </c>
      <c r="S168" s="56" t="s">
        <v>119</v>
      </c>
      <c r="T168" s="56" t="s">
        <v>119</v>
      </c>
      <c r="U168" s="56" t="s">
        <v>119</v>
      </c>
      <c r="V168" s="56" t="s">
        <v>119</v>
      </c>
      <c r="W168" s="56" t="s">
        <v>119</v>
      </c>
      <c r="X168" s="56" t="s">
        <v>119</v>
      </c>
      <c r="Y168" s="56" t="s">
        <v>119</v>
      </c>
      <c r="Z168" s="56" t="s">
        <v>119</v>
      </c>
      <c r="AA168" s="56" t="s">
        <v>119</v>
      </c>
      <c r="AB168" s="56" t="s">
        <v>119</v>
      </c>
      <c r="AC168" s="56" t="s">
        <v>119</v>
      </c>
      <c r="AD168" s="56" t="s">
        <v>119</v>
      </c>
      <c r="AE168" s="56" t="s">
        <v>119</v>
      </c>
      <c r="AF168" s="56" t="s">
        <v>119</v>
      </c>
      <c r="AG168" s="56" t="s">
        <v>119</v>
      </c>
      <c r="AH168" s="56" t="s">
        <v>119</v>
      </c>
      <c r="AI168" s="56" t="s">
        <v>119</v>
      </c>
      <c r="AJ168" s="56" t="s">
        <v>119</v>
      </c>
      <c r="AK168" s="56" t="s">
        <v>119</v>
      </c>
      <c r="AL168" s="56" t="s">
        <v>119</v>
      </c>
      <c r="AM168" s="56" t="s">
        <v>119</v>
      </c>
      <c r="AN168" s="56" t="s">
        <v>119</v>
      </c>
      <c r="AO168" s="56" t="s">
        <v>119</v>
      </c>
      <c r="AP168" s="56" t="s">
        <v>119</v>
      </c>
      <c r="AQ168" s="56" t="s">
        <v>119</v>
      </c>
      <c r="AR168" s="56" t="s">
        <v>119</v>
      </c>
      <c r="AS168" s="56" t="s">
        <v>119</v>
      </c>
      <c r="AT168" s="56" t="s">
        <v>119</v>
      </c>
      <c r="AU168" s="56" t="s">
        <v>119</v>
      </c>
      <c r="AV168" s="56" t="s">
        <v>119</v>
      </c>
      <c r="AW168" s="56" t="s">
        <v>119</v>
      </c>
      <c r="AX168" s="56" t="s">
        <v>119</v>
      </c>
      <c r="AY168" s="56" t="s">
        <v>119</v>
      </c>
      <c r="AZ168" s="56" t="s">
        <v>119</v>
      </c>
      <c r="BA168" s="56" t="s">
        <v>119</v>
      </c>
      <c r="BB168" s="56" t="s">
        <v>119</v>
      </c>
      <c r="BC168" s="56" t="s">
        <v>119</v>
      </c>
      <c r="BD168" s="56" t="s">
        <v>119</v>
      </c>
      <c r="BE168" s="56" t="s">
        <v>119</v>
      </c>
      <c r="BF168" s="56" t="s">
        <v>119</v>
      </c>
      <c r="BG168" s="56" t="s">
        <v>119</v>
      </c>
      <c r="BH168" s="56" t="s">
        <v>119</v>
      </c>
    </row>
    <row r="169" spans="4:60">
      <c r="D169" s="57">
        <v>0</v>
      </c>
      <c r="E169" s="57">
        <v>35</v>
      </c>
      <c r="F169" s="57" t="s">
        <v>124</v>
      </c>
      <c r="H169" s="57">
        <v>0</v>
      </c>
      <c r="I169" s="57" t="s">
        <v>124</v>
      </c>
      <c r="K169" s="57">
        <v>0</v>
      </c>
      <c r="L169" s="57" t="s">
        <v>124</v>
      </c>
      <c r="M169" s="57">
        <v>0</v>
      </c>
      <c r="N169" s="57">
        <v>100</v>
      </c>
      <c r="O169" s="57" t="s">
        <v>124</v>
      </c>
      <c r="P169" s="57">
        <v>0</v>
      </c>
      <c r="Q169" s="57" t="s">
        <v>124</v>
      </c>
      <c r="R169" s="57" t="s">
        <v>124</v>
      </c>
      <c r="S169" s="57" t="s">
        <v>124</v>
      </c>
      <c r="T169" s="57" t="s">
        <v>124</v>
      </c>
      <c r="U169" s="57" t="s">
        <v>124</v>
      </c>
      <c r="V169" s="57" t="s">
        <v>124</v>
      </c>
      <c r="W169" s="57">
        <v>0</v>
      </c>
      <c r="X169" s="57" t="s">
        <v>124</v>
      </c>
      <c r="Y169" s="57">
        <v>0</v>
      </c>
      <c r="Z169" s="57" t="s">
        <v>124</v>
      </c>
      <c r="AA169" s="57">
        <v>73</v>
      </c>
      <c r="AB169" s="57">
        <v>0</v>
      </c>
      <c r="AC169" s="57" t="s">
        <v>124</v>
      </c>
      <c r="AD169" s="57">
        <v>0</v>
      </c>
      <c r="AE169" s="57" t="s">
        <v>124</v>
      </c>
      <c r="AF169" s="57">
        <v>0</v>
      </c>
      <c r="AG169" s="57" t="s">
        <v>124</v>
      </c>
      <c r="AH169" s="57">
        <v>0</v>
      </c>
      <c r="AI169" s="57">
        <v>0</v>
      </c>
      <c r="AJ169" s="57" t="s">
        <v>124</v>
      </c>
      <c r="AK169" s="57" t="s">
        <v>124</v>
      </c>
      <c r="AL169" s="57" t="s">
        <v>124</v>
      </c>
      <c r="AM169" s="57">
        <v>0</v>
      </c>
      <c r="AN169" s="57">
        <v>0</v>
      </c>
      <c r="AO169" s="57">
        <v>0</v>
      </c>
      <c r="AP169" s="57">
        <v>20</v>
      </c>
      <c r="AQ169" s="57" t="s">
        <v>124</v>
      </c>
      <c r="AR169" s="57">
        <v>0</v>
      </c>
      <c r="AS169" s="57">
        <v>0</v>
      </c>
      <c r="AT169" s="57">
        <v>0</v>
      </c>
      <c r="AU169" s="57">
        <v>0</v>
      </c>
      <c r="AV169" s="57" t="s">
        <v>124</v>
      </c>
      <c r="AW169" s="57" t="s">
        <v>124</v>
      </c>
      <c r="AX169" s="57" t="s">
        <v>124</v>
      </c>
      <c r="AY169" s="57" t="s">
        <v>124</v>
      </c>
      <c r="AZ169" s="57">
        <v>100</v>
      </c>
      <c r="BA169" s="57" t="s">
        <v>124</v>
      </c>
      <c r="BB169" s="57">
        <v>5</v>
      </c>
      <c r="BC169" s="57" t="s">
        <v>124</v>
      </c>
      <c r="BD169" s="57" t="s">
        <v>124</v>
      </c>
      <c r="BE169" s="57">
        <v>0</v>
      </c>
      <c r="BF169" s="57">
        <v>0</v>
      </c>
      <c r="BG169" s="57" t="s">
        <v>124</v>
      </c>
      <c r="BH169" s="57" t="s">
        <v>124</v>
      </c>
    </row>
    <row r="171" spans="4:60">
      <c r="D171" s="56" t="s">
        <v>120</v>
      </c>
      <c r="E171" s="56" t="s">
        <v>120</v>
      </c>
      <c r="F171" s="56" t="s">
        <v>120</v>
      </c>
      <c r="G171" s="56" t="s">
        <v>120</v>
      </c>
      <c r="H171" s="56" t="s">
        <v>120</v>
      </c>
      <c r="I171" s="56" t="s">
        <v>120</v>
      </c>
      <c r="J171" s="56" t="s">
        <v>120</v>
      </c>
      <c r="K171" s="56" t="s">
        <v>120</v>
      </c>
      <c r="L171" s="56" t="s">
        <v>120</v>
      </c>
      <c r="M171" s="56" t="s">
        <v>120</v>
      </c>
      <c r="N171" s="56" t="s">
        <v>120</v>
      </c>
      <c r="O171" s="56" t="s">
        <v>120</v>
      </c>
      <c r="P171" s="56" t="s">
        <v>120</v>
      </c>
      <c r="Q171" s="56" t="s">
        <v>120</v>
      </c>
      <c r="R171" s="56" t="s">
        <v>120</v>
      </c>
      <c r="S171" s="56" t="s">
        <v>120</v>
      </c>
      <c r="T171" s="56" t="s">
        <v>120</v>
      </c>
      <c r="U171" s="56" t="s">
        <v>120</v>
      </c>
      <c r="V171" s="56" t="s">
        <v>120</v>
      </c>
      <c r="W171" s="56" t="s">
        <v>120</v>
      </c>
      <c r="X171" s="56" t="s">
        <v>120</v>
      </c>
      <c r="Y171" s="56" t="s">
        <v>120</v>
      </c>
      <c r="Z171" s="56" t="s">
        <v>120</v>
      </c>
      <c r="AA171" s="56" t="s">
        <v>120</v>
      </c>
      <c r="AB171" s="56" t="s">
        <v>120</v>
      </c>
      <c r="AC171" s="56" t="s">
        <v>120</v>
      </c>
      <c r="AD171" s="56" t="s">
        <v>120</v>
      </c>
      <c r="AE171" s="56" t="s">
        <v>120</v>
      </c>
      <c r="AF171" s="56" t="s">
        <v>120</v>
      </c>
      <c r="AG171" s="56" t="s">
        <v>120</v>
      </c>
      <c r="AH171" s="56" t="s">
        <v>120</v>
      </c>
      <c r="AI171" s="56" t="s">
        <v>120</v>
      </c>
      <c r="AJ171" s="56" t="s">
        <v>120</v>
      </c>
      <c r="AK171" s="56" t="s">
        <v>120</v>
      </c>
      <c r="AL171" s="56" t="s">
        <v>120</v>
      </c>
      <c r="AM171" s="56" t="s">
        <v>120</v>
      </c>
      <c r="AN171" s="56" t="s">
        <v>120</v>
      </c>
      <c r="AO171" s="56" t="s">
        <v>120</v>
      </c>
      <c r="AP171" s="56" t="s">
        <v>120</v>
      </c>
      <c r="AQ171" s="56" t="s">
        <v>120</v>
      </c>
      <c r="AR171" s="56" t="s">
        <v>120</v>
      </c>
      <c r="AS171" s="56" t="s">
        <v>120</v>
      </c>
      <c r="AT171" s="56" t="s">
        <v>120</v>
      </c>
      <c r="AU171" s="56" t="s">
        <v>120</v>
      </c>
      <c r="AV171" s="56" t="s">
        <v>120</v>
      </c>
      <c r="AW171" s="56" t="s">
        <v>120</v>
      </c>
      <c r="AX171" s="56" t="s">
        <v>120</v>
      </c>
      <c r="AY171" s="56" t="s">
        <v>120</v>
      </c>
      <c r="AZ171" s="56" t="s">
        <v>120</v>
      </c>
      <c r="BA171" s="56" t="s">
        <v>120</v>
      </c>
      <c r="BB171" s="56" t="s">
        <v>120</v>
      </c>
      <c r="BC171" s="56" t="s">
        <v>120</v>
      </c>
      <c r="BD171" s="56" t="s">
        <v>120</v>
      </c>
      <c r="BE171" s="56" t="s">
        <v>120</v>
      </c>
      <c r="BF171" s="56" t="s">
        <v>120</v>
      </c>
      <c r="BG171" s="56" t="s">
        <v>120</v>
      </c>
      <c r="BH171" s="56" t="s">
        <v>120</v>
      </c>
    </row>
    <row r="172" spans="4:60" s="60" customFormat="1">
      <c r="D172" s="56"/>
      <c r="E172" s="56"/>
      <c r="F172" s="57" t="s">
        <v>192</v>
      </c>
      <c r="G172" s="56"/>
      <c r="H172" s="56"/>
      <c r="I172" s="57" t="s">
        <v>429</v>
      </c>
      <c r="J172" s="57" t="s">
        <v>6003</v>
      </c>
      <c r="K172" s="57" t="s">
        <v>6173</v>
      </c>
      <c r="L172" s="57" t="s">
        <v>12159</v>
      </c>
      <c r="M172" s="56"/>
      <c r="N172" s="57" t="s">
        <v>6601</v>
      </c>
      <c r="O172" s="57" t="s">
        <v>6865</v>
      </c>
      <c r="P172" s="57" t="s">
        <v>7604</v>
      </c>
      <c r="Q172" s="57" t="s">
        <v>7747</v>
      </c>
      <c r="R172" s="57" t="s">
        <v>7990</v>
      </c>
      <c r="S172" s="57" t="s">
        <v>8112</v>
      </c>
      <c r="T172" s="56"/>
      <c r="U172" s="57" t="s">
        <v>8410</v>
      </c>
      <c r="V172" s="56"/>
      <c r="W172" s="56"/>
      <c r="X172" s="57" t="s">
        <v>12381</v>
      </c>
      <c r="Y172" s="56"/>
      <c r="Z172" s="57" t="s">
        <v>148</v>
      </c>
      <c r="AB172" s="56"/>
      <c r="AC172" s="56"/>
      <c r="AD172" s="57" t="s">
        <v>380</v>
      </c>
      <c r="AE172" s="57" t="s">
        <v>252</v>
      </c>
      <c r="AF172" s="57" t="s">
        <v>260</v>
      </c>
      <c r="AG172" s="56"/>
      <c r="AH172" s="56"/>
      <c r="AI172" s="56"/>
      <c r="AJ172" s="53"/>
      <c r="AK172" s="57" t="s">
        <v>9424</v>
      </c>
      <c r="AL172" s="57" t="s">
        <v>9488</v>
      </c>
      <c r="AM172" s="57" t="s">
        <v>500</v>
      </c>
      <c r="AN172" s="57" t="s">
        <v>35</v>
      </c>
      <c r="AO172" s="56"/>
      <c r="AP172" s="56"/>
      <c r="AQ172" s="57" t="s">
        <v>10153</v>
      </c>
      <c r="AR172" s="56"/>
      <c r="AS172" s="56"/>
      <c r="AT172" s="57" t="s">
        <v>10647</v>
      </c>
      <c r="AU172" s="57" t="s">
        <v>520</v>
      </c>
      <c r="AV172" s="57" t="s">
        <v>10803</v>
      </c>
      <c r="AW172" s="56"/>
      <c r="AX172" s="57" t="s">
        <v>421</v>
      </c>
      <c r="AY172" s="57" t="s">
        <v>11000</v>
      </c>
      <c r="AZ172" s="56"/>
      <c r="BA172" s="57" t="s">
        <v>11821</v>
      </c>
      <c r="BB172" s="56"/>
      <c r="BC172" s="56"/>
      <c r="BD172" s="57" t="s">
        <v>490</v>
      </c>
      <c r="BE172" s="56"/>
      <c r="BF172" s="57" t="s">
        <v>11629</v>
      </c>
      <c r="BG172" s="57" t="s">
        <v>12545</v>
      </c>
      <c r="BH172" s="56"/>
    </row>
    <row r="173" spans="4:60">
      <c r="D173" s="56"/>
      <c r="E173" s="56"/>
      <c r="G173" s="56"/>
      <c r="H173" s="56"/>
      <c r="M173" s="56"/>
      <c r="T173" s="56"/>
      <c r="V173" s="56"/>
      <c r="W173" s="56"/>
      <c r="Y173" s="56"/>
      <c r="AB173" s="56"/>
      <c r="AC173" s="56"/>
      <c r="AG173" s="56"/>
      <c r="AH173" s="56"/>
      <c r="AI173" s="56"/>
      <c r="AO173" s="56"/>
      <c r="AP173" s="56"/>
      <c r="AR173" s="56"/>
      <c r="AS173" s="56"/>
      <c r="AW173" s="56"/>
      <c r="AZ173" s="56"/>
      <c r="BB173" s="56"/>
      <c r="BC173" s="56"/>
      <c r="BE173" s="56"/>
      <c r="BH173" s="56"/>
    </row>
    <row r="174" spans="4:60">
      <c r="D174" s="56" t="s">
        <v>121</v>
      </c>
      <c r="E174" s="56" t="s">
        <v>121</v>
      </c>
      <c r="F174" s="56" t="s">
        <v>121</v>
      </c>
      <c r="G174" s="56" t="s">
        <v>121</v>
      </c>
      <c r="H174" s="56" t="s">
        <v>121</v>
      </c>
      <c r="I174" s="56" t="s">
        <v>121</v>
      </c>
      <c r="J174" s="56" t="s">
        <v>121</v>
      </c>
      <c r="K174" s="56" t="s">
        <v>121</v>
      </c>
      <c r="L174" s="56" t="s">
        <v>121</v>
      </c>
      <c r="M174" s="56" t="s">
        <v>121</v>
      </c>
      <c r="N174" s="56" t="s">
        <v>121</v>
      </c>
      <c r="O174" s="56" t="s">
        <v>121</v>
      </c>
      <c r="P174" s="56" t="s">
        <v>121</v>
      </c>
      <c r="Q174" s="56" t="s">
        <v>121</v>
      </c>
      <c r="R174" s="56" t="s">
        <v>121</v>
      </c>
      <c r="S174" s="56" t="s">
        <v>121</v>
      </c>
      <c r="T174" s="56" t="s">
        <v>121</v>
      </c>
      <c r="U174" s="56" t="s">
        <v>121</v>
      </c>
      <c r="V174" s="56" t="s">
        <v>121</v>
      </c>
      <c r="W174" s="56" t="s">
        <v>121</v>
      </c>
      <c r="X174" s="56" t="s">
        <v>121</v>
      </c>
      <c r="Y174" s="56" t="s">
        <v>121</v>
      </c>
      <c r="Z174" s="56" t="s">
        <v>121</v>
      </c>
      <c r="AA174" s="56" t="s">
        <v>121</v>
      </c>
      <c r="AB174" s="56" t="s">
        <v>121</v>
      </c>
      <c r="AC174" s="56" t="s">
        <v>121</v>
      </c>
      <c r="AD174" s="56" t="s">
        <v>121</v>
      </c>
      <c r="AE174" s="56" t="s">
        <v>121</v>
      </c>
      <c r="AF174" s="56" t="s">
        <v>121</v>
      </c>
      <c r="AG174" s="56" t="s">
        <v>121</v>
      </c>
      <c r="AH174" s="56" t="s">
        <v>121</v>
      </c>
      <c r="AI174" s="56" t="s">
        <v>121</v>
      </c>
      <c r="AJ174" s="56" t="s">
        <v>121</v>
      </c>
      <c r="AK174" s="56" t="s">
        <v>121</v>
      </c>
      <c r="AL174" s="56" t="s">
        <v>121</v>
      </c>
      <c r="AM174" s="56" t="s">
        <v>121</v>
      </c>
      <c r="AN174" s="56" t="s">
        <v>121</v>
      </c>
      <c r="AO174" s="56" t="s">
        <v>121</v>
      </c>
      <c r="AP174" s="56" t="s">
        <v>121</v>
      </c>
      <c r="AQ174" s="56" t="s">
        <v>121</v>
      </c>
      <c r="AR174" s="56" t="s">
        <v>121</v>
      </c>
      <c r="AS174" s="56" t="s">
        <v>121</v>
      </c>
      <c r="AT174" s="56" t="s">
        <v>121</v>
      </c>
      <c r="AU174" s="56" t="s">
        <v>121</v>
      </c>
      <c r="AV174" s="56" t="s">
        <v>121</v>
      </c>
      <c r="AW174" s="56" t="s">
        <v>121</v>
      </c>
      <c r="AX174" s="56" t="s">
        <v>121</v>
      </c>
      <c r="AY174" s="56" t="s">
        <v>121</v>
      </c>
      <c r="AZ174" s="56" t="s">
        <v>121</v>
      </c>
      <c r="BA174" s="56" t="s">
        <v>121</v>
      </c>
      <c r="BB174" s="56" t="s">
        <v>121</v>
      </c>
      <c r="BC174" s="56" t="s">
        <v>121</v>
      </c>
      <c r="BD174" s="56" t="s">
        <v>121</v>
      </c>
      <c r="BE174" s="56" t="s">
        <v>121</v>
      </c>
      <c r="BF174" s="56" t="s">
        <v>121</v>
      </c>
      <c r="BG174" s="56" t="s">
        <v>121</v>
      </c>
      <c r="BH174" s="56" t="s">
        <v>121</v>
      </c>
    </row>
    <row r="176" spans="4:60">
      <c r="D176" s="56" t="s">
        <v>115</v>
      </c>
      <c r="E176" s="56" t="s">
        <v>115</v>
      </c>
      <c r="F176" s="56" t="s">
        <v>115</v>
      </c>
      <c r="G176" s="56" t="s">
        <v>115</v>
      </c>
      <c r="H176" s="56" t="s">
        <v>115</v>
      </c>
      <c r="I176" s="56" t="s">
        <v>115</v>
      </c>
      <c r="J176" s="56" t="s">
        <v>115</v>
      </c>
      <c r="K176" s="56" t="s">
        <v>115</v>
      </c>
      <c r="L176" s="56" t="s">
        <v>115</v>
      </c>
      <c r="M176" s="56" t="s">
        <v>115</v>
      </c>
      <c r="N176" s="56" t="s">
        <v>115</v>
      </c>
      <c r="O176" s="56" t="s">
        <v>115</v>
      </c>
      <c r="P176" s="56" t="s">
        <v>115</v>
      </c>
      <c r="Q176" s="56" t="s">
        <v>115</v>
      </c>
      <c r="R176" s="56" t="s">
        <v>115</v>
      </c>
      <c r="S176" s="56" t="s">
        <v>115</v>
      </c>
      <c r="T176" s="56" t="s">
        <v>115</v>
      </c>
      <c r="U176" s="56" t="s">
        <v>115</v>
      </c>
      <c r="V176" s="56" t="s">
        <v>115</v>
      </c>
      <c r="W176" s="56" t="s">
        <v>115</v>
      </c>
      <c r="X176" s="56" t="s">
        <v>115</v>
      </c>
      <c r="Y176" s="56" t="s">
        <v>115</v>
      </c>
      <c r="Z176" s="56" t="s">
        <v>115</v>
      </c>
      <c r="AA176" s="56" t="s">
        <v>115</v>
      </c>
      <c r="AB176" s="56" t="s">
        <v>115</v>
      </c>
      <c r="AC176" s="56" t="s">
        <v>115</v>
      </c>
      <c r="AD176" s="56" t="s">
        <v>115</v>
      </c>
      <c r="AE176" s="56" t="s">
        <v>115</v>
      </c>
      <c r="AF176" s="56" t="s">
        <v>115</v>
      </c>
      <c r="AG176" s="56" t="s">
        <v>115</v>
      </c>
      <c r="AH176" s="56" t="s">
        <v>115</v>
      </c>
      <c r="AI176" s="56" t="s">
        <v>115</v>
      </c>
      <c r="AJ176" s="56" t="s">
        <v>115</v>
      </c>
      <c r="AK176" s="56" t="s">
        <v>115</v>
      </c>
      <c r="AL176" s="56" t="s">
        <v>115</v>
      </c>
      <c r="AM176" s="56" t="s">
        <v>115</v>
      </c>
      <c r="AN176" s="56" t="s">
        <v>115</v>
      </c>
      <c r="AO176" s="56" t="s">
        <v>115</v>
      </c>
      <c r="AP176" s="56" t="s">
        <v>115</v>
      </c>
      <c r="AQ176" s="56" t="s">
        <v>115</v>
      </c>
      <c r="AR176" s="56" t="s">
        <v>115</v>
      </c>
      <c r="AS176" s="56" t="s">
        <v>115</v>
      </c>
      <c r="AT176" s="56" t="s">
        <v>115</v>
      </c>
      <c r="AU176" s="56" t="s">
        <v>115</v>
      </c>
      <c r="AV176" s="56" t="s">
        <v>115</v>
      </c>
      <c r="AW176" s="56" t="s">
        <v>115</v>
      </c>
      <c r="AX176" s="56" t="s">
        <v>115</v>
      </c>
      <c r="AY176" s="56" t="s">
        <v>115</v>
      </c>
      <c r="AZ176" s="56" t="s">
        <v>115</v>
      </c>
      <c r="BA176" s="56" t="s">
        <v>115</v>
      </c>
      <c r="BB176" s="56" t="s">
        <v>115</v>
      </c>
      <c r="BC176" s="56" t="s">
        <v>115</v>
      </c>
      <c r="BD176" s="56" t="s">
        <v>115</v>
      </c>
      <c r="BE176" s="56" t="s">
        <v>115</v>
      </c>
      <c r="BF176" s="56" t="s">
        <v>115</v>
      </c>
      <c r="BG176" s="56" t="s">
        <v>115</v>
      </c>
      <c r="BH176" s="56" t="s">
        <v>115</v>
      </c>
    </row>
    <row r="177" spans="4:60">
      <c r="D177" s="57" t="s">
        <v>116</v>
      </c>
      <c r="E177" s="57" t="s">
        <v>256</v>
      </c>
      <c r="F177" s="57" t="s">
        <v>116</v>
      </c>
      <c r="G177" s="57" t="s">
        <v>116</v>
      </c>
      <c r="H177" s="57" t="s">
        <v>116</v>
      </c>
      <c r="I177" s="57" t="s">
        <v>123</v>
      </c>
      <c r="J177" s="57" t="s">
        <v>116</v>
      </c>
      <c r="K177" s="57" t="s">
        <v>116</v>
      </c>
      <c r="L177" s="57" t="s">
        <v>116</v>
      </c>
      <c r="M177" s="57" t="s">
        <v>116</v>
      </c>
      <c r="N177" s="57" t="s">
        <v>116</v>
      </c>
      <c r="O177" s="57" t="s">
        <v>116</v>
      </c>
      <c r="P177" s="57" t="s">
        <v>116</v>
      </c>
      <c r="Q177" s="57" t="s">
        <v>116</v>
      </c>
      <c r="R177" s="57" t="s">
        <v>116</v>
      </c>
      <c r="S177" s="57" t="s">
        <v>68</v>
      </c>
      <c r="T177" s="57" t="s">
        <v>116</v>
      </c>
      <c r="U177" s="57" t="s">
        <v>123</v>
      </c>
      <c r="V177" s="57" t="s">
        <v>213</v>
      </c>
      <c r="W177" s="57" t="s">
        <v>116</v>
      </c>
      <c r="X177" s="57" t="s">
        <v>213</v>
      </c>
      <c r="Y177" s="57" t="s">
        <v>116</v>
      </c>
      <c r="Z177" s="57" t="s">
        <v>123</v>
      </c>
      <c r="AA177" s="57" t="s">
        <v>116</v>
      </c>
      <c r="AB177" s="57" t="s">
        <v>256</v>
      </c>
      <c r="AC177" s="57" t="s">
        <v>68</v>
      </c>
      <c r="AD177" s="57" t="s">
        <v>116</v>
      </c>
      <c r="AE177" s="57" t="s">
        <v>116</v>
      </c>
      <c r="AF177" s="57" t="s">
        <v>116</v>
      </c>
      <c r="AG177" s="57" t="s">
        <v>213</v>
      </c>
      <c r="AH177" s="57" t="s">
        <v>116</v>
      </c>
      <c r="AI177" s="57" t="s">
        <v>116</v>
      </c>
      <c r="AJ177" s="57" t="s">
        <v>68</v>
      </c>
      <c r="AK177" s="57" t="s">
        <v>68</v>
      </c>
      <c r="AL177" s="57" t="s">
        <v>116</v>
      </c>
      <c r="AM177" s="57" t="s">
        <v>123</v>
      </c>
      <c r="AN177" s="57" t="s">
        <v>116</v>
      </c>
      <c r="AO177" s="57" t="s">
        <v>116</v>
      </c>
      <c r="AP177" s="57" t="s">
        <v>116</v>
      </c>
      <c r="AQ177" s="57" t="s">
        <v>68</v>
      </c>
      <c r="AR177" s="57" t="s">
        <v>116</v>
      </c>
      <c r="AS177" s="57" t="s">
        <v>116</v>
      </c>
      <c r="AT177" s="57" t="s">
        <v>116</v>
      </c>
      <c r="AU177" s="57" t="s">
        <v>116</v>
      </c>
      <c r="AV177" s="57" t="s">
        <v>123</v>
      </c>
      <c r="AW177" s="57" t="s">
        <v>213</v>
      </c>
      <c r="AX177" s="57" t="s">
        <v>68</v>
      </c>
      <c r="AY177" s="57" t="s">
        <v>116</v>
      </c>
      <c r="AZ177" s="57" t="s">
        <v>116</v>
      </c>
      <c r="BA177" s="57" t="s">
        <v>116</v>
      </c>
      <c r="BB177" s="57" t="s">
        <v>213</v>
      </c>
      <c r="BC177" s="57" t="s">
        <v>213</v>
      </c>
      <c r="BD177" s="57" t="s">
        <v>123</v>
      </c>
      <c r="BE177" s="57" t="s">
        <v>116</v>
      </c>
      <c r="BF177" s="57" t="s">
        <v>123</v>
      </c>
      <c r="BG177" s="57" t="s">
        <v>123</v>
      </c>
      <c r="BH177" s="57" t="s">
        <v>123</v>
      </c>
    </row>
    <row r="179" spans="4:60">
      <c r="D179" s="56" t="s">
        <v>117</v>
      </c>
      <c r="E179" s="56" t="s">
        <v>117</v>
      </c>
      <c r="F179" s="56" t="s">
        <v>117</v>
      </c>
      <c r="G179" s="56" t="s">
        <v>117</v>
      </c>
      <c r="H179" s="56" t="s">
        <v>117</v>
      </c>
      <c r="I179" s="56" t="s">
        <v>117</v>
      </c>
      <c r="J179" s="56" t="s">
        <v>117</v>
      </c>
      <c r="K179" s="56" t="s">
        <v>117</v>
      </c>
      <c r="L179" s="56" t="s">
        <v>117</v>
      </c>
      <c r="M179" s="56" t="s">
        <v>117</v>
      </c>
      <c r="N179" s="56" t="s">
        <v>117</v>
      </c>
      <c r="O179" s="56" t="s">
        <v>117</v>
      </c>
      <c r="P179" s="56" t="s">
        <v>117</v>
      </c>
      <c r="Q179" s="56" t="s">
        <v>117</v>
      </c>
      <c r="R179" s="56" t="s">
        <v>117</v>
      </c>
      <c r="S179" s="56" t="s">
        <v>117</v>
      </c>
      <c r="T179" s="56" t="s">
        <v>117</v>
      </c>
      <c r="U179" s="56" t="s">
        <v>117</v>
      </c>
      <c r="V179" s="56" t="s">
        <v>117</v>
      </c>
      <c r="W179" s="56" t="s">
        <v>117</v>
      </c>
      <c r="X179" s="56" t="s">
        <v>117</v>
      </c>
      <c r="Y179" s="56" t="s">
        <v>117</v>
      </c>
      <c r="Z179" s="56" t="s">
        <v>117</v>
      </c>
      <c r="AA179" s="56" t="s">
        <v>117</v>
      </c>
      <c r="AB179" s="56" t="s">
        <v>117</v>
      </c>
      <c r="AC179" s="56" t="s">
        <v>117</v>
      </c>
      <c r="AD179" s="56" t="s">
        <v>117</v>
      </c>
      <c r="AE179" s="56" t="s">
        <v>117</v>
      </c>
      <c r="AF179" s="56" t="s">
        <v>117</v>
      </c>
      <c r="AG179" s="56" t="s">
        <v>117</v>
      </c>
      <c r="AH179" s="56" t="s">
        <v>117</v>
      </c>
      <c r="AI179" s="56" t="s">
        <v>117</v>
      </c>
      <c r="AJ179" s="56" t="s">
        <v>117</v>
      </c>
      <c r="AK179" s="56" t="s">
        <v>117</v>
      </c>
      <c r="AL179" s="56" t="s">
        <v>117</v>
      </c>
      <c r="AM179" s="56" t="s">
        <v>117</v>
      </c>
      <c r="AN179" s="56" t="s">
        <v>117</v>
      </c>
      <c r="AO179" s="56" t="s">
        <v>117</v>
      </c>
      <c r="AP179" s="56" t="s">
        <v>117</v>
      </c>
      <c r="AQ179" s="56" t="s">
        <v>117</v>
      </c>
      <c r="AR179" s="56" t="s">
        <v>117</v>
      </c>
      <c r="AS179" s="56" t="s">
        <v>117</v>
      </c>
      <c r="AT179" s="56" t="s">
        <v>117</v>
      </c>
      <c r="AU179" s="56" t="s">
        <v>117</v>
      </c>
      <c r="AV179" s="56" t="s">
        <v>117</v>
      </c>
      <c r="AW179" s="56" t="s">
        <v>117</v>
      </c>
      <c r="AX179" s="56" t="s">
        <v>117</v>
      </c>
      <c r="AY179" s="56" t="s">
        <v>117</v>
      </c>
      <c r="AZ179" s="56" t="s">
        <v>117</v>
      </c>
      <c r="BA179" s="56" t="s">
        <v>117</v>
      </c>
      <c r="BB179" s="56" t="s">
        <v>117</v>
      </c>
      <c r="BC179" s="56" t="s">
        <v>117</v>
      </c>
      <c r="BD179" s="56" t="s">
        <v>117</v>
      </c>
      <c r="BE179" s="56" t="s">
        <v>117</v>
      </c>
      <c r="BF179" s="56" t="s">
        <v>117</v>
      </c>
      <c r="BG179" s="56" t="s">
        <v>117</v>
      </c>
      <c r="BH179" s="56" t="s">
        <v>117</v>
      </c>
    </row>
    <row r="180" spans="4:60">
      <c r="D180" s="57">
        <v>550000</v>
      </c>
      <c r="E180" s="57">
        <v>0</v>
      </c>
      <c r="F180" s="57">
        <v>39017</v>
      </c>
      <c r="G180" s="57">
        <v>21747</v>
      </c>
      <c r="H180" s="57">
        <v>79712</v>
      </c>
      <c r="I180" s="57" t="s">
        <v>124</v>
      </c>
      <c r="J180" s="57">
        <v>171198</v>
      </c>
      <c r="K180" s="57">
        <v>67890</v>
      </c>
      <c r="L180" s="57">
        <v>14804.55</v>
      </c>
      <c r="M180" s="57">
        <v>18841</v>
      </c>
      <c r="N180" s="57">
        <v>21928</v>
      </c>
      <c r="O180" s="57">
        <v>22373.55</v>
      </c>
      <c r="P180" s="57">
        <v>91073</v>
      </c>
      <c r="Q180" s="57">
        <v>0</v>
      </c>
      <c r="R180" s="57">
        <v>76659</v>
      </c>
      <c r="S180" s="57" t="s">
        <v>124</v>
      </c>
      <c r="T180" s="57">
        <v>3208.9</v>
      </c>
      <c r="U180" s="57" t="s">
        <v>124</v>
      </c>
      <c r="V180" s="57" t="s">
        <v>124</v>
      </c>
      <c r="W180" s="57">
        <v>3849</v>
      </c>
      <c r="X180" s="57" t="s">
        <v>124</v>
      </c>
      <c r="Y180" s="57">
        <v>5716.32</v>
      </c>
      <c r="Z180" s="57" t="s">
        <v>124</v>
      </c>
      <c r="AA180" s="57">
        <v>670000</v>
      </c>
      <c r="AB180" s="57">
        <v>40002</v>
      </c>
      <c r="AC180" s="57" t="s">
        <v>124</v>
      </c>
      <c r="AD180" s="57">
        <v>100000</v>
      </c>
      <c r="AE180" s="57">
        <v>140026</v>
      </c>
      <c r="AF180" s="57">
        <v>93746</v>
      </c>
      <c r="AG180" s="57" t="s">
        <v>124</v>
      </c>
      <c r="AH180" s="57">
        <v>71100</v>
      </c>
      <c r="AI180" s="57">
        <v>95300</v>
      </c>
      <c r="AJ180" s="57" t="s">
        <v>124</v>
      </c>
      <c r="AK180" s="57" t="s">
        <v>124</v>
      </c>
      <c r="AL180" s="57">
        <v>3057</v>
      </c>
      <c r="AM180" s="57" t="s">
        <v>124</v>
      </c>
      <c r="AN180" s="57">
        <v>161453</v>
      </c>
      <c r="AO180" s="57">
        <v>12100</v>
      </c>
      <c r="AQ180" s="57" t="s">
        <v>124</v>
      </c>
      <c r="AR180" s="57">
        <v>190000</v>
      </c>
      <c r="AS180" s="57">
        <v>701930</v>
      </c>
      <c r="AT180" s="57">
        <v>788494</v>
      </c>
      <c r="AU180" s="57">
        <v>159000</v>
      </c>
      <c r="AV180" s="57" t="s">
        <v>124</v>
      </c>
      <c r="AW180" s="57" t="s">
        <v>124</v>
      </c>
      <c r="AX180" s="57" t="s">
        <v>124</v>
      </c>
      <c r="AY180" s="57">
        <v>93527.35</v>
      </c>
      <c r="AZ180" s="57">
        <v>210409</v>
      </c>
      <c r="BA180" s="57">
        <v>221825</v>
      </c>
      <c r="BB180" s="57" t="s">
        <v>124</v>
      </c>
      <c r="BC180" s="57" t="s">
        <v>124</v>
      </c>
      <c r="BD180" s="57" t="s">
        <v>124</v>
      </c>
      <c r="BE180" s="57">
        <v>5029</v>
      </c>
      <c r="BF180" s="57" t="s">
        <v>124</v>
      </c>
      <c r="BG180" s="57" t="s">
        <v>124</v>
      </c>
      <c r="BH180" s="57" t="s">
        <v>124</v>
      </c>
    </row>
    <row r="182" spans="4:60">
      <c r="D182" s="56" t="s">
        <v>118</v>
      </c>
      <c r="E182" s="56" t="s">
        <v>118</v>
      </c>
      <c r="F182" s="56" t="s">
        <v>118</v>
      </c>
      <c r="G182" s="56" t="s">
        <v>118</v>
      </c>
      <c r="H182" s="56" t="s">
        <v>118</v>
      </c>
      <c r="I182" s="56" t="s">
        <v>118</v>
      </c>
      <c r="J182" s="56" t="s">
        <v>118</v>
      </c>
      <c r="K182" s="56" t="s">
        <v>118</v>
      </c>
      <c r="L182" s="56" t="s">
        <v>118</v>
      </c>
      <c r="M182" s="56" t="s">
        <v>118</v>
      </c>
      <c r="N182" s="56" t="s">
        <v>118</v>
      </c>
      <c r="O182" s="56" t="s">
        <v>118</v>
      </c>
      <c r="P182" s="56" t="s">
        <v>118</v>
      </c>
      <c r="Q182" s="56" t="s">
        <v>118</v>
      </c>
      <c r="R182" s="56" t="s">
        <v>118</v>
      </c>
      <c r="S182" s="56" t="s">
        <v>118</v>
      </c>
      <c r="T182" s="56" t="s">
        <v>118</v>
      </c>
      <c r="U182" s="56" t="s">
        <v>118</v>
      </c>
      <c r="V182" s="56" t="s">
        <v>118</v>
      </c>
      <c r="W182" s="56" t="s">
        <v>118</v>
      </c>
      <c r="X182" s="56" t="s">
        <v>118</v>
      </c>
      <c r="Y182" s="56" t="s">
        <v>118</v>
      </c>
      <c r="Z182" s="56" t="s">
        <v>118</v>
      </c>
      <c r="AA182" s="56" t="s">
        <v>118</v>
      </c>
      <c r="AB182" s="56" t="s">
        <v>118</v>
      </c>
      <c r="AC182" s="56" t="s">
        <v>118</v>
      </c>
      <c r="AD182" s="56" t="s">
        <v>118</v>
      </c>
      <c r="AE182" s="56" t="s">
        <v>118</v>
      </c>
      <c r="AF182" s="56" t="s">
        <v>118</v>
      </c>
      <c r="AG182" s="56" t="s">
        <v>118</v>
      </c>
      <c r="AH182" s="56" t="s">
        <v>118</v>
      </c>
      <c r="AI182" s="56" t="s">
        <v>118</v>
      </c>
      <c r="AJ182" s="56" t="s">
        <v>118</v>
      </c>
      <c r="AK182" s="56" t="s">
        <v>118</v>
      </c>
      <c r="AL182" s="56" t="s">
        <v>118</v>
      </c>
      <c r="AM182" s="56" t="s">
        <v>118</v>
      </c>
      <c r="AN182" s="56" t="s">
        <v>118</v>
      </c>
      <c r="AO182" s="56" t="s">
        <v>118</v>
      </c>
      <c r="AP182" s="56" t="s">
        <v>118</v>
      </c>
      <c r="AQ182" s="56" t="s">
        <v>118</v>
      </c>
      <c r="AR182" s="56" t="s">
        <v>118</v>
      </c>
      <c r="AS182" s="56" t="s">
        <v>118</v>
      </c>
      <c r="AT182" s="56" t="s">
        <v>118</v>
      </c>
      <c r="AU182" s="56" t="s">
        <v>118</v>
      </c>
      <c r="AV182" s="56" t="s">
        <v>118</v>
      </c>
      <c r="AW182" s="56" t="s">
        <v>118</v>
      </c>
      <c r="AX182" s="56" t="s">
        <v>118</v>
      </c>
      <c r="AY182" s="56" t="s">
        <v>118</v>
      </c>
      <c r="AZ182" s="56" t="s">
        <v>118</v>
      </c>
      <c r="BA182" s="56" t="s">
        <v>118</v>
      </c>
      <c r="BB182" s="56" t="s">
        <v>118</v>
      </c>
      <c r="BC182" s="56" t="s">
        <v>118</v>
      </c>
      <c r="BD182" s="56" t="s">
        <v>118</v>
      </c>
      <c r="BE182" s="56" t="s">
        <v>118</v>
      </c>
      <c r="BF182" s="56" t="s">
        <v>118</v>
      </c>
      <c r="BG182" s="56" t="s">
        <v>118</v>
      </c>
      <c r="BH182" s="56" t="s">
        <v>118</v>
      </c>
    </row>
    <row r="183" spans="4:60">
      <c r="D183" s="57" t="s">
        <v>340</v>
      </c>
      <c r="E183" s="57" t="s">
        <v>310</v>
      </c>
      <c r="F183" s="57" t="s">
        <v>193</v>
      </c>
      <c r="G183" s="57" t="s">
        <v>448</v>
      </c>
      <c r="H183" s="57" t="s">
        <v>357</v>
      </c>
      <c r="I183" s="57" t="s">
        <v>124</v>
      </c>
      <c r="J183" s="57" t="s">
        <v>6004</v>
      </c>
      <c r="K183" s="57" t="s">
        <v>6174</v>
      </c>
      <c r="L183" s="57" t="s">
        <v>12160</v>
      </c>
      <c r="M183" s="57" t="s">
        <v>6387</v>
      </c>
      <c r="N183" s="57" t="s">
        <v>6602</v>
      </c>
      <c r="O183" s="57" t="s">
        <v>6866</v>
      </c>
      <c r="P183" s="57" t="s">
        <v>7605</v>
      </c>
      <c r="Q183" s="57" t="s">
        <v>7748</v>
      </c>
      <c r="R183" s="57" t="s">
        <v>7991</v>
      </c>
      <c r="S183" s="57" t="s">
        <v>124</v>
      </c>
      <c r="T183" s="57" t="s">
        <v>12308</v>
      </c>
      <c r="U183" s="57" t="s">
        <v>124</v>
      </c>
      <c r="V183" s="57" t="s">
        <v>124</v>
      </c>
      <c r="W183" s="57" t="s">
        <v>8695</v>
      </c>
      <c r="X183" s="57" t="s">
        <v>124</v>
      </c>
      <c r="Y183" s="57" t="s">
        <v>8889</v>
      </c>
      <c r="Z183" s="57" t="s">
        <v>124</v>
      </c>
      <c r="AA183" s="57" t="s">
        <v>221</v>
      </c>
      <c r="AB183" s="57" t="s">
        <v>291</v>
      </c>
      <c r="AC183" s="57" t="s">
        <v>124</v>
      </c>
      <c r="AD183" s="57" t="s">
        <v>381</v>
      </c>
      <c r="AE183" s="57" t="s">
        <v>253</v>
      </c>
      <c r="AF183" s="57" t="s">
        <v>476</v>
      </c>
      <c r="AG183" s="57" t="s">
        <v>124</v>
      </c>
      <c r="AH183" s="57" t="s">
        <v>404</v>
      </c>
      <c r="AI183" s="57" t="s">
        <v>9147</v>
      </c>
      <c r="AJ183" s="57" t="s">
        <v>124</v>
      </c>
      <c r="AK183" s="57" t="s">
        <v>124</v>
      </c>
      <c r="AL183" s="57" t="s">
        <v>9489</v>
      </c>
      <c r="AM183" s="57" t="s">
        <v>124</v>
      </c>
      <c r="AN183" s="57" t="s">
        <v>9754</v>
      </c>
      <c r="AO183" s="57" t="s">
        <v>271</v>
      </c>
      <c r="AP183" s="57" t="s">
        <v>9931</v>
      </c>
      <c r="AQ183" s="57" t="s">
        <v>124</v>
      </c>
      <c r="AR183" s="57" t="s">
        <v>10304</v>
      </c>
      <c r="AS183" s="57" t="s">
        <v>10478</v>
      </c>
      <c r="AT183" s="57" t="s">
        <v>10648</v>
      </c>
      <c r="AU183" s="57" t="s">
        <v>521</v>
      </c>
      <c r="AV183" s="57" t="s">
        <v>124</v>
      </c>
      <c r="AW183" s="57" t="s">
        <v>124</v>
      </c>
      <c r="AX183" s="57" t="s">
        <v>124</v>
      </c>
      <c r="AY183" s="57" t="s">
        <v>11001</v>
      </c>
      <c r="AZ183" s="57" t="s">
        <v>11194</v>
      </c>
      <c r="BA183" s="57" t="s">
        <v>11825</v>
      </c>
      <c r="BB183" s="57" t="s">
        <v>124</v>
      </c>
      <c r="BC183" s="57" t="s">
        <v>124</v>
      </c>
      <c r="BD183" s="57" t="s">
        <v>124</v>
      </c>
      <c r="BE183" s="57" t="s">
        <v>11524</v>
      </c>
      <c r="BF183" s="57" t="s">
        <v>124</v>
      </c>
      <c r="BG183" s="57" t="s">
        <v>124</v>
      </c>
      <c r="BH183" s="57" t="s">
        <v>124</v>
      </c>
    </row>
    <row r="185" spans="4:60">
      <c r="D185" s="56" t="s">
        <v>119</v>
      </c>
      <c r="E185" s="56" t="s">
        <v>119</v>
      </c>
      <c r="F185" s="56" t="s">
        <v>119</v>
      </c>
      <c r="G185" s="56" t="s">
        <v>119</v>
      </c>
      <c r="H185" s="56" t="s">
        <v>119</v>
      </c>
      <c r="I185" s="56" t="s">
        <v>119</v>
      </c>
      <c r="J185" s="56" t="s">
        <v>119</v>
      </c>
      <c r="K185" s="56" t="s">
        <v>119</v>
      </c>
      <c r="L185" s="56" t="s">
        <v>119</v>
      </c>
      <c r="M185" s="56" t="s">
        <v>119</v>
      </c>
      <c r="N185" s="56" t="s">
        <v>119</v>
      </c>
      <c r="O185" s="56" t="s">
        <v>119</v>
      </c>
      <c r="P185" s="56" t="s">
        <v>119</v>
      </c>
      <c r="Q185" s="56" t="s">
        <v>119</v>
      </c>
      <c r="R185" s="56" t="s">
        <v>119</v>
      </c>
      <c r="S185" s="56" t="s">
        <v>119</v>
      </c>
      <c r="T185" s="56" t="s">
        <v>119</v>
      </c>
      <c r="U185" s="56" t="s">
        <v>119</v>
      </c>
      <c r="V185" s="56" t="s">
        <v>119</v>
      </c>
      <c r="W185" s="56" t="s">
        <v>119</v>
      </c>
      <c r="X185" s="56" t="s">
        <v>119</v>
      </c>
      <c r="Y185" s="56" t="s">
        <v>119</v>
      </c>
      <c r="Z185" s="56" t="s">
        <v>119</v>
      </c>
      <c r="AA185" s="56" t="s">
        <v>119</v>
      </c>
      <c r="AB185" s="56" t="s">
        <v>119</v>
      </c>
      <c r="AC185" s="56" t="s">
        <v>119</v>
      </c>
      <c r="AD185" s="56" t="s">
        <v>119</v>
      </c>
      <c r="AE185" s="56" t="s">
        <v>119</v>
      </c>
      <c r="AF185" s="56" t="s">
        <v>119</v>
      </c>
      <c r="AG185" s="56" t="s">
        <v>119</v>
      </c>
      <c r="AH185" s="56" t="s">
        <v>119</v>
      </c>
      <c r="AI185" s="56" t="s">
        <v>119</v>
      </c>
      <c r="AJ185" s="56" t="s">
        <v>119</v>
      </c>
      <c r="AK185" s="56" t="s">
        <v>119</v>
      </c>
      <c r="AL185" s="56" t="s">
        <v>119</v>
      </c>
      <c r="AM185" s="56" t="s">
        <v>119</v>
      </c>
      <c r="AN185" s="56" t="s">
        <v>119</v>
      </c>
      <c r="AO185" s="56" t="s">
        <v>119</v>
      </c>
      <c r="AP185" s="56" t="s">
        <v>119</v>
      </c>
      <c r="AQ185" s="56" t="s">
        <v>119</v>
      </c>
      <c r="AR185" s="56" t="s">
        <v>119</v>
      </c>
      <c r="AS185" s="56" t="s">
        <v>119</v>
      </c>
      <c r="AT185" s="56" t="s">
        <v>119</v>
      </c>
      <c r="AU185" s="56" t="s">
        <v>119</v>
      </c>
      <c r="AV185" s="56" t="s">
        <v>119</v>
      </c>
      <c r="AW185" s="56" t="s">
        <v>119</v>
      </c>
      <c r="AX185" s="56" t="s">
        <v>119</v>
      </c>
      <c r="AY185" s="56" t="s">
        <v>119</v>
      </c>
      <c r="AZ185" s="56" t="s">
        <v>119</v>
      </c>
      <c r="BA185" s="56" t="s">
        <v>119</v>
      </c>
      <c r="BB185" s="56" t="s">
        <v>119</v>
      </c>
      <c r="BC185" s="56" t="s">
        <v>119</v>
      </c>
      <c r="BD185" s="56" t="s">
        <v>119</v>
      </c>
      <c r="BE185" s="56" t="s">
        <v>119</v>
      </c>
      <c r="BF185" s="56" t="s">
        <v>119</v>
      </c>
      <c r="BG185" s="56" t="s">
        <v>119</v>
      </c>
      <c r="BH185" s="56" t="s">
        <v>119</v>
      </c>
    </row>
    <row r="186" spans="4:60">
      <c r="D186" s="57">
        <v>0</v>
      </c>
      <c r="F186" s="57">
        <v>100</v>
      </c>
      <c r="H186" s="57">
        <v>95</v>
      </c>
      <c r="I186" s="57" t="s">
        <v>124</v>
      </c>
      <c r="K186" s="57">
        <v>100</v>
      </c>
      <c r="L186" s="57">
        <v>0</v>
      </c>
      <c r="M186" s="57">
        <v>100</v>
      </c>
      <c r="N186" s="57">
        <v>100</v>
      </c>
      <c r="O186" s="57">
        <v>96</v>
      </c>
      <c r="P186" s="57">
        <v>100</v>
      </c>
      <c r="Q186" s="57">
        <v>100</v>
      </c>
      <c r="R186" s="57">
        <v>100</v>
      </c>
      <c r="S186" s="57" t="s">
        <v>124</v>
      </c>
      <c r="T186" s="57">
        <v>0</v>
      </c>
      <c r="U186" s="57" t="s">
        <v>124</v>
      </c>
      <c r="V186" s="57" t="s">
        <v>124</v>
      </c>
      <c r="W186" s="57">
        <v>100</v>
      </c>
      <c r="X186" s="57" t="s">
        <v>124</v>
      </c>
      <c r="Y186" s="57">
        <v>0</v>
      </c>
      <c r="Z186" s="57" t="s">
        <v>124</v>
      </c>
      <c r="AA186" s="57">
        <v>100</v>
      </c>
      <c r="AB186" s="57">
        <v>0</v>
      </c>
      <c r="AC186" s="57" t="s">
        <v>124</v>
      </c>
      <c r="AD186" s="57">
        <v>0</v>
      </c>
      <c r="AE186" s="57">
        <v>0</v>
      </c>
      <c r="AF186" s="57">
        <v>0</v>
      </c>
      <c r="AG186" s="57" t="s">
        <v>124</v>
      </c>
      <c r="AH186" s="57">
        <v>100</v>
      </c>
      <c r="AI186" s="57">
        <v>0</v>
      </c>
      <c r="AJ186" s="57" t="s">
        <v>124</v>
      </c>
      <c r="AK186" s="57" t="s">
        <v>124</v>
      </c>
      <c r="AL186" s="57">
        <v>100</v>
      </c>
      <c r="AM186" s="57" t="s">
        <v>124</v>
      </c>
      <c r="AN186" s="57">
        <v>0</v>
      </c>
      <c r="AO186" s="57">
        <v>0</v>
      </c>
      <c r="AQ186" s="57" t="s">
        <v>124</v>
      </c>
      <c r="AR186" s="57">
        <v>99</v>
      </c>
      <c r="AS186" s="57">
        <v>0</v>
      </c>
      <c r="AT186" s="57">
        <v>100</v>
      </c>
      <c r="AU186" s="57">
        <v>0</v>
      </c>
      <c r="AV186" s="57" t="s">
        <v>124</v>
      </c>
      <c r="AW186" s="57" t="s">
        <v>124</v>
      </c>
      <c r="AX186" s="57" t="s">
        <v>124</v>
      </c>
      <c r="AY186" s="57">
        <v>100</v>
      </c>
      <c r="AZ186" s="57">
        <v>100</v>
      </c>
      <c r="BA186" s="57">
        <v>100</v>
      </c>
      <c r="BB186" s="57" t="s">
        <v>124</v>
      </c>
      <c r="BC186" s="57" t="s">
        <v>124</v>
      </c>
      <c r="BD186" s="57" t="s">
        <v>124</v>
      </c>
      <c r="BE186" s="57">
        <v>0</v>
      </c>
      <c r="BF186" s="57" t="s">
        <v>124</v>
      </c>
      <c r="BG186" s="57" t="s">
        <v>124</v>
      </c>
      <c r="BH186" s="57" t="s">
        <v>124</v>
      </c>
    </row>
    <row r="188" spans="4:60">
      <c r="D188" s="56" t="s">
        <v>120</v>
      </c>
      <c r="E188" s="56" t="s">
        <v>120</v>
      </c>
      <c r="F188" s="56" t="s">
        <v>120</v>
      </c>
      <c r="G188" s="56" t="s">
        <v>120</v>
      </c>
      <c r="H188" s="56" t="s">
        <v>120</v>
      </c>
      <c r="I188" s="56" t="s">
        <v>120</v>
      </c>
      <c r="J188" s="56" t="s">
        <v>120</v>
      </c>
      <c r="K188" s="56" t="s">
        <v>120</v>
      </c>
      <c r="L188" s="56" t="s">
        <v>120</v>
      </c>
      <c r="M188" s="56" t="s">
        <v>120</v>
      </c>
      <c r="N188" s="56" t="s">
        <v>120</v>
      </c>
      <c r="O188" s="56" t="s">
        <v>120</v>
      </c>
      <c r="P188" s="56" t="s">
        <v>120</v>
      </c>
      <c r="Q188" s="56" t="s">
        <v>120</v>
      </c>
      <c r="R188" s="56" t="s">
        <v>120</v>
      </c>
      <c r="S188" s="56" t="s">
        <v>120</v>
      </c>
      <c r="T188" s="56" t="s">
        <v>120</v>
      </c>
      <c r="U188" s="56" t="s">
        <v>120</v>
      </c>
      <c r="V188" s="56" t="s">
        <v>120</v>
      </c>
      <c r="W188" s="56" t="s">
        <v>120</v>
      </c>
      <c r="X188" s="56" t="s">
        <v>120</v>
      </c>
      <c r="Y188" s="56" t="s">
        <v>120</v>
      </c>
      <c r="Z188" s="56" t="s">
        <v>120</v>
      </c>
      <c r="AA188" s="56" t="s">
        <v>120</v>
      </c>
      <c r="AB188" s="56" t="s">
        <v>120</v>
      </c>
      <c r="AC188" s="56" t="s">
        <v>120</v>
      </c>
      <c r="AD188" s="56" t="s">
        <v>120</v>
      </c>
      <c r="AE188" s="56" t="s">
        <v>120</v>
      </c>
      <c r="AF188" s="56" t="s">
        <v>120</v>
      </c>
      <c r="AG188" s="56" t="s">
        <v>120</v>
      </c>
      <c r="AH188" s="56" t="s">
        <v>120</v>
      </c>
      <c r="AI188" s="56" t="s">
        <v>120</v>
      </c>
      <c r="AJ188" s="56" t="s">
        <v>120</v>
      </c>
      <c r="AK188" s="56" t="s">
        <v>120</v>
      </c>
      <c r="AL188" s="56" t="s">
        <v>120</v>
      </c>
      <c r="AM188" s="56" t="s">
        <v>120</v>
      </c>
      <c r="AN188" s="56" t="s">
        <v>120</v>
      </c>
      <c r="AO188" s="56" t="s">
        <v>120</v>
      </c>
      <c r="AP188" s="56" t="s">
        <v>120</v>
      </c>
      <c r="AQ188" s="56" t="s">
        <v>120</v>
      </c>
      <c r="AR188" s="56" t="s">
        <v>120</v>
      </c>
      <c r="AS188" s="56" t="s">
        <v>120</v>
      </c>
      <c r="AT188" s="56" t="s">
        <v>120</v>
      </c>
      <c r="AU188" s="56" t="s">
        <v>120</v>
      </c>
      <c r="AV188" s="56" t="s">
        <v>120</v>
      </c>
      <c r="AW188" s="56" t="s">
        <v>120</v>
      </c>
      <c r="AX188" s="56" t="s">
        <v>120</v>
      </c>
      <c r="AY188" s="56" t="s">
        <v>120</v>
      </c>
      <c r="AZ188" s="56" t="s">
        <v>120</v>
      </c>
      <c r="BA188" s="56" t="s">
        <v>120</v>
      </c>
      <c r="BB188" s="56" t="s">
        <v>120</v>
      </c>
      <c r="BC188" s="56" t="s">
        <v>120</v>
      </c>
      <c r="BD188" s="56" t="s">
        <v>120</v>
      </c>
      <c r="BE188" s="56" t="s">
        <v>120</v>
      </c>
      <c r="BF188" s="56" t="s">
        <v>120</v>
      </c>
      <c r="BG188" s="56" t="s">
        <v>120</v>
      </c>
      <c r="BH188" s="56" t="s">
        <v>120</v>
      </c>
    </row>
    <row r="189" spans="4:60">
      <c r="D189" s="56"/>
      <c r="E189" s="57" t="s">
        <v>311</v>
      </c>
      <c r="F189" s="57" t="s">
        <v>194</v>
      </c>
      <c r="G189" s="56"/>
      <c r="H189" s="56"/>
      <c r="I189" s="57" t="s">
        <v>430</v>
      </c>
      <c r="J189" s="57" t="s">
        <v>6005</v>
      </c>
      <c r="K189" s="56"/>
      <c r="L189" s="57" t="s">
        <v>12161</v>
      </c>
      <c r="M189" s="56"/>
      <c r="N189" s="57" t="s">
        <v>6603</v>
      </c>
      <c r="O189" s="57" t="s">
        <v>6867</v>
      </c>
      <c r="P189" s="57" t="s">
        <v>7606</v>
      </c>
      <c r="Q189" s="57" t="s">
        <v>7749</v>
      </c>
      <c r="R189" s="57" t="s">
        <v>7992</v>
      </c>
      <c r="S189" s="57" t="s">
        <v>8113</v>
      </c>
      <c r="T189" s="56"/>
      <c r="U189" s="57" t="s">
        <v>8411</v>
      </c>
      <c r="V189" s="56"/>
      <c r="W189" s="56"/>
      <c r="X189" s="57" t="s">
        <v>12382</v>
      </c>
      <c r="Y189" s="56"/>
      <c r="Z189" s="57" t="s">
        <v>149</v>
      </c>
      <c r="AA189" s="56"/>
      <c r="AB189" s="56"/>
      <c r="AC189" s="56"/>
      <c r="AD189" s="57" t="s">
        <v>380</v>
      </c>
      <c r="AE189" s="57" t="s">
        <v>254</v>
      </c>
      <c r="AF189" s="57" t="s">
        <v>260</v>
      </c>
      <c r="AG189" s="56"/>
      <c r="AH189" s="56"/>
      <c r="AI189" s="56"/>
      <c r="AK189" s="57" t="s">
        <v>9425</v>
      </c>
      <c r="AL189" s="57" t="s">
        <v>9490</v>
      </c>
      <c r="AM189" s="57" t="s">
        <v>501</v>
      </c>
      <c r="AN189" s="57" t="s">
        <v>35</v>
      </c>
      <c r="AO189" s="56"/>
      <c r="AP189" s="56"/>
      <c r="AQ189" s="57" t="s">
        <v>10154</v>
      </c>
      <c r="AR189" s="56"/>
      <c r="AS189" s="56"/>
      <c r="AT189" s="57" t="s">
        <v>10649</v>
      </c>
      <c r="AU189" s="57" t="s">
        <v>522</v>
      </c>
      <c r="AV189" s="57" t="s">
        <v>10804</v>
      </c>
      <c r="AW189" s="56"/>
      <c r="AX189" s="57" t="s">
        <v>421</v>
      </c>
      <c r="AY189" s="57" t="s">
        <v>11002</v>
      </c>
      <c r="AZ189" s="56"/>
      <c r="BA189" s="56"/>
      <c r="BB189" s="56"/>
      <c r="BC189" s="56"/>
      <c r="BD189" s="57" t="s">
        <v>491</v>
      </c>
      <c r="BE189" s="56"/>
      <c r="BF189" s="57" t="s">
        <v>2989</v>
      </c>
      <c r="BG189" s="57" t="s">
        <v>12546</v>
      </c>
      <c r="BH189" s="57" t="s">
        <v>11760</v>
      </c>
    </row>
    <row r="190" spans="4:60">
      <c r="D190" s="56"/>
      <c r="G190" s="56"/>
      <c r="H190" s="56"/>
      <c r="K190" s="56"/>
      <c r="M190" s="56"/>
      <c r="T190" s="56"/>
      <c r="V190" s="56"/>
      <c r="W190" s="56"/>
      <c r="Y190" s="56"/>
      <c r="AA190" s="56"/>
      <c r="AB190" s="56"/>
      <c r="AC190" s="56"/>
      <c r="AG190" s="56"/>
      <c r="AH190" s="56"/>
      <c r="AI190" s="56"/>
      <c r="AO190" s="56"/>
      <c r="AP190" s="56"/>
      <c r="AR190" s="56"/>
      <c r="AS190" s="56"/>
      <c r="AW190" s="56"/>
      <c r="AZ190" s="56"/>
      <c r="BA190" s="56"/>
      <c r="BB190" s="56"/>
      <c r="BC190" s="56"/>
      <c r="BE190" s="56"/>
    </row>
    <row r="191" spans="4:60">
      <c r="D191" s="56" t="s">
        <v>6</v>
      </c>
      <c r="E191" s="56" t="s">
        <v>6</v>
      </c>
      <c r="F191" s="56" t="s">
        <v>6</v>
      </c>
      <c r="G191" s="56" t="s">
        <v>6</v>
      </c>
      <c r="H191" s="56" t="s">
        <v>6</v>
      </c>
      <c r="I191" s="56" t="s">
        <v>6</v>
      </c>
      <c r="J191" s="56" t="s">
        <v>6</v>
      </c>
      <c r="K191" s="56" t="s">
        <v>6</v>
      </c>
      <c r="L191" s="56" t="s">
        <v>6</v>
      </c>
      <c r="M191" s="56" t="s">
        <v>6</v>
      </c>
      <c r="N191" s="56" t="s">
        <v>6</v>
      </c>
      <c r="O191" s="56" t="s">
        <v>6</v>
      </c>
      <c r="P191" s="56" t="s">
        <v>6</v>
      </c>
      <c r="Q191" s="56" t="s">
        <v>6</v>
      </c>
      <c r="R191" s="56" t="s">
        <v>6</v>
      </c>
      <c r="S191" s="56" t="s">
        <v>6</v>
      </c>
      <c r="T191" s="56" t="s">
        <v>6</v>
      </c>
      <c r="U191" s="56" t="s">
        <v>6</v>
      </c>
      <c r="V191" s="56" t="s">
        <v>6</v>
      </c>
      <c r="W191" s="56" t="s">
        <v>6</v>
      </c>
      <c r="X191" s="56" t="s">
        <v>6</v>
      </c>
      <c r="Y191" s="56" t="s">
        <v>6</v>
      </c>
      <c r="Z191" s="56" t="s">
        <v>6</v>
      </c>
      <c r="AA191" s="56" t="s">
        <v>6</v>
      </c>
      <c r="AB191" s="56" t="s">
        <v>6</v>
      </c>
      <c r="AC191" s="56" t="s">
        <v>6</v>
      </c>
      <c r="AD191" s="56" t="s">
        <v>6</v>
      </c>
      <c r="AE191" s="56" t="s">
        <v>6</v>
      </c>
      <c r="AF191" s="56" t="s">
        <v>6</v>
      </c>
      <c r="AG191" s="56" t="s">
        <v>6</v>
      </c>
      <c r="AH191" s="56" t="s">
        <v>6</v>
      </c>
      <c r="AI191" s="56" t="s">
        <v>6</v>
      </c>
      <c r="AJ191" s="56" t="s">
        <v>6</v>
      </c>
      <c r="AK191" s="56" t="s">
        <v>6</v>
      </c>
      <c r="AL191" s="56" t="s">
        <v>6</v>
      </c>
      <c r="AM191" s="56" t="s">
        <v>6</v>
      </c>
      <c r="AN191" s="56" t="s">
        <v>6</v>
      </c>
      <c r="AO191" s="56" t="s">
        <v>6</v>
      </c>
      <c r="AP191" s="56" t="s">
        <v>6</v>
      </c>
      <c r="AQ191" s="56" t="s">
        <v>6</v>
      </c>
      <c r="AR191" s="56" t="s">
        <v>6</v>
      </c>
      <c r="AS191" s="56" t="s">
        <v>6</v>
      </c>
      <c r="AT191" s="56" t="s">
        <v>6</v>
      </c>
      <c r="AU191" s="56" t="s">
        <v>6</v>
      </c>
      <c r="AV191" s="56" t="s">
        <v>6</v>
      </c>
      <c r="AW191" s="56" t="s">
        <v>6</v>
      </c>
      <c r="AX191" s="56" t="s">
        <v>6</v>
      </c>
      <c r="AY191" s="56" t="s">
        <v>6</v>
      </c>
      <c r="AZ191" s="56" t="s">
        <v>6</v>
      </c>
      <c r="BA191" s="56" t="s">
        <v>6</v>
      </c>
      <c r="BB191" s="56" t="s">
        <v>6</v>
      </c>
      <c r="BC191" s="56" t="s">
        <v>6</v>
      </c>
      <c r="BD191" s="56" t="s">
        <v>6</v>
      </c>
      <c r="BE191" s="56" t="s">
        <v>6</v>
      </c>
      <c r="BF191" s="56" t="s">
        <v>6</v>
      </c>
      <c r="BG191" s="56" t="s">
        <v>6</v>
      </c>
      <c r="BH191" s="56" t="s">
        <v>6</v>
      </c>
    </row>
    <row r="193" spans="4:60">
      <c r="D193" s="56" t="s">
        <v>115</v>
      </c>
      <c r="E193" s="56" t="s">
        <v>115</v>
      </c>
      <c r="F193" s="56" t="s">
        <v>115</v>
      </c>
      <c r="G193" s="56" t="s">
        <v>115</v>
      </c>
      <c r="H193" s="56" t="s">
        <v>115</v>
      </c>
      <c r="I193" s="56" t="s">
        <v>115</v>
      </c>
      <c r="J193" s="56" t="s">
        <v>115</v>
      </c>
      <c r="K193" s="56" t="s">
        <v>115</v>
      </c>
      <c r="L193" s="56" t="s">
        <v>115</v>
      </c>
      <c r="M193" s="56" t="s">
        <v>115</v>
      </c>
      <c r="N193" s="56" t="s">
        <v>115</v>
      </c>
      <c r="O193" s="56" t="s">
        <v>115</v>
      </c>
      <c r="P193" s="56" t="s">
        <v>115</v>
      </c>
      <c r="Q193" s="56" t="s">
        <v>115</v>
      </c>
      <c r="R193" s="56" t="s">
        <v>115</v>
      </c>
      <c r="S193" s="56" t="s">
        <v>115</v>
      </c>
      <c r="T193" s="56" t="s">
        <v>115</v>
      </c>
      <c r="U193" s="56" t="s">
        <v>115</v>
      </c>
      <c r="V193" s="56" t="s">
        <v>115</v>
      </c>
      <c r="W193" s="56" t="s">
        <v>115</v>
      </c>
      <c r="X193" s="56" t="s">
        <v>115</v>
      </c>
      <c r="Y193" s="56" t="s">
        <v>115</v>
      </c>
      <c r="Z193" s="56" t="s">
        <v>115</v>
      </c>
      <c r="AA193" s="56" t="s">
        <v>115</v>
      </c>
      <c r="AB193" s="56" t="s">
        <v>115</v>
      </c>
      <c r="AC193" s="56" t="s">
        <v>115</v>
      </c>
      <c r="AD193" s="56" t="s">
        <v>115</v>
      </c>
      <c r="AE193" s="56" t="s">
        <v>115</v>
      </c>
      <c r="AF193" s="56" t="s">
        <v>115</v>
      </c>
      <c r="AG193" s="56" t="s">
        <v>115</v>
      </c>
      <c r="AH193" s="56" t="s">
        <v>115</v>
      </c>
      <c r="AI193" s="56" t="s">
        <v>115</v>
      </c>
      <c r="AJ193" s="56" t="s">
        <v>115</v>
      </c>
      <c r="AK193" s="56" t="s">
        <v>115</v>
      </c>
      <c r="AL193" s="56" t="s">
        <v>115</v>
      </c>
      <c r="AM193" s="56" t="s">
        <v>115</v>
      </c>
      <c r="AN193" s="56" t="s">
        <v>115</v>
      </c>
      <c r="AO193" s="56" t="s">
        <v>115</v>
      </c>
      <c r="AP193" s="56" t="s">
        <v>115</v>
      </c>
      <c r="AQ193" s="56" t="s">
        <v>115</v>
      </c>
      <c r="AR193" s="56" t="s">
        <v>115</v>
      </c>
      <c r="AS193" s="56" t="s">
        <v>115</v>
      </c>
      <c r="AT193" s="56" t="s">
        <v>115</v>
      </c>
      <c r="AU193" s="56" t="s">
        <v>115</v>
      </c>
      <c r="AV193" s="56" t="s">
        <v>115</v>
      </c>
      <c r="AW193" s="56" t="s">
        <v>115</v>
      </c>
      <c r="AX193" s="56" t="s">
        <v>115</v>
      </c>
      <c r="AY193" s="56" t="s">
        <v>115</v>
      </c>
      <c r="AZ193" s="56" t="s">
        <v>115</v>
      </c>
      <c r="BA193" s="56" t="s">
        <v>115</v>
      </c>
      <c r="BB193" s="56" t="s">
        <v>115</v>
      </c>
      <c r="BC193" s="56" t="s">
        <v>115</v>
      </c>
      <c r="BD193" s="56" t="s">
        <v>115</v>
      </c>
      <c r="BE193" s="56" t="s">
        <v>115</v>
      </c>
      <c r="BF193" s="56" t="s">
        <v>115</v>
      </c>
      <c r="BG193" s="56" t="s">
        <v>115</v>
      </c>
      <c r="BH193" s="56" t="s">
        <v>115</v>
      </c>
    </row>
    <row r="194" spans="4:60">
      <c r="D194" s="57" t="s">
        <v>116</v>
      </c>
      <c r="E194" s="57" t="s">
        <v>116</v>
      </c>
      <c r="F194" s="57" t="s">
        <v>123</v>
      </c>
      <c r="G194" s="57" t="s">
        <v>116</v>
      </c>
      <c r="H194" s="57" t="s">
        <v>123</v>
      </c>
      <c r="I194" s="57" t="s">
        <v>123</v>
      </c>
      <c r="J194" s="57" t="s">
        <v>116</v>
      </c>
      <c r="K194" s="57" t="s">
        <v>116</v>
      </c>
      <c r="L194" s="57" t="s">
        <v>123</v>
      </c>
      <c r="M194" s="57" t="s">
        <v>116</v>
      </c>
      <c r="N194" s="57" t="s">
        <v>123</v>
      </c>
      <c r="O194" s="57" t="s">
        <v>123</v>
      </c>
      <c r="P194" s="57" t="s">
        <v>256</v>
      </c>
      <c r="Q194" s="57" t="s">
        <v>123</v>
      </c>
      <c r="R194" s="57" t="s">
        <v>123</v>
      </c>
      <c r="S194" s="57" t="s">
        <v>68</v>
      </c>
      <c r="T194" s="57" t="s">
        <v>116</v>
      </c>
      <c r="U194" s="57" t="s">
        <v>123</v>
      </c>
      <c r="V194" s="57" t="s">
        <v>213</v>
      </c>
      <c r="W194" s="57" t="s">
        <v>116</v>
      </c>
      <c r="X194" s="57" t="s">
        <v>213</v>
      </c>
      <c r="Y194" s="57" t="s">
        <v>123</v>
      </c>
      <c r="Z194" s="57" t="s">
        <v>116</v>
      </c>
      <c r="AA194" s="57" t="s">
        <v>116</v>
      </c>
      <c r="AB194" s="57" t="s">
        <v>116</v>
      </c>
      <c r="AC194" s="57" t="s">
        <v>68</v>
      </c>
      <c r="AD194" s="57" t="s">
        <v>116</v>
      </c>
      <c r="AE194" s="57" t="s">
        <v>68</v>
      </c>
      <c r="AF194" s="57" t="s">
        <v>116</v>
      </c>
      <c r="AG194" s="57" t="s">
        <v>213</v>
      </c>
      <c r="AH194" s="57" t="s">
        <v>116</v>
      </c>
      <c r="AI194" s="57" t="s">
        <v>116</v>
      </c>
      <c r="AJ194" s="57" t="s">
        <v>68</v>
      </c>
      <c r="AK194" s="57" t="s">
        <v>68</v>
      </c>
      <c r="AL194" s="57" t="s">
        <v>68</v>
      </c>
      <c r="AM194" s="57" t="s">
        <v>116</v>
      </c>
      <c r="AN194" s="57" t="s">
        <v>116</v>
      </c>
      <c r="AO194" s="57" t="s">
        <v>116</v>
      </c>
      <c r="AP194" s="57" t="s">
        <v>116</v>
      </c>
      <c r="AQ194" s="57" t="s">
        <v>68</v>
      </c>
      <c r="AR194" s="57" t="s">
        <v>116</v>
      </c>
      <c r="AS194" s="57" t="s">
        <v>116</v>
      </c>
      <c r="AT194" s="57" t="s">
        <v>116</v>
      </c>
      <c r="AU194" s="57" t="s">
        <v>116</v>
      </c>
      <c r="AV194" s="57" t="s">
        <v>123</v>
      </c>
      <c r="AW194" s="57" t="s">
        <v>213</v>
      </c>
      <c r="AX194" s="57" t="s">
        <v>68</v>
      </c>
      <c r="AY194" s="57" t="s">
        <v>116</v>
      </c>
      <c r="AZ194" s="57" t="s">
        <v>116</v>
      </c>
      <c r="BA194" s="57" t="s">
        <v>68</v>
      </c>
      <c r="BB194" s="57" t="s">
        <v>116</v>
      </c>
      <c r="BC194" s="56"/>
      <c r="BD194" s="57" t="s">
        <v>116</v>
      </c>
      <c r="BE194" s="57" t="s">
        <v>116</v>
      </c>
      <c r="BF194" s="57" t="s">
        <v>116</v>
      </c>
      <c r="BG194" s="57" t="s">
        <v>116</v>
      </c>
      <c r="BH194" s="57" t="s">
        <v>68</v>
      </c>
    </row>
    <row r="195" spans="4:60">
      <c r="BC195" s="56"/>
    </row>
    <row r="196" spans="4:60">
      <c r="D196" s="56" t="s">
        <v>117</v>
      </c>
      <c r="E196" s="56" t="s">
        <v>117</v>
      </c>
      <c r="F196" s="56" t="s">
        <v>117</v>
      </c>
      <c r="G196" s="56" t="s">
        <v>117</v>
      </c>
      <c r="H196" s="56" t="s">
        <v>117</v>
      </c>
      <c r="I196" s="56" t="s">
        <v>117</v>
      </c>
      <c r="J196" s="56" t="s">
        <v>117</v>
      </c>
      <c r="K196" s="56" t="s">
        <v>117</v>
      </c>
      <c r="L196" s="56" t="s">
        <v>117</v>
      </c>
      <c r="M196" s="56" t="s">
        <v>117</v>
      </c>
      <c r="N196" s="56" t="s">
        <v>117</v>
      </c>
      <c r="O196" s="56" t="s">
        <v>117</v>
      </c>
      <c r="P196" s="56" t="s">
        <v>117</v>
      </c>
      <c r="Q196" s="56" t="s">
        <v>117</v>
      </c>
      <c r="R196" s="56" t="s">
        <v>117</v>
      </c>
      <c r="S196" s="56" t="s">
        <v>117</v>
      </c>
      <c r="T196" s="56" t="s">
        <v>117</v>
      </c>
      <c r="U196" s="56" t="s">
        <v>117</v>
      </c>
      <c r="V196" s="56" t="s">
        <v>117</v>
      </c>
      <c r="W196" s="56" t="s">
        <v>117</v>
      </c>
      <c r="X196" s="56" t="s">
        <v>117</v>
      </c>
      <c r="Y196" s="56" t="s">
        <v>117</v>
      </c>
      <c r="Z196" s="56" t="s">
        <v>117</v>
      </c>
      <c r="AA196" s="56" t="s">
        <v>117</v>
      </c>
      <c r="AB196" s="56" t="s">
        <v>117</v>
      </c>
      <c r="AC196" s="56" t="s">
        <v>117</v>
      </c>
      <c r="AD196" s="56" t="s">
        <v>117</v>
      </c>
      <c r="AE196" s="56" t="s">
        <v>117</v>
      </c>
      <c r="AF196" s="56" t="s">
        <v>117</v>
      </c>
      <c r="AG196" s="56" t="s">
        <v>117</v>
      </c>
      <c r="AH196" s="56" t="s">
        <v>117</v>
      </c>
      <c r="AI196" s="56" t="s">
        <v>117</v>
      </c>
      <c r="AJ196" s="56" t="s">
        <v>117</v>
      </c>
      <c r="AK196" s="56" t="s">
        <v>117</v>
      </c>
      <c r="AL196" s="56" t="s">
        <v>117</v>
      </c>
      <c r="AM196" s="56" t="s">
        <v>117</v>
      </c>
      <c r="AN196" s="56" t="s">
        <v>117</v>
      </c>
      <c r="AO196" s="56" t="s">
        <v>117</v>
      </c>
      <c r="AP196" s="56" t="s">
        <v>117</v>
      </c>
      <c r="AQ196" s="56" t="s">
        <v>117</v>
      </c>
      <c r="AR196" s="56" t="s">
        <v>117</v>
      </c>
      <c r="AS196" s="56" t="s">
        <v>117</v>
      </c>
      <c r="AT196" s="56" t="s">
        <v>117</v>
      </c>
      <c r="AU196" s="56" t="s">
        <v>117</v>
      </c>
      <c r="AV196" s="56" t="s">
        <v>117</v>
      </c>
      <c r="AW196" s="56" t="s">
        <v>117</v>
      </c>
      <c r="AX196" s="56" t="s">
        <v>117</v>
      </c>
      <c r="AY196" s="56" t="s">
        <v>117</v>
      </c>
      <c r="AZ196" s="56" t="s">
        <v>117</v>
      </c>
      <c r="BA196" s="56" t="s">
        <v>117</v>
      </c>
      <c r="BB196" s="56" t="s">
        <v>117</v>
      </c>
      <c r="BC196" s="56" t="s">
        <v>117</v>
      </c>
      <c r="BD196" s="56" t="s">
        <v>117</v>
      </c>
      <c r="BE196" s="56" t="s">
        <v>117</v>
      </c>
      <c r="BF196" s="56" t="s">
        <v>117</v>
      </c>
      <c r="BG196" s="56" t="s">
        <v>117</v>
      </c>
      <c r="BH196" s="56" t="s">
        <v>117</v>
      </c>
    </row>
    <row r="197" spans="4:60">
      <c r="D197" s="57">
        <v>100000</v>
      </c>
      <c r="E197" s="57">
        <v>475000</v>
      </c>
      <c r="F197" s="57" t="s">
        <v>124</v>
      </c>
      <c r="G197" s="57">
        <v>9468</v>
      </c>
      <c r="H197" s="57" t="s">
        <v>124</v>
      </c>
      <c r="I197" s="57" t="s">
        <v>124</v>
      </c>
      <c r="J197" s="57">
        <v>3350</v>
      </c>
      <c r="K197" s="57">
        <v>4032</v>
      </c>
      <c r="L197" s="57" t="s">
        <v>124</v>
      </c>
      <c r="M197" s="57">
        <v>3408</v>
      </c>
      <c r="N197" s="57" t="s">
        <v>124</v>
      </c>
      <c r="O197" s="57" t="s">
        <v>124</v>
      </c>
      <c r="P197" s="57">
        <v>18356</v>
      </c>
      <c r="Q197" s="57" t="s">
        <v>124</v>
      </c>
      <c r="R197" s="57" t="s">
        <v>124</v>
      </c>
      <c r="S197" s="57" t="s">
        <v>124</v>
      </c>
      <c r="T197" s="57">
        <v>523.77</v>
      </c>
      <c r="U197" s="57" t="s">
        <v>124</v>
      </c>
      <c r="V197" s="57" t="s">
        <v>124</v>
      </c>
      <c r="W197" s="57">
        <v>7942</v>
      </c>
      <c r="X197" s="57" t="s">
        <v>124</v>
      </c>
      <c r="Y197" s="57" t="s">
        <v>124</v>
      </c>
      <c r="Z197" s="57">
        <v>400000</v>
      </c>
      <c r="AA197" s="57">
        <v>11000</v>
      </c>
      <c r="AB197" s="57">
        <v>36598</v>
      </c>
      <c r="AC197" s="57" t="s">
        <v>124</v>
      </c>
      <c r="AD197" s="57">
        <v>1800000</v>
      </c>
      <c r="AE197" s="57" t="s">
        <v>124</v>
      </c>
      <c r="AF197" s="57">
        <v>318186</v>
      </c>
      <c r="AG197" s="57" t="s">
        <v>124</v>
      </c>
      <c r="AH197" s="57">
        <v>69000</v>
      </c>
      <c r="AI197" s="57">
        <v>162682</v>
      </c>
      <c r="AJ197" s="57" t="s">
        <v>124</v>
      </c>
      <c r="AK197" s="57" t="s">
        <v>124</v>
      </c>
      <c r="AL197" s="57" t="s">
        <v>124</v>
      </c>
      <c r="AM197" s="57">
        <v>384300</v>
      </c>
      <c r="AN197" s="57">
        <v>45927</v>
      </c>
      <c r="AO197" s="57">
        <v>633000</v>
      </c>
      <c r="AQ197" s="57" t="s">
        <v>124</v>
      </c>
      <c r="AR197" s="57">
        <v>90000</v>
      </c>
      <c r="AS197" s="57">
        <v>277621</v>
      </c>
      <c r="AT197" s="57">
        <v>562</v>
      </c>
      <c r="AU197" s="57">
        <v>80000</v>
      </c>
      <c r="AV197" s="57" t="s">
        <v>124</v>
      </c>
      <c r="AW197" s="57" t="s">
        <v>124</v>
      </c>
      <c r="AX197" s="57" t="s">
        <v>124</v>
      </c>
      <c r="AY197" s="57">
        <v>7146</v>
      </c>
      <c r="AZ197" s="57">
        <v>23145</v>
      </c>
      <c r="BA197" s="57" t="s">
        <v>124</v>
      </c>
      <c r="BB197" s="57">
        <v>96.7</v>
      </c>
      <c r="BC197" s="57" t="s">
        <v>124</v>
      </c>
      <c r="BD197" s="57">
        <v>2877.56</v>
      </c>
      <c r="BE197" s="57">
        <v>52486</v>
      </c>
      <c r="BF197" s="57">
        <v>38784</v>
      </c>
      <c r="BG197" s="57">
        <v>20665</v>
      </c>
      <c r="BH197" s="57" t="s">
        <v>124</v>
      </c>
    </row>
    <row r="199" spans="4:60">
      <c r="D199" s="56" t="s">
        <v>118</v>
      </c>
      <c r="E199" s="56" t="s">
        <v>118</v>
      </c>
      <c r="F199" s="56" t="s">
        <v>118</v>
      </c>
      <c r="G199" s="56" t="s">
        <v>118</v>
      </c>
      <c r="H199" s="56" t="s">
        <v>118</v>
      </c>
      <c r="I199" s="56" t="s">
        <v>118</v>
      </c>
      <c r="J199" s="56" t="s">
        <v>118</v>
      </c>
      <c r="K199" s="56" t="s">
        <v>118</v>
      </c>
      <c r="L199" s="56" t="s">
        <v>118</v>
      </c>
      <c r="M199" s="56" t="s">
        <v>118</v>
      </c>
      <c r="N199" s="56" t="s">
        <v>118</v>
      </c>
      <c r="O199" s="56" t="s">
        <v>118</v>
      </c>
      <c r="P199" s="56" t="s">
        <v>118</v>
      </c>
      <c r="Q199" s="56" t="s">
        <v>118</v>
      </c>
      <c r="R199" s="56" t="s">
        <v>118</v>
      </c>
      <c r="S199" s="56" t="s">
        <v>118</v>
      </c>
      <c r="T199" s="56" t="s">
        <v>118</v>
      </c>
      <c r="U199" s="56" t="s">
        <v>118</v>
      </c>
      <c r="V199" s="56" t="s">
        <v>118</v>
      </c>
      <c r="W199" s="56" t="s">
        <v>118</v>
      </c>
      <c r="X199" s="56" t="s">
        <v>118</v>
      </c>
      <c r="Y199" s="56" t="s">
        <v>118</v>
      </c>
      <c r="Z199" s="56" t="s">
        <v>118</v>
      </c>
      <c r="AA199" s="56" t="s">
        <v>118</v>
      </c>
      <c r="AB199" s="56" t="s">
        <v>118</v>
      </c>
      <c r="AC199" s="56" t="s">
        <v>118</v>
      </c>
      <c r="AD199" s="56" t="s">
        <v>118</v>
      </c>
      <c r="AE199" s="56" t="s">
        <v>118</v>
      </c>
      <c r="AF199" s="56" t="s">
        <v>118</v>
      </c>
      <c r="AG199" s="56" t="s">
        <v>118</v>
      </c>
      <c r="AH199" s="56" t="s">
        <v>118</v>
      </c>
      <c r="AI199" s="56" t="s">
        <v>118</v>
      </c>
      <c r="AJ199" s="56" t="s">
        <v>118</v>
      </c>
      <c r="AK199" s="56" t="s">
        <v>118</v>
      </c>
      <c r="AL199" s="56" t="s">
        <v>118</v>
      </c>
      <c r="AM199" s="56" t="s">
        <v>118</v>
      </c>
      <c r="AN199" s="56" t="s">
        <v>118</v>
      </c>
      <c r="AO199" s="56" t="s">
        <v>118</v>
      </c>
      <c r="AP199" s="56" t="s">
        <v>118</v>
      </c>
      <c r="AQ199" s="56" t="s">
        <v>118</v>
      </c>
      <c r="AR199" s="56" t="s">
        <v>118</v>
      </c>
      <c r="AS199" s="56" t="s">
        <v>118</v>
      </c>
      <c r="AT199" s="56" t="s">
        <v>118</v>
      </c>
      <c r="AU199" s="56" t="s">
        <v>118</v>
      </c>
      <c r="AV199" s="56" t="s">
        <v>118</v>
      </c>
      <c r="AW199" s="56" t="s">
        <v>118</v>
      </c>
      <c r="AX199" s="56" t="s">
        <v>118</v>
      </c>
      <c r="AY199" s="56" t="s">
        <v>118</v>
      </c>
      <c r="AZ199" s="56" t="s">
        <v>118</v>
      </c>
      <c r="BA199" s="56" t="s">
        <v>118</v>
      </c>
      <c r="BB199" s="56" t="s">
        <v>118</v>
      </c>
      <c r="BC199" s="56" t="s">
        <v>118</v>
      </c>
      <c r="BD199" s="56" t="s">
        <v>118</v>
      </c>
      <c r="BE199" s="56" t="s">
        <v>118</v>
      </c>
      <c r="BF199" s="56" t="s">
        <v>118</v>
      </c>
      <c r="BG199" s="56" t="s">
        <v>118</v>
      </c>
      <c r="BH199" s="56" t="s">
        <v>118</v>
      </c>
    </row>
    <row r="200" spans="4:60">
      <c r="D200" s="57" t="s">
        <v>341</v>
      </c>
      <c r="E200" s="57" t="s">
        <v>312</v>
      </c>
      <c r="F200" s="57" t="s">
        <v>124</v>
      </c>
      <c r="G200" s="57" t="s">
        <v>449</v>
      </c>
      <c r="H200" s="57" t="s">
        <v>124</v>
      </c>
      <c r="I200" s="57" t="s">
        <v>124</v>
      </c>
      <c r="J200" s="57" t="s">
        <v>6006</v>
      </c>
      <c r="K200" s="57" t="s">
        <v>6175</v>
      </c>
      <c r="L200" s="57" t="s">
        <v>124</v>
      </c>
      <c r="M200" s="57" t="s">
        <v>6388</v>
      </c>
      <c r="N200" s="57" t="s">
        <v>124</v>
      </c>
      <c r="O200" s="57" t="s">
        <v>124</v>
      </c>
      <c r="P200" s="57" t="s">
        <v>7604</v>
      </c>
      <c r="Q200" s="57" t="s">
        <v>124</v>
      </c>
      <c r="R200" s="57" t="s">
        <v>124</v>
      </c>
      <c r="S200" s="57" t="s">
        <v>124</v>
      </c>
      <c r="T200" s="57" t="s">
        <v>12309</v>
      </c>
      <c r="U200" s="57" t="s">
        <v>124</v>
      </c>
      <c r="V200" s="57" t="s">
        <v>124</v>
      </c>
      <c r="W200" s="57" t="s">
        <v>8696</v>
      </c>
      <c r="X200" s="57" t="s">
        <v>124</v>
      </c>
      <c r="Y200" s="57" t="s">
        <v>124</v>
      </c>
      <c r="Z200" s="57" t="s">
        <v>150</v>
      </c>
      <c r="AA200" s="57" t="s">
        <v>222</v>
      </c>
      <c r="AB200" s="57" t="s">
        <v>292</v>
      </c>
      <c r="AC200" s="57" t="s">
        <v>124</v>
      </c>
      <c r="AD200" s="57" t="s">
        <v>382</v>
      </c>
      <c r="AE200" s="57" t="s">
        <v>124</v>
      </c>
      <c r="AF200" s="57" t="s">
        <v>477</v>
      </c>
      <c r="AG200" s="57" t="s">
        <v>124</v>
      </c>
      <c r="AH200" s="57" t="s">
        <v>405</v>
      </c>
      <c r="AI200" s="57" t="s">
        <v>9148</v>
      </c>
      <c r="AJ200" s="57" t="s">
        <v>124</v>
      </c>
      <c r="AK200" s="57" t="s">
        <v>124</v>
      </c>
      <c r="AL200" s="57" t="s">
        <v>124</v>
      </c>
      <c r="AM200" s="57" t="s">
        <v>502</v>
      </c>
      <c r="AN200" s="57" t="s">
        <v>9755</v>
      </c>
      <c r="AO200" s="57" t="s">
        <v>272</v>
      </c>
      <c r="AP200" s="57" t="s">
        <v>9932</v>
      </c>
      <c r="AQ200" s="57" t="s">
        <v>124</v>
      </c>
      <c r="AR200" s="57" t="s">
        <v>10305</v>
      </c>
      <c r="AS200" s="57" t="s">
        <v>10479</v>
      </c>
      <c r="AT200" s="57" t="s">
        <v>10650</v>
      </c>
      <c r="AU200" s="57" t="s">
        <v>523</v>
      </c>
      <c r="AV200" s="57" t="s">
        <v>124</v>
      </c>
      <c r="AW200" s="57" t="s">
        <v>124</v>
      </c>
      <c r="AX200" s="57" t="s">
        <v>124</v>
      </c>
      <c r="AY200" s="57" t="s">
        <v>11003</v>
      </c>
      <c r="AZ200" s="57" t="s">
        <v>11195</v>
      </c>
      <c r="BA200" s="57" t="s">
        <v>124</v>
      </c>
      <c r="BB200" s="57" t="s">
        <v>469</v>
      </c>
      <c r="BC200" s="57" t="s">
        <v>124</v>
      </c>
      <c r="BD200" s="57" t="s">
        <v>492</v>
      </c>
      <c r="BE200" s="57" t="s">
        <v>11525</v>
      </c>
      <c r="BF200" s="57" t="s">
        <v>11630</v>
      </c>
      <c r="BG200" s="57" t="s">
        <v>12547</v>
      </c>
      <c r="BH200" s="57" t="s">
        <v>124</v>
      </c>
    </row>
    <row r="202" spans="4:60">
      <c r="D202" s="56" t="s">
        <v>119</v>
      </c>
      <c r="E202" s="56" t="s">
        <v>119</v>
      </c>
      <c r="F202" s="56" t="s">
        <v>119</v>
      </c>
      <c r="G202" s="56" t="s">
        <v>119</v>
      </c>
      <c r="H202" s="56" t="s">
        <v>119</v>
      </c>
      <c r="I202" s="56" t="s">
        <v>119</v>
      </c>
      <c r="J202" s="56" t="s">
        <v>119</v>
      </c>
      <c r="K202" s="56" t="s">
        <v>119</v>
      </c>
      <c r="L202" s="56" t="s">
        <v>119</v>
      </c>
      <c r="M202" s="56" t="s">
        <v>119</v>
      </c>
      <c r="N202" s="56" t="s">
        <v>119</v>
      </c>
      <c r="O202" s="56" t="s">
        <v>119</v>
      </c>
      <c r="P202" s="56" t="s">
        <v>119</v>
      </c>
      <c r="Q202" s="56" t="s">
        <v>119</v>
      </c>
      <c r="R202" s="56" t="s">
        <v>119</v>
      </c>
      <c r="S202" s="56" t="s">
        <v>119</v>
      </c>
      <c r="T202" s="56" t="s">
        <v>119</v>
      </c>
      <c r="U202" s="56" t="s">
        <v>119</v>
      </c>
      <c r="V202" s="56" t="s">
        <v>119</v>
      </c>
      <c r="W202" s="56" t="s">
        <v>119</v>
      </c>
      <c r="X202" s="56" t="s">
        <v>119</v>
      </c>
      <c r="Y202" s="56" t="s">
        <v>119</v>
      </c>
      <c r="Z202" s="56" t="s">
        <v>119</v>
      </c>
      <c r="AA202" s="56" t="s">
        <v>119</v>
      </c>
      <c r="AB202" s="56" t="s">
        <v>119</v>
      </c>
      <c r="AC202" s="56" t="s">
        <v>119</v>
      </c>
      <c r="AD202" s="56" t="s">
        <v>119</v>
      </c>
      <c r="AE202" s="56" t="s">
        <v>119</v>
      </c>
      <c r="AF202" s="56" t="s">
        <v>119</v>
      </c>
      <c r="AG202" s="56" t="s">
        <v>119</v>
      </c>
      <c r="AH202" s="56" t="s">
        <v>119</v>
      </c>
      <c r="AI202" s="56" t="s">
        <v>119</v>
      </c>
      <c r="AJ202" s="56" t="s">
        <v>119</v>
      </c>
      <c r="AK202" s="56" t="s">
        <v>119</v>
      </c>
      <c r="AL202" s="56" t="s">
        <v>119</v>
      </c>
      <c r="AM202" s="56" t="s">
        <v>119</v>
      </c>
      <c r="AN202" s="56" t="s">
        <v>119</v>
      </c>
      <c r="AO202" s="56" t="s">
        <v>119</v>
      </c>
      <c r="AP202" s="56" t="s">
        <v>119</v>
      </c>
      <c r="AQ202" s="56" t="s">
        <v>119</v>
      </c>
      <c r="AR202" s="56" t="s">
        <v>119</v>
      </c>
      <c r="AS202" s="56" t="s">
        <v>119</v>
      </c>
      <c r="AT202" s="56" t="s">
        <v>119</v>
      </c>
      <c r="AU202" s="56" t="s">
        <v>119</v>
      </c>
      <c r="AV202" s="56" t="s">
        <v>119</v>
      </c>
      <c r="AW202" s="56" t="s">
        <v>119</v>
      </c>
      <c r="AX202" s="56" t="s">
        <v>119</v>
      </c>
      <c r="AY202" s="56" t="s">
        <v>119</v>
      </c>
      <c r="AZ202" s="56" t="s">
        <v>119</v>
      </c>
      <c r="BA202" s="56" t="s">
        <v>119</v>
      </c>
      <c r="BB202" s="56" t="s">
        <v>119</v>
      </c>
      <c r="BC202" s="56" t="s">
        <v>119</v>
      </c>
      <c r="BD202" s="56" t="s">
        <v>119</v>
      </c>
      <c r="BE202" s="56" t="s">
        <v>119</v>
      </c>
      <c r="BF202" s="56" t="s">
        <v>119</v>
      </c>
      <c r="BG202" s="56" t="s">
        <v>119</v>
      </c>
      <c r="BH202" s="56" t="s">
        <v>119</v>
      </c>
    </row>
    <row r="203" spans="4:60">
      <c r="D203" s="57">
        <v>0</v>
      </c>
      <c r="E203" s="57">
        <v>95</v>
      </c>
      <c r="F203" s="57" t="s">
        <v>124</v>
      </c>
      <c r="H203" s="57" t="s">
        <v>124</v>
      </c>
      <c r="I203" s="57" t="s">
        <v>124</v>
      </c>
      <c r="K203" s="57">
        <v>0</v>
      </c>
      <c r="L203" s="57" t="s">
        <v>124</v>
      </c>
      <c r="M203" s="57">
        <v>0</v>
      </c>
      <c r="N203" s="57" t="s">
        <v>124</v>
      </c>
      <c r="O203" s="57" t="s">
        <v>124</v>
      </c>
      <c r="P203" s="57">
        <v>0</v>
      </c>
      <c r="Q203" s="57" t="s">
        <v>124</v>
      </c>
      <c r="R203" s="57" t="s">
        <v>124</v>
      </c>
      <c r="S203" s="57" t="s">
        <v>124</v>
      </c>
      <c r="T203" s="57">
        <v>100</v>
      </c>
      <c r="U203" s="57" t="s">
        <v>124</v>
      </c>
      <c r="V203" s="57" t="s">
        <v>124</v>
      </c>
      <c r="W203" s="57">
        <v>1</v>
      </c>
      <c r="X203" s="57" t="s">
        <v>124</v>
      </c>
      <c r="Y203" s="57" t="s">
        <v>124</v>
      </c>
      <c r="Z203" s="57">
        <v>80</v>
      </c>
      <c r="AA203" s="57">
        <v>100</v>
      </c>
      <c r="AB203" s="57">
        <v>94</v>
      </c>
      <c r="AC203" s="57" t="s">
        <v>124</v>
      </c>
      <c r="AD203" s="57">
        <v>0</v>
      </c>
      <c r="AE203" s="57" t="s">
        <v>124</v>
      </c>
      <c r="AF203" s="57">
        <v>94</v>
      </c>
      <c r="AG203" s="57" t="s">
        <v>124</v>
      </c>
      <c r="AH203" s="57">
        <v>0</v>
      </c>
      <c r="AI203" s="57">
        <v>0</v>
      </c>
      <c r="AJ203" s="57" t="s">
        <v>124</v>
      </c>
      <c r="AK203" s="57" t="s">
        <v>124</v>
      </c>
      <c r="AL203" s="57" t="s">
        <v>124</v>
      </c>
      <c r="AM203" s="57">
        <v>100</v>
      </c>
      <c r="AN203" s="57">
        <v>0</v>
      </c>
      <c r="AO203" s="57">
        <v>62</v>
      </c>
      <c r="AP203" s="57">
        <v>80</v>
      </c>
      <c r="AQ203" s="57" t="s">
        <v>124</v>
      </c>
      <c r="AR203" s="57">
        <v>0</v>
      </c>
      <c r="AS203" s="57">
        <v>0</v>
      </c>
      <c r="AT203" s="57">
        <v>100</v>
      </c>
      <c r="AU203" s="57">
        <v>44</v>
      </c>
      <c r="AV203" s="57" t="s">
        <v>124</v>
      </c>
      <c r="AW203" s="57" t="s">
        <v>124</v>
      </c>
      <c r="AX203" s="57" t="s">
        <v>124</v>
      </c>
      <c r="AY203" s="57">
        <v>100</v>
      </c>
      <c r="AZ203" s="57">
        <v>100</v>
      </c>
      <c r="BA203" s="57" t="s">
        <v>124</v>
      </c>
      <c r="BB203" s="57">
        <v>25</v>
      </c>
      <c r="BC203" s="57" t="s">
        <v>124</v>
      </c>
      <c r="BD203" s="57">
        <v>0</v>
      </c>
      <c r="BE203" s="57">
        <v>90</v>
      </c>
      <c r="BF203" s="57">
        <v>100</v>
      </c>
      <c r="BG203" s="57">
        <v>100</v>
      </c>
      <c r="BH203" s="57" t="s">
        <v>124</v>
      </c>
    </row>
    <row r="205" spans="4:60">
      <c r="D205" s="56" t="s">
        <v>120</v>
      </c>
      <c r="E205" s="56" t="s">
        <v>120</v>
      </c>
      <c r="F205" s="56" t="s">
        <v>120</v>
      </c>
      <c r="G205" s="56" t="s">
        <v>120</v>
      </c>
      <c r="H205" s="56" t="s">
        <v>120</v>
      </c>
      <c r="I205" s="56" t="s">
        <v>120</v>
      </c>
      <c r="J205" s="56" t="s">
        <v>120</v>
      </c>
      <c r="K205" s="56" t="s">
        <v>120</v>
      </c>
      <c r="L205" s="56" t="s">
        <v>120</v>
      </c>
      <c r="M205" s="56" t="s">
        <v>120</v>
      </c>
      <c r="N205" s="56" t="s">
        <v>120</v>
      </c>
      <c r="O205" s="56" t="s">
        <v>120</v>
      </c>
      <c r="P205" s="56" t="s">
        <v>120</v>
      </c>
      <c r="Q205" s="56" t="s">
        <v>120</v>
      </c>
      <c r="R205" s="56" t="s">
        <v>120</v>
      </c>
      <c r="S205" s="56" t="s">
        <v>120</v>
      </c>
      <c r="T205" s="56" t="s">
        <v>120</v>
      </c>
      <c r="U205" s="56" t="s">
        <v>120</v>
      </c>
      <c r="V205" s="56" t="s">
        <v>120</v>
      </c>
      <c r="W205" s="56" t="s">
        <v>120</v>
      </c>
      <c r="X205" s="56" t="s">
        <v>120</v>
      </c>
      <c r="Y205" s="56" t="s">
        <v>120</v>
      </c>
      <c r="Z205" s="56" t="s">
        <v>120</v>
      </c>
      <c r="AA205" s="56" t="s">
        <v>120</v>
      </c>
      <c r="AB205" s="56" t="s">
        <v>120</v>
      </c>
      <c r="AC205" s="56" t="s">
        <v>120</v>
      </c>
      <c r="AD205" s="56" t="s">
        <v>120</v>
      </c>
      <c r="AE205" s="56" t="s">
        <v>120</v>
      </c>
      <c r="AF205" s="56" t="s">
        <v>120</v>
      </c>
      <c r="AG205" s="56" t="s">
        <v>120</v>
      </c>
      <c r="AH205" s="56" t="s">
        <v>120</v>
      </c>
      <c r="AI205" s="56" t="s">
        <v>120</v>
      </c>
      <c r="AJ205" s="56" t="s">
        <v>120</v>
      </c>
      <c r="AK205" s="56" t="s">
        <v>120</v>
      </c>
      <c r="AL205" s="56" t="s">
        <v>120</v>
      </c>
      <c r="AM205" s="56" t="s">
        <v>120</v>
      </c>
      <c r="AN205" s="56" t="s">
        <v>120</v>
      </c>
      <c r="AO205" s="56" t="s">
        <v>120</v>
      </c>
      <c r="AP205" s="56" t="s">
        <v>120</v>
      </c>
      <c r="AQ205" s="56" t="s">
        <v>120</v>
      </c>
      <c r="AR205" s="56" t="s">
        <v>120</v>
      </c>
      <c r="AS205" s="56" t="s">
        <v>120</v>
      </c>
      <c r="AT205" s="56" t="s">
        <v>120</v>
      </c>
      <c r="AU205" s="56" t="s">
        <v>120</v>
      </c>
      <c r="AV205" s="56" t="s">
        <v>120</v>
      </c>
      <c r="AW205" s="56" t="s">
        <v>120</v>
      </c>
      <c r="AX205" s="56" t="s">
        <v>120</v>
      </c>
      <c r="AY205" s="56" t="s">
        <v>120</v>
      </c>
      <c r="AZ205" s="56" t="s">
        <v>120</v>
      </c>
      <c r="BA205" s="56" t="s">
        <v>120</v>
      </c>
      <c r="BB205" s="56" t="s">
        <v>120</v>
      </c>
      <c r="BC205" s="56" t="s">
        <v>120</v>
      </c>
      <c r="BD205" s="56" t="s">
        <v>120</v>
      </c>
      <c r="BE205" s="56" t="s">
        <v>120</v>
      </c>
      <c r="BF205" s="56" t="s">
        <v>120</v>
      </c>
      <c r="BG205" s="56" t="s">
        <v>120</v>
      </c>
      <c r="BH205" s="56" t="s">
        <v>120</v>
      </c>
    </row>
    <row r="206" spans="4:60">
      <c r="D206" s="56"/>
      <c r="E206" s="56"/>
      <c r="F206" s="57" t="s">
        <v>195</v>
      </c>
      <c r="G206" s="57" t="s">
        <v>450</v>
      </c>
      <c r="H206" s="57" t="s">
        <v>358</v>
      </c>
      <c r="I206" s="57" t="s">
        <v>431</v>
      </c>
      <c r="J206" s="57" t="s">
        <v>6007</v>
      </c>
      <c r="K206" s="57" t="s">
        <v>6176</v>
      </c>
      <c r="L206" s="57" t="s">
        <v>12162</v>
      </c>
      <c r="M206" s="56"/>
      <c r="N206" s="57" t="s">
        <v>6604</v>
      </c>
      <c r="O206" s="57" t="s">
        <v>6868</v>
      </c>
      <c r="P206" s="57" t="s">
        <v>7607</v>
      </c>
      <c r="Q206" s="57" t="s">
        <v>7750</v>
      </c>
      <c r="R206" s="57" t="s">
        <v>7993</v>
      </c>
      <c r="S206" s="57" t="s">
        <v>8114</v>
      </c>
      <c r="T206" s="57" t="s">
        <v>12310</v>
      </c>
      <c r="U206" s="57" t="s">
        <v>8412</v>
      </c>
      <c r="V206" s="56"/>
      <c r="W206" s="56"/>
      <c r="X206" s="57" t="s">
        <v>12383</v>
      </c>
      <c r="Y206" s="57" t="s">
        <v>8890</v>
      </c>
      <c r="Z206" s="57" t="s">
        <v>151</v>
      </c>
      <c r="AA206" s="56"/>
      <c r="AB206" s="56"/>
      <c r="AC206" s="56"/>
      <c r="AD206" s="57" t="s">
        <v>383</v>
      </c>
      <c r="AE206" s="57" t="s">
        <v>255</v>
      </c>
      <c r="AF206" s="57" t="s">
        <v>260</v>
      </c>
      <c r="AG206" s="56"/>
      <c r="AH206" s="56"/>
      <c r="AI206" s="56"/>
      <c r="AK206" s="57" t="s">
        <v>9426</v>
      </c>
      <c r="AL206" s="57" t="s">
        <v>9491</v>
      </c>
      <c r="AM206" s="56"/>
      <c r="AN206" s="57" t="s">
        <v>35</v>
      </c>
      <c r="AO206" s="56"/>
      <c r="AP206" s="56"/>
      <c r="AQ206" s="57" t="s">
        <v>10155</v>
      </c>
      <c r="AR206" s="56"/>
      <c r="AS206" s="56"/>
      <c r="AT206" s="57" t="s">
        <v>10651</v>
      </c>
      <c r="AU206" s="57" t="s">
        <v>524</v>
      </c>
      <c r="AV206" s="57" t="s">
        <v>10805</v>
      </c>
      <c r="AW206" s="56"/>
      <c r="AX206" s="57" t="s">
        <v>421</v>
      </c>
      <c r="AY206" s="57" t="s">
        <v>11004</v>
      </c>
      <c r="AZ206" s="56"/>
      <c r="BA206" s="57" t="s">
        <v>11821</v>
      </c>
      <c r="BB206" s="56"/>
      <c r="BC206" s="56"/>
      <c r="BD206" s="57" t="s">
        <v>493</v>
      </c>
      <c r="BE206" s="56"/>
      <c r="BF206" s="57" t="s">
        <v>11630</v>
      </c>
      <c r="BG206" s="56"/>
      <c r="BH206" s="57" t="s">
        <v>11761</v>
      </c>
    </row>
    <row r="207" spans="4:60">
      <c r="D207" s="56"/>
      <c r="E207" s="56"/>
      <c r="M207" s="56"/>
      <c r="V207" s="56"/>
      <c r="W207" s="56"/>
      <c r="AA207" s="56"/>
      <c r="AB207" s="56"/>
      <c r="AC207" s="56"/>
      <c r="AG207" s="56"/>
      <c r="AH207" s="56"/>
      <c r="AI207" s="56"/>
      <c r="AM207" s="56"/>
      <c r="AO207" s="56"/>
      <c r="AP207" s="56"/>
      <c r="AR207" s="56"/>
      <c r="AS207" s="56"/>
      <c r="AW207" s="56"/>
      <c r="AZ207" s="56"/>
      <c r="BB207" s="56"/>
      <c r="BC207" s="56"/>
      <c r="BE207" s="56"/>
      <c r="BG207" s="56"/>
    </row>
    <row r="208" spans="4:60">
      <c r="D208" s="56" t="s">
        <v>7</v>
      </c>
      <c r="E208" s="56" t="s">
        <v>7</v>
      </c>
      <c r="F208" s="56" t="s">
        <v>7</v>
      </c>
      <c r="G208" s="56" t="s">
        <v>7</v>
      </c>
      <c r="H208" s="56" t="s">
        <v>7</v>
      </c>
      <c r="I208" s="56" t="s">
        <v>7</v>
      </c>
      <c r="J208" s="56" t="s">
        <v>7</v>
      </c>
      <c r="K208" s="56" t="s">
        <v>7</v>
      </c>
      <c r="L208" s="56" t="s">
        <v>7</v>
      </c>
      <c r="M208" s="56" t="s">
        <v>7</v>
      </c>
      <c r="N208" s="56" t="s">
        <v>7</v>
      </c>
      <c r="O208" s="56" t="s">
        <v>7</v>
      </c>
      <c r="P208" s="56" t="s">
        <v>7</v>
      </c>
      <c r="Q208" s="56" t="s">
        <v>7</v>
      </c>
      <c r="R208" s="56" t="s">
        <v>7</v>
      </c>
      <c r="S208" s="56" t="s">
        <v>7</v>
      </c>
      <c r="T208" s="56" t="s">
        <v>7</v>
      </c>
      <c r="U208" s="56" t="s">
        <v>7</v>
      </c>
      <c r="V208" s="56" t="s">
        <v>7</v>
      </c>
      <c r="W208" s="56" t="s">
        <v>7</v>
      </c>
      <c r="X208" s="56" t="s">
        <v>7</v>
      </c>
      <c r="Y208" s="56" t="s">
        <v>7</v>
      </c>
      <c r="Z208" s="56" t="s">
        <v>7</v>
      </c>
      <c r="AA208" s="56" t="s">
        <v>7</v>
      </c>
      <c r="AB208" s="56" t="s">
        <v>7</v>
      </c>
      <c r="AC208" s="56" t="s">
        <v>7</v>
      </c>
      <c r="AD208" s="56" t="s">
        <v>7</v>
      </c>
      <c r="AE208" s="56" t="s">
        <v>7</v>
      </c>
      <c r="AF208" s="56" t="s">
        <v>7</v>
      </c>
      <c r="AG208" s="56" t="s">
        <v>7</v>
      </c>
      <c r="AH208" s="56" t="s">
        <v>7</v>
      </c>
      <c r="AI208" s="56" t="s">
        <v>7</v>
      </c>
      <c r="AJ208" s="56" t="s">
        <v>7</v>
      </c>
      <c r="AK208" s="56" t="s">
        <v>7</v>
      </c>
      <c r="AL208" s="56" t="s">
        <v>7</v>
      </c>
      <c r="AM208" s="56" t="s">
        <v>7</v>
      </c>
      <c r="AN208" s="56" t="s">
        <v>7</v>
      </c>
      <c r="AO208" s="56" t="s">
        <v>7</v>
      </c>
      <c r="AP208" s="56" t="s">
        <v>7</v>
      </c>
      <c r="AQ208" s="56" t="s">
        <v>7</v>
      </c>
      <c r="AR208" s="56" t="s">
        <v>7</v>
      </c>
      <c r="AS208" s="56" t="s">
        <v>7</v>
      </c>
      <c r="AT208" s="56" t="s">
        <v>7</v>
      </c>
      <c r="AU208" s="56" t="s">
        <v>7</v>
      </c>
      <c r="AV208" s="56" t="s">
        <v>7</v>
      </c>
      <c r="AW208" s="56" t="s">
        <v>7</v>
      </c>
      <c r="AX208" s="56" t="s">
        <v>7</v>
      </c>
      <c r="AY208" s="56" t="s">
        <v>7</v>
      </c>
      <c r="AZ208" s="56" t="s">
        <v>7</v>
      </c>
      <c r="BA208" s="56" t="s">
        <v>7</v>
      </c>
      <c r="BB208" s="56" t="s">
        <v>7</v>
      </c>
      <c r="BC208" s="56" t="s">
        <v>7</v>
      </c>
      <c r="BD208" s="56" t="s">
        <v>7</v>
      </c>
      <c r="BE208" s="56" t="s">
        <v>7</v>
      </c>
      <c r="BF208" s="56" t="s">
        <v>7</v>
      </c>
      <c r="BG208" s="56" t="s">
        <v>7</v>
      </c>
      <c r="BH208" s="56" t="s">
        <v>7</v>
      </c>
    </row>
    <row r="210" spans="4:60">
      <c r="D210" s="56" t="s">
        <v>115</v>
      </c>
      <c r="E210" s="56" t="s">
        <v>115</v>
      </c>
      <c r="F210" s="56" t="s">
        <v>115</v>
      </c>
      <c r="G210" s="56" t="s">
        <v>115</v>
      </c>
      <c r="H210" s="56" t="s">
        <v>115</v>
      </c>
      <c r="I210" s="56" t="s">
        <v>115</v>
      </c>
      <c r="J210" s="56" t="s">
        <v>115</v>
      </c>
      <c r="K210" s="56" t="s">
        <v>115</v>
      </c>
      <c r="L210" s="56" t="s">
        <v>115</v>
      </c>
      <c r="M210" s="56" t="s">
        <v>115</v>
      </c>
      <c r="N210" s="56" t="s">
        <v>115</v>
      </c>
      <c r="O210" s="56" t="s">
        <v>115</v>
      </c>
      <c r="P210" s="56" t="s">
        <v>115</v>
      </c>
      <c r="Q210" s="56" t="s">
        <v>115</v>
      </c>
      <c r="R210" s="56" t="s">
        <v>115</v>
      </c>
      <c r="S210" s="56" t="s">
        <v>115</v>
      </c>
      <c r="T210" s="56" t="s">
        <v>115</v>
      </c>
      <c r="U210" s="56" t="s">
        <v>115</v>
      </c>
      <c r="V210" s="56" t="s">
        <v>115</v>
      </c>
      <c r="W210" s="56" t="s">
        <v>115</v>
      </c>
      <c r="X210" s="56" t="s">
        <v>115</v>
      </c>
      <c r="Y210" s="56" t="s">
        <v>115</v>
      </c>
      <c r="Z210" s="56" t="s">
        <v>115</v>
      </c>
      <c r="AA210" s="56" t="s">
        <v>115</v>
      </c>
      <c r="AB210" s="56" t="s">
        <v>115</v>
      </c>
      <c r="AC210" s="56" t="s">
        <v>115</v>
      </c>
      <c r="AD210" s="56" t="s">
        <v>115</v>
      </c>
      <c r="AE210" s="56" t="s">
        <v>115</v>
      </c>
      <c r="AF210" s="56" t="s">
        <v>115</v>
      </c>
      <c r="AG210" s="56" t="s">
        <v>115</v>
      </c>
      <c r="AH210" s="56" t="s">
        <v>115</v>
      </c>
      <c r="AI210" s="56" t="s">
        <v>115</v>
      </c>
      <c r="AJ210" s="56" t="s">
        <v>115</v>
      </c>
      <c r="AK210" s="56" t="s">
        <v>115</v>
      </c>
      <c r="AL210" s="56" t="s">
        <v>115</v>
      </c>
      <c r="AM210" s="56" t="s">
        <v>115</v>
      </c>
      <c r="AN210" s="56" t="s">
        <v>115</v>
      </c>
      <c r="AO210" s="56" t="s">
        <v>115</v>
      </c>
      <c r="AP210" s="56" t="s">
        <v>115</v>
      </c>
      <c r="AQ210" s="56" t="s">
        <v>115</v>
      </c>
      <c r="AR210" s="56" t="s">
        <v>115</v>
      </c>
      <c r="AS210" s="56" t="s">
        <v>115</v>
      </c>
      <c r="AT210" s="56" t="s">
        <v>115</v>
      </c>
      <c r="AU210" s="56" t="s">
        <v>115</v>
      </c>
      <c r="AV210" s="56" t="s">
        <v>115</v>
      </c>
      <c r="AW210" s="56" t="s">
        <v>115</v>
      </c>
      <c r="AX210" s="56" t="s">
        <v>115</v>
      </c>
      <c r="AY210" s="56" t="s">
        <v>115</v>
      </c>
      <c r="AZ210" s="56" t="s">
        <v>115</v>
      </c>
      <c r="BA210" s="56" t="s">
        <v>115</v>
      </c>
      <c r="BB210" s="56" t="s">
        <v>115</v>
      </c>
      <c r="BC210" s="56" t="s">
        <v>115</v>
      </c>
      <c r="BD210" s="56" t="s">
        <v>115</v>
      </c>
      <c r="BE210" s="56" t="s">
        <v>115</v>
      </c>
      <c r="BF210" s="56" t="s">
        <v>115</v>
      </c>
      <c r="BG210" s="56" t="s">
        <v>115</v>
      </c>
      <c r="BH210" s="56" t="s">
        <v>115</v>
      </c>
    </row>
    <row r="211" spans="4:60">
      <c r="D211" s="57" t="s">
        <v>116</v>
      </c>
      <c r="E211" s="57" t="s">
        <v>123</v>
      </c>
      <c r="F211" s="57" t="s">
        <v>123</v>
      </c>
      <c r="G211" s="57" t="s">
        <v>116</v>
      </c>
      <c r="H211" s="57" t="s">
        <v>116</v>
      </c>
      <c r="I211" s="57" t="s">
        <v>123</v>
      </c>
      <c r="J211" s="57" t="s">
        <v>116</v>
      </c>
      <c r="K211" s="57" t="s">
        <v>116</v>
      </c>
      <c r="L211" s="57" t="s">
        <v>116</v>
      </c>
      <c r="M211" s="57" t="s">
        <v>116</v>
      </c>
      <c r="N211" s="57" t="s">
        <v>256</v>
      </c>
      <c r="O211" s="57" t="s">
        <v>116</v>
      </c>
      <c r="P211" s="57" t="s">
        <v>256</v>
      </c>
      <c r="Q211" s="57" t="s">
        <v>123</v>
      </c>
      <c r="R211" s="57" t="s">
        <v>116</v>
      </c>
      <c r="S211" s="57" t="s">
        <v>68</v>
      </c>
      <c r="T211" s="57" t="s">
        <v>116</v>
      </c>
      <c r="U211" s="57" t="s">
        <v>116</v>
      </c>
      <c r="V211" s="57" t="s">
        <v>213</v>
      </c>
      <c r="W211" s="57" t="s">
        <v>116</v>
      </c>
      <c r="X211" s="57" t="s">
        <v>213</v>
      </c>
      <c r="Y211" s="57" t="s">
        <v>123</v>
      </c>
      <c r="Z211" s="57" t="s">
        <v>123</v>
      </c>
      <c r="AA211" s="57" t="s">
        <v>116</v>
      </c>
      <c r="AB211" s="57" t="s">
        <v>256</v>
      </c>
      <c r="AC211" s="57" t="s">
        <v>68</v>
      </c>
      <c r="AD211" s="57" t="s">
        <v>256</v>
      </c>
      <c r="AE211" s="57" t="s">
        <v>123</v>
      </c>
      <c r="AF211" s="57" t="s">
        <v>116</v>
      </c>
      <c r="AG211" s="57" t="s">
        <v>213</v>
      </c>
      <c r="AH211" s="57" t="s">
        <v>116</v>
      </c>
      <c r="AI211" s="57" t="s">
        <v>116</v>
      </c>
      <c r="AJ211" s="57" t="s">
        <v>68</v>
      </c>
      <c r="AK211" s="57" t="s">
        <v>68</v>
      </c>
      <c r="AL211" s="57" t="s">
        <v>68</v>
      </c>
      <c r="AM211" s="57" t="s">
        <v>123</v>
      </c>
      <c r="AN211" s="57" t="s">
        <v>116</v>
      </c>
      <c r="AO211" s="57" t="s">
        <v>116</v>
      </c>
      <c r="AP211" s="57" t="s">
        <v>123</v>
      </c>
      <c r="AQ211" s="57" t="s">
        <v>68</v>
      </c>
      <c r="AR211" s="57" t="s">
        <v>116</v>
      </c>
      <c r="AS211" s="57" t="s">
        <v>116</v>
      </c>
      <c r="AT211" s="57" t="s">
        <v>116</v>
      </c>
      <c r="AU211" s="57" t="s">
        <v>116</v>
      </c>
      <c r="AV211" s="57" t="s">
        <v>123</v>
      </c>
      <c r="AW211" s="57" t="s">
        <v>213</v>
      </c>
      <c r="AX211" s="57" t="s">
        <v>68</v>
      </c>
      <c r="AY211" s="57" t="s">
        <v>116</v>
      </c>
      <c r="AZ211" s="57" t="s">
        <v>116</v>
      </c>
      <c r="BA211" s="57" t="s">
        <v>116</v>
      </c>
      <c r="BB211" s="57" t="s">
        <v>116</v>
      </c>
      <c r="BC211" s="57" t="s">
        <v>213</v>
      </c>
      <c r="BD211" s="57" t="s">
        <v>68</v>
      </c>
      <c r="BE211" s="57" t="s">
        <v>116</v>
      </c>
      <c r="BF211" s="57" t="s">
        <v>116</v>
      </c>
      <c r="BG211" s="57" t="s">
        <v>116</v>
      </c>
      <c r="BH211" s="57" t="s">
        <v>116</v>
      </c>
    </row>
    <row r="213" spans="4:60">
      <c r="D213" s="56" t="s">
        <v>117</v>
      </c>
      <c r="E213" s="56" t="s">
        <v>117</v>
      </c>
      <c r="F213" s="56" t="s">
        <v>117</v>
      </c>
      <c r="G213" s="56" t="s">
        <v>117</v>
      </c>
      <c r="H213" s="56" t="s">
        <v>117</v>
      </c>
      <c r="I213" s="56" t="s">
        <v>117</v>
      </c>
      <c r="J213" s="56" t="s">
        <v>117</v>
      </c>
      <c r="K213" s="56" t="s">
        <v>117</v>
      </c>
      <c r="L213" s="56" t="s">
        <v>117</v>
      </c>
      <c r="M213" s="56" t="s">
        <v>117</v>
      </c>
      <c r="N213" s="56" t="s">
        <v>117</v>
      </c>
      <c r="O213" s="56" t="s">
        <v>117</v>
      </c>
      <c r="P213" s="56" t="s">
        <v>117</v>
      </c>
      <c r="Q213" s="56" t="s">
        <v>117</v>
      </c>
      <c r="R213" s="56" t="s">
        <v>117</v>
      </c>
      <c r="S213" s="56" t="s">
        <v>117</v>
      </c>
      <c r="T213" s="56" t="s">
        <v>117</v>
      </c>
      <c r="U213" s="56" t="s">
        <v>117</v>
      </c>
      <c r="V213" s="56" t="s">
        <v>117</v>
      </c>
      <c r="W213" s="56" t="s">
        <v>117</v>
      </c>
      <c r="X213" s="56" t="s">
        <v>117</v>
      </c>
      <c r="Y213" s="56" t="s">
        <v>117</v>
      </c>
      <c r="Z213" s="56" t="s">
        <v>117</v>
      </c>
      <c r="AA213" s="56" t="s">
        <v>117</v>
      </c>
      <c r="AB213" s="56" t="s">
        <v>117</v>
      </c>
      <c r="AC213" s="56" t="s">
        <v>117</v>
      </c>
      <c r="AD213" s="56" t="s">
        <v>117</v>
      </c>
      <c r="AE213" s="56" t="s">
        <v>117</v>
      </c>
      <c r="AF213" s="56" t="s">
        <v>117</v>
      </c>
      <c r="AG213" s="56" t="s">
        <v>117</v>
      </c>
      <c r="AH213" s="56" t="s">
        <v>117</v>
      </c>
      <c r="AI213" s="56" t="s">
        <v>117</v>
      </c>
      <c r="AJ213" s="56" t="s">
        <v>117</v>
      </c>
      <c r="AK213" s="56" t="s">
        <v>117</v>
      </c>
      <c r="AL213" s="56" t="s">
        <v>117</v>
      </c>
      <c r="AM213" s="56" t="s">
        <v>117</v>
      </c>
      <c r="AN213" s="56" t="s">
        <v>117</v>
      </c>
      <c r="AO213" s="56" t="s">
        <v>117</v>
      </c>
      <c r="AP213" s="56" t="s">
        <v>117</v>
      </c>
      <c r="AQ213" s="56" t="s">
        <v>117</v>
      </c>
      <c r="AR213" s="56" t="s">
        <v>117</v>
      </c>
      <c r="AS213" s="56" t="s">
        <v>117</v>
      </c>
      <c r="AT213" s="56" t="s">
        <v>117</v>
      </c>
      <c r="AU213" s="56" t="s">
        <v>117</v>
      </c>
      <c r="AV213" s="56" t="s">
        <v>117</v>
      </c>
      <c r="AW213" s="56" t="s">
        <v>117</v>
      </c>
      <c r="AX213" s="56" t="s">
        <v>117</v>
      </c>
      <c r="AY213" s="56" t="s">
        <v>117</v>
      </c>
      <c r="AZ213" s="56" t="s">
        <v>117</v>
      </c>
      <c r="BA213" s="56" t="s">
        <v>117</v>
      </c>
      <c r="BB213" s="56" t="s">
        <v>117</v>
      </c>
      <c r="BC213" s="56" t="s">
        <v>117</v>
      </c>
      <c r="BD213" s="56" t="s">
        <v>117</v>
      </c>
      <c r="BE213" s="56" t="s">
        <v>117</v>
      </c>
      <c r="BF213" s="56" t="s">
        <v>117</v>
      </c>
      <c r="BG213" s="56" t="s">
        <v>117</v>
      </c>
      <c r="BH213" s="56" t="s">
        <v>117</v>
      </c>
    </row>
    <row r="214" spans="4:60">
      <c r="D214" s="57">
        <v>600</v>
      </c>
      <c r="E214" s="57" t="s">
        <v>124</v>
      </c>
      <c r="F214" s="57" t="s">
        <v>124</v>
      </c>
      <c r="G214" s="57">
        <v>762</v>
      </c>
      <c r="H214" s="57">
        <v>1909</v>
      </c>
      <c r="I214" s="57" t="s">
        <v>124</v>
      </c>
      <c r="J214" s="57">
        <v>3145</v>
      </c>
      <c r="K214" s="57">
        <v>304</v>
      </c>
      <c r="L214" s="57">
        <v>87.21</v>
      </c>
      <c r="M214" s="57">
        <v>306.72000000000003</v>
      </c>
      <c r="N214" s="57">
        <v>173.18</v>
      </c>
      <c r="O214" s="57">
        <v>399.53</v>
      </c>
      <c r="P214" s="57">
        <v>3475</v>
      </c>
      <c r="Q214" s="57" t="s">
        <v>124</v>
      </c>
      <c r="R214" s="57">
        <v>760</v>
      </c>
      <c r="S214" s="57" t="s">
        <v>124</v>
      </c>
      <c r="T214" s="57">
        <v>484.25</v>
      </c>
      <c r="U214" s="57">
        <v>17.600000000000001</v>
      </c>
      <c r="V214" s="57" t="s">
        <v>124</v>
      </c>
      <c r="W214" s="57">
        <v>684</v>
      </c>
      <c r="X214" s="57" t="s">
        <v>124</v>
      </c>
      <c r="Y214" s="57" t="s">
        <v>124</v>
      </c>
      <c r="Z214" s="57" t="s">
        <v>124</v>
      </c>
      <c r="AA214" s="57">
        <v>370000</v>
      </c>
      <c r="AB214" s="57">
        <v>1096</v>
      </c>
      <c r="AC214" s="57" t="s">
        <v>124</v>
      </c>
      <c r="AD214" s="57">
        <v>0</v>
      </c>
      <c r="AE214" s="57" t="s">
        <v>124</v>
      </c>
      <c r="AF214" s="57">
        <v>1290</v>
      </c>
      <c r="AG214" s="57" t="s">
        <v>124</v>
      </c>
      <c r="AH214" s="57">
        <v>4900</v>
      </c>
      <c r="AI214" s="57">
        <v>41897</v>
      </c>
      <c r="AJ214" s="57" t="s">
        <v>124</v>
      </c>
      <c r="AK214" s="57" t="s">
        <v>124</v>
      </c>
      <c r="AL214" s="57" t="s">
        <v>124</v>
      </c>
      <c r="AM214" s="57" t="s">
        <v>124</v>
      </c>
      <c r="AN214" s="57">
        <v>17423</v>
      </c>
      <c r="AO214" s="57">
        <v>1920</v>
      </c>
      <c r="AP214" s="57" t="s">
        <v>124</v>
      </c>
      <c r="AQ214" s="57" t="s">
        <v>124</v>
      </c>
      <c r="AR214" s="57">
        <v>5700</v>
      </c>
      <c r="AS214" s="57">
        <v>8971</v>
      </c>
      <c r="AT214" s="57">
        <v>12651</v>
      </c>
      <c r="AU214" s="57">
        <v>8000</v>
      </c>
      <c r="AV214" s="57" t="s">
        <v>124</v>
      </c>
      <c r="AW214" s="57" t="s">
        <v>124</v>
      </c>
      <c r="AX214" s="57" t="s">
        <v>124</v>
      </c>
      <c r="AY214" s="57">
        <v>282.95999999999998</v>
      </c>
      <c r="AZ214" s="57">
        <v>6717</v>
      </c>
      <c r="BA214" s="57">
        <v>30419</v>
      </c>
      <c r="BB214" s="57">
        <v>586</v>
      </c>
      <c r="BC214" s="57" t="s">
        <v>124</v>
      </c>
      <c r="BD214" s="57" t="s">
        <v>124</v>
      </c>
      <c r="BE214" s="57">
        <v>5063</v>
      </c>
      <c r="BF214" s="57">
        <v>34</v>
      </c>
      <c r="BG214" s="57">
        <v>6562.4</v>
      </c>
      <c r="BH214" s="57">
        <v>180</v>
      </c>
    </row>
    <row r="216" spans="4:60">
      <c r="D216" s="56" t="s">
        <v>118</v>
      </c>
      <c r="E216" s="56" t="s">
        <v>118</v>
      </c>
      <c r="F216" s="56" t="s">
        <v>118</v>
      </c>
      <c r="G216" s="56" t="s">
        <v>118</v>
      </c>
      <c r="H216" s="56" t="s">
        <v>118</v>
      </c>
      <c r="I216" s="56" t="s">
        <v>118</v>
      </c>
      <c r="J216" s="56" t="s">
        <v>118</v>
      </c>
      <c r="K216" s="56" t="s">
        <v>118</v>
      </c>
      <c r="L216" s="56" t="s">
        <v>118</v>
      </c>
      <c r="M216" s="56" t="s">
        <v>118</v>
      </c>
      <c r="N216" s="56" t="s">
        <v>118</v>
      </c>
      <c r="O216" s="56" t="s">
        <v>118</v>
      </c>
      <c r="P216" s="56" t="s">
        <v>118</v>
      </c>
      <c r="Q216" s="56" t="s">
        <v>118</v>
      </c>
      <c r="R216" s="56" t="s">
        <v>118</v>
      </c>
      <c r="S216" s="56" t="s">
        <v>118</v>
      </c>
      <c r="T216" s="56" t="s">
        <v>118</v>
      </c>
      <c r="U216" s="56" t="s">
        <v>118</v>
      </c>
      <c r="V216" s="56" t="s">
        <v>118</v>
      </c>
      <c r="W216" s="56" t="s">
        <v>118</v>
      </c>
      <c r="X216" s="56" t="s">
        <v>118</v>
      </c>
      <c r="Y216" s="56" t="s">
        <v>118</v>
      </c>
      <c r="Z216" s="56" t="s">
        <v>118</v>
      </c>
      <c r="AA216" s="56" t="s">
        <v>118</v>
      </c>
      <c r="AB216" s="56" t="s">
        <v>118</v>
      </c>
      <c r="AC216" s="56" t="s">
        <v>118</v>
      </c>
      <c r="AD216" s="56" t="s">
        <v>118</v>
      </c>
      <c r="AE216" s="56" t="s">
        <v>118</v>
      </c>
      <c r="AF216" s="56" t="s">
        <v>118</v>
      </c>
      <c r="AG216" s="56" t="s">
        <v>118</v>
      </c>
      <c r="AH216" s="56" t="s">
        <v>118</v>
      </c>
      <c r="AI216" s="56" t="s">
        <v>118</v>
      </c>
      <c r="AJ216" s="56" t="s">
        <v>118</v>
      </c>
      <c r="AK216" s="56" t="s">
        <v>118</v>
      </c>
      <c r="AL216" s="56" t="s">
        <v>118</v>
      </c>
      <c r="AM216" s="56" t="s">
        <v>118</v>
      </c>
      <c r="AN216" s="56" t="s">
        <v>118</v>
      </c>
      <c r="AO216" s="56" t="s">
        <v>118</v>
      </c>
      <c r="AP216" s="56" t="s">
        <v>118</v>
      </c>
      <c r="AQ216" s="56" t="s">
        <v>118</v>
      </c>
      <c r="AR216" s="56" t="s">
        <v>118</v>
      </c>
      <c r="AS216" s="56" t="s">
        <v>118</v>
      </c>
      <c r="AT216" s="56" t="s">
        <v>118</v>
      </c>
      <c r="AU216" s="56" t="s">
        <v>118</v>
      </c>
      <c r="AV216" s="56" t="s">
        <v>118</v>
      </c>
      <c r="AW216" s="56" t="s">
        <v>118</v>
      </c>
      <c r="AX216" s="56" t="s">
        <v>118</v>
      </c>
      <c r="AY216" s="56" t="s">
        <v>118</v>
      </c>
      <c r="AZ216" s="56" t="s">
        <v>118</v>
      </c>
      <c r="BA216" s="56" t="s">
        <v>118</v>
      </c>
      <c r="BB216" s="56" t="s">
        <v>118</v>
      </c>
      <c r="BC216" s="56" t="s">
        <v>118</v>
      </c>
      <c r="BD216" s="56" t="s">
        <v>118</v>
      </c>
      <c r="BE216" s="56" t="s">
        <v>118</v>
      </c>
      <c r="BF216" s="56" t="s">
        <v>118</v>
      </c>
      <c r="BG216" s="56" t="s">
        <v>118</v>
      </c>
      <c r="BH216" s="56" t="s">
        <v>118</v>
      </c>
    </row>
    <row r="217" spans="4:60">
      <c r="D217" s="57" t="s">
        <v>342</v>
      </c>
      <c r="E217" s="57" t="s">
        <v>124</v>
      </c>
      <c r="F217" s="57" t="s">
        <v>124</v>
      </c>
      <c r="G217" s="57" t="s">
        <v>451</v>
      </c>
      <c r="H217" s="57" t="s">
        <v>359</v>
      </c>
      <c r="I217" s="57" t="s">
        <v>124</v>
      </c>
      <c r="J217" s="57" t="s">
        <v>6008</v>
      </c>
      <c r="K217" s="57" t="s">
        <v>6177</v>
      </c>
      <c r="L217" s="57" t="s">
        <v>12163</v>
      </c>
      <c r="M217" s="57" t="s">
        <v>6389</v>
      </c>
      <c r="N217" s="57" t="s">
        <v>6605</v>
      </c>
      <c r="O217" s="57" t="s">
        <v>6869</v>
      </c>
      <c r="P217" s="57" t="s">
        <v>7602</v>
      </c>
      <c r="Q217" s="57" t="s">
        <v>124</v>
      </c>
      <c r="R217" s="57" t="s">
        <v>7994</v>
      </c>
      <c r="S217" s="57" t="s">
        <v>124</v>
      </c>
      <c r="T217" s="57" t="s">
        <v>12311</v>
      </c>
      <c r="U217" s="57" t="s">
        <v>8413</v>
      </c>
      <c r="V217" s="57" t="s">
        <v>124</v>
      </c>
      <c r="W217" s="57" t="s">
        <v>8697</v>
      </c>
      <c r="X217" s="57" t="s">
        <v>124</v>
      </c>
      <c r="Y217" s="57" t="s">
        <v>124</v>
      </c>
      <c r="Z217" s="57" t="s">
        <v>124</v>
      </c>
      <c r="AA217" s="57" t="s">
        <v>223</v>
      </c>
      <c r="AB217" s="57" t="s">
        <v>293</v>
      </c>
      <c r="AC217" s="57" t="s">
        <v>124</v>
      </c>
      <c r="AD217" s="57" t="s">
        <v>384</v>
      </c>
      <c r="AE217" s="57" t="s">
        <v>124</v>
      </c>
      <c r="AF217" s="57" t="s">
        <v>478</v>
      </c>
      <c r="AG217" s="57" t="s">
        <v>124</v>
      </c>
      <c r="AH217" s="57" t="s">
        <v>406</v>
      </c>
      <c r="AI217" s="57" t="s">
        <v>9149</v>
      </c>
      <c r="AJ217" s="57" t="s">
        <v>124</v>
      </c>
      <c r="AK217" s="57" t="s">
        <v>124</v>
      </c>
      <c r="AL217" s="57" t="s">
        <v>124</v>
      </c>
      <c r="AM217" s="57" t="s">
        <v>124</v>
      </c>
      <c r="AN217" s="57" t="s">
        <v>9756</v>
      </c>
      <c r="AO217" s="57" t="s">
        <v>273</v>
      </c>
      <c r="AP217" s="57" t="s">
        <v>124</v>
      </c>
      <c r="AQ217" s="57" t="s">
        <v>124</v>
      </c>
      <c r="AR217" s="57" t="s">
        <v>10306</v>
      </c>
      <c r="AS217" s="57" t="s">
        <v>10480</v>
      </c>
      <c r="AT217" s="57" t="s">
        <v>10652</v>
      </c>
      <c r="AU217" s="57" t="s">
        <v>525</v>
      </c>
      <c r="AV217" s="57" t="s">
        <v>124</v>
      </c>
      <c r="AW217" s="57" t="s">
        <v>124</v>
      </c>
      <c r="AX217" s="57" t="s">
        <v>124</v>
      </c>
      <c r="AY217" s="57" t="s">
        <v>11005</v>
      </c>
      <c r="AZ217" s="57" t="s">
        <v>11196</v>
      </c>
      <c r="BA217" s="57" t="s">
        <v>11824</v>
      </c>
      <c r="BB217" s="57" t="s">
        <v>469</v>
      </c>
      <c r="BC217" s="57" t="s">
        <v>124</v>
      </c>
      <c r="BD217" s="57" t="s">
        <v>124</v>
      </c>
      <c r="BE217" s="57" t="s">
        <v>11526</v>
      </c>
      <c r="BF217" s="57" t="s">
        <v>11631</v>
      </c>
      <c r="BG217" s="57" t="s">
        <v>12548</v>
      </c>
      <c r="BH217" s="57" t="s">
        <v>11762</v>
      </c>
    </row>
    <row r="219" spans="4:60">
      <c r="D219" s="56" t="s">
        <v>119</v>
      </c>
      <c r="E219" s="56" t="s">
        <v>119</v>
      </c>
      <c r="F219" s="56" t="s">
        <v>119</v>
      </c>
      <c r="G219" s="56" t="s">
        <v>119</v>
      </c>
      <c r="H219" s="56" t="s">
        <v>119</v>
      </c>
      <c r="I219" s="56" t="s">
        <v>119</v>
      </c>
      <c r="J219" s="56" t="s">
        <v>119</v>
      </c>
      <c r="K219" s="56" t="s">
        <v>119</v>
      </c>
      <c r="L219" s="56" t="s">
        <v>119</v>
      </c>
      <c r="M219" s="56" t="s">
        <v>119</v>
      </c>
      <c r="N219" s="56" t="s">
        <v>119</v>
      </c>
      <c r="O219" s="56" t="s">
        <v>119</v>
      </c>
      <c r="P219" s="56" t="s">
        <v>119</v>
      </c>
      <c r="Q219" s="56" t="s">
        <v>119</v>
      </c>
      <c r="R219" s="56" t="s">
        <v>119</v>
      </c>
      <c r="S219" s="56" t="s">
        <v>119</v>
      </c>
      <c r="T219" s="56" t="s">
        <v>119</v>
      </c>
      <c r="U219" s="56" t="s">
        <v>119</v>
      </c>
      <c r="V219" s="56" t="s">
        <v>119</v>
      </c>
      <c r="W219" s="56" t="s">
        <v>119</v>
      </c>
      <c r="X219" s="56" t="s">
        <v>119</v>
      </c>
      <c r="Y219" s="56" t="s">
        <v>119</v>
      </c>
      <c r="Z219" s="56" t="s">
        <v>119</v>
      </c>
      <c r="AA219" s="56" t="s">
        <v>119</v>
      </c>
      <c r="AB219" s="56" t="s">
        <v>119</v>
      </c>
      <c r="AC219" s="56" t="s">
        <v>119</v>
      </c>
      <c r="AD219" s="56" t="s">
        <v>119</v>
      </c>
      <c r="AE219" s="56" t="s">
        <v>119</v>
      </c>
      <c r="AF219" s="56" t="s">
        <v>119</v>
      </c>
      <c r="AG219" s="56" t="s">
        <v>119</v>
      </c>
      <c r="AH219" s="56" t="s">
        <v>119</v>
      </c>
      <c r="AI219" s="56" t="s">
        <v>119</v>
      </c>
      <c r="AJ219" s="56" t="s">
        <v>119</v>
      </c>
      <c r="AK219" s="56" t="s">
        <v>119</v>
      </c>
      <c r="AL219" s="56" t="s">
        <v>119</v>
      </c>
      <c r="AM219" s="56" t="s">
        <v>119</v>
      </c>
      <c r="AN219" s="56" t="s">
        <v>119</v>
      </c>
      <c r="AO219" s="56" t="s">
        <v>119</v>
      </c>
      <c r="AP219" s="56" t="s">
        <v>119</v>
      </c>
      <c r="AQ219" s="56" t="s">
        <v>119</v>
      </c>
      <c r="AR219" s="56" t="s">
        <v>119</v>
      </c>
      <c r="AS219" s="56" t="s">
        <v>119</v>
      </c>
      <c r="AT219" s="56" t="s">
        <v>119</v>
      </c>
      <c r="AU219" s="56" t="s">
        <v>119</v>
      </c>
      <c r="AV219" s="56" t="s">
        <v>119</v>
      </c>
      <c r="AW219" s="56" t="s">
        <v>119</v>
      </c>
      <c r="AX219" s="56" t="s">
        <v>119</v>
      </c>
      <c r="AY219" s="56" t="s">
        <v>119</v>
      </c>
      <c r="AZ219" s="56" t="s">
        <v>119</v>
      </c>
      <c r="BA219" s="56" t="s">
        <v>119</v>
      </c>
      <c r="BB219" s="56" t="s">
        <v>119</v>
      </c>
      <c r="BC219" s="56" t="s">
        <v>119</v>
      </c>
      <c r="BD219" s="56" t="s">
        <v>119</v>
      </c>
      <c r="BE219" s="56" t="s">
        <v>119</v>
      </c>
      <c r="BF219" s="56" t="s">
        <v>119</v>
      </c>
      <c r="BG219" s="56" t="s">
        <v>119</v>
      </c>
      <c r="BH219" s="56" t="s">
        <v>119</v>
      </c>
    </row>
    <row r="220" spans="4:60">
      <c r="D220" s="57">
        <v>0</v>
      </c>
      <c r="E220" s="57" t="s">
        <v>124</v>
      </c>
      <c r="F220" s="57" t="s">
        <v>124</v>
      </c>
      <c r="H220" s="57">
        <v>80</v>
      </c>
      <c r="I220" s="57" t="s">
        <v>124</v>
      </c>
      <c r="K220" s="57">
        <v>0</v>
      </c>
      <c r="L220" s="57">
        <v>100</v>
      </c>
      <c r="M220" s="57">
        <v>18</v>
      </c>
      <c r="N220" s="57">
        <v>100</v>
      </c>
      <c r="O220" s="57">
        <v>48.58</v>
      </c>
      <c r="P220" s="57">
        <v>0</v>
      </c>
      <c r="Q220" s="57" t="s">
        <v>124</v>
      </c>
      <c r="R220" s="57">
        <v>100</v>
      </c>
      <c r="S220" s="57" t="s">
        <v>124</v>
      </c>
      <c r="T220" s="57">
        <v>0</v>
      </c>
      <c r="U220" s="57">
        <v>100</v>
      </c>
      <c r="V220" s="57" t="s">
        <v>124</v>
      </c>
      <c r="W220" s="57">
        <v>100</v>
      </c>
      <c r="X220" s="57" t="s">
        <v>124</v>
      </c>
      <c r="Y220" s="57" t="s">
        <v>124</v>
      </c>
      <c r="Z220" s="57" t="s">
        <v>124</v>
      </c>
      <c r="AA220" s="57">
        <v>88</v>
      </c>
      <c r="AB220" s="57">
        <v>0</v>
      </c>
      <c r="AC220" s="57" t="s">
        <v>124</v>
      </c>
      <c r="AD220" s="57">
        <v>0</v>
      </c>
      <c r="AE220" s="57" t="s">
        <v>124</v>
      </c>
      <c r="AF220" s="57">
        <v>0</v>
      </c>
      <c r="AG220" s="57" t="s">
        <v>124</v>
      </c>
      <c r="AH220" s="57">
        <v>0</v>
      </c>
      <c r="AI220" s="57">
        <v>0</v>
      </c>
      <c r="AJ220" s="57" t="s">
        <v>124</v>
      </c>
      <c r="AK220" s="57" t="s">
        <v>124</v>
      </c>
      <c r="AL220" s="57" t="s">
        <v>124</v>
      </c>
      <c r="AM220" s="57" t="s">
        <v>124</v>
      </c>
      <c r="AN220" s="57">
        <v>0</v>
      </c>
      <c r="AO220" s="57">
        <v>0</v>
      </c>
      <c r="AP220" s="57" t="s">
        <v>124</v>
      </c>
      <c r="AQ220" s="57" t="s">
        <v>124</v>
      </c>
      <c r="AR220" s="57">
        <v>0</v>
      </c>
      <c r="AS220" s="57">
        <v>0</v>
      </c>
      <c r="AT220" s="57">
        <v>100</v>
      </c>
      <c r="AU220" s="57">
        <v>83</v>
      </c>
      <c r="AV220" s="57" t="s">
        <v>124</v>
      </c>
      <c r="AW220" s="57" t="s">
        <v>124</v>
      </c>
      <c r="AX220" s="57" t="s">
        <v>124</v>
      </c>
      <c r="AY220" s="57">
        <v>100</v>
      </c>
      <c r="AZ220" s="57">
        <v>100</v>
      </c>
      <c r="BA220" s="57">
        <v>100</v>
      </c>
      <c r="BB220" s="57">
        <v>37</v>
      </c>
      <c r="BC220" s="57" t="s">
        <v>124</v>
      </c>
      <c r="BD220" s="57" t="s">
        <v>124</v>
      </c>
      <c r="BE220" s="57">
        <v>0</v>
      </c>
      <c r="BF220" s="57">
        <v>50</v>
      </c>
      <c r="BG220" s="57">
        <v>100</v>
      </c>
      <c r="BH220" s="57">
        <v>100</v>
      </c>
    </row>
    <row r="222" spans="4:60">
      <c r="D222" s="56" t="s">
        <v>120</v>
      </c>
      <c r="E222" s="56" t="s">
        <v>120</v>
      </c>
      <c r="F222" s="56" t="s">
        <v>120</v>
      </c>
      <c r="G222" s="56" t="s">
        <v>120</v>
      </c>
      <c r="H222" s="56" t="s">
        <v>120</v>
      </c>
      <c r="I222" s="56" t="s">
        <v>120</v>
      </c>
      <c r="J222" s="56" t="s">
        <v>120</v>
      </c>
      <c r="K222" s="56" t="s">
        <v>120</v>
      </c>
      <c r="L222" s="56" t="s">
        <v>120</v>
      </c>
      <c r="M222" s="56" t="s">
        <v>120</v>
      </c>
      <c r="N222" s="56" t="s">
        <v>120</v>
      </c>
      <c r="O222" s="56" t="s">
        <v>120</v>
      </c>
      <c r="P222" s="56" t="s">
        <v>120</v>
      </c>
      <c r="Q222" s="56" t="s">
        <v>120</v>
      </c>
      <c r="R222" s="56" t="s">
        <v>120</v>
      </c>
      <c r="S222" s="56" t="s">
        <v>120</v>
      </c>
      <c r="T222" s="56" t="s">
        <v>120</v>
      </c>
      <c r="U222" s="56" t="s">
        <v>120</v>
      </c>
      <c r="V222" s="56" t="s">
        <v>120</v>
      </c>
      <c r="W222" s="56" t="s">
        <v>120</v>
      </c>
      <c r="X222" s="56" t="s">
        <v>120</v>
      </c>
      <c r="Y222" s="56" t="s">
        <v>120</v>
      </c>
      <c r="Z222" s="56" t="s">
        <v>120</v>
      </c>
      <c r="AA222" s="56" t="s">
        <v>120</v>
      </c>
      <c r="AB222" s="56" t="s">
        <v>120</v>
      </c>
      <c r="AC222" s="56" t="s">
        <v>120</v>
      </c>
      <c r="AD222" s="56" t="s">
        <v>120</v>
      </c>
      <c r="AE222" s="56" t="s">
        <v>120</v>
      </c>
      <c r="AF222" s="56" t="s">
        <v>120</v>
      </c>
      <c r="AG222" s="56" t="s">
        <v>120</v>
      </c>
      <c r="AH222" s="56" t="s">
        <v>120</v>
      </c>
      <c r="AI222" s="56" t="s">
        <v>120</v>
      </c>
      <c r="AJ222" s="56" t="s">
        <v>120</v>
      </c>
      <c r="AK222" s="56" t="s">
        <v>120</v>
      </c>
      <c r="AL222" s="56" t="s">
        <v>120</v>
      </c>
      <c r="AM222" s="56" t="s">
        <v>120</v>
      </c>
      <c r="AN222" s="56" t="s">
        <v>120</v>
      </c>
      <c r="AO222" s="56" t="s">
        <v>120</v>
      </c>
      <c r="AP222" s="56" t="s">
        <v>120</v>
      </c>
      <c r="AQ222" s="56" t="s">
        <v>120</v>
      </c>
      <c r="AR222" s="56" t="s">
        <v>120</v>
      </c>
      <c r="AS222" s="56" t="s">
        <v>120</v>
      </c>
      <c r="AT222" s="56" t="s">
        <v>120</v>
      </c>
      <c r="AU222" s="56" t="s">
        <v>120</v>
      </c>
      <c r="AV222" s="56" t="s">
        <v>120</v>
      </c>
      <c r="AW222" s="56" t="s">
        <v>120</v>
      </c>
      <c r="AX222" s="56" t="s">
        <v>120</v>
      </c>
      <c r="AY222" s="56" t="s">
        <v>120</v>
      </c>
      <c r="AZ222" s="56" t="s">
        <v>120</v>
      </c>
      <c r="BA222" s="56" t="s">
        <v>120</v>
      </c>
      <c r="BB222" s="56" t="s">
        <v>120</v>
      </c>
      <c r="BC222" s="56" t="s">
        <v>120</v>
      </c>
      <c r="BD222" s="56" t="s">
        <v>120</v>
      </c>
      <c r="BE222" s="56" t="s">
        <v>120</v>
      </c>
      <c r="BF222" s="56" t="s">
        <v>120</v>
      </c>
      <c r="BG222" s="56" t="s">
        <v>120</v>
      </c>
      <c r="BH222" s="56" t="s">
        <v>120</v>
      </c>
    </row>
    <row r="223" spans="4:60">
      <c r="D223" s="56"/>
      <c r="E223" s="57" t="s">
        <v>313</v>
      </c>
      <c r="F223" s="57" t="s">
        <v>196</v>
      </c>
      <c r="G223" s="56"/>
      <c r="H223" s="56"/>
      <c r="I223" s="57" t="s">
        <v>432</v>
      </c>
      <c r="J223" s="57" t="s">
        <v>6009</v>
      </c>
      <c r="K223" s="57" t="s">
        <v>6178</v>
      </c>
      <c r="L223" s="57" t="s">
        <v>12164</v>
      </c>
      <c r="M223" s="56"/>
      <c r="N223" s="57" t="s">
        <v>6606</v>
      </c>
      <c r="O223" s="57" t="s">
        <v>6870</v>
      </c>
      <c r="P223" s="57" t="s">
        <v>7607</v>
      </c>
      <c r="Q223" s="57" t="s">
        <v>7751</v>
      </c>
      <c r="R223" s="57" t="s">
        <v>7995</v>
      </c>
      <c r="S223" s="57" t="s">
        <v>8115</v>
      </c>
      <c r="T223" s="57" t="s">
        <v>12312</v>
      </c>
      <c r="U223" s="57" t="s">
        <v>8414</v>
      </c>
      <c r="V223" s="56"/>
      <c r="W223" s="56"/>
      <c r="X223" s="57" t="s">
        <v>12384</v>
      </c>
      <c r="Y223" s="57" t="s">
        <v>8891</v>
      </c>
      <c r="Z223" s="57" t="s">
        <v>152</v>
      </c>
      <c r="AA223" s="56"/>
      <c r="AB223" s="56"/>
      <c r="AC223" s="56"/>
      <c r="AD223" s="57" t="s">
        <v>385</v>
      </c>
      <c r="AE223" s="57" t="s">
        <v>252</v>
      </c>
      <c r="AF223" s="57" t="s">
        <v>260</v>
      </c>
      <c r="AG223" s="56"/>
      <c r="AH223" s="56"/>
      <c r="AK223" s="57" t="s">
        <v>9427</v>
      </c>
      <c r="AL223" s="57" t="s">
        <v>9492</v>
      </c>
      <c r="AM223" s="57" t="s">
        <v>503</v>
      </c>
      <c r="AN223" s="57" t="s">
        <v>35</v>
      </c>
      <c r="AO223" s="56"/>
      <c r="AP223" s="57" t="s">
        <v>9933</v>
      </c>
      <c r="AQ223" s="57" t="s">
        <v>10156</v>
      </c>
      <c r="AR223" s="56"/>
      <c r="AS223" s="56"/>
      <c r="AT223" s="57" t="s">
        <v>10653</v>
      </c>
      <c r="AU223" s="57" t="s">
        <v>526</v>
      </c>
      <c r="AV223" s="57" t="s">
        <v>10806</v>
      </c>
      <c r="AW223" s="56"/>
      <c r="AX223" s="57" t="s">
        <v>421</v>
      </c>
      <c r="AY223" s="57" t="s">
        <v>11006</v>
      </c>
      <c r="AZ223" s="56"/>
      <c r="BA223" s="56"/>
      <c r="BB223" s="56"/>
      <c r="BC223" s="56"/>
      <c r="BD223" s="57" t="s">
        <v>490</v>
      </c>
      <c r="BE223" s="56"/>
      <c r="BF223" s="57" t="s">
        <v>11632</v>
      </c>
      <c r="BG223" s="57" t="s">
        <v>12549</v>
      </c>
      <c r="BH223" s="57" t="s">
        <v>11762</v>
      </c>
    </row>
    <row r="224" spans="4:60">
      <c r="D224" s="56"/>
      <c r="G224" s="56"/>
      <c r="H224" s="56"/>
      <c r="M224" s="56"/>
      <c r="V224" s="56"/>
      <c r="W224" s="56"/>
      <c r="AA224" s="56"/>
      <c r="AB224" s="56"/>
      <c r="AC224" s="56"/>
      <c r="AG224" s="56"/>
      <c r="AH224" s="56"/>
      <c r="AO224" s="56"/>
      <c r="AR224" s="56"/>
      <c r="AS224" s="56"/>
      <c r="AW224" s="56"/>
      <c r="AZ224" s="56"/>
      <c r="BA224" s="56"/>
      <c r="BB224" s="56"/>
      <c r="BC224" s="56"/>
      <c r="BE224" s="56"/>
    </row>
    <row r="225" spans="4:60">
      <c r="D225" s="56" t="s">
        <v>8</v>
      </c>
      <c r="E225" s="56" t="s">
        <v>8</v>
      </c>
      <c r="F225" s="56" t="s">
        <v>8</v>
      </c>
      <c r="G225" s="56" t="s">
        <v>8</v>
      </c>
      <c r="H225" s="56" t="s">
        <v>8</v>
      </c>
      <c r="I225" s="56" t="s">
        <v>8</v>
      </c>
      <c r="J225" s="56" t="s">
        <v>8</v>
      </c>
      <c r="K225" s="56" t="s">
        <v>8</v>
      </c>
      <c r="L225" s="56" t="s">
        <v>8</v>
      </c>
      <c r="M225" s="56" t="s">
        <v>8</v>
      </c>
      <c r="N225" s="56" t="s">
        <v>8</v>
      </c>
      <c r="O225" s="56" t="s">
        <v>8</v>
      </c>
      <c r="P225" s="56" t="s">
        <v>8</v>
      </c>
      <c r="Q225" s="56" t="s">
        <v>8</v>
      </c>
      <c r="R225" s="56" t="s">
        <v>8</v>
      </c>
      <c r="S225" s="56" t="s">
        <v>8</v>
      </c>
      <c r="T225" s="56" t="s">
        <v>8</v>
      </c>
      <c r="U225" s="56" t="s">
        <v>8</v>
      </c>
      <c r="V225" s="56" t="s">
        <v>8</v>
      </c>
      <c r="W225" s="56" t="s">
        <v>8</v>
      </c>
      <c r="X225" s="56" t="s">
        <v>8</v>
      </c>
      <c r="Y225" s="56" t="s">
        <v>8</v>
      </c>
      <c r="Z225" s="56" t="s">
        <v>8</v>
      </c>
      <c r="AA225" s="56" t="s">
        <v>8</v>
      </c>
      <c r="AB225" s="56" t="s">
        <v>8</v>
      </c>
      <c r="AC225" s="56" t="s">
        <v>8</v>
      </c>
      <c r="AD225" s="56" t="s">
        <v>8</v>
      </c>
      <c r="AE225" s="56" t="s">
        <v>8</v>
      </c>
      <c r="AF225" s="56" t="s">
        <v>8</v>
      </c>
      <c r="AG225" s="56" t="s">
        <v>8</v>
      </c>
      <c r="AH225" s="56" t="s">
        <v>8</v>
      </c>
      <c r="AI225" s="56" t="s">
        <v>8</v>
      </c>
      <c r="AJ225" s="56" t="s">
        <v>8</v>
      </c>
      <c r="AK225" s="56" t="s">
        <v>8</v>
      </c>
      <c r="AL225" s="56" t="s">
        <v>8</v>
      </c>
      <c r="AM225" s="56" t="s">
        <v>8</v>
      </c>
      <c r="AN225" s="56" t="s">
        <v>8</v>
      </c>
      <c r="AO225" s="56" t="s">
        <v>8</v>
      </c>
      <c r="AP225" s="56" t="s">
        <v>8</v>
      </c>
      <c r="AQ225" s="56" t="s">
        <v>8</v>
      </c>
      <c r="AR225" s="56" t="s">
        <v>8</v>
      </c>
      <c r="AS225" s="56" t="s">
        <v>8</v>
      </c>
      <c r="AT225" s="56" t="s">
        <v>8</v>
      </c>
      <c r="AU225" s="56" t="s">
        <v>8</v>
      </c>
      <c r="AV225" s="56" t="s">
        <v>8</v>
      </c>
      <c r="AW225" s="56" t="s">
        <v>8</v>
      </c>
      <c r="AX225" s="56" t="s">
        <v>8</v>
      </c>
      <c r="AY225" s="56" t="s">
        <v>8</v>
      </c>
      <c r="AZ225" s="56" t="s">
        <v>8</v>
      </c>
      <c r="BA225" s="56" t="s">
        <v>8</v>
      </c>
      <c r="BB225" s="56" t="s">
        <v>8</v>
      </c>
      <c r="BC225" s="56" t="s">
        <v>8</v>
      </c>
      <c r="BD225" s="56" t="s">
        <v>8</v>
      </c>
      <c r="BE225" s="56" t="s">
        <v>8</v>
      </c>
      <c r="BF225" s="56" t="s">
        <v>8</v>
      </c>
      <c r="BG225" s="56" t="s">
        <v>8</v>
      </c>
      <c r="BH225" s="56" t="s">
        <v>8</v>
      </c>
    </row>
    <row r="227" spans="4:60">
      <c r="D227" s="56" t="s">
        <v>115</v>
      </c>
      <c r="E227" s="56" t="s">
        <v>115</v>
      </c>
      <c r="F227" s="56" t="s">
        <v>115</v>
      </c>
      <c r="G227" s="56" t="s">
        <v>115</v>
      </c>
      <c r="H227" s="56" t="s">
        <v>115</v>
      </c>
      <c r="I227" s="56" t="s">
        <v>115</v>
      </c>
      <c r="J227" s="56" t="s">
        <v>115</v>
      </c>
      <c r="K227" s="56" t="s">
        <v>115</v>
      </c>
      <c r="L227" s="56" t="s">
        <v>115</v>
      </c>
      <c r="M227" s="56" t="s">
        <v>115</v>
      </c>
      <c r="N227" s="56" t="s">
        <v>115</v>
      </c>
      <c r="O227" s="56" t="s">
        <v>115</v>
      </c>
      <c r="P227" s="56" t="s">
        <v>115</v>
      </c>
      <c r="Q227" s="56" t="s">
        <v>115</v>
      </c>
      <c r="R227" s="56" t="s">
        <v>115</v>
      </c>
      <c r="S227" s="56" t="s">
        <v>115</v>
      </c>
      <c r="T227" s="56" t="s">
        <v>115</v>
      </c>
      <c r="U227" s="56" t="s">
        <v>115</v>
      </c>
      <c r="V227" s="56" t="s">
        <v>115</v>
      </c>
      <c r="W227" s="56" t="s">
        <v>115</v>
      </c>
      <c r="X227" s="56" t="s">
        <v>115</v>
      </c>
      <c r="Y227" s="56" t="s">
        <v>115</v>
      </c>
      <c r="Z227" s="56" t="s">
        <v>115</v>
      </c>
      <c r="AA227" s="56" t="s">
        <v>115</v>
      </c>
      <c r="AB227" s="56" t="s">
        <v>115</v>
      </c>
      <c r="AC227" s="56" t="s">
        <v>115</v>
      </c>
      <c r="AD227" s="56" t="s">
        <v>115</v>
      </c>
      <c r="AE227" s="56" t="s">
        <v>115</v>
      </c>
      <c r="AF227" s="56" t="s">
        <v>115</v>
      </c>
      <c r="AG227" s="56" t="s">
        <v>115</v>
      </c>
      <c r="AH227" s="56" t="s">
        <v>115</v>
      </c>
      <c r="AI227" s="56" t="s">
        <v>115</v>
      </c>
      <c r="AJ227" s="56" t="s">
        <v>115</v>
      </c>
      <c r="AK227" s="56" t="s">
        <v>115</v>
      </c>
      <c r="AL227" s="56" t="s">
        <v>115</v>
      </c>
      <c r="AM227" s="56" t="s">
        <v>115</v>
      </c>
      <c r="AN227" s="56" t="s">
        <v>115</v>
      </c>
      <c r="AO227" s="56" t="s">
        <v>115</v>
      </c>
      <c r="AP227" s="56" t="s">
        <v>115</v>
      </c>
      <c r="AQ227" s="56" t="s">
        <v>115</v>
      </c>
      <c r="AR227" s="56" t="s">
        <v>115</v>
      </c>
      <c r="AS227" s="56" t="s">
        <v>115</v>
      </c>
      <c r="AT227" s="56" t="s">
        <v>115</v>
      </c>
      <c r="AU227" s="56" t="s">
        <v>115</v>
      </c>
      <c r="AV227" s="56" t="s">
        <v>115</v>
      </c>
      <c r="AW227" s="56" t="s">
        <v>115</v>
      </c>
      <c r="AX227" s="56" t="s">
        <v>115</v>
      </c>
      <c r="AY227" s="56" t="s">
        <v>115</v>
      </c>
      <c r="AZ227" s="56" t="s">
        <v>115</v>
      </c>
      <c r="BA227" s="56" t="s">
        <v>115</v>
      </c>
      <c r="BB227" s="56" t="s">
        <v>115</v>
      </c>
      <c r="BC227" s="56" t="s">
        <v>115</v>
      </c>
      <c r="BD227" s="56" t="s">
        <v>115</v>
      </c>
      <c r="BE227" s="56" t="s">
        <v>115</v>
      </c>
      <c r="BF227" s="56" t="s">
        <v>115</v>
      </c>
      <c r="BG227" s="56" t="s">
        <v>115</v>
      </c>
      <c r="BH227" s="56" t="s">
        <v>115</v>
      </c>
    </row>
    <row r="228" spans="4:60">
      <c r="D228" s="57" t="s">
        <v>116</v>
      </c>
      <c r="E228" s="57" t="s">
        <v>116</v>
      </c>
      <c r="F228" s="57" t="s">
        <v>116</v>
      </c>
      <c r="G228" s="57" t="s">
        <v>116</v>
      </c>
      <c r="H228" s="57" t="s">
        <v>116</v>
      </c>
      <c r="I228" s="57" t="s">
        <v>116</v>
      </c>
      <c r="J228" s="57" t="s">
        <v>116</v>
      </c>
      <c r="K228" s="57" t="s">
        <v>116</v>
      </c>
      <c r="L228" s="57" t="s">
        <v>116</v>
      </c>
      <c r="M228" s="57" t="s">
        <v>116</v>
      </c>
      <c r="N228" s="57" t="s">
        <v>116</v>
      </c>
      <c r="O228" s="57" t="s">
        <v>116</v>
      </c>
      <c r="P228" s="57" t="s">
        <v>116</v>
      </c>
      <c r="Q228" s="57" t="s">
        <v>116</v>
      </c>
      <c r="R228" s="57" t="s">
        <v>116</v>
      </c>
      <c r="S228" s="57" t="s">
        <v>116</v>
      </c>
      <c r="T228" s="57" t="s">
        <v>116</v>
      </c>
      <c r="U228" s="57" t="s">
        <v>116</v>
      </c>
      <c r="V228" s="57" t="s">
        <v>116</v>
      </c>
      <c r="W228" s="57" t="s">
        <v>116</v>
      </c>
      <c r="X228" s="57" t="s">
        <v>116</v>
      </c>
      <c r="Y228" s="57" t="s">
        <v>116</v>
      </c>
      <c r="Z228" s="57" t="s">
        <v>116</v>
      </c>
      <c r="AA228" s="57" t="s">
        <v>116</v>
      </c>
      <c r="AB228" s="57" t="s">
        <v>116</v>
      </c>
      <c r="AC228" s="57" t="s">
        <v>68</v>
      </c>
      <c r="AD228" s="57" t="s">
        <v>116</v>
      </c>
      <c r="AE228" s="57" t="s">
        <v>256</v>
      </c>
      <c r="AF228" s="57" t="s">
        <v>116</v>
      </c>
      <c r="AG228" s="57" t="s">
        <v>116</v>
      </c>
      <c r="AH228" s="57" t="s">
        <v>116</v>
      </c>
      <c r="AI228" s="57" t="s">
        <v>116</v>
      </c>
      <c r="AJ228" s="57" t="s">
        <v>68</v>
      </c>
      <c r="AK228" s="57" t="s">
        <v>116</v>
      </c>
      <c r="AL228" s="57" t="s">
        <v>116</v>
      </c>
      <c r="AM228" s="57" t="s">
        <v>116</v>
      </c>
      <c r="AN228" s="57" t="s">
        <v>116</v>
      </c>
      <c r="AO228" s="57" t="s">
        <v>116</v>
      </c>
      <c r="AP228" s="57" t="s">
        <v>116</v>
      </c>
      <c r="AQ228" s="57" t="s">
        <v>68</v>
      </c>
      <c r="AR228" s="57" t="s">
        <v>116</v>
      </c>
      <c r="AS228" s="57" t="s">
        <v>116</v>
      </c>
      <c r="AT228" s="57" t="s">
        <v>116</v>
      </c>
      <c r="AU228" s="57" t="s">
        <v>116</v>
      </c>
      <c r="AV228" s="57" t="s">
        <v>116</v>
      </c>
      <c r="AW228" s="57" t="s">
        <v>213</v>
      </c>
      <c r="AX228" s="57" t="s">
        <v>68</v>
      </c>
      <c r="AY228" s="57" t="s">
        <v>116</v>
      </c>
      <c r="AZ228" s="57" t="s">
        <v>116</v>
      </c>
      <c r="BA228" s="57" t="s">
        <v>116</v>
      </c>
      <c r="BB228" s="57" t="s">
        <v>116</v>
      </c>
      <c r="BC228" s="57" t="s">
        <v>116</v>
      </c>
      <c r="BD228" s="57" t="s">
        <v>116</v>
      </c>
      <c r="BE228" s="57" t="s">
        <v>116</v>
      </c>
      <c r="BF228" s="57" t="s">
        <v>116</v>
      </c>
      <c r="BG228" s="57" t="s">
        <v>116</v>
      </c>
      <c r="BH228" s="57" t="s">
        <v>116</v>
      </c>
    </row>
    <row r="230" spans="4:60">
      <c r="D230" s="56" t="s">
        <v>117</v>
      </c>
      <c r="E230" s="56" t="s">
        <v>117</v>
      </c>
      <c r="F230" s="56" t="s">
        <v>117</v>
      </c>
      <c r="G230" s="56" t="s">
        <v>117</v>
      </c>
      <c r="H230" s="56" t="s">
        <v>117</v>
      </c>
      <c r="I230" s="56" t="s">
        <v>117</v>
      </c>
      <c r="J230" s="56" t="s">
        <v>117</v>
      </c>
      <c r="K230" s="56" t="s">
        <v>117</v>
      </c>
      <c r="L230" s="56" t="s">
        <v>117</v>
      </c>
      <c r="M230" s="56" t="s">
        <v>117</v>
      </c>
      <c r="N230" s="56" t="s">
        <v>117</v>
      </c>
      <c r="O230" s="56" t="s">
        <v>117</v>
      </c>
      <c r="P230" s="56" t="s">
        <v>117</v>
      </c>
      <c r="Q230" s="56" t="s">
        <v>117</v>
      </c>
      <c r="R230" s="56" t="s">
        <v>117</v>
      </c>
      <c r="S230" s="56" t="s">
        <v>117</v>
      </c>
      <c r="T230" s="56" t="s">
        <v>117</v>
      </c>
      <c r="U230" s="56" t="s">
        <v>117</v>
      </c>
      <c r="V230" s="56" t="s">
        <v>117</v>
      </c>
      <c r="W230" s="56" t="s">
        <v>117</v>
      </c>
      <c r="X230" s="56" t="s">
        <v>117</v>
      </c>
      <c r="Y230" s="56" t="s">
        <v>117</v>
      </c>
      <c r="Z230" s="56" t="s">
        <v>117</v>
      </c>
      <c r="AA230" s="56" t="s">
        <v>117</v>
      </c>
      <c r="AB230" s="56" t="s">
        <v>117</v>
      </c>
      <c r="AC230" s="56" t="s">
        <v>117</v>
      </c>
      <c r="AD230" s="56" t="s">
        <v>117</v>
      </c>
      <c r="AE230" s="56" t="s">
        <v>117</v>
      </c>
      <c r="AF230" s="56" t="s">
        <v>117</v>
      </c>
      <c r="AG230" s="56" t="s">
        <v>117</v>
      </c>
      <c r="AH230" s="56" t="s">
        <v>117</v>
      </c>
      <c r="AI230" s="56" t="s">
        <v>117</v>
      </c>
      <c r="AJ230" s="56" t="s">
        <v>117</v>
      </c>
      <c r="AK230" s="56" t="s">
        <v>117</v>
      </c>
      <c r="AL230" s="56" t="s">
        <v>117</v>
      </c>
      <c r="AM230" s="56" t="s">
        <v>117</v>
      </c>
      <c r="AN230" s="56" t="s">
        <v>117</v>
      </c>
      <c r="AO230" s="56" t="s">
        <v>117</v>
      </c>
      <c r="AP230" s="56" t="s">
        <v>117</v>
      </c>
      <c r="AQ230" s="56" t="s">
        <v>117</v>
      </c>
      <c r="AR230" s="56" t="s">
        <v>117</v>
      </c>
      <c r="AS230" s="56" t="s">
        <v>117</v>
      </c>
      <c r="AT230" s="56" t="s">
        <v>117</v>
      </c>
      <c r="AU230" s="56" t="s">
        <v>117</v>
      </c>
      <c r="AV230" s="56" t="s">
        <v>117</v>
      </c>
      <c r="AW230" s="56" t="s">
        <v>117</v>
      </c>
      <c r="AX230" s="56" t="s">
        <v>117</v>
      </c>
      <c r="AY230" s="56" t="s">
        <v>117</v>
      </c>
      <c r="AZ230" s="56" t="s">
        <v>117</v>
      </c>
      <c r="BA230" s="56" t="s">
        <v>117</v>
      </c>
      <c r="BB230" s="56" t="s">
        <v>117</v>
      </c>
      <c r="BC230" s="56" t="s">
        <v>117</v>
      </c>
      <c r="BD230" s="56" t="s">
        <v>117</v>
      </c>
      <c r="BE230" s="56" t="s">
        <v>117</v>
      </c>
      <c r="BF230" s="56" t="s">
        <v>117</v>
      </c>
      <c r="BG230" s="56" t="s">
        <v>117</v>
      </c>
      <c r="BH230" s="56" t="s">
        <v>117</v>
      </c>
    </row>
    <row r="231" spans="4:60">
      <c r="D231" s="57">
        <v>378230</v>
      </c>
      <c r="E231" s="57">
        <v>313000</v>
      </c>
      <c r="F231" s="57">
        <v>458090</v>
      </c>
      <c r="G231" s="57">
        <v>192845</v>
      </c>
      <c r="H231" s="57">
        <v>317166</v>
      </c>
      <c r="I231" s="57">
        <v>494928</v>
      </c>
      <c r="J231" s="57">
        <v>138662</v>
      </c>
      <c r="K231" s="57">
        <v>129000</v>
      </c>
      <c r="L231" s="57">
        <v>40498</v>
      </c>
      <c r="M231" s="57">
        <v>58081</v>
      </c>
      <c r="N231" s="57">
        <v>75869</v>
      </c>
      <c r="O231" s="57">
        <v>315428.07</v>
      </c>
      <c r="P231" s="57">
        <v>37005</v>
      </c>
      <c r="Q231" s="57">
        <v>8117</v>
      </c>
      <c r="R231" s="57">
        <v>117819</v>
      </c>
      <c r="S231" s="57">
        <v>35442.82</v>
      </c>
      <c r="T231" s="57">
        <v>18536.28</v>
      </c>
      <c r="U231" s="57">
        <v>19707.3</v>
      </c>
      <c r="V231" s="57">
        <v>26222</v>
      </c>
      <c r="W231" s="57">
        <v>92937</v>
      </c>
      <c r="X231" s="57">
        <v>5961.86</v>
      </c>
      <c r="Y231" s="57">
        <v>8442.06</v>
      </c>
      <c r="Z231" s="57">
        <v>337300</v>
      </c>
      <c r="AA231" s="57">
        <v>110000</v>
      </c>
      <c r="AB231" s="57">
        <v>217500</v>
      </c>
      <c r="AC231" s="57" t="s">
        <v>124</v>
      </c>
      <c r="AD231" s="57">
        <v>70000</v>
      </c>
      <c r="AE231" s="57">
        <v>165854</v>
      </c>
      <c r="AF231" s="57">
        <v>68553</v>
      </c>
      <c r="AG231" s="57">
        <v>23520</v>
      </c>
      <c r="AH231" s="57">
        <v>93000</v>
      </c>
      <c r="AI231" s="57">
        <v>10084</v>
      </c>
      <c r="AJ231" s="57" t="s">
        <v>124</v>
      </c>
      <c r="AK231" s="57">
        <v>18131.240000000002</v>
      </c>
      <c r="AL231" s="57">
        <v>28247</v>
      </c>
      <c r="AM231" s="57">
        <v>81500</v>
      </c>
      <c r="AN231" s="57">
        <v>9993</v>
      </c>
      <c r="AO231" s="57">
        <v>53500</v>
      </c>
      <c r="AP231" s="57">
        <v>110000</v>
      </c>
      <c r="AQ231" s="57" t="s">
        <v>124</v>
      </c>
      <c r="AR231" s="57">
        <v>17000</v>
      </c>
      <c r="AS231" s="57">
        <v>52248</v>
      </c>
      <c r="AT231" s="57">
        <v>4385</v>
      </c>
      <c r="AU231" s="57">
        <v>51000</v>
      </c>
      <c r="AV231" s="57">
        <v>47759</v>
      </c>
      <c r="AW231" s="57" t="s">
        <v>124</v>
      </c>
      <c r="AX231" s="57" t="s">
        <v>124</v>
      </c>
      <c r="AY231" s="57">
        <v>4728.88</v>
      </c>
      <c r="AZ231" s="57">
        <v>11782</v>
      </c>
      <c r="BA231" s="57">
        <v>32119</v>
      </c>
      <c r="BB231" s="57">
        <v>1498.2</v>
      </c>
      <c r="BC231" s="57">
        <v>60968</v>
      </c>
      <c r="BD231" s="57">
        <v>5491.51</v>
      </c>
      <c r="BE231" s="57">
        <v>19588</v>
      </c>
      <c r="BF231" s="57">
        <v>263</v>
      </c>
      <c r="BG231" s="57">
        <v>17835</v>
      </c>
      <c r="BH231" s="57">
        <v>9439</v>
      </c>
    </row>
    <row r="233" spans="4:60">
      <c r="D233" s="56" t="s">
        <v>118</v>
      </c>
      <c r="E233" s="56" t="s">
        <v>118</v>
      </c>
      <c r="F233" s="56" t="s">
        <v>118</v>
      </c>
      <c r="G233" s="56" t="s">
        <v>118</v>
      </c>
      <c r="H233" s="56" t="s">
        <v>118</v>
      </c>
      <c r="I233" s="56" t="s">
        <v>118</v>
      </c>
      <c r="J233" s="56" t="s">
        <v>118</v>
      </c>
      <c r="K233" s="56" t="s">
        <v>118</v>
      </c>
      <c r="L233" s="56" t="s">
        <v>118</v>
      </c>
      <c r="M233" s="56" t="s">
        <v>118</v>
      </c>
      <c r="N233" s="56" t="s">
        <v>118</v>
      </c>
      <c r="O233" s="56" t="s">
        <v>118</v>
      </c>
      <c r="P233" s="56" t="s">
        <v>118</v>
      </c>
      <c r="Q233" s="56" t="s">
        <v>118</v>
      </c>
      <c r="R233" s="56" t="s">
        <v>118</v>
      </c>
      <c r="S233" s="56" t="s">
        <v>118</v>
      </c>
      <c r="T233" s="56" t="s">
        <v>118</v>
      </c>
      <c r="U233" s="56" t="s">
        <v>118</v>
      </c>
      <c r="V233" s="56" t="s">
        <v>118</v>
      </c>
      <c r="W233" s="56" t="s">
        <v>118</v>
      </c>
      <c r="X233" s="56" t="s">
        <v>118</v>
      </c>
      <c r="Y233" s="56" t="s">
        <v>118</v>
      </c>
      <c r="Z233" s="56" t="s">
        <v>118</v>
      </c>
      <c r="AA233" s="56" t="s">
        <v>118</v>
      </c>
      <c r="AB233" s="56" t="s">
        <v>118</v>
      </c>
      <c r="AC233" s="56" t="s">
        <v>118</v>
      </c>
      <c r="AD233" s="56" t="s">
        <v>118</v>
      </c>
      <c r="AE233" s="56" t="s">
        <v>118</v>
      </c>
      <c r="AF233" s="56" t="s">
        <v>118</v>
      </c>
      <c r="AG233" s="56" t="s">
        <v>118</v>
      </c>
      <c r="AH233" s="56" t="s">
        <v>118</v>
      </c>
      <c r="AI233" s="56" t="s">
        <v>118</v>
      </c>
      <c r="AJ233" s="56" t="s">
        <v>118</v>
      </c>
      <c r="AK233" s="56" t="s">
        <v>118</v>
      </c>
      <c r="AL233" s="56" t="s">
        <v>118</v>
      </c>
      <c r="AM233" s="56" t="s">
        <v>118</v>
      </c>
      <c r="AN233" s="56" t="s">
        <v>118</v>
      </c>
      <c r="AO233" s="56" t="s">
        <v>118</v>
      </c>
      <c r="AP233" s="56" t="s">
        <v>118</v>
      </c>
      <c r="AQ233" s="56" t="s">
        <v>118</v>
      </c>
      <c r="AR233" s="56" t="s">
        <v>118</v>
      </c>
      <c r="AS233" s="56" t="s">
        <v>118</v>
      </c>
      <c r="AT233" s="56" t="s">
        <v>118</v>
      </c>
      <c r="AU233" s="56" t="s">
        <v>118</v>
      </c>
      <c r="AV233" s="56" t="s">
        <v>118</v>
      </c>
      <c r="AW233" s="56" t="s">
        <v>118</v>
      </c>
      <c r="AX233" s="56" t="s">
        <v>118</v>
      </c>
      <c r="AY233" s="56" t="s">
        <v>118</v>
      </c>
      <c r="AZ233" s="56" t="s">
        <v>118</v>
      </c>
      <c r="BA233" s="56" t="s">
        <v>118</v>
      </c>
      <c r="BB233" s="56" t="s">
        <v>118</v>
      </c>
      <c r="BC233" s="56" t="s">
        <v>118</v>
      </c>
      <c r="BD233" s="56" t="s">
        <v>118</v>
      </c>
      <c r="BE233" s="56" t="s">
        <v>118</v>
      </c>
      <c r="BF233" s="56" t="s">
        <v>118</v>
      </c>
      <c r="BG233" s="56" t="s">
        <v>118</v>
      </c>
      <c r="BH233" s="56" t="s">
        <v>118</v>
      </c>
    </row>
    <row r="234" spans="4:60" s="172" customFormat="1" ht="409.5">
      <c r="D234" s="199" t="s">
        <v>343</v>
      </c>
      <c r="E234" s="199" t="s">
        <v>314</v>
      </c>
      <c r="F234" s="199" t="s">
        <v>197</v>
      </c>
      <c r="G234" s="199" t="s">
        <v>452</v>
      </c>
      <c r="H234" s="199" t="s">
        <v>360</v>
      </c>
      <c r="I234" s="199" t="s">
        <v>433</v>
      </c>
      <c r="J234" s="199" t="s">
        <v>6010</v>
      </c>
      <c r="K234" s="199" t="s">
        <v>6179</v>
      </c>
      <c r="L234" s="199" t="s">
        <v>12165</v>
      </c>
      <c r="M234" s="199" t="s">
        <v>6390</v>
      </c>
      <c r="N234" s="199" t="s">
        <v>6607</v>
      </c>
      <c r="O234" s="199" t="s">
        <v>6871</v>
      </c>
      <c r="P234" s="199" t="s">
        <v>7608</v>
      </c>
      <c r="Q234" s="199" t="s">
        <v>7752</v>
      </c>
      <c r="R234" s="199" t="s">
        <v>7996</v>
      </c>
      <c r="S234" s="199" t="s">
        <v>8116</v>
      </c>
      <c r="T234" s="199" t="s">
        <v>12313</v>
      </c>
      <c r="U234" s="199" t="s">
        <v>8415</v>
      </c>
      <c r="V234" s="199" t="s">
        <v>8592</v>
      </c>
      <c r="W234" s="199" t="s">
        <v>8698</v>
      </c>
      <c r="X234" s="199" t="s">
        <v>12385</v>
      </c>
      <c r="Y234" s="199" t="s">
        <v>8892</v>
      </c>
      <c r="Z234" s="199" t="s">
        <v>153</v>
      </c>
      <c r="AA234" s="199" t="s">
        <v>224</v>
      </c>
      <c r="AB234" s="199" t="s">
        <v>294</v>
      </c>
      <c r="AC234" s="199" t="s">
        <v>124</v>
      </c>
      <c r="AD234" s="199" t="s">
        <v>386</v>
      </c>
      <c r="AE234" s="199" t="s">
        <v>257</v>
      </c>
      <c r="AF234" s="199" t="s">
        <v>479</v>
      </c>
      <c r="AG234" s="199" t="s">
        <v>9010</v>
      </c>
      <c r="AH234" s="199" t="s">
        <v>407</v>
      </c>
      <c r="AI234" s="199" t="s">
        <v>9150</v>
      </c>
      <c r="AJ234" s="199" t="s">
        <v>124</v>
      </c>
      <c r="AK234" s="199" t="s">
        <v>9428</v>
      </c>
      <c r="AL234" s="199" t="s">
        <v>9493</v>
      </c>
      <c r="AM234" s="199" t="s">
        <v>504</v>
      </c>
      <c r="AN234" s="199" t="s">
        <v>9757</v>
      </c>
      <c r="AO234" s="199" t="s">
        <v>274</v>
      </c>
      <c r="AP234" s="199" t="s">
        <v>9934</v>
      </c>
      <c r="AQ234" s="199" t="s">
        <v>124</v>
      </c>
      <c r="AR234" s="199" t="s">
        <v>10307</v>
      </c>
      <c r="AS234" s="199" t="s">
        <v>10481</v>
      </c>
      <c r="AT234" s="199" t="s">
        <v>10654</v>
      </c>
      <c r="AU234" s="199" t="s">
        <v>527</v>
      </c>
      <c r="AV234" s="199" t="s">
        <v>10807</v>
      </c>
      <c r="AW234" s="199" t="s">
        <v>124</v>
      </c>
      <c r="AX234" s="199" t="s">
        <v>124</v>
      </c>
      <c r="AY234" s="199" t="s">
        <v>11007</v>
      </c>
      <c r="AZ234" s="199" t="s">
        <v>11197</v>
      </c>
      <c r="BA234" s="199" t="s">
        <v>11823</v>
      </c>
      <c r="BB234" s="199" t="s">
        <v>470</v>
      </c>
      <c r="BC234" s="199" t="s">
        <v>11372</v>
      </c>
      <c r="BD234" s="199" t="s">
        <v>494</v>
      </c>
      <c r="BE234" s="199" t="s">
        <v>11527</v>
      </c>
      <c r="BF234" s="199" t="s">
        <v>11633</v>
      </c>
      <c r="BG234" s="199" t="s">
        <v>12550</v>
      </c>
      <c r="BH234" s="199" t="s">
        <v>11763</v>
      </c>
    </row>
    <row r="236" spans="4:60">
      <c r="D236" s="56" t="s">
        <v>119</v>
      </c>
      <c r="E236" s="56" t="s">
        <v>119</v>
      </c>
      <c r="F236" s="56" t="s">
        <v>119</v>
      </c>
      <c r="G236" s="56" t="s">
        <v>119</v>
      </c>
      <c r="H236" s="56" t="s">
        <v>119</v>
      </c>
      <c r="I236" s="56" t="s">
        <v>119</v>
      </c>
      <c r="J236" s="56" t="s">
        <v>119</v>
      </c>
      <c r="K236" s="56" t="s">
        <v>119</v>
      </c>
      <c r="L236" s="56" t="s">
        <v>119</v>
      </c>
      <c r="M236" s="56" t="s">
        <v>119</v>
      </c>
      <c r="N236" s="56" t="s">
        <v>119</v>
      </c>
      <c r="O236" s="56" t="s">
        <v>119</v>
      </c>
      <c r="P236" s="56" t="s">
        <v>119</v>
      </c>
      <c r="Q236" s="56" t="s">
        <v>119</v>
      </c>
      <c r="R236" s="56" t="s">
        <v>119</v>
      </c>
      <c r="S236" s="56" t="s">
        <v>119</v>
      </c>
      <c r="T236" s="56" t="s">
        <v>119</v>
      </c>
      <c r="U236" s="56" t="s">
        <v>119</v>
      </c>
      <c r="V236" s="56" t="s">
        <v>119</v>
      </c>
      <c r="W236" s="56" t="s">
        <v>119</v>
      </c>
      <c r="X236" s="56" t="s">
        <v>119</v>
      </c>
      <c r="Y236" s="56" t="s">
        <v>119</v>
      </c>
      <c r="Z236" s="56" t="s">
        <v>119</v>
      </c>
      <c r="AA236" s="56" t="s">
        <v>119</v>
      </c>
      <c r="AB236" s="56" t="s">
        <v>119</v>
      </c>
      <c r="AC236" s="56" t="s">
        <v>119</v>
      </c>
      <c r="AD236" s="56" t="s">
        <v>119</v>
      </c>
      <c r="AE236" s="56" t="s">
        <v>119</v>
      </c>
      <c r="AF236" s="56" t="s">
        <v>119</v>
      </c>
      <c r="AG236" s="56" t="s">
        <v>119</v>
      </c>
      <c r="AH236" s="56" t="s">
        <v>119</v>
      </c>
      <c r="AI236" s="56" t="s">
        <v>119</v>
      </c>
      <c r="AJ236" s="56" t="s">
        <v>119</v>
      </c>
      <c r="AK236" s="56" t="s">
        <v>119</v>
      </c>
      <c r="AL236" s="56" t="s">
        <v>119</v>
      </c>
      <c r="AM236" s="56" t="s">
        <v>119</v>
      </c>
      <c r="AN236" s="56" t="s">
        <v>119</v>
      </c>
      <c r="AO236" s="56" t="s">
        <v>119</v>
      </c>
      <c r="AP236" s="56" t="s">
        <v>119</v>
      </c>
      <c r="AQ236" s="56" t="s">
        <v>119</v>
      </c>
      <c r="AR236" s="56" t="s">
        <v>119</v>
      </c>
      <c r="AS236" s="56" t="s">
        <v>119</v>
      </c>
      <c r="AT236" s="56" t="s">
        <v>119</v>
      </c>
      <c r="AU236" s="56" t="s">
        <v>119</v>
      </c>
      <c r="AV236" s="56" t="s">
        <v>119</v>
      </c>
      <c r="AW236" s="56" t="s">
        <v>119</v>
      </c>
      <c r="AX236" s="56" t="s">
        <v>119</v>
      </c>
      <c r="AY236" s="56" t="s">
        <v>119</v>
      </c>
      <c r="AZ236" s="56" t="s">
        <v>119</v>
      </c>
      <c r="BA236" s="56" t="s">
        <v>119</v>
      </c>
      <c r="BB236" s="56" t="s">
        <v>119</v>
      </c>
      <c r="BC236" s="56" t="s">
        <v>119</v>
      </c>
      <c r="BD236" s="56" t="s">
        <v>119</v>
      </c>
      <c r="BE236" s="56" t="s">
        <v>119</v>
      </c>
      <c r="BF236" s="56" t="s">
        <v>119</v>
      </c>
      <c r="BG236" s="56" t="s">
        <v>119</v>
      </c>
      <c r="BH236" s="56" t="s">
        <v>119</v>
      </c>
    </row>
    <row r="237" spans="4:60">
      <c r="D237" s="57">
        <v>100</v>
      </c>
      <c r="F237" s="57">
        <v>100</v>
      </c>
      <c r="H237" s="57">
        <v>60</v>
      </c>
      <c r="I237" s="57">
        <v>91</v>
      </c>
      <c r="K237" s="57">
        <v>100</v>
      </c>
      <c r="L237" s="57">
        <v>100</v>
      </c>
      <c r="M237" s="57">
        <v>100</v>
      </c>
      <c r="N237" s="57">
        <v>100</v>
      </c>
      <c r="O237" s="57">
        <v>92.79</v>
      </c>
      <c r="P237" s="57">
        <v>100</v>
      </c>
      <c r="Q237" s="57">
        <v>100</v>
      </c>
      <c r="R237" s="57">
        <v>100</v>
      </c>
      <c r="S237" s="57">
        <v>60</v>
      </c>
      <c r="T237" s="57">
        <v>94</v>
      </c>
      <c r="U237" s="57">
        <v>100</v>
      </c>
      <c r="V237" s="57">
        <v>100</v>
      </c>
      <c r="W237" s="57">
        <v>100</v>
      </c>
      <c r="X237" s="57">
        <v>0</v>
      </c>
      <c r="Y237" s="57">
        <v>0</v>
      </c>
      <c r="Z237" s="57">
        <v>90</v>
      </c>
      <c r="AA237" s="57">
        <v>100</v>
      </c>
      <c r="AB237" s="57">
        <v>0</v>
      </c>
      <c r="AC237" s="57" t="s">
        <v>124</v>
      </c>
      <c r="AD237" s="57">
        <v>100</v>
      </c>
      <c r="AE237" s="57">
        <v>100</v>
      </c>
      <c r="AF237" s="57">
        <v>100</v>
      </c>
      <c r="AG237" s="57">
        <v>100</v>
      </c>
      <c r="AH237" s="57">
        <v>0</v>
      </c>
      <c r="AI237" s="57">
        <v>0</v>
      </c>
      <c r="AJ237" s="57" t="s">
        <v>124</v>
      </c>
      <c r="AL237" s="57">
        <v>0</v>
      </c>
      <c r="AM237" s="57">
        <v>100</v>
      </c>
      <c r="AN237" s="57">
        <v>0</v>
      </c>
      <c r="AO237" s="57">
        <v>100</v>
      </c>
      <c r="AP237" s="57">
        <v>99</v>
      </c>
      <c r="AQ237" s="57" t="s">
        <v>124</v>
      </c>
      <c r="AR237" s="57">
        <v>100</v>
      </c>
      <c r="AS237" s="57">
        <v>0</v>
      </c>
      <c r="AT237" s="57">
        <v>100</v>
      </c>
      <c r="AU237" s="57">
        <v>0</v>
      </c>
      <c r="AV237" s="57">
        <v>100</v>
      </c>
      <c r="AW237" s="57" t="s">
        <v>124</v>
      </c>
      <c r="AX237" s="57" t="s">
        <v>124</v>
      </c>
      <c r="AY237" s="57">
        <v>100</v>
      </c>
      <c r="AZ237" s="57">
        <v>100</v>
      </c>
      <c r="BA237" s="57">
        <v>100</v>
      </c>
      <c r="BB237" s="57">
        <v>100</v>
      </c>
      <c r="BC237" s="57">
        <v>100</v>
      </c>
      <c r="BD237" s="57">
        <v>100</v>
      </c>
      <c r="BE237" s="57">
        <v>0</v>
      </c>
      <c r="BF237" s="57">
        <v>0</v>
      </c>
      <c r="BG237" s="57">
        <v>100</v>
      </c>
      <c r="BH237" s="57">
        <v>100</v>
      </c>
    </row>
    <row r="239" spans="4:60">
      <c r="D239" s="56" t="s">
        <v>120</v>
      </c>
      <c r="E239" s="56" t="s">
        <v>120</v>
      </c>
      <c r="F239" s="56" t="s">
        <v>120</v>
      </c>
      <c r="G239" s="56" t="s">
        <v>120</v>
      </c>
      <c r="H239" s="56" t="s">
        <v>120</v>
      </c>
      <c r="I239" s="56" t="s">
        <v>120</v>
      </c>
      <c r="J239" s="56" t="s">
        <v>120</v>
      </c>
      <c r="K239" s="56" t="s">
        <v>120</v>
      </c>
      <c r="L239" s="56" t="s">
        <v>120</v>
      </c>
      <c r="M239" s="56" t="s">
        <v>120</v>
      </c>
      <c r="N239" s="56" t="s">
        <v>120</v>
      </c>
      <c r="O239" s="56" t="s">
        <v>120</v>
      </c>
      <c r="P239" s="56" t="s">
        <v>120</v>
      </c>
      <c r="Q239" s="56" t="s">
        <v>120</v>
      </c>
      <c r="R239" s="56" t="s">
        <v>120</v>
      </c>
      <c r="S239" s="56" t="s">
        <v>120</v>
      </c>
      <c r="T239" s="56" t="s">
        <v>120</v>
      </c>
      <c r="U239" s="56" t="s">
        <v>120</v>
      </c>
      <c r="V239" s="56" t="s">
        <v>120</v>
      </c>
      <c r="W239" s="56" t="s">
        <v>120</v>
      </c>
      <c r="X239" s="56" t="s">
        <v>120</v>
      </c>
      <c r="Y239" s="56" t="s">
        <v>120</v>
      </c>
      <c r="Z239" s="56" t="s">
        <v>120</v>
      </c>
      <c r="AA239" s="56" t="s">
        <v>120</v>
      </c>
      <c r="AB239" s="56" t="s">
        <v>120</v>
      </c>
      <c r="AC239" s="56" t="s">
        <v>120</v>
      </c>
      <c r="AD239" s="56" t="s">
        <v>120</v>
      </c>
      <c r="AE239" s="56" t="s">
        <v>120</v>
      </c>
      <c r="AF239" s="56" t="s">
        <v>120</v>
      </c>
      <c r="AG239" s="56" t="s">
        <v>120</v>
      </c>
      <c r="AH239" s="56" t="s">
        <v>120</v>
      </c>
      <c r="AI239" s="56" t="s">
        <v>120</v>
      </c>
      <c r="AJ239" s="56" t="s">
        <v>120</v>
      </c>
      <c r="AK239" s="56" t="s">
        <v>120</v>
      </c>
      <c r="AL239" s="56" t="s">
        <v>120</v>
      </c>
      <c r="AM239" s="56" t="s">
        <v>120</v>
      </c>
      <c r="AN239" s="56" t="s">
        <v>120</v>
      </c>
      <c r="AO239" s="56" t="s">
        <v>120</v>
      </c>
      <c r="AP239" s="56" t="s">
        <v>120</v>
      </c>
      <c r="AQ239" s="56" t="s">
        <v>120</v>
      </c>
      <c r="AR239" s="56" t="s">
        <v>120</v>
      </c>
      <c r="AS239" s="56" t="s">
        <v>120</v>
      </c>
      <c r="AT239" s="56" t="s">
        <v>120</v>
      </c>
      <c r="AU239" s="56" t="s">
        <v>120</v>
      </c>
      <c r="AV239" s="56" t="s">
        <v>120</v>
      </c>
      <c r="AW239" s="56" t="s">
        <v>120</v>
      </c>
      <c r="AX239" s="56" t="s">
        <v>120</v>
      </c>
      <c r="AY239" s="56" t="s">
        <v>120</v>
      </c>
      <c r="AZ239" s="56" t="s">
        <v>120</v>
      </c>
      <c r="BA239" s="56" t="s">
        <v>120</v>
      </c>
      <c r="BB239" s="56" t="s">
        <v>120</v>
      </c>
      <c r="BC239" s="56" t="s">
        <v>120</v>
      </c>
      <c r="BD239" s="56" t="s">
        <v>120</v>
      </c>
      <c r="BE239" s="56" t="s">
        <v>120</v>
      </c>
      <c r="BF239" s="56" t="s">
        <v>120</v>
      </c>
      <c r="BG239" s="56" t="s">
        <v>120</v>
      </c>
      <c r="BH239" s="56" t="s">
        <v>120</v>
      </c>
    </row>
    <row r="240" spans="4:60">
      <c r="D240" s="56"/>
      <c r="E240" s="56"/>
      <c r="F240" s="57" t="s">
        <v>198</v>
      </c>
      <c r="G240" s="56"/>
      <c r="H240" s="56"/>
      <c r="J240" s="57" t="s">
        <v>6011</v>
      </c>
      <c r="K240" s="57" t="s">
        <v>6180</v>
      </c>
      <c r="L240" s="57" t="s">
        <v>12166</v>
      </c>
      <c r="M240" s="56"/>
      <c r="N240" s="57" t="s">
        <v>6608</v>
      </c>
      <c r="O240" s="57" t="s">
        <v>6872</v>
      </c>
      <c r="P240" s="57" t="s">
        <v>7609</v>
      </c>
      <c r="Q240" s="57" t="s">
        <v>7753</v>
      </c>
      <c r="R240" s="57" t="s">
        <v>7997</v>
      </c>
      <c r="S240" s="57" t="s">
        <v>8117</v>
      </c>
      <c r="T240" s="57" t="s">
        <v>12314</v>
      </c>
      <c r="U240" s="57" t="s">
        <v>8416</v>
      </c>
      <c r="V240" s="57" t="s">
        <v>8592</v>
      </c>
      <c r="W240" s="56"/>
      <c r="X240" s="57" t="s">
        <v>12386</v>
      </c>
      <c r="Y240" s="56"/>
      <c r="Z240" s="57" t="s">
        <v>154</v>
      </c>
      <c r="AA240" s="56"/>
      <c r="AB240" s="57" t="s">
        <v>295</v>
      </c>
      <c r="AC240" s="56"/>
      <c r="AD240" s="57" t="s">
        <v>380</v>
      </c>
      <c r="AE240" s="57" t="s">
        <v>258</v>
      </c>
      <c r="AF240" s="57" t="s">
        <v>260</v>
      </c>
      <c r="AG240" s="57" t="s">
        <v>9011</v>
      </c>
      <c r="AH240" s="56"/>
      <c r="AI240" s="56"/>
      <c r="AK240" s="56"/>
      <c r="AL240" s="57" t="s">
        <v>9494</v>
      </c>
      <c r="AM240" s="56"/>
      <c r="AN240" s="57" t="s">
        <v>35</v>
      </c>
      <c r="AO240" s="56"/>
      <c r="AP240" s="56"/>
      <c r="AQ240" s="57" t="s">
        <v>10157</v>
      </c>
      <c r="AR240" s="56"/>
      <c r="AS240" s="56"/>
      <c r="AT240" s="57" t="s">
        <v>10655</v>
      </c>
      <c r="AU240" s="57" t="s">
        <v>528</v>
      </c>
      <c r="AV240" s="57" t="s">
        <v>10808</v>
      </c>
      <c r="AW240" s="56"/>
      <c r="AX240" s="57" t="s">
        <v>421</v>
      </c>
      <c r="AY240" s="57" t="s">
        <v>11008</v>
      </c>
      <c r="AZ240" s="56"/>
      <c r="BA240" s="56"/>
      <c r="BB240" s="57" t="s">
        <v>471</v>
      </c>
      <c r="BC240" s="57" t="s">
        <v>11373</v>
      </c>
      <c r="BD240" s="57" t="s">
        <v>493</v>
      </c>
      <c r="BE240" s="56"/>
      <c r="BF240" s="57" t="s">
        <v>11634</v>
      </c>
      <c r="BG240" s="57" t="s">
        <v>12551</v>
      </c>
      <c r="BH240" s="57" t="s">
        <v>11764</v>
      </c>
    </row>
    <row r="241" spans="4:60">
      <c r="D241" s="56"/>
      <c r="E241" s="56"/>
      <c r="G241" s="56"/>
      <c r="H241" s="56"/>
      <c r="M241" s="56"/>
      <c r="W241" s="56"/>
      <c r="Y241" s="56"/>
      <c r="AA241" s="56"/>
      <c r="AC241" s="56"/>
      <c r="AH241" s="56"/>
      <c r="AI241" s="56"/>
      <c r="AK241" s="56"/>
      <c r="AM241" s="56"/>
      <c r="AO241" s="56"/>
      <c r="AP241" s="56"/>
      <c r="AR241" s="56"/>
      <c r="AS241" s="56"/>
      <c r="AW241" s="56"/>
      <c r="AZ241" s="56"/>
      <c r="BA241" s="56"/>
      <c r="BE241" s="56"/>
    </row>
    <row r="242" spans="4:60">
      <c r="D242" s="56" t="s">
        <v>9</v>
      </c>
      <c r="E242" s="56" t="s">
        <v>9</v>
      </c>
      <c r="F242" s="56" t="s">
        <v>9</v>
      </c>
      <c r="G242" s="56" t="s">
        <v>9</v>
      </c>
      <c r="H242" s="56" t="s">
        <v>9</v>
      </c>
      <c r="I242" s="56" t="s">
        <v>9</v>
      </c>
      <c r="J242" s="56" t="s">
        <v>9</v>
      </c>
      <c r="K242" s="56" t="s">
        <v>9</v>
      </c>
      <c r="L242" s="56" t="s">
        <v>9</v>
      </c>
      <c r="M242" s="56" t="s">
        <v>9</v>
      </c>
      <c r="N242" s="56" t="s">
        <v>9</v>
      </c>
      <c r="O242" s="56" t="s">
        <v>9</v>
      </c>
      <c r="P242" s="56" t="s">
        <v>9</v>
      </c>
      <c r="Q242" s="56" t="s">
        <v>9</v>
      </c>
      <c r="R242" s="56" t="s">
        <v>9</v>
      </c>
      <c r="S242" s="56" t="s">
        <v>9</v>
      </c>
      <c r="T242" s="56" t="s">
        <v>9</v>
      </c>
      <c r="U242" s="56" t="s">
        <v>9</v>
      </c>
      <c r="V242" s="56" t="s">
        <v>9</v>
      </c>
      <c r="W242" s="56" t="s">
        <v>9</v>
      </c>
      <c r="X242" s="56" t="s">
        <v>9</v>
      </c>
      <c r="Y242" s="56" t="s">
        <v>9</v>
      </c>
      <c r="Z242" s="56" t="s">
        <v>9</v>
      </c>
      <c r="AA242" s="56" t="s">
        <v>9</v>
      </c>
      <c r="AB242" s="56" t="s">
        <v>9</v>
      </c>
      <c r="AC242" s="56" t="s">
        <v>9</v>
      </c>
      <c r="AD242" s="56" t="s">
        <v>9</v>
      </c>
      <c r="AE242" s="56" t="s">
        <v>9</v>
      </c>
      <c r="AF242" s="56" t="s">
        <v>9</v>
      </c>
      <c r="AG242" s="56" t="s">
        <v>9</v>
      </c>
      <c r="AH242" s="56" t="s">
        <v>9</v>
      </c>
      <c r="AI242" s="56" t="s">
        <v>9</v>
      </c>
      <c r="AJ242" s="56" t="s">
        <v>9</v>
      </c>
      <c r="AK242" s="56" t="s">
        <v>9</v>
      </c>
      <c r="AL242" s="56" t="s">
        <v>9</v>
      </c>
      <c r="AM242" s="56" t="s">
        <v>9</v>
      </c>
      <c r="AN242" s="56" t="s">
        <v>9</v>
      </c>
      <c r="AO242" s="56" t="s">
        <v>9</v>
      </c>
      <c r="AP242" s="56" t="s">
        <v>9</v>
      </c>
      <c r="AQ242" s="56" t="s">
        <v>9</v>
      </c>
      <c r="AR242" s="56" t="s">
        <v>9</v>
      </c>
      <c r="AS242" s="56" t="s">
        <v>9</v>
      </c>
      <c r="AT242" s="56" t="s">
        <v>9</v>
      </c>
      <c r="AU242" s="56" t="s">
        <v>9</v>
      </c>
      <c r="AV242" s="56" t="s">
        <v>9</v>
      </c>
      <c r="AW242" s="56" t="s">
        <v>9</v>
      </c>
      <c r="AX242" s="56" t="s">
        <v>9</v>
      </c>
      <c r="AY242" s="56" t="s">
        <v>9</v>
      </c>
      <c r="AZ242" s="56" t="s">
        <v>9</v>
      </c>
      <c r="BA242" s="56" t="s">
        <v>9</v>
      </c>
      <c r="BB242" s="56" t="s">
        <v>9</v>
      </c>
      <c r="BC242" s="56" t="s">
        <v>9</v>
      </c>
      <c r="BD242" s="56" t="s">
        <v>9</v>
      </c>
      <c r="BE242" s="56" t="s">
        <v>9</v>
      </c>
      <c r="BF242" s="56" t="s">
        <v>9</v>
      </c>
      <c r="BG242" s="56" t="s">
        <v>9</v>
      </c>
      <c r="BH242" s="56" t="s">
        <v>9</v>
      </c>
    </row>
    <row r="244" spans="4:60">
      <c r="D244" s="56" t="s">
        <v>115</v>
      </c>
      <c r="E244" s="56" t="s">
        <v>115</v>
      </c>
      <c r="F244" s="56" t="s">
        <v>115</v>
      </c>
      <c r="G244" s="56" t="s">
        <v>115</v>
      </c>
      <c r="H244" s="56" t="s">
        <v>115</v>
      </c>
      <c r="I244" s="56" t="s">
        <v>115</v>
      </c>
      <c r="J244" s="56" t="s">
        <v>115</v>
      </c>
      <c r="K244" s="56" t="s">
        <v>115</v>
      </c>
      <c r="L244" s="56" t="s">
        <v>115</v>
      </c>
      <c r="M244" s="56" t="s">
        <v>115</v>
      </c>
      <c r="N244" s="56" t="s">
        <v>115</v>
      </c>
      <c r="O244" s="56" t="s">
        <v>115</v>
      </c>
      <c r="P244" s="56" t="s">
        <v>115</v>
      </c>
      <c r="Q244" s="56" t="s">
        <v>115</v>
      </c>
      <c r="R244" s="56" t="s">
        <v>115</v>
      </c>
      <c r="S244" s="56" t="s">
        <v>115</v>
      </c>
      <c r="T244" s="56" t="s">
        <v>115</v>
      </c>
      <c r="U244" s="56" t="s">
        <v>115</v>
      </c>
      <c r="V244" s="56" t="s">
        <v>115</v>
      </c>
      <c r="W244" s="56" t="s">
        <v>115</v>
      </c>
      <c r="X244" s="56" t="s">
        <v>115</v>
      </c>
      <c r="Y244" s="56" t="s">
        <v>115</v>
      </c>
      <c r="Z244" s="56" t="s">
        <v>115</v>
      </c>
      <c r="AA244" s="56" t="s">
        <v>115</v>
      </c>
      <c r="AB244" s="56" t="s">
        <v>115</v>
      </c>
      <c r="AC244" s="56" t="s">
        <v>115</v>
      </c>
      <c r="AD244" s="56" t="s">
        <v>115</v>
      </c>
      <c r="AE244" s="56" t="s">
        <v>115</v>
      </c>
      <c r="AF244" s="56" t="s">
        <v>115</v>
      </c>
      <c r="AG244" s="56" t="s">
        <v>115</v>
      </c>
      <c r="AH244" s="56" t="s">
        <v>115</v>
      </c>
      <c r="AI244" s="56" t="s">
        <v>115</v>
      </c>
      <c r="AJ244" s="56" t="s">
        <v>115</v>
      </c>
      <c r="AK244" s="56" t="s">
        <v>115</v>
      </c>
      <c r="AL244" s="56" t="s">
        <v>115</v>
      </c>
      <c r="AM244" s="56" t="s">
        <v>115</v>
      </c>
      <c r="AN244" s="56" t="s">
        <v>115</v>
      </c>
      <c r="AO244" s="56" t="s">
        <v>115</v>
      </c>
      <c r="AP244" s="56" t="s">
        <v>115</v>
      </c>
      <c r="AQ244" s="56" t="s">
        <v>115</v>
      </c>
      <c r="AR244" s="56" t="s">
        <v>115</v>
      </c>
      <c r="AS244" s="56" t="s">
        <v>115</v>
      </c>
      <c r="AT244" s="56" t="s">
        <v>115</v>
      </c>
      <c r="AU244" s="56" t="s">
        <v>115</v>
      </c>
      <c r="AV244" s="56" t="s">
        <v>115</v>
      </c>
      <c r="AW244" s="56" t="s">
        <v>115</v>
      </c>
      <c r="AX244" s="56" t="s">
        <v>115</v>
      </c>
      <c r="AY244" s="56" t="s">
        <v>115</v>
      </c>
      <c r="AZ244" s="56" t="s">
        <v>115</v>
      </c>
      <c r="BA244" s="56" t="s">
        <v>115</v>
      </c>
      <c r="BB244" s="56" t="s">
        <v>115</v>
      </c>
      <c r="BC244" s="56" t="s">
        <v>115</v>
      </c>
      <c r="BD244" s="56" t="s">
        <v>115</v>
      </c>
      <c r="BE244" s="56" t="s">
        <v>115</v>
      </c>
      <c r="BF244" s="56" t="s">
        <v>115</v>
      </c>
      <c r="BG244" s="56" t="s">
        <v>115</v>
      </c>
      <c r="BH244" s="56" t="s">
        <v>115</v>
      </c>
    </row>
    <row r="245" spans="4:60">
      <c r="D245" s="57" t="s">
        <v>116</v>
      </c>
      <c r="E245" s="57" t="s">
        <v>116</v>
      </c>
      <c r="F245" s="57" t="s">
        <v>116</v>
      </c>
      <c r="G245" s="57" t="s">
        <v>116</v>
      </c>
      <c r="H245" s="57" t="s">
        <v>116</v>
      </c>
      <c r="I245" s="57" t="s">
        <v>123</v>
      </c>
      <c r="J245" s="57" t="s">
        <v>116</v>
      </c>
      <c r="K245" s="57" t="s">
        <v>116</v>
      </c>
      <c r="L245" s="57" t="s">
        <v>116</v>
      </c>
      <c r="M245" s="57" t="s">
        <v>116</v>
      </c>
      <c r="N245" s="57" t="s">
        <v>116</v>
      </c>
      <c r="O245" s="57" t="s">
        <v>116</v>
      </c>
      <c r="P245" s="57" t="s">
        <v>256</v>
      </c>
      <c r="Q245" s="57" t="s">
        <v>116</v>
      </c>
      <c r="R245" s="57" t="s">
        <v>116</v>
      </c>
      <c r="S245" s="57" t="s">
        <v>116</v>
      </c>
      <c r="T245" s="57" t="s">
        <v>116</v>
      </c>
      <c r="U245" s="57" t="s">
        <v>116</v>
      </c>
      <c r="V245" s="57" t="s">
        <v>68</v>
      </c>
      <c r="W245" s="57" t="s">
        <v>116</v>
      </c>
      <c r="X245" s="57" t="s">
        <v>213</v>
      </c>
      <c r="Y245" s="57" t="s">
        <v>116</v>
      </c>
      <c r="Z245" s="57" t="s">
        <v>116</v>
      </c>
      <c r="AA245" s="57" t="s">
        <v>116</v>
      </c>
      <c r="AB245" s="57" t="s">
        <v>116</v>
      </c>
      <c r="AC245" s="57" t="s">
        <v>68</v>
      </c>
      <c r="AD245" s="57" t="s">
        <v>116</v>
      </c>
      <c r="AE245" s="57" t="s">
        <v>123</v>
      </c>
      <c r="AF245" s="57" t="s">
        <v>116</v>
      </c>
      <c r="AG245" s="57" t="s">
        <v>213</v>
      </c>
      <c r="AH245" s="57" t="s">
        <v>116</v>
      </c>
      <c r="AI245" s="57" t="s">
        <v>116</v>
      </c>
      <c r="AJ245" s="57" t="s">
        <v>68</v>
      </c>
      <c r="AK245" s="57" t="s">
        <v>123</v>
      </c>
      <c r="AL245" s="57" t="s">
        <v>116</v>
      </c>
      <c r="AM245" s="57" t="s">
        <v>116</v>
      </c>
      <c r="AN245" s="57" t="s">
        <v>116</v>
      </c>
      <c r="AO245" s="57" t="s">
        <v>116</v>
      </c>
      <c r="AP245" s="57" t="s">
        <v>256</v>
      </c>
      <c r="AQ245" s="57" t="s">
        <v>68</v>
      </c>
      <c r="AR245" s="57" t="s">
        <v>116</v>
      </c>
      <c r="AS245" s="57" t="s">
        <v>116</v>
      </c>
      <c r="AT245" s="57" t="s">
        <v>123</v>
      </c>
      <c r="AU245" s="57" t="s">
        <v>116</v>
      </c>
      <c r="AV245" s="57" t="s">
        <v>123</v>
      </c>
      <c r="AW245" s="57" t="s">
        <v>213</v>
      </c>
      <c r="AX245" s="57" t="s">
        <v>68</v>
      </c>
      <c r="AY245" s="57" t="s">
        <v>116</v>
      </c>
      <c r="AZ245" s="57" t="s">
        <v>116</v>
      </c>
      <c r="BA245" s="57" t="s">
        <v>68</v>
      </c>
      <c r="BB245" s="57" t="s">
        <v>116</v>
      </c>
      <c r="BC245" s="57" t="s">
        <v>213</v>
      </c>
      <c r="BD245" s="57" t="s">
        <v>68</v>
      </c>
      <c r="BE245" s="57" t="s">
        <v>116</v>
      </c>
      <c r="BF245" s="57" t="s">
        <v>116</v>
      </c>
      <c r="BG245" s="57" t="s">
        <v>213</v>
      </c>
      <c r="BH245" s="57" t="s">
        <v>213</v>
      </c>
    </row>
    <row r="247" spans="4:60">
      <c r="D247" s="56" t="s">
        <v>117</v>
      </c>
      <c r="E247" s="56" t="s">
        <v>117</v>
      </c>
      <c r="F247" s="56" t="s">
        <v>117</v>
      </c>
      <c r="G247" s="56" t="s">
        <v>117</v>
      </c>
      <c r="H247" s="56" t="s">
        <v>117</v>
      </c>
      <c r="I247" s="56" t="s">
        <v>117</v>
      </c>
      <c r="J247" s="56" t="s">
        <v>117</v>
      </c>
      <c r="K247" s="56" t="s">
        <v>117</v>
      </c>
      <c r="L247" s="56" t="s">
        <v>117</v>
      </c>
      <c r="M247" s="56" t="s">
        <v>117</v>
      </c>
      <c r="N247" s="56" t="s">
        <v>117</v>
      </c>
      <c r="O247" s="56" t="s">
        <v>117</v>
      </c>
      <c r="P247" s="56" t="s">
        <v>117</v>
      </c>
      <c r="Q247" s="56" t="s">
        <v>117</v>
      </c>
      <c r="R247" s="56" t="s">
        <v>117</v>
      </c>
      <c r="S247" s="56" t="s">
        <v>117</v>
      </c>
      <c r="T247" s="56" t="s">
        <v>117</v>
      </c>
      <c r="U247" s="56" t="s">
        <v>117</v>
      </c>
      <c r="V247" s="56" t="s">
        <v>117</v>
      </c>
      <c r="W247" s="56" t="s">
        <v>117</v>
      </c>
      <c r="X247" s="56" t="s">
        <v>117</v>
      </c>
      <c r="Y247" s="56" t="s">
        <v>117</v>
      </c>
      <c r="Z247" s="56" t="s">
        <v>117</v>
      </c>
      <c r="AA247" s="56" t="s">
        <v>117</v>
      </c>
      <c r="AB247" s="56" t="s">
        <v>117</v>
      </c>
      <c r="AC247" s="56" t="s">
        <v>117</v>
      </c>
      <c r="AD247" s="56" t="s">
        <v>117</v>
      </c>
      <c r="AE247" s="56" t="s">
        <v>117</v>
      </c>
      <c r="AF247" s="56" t="s">
        <v>117</v>
      </c>
      <c r="AG247" s="56" t="s">
        <v>117</v>
      </c>
      <c r="AH247" s="56" t="s">
        <v>117</v>
      </c>
      <c r="AI247" s="56" t="s">
        <v>117</v>
      </c>
      <c r="AJ247" s="56" t="s">
        <v>117</v>
      </c>
      <c r="AK247" s="56" t="s">
        <v>117</v>
      </c>
      <c r="AL247" s="56" t="s">
        <v>117</v>
      </c>
      <c r="AM247" s="56" t="s">
        <v>117</v>
      </c>
      <c r="AN247" s="56" t="s">
        <v>117</v>
      </c>
      <c r="AO247" s="56" t="s">
        <v>117</v>
      </c>
      <c r="AP247" s="56" t="s">
        <v>117</v>
      </c>
      <c r="AQ247" s="56" t="s">
        <v>117</v>
      </c>
      <c r="AR247" s="56" t="s">
        <v>117</v>
      </c>
      <c r="AS247" s="56" t="s">
        <v>117</v>
      </c>
      <c r="AT247" s="56" t="s">
        <v>117</v>
      </c>
      <c r="AU247" s="56" t="s">
        <v>117</v>
      </c>
      <c r="AV247" s="56" t="s">
        <v>117</v>
      </c>
      <c r="AW247" s="56" t="s">
        <v>117</v>
      </c>
      <c r="AX247" s="56" t="s">
        <v>117</v>
      </c>
      <c r="AY247" s="56" t="s">
        <v>117</v>
      </c>
      <c r="AZ247" s="56" t="s">
        <v>117</v>
      </c>
      <c r="BA247" s="56" t="s">
        <v>117</v>
      </c>
      <c r="BB247" s="56" t="s">
        <v>117</v>
      </c>
      <c r="BC247" s="56" t="s">
        <v>117</v>
      </c>
      <c r="BD247" s="56" t="s">
        <v>117</v>
      </c>
      <c r="BE247" s="56" t="s">
        <v>117</v>
      </c>
      <c r="BF247" s="56" t="s">
        <v>117</v>
      </c>
      <c r="BG247" s="56" t="s">
        <v>117</v>
      </c>
      <c r="BH247" s="56" t="s">
        <v>117</v>
      </c>
    </row>
    <row r="248" spans="4:60">
      <c r="D248" s="57">
        <v>330000</v>
      </c>
      <c r="E248" s="57">
        <v>150467</v>
      </c>
      <c r="F248" s="57">
        <v>122800</v>
      </c>
      <c r="G248" s="57">
        <v>70</v>
      </c>
      <c r="H248" s="57">
        <v>47620</v>
      </c>
      <c r="I248" s="57" t="s">
        <v>124</v>
      </c>
      <c r="J248" s="57">
        <v>280026</v>
      </c>
      <c r="K248" s="57">
        <v>26000</v>
      </c>
      <c r="L248" s="57">
        <v>10603</v>
      </c>
      <c r="M248" s="57">
        <v>42653</v>
      </c>
      <c r="N248" s="57">
        <v>57762</v>
      </c>
      <c r="O248" s="57">
        <v>225687</v>
      </c>
      <c r="P248" s="57">
        <v>107383</v>
      </c>
      <c r="Q248" s="57">
        <v>15932</v>
      </c>
      <c r="R248" s="57">
        <v>79160</v>
      </c>
      <c r="S248" s="57">
        <v>21235.14</v>
      </c>
      <c r="T248" s="57">
        <v>19971</v>
      </c>
      <c r="U248" s="57">
        <v>18965.150000000001</v>
      </c>
      <c r="V248" s="57" t="s">
        <v>124</v>
      </c>
      <c r="W248" s="57">
        <v>13090</v>
      </c>
      <c r="X248" s="57" t="s">
        <v>124</v>
      </c>
      <c r="Y248" s="57">
        <v>2827.34</v>
      </c>
      <c r="Z248" s="57">
        <v>183200</v>
      </c>
      <c r="AA248" s="57">
        <v>8700</v>
      </c>
      <c r="AB248" s="57">
        <v>81394</v>
      </c>
      <c r="AC248" s="57" t="s">
        <v>124</v>
      </c>
      <c r="AD248" s="57">
        <v>200000</v>
      </c>
      <c r="AE248" s="57" t="s">
        <v>124</v>
      </c>
      <c r="AF248" s="57">
        <v>247936</v>
      </c>
      <c r="AG248" s="57" t="s">
        <v>124</v>
      </c>
      <c r="AH248" s="57">
        <v>68000</v>
      </c>
      <c r="AI248" s="57">
        <v>34730</v>
      </c>
      <c r="AJ248" s="57" t="s">
        <v>124</v>
      </c>
      <c r="AK248" s="57" t="s">
        <v>124</v>
      </c>
      <c r="AL248" s="57">
        <v>659</v>
      </c>
      <c r="AM248" s="57">
        <v>118400</v>
      </c>
      <c r="AN248" s="57">
        <v>27668</v>
      </c>
      <c r="AO248" s="57">
        <v>23600</v>
      </c>
      <c r="AP248" s="57">
        <v>61000</v>
      </c>
      <c r="AQ248" s="57" t="s">
        <v>124</v>
      </c>
      <c r="AR248" s="57">
        <v>25000</v>
      </c>
      <c r="AS248" s="57">
        <v>8444</v>
      </c>
      <c r="AT248" s="57" t="s">
        <v>124</v>
      </c>
      <c r="AU248" s="57">
        <v>16000</v>
      </c>
      <c r="AV248" s="57" t="s">
        <v>124</v>
      </c>
      <c r="AW248" s="57" t="s">
        <v>124</v>
      </c>
      <c r="AX248" s="57" t="s">
        <v>124</v>
      </c>
      <c r="AY248" s="57">
        <v>237.96</v>
      </c>
      <c r="AZ248" s="57">
        <v>11782</v>
      </c>
      <c r="BA248" s="57" t="s">
        <v>124</v>
      </c>
      <c r="BB248" s="57">
        <v>173</v>
      </c>
      <c r="BC248" s="57" t="s">
        <v>124</v>
      </c>
      <c r="BD248" s="57" t="s">
        <v>124</v>
      </c>
      <c r="BE248" s="57">
        <v>13811</v>
      </c>
      <c r="BF248" s="57">
        <v>2243</v>
      </c>
      <c r="BG248" s="57" t="s">
        <v>124</v>
      </c>
      <c r="BH248" s="57" t="s">
        <v>124</v>
      </c>
    </row>
    <row r="250" spans="4:60">
      <c r="D250" s="56" t="s">
        <v>118</v>
      </c>
      <c r="E250" s="56" t="s">
        <v>118</v>
      </c>
      <c r="F250" s="56" t="s">
        <v>118</v>
      </c>
      <c r="G250" s="56" t="s">
        <v>118</v>
      </c>
      <c r="H250" s="56" t="s">
        <v>118</v>
      </c>
      <c r="I250" s="56" t="s">
        <v>118</v>
      </c>
      <c r="J250" s="56" t="s">
        <v>118</v>
      </c>
      <c r="K250" s="56" t="s">
        <v>118</v>
      </c>
      <c r="L250" s="56" t="s">
        <v>118</v>
      </c>
      <c r="M250" s="56" t="s">
        <v>118</v>
      </c>
      <c r="N250" s="56" t="s">
        <v>118</v>
      </c>
      <c r="O250" s="56" t="s">
        <v>118</v>
      </c>
      <c r="P250" s="56" t="s">
        <v>118</v>
      </c>
      <c r="Q250" s="56" t="s">
        <v>118</v>
      </c>
      <c r="R250" s="56" t="s">
        <v>118</v>
      </c>
      <c r="S250" s="56" t="s">
        <v>118</v>
      </c>
      <c r="T250" s="56" t="s">
        <v>118</v>
      </c>
      <c r="U250" s="56" t="s">
        <v>118</v>
      </c>
      <c r="V250" s="56" t="s">
        <v>118</v>
      </c>
      <c r="W250" s="56" t="s">
        <v>118</v>
      </c>
      <c r="X250" s="56" t="s">
        <v>118</v>
      </c>
      <c r="Y250" s="56" t="s">
        <v>118</v>
      </c>
      <c r="Z250" s="56" t="s">
        <v>118</v>
      </c>
      <c r="AA250" s="56" t="s">
        <v>118</v>
      </c>
      <c r="AB250" s="56" t="s">
        <v>118</v>
      </c>
      <c r="AC250" s="56" t="s">
        <v>118</v>
      </c>
      <c r="AD250" s="56" t="s">
        <v>118</v>
      </c>
      <c r="AE250" s="56" t="s">
        <v>118</v>
      </c>
      <c r="AF250" s="56" t="s">
        <v>118</v>
      </c>
      <c r="AG250" s="56" t="s">
        <v>118</v>
      </c>
      <c r="AH250" s="56" t="s">
        <v>118</v>
      </c>
      <c r="AI250" s="56" t="s">
        <v>118</v>
      </c>
      <c r="AJ250" s="56" t="s">
        <v>118</v>
      </c>
      <c r="AK250" s="56" t="s">
        <v>118</v>
      </c>
      <c r="AL250" s="56" t="s">
        <v>118</v>
      </c>
      <c r="AM250" s="56" t="s">
        <v>118</v>
      </c>
      <c r="AN250" s="56" t="s">
        <v>118</v>
      </c>
      <c r="AO250" s="56" t="s">
        <v>118</v>
      </c>
      <c r="AP250" s="56" t="s">
        <v>118</v>
      </c>
      <c r="AQ250" s="56" t="s">
        <v>118</v>
      </c>
      <c r="AR250" s="56" t="s">
        <v>118</v>
      </c>
      <c r="AS250" s="56" t="s">
        <v>118</v>
      </c>
      <c r="AT250" s="56" t="s">
        <v>118</v>
      </c>
      <c r="AU250" s="56" t="s">
        <v>118</v>
      </c>
      <c r="AV250" s="56" t="s">
        <v>118</v>
      </c>
      <c r="AW250" s="56" t="s">
        <v>118</v>
      </c>
      <c r="AX250" s="56" t="s">
        <v>118</v>
      </c>
      <c r="AY250" s="56" t="s">
        <v>118</v>
      </c>
      <c r="AZ250" s="56" t="s">
        <v>118</v>
      </c>
      <c r="BA250" s="56" t="s">
        <v>118</v>
      </c>
      <c r="BB250" s="56" t="s">
        <v>118</v>
      </c>
      <c r="BC250" s="56" t="s">
        <v>118</v>
      </c>
      <c r="BD250" s="56" t="s">
        <v>118</v>
      </c>
      <c r="BE250" s="56" t="s">
        <v>118</v>
      </c>
      <c r="BF250" s="56" t="s">
        <v>118</v>
      </c>
      <c r="BG250" s="56" t="s">
        <v>118</v>
      </c>
      <c r="BH250" s="56" t="s">
        <v>118</v>
      </c>
    </row>
    <row r="251" spans="4:60">
      <c r="D251" s="57" t="s">
        <v>344</v>
      </c>
      <c r="E251" s="57" t="s">
        <v>315</v>
      </c>
      <c r="F251" s="57" t="s">
        <v>199</v>
      </c>
      <c r="G251" s="57" t="s">
        <v>453</v>
      </c>
      <c r="H251" s="57" t="s">
        <v>361</v>
      </c>
      <c r="I251" s="57" t="s">
        <v>124</v>
      </c>
      <c r="J251" s="57" t="s">
        <v>6012</v>
      </c>
      <c r="K251" s="57" t="s">
        <v>6181</v>
      </c>
      <c r="L251" s="57" t="s">
        <v>12167</v>
      </c>
      <c r="M251" s="57" t="s">
        <v>6391</v>
      </c>
      <c r="N251" s="57" t="s">
        <v>6609</v>
      </c>
      <c r="O251" s="57" t="s">
        <v>6873</v>
      </c>
      <c r="P251" s="57" t="s">
        <v>7602</v>
      </c>
      <c r="Q251" s="57" t="s">
        <v>7754</v>
      </c>
      <c r="R251" s="57" t="s">
        <v>7998</v>
      </c>
      <c r="S251" s="57" t="s">
        <v>8118</v>
      </c>
      <c r="T251" s="57" t="s">
        <v>12315</v>
      </c>
      <c r="U251" s="57" t="s">
        <v>8417</v>
      </c>
      <c r="V251" s="57" t="s">
        <v>124</v>
      </c>
      <c r="W251" s="57" t="s">
        <v>8699</v>
      </c>
      <c r="X251" s="57" t="s">
        <v>124</v>
      </c>
      <c r="Y251" s="57" t="s">
        <v>8893</v>
      </c>
      <c r="Z251" s="57" t="s">
        <v>155</v>
      </c>
      <c r="AA251" s="57" t="s">
        <v>225</v>
      </c>
      <c r="AB251" s="57" t="s">
        <v>296</v>
      </c>
      <c r="AC251" s="57" t="s">
        <v>124</v>
      </c>
      <c r="AD251" s="57" t="s">
        <v>387</v>
      </c>
      <c r="AE251" s="57" t="s">
        <v>124</v>
      </c>
      <c r="AF251" s="57" t="s">
        <v>480</v>
      </c>
      <c r="AG251" s="57" t="s">
        <v>124</v>
      </c>
      <c r="AH251" s="57" t="s">
        <v>408</v>
      </c>
      <c r="AI251" s="57" t="s">
        <v>9151</v>
      </c>
      <c r="AJ251" s="57" t="s">
        <v>124</v>
      </c>
      <c r="AK251" s="57" t="s">
        <v>124</v>
      </c>
      <c r="AL251" s="57" t="s">
        <v>9495</v>
      </c>
      <c r="AM251" s="57" t="s">
        <v>505</v>
      </c>
      <c r="AN251" s="57" t="s">
        <v>9758</v>
      </c>
      <c r="AO251" s="57" t="s">
        <v>275</v>
      </c>
      <c r="AP251" s="57" t="s">
        <v>9935</v>
      </c>
      <c r="AQ251" s="57" t="s">
        <v>124</v>
      </c>
      <c r="AR251" s="57" t="s">
        <v>10308</v>
      </c>
      <c r="AS251" s="57" t="s">
        <v>10482</v>
      </c>
      <c r="AT251" s="57" t="s">
        <v>124</v>
      </c>
      <c r="AU251" s="57" t="s">
        <v>529</v>
      </c>
      <c r="AV251" s="57" t="s">
        <v>124</v>
      </c>
      <c r="AW251" s="57" t="s">
        <v>124</v>
      </c>
      <c r="AX251" s="57" t="s">
        <v>124</v>
      </c>
      <c r="AY251" s="57" t="s">
        <v>11009</v>
      </c>
      <c r="AZ251" s="57" t="s">
        <v>11197</v>
      </c>
      <c r="BA251" s="57" t="s">
        <v>124</v>
      </c>
      <c r="BB251" s="57" t="s">
        <v>471</v>
      </c>
      <c r="BC251" s="57" t="s">
        <v>124</v>
      </c>
      <c r="BD251" s="57" t="s">
        <v>124</v>
      </c>
      <c r="BE251" s="57" t="s">
        <v>11528</v>
      </c>
      <c r="BF251" s="57" t="s">
        <v>11635</v>
      </c>
      <c r="BG251" s="57" t="s">
        <v>124</v>
      </c>
      <c r="BH251" s="57" t="s">
        <v>124</v>
      </c>
    </row>
    <row r="253" spans="4:60">
      <c r="D253" s="56" t="s">
        <v>119</v>
      </c>
      <c r="E253" s="56" t="s">
        <v>119</v>
      </c>
      <c r="F253" s="56" t="s">
        <v>119</v>
      </c>
      <c r="G253" s="56" t="s">
        <v>119</v>
      </c>
      <c r="H253" s="56" t="s">
        <v>119</v>
      </c>
      <c r="I253" s="56" t="s">
        <v>119</v>
      </c>
      <c r="J253" s="56" t="s">
        <v>119</v>
      </c>
      <c r="K253" s="56" t="s">
        <v>119</v>
      </c>
      <c r="L253" s="56" t="s">
        <v>119</v>
      </c>
      <c r="M253" s="56" t="s">
        <v>119</v>
      </c>
      <c r="N253" s="56" t="s">
        <v>119</v>
      </c>
      <c r="O253" s="56" t="s">
        <v>119</v>
      </c>
      <c r="P253" s="56" t="s">
        <v>119</v>
      </c>
      <c r="Q253" s="56" t="s">
        <v>119</v>
      </c>
      <c r="R253" s="56" t="s">
        <v>119</v>
      </c>
      <c r="S253" s="56" t="s">
        <v>119</v>
      </c>
      <c r="T253" s="56" t="s">
        <v>119</v>
      </c>
      <c r="U253" s="56" t="s">
        <v>119</v>
      </c>
      <c r="V253" s="56" t="s">
        <v>119</v>
      </c>
      <c r="W253" s="56" t="s">
        <v>119</v>
      </c>
      <c r="X253" s="56" t="s">
        <v>119</v>
      </c>
      <c r="Y253" s="56" t="s">
        <v>119</v>
      </c>
      <c r="Z253" s="56" t="s">
        <v>119</v>
      </c>
      <c r="AA253" s="56" t="s">
        <v>119</v>
      </c>
      <c r="AB253" s="56" t="s">
        <v>119</v>
      </c>
      <c r="AC253" s="56" t="s">
        <v>119</v>
      </c>
      <c r="AD253" s="56" t="s">
        <v>119</v>
      </c>
      <c r="AE253" s="56" t="s">
        <v>119</v>
      </c>
      <c r="AF253" s="56" t="s">
        <v>119</v>
      </c>
      <c r="AG253" s="56" t="s">
        <v>119</v>
      </c>
      <c r="AH253" s="56" t="s">
        <v>119</v>
      </c>
      <c r="AI253" s="56" t="s">
        <v>119</v>
      </c>
      <c r="AJ253" s="56" t="s">
        <v>119</v>
      </c>
      <c r="AK253" s="56" t="s">
        <v>119</v>
      </c>
      <c r="AL253" s="56" t="s">
        <v>119</v>
      </c>
      <c r="AM253" s="56" t="s">
        <v>119</v>
      </c>
      <c r="AN253" s="56" t="s">
        <v>119</v>
      </c>
      <c r="AO253" s="56" t="s">
        <v>119</v>
      </c>
      <c r="AP253" s="56" t="s">
        <v>119</v>
      </c>
      <c r="AQ253" s="56" t="s">
        <v>119</v>
      </c>
      <c r="AR253" s="56" t="s">
        <v>119</v>
      </c>
      <c r="AS253" s="56" t="s">
        <v>119</v>
      </c>
      <c r="AT253" s="56" t="s">
        <v>119</v>
      </c>
      <c r="AU253" s="56" t="s">
        <v>119</v>
      </c>
      <c r="AV253" s="56" t="s">
        <v>119</v>
      </c>
      <c r="AW253" s="56" t="s">
        <v>119</v>
      </c>
      <c r="AX253" s="56" t="s">
        <v>119</v>
      </c>
      <c r="AY253" s="56" t="s">
        <v>119</v>
      </c>
      <c r="AZ253" s="56" t="s">
        <v>119</v>
      </c>
      <c r="BA253" s="56" t="s">
        <v>119</v>
      </c>
      <c r="BB253" s="56" t="s">
        <v>119</v>
      </c>
      <c r="BC253" s="56" t="s">
        <v>119</v>
      </c>
      <c r="BD253" s="56" t="s">
        <v>119</v>
      </c>
      <c r="BE253" s="56" t="s">
        <v>119</v>
      </c>
      <c r="BF253" s="56" t="s">
        <v>119</v>
      </c>
      <c r="BG253" s="56" t="s">
        <v>119</v>
      </c>
      <c r="BH253" s="56" t="s">
        <v>119</v>
      </c>
    </row>
    <row r="254" spans="4:60">
      <c r="D254" s="57">
        <v>30</v>
      </c>
      <c r="F254" s="57">
        <v>100</v>
      </c>
      <c r="H254" s="57">
        <v>0</v>
      </c>
      <c r="I254" s="57" t="s">
        <v>124</v>
      </c>
      <c r="K254" s="57">
        <v>40</v>
      </c>
      <c r="L254" s="57">
        <v>0</v>
      </c>
      <c r="N254" s="57">
        <v>100</v>
      </c>
      <c r="O254" s="57">
        <v>0</v>
      </c>
      <c r="P254" s="57">
        <v>0</v>
      </c>
      <c r="Q254" s="57">
        <v>100</v>
      </c>
      <c r="R254" s="57">
        <v>85</v>
      </c>
      <c r="S254" s="57">
        <v>40</v>
      </c>
      <c r="T254" s="57">
        <v>0</v>
      </c>
      <c r="U254" s="57">
        <v>80</v>
      </c>
      <c r="V254" s="57" t="s">
        <v>124</v>
      </c>
      <c r="W254" s="57">
        <v>100</v>
      </c>
      <c r="X254" s="57" t="s">
        <v>124</v>
      </c>
      <c r="Y254" s="57">
        <v>0</v>
      </c>
      <c r="Z254" s="57">
        <v>0</v>
      </c>
      <c r="AA254" s="57">
        <v>16</v>
      </c>
      <c r="AB254" s="57">
        <v>0</v>
      </c>
      <c r="AC254" s="57" t="s">
        <v>124</v>
      </c>
      <c r="AD254" s="57">
        <v>0</v>
      </c>
      <c r="AE254" s="57" t="s">
        <v>124</v>
      </c>
      <c r="AF254" s="57">
        <v>0</v>
      </c>
      <c r="AG254" s="57" t="s">
        <v>124</v>
      </c>
      <c r="AH254" s="57">
        <v>0</v>
      </c>
      <c r="AI254" s="57">
        <v>0</v>
      </c>
      <c r="AJ254" s="57" t="s">
        <v>124</v>
      </c>
      <c r="AK254" s="57" t="s">
        <v>124</v>
      </c>
      <c r="AL254" s="57">
        <v>0</v>
      </c>
      <c r="AM254" s="57">
        <v>0</v>
      </c>
      <c r="AN254" s="57">
        <v>0</v>
      </c>
      <c r="AO254" s="57">
        <v>9.36</v>
      </c>
      <c r="AQ254" s="57" t="s">
        <v>124</v>
      </c>
      <c r="AR254" s="57">
        <v>30</v>
      </c>
      <c r="AS254" s="57">
        <v>0</v>
      </c>
      <c r="AT254" s="57" t="s">
        <v>124</v>
      </c>
      <c r="AU254" s="57">
        <v>0</v>
      </c>
      <c r="AV254" s="57" t="s">
        <v>124</v>
      </c>
      <c r="AW254" s="57" t="s">
        <v>124</v>
      </c>
      <c r="AX254" s="57" t="s">
        <v>124</v>
      </c>
      <c r="AY254" s="57">
        <v>100</v>
      </c>
      <c r="AZ254" s="57">
        <v>100</v>
      </c>
      <c r="BA254" s="57" t="s">
        <v>124</v>
      </c>
      <c r="BB254" s="57">
        <v>33</v>
      </c>
      <c r="BC254" s="57" t="s">
        <v>124</v>
      </c>
      <c r="BD254" s="57" t="s">
        <v>124</v>
      </c>
      <c r="BE254" s="57">
        <v>0</v>
      </c>
      <c r="BF254" s="57">
        <v>0</v>
      </c>
      <c r="BG254" s="57" t="s">
        <v>124</v>
      </c>
      <c r="BH254" s="57" t="s">
        <v>124</v>
      </c>
    </row>
    <row r="256" spans="4:60">
      <c r="D256" s="56" t="s">
        <v>120</v>
      </c>
      <c r="E256" s="56" t="s">
        <v>120</v>
      </c>
      <c r="F256" s="56" t="s">
        <v>120</v>
      </c>
      <c r="G256" s="56" t="s">
        <v>120</v>
      </c>
      <c r="H256" s="56" t="s">
        <v>120</v>
      </c>
      <c r="I256" s="56" t="s">
        <v>120</v>
      </c>
      <c r="J256" s="56" t="s">
        <v>120</v>
      </c>
      <c r="K256" s="56" t="s">
        <v>120</v>
      </c>
      <c r="L256" s="56" t="s">
        <v>120</v>
      </c>
      <c r="M256" s="56" t="s">
        <v>120</v>
      </c>
      <c r="N256" s="56" t="s">
        <v>120</v>
      </c>
      <c r="O256" s="56" t="s">
        <v>120</v>
      </c>
      <c r="P256" s="56" t="s">
        <v>120</v>
      </c>
      <c r="Q256" s="56" t="s">
        <v>120</v>
      </c>
      <c r="R256" s="56" t="s">
        <v>120</v>
      </c>
      <c r="S256" s="56" t="s">
        <v>120</v>
      </c>
      <c r="T256" s="56" t="s">
        <v>120</v>
      </c>
      <c r="U256" s="56" t="s">
        <v>120</v>
      </c>
      <c r="V256" s="56" t="s">
        <v>120</v>
      </c>
      <c r="W256" s="56" t="s">
        <v>120</v>
      </c>
      <c r="X256" s="56" t="s">
        <v>120</v>
      </c>
      <c r="Y256" s="56" t="s">
        <v>120</v>
      </c>
      <c r="Z256" s="56" t="s">
        <v>120</v>
      </c>
      <c r="AA256" s="56" t="s">
        <v>120</v>
      </c>
      <c r="AB256" s="56" t="s">
        <v>120</v>
      </c>
      <c r="AC256" s="56" t="s">
        <v>120</v>
      </c>
      <c r="AD256" s="56" t="s">
        <v>120</v>
      </c>
      <c r="AE256" s="56" t="s">
        <v>120</v>
      </c>
      <c r="AF256" s="56" t="s">
        <v>120</v>
      </c>
      <c r="AG256" s="56" t="s">
        <v>120</v>
      </c>
      <c r="AH256" s="56" t="s">
        <v>120</v>
      </c>
      <c r="AI256" s="56" t="s">
        <v>120</v>
      </c>
      <c r="AJ256" s="56" t="s">
        <v>120</v>
      </c>
      <c r="AK256" s="56" t="s">
        <v>120</v>
      </c>
      <c r="AL256" s="56" t="s">
        <v>120</v>
      </c>
      <c r="AM256" s="56" t="s">
        <v>120</v>
      </c>
      <c r="AN256" s="56" t="s">
        <v>120</v>
      </c>
      <c r="AO256" s="56" t="s">
        <v>120</v>
      </c>
      <c r="AP256" s="56" t="s">
        <v>120</v>
      </c>
      <c r="AQ256" s="56" t="s">
        <v>120</v>
      </c>
      <c r="AR256" s="56" t="s">
        <v>120</v>
      </c>
      <c r="AS256" s="56" t="s">
        <v>120</v>
      </c>
      <c r="AT256" s="56" t="s">
        <v>120</v>
      </c>
      <c r="AU256" s="56" t="s">
        <v>120</v>
      </c>
      <c r="AV256" s="56" t="s">
        <v>120</v>
      </c>
      <c r="AW256" s="56" t="s">
        <v>120</v>
      </c>
      <c r="AX256" s="56" t="s">
        <v>120</v>
      </c>
      <c r="AY256" s="56" t="s">
        <v>120</v>
      </c>
      <c r="AZ256" s="56" t="s">
        <v>120</v>
      </c>
      <c r="BA256" s="56" t="s">
        <v>120</v>
      </c>
      <c r="BB256" s="56" t="s">
        <v>120</v>
      </c>
      <c r="BC256" s="56" t="s">
        <v>120</v>
      </c>
      <c r="BD256" s="56" t="s">
        <v>120</v>
      </c>
      <c r="BE256" s="56" t="s">
        <v>120</v>
      </c>
      <c r="BF256" s="56" t="s">
        <v>120</v>
      </c>
      <c r="BG256" s="56" t="s">
        <v>120</v>
      </c>
      <c r="BH256" s="56" t="s">
        <v>120</v>
      </c>
    </row>
    <row r="257" spans="4:60" s="60" customFormat="1">
      <c r="D257" s="56"/>
      <c r="E257" s="56"/>
      <c r="F257" s="57" t="s">
        <v>200</v>
      </c>
      <c r="G257" s="57" t="s">
        <v>454</v>
      </c>
      <c r="H257" s="56"/>
      <c r="I257" s="57" t="s">
        <v>434</v>
      </c>
      <c r="J257" s="57" t="s">
        <v>6013</v>
      </c>
      <c r="K257" s="57" t="s">
        <v>6182</v>
      </c>
      <c r="L257" s="57" t="s">
        <v>12168</v>
      </c>
      <c r="M257" s="56"/>
      <c r="N257" s="57" t="s">
        <v>6610</v>
      </c>
      <c r="O257" s="57" t="s">
        <v>6874</v>
      </c>
      <c r="P257" s="57" t="s">
        <v>7607</v>
      </c>
      <c r="Q257" s="57" t="s">
        <v>7755</v>
      </c>
      <c r="R257" s="57" t="s">
        <v>7999</v>
      </c>
      <c r="S257" s="57" t="s">
        <v>8119</v>
      </c>
      <c r="T257" s="56"/>
      <c r="U257" s="57" t="s">
        <v>8418</v>
      </c>
      <c r="V257" s="56"/>
      <c r="W257" s="56"/>
      <c r="X257" s="57" t="s">
        <v>12387</v>
      </c>
      <c r="Y257" s="56"/>
      <c r="Z257" s="57" t="s">
        <v>156</v>
      </c>
      <c r="AA257" s="56"/>
      <c r="AB257" s="56"/>
      <c r="AC257" s="56"/>
      <c r="AD257" s="57" t="s">
        <v>380</v>
      </c>
      <c r="AE257" s="57" t="s">
        <v>252</v>
      </c>
      <c r="AF257" s="57" t="s">
        <v>260</v>
      </c>
      <c r="AG257" s="56"/>
      <c r="AH257" s="56"/>
      <c r="AI257" s="56"/>
      <c r="AK257" s="57" t="s">
        <v>9429</v>
      </c>
      <c r="AL257" s="57" t="s">
        <v>9496</v>
      </c>
      <c r="AM257" s="56"/>
      <c r="AN257" s="57" t="s">
        <v>35</v>
      </c>
      <c r="AO257" s="56"/>
      <c r="AP257" s="56"/>
      <c r="AQ257" s="57" t="s">
        <v>10158</v>
      </c>
      <c r="AR257" s="56"/>
      <c r="AS257" s="56"/>
      <c r="AT257" s="57" t="s">
        <v>10656</v>
      </c>
      <c r="AU257" s="57" t="s">
        <v>530</v>
      </c>
      <c r="AV257" s="57" t="s">
        <v>10809</v>
      </c>
      <c r="AW257" s="56"/>
      <c r="AX257" s="57" t="s">
        <v>421</v>
      </c>
      <c r="AY257" s="57" t="s">
        <v>11010</v>
      </c>
      <c r="AZ257" s="56"/>
      <c r="BA257" s="57" t="s">
        <v>11821</v>
      </c>
      <c r="BB257" s="57" t="s">
        <v>472</v>
      </c>
      <c r="BC257" s="56"/>
      <c r="BD257" s="57" t="s">
        <v>490</v>
      </c>
      <c r="BE257" s="56"/>
      <c r="BF257" s="57" t="s">
        <v>11635</v>
      </c>
      <c r="BG257" s="57" t="s">
        <v>12552</v>
      </c>
    </row>
    <row r="258" spans="4:60">
      <c r="D258" s="56"/>
      <c r="E258" s="56"/>
      <c r="H258" s="56"/>
      <c r="M258" s="56"/>
      <c r="T258" s="56"/>
      <c r="V258" s="56"/>
      <c r="W258" s="56"/>
      <c r="Y258" s="56"/>
      <c r="AA258" s="56"/>
      <c r="AB258" s="56"/>
      <c r="AC258" s="56"/>
      <c r="AG258" s="56"/>
      <c r="AH258" s="56"/>
      <c r="AI258" s="56"/>
      <c r="AM258" s="56"/>
      <c r="AO258" s="56"/>
      <c r="AP258" s="56"/>
      <c r="AR258" s="56"/>
      <c r="AS258" s="56"/>
      <c r="AW258" s="56"/>
      <c r="AZ258" s="56"/>
      <c r="BC258" s="56"/>
      <c r="BE258" s="56"/>
    </row>
    <row r="259" spans="4:60">
      <c r="D259" s="56" t="s">
        <v>10</v>
      </c>
      <c r="E259" s="56" t="s">
        <v>10</v>
      </c>
      <c r="F259" s="56" t="s">
        <v>10</v>
      </c>
      <c r="G259" s="56" t="s">
        <v>10</v>
      </c>
      <c r="H259" s="56" t="s">
        <v>10</v>
      </c>
      <c r="I259" s="56" t="s">
        <v>10</v>
      </c>
      <c r="J259" s="56" t="s">
        <v>10</v>
      </c>
      <c r="K259" s="56" t="s">
        <v>10</v>
      </c>
      <c r="L259" s="56" t="s">
        <v>10</v>
      </c>
      <c r="M259" s="56" t="s">
        <v>10</v>
      </c>
      <c r="N259" s="56" t="s">
        <v>10</v>
      </c>
      <c r="O259" s="56" t="s">
        <v>10</v>
      </c>
      <c r="P259" s="56" t="s">
        <v>10</v>
      </c>
      <c r="Q259" s="56" t="s">
        <v>10</v>
      </c>
      <c r="R259" s="56" t="s">
        <v>10</v>
      </c>
      <c r="S259" s="56" t="s">
        <v>10</v>
      </c>
      <c r="T259" s="56" t="s">
        <v>10</v>
      </c>
      <c r="U259" s="56" t="s">
        <v>10</v>
      </c>
      <c r="V259" s="56" t="s">
        <v>10</v>
      </c>
      <c r="W259" s="56" t="s">
        <v>10</v>
      </c>
      <c r="X259" s="56" t="s">
        <v>10</v>
      </c>
      <c r="Y259" s="56" t="s">
        <v>10</v>
      </c>
      <c r="Z259" s="56" t="s">
        <v>10</v>
      </c>
      <c r="AA259" s="56" t="s">
        <v>10</v>
      </c>
      <c r="AB259" s="56" t="s">
        <v>10</v>
      </c>
      <c r="AC259" s="56" t="s">
        <v>10</v>
      </c>
      <c r="AD259" s="56" t="s">
        <v>10</v>
      </c>
      <c r="AE259" s="56" t="s">
        <v>10</v>
      </c>
      <c r="AF259" s="56" t="s">
        <v>10</v>
      </c>
      <c r="AG259" s="56" t="s">
        <v>10</v>
      </c>
      <c r="AH259" s="56" t="s">
        <v>10</v>
      </c>
      <c r="AI259" s="56" t="s">
        <v>10</v>
      </c>
      <c r="AJ259" s="56" t="s">
        <v>10</v>
      </c>
      <c r="AK259" s="56" t="s">
        <v>10</v>
      </c>
      <c r="AL259" s="56" t="s">
        <v>10</v>
      </c>
      <c r="AM259" s="56" t="s">
        <v>10</v>
      </c>
      <c r="AN259" s="56" t="s">
        <v>10</v>
      </c>
      <c r="AO259" s="56" t="s">
        <v>10</v>
      </c>
      <c r="AP259" s="56" t="s">
        <v>10</v>
      </c>
      <c r="AQ259" s="56" t="s">
        <v>10</v>
      </c>
      <c r="AR259" s="56" t="s">
        <v>10</v>
      </c>
      <c r="AS259" s="56" t="s">
        <v>10</v>
      </c>
      <c r="AT259" s="56" t="s">
        <v>10</v>
      </c>
      <c r="AU259" s="56" t="s">
        <v>10</v>
      </c>
      <c r="AV259" s="56" t="s">
        <v>10</v>
      </c>
      <c r="AW259" s="56" t="s">
        <v>10</v>
      </c>
      <c r="AX259" s="56" t="s">
        <v>10</v>
      </c>
      <c r="AY259" s="56" t="s">
        <v>10</v>
      </c>
      <c r="AZ259" s="56" t="s">
        <v>10</v>
      </c>
      <c r="BA259" s="56" t="s">
        <v>10</v>
      </c>
      <c r="BB259" s="56" t="s">
        <v>10</v>
      </c>
      <c r="BC259" s="56" t="s">
        <v>10</v>
      </c>
      <c r="BD259" s="56" t="s">
        <v>10</v>
      </c>
      <c r="BE259" s="56" t="s">
        <v>10</v>
      </c>
      <c r="BF259" s="56" t="s">
        <v>10</v>
      </c>
      <c r="BG259" s="56" t="s">
        <v>10</v>
      </c>
      <c r="BH259" s="56" t="s">
        <v>10</v>
      </c>
    </row>
    <row r="261" spans="4:60">
      <c r="D261" s="56" t="s">
        <v>115</v>
      </c>
      <c r="E261" s="56" t="s">
        <v>115</v>
      </c>
      <c r="F261" s="56" t="s">
        <v>115</v>
      </c>
      <c r="G261" s="56" t="s">
        <v>115</v>
      </c>
      <c r="H261" s="56" t="s">
        <v>115</v>
      </c>
      <c r="I261" s="56" t="s">
        <v>115</v>
      </c>
      <c r="J261" s="56" t="s">
        <v>115</v>
      </c>
      <c r="K261" s="56" t="s">
        <v>115</v>
      </c>
      <c r="L261" s="56" t="s">
        <v>115</v>
      </c>
      <c r="M261" s="56" t="s">
        <v>115</v>
      </c>
      <c r="N261" s="56" t="s">
        <v>115</v>
      </c>
      <c r="O261" s="56" t="s">
        <v>115</v>
      </c>
      <c r="P261" s="56" t="s">
        <v>115</v>
      </c>
      <c r="Q261" s="56" t="s">
        <v>115</v>
      </c>
      <c r="R261" s="56" t="s">
        <v>115</v>
      </c>
      <c r="S261" s="56" t="s">
        <v>115</v>
      </c>
      <c r="T261" s="56" t="s">
        <v>115</v>
      </c>
      <c r="U261" s="56" t="s">
        <v>115</v>
      </c>
      <c r="V261" s="56" t="s">
        <v>115</v>
      </c>
      <c r="W261" s="56" t="s">
        <v>115</v>
      </c>
      <c r="X261" s="56" t="s">
        <v>115</v>
      </c>
      <c r="Y261" s="56" t="s">
        <v>115</v>
      </c>
      <c r="Z261" s="56" t="s">
        <v>115</v>
      </c>
      <c r="AA261" s="56" t="s">
        <v>115</v>
      </c>
      <c r="AB261" s="56" t="s">
        <v>115</v>
      </c>
      <c r="AC261" s="56" t="s">
        <v>115</v>
      </c>
      <c r="AD261" s="56" t="s">
        <v>115</v>
      </c>
      <c r="AE261" s="56" t="s">
        <v>115</v>
      </c>
      <c r="AF261" s="56" t="s">
        <v>115</v>
      </c>
      <c r="AG261" s="56" t="s">
        <v>115</v>
      </c>
      <c r="AH261" s="56" t="s">
        <v>115</v>
      </c>
      <c r="AI261" s="56" t="s">
        <v>115</v>
      </c>
      <c r="AJ261" s="56" t="s">
        <v>115</v>
      </c>
      <c r="AK261" s="56" t="s">
        <v>115</v>
      </c>
      <c r="AL261" s="56" t="s">
        <v>115</v>
      </c>
      <c r="AM261" s="56" t="s">
        <v>115</v>
      </c>
      <c r="AN261" s="56" t="s">
        <v>115</v>
      </c>
      <c r="AO261" s="56" t="s">
        <v>115</v>
      </c>
      <c r="AP261" s="56" t="s">
        <v>115</v>
      </c>
      <c r="AQ261" s="56" t="s">
        <v>115</v>
      </c>
      <c r="AR261" s="56" t="s">
        <v>115</v>
      </c>
      <c r="AS261" s="56" t="s">
        <v>115</v>
      </c>
      <c r="AT261" s="56" t="s">
        <v>115</v>
      </c>
      <c r="AU261" s="56" t="s">
        <v>115</v>
      </c>
      <c r="AV261" s="56" t="s">
        <v>115</v>
      </c>
      <c r="AW261" s="56" t="s">
        <v>115</v>
      </c>
      <c r="AX261" s="56" t="s">
        <v>115</v>
      </c>
      <c r="AY261" s="56" t="s">
        <v>115</v>
      </c>
      <c r="AZ261" s="56" t="s">
        <v>115</v>
      </c>
      <c r="BA261" s="56" t="s">
        <v>115</v>
      </c>
      <c r="BB261" s="56" t="s">
        <v>115</v>
      </c>
      <c r="BC261" s="56" t="s">
        <v>115</v>
      </c>
      <c r="BD261" s="56" t="s">
        <v>115</v>
      </c>
      <c r="BE261" s="56" t="s">
        <v>115</v>
      </c>
      <c r="BF261" s="56" t="s">
        <v>115</v>
      </c>
      <c r="BG261" s="56" t="s">
        <v>115</v>
      </c>
      <c r="BH261" s="56" t="s">
        <v>115</v>
      </c>
    </row>
    <row r="262" spans="4:60">
      <c r="D262" s="57" t="s">
        <v>123</v>
      </c>
      <c r="E262" s="57" t="s">
        <v>123</v>
      </c>
      <c r="F262" s="57" t="s">
        <v>123</v>
      </c>
      <c r="G262" s="57" t="s">
        <v>123</v>
      </c>
      <c r="H262" s="57" t="s">
        <v>123</v>
      </c>
      <c r="I262" s="57" t="s">
        <v>123</v>
      </c>
      <c r="J262" s="57" t="s">
        <v>123</v>
      </c>
      <c r="K262" s="57" t="s">
        <v>116</v>
      </c>
      <c r="L262" s="57" t="s">
        <v>123</v>
      </c>
      <c r="M262" s="57" t="s">
        <v>116</v>
      </c>
      <c r="N262" s="57" t="s">
        <v>256</v>
      </c>
      <c r="O262" s="57" t="s">
        <v>123</v>
      </c>
      <c r="P262" s="57" t="s">
        <v>123</v>
      </c>
      <c r="Q262" s="57" t="s">
        <v>123</v>
      </c>
      <c r="R262" s="57" t="s">
        <v>116</v>
      </c>
      <c r="S262" s="57" t="s">
        <v>68</v>
      </c>
      <c r="T262" s="57" t="s">
        <v>123</v>
      </c>
      <c r="U262" s="57" t="s">
        <v>123</v>
      </c>
      <c r="V262" s="57" t="s">
        <v>213</v>
      </c>
      <c r="W262" s="57" t="s">
        <v>116</v>
      </c>
      <c r="X262" s="57" t="s">
        <v>213</v>
      </c>
      <c r="Y262" s="57" t="s">
        <v>123</v>
      </c>
      <c r="Z262" s="57" t="s">
        <v>123</v>
      </c>
      <c r="AA262" s="57" t="s">
        <v>116</v>
      </c>
      <c r="AB262" s="57" t="s">
        <v>123</v>
      </c>
      <c r="AC262" s="57" t="s">
        <v>68</v>
      </c>
      <c r="AD262" s="57" t="s">
        <v>123</v>
      </c>
      <c r="AE262" s="57" t="s">
        <v>123</v>
      </c>
      <c r="AF262" s="57" t="s">
        <v>123</v>
      </c>
      <c r="AG262" s="57" t="s">
        <v>213</v>
      </c>
      <c r="AH262" s="57" t="s">
        <v>116</v>
      </c>
      <c r="AI262" s="57" t="s">
        <v>68</v>
      </c>
      <c r="AJ262" s="57" t="s">
        <v>68</v>
      </c>
      <c r="AK262" s="57" t="s">
        <v>68</v>
      </c>
      <c r="AL262" s="57" t="s">
        <v>123</v>
      </c>
      <c r="AM262" s="57" t="s">
        <v>123</v>
      </c>
      <c r="AN262" s="57" t="s">
        <v>116</v>
      </c>
      <c r="AO262" s="57" t="s">
        <v>123</v>
      </c>
      <c r="AP262" s="57" t="s">
        <v>123</v>
      </c>
      <c r="AQ262" s="57" t="s">
        <v>213</v>
      </c>
      <c r="AR262" s="57" t="s">
        <v>116</v>
      </c>
      <c r="AS262" s="57" t="s">
        <v>123</v>
      </c>
      <c r="AT262" s="57" t="s">
        <v>123</v>
      </c>
      <c r="AU262" s="57" t="s">
        <v>123</v>
      </c>
      <c r="AV262" s="57" t="s">
        <v>123</v>
      </c>
      <c r="AW262" s="57" t="s">
        <v>213</v>
      </c>
      <c r="AX262" s="57" t="s">
        <v>68</v>
      </c>
      <c r="AY262" s="57" t="s">
        <v>123</v>
      </c>
      <c r="AZ262" s="57" t="s">
        <v>116</v>
      </c>
      <c r="BA262" s="57" t="s">
        <v>123</v>
      </c>
      <c r="BB262" s="56"/>
      <c r="BC262" s="57" t="s">
        <v>213</v>
      </c>
      <c r="BD262" s="57" t="s">
        <v>68</v>
      </c>
      <c r="BE262" s="57" t="s">
        <v>116</v>
      </c>
      <c r="BF262" s="57" t="s">
        <v>116</v>
      </c>
      <c r="BG262" s="57" t="s">
        <v>68</v>
      </c>
      <c r="BH262" s="57" t="s">
        <v>116</v>
      </c>
    </row>
    <row r="263" spans="4:60">
      <c r="BB263" s="56"/>
    </row>
    <row r="264" spans="4:60">
      <c r="D264" s="56" t="s">
        <v>117</v>
      </c>
      <c r="E264" s="56" t="s">
        <v>117</v>
      </c>
      <c r="F264" s="56" t="s">
        <v>117</v>
      </c>
      <c r="G264" s="56" t="s">
        <v>117</v>
      </c>
      <c r="H264" s="56" t="s">
        <v>117</v>
      </c>
      <c r="I264" s="56" t="s">
        <v>117</v>
      </c>
      <c r="J264" s="56" t="s">
        <v>117</v>
      </c>
      <c r="K264" s="56" t="s">
        <v>117</v>
      </c>
      <c r="L264" s="56" t="s">
        <v>117</v>
      </c>
      <c r="M264" s="56" t="s">
        <v>117</v>
      </c>
      <c r="N264" s="56" t="s">
        <v>117</v>
      </c>
      <c r="O264" s="56" t="s">
        <v>117</v>
      </c>
      <c r="P264" s="56" t="s">
        <v>117</v>
      </c>
      <c r="Q264" s="56" t="s">
        <v>117</v>
      </c>
      <c r="R264" s="56" t="s">
        <v>117</v>
      </c>
      <c r="S264" s="56" t="s">
        <v>117</v>
      </c>
      <c r="T264" s="56" t="s">
        <v>117</v>
      </c>
      <c r="U264" s="56" t="s">
        <v>117</v>
      </c>
      <c r="V264" s="56" t="s">
        <v>117</v>
      </c>
      <c r="W264" s="56" t="s">
        <v>117</v>
      </c>
      <c r="X264" s="56" t="s">
        <v>117</v>
      </c>
      <c r="Y264" s="56" t="s">
        <v>117</v>
      </c>
      <c r="Z264" s="56" t="s">
        <v>117</v>
      </c>
      <c r="AA264" s="56" t="s">
        <v>117</v>
      </c>
      <c r="AB264" s="56" t="s">
        <v>117</v>
      </c>
      <c r="AC264" s="56" t="s">
        <v>117</v>
      </c>
      <c r="AD264" s="56" t="s">
        <v>117</v>
      </c>
      <c r="AE264" s="56" t="s">
        <v>117</v>
      </c>
      <c r="AF264" s="56" t="s">
        <v>117</v>
      </c>
      <c r="AG264" s="56" t="s">
        <v>117</v>
      </c>
      <c r="AH264" s="56" t="s">
        <v>117</v>
      </c>
      <c r="AI264" s="56" t="s">
        <v>117</v>
      </c>
      <c r="AJ264" s="56" t="s">
        <v>117</v>
      </c>
      <c r="AK264" s="56" t="s">
        <v>117</v>
      </c>
      <c r="AL264" s="56" t="s">
        <v>117</v>
      </c>
      <c r="AM264" s="56" t="s">
        <v>117</v>
      </c>
      <c r="AN264" s="56" t="s">
        <v>117</v>
      </c>
      <c r="AO264" s="56" t="s">
        <v>117</v>
      </c>
      <c r="AP264" s="56" t="s">
        <v>117</v>
      </c>
      <c r="AQ264" s="56" t="s">
        <v>117</v>
      </c>
      <c r="AR264" s="56" t="s">
        <v>117</v>
      </c>
      <c r="AS264" s="56" t="s">
        <v>117</v>
      </c>
      <c r="AT264" s="56" t="s">
        <v>117</v>
      </c>
      <c r="AU264" s="56" t="s">
        <v>117</v>
      </c>
      <c r="AV264" s="56" t="s">
        <v>117</v>
      </c>
      <c r="AW264" s="56" t="s">
        <v>117</v>
      </c>
      <c r="AX264" s="56" t="s">
        <v>117</v>
      </c>
      <c r="AY264" s="56" t="s">
        <v>117</v>
      </c>
      <c r="AZ264" s="56" t="s">
        <v>117</v>
      </c>
      <c r="BA264" s="56" t="s">
        <v>117</v>
      </c>
      <c r="BB264" s="56" t="s">
        <v>117</v>
      </c>
      <c r="BC264" s="56" t="s">
        <v>117</v>
      </c>
      <c r="BD264" s="56" t="s">
        <v>117</v>
      </c>
      <c r="BE264" s="56" t="s">
        <v>117</v>
      </c>
      <c r="BF264" s="56" t="s">
        <v>117</v>
      </c>
      <c r="BG264" s="56" t="s">
        <v>117</v>
      </c>
      <c r="BH264" s="56" t="s">
        <v>117</v>
      </c>
    </row>
    <row r="265" spans="4:60">
      <c r="D265" s="57" t="s">
        <v>124</v>
      </c>
      <c r="E265" s="57" t="s">
        <v>124</v>
      </c>
      <c r="F265" s="57" t="s">
        <v>124</v>
      </c>
      <c r="G265" s="57" t="s">
        <v>124</v>
      </c>
      <c r="H265" s="57" t="s">
        <v>124</v>
      </c>
      <c r="I265" s="57" t="s">
        <v>124</v>
      </c>
      <c r="J265" s="57" t="s">
        <v>124</v>
      </c>
      <c r="K265" s="57">
        <v>127090</v>
      </c>
      <c r="L265" s="57" t="s">
        <v>124</v>
      </c>
      <c r="M265" s="57">
        <v>1356</v>
      </c>
      <c r="N265" s="57">
        <v>3959</v>
      </c>
      <c r="O265" s="57" t="s">
        <v>124</v>
      </c>
      <c r="P265" s="57" t="s">
        <v>124</v>
      </c>
      <c r="Q265" s="57" t="s">
        <v>124</v>
      </c>
      <c r="R265" s="57">
        <v>24302</v>
      </c>
      <c r="S265" s="57" t="s">
        <v>124</v>
      </c>
      <c r="T265" s="57" t="s">
        <v>124</v>
      </c>
      <c r="U265" s="57" t="s">
        <v>124</v>
      </c>
      <c r="V265" s="57" t="s">
        <v>124</v>
      </c>
      <c r="W265" s="57">
        <v>21</v>
      </c>
      <c r="X265" s="57" t="s">
        <v>124</v>
      </c>
      <c r="Y265" s="57" t="s">
        <v>124</v>
      </c>
      <c r="Z265" s="57" t="s">
        <v>124</v>
      </c>
      <c r="AA265" s="57">
        <v>10000</v>
      </c>
      <c r="AB265" s="57" t="s">
        <v>124</v>
      </c>
      <c r="AC265" s="57" t="s">
        <v>124</v>
      </c>
      <c r="AD265" s="57" t="s">
        <v>124</v>
      </c>
      <c r="AE265" s="57" t="s">
        <v>124</v>
      </c>
      <c r="AF265" s="57" t="s">
        <v>124</v>
      </c>
      <c r="AG265" s="57" t="s">
        <v>124</v>
      </c>
      <c r="AH265" s="57">
        <v>281000</v>
      </c>
      <c r="AI265" s="57" t="s">
        <v>124</v>
      </c>
      <c r="AJ265" s="57" t="s">
        <v>124</v>
      </c>
      <c r="AK265" s="57" t="s">
        <v>124</v>
      </c>
      <c r="AL265" s="57" t="s">
        <v>124</v>
      </c>
      <c r="AM265" s="57" t="s">
        <v>124</v>
      </c>
      <c r="AN265" s="57">
        <v>110</v>
      </c>
      <c r="AO265" s="57" t="s">
        <v>124</v>
      </c>
      <c r="AP265" s="57" t="s">
        <v>124</v>
      </c>
      <c r="AQ265" s="57" t="s">
        <v>124</v>
      </c>
      <c r="AR265" s="57">
        <v>2500</v>
      </c>
      <c r="AS265" s="57" t="s">
        <v>124</v>
      </c>
      <c r="AT265" s="57" t="s">
        <v>124</v>
      </c>
      <c r="AU265" s="57" t="s">
        <v>124</v>
      </c>
      <c r="AV265" s="57" t="s">
        <v>124</v>
      </c>
      <c r="AW265" s="57" t="s">
        <v>124</v>
      </c>
      <c r="AX265" s="57" t="s">
        <v>124</v>
      </c>
      <c r="AY265" s="57" t="s">
        <v>124</v>
      </c>
      <c r="AZ265" s="57">
        <v>2461</v>
      </c>
      <c r="BA265" s="57" t="s">
        <v>124</v>
      </c>
      <c r="BB265" s="57" t="s">
        <v>124</v>
      </c>
      <c r="BC265" s="57" t="s">
        <v>124</v>
      </c>
      <c r="BD265" s="57" t="s">
        <v>124</v>
      </c>
      <c r="BE265" s="57">
        <v>14116</v>
      </c>
      <c r="BF265" s="57">
        <v>4175</v>
      </c>
      <c r="BG265" s="57" t="s">
        <v>124</v>
      </c>
      <c r="BH265" s="57">
        <v>0</v>
      </c>
    </row>
    <row r="267" spans="4:60">
      <c r="D267" s="56" t="s">
        <v>118</v>
      </c>
      <c r="E267" s="56" t="s">
        <v>118</v>
      </c>
      <c r="F267" s="56" t="s">
        <v>118</v>
      </c>
      <c r="G267" s="56" t="s">
        <v>118</v>
      </c>
      <c r="H267" s="56" t="s">
        <v>118</v>
      </c>
      <c r="I267" s="56" t="s">
        <v>118</v>
      </c>
      <c r="J267" s="56" t="s">
        <v>118</v>
      </c>
      <c r="K267" s="56" t="s">
        <v>118</v>
      </c>
      <c r="L267" s="56" t="s">
        <v>118</v>
      </c>
      <c r="M267" s="56" t="s">
        <v>118</v>
      </c>
      <c r="N267" s="56" t="s">
        <v>118</v>
      </c>
      <c r="O267" s="56" t="s">
        <v>118</v>
      </c>
      <c r="P267" s="56" t="s">
        <v>118</v>
      </c>
      <c r="Q267" s="56" t="s">
        <v>118</v>
      </c>
      <c r="R267" s="56" t="s">
        <v>118</v>
      </c>
      <c r="S267" s="56" t="s">
        <v>118</v>
      </c>
      <c r="T267" s="56" t="s">
        <v>118</v>
      </c>
      <c r="U267" s="56" t="s">
        <v>118</v>
      </c>
      <c r="V267" s="56" t="s">
        <v>118</v>
      </c>
      <c r="W267" s="56" t="s">
        <v>118</v>
      </c>
      <c r="X267" s="56" t="s">
        <v>118</v>
      </c>
      <c r="Y267" s="56" t="s">
        <v>118</v>
      </c>
      <c r="Z267" s="56" t="s">
        <v>118</v>
      </c>
      <c r="AA267" s="56" t="s">
        <v>118</v>
      </c>
      <c r="AB267" s="56" t="s">
        <v>118</v>
      </c>
      <c r="AC267" s="56" t="s">
        <v>118</v>
      </c>
      <c r="AD267" s="56" t="s">
        <v>118</v>
      </c>
      <c r="AE267" s="56" t="s">
        <v>118</v>
      </c>
      <c r="AF267" s="56" t="s">
        <v>118</v>
      </c>
      <c r="AG267" s="56" t="s">
        <v>118</v>
      </c>
      <c r="AH267" s="56" t="s">
        <v>118</v>
      </c>
      <c r="AI267" s="56" t="s">
        <v>118</v>
      </c>
      <c r="AJ267" s="56" t="s">
        <v>118</v>
      </c>
      <c r="AK267" s="56" t="s">
        <v>118</v>
      </c>
      <c r="AL267" s="56" t="s">
        <v>118</v>
      </c>
      <c r="AM267" s="56" t="s">
        <v>118</v>
      </c>
      <c r="AN267" s="56" t="s">
        <v>118</v>
      </c>
      <c r="AO267" s="56" t="s">
        <v>118</v>
      </c>
      <c r="AP267" s="56" t="s">
        <v>118</v>
      </c>
      <c r="AQ267" s="56" t="s">
        <v>118</v>
      </c>
      <c r="AR267" s="56" t="s">
        <v>118</v>
      </c>
      <c r="AS267" s="56" t="s">
        <v>118</v>
      </c>
      <c r="AT267" s="56" t="s">
        <v>118</v>
      </c>
      <c r="AU267" s="56" t="s">
        <v>118</v>
      </c>
      <c r="AV267" s="56" t="s">
        <v>118</v>
      </c>
      <c r="AW267" s="56" t="s">
        <v>118</v>
      </c>
      <c r="AX267" s="56" t="s">
        <v>118</v>
      </c>
      <c r="AY267" s="56" t="s">
        <v>118</v>
      </c>
      <c r="AZ267" s="56" t="s">
        <v>118</v>
      </c>
      <c r="BA267" s="56" t="s">
        <v>118</v>
      </c>
      <c r="BB267" s="56" t="s">
        <v>118</v>
      </c>
      <c r="BC267" s="56" t="s">
        <v>118</v>
      </c>
      <c r="BD267" s="56" t="s">
        <v>118</v>
      </c>
      <c r="BE267" s="56" t="s">
        <v>118</v>
      </c>
      <c r="BF267" s="56" t="s">
        <v>118</v>
      </c>
      <c r="BG267" s="56" t="s">
        <v>118</v>
      </c>
      <c r="BH267" s="56" t="s">
        <v>118</v>
      </c>
    </row>
    <row r="268" spans="4:60">
      <c r="D268" s="57" t="s">
        <v>124</v>
      </c>
      <c r="E268" s="57" t="s">
        <v>124</v>
      </c>
      <c r="F268" s="57" t="s">
        <v>124</v>
      </c>
      <c r="G268" s="57" t="s">
        <v>124</v>
      </c>
      <c r="H268" s="57" t="s">
        <v>124</v>
      </c>
      <c r="I268" s="57" t="s">
        <v>124</v>
      </c>
      <c r="J268" s="57" t="s">
        <v>124</v>
      </c>
      <c r="K268" s="57" t="s">
        <v>6183</v>
      </c>
      <c r="L268" s="57" t="s">
        <v>124</v>
      </c>
      <c r="M268" s="57" t="s">
        <v>6392</v>
      </c>
      <c r="N268" s="57" t="s">
        <v>6611</v>
      </c>
      <c r="O268" s="57" t="s">
        <v>124</v>
      </c>
      <c r="P268" s="57" t="s">
        <v>124</v>
      </c>
      <c r="Q268" s="57" t="s">
        <v>124</v>
      </c>
      <c r="R268" s="57" t="s">
        <v>8000</v>
      </c>
      <c r="S268" s="57" t="s">
        <v>124</v>
      </c>
      <c r="T268" s="57" t="s">
        <v>124</v>
      </c>
      <c r="U268" s="57" t="s">
        <v>124</v>
      </c>
      <c r="V268" s="57" t="s">
        <v>124</v>
      </c>
      <c r="W268" s="57" t="s">
        <v>8700</v>
      </c>
      <c r="X268" s="57" t="s">
        <v>124</v>
      </c>
      <c r="Y268" s="57" t="s">
        <v>124</v>
      </c>
      <c r="Z268" s="57" t="s">
        <v>124</v>
      </c>
      <c r="AA268" s="57" t="s">
        <v>226</v>
      </c>
      <c r="AB268" s="57" t="s">
        <v>124</v>
      </c>
      <c r="AC268" s="57" t="s">
        <v>124</v>
      </c>
      <c r="AD268" s="57" t="s">
        <v>124</v>
      </c>
      <c r="AE268" s="57" t="s">
        <v>124</v>
      </c>
      <c r="AF268" s="57" t="s">
        <v>124</v>
      </c>
      <c r="AG268" s="57" t="s">
        <v>124</v>
      </c>
      <c r="AH268" s="57" t="s">
        <v>409</v>
      </c>
      <c r="AI268" s="57" t="s">
        <v>124</v>
      </c>
      <c r="AJ268" s="57" t="s">
        <v>124</v>
      </c>
      <c r="AK268" s="57" t="s">
        <v>124</v>
      </c>
      <c r="AL268" s="57" t="s">
        <v>124</v>
      </c>
      <c r="AM268" s="57" t="s">
        <v>124</v>
      </c>
      <c r="AN268" s="57" t="s">
        <v>9759</v>
      </c>
      <c r="AO268" s="57" t="s">
        <v>124</v>
      </c>
      <c r="AP268" s="57" t="s">
        <v>124</v>
      </c>
      <c r="AQ268" s="57" t="s">
        <v>124</v>
      </c>
      <c r="AR268" s="57" t="s">
        <v>10309</v>
      </c>
      <c r="AS268" s="57" t="s">
        <v>124</v>
      </c>
      <c r="AT268" s="57" t="s">
        <v>124</v>
      </c>
      <c r="AU268" s="57" t="s">
        <v>124</v>
      </c>
      <c r="AV268" s="57" t="s">
        <v>124</v>
      </c>
      <c r="AW268" s="57" t="s">
        <v>124</v>
      </c>
      <c r="AX268" s="57" t="s">
        <v>124</v>
      </c>
      <c r="AY268" s="57" t="s">
        <v>124</v>
      </c>
      <c r="AZ268" s="57" t="s">
        <v>11198</v>
      </c>
      <c r="BA268" s="57" t="s">
        <v>124</v>
      </c>
      <c r="BB268" s="57" t="s">
        <v>124</v>
      </c>
      <c r="BC268" s="57" t="s">
        <v>124</v>
      </c>
      <c r="BD268" s="57" t="s">
        <v>124</v>
      </c>
      <c r="BE268" s="57" t="s">
        <v>11529</v>
      </c>
      <c r="BF268" s="57" t="s">
        <v>11636</v>
      </c>
      <c r="BG268" s="57" t="s">
        <v>124</v>
      </c>
      <c r="BH268" s="57" t="s">
        <v>11765</v>
      </c>
    </row>
    <row r="270" spans="4:60">
      <c r="D270" s="56" t="s">
        <v>119</v>
      </c>
      <c r="E270" s="56" t="s">
        <v>119</v>
      </c>
      <c r="F270" s="56" t="s">
        <v>119</v>
      </c>
      <c r="G270" s="56" t="s">
        <v>119</v>
      </c>
      <c r="H270" s="56" t="s">
        <v>119</v>
      </c>
      <c r="I270" s="56" t="s">
        <v>119</v>
      </c>
      <c r="J270" s="56" t="s">
        <v>119</v>
      </c>
      <c r="K270" s="56" t="s">
        <v>119</v>
      </c>
      <c r="L270" s="56" t="s">
        <v>119</v>
      </c>
      <c r="M270" s="56" t="s">
        <v>119</v>
      </c>
      <c r="N270" s="56" t="s">
        <v>119</v>
      </c>
      <c r="O270" s="56" t="s">
        <v>119</v>
      </c>
      <c r="P270" s="56" t="s">
        <v>119</v>
      </c>
      <c r="Q270" s="56" t="s">
        <v>119</v>
      </c>
      <c r="R270" s="56" t="s">
        <v>119</v>
      </c>
      <c r="S270" s="56" t="s">
        <v>119</v>
      </c>
      <c r="T270" s="56" t="s">
        <v>119</v>
      </c>
      <c r="U270" s="56" t="s">
        <v>119</v>
      </c>
      <c r="V270" s="56" t="s">
        <v>119</v>
      </c>
      <c r="W270" s="56" t="s">
        <v>119</v>
      </c>
      <c r="X270" s="56" t="s">
        <v>119</v>
      </c>
      <c r="Y270" s="56" t="s">
        <v>119</v>
      </c>
      <c r="Z270" s="56" t="s">
        <v>119</v>
      </c>
      <c r="AA270" s="56" t="s">
        <v>119</v>
      </c>
      <c r="AB270" s="56" t="s">
        <v>119</v>
      </c>
      <c r="AC270" s="56" t="s">
        <v>119</v>
      </c>
      <c r="AD270" s="56" t="s">
        <v>119</v>
      </c>
      <c r="AE270" s="56" t="s">
        <v>119</v>
      </c>
      <c r="AF270" s="56" t="s">
        <v>119</v>
      </c>
      <c r="AG270" s="56" t="s">
        <v>119</v>
      </c>
      <c r="AH270" s="56" t="s">
        <v>119</v>
      </c>
      <c r="AI270" s="56" t="s">
        <v>119</v>
      </c>
      <c r="AJ270" s="56" t="s">
        <v>119</v>
      </c>
      <c r="AK270" s="56" t="s">
        <v>119</v>
      </c>
      <c r="AL270" s="56" t="s">
        <v>119</v>
      </c>
      <c r="AM270" s="56" t="s">
        <v>119</v>
      </c>
      <c r="AN270" s="56" t="s">
        <v>119</v>
      </c>
      <c r="AO270" s="56" t="s">
        <v>119</v>
      </c>
      <c r="AP270" s="56" t="s">
        <v>119</v>
      </c>
      <c r="AQ270" s="56" t="s">
        <v>119</v>
      </c>
      <c r="AR270" s="56" t="s">
        <v>119</v>
      </c>
      <c r="AS270" s="56" t="s">
        <v>119</v>
      </c>
      <c r="AT270" s="56" t="s">
        <v>119</v>
      </c>
      <c r="AU270" s="56" t="s">
        <v>119</v>
      </c>
      <c r="AV270" s="56" t="s">
        <v>119</v>
      </c>
      <c r="AW270" s="56" t="s">
        <v>119</v>
      </c>
      <c r="AX270" s="56" t="s">
        <v>119</v>
      </c>
      <c r="AY270" s="56" t="s">
        <v>119</v>
      </c>
      <c r="AZ270" s="56" t="s">
        <v>119</v>
      </c>
      <c r="BA270" s="56" t="s">
        <v>119</v>
      </c>
      <c r="BB270" s="56" t="s">
        <v>119</v>
      </c>
      <c r="BC270" s="56" t="s">
        <v>119</v>
      </c>
      <c r="BD270" s="56" t="s">
        <v>119</v>
      </c>
      <c r="BE270" s="56" t="s">
        <v>119</v>
      </c>
      <c r="BF270" s="56" t="s">
        <v>119</v>
      </c>
      <c r="BG270" s="56" t="s">
        <v>119</v>
      </c>
      <c r="BH270" s="56" t="s">
        <v>119</v>
      </c>
    </row>
    <row r="271" spans="4:60">
      <c r="D271" s="57" t="s">
        <v>124</v>
      </c>
      <c r="E271" s="57" t="s">
        <v>124</v>
      </c>
      <c r="F271" s="57" t="s">
        <v>124</v>
      </c>
      <c r="G271" s="57" t="s">
        <v>124</v>
      </c>
      <c r="H271" s="57" t="s">
        <v>124</v>
      </c>
      <c r="I271" s="57" t="s">
        <v>124</v>
      </c>
      <c r="J271" s="57" t="s">
        <v>124</v>
      </c>
      <c r="K271" s="57">
        <v>0</v>
      </c>
      <c r="L271" s="57" t="s">
        <v>124</v>
      </c>
      <c r="N271" s="57">
        <v>100</v>
      </c>
      <c r="O271" s="57" t="s">
        <v>124</v>
      </c>
      <c r="P271" s="57" t="s">
        <v>124</v>
      </c>
      <c r="Q271" s="57" t="s">
        <v>124</v>
      </c>
      <c r="R271" s="57">
        <v>100</v>
      </c>
      <c r="S271" s="57" t="s">
        <v>124</v>
      </c>
      <c r="T271" s="57" t="s">
        <v>124</v>
      </c>
      <c r="U271" s="57" t="s">
        <v>124</v>
      </c>
      <c r="V271" s="57" t="s">
        <v>124</v>
      </c>
      <c r="W271" s="57">
        <v>0</v>
      </c>
      <c r="X271" s="57" t="s">
        <v>124</v>
      </c>
      <c r="Y271" s="57" t="s">
        <v>124</v>
      </c>
      <c r="Z271" s="57" t="s">
        <v>124</v>
      </c>
      <c r="AA271" s="57">
        <v>20</v>
      </c>
      <c r="AB271" s="57" t="s">
        <v>124</v>
      </c>
      <c r="AC271" s="57" t="s">
        <v>124</v>
      </c>
      <c r="AD271" s="57" t="s">
        <v>124</v>
      </c>
      <c r="AE271" s="57" t="s">
        <v>124</v>
      </c>
      <c r="AF271" s="57" t="s">
        <v>124</v>
      </c>
      <c r="AG271" s="57" t="s">
        <v>124</v>
      </c>
      <c r="AH271" s="57">
        <v>48</v>
      </c>
      <c r="AI271" s="57" t="s">
        <v>124</v>
      </c>
      <c r="AJ271" s="57" t="s">
        <v>124</v>
      </c>
      <c r="AK271" s="57" t="s">
        <v>124</v>
      </c>
      <c r="AL271" s="57" t="s">
        <v>124</v>
      </c>
      <c r="AM271" s="57" t="s">
        <v>124</v>
      </c>
      <c r="AN271" s="57">
        <v>0</v>
      </c>
      <c r="AO271" s="57" t="s">
        <v>124</v>
      </c>
      <c r="AP271" s="57" t="s">
        <v>124</v>
      </c>
      <c r="AQ271" s="57" t="s">
        <v>124</v>
      </c>
      <c r="AR271" s="57">
        <v>0</v>
      </c>
      <c r="AS271" s="57" t="s">
        <v>124</v>
      </c>
      <c r="AT271" s="57" t="s">
        <v>124</v>
      </c>
      <c r="AU271" s="57" t="s">
        <v>124</v>
      </c>
      <c r="AV271" s="57" t="s">
        <v>124</v>
      </c>
      <c r="AW271" s="57" t="s">
        <v>124</v>
      </c>
      <c r="AX271" s="57" t="s">
        <v>124</v>
      </c>
      <c r="AY271" s="57" t="s">
        <v>124</v>
      </c>
      <c r="AZ271" s="57">
        <v>100</v>
      </c>
      <c r="BA271" s="57" t="s">
        <v>124</v>
      </c>
      <c r="BB271" s="57" t="s">
        <v>124</v>
      </c>
      <c r="BC271" s="57" t="s">
        <v>124</v>
      </c>
      <c r="BD271" s="57" t="s">
        <v>124</v>
      </c>
      <c r="BE271" s="57">
        <v>0</v>
      </c>
      <c r="BF271" s="57">
        <v>100</v>
      </c>
      <c r="BG271" s="57" t="s">
        <v>124</v>
      </c>
      <c r="BH271" s="57">
        <v>0</v>
      </c>
    </row>
    <row r="273" spans="4:60">
      <c r="D273" s="56" t="s">
        <v>120</v>
      </c>
      <c r="E273" s="56" t="s">
        <v>120</v>
      </c>
      <c r="F273" s="56" t="s">
        <v>120</v>
      </c>
      <c r="G273" s="56" t="s">
        <v>120</v>
      </c>
      <c r="H273" s="56" t="s">
        <v>120</v>
      </c>
      <c r="I273" s="56" t="s">
        <v>120</v>
      </c>
      <c r="J273" s="56" t="s">
        <v>120</v>
      </c>
      <c r="K273" s="56" t="s">
        <v>120</v>
      </c>
      <c r="L273" s="56" t="s">
        <v>120</v>
      </c>
      <c r="M273" s="56" t="s">
        <v>120</v>
      </c>
      <c r="N273" s="56" t="s">
        <v>120</v>
      </c>
      <c r="O273" s="56" t="s">
        <v>120</v>
      </c>
      <c r="P273" s="56" t="s">
        <v>120</v>
      </c>
      <c r="Q273" s="56" t="s">
        <v>120</v>
      </c>
      <c r="R273" s="56" t="s">
        <v>120</v>
      </c>
      <c r="S273" s="56" t="s">
        <v>120</v>
      </c>
      <c r="T273" s="56" t="s">
        <v>120</v>
      </c>
      <c r="U273" s="56" t="s">
        <v>120</v>
      </c>
      <c r="V273" s="56" t="s">
        <v>120</v>
      </c>
      <c r="W273" s="56" t="s">
        <v>120</v>
      </c>
      <c r="X273" s="56" t="s">
        <v>120</v>
      </c>
      <c r="Y273" s="56" t="s">
        <v>120</v>
      </c>
      <c r="Z273" s="56" t="s">
        <v>120</v>
      </c>
      <c r="AA273" s="56" t="s">
        <v>120</v>
      </c>
      <c r="AB273" s="56" t="s">
        <v>120</v>
      </c>
      <c r="AC273" s="56" t="s">
        <v>120</v>
      </c>
      <c r="AD273" s="56" t="s">
        <v>120</v>
      </c>
      <c r="AE273" s="56" t="s">
        <v>120</v>
      </c>
      <c r="AF273" s="56" t="s">
        <v>120</v>
      </c>
      <c r="AG273" s="56" t="s">
        <v>120</v>
      </c>
      <c r="AH273" s="56" t="s">
        <v>120</v>
      </c>
      <c r="AI273" s="56" t="s">
        <v>120</v>
      </c>
      <c r="AJ273" s="56" t="s">
        <v>120</v>
      </c>
      <c r="AK273" s="56" t="s">
        <v>120</v>
      </c>
      <c r="AL273" s="56" t="s">
        <v>120</v>
      </c>
      <c r="AM273" s="56" t="s">
        <v>120</v>
      </c>
      <c r="AN273" s="56" t="s">
        <v>120</v>
      </c>
      <c r="AO273" s="56" t="s">
        <v>120</v>
      </c>
      <c r="AP273" s="56" t="s">
        <v>120</v>
      </c>
      <c r="AQ273" s="56" t="s">
        <v>120</v>
      </c>
      <c r="AR273" s="56" t="s">
        <v>120</v>
      </c>
      <c r="AS273" s="56" t="s">
        <v>120</v>
      </c>
      <c r="AT273" s="56" t="s">
        <v>120</v>
      </c>
      <c r="AU273" s="56" t="s">
        <v>120</v>
      </c>
      <c r="AV273" s="56" t="s">
        <v>120</v>
      </c>
      <c r="AW273" s="56" t="s">
        <v>120</v>
      </c>
      <c r="AX273" s="56" t="s">
        <v>120</v>
      </c>
      <c r="AY273" s="56" t="s">
        <v>120</v>
      </c>
      <c r="AZ273" s="56" t="s">
        <v>120</v>
      </c>
      <c r="BA273" s="56" t="s">
        <v>120</v>
      </c>
      <c r="BB273" s="56" t="s">
        <v>120</v>
      </c>
      <c r="BC273" s="56" t="s">
        <v>120</v>
      </c>
      <c r="BD273" s="56" t="s">
        <v>120</v>
      </c>
      <c r="BE273" s="56" t="s">
        <v>120</v>
      </c>
      <c r="BF273" s="56" t="s">
        <v>120</v>
      </c>
      <c r="BG273" s="56" t="s">
        <v>120</v>
      </c>
      <c r="BH273" s="56" t="s">
        <v>120</v>
      </c>
    </row>
    <row r="274" spans="4:60">
      <c r="D274" s="57" t="s">
        <v>345</v>
      </c>
      <c r="E274" s="57" t="s">
        <v>316</v>
      </c>
      <c r="F274" s="57" t="s">
        <v>201</v>
      </c>
      <c r="G274" s="57" t="s">
        <v>455</v>
      </c>
      <c r="H274" s="57" t="s">
        <v>358</v>
      </c>
      <c r="I274" s="57" t="s">
        <v>435</v>
      </c>
      <c r="J274" s="57" t="s">
        <v>6014</v>
      </c>
      <c r="K274" s="57" t="s">
        <v>6184</v>
      </c>
      <c r="L274" s="57" t="s">
        <v>12169</v>
      </c>
      <c r="M274" s="56"/>
      <c r="N274" s="57" t="s">
        <v>6612</v>
      </c>
      <c r="O274" s="57" t="s">
        <v>6875</v>
      </c>
      <c r="P274" s="57" t="s">
        <v>7607</v>
      </c>
      <c r="Q274" s="57" t="s">
        <v>7756</v>
      </c>
      <c r="R274" s="57" t="s">
        <v>8001</v>
      </c>
      <c r="S274" s="57" t="s">
        <v>8120</v>
      </c>
      <c r="T274" s="57" t="s">
        <v>12316</v>
      </c>
      <c r="U274" s="57" t="s">
        <v>8419</v>
      </c>
      <c r="V274" s="56"/>
      <c r="W274" s="56"/>
      <c r="X274" s="56"/>
      <c r="Y274" s="57" t="s">
        <v>8894</v>
      </c>
      <c r="Z274" s="57" t="s">
        <v>157</v>
      </c>
      <c r="AA274" s="56"/>
      <c r="AB274" s="57" t="s">
        <v>297</v>
      </c>
      <c r="AC274" s="56"/>
      <c r="AD274" s="57" t="s">
        <v>388</v>
      </c>
      <c r="AE274" s="57" t="s">
        <v>252</v>
      </c>
      <c r="AF274" s="57" t="s">
        <v>481</v>
      </c>
      <c r="AG274" s="56"/>
      <c r="AH274" s="56"/>
      <c r="AI274" s="57" t="s">
        <v>9152</v>
      </c>
      <c r="AK274" s="57" t="s">
        <v>9430</v>
      </c>
      <c r="AL274" s="57" t="s">
        <v>9497</v>
      </c>
      <c r="AM274" s="57" t="s">
        <v>506</v>
      </c>
      <c r="AN274" s="57" t="s">
        <v>35</v>
      </c>
      <c r="AO274" s="57" t="s">
        <v>276</v>
      </c>
      <c r="AP274" s="57" t="s">
        <v>9936</v>
      </c>
      <c r="AQ274" s="57" t="s">
        <v>10159</v>
      </c>
      <c r="AR274" s="56"/>
      <c r="AS274" s="57" t="s">
        <v>10483</v>
      </c>
      <c r="AT274" s="57" t="s">
        <v>10657</v>
      </c>
      <c r="AU274" s="57" t="s">
        <v>531</v>
      </c>
      <c r="AV274" s="57" t="s">
        <v>10810</v>
      </c>
      <c r="AW274" s="56"/>
      <c r="AX274" s="57" t="s">
        <v>421</v>
      </c>
      <c r="AY274" s="57" t="s">
        <v>11011</v>
      </c>
      <c r="AZ274" s="56"/>
      <c r="BA274" s="57" t="s">
        <v>11822</v>
      </c>
      <c r="BB274" s="56"/>
      <c r="BC274" s="56"/>
      <c r="BD274" s="57" t="s">
        <v>490</v>
      </c>
      <c r="BE274" s="56"/>
      <c r="BF274" s="57" t="s">
        <v>11636</v>
      </c>
      <c r="BG274" s="57" t="s">
        <v>12553</v>
      </c>
      <c r="BH274" s="57" t="s">
        <v>11765</v>
      </c>
    </row>
    <row r="275" spans="4:60">
      <c r="M275" s="56"/>
      <c r="V275" s="56"/>
      <c r="W275" s="56"/>
      <c r="X275" s="56"/>
      <c r="AA275" s="56"/>
      <c r="AC275" s="56"/>
      <c r="AG275" s="56"/>
      <c r="AH275" s="56"/>
      <c r="AR275" s="56"/>
      <c r="AW275" s="56"/>
      <c r="AZ275" s="56"/>
      <c r="BB275" s="56"/>
      <c r="BC275" s="56"/>
      <c r="BE275" s="56"/>
    </row>
    <row r="276" spans="4:60">
      <c r="D276" s="56" t="s">
        <v>11</v>
      </c>
      <c r="E276" s="56" t="s">
        <v>11</v>
      </c>
      <c r="F276" s="56" t="s">
        <v>11</v>
      </c>
      <c r="G276" s="56" t="s">
        <v>11</v>
      </c>
      <c r="H276" s="56" t="s">
        <v>11</v>
      </c>
      <c r="I276" s="56" t="s">
        <v>11</v>
      </c>
      <c r="J276" s="56" t="s">
        <v>11</v>
      </c>
      <c r="K276" s="56" t="s">
        <v>11</v>
      </c>
      <c r="L276" s="56" t="s">
        <v>11</v>
      </c>
      <c r="M276" s="56" t="s">
        <v>11</v>
      </c>
      <c r="N276" s="56" t="s">
        <v>11</v>
      </c>
      <c r="O276" s="56" t="s">
        <v>11</v>
      </c>
      <c r="P276" s="56" t="s">
        <v>11</v>
      </c>
      <c r="Q276" s="56" t="s">
        <v>11</v>
      </c>
      <c r="R276" s="56" t="s">
        <v>11</v>
      </c>
      <c r="S276" s="56" t="s">
        <v>11</v>
      </c>
      <c r="T276" s="56" t="s">
        <v>11</v>
      </c>
      <c r="U276" s="56" t="s">
        <v>11</v>
      </c>
      <c r="V276" s="56" t="s">
        <v>11</v>
      </c>
      <c r="W276" s="56" t="s">
        <v>11</v>
      </c>
      <c r="X276" s="56" t="s">
        <v>11</v>
      </c>
      <c r="Y276" s="56" t="s">
        <v>11</v>
      </c>
      <c r="Z276" s="56" t="s">
        <v>11</v>
      </c>
      <c r="AA276" s="56" t="s">
        <v>11</v>
      </c>
      <c r="AB276" s="56" t="s">
        <v>11</v>
      </c>
      <c r="AC276" s="56" t="s">
        <v>11</v>
      </c>
      <c r="AD276" s="56" t="s">
        <v>11</v>
      </c>
      <c r="AE276" s="56" t="s">
        <v>11</v>
      </c>
      <c r="AF276" s="56" t="s">
        <v>11</v>
      </c>
      <c r="AG276" s="56" t="s">
        <v>11</v>
      </c>
      <c r="AH276" s="56" t="s">
        <v>11</v>
      </c>
      <c r="AI276" s="56" t="s">
        <v>11</v>
      </c>
      <c r="AJ276" s="56" t="s">
        <v>11</v>
      </c>
      <c r="AK276" s="56" t="s">
        <v>11</v>
      </c>
      <c r="AL276" s="56" t="s">
        <v>11</v>
      </c>
      <c r="AM276" s="56" t="s">
        <v>11</v>
      </c>
      <c r="AN276" s="56" t="s">
        <v>11</v>
      </c>
      <c r="AO276" s="56" t="s">
        <v>11</v>
      </c>
      <c r="AP276" s="56" t="s">
        <v>11</v>
      </c>
      <c r="AQ276" s="56" t="s">
        <v>11</v>
      </c>
      <c r="AR276" s="56" t="s">
        <v>11</v>
      </c>
      <c r="AS276" s="56" t="s">
        <v>11</v>
      </c>
      <c r="AT276" s="56" t="s">
        <v>11</v>
      </c>
      <c r="AU276" s="56" t="s">
        <v>11</v>
      </c>
      <c r="AV276" s="56" t="s">
        <v>11</v>
      </c>
      <c r="AW276" s="56" t="s">
        <v>11</v>
      </c>
      <c r="AX276" s="56" t="s">
        <v>11</v>
      </c>
      <c r="AY276" s="56" t="s">
        <v>11</v>
      </c>
      <c r="AZ276" s="56" t="s">
        <v>11</v>
      </c>
      <c r="BA276" s="56" t="s">
        <v>11</v>
      </c>
      <c r="BB276" s="56" t="s">
        <v>11</v>
      </c>
      <c r="BC276" s="56" t="s">
        <v>11</v>
      </c>
      <c r="BD276" s="56" t="s">
        <v>11</v>
      </c>
      <c r="BE276" s="56" t="s">
        <v>11</v>
      </c>
      <c r="BF276" s="56" t="s">
        <v>11</v>
      </c>
      <c r="BG276" s="56" t="s">
        <v>11</v>
      </c>
      <c r="BH276" s="56" t="s">
        <v>11</v>
      </c>
    </row>
    <row r="278" spans="4:60">
      <c r="D278" s="56" t="s">
        <v>115</v>
      </c>
      <c r="E278" s="56" t="s">
        <v>115</v>
      </c>
      <c r="F278" s="56" t="s">
        <v>115</v>
      </c>
      <c r="G278" s="56" t="s">
        <v>115</v>
      </c>
      <c r="H278" s="56" t="s">
        <v>115</v>
      </c>
      <c r="I278" s="56" t="s">
        <v>115</v>
      </c>
      <c r="J278" s="56" t="s">
        <v>115</v>
      </c>
      <c r="K278" s="56" t="s">
        <v>115</v>
      </c>
      <c r="L278" s="56" t="s">
        <v>115</v>
      </c>
      <c r="M278" s="56" t="s">
        <v>115</v>
      </c>
      <c r="N278" s="56" t="s">
        <v>115</v>
      </c>
      <c r="O278" s="56" t="s">
        <v>115</v>
      </c>
      <c r="P278" s="56" t="s">
        <v>115</v>
      </c>
      <c r="Q278" s="56" t="s">
        <v>115</v>
      </c>
      <c r="R278" s="56" t="s">
        <v>115</v>
      </c>
      <c r="S278" s="56" t="s">
        <v>115</v>
      </c>
      <c r="T278" s="56" t="s">
        <v>115</v>
      </c>
      <c r="U278" s="56" t="s">
        <v>115</v>
      </c>
      <c r="V278" s="56" t="s">
        <v>115</v>
      </c>
      <c r="W278" s="56" t="s">
        <v>115</v>
      </c>
      <c r="X278" s="56" t="s">
        <v>115</v>
      </c>
      <c r="Y278" s="56" t="s">
        <v>115</v>
      </c>
      <c r="Z278" s="56" t="s">
        <v>115</v>
      </c>
      <c r="AA278" s="56" t="s">
        <v>115</v>
      </c>
      <c r="AB278" s="56" t="s">
        <v>115</v>
      </c>
      <c r="AC278" s="56" t="s">
        <v>115</v>
      </c>
      <c r="AD278" s="56" t="s">
        <v>115</v>
      </c>
      <c r="AE278" s="56" t="s">
        <v>115</v>
      </c>
      <c r="AF278" s="56" t="s">
        <v>115</v>
      </c>
      <c r="AG278" s="56" t="s">
        <v>115</v>
      </c>
      <c r="AH278" s="56" t="s">
        <v>115</v>
      </c>
      <c r="AI278" s="56" t="s">
        <v>115</v>
      </c>
      <c r="AJ278" s="56" t="s">
        <v>115</v>
      </c>
      <c r="AK278" s="56" t="s">
        <v>115</v>
      </c>
      <c r="AL278" s="56" t="s">
        <v>115</v>
      </c>
      <c r="AM278" s="56" t="s">
        <v>115</v>
      </c>
      <c r="AN278" s="56" t="s">
        <v>115</v>
      </c>
      <c r="AO278" s="56" t="s">
        <v>115</v>
      </c>
      <c r="AP278" s="56" t="s">
        <v>115</v>
      </c>
      <c r="AQ278" s="56" t="s">
        <v>115</v>
      </c>
      <c r="AR278" s="56" t="s">
        <v>115</v>
      </c>
      <c r="AS278" s="56" t="s">
        <v>115</v>
      </c>
      <c r="AT278" s="56" t="s">
        <v>115</v>
      </c>
      <c r="AU278" s="56" t="s">
        <v>115</v>
      </c>
      <c r="AV278" s="56" t="s">
        <v>115</v>
      </c>
      <c r="AW278" s="56" t="s">
        <v>115</v>
      </c>
      <c r="AX278" s="56" t="s">
        <v>115</v>
      </c>
      <c r="AY278" s="56" t="s">
        <v>115</v>
      </c>
      <c r="AZ278" s="56" t="s">
        <v>115</v>
      </c>
      <c r="BA278" s="56" t="s">
        <v>115</v>
      </c>
      <c r="BB278" s="56" t="s">
        <v>115</v>
      </c>
      <c r="BC278" s="56" t="s">
        <v>115</v>
      </c>
      <c r="BD278" s="56" t="s">
        <v>115</v>
      </c>
      <c r="BE278" s="56" t="s">
        <v>115</v>
      </c>
      <c r="BF278" s="56" t="s">
        <v>115</v>
      </c>
      <c r="BG278" s="56" t="s">
        <v>115</v>
      </c>
      <c r="BH278" s="56" t="s">
        <v>115</v>
      </c>
    </row>
    <row r="279" spans="4:60">
      <c r="D279" s="57" t="s">
        <v>116</v>
      </c>
      <c r="E279" s="57" t="s">
        <v>116</v>
      </c>
      <c r="F279" s="57" t="s">
        <v>123</v>
      </c>
      <c r="G279" s="57" t="s">
        <v>116</v>
      </c>
      <c r="H279" s="57" t="s">
        <v>116</v>
      </c>
      <c r="I279" s="57" t="s">
        <v>123</v>
      </c>
      <c r="J279" s="57" t="s">
        <v>123</v>
      </c>
      <c r="K279" s="57" t="s">
        <v>123</v>
      </c>
      <c r="L279" s="57" t="s">
        <v>123</v>
      </c>
      <c r="M279" s="57" t="s">
        <v>123</v>
      </c>
      <c r="N279" s="57" t="s">
        <v>123</v>
      </c>
      <c r="O279" s="57" t="s">
        <v>123</v>
      </c>
      <c r="P279" s="57" t="s">
        <v>123</v>
      </c>
      <c r="Q279" s="57" t="s">
        <v>116</v>
      </c>
      <c r="R279" s="57" t="s">
        <v>123</v>
      </c>
      <c r="S279" s="57" t="s">
        <v>68</v>
      </c>
      <c r="T279" s="57" t="s">
        <v>68</v>
      </c>
      <c r="U279" s="57" t="s">
        <v>123</v>
      </c>
      <c r="V279" s="57" t="s">
        <v>123</v>
      </c>
      <c r="W279" s="57" t="s">
        <v>116</v>
      </c>
      <c r="X279" s="57" t="s">
        <v>213</v>
      </c>
      <c r="Y279" s="57" t="s">
        <v>123</v>
      </c>
      <c r="Z279" s="57" t="s">
        <v>116</v>
      </c>
      <c r="AA279" s="57" t="s">
        <v>116</v>
      </c>
      <c r="AB279" s="57" t="s">
        <v>116</v>
      </c>
      <c r="AC279" s="57" t="s">
        <v>68</v>
      </c>
      <c r="AD279" s="57" t="s">
        <v>116</v>
      </c>
      <c r="AE279" s="57" t="s">
        <v>123</v>
      </c>
      <c r="AF279" s="57" t="s">
        <v>116</v>
      </c>
      <c r="AG279" s="57" t="s">
        <v>213</v>
      </c>
      <c r="AH279" s="57" t="s">
        <v>256</v>
      </c>
      <c r="AI279" s="57" t="s">
        <v>123</v>
      </c>
      <c r="AJ279" s="57" t="s">
        <v>68</v>
      </c>
      <c r="AK279" s="57" t="s">
        <v>68</v>
      </c>
      <c r="AL279" s="57" t="s">
        <v>116</v>
      </c>
      <c r="AM279" s="57" t="s">
        <v>123</v>
      </c>
      <c r="AN279" s="57" t="s">
        <v>116</v>
      </c>
      <c r="AO279" s="57" t="s">
        <v>123</v>
      </c>
      <c r="AP279" s="57" t="s">
        <v>116</v>
      </c>
      <c r="AQ279" s="57" t="s">
        <v>68</v>
      </c>
      <c r="AR279" s="57" t="s">
        <v>116</v>
      </c>
      <c r="AS279" s="57" t="s">
        <v>123</v>
      </c>
      <c r="AT279" s="57" t="s">
        <v>123</v>
      </c>
      <c r="AU279" s="57" t="s">
        <v>116</v>
      </c>
      <c r="AV279" s="57" t="s">
        <v>123</v>
      </c>
      <c r="AW279" s="57" t="s">
        <v>213</v>
      </c>
      <c r="AX279" s="57" t="s">
        <v>68</v>
      </c>
      <c r="AY279" s="57" t="s">
        <v>116</v>
      </c>
      <c r="AZ279" s="57" t="s">
        <v>116</v>
      </c>
      <c r="BA279" s="57" t="s">
        <v>68</v>
      </c>
      <c r="BB279" s="57" t="s">
        <v>116</v>
      </c>
      <c r="BC279" s="57" t="s">
        <v>213</v>
      </c>
      <c r="BD279" s="57" t="s">
        <v>116</v>
      </c>
      <c r="BE279" s="57" t="s">
        <v>123</v>
      </c>
      <c r="BF279" s="57" t="s">
        <v>116</v>
      </c>
      <c r="BG279" s="57" t="s">
        <v>116</v>
      </c>
      <c r="BH279" s="57" t="s">
        <v>116</v>
      </c>
    </row>
    <row r="281" spans="4:60">
      <c r="D281" s="56" t="s">
        <v>117</v>
      </c>
      <c r="E281" s="56" t="s">
        <v>117</v>
      </c>
      <c r="F281" s="56" t="s">
        <v>117</v>
      </c>
      <c r="G281" s="56" t="s">
        <v>117</v>
      </c>
      <c r="H281" s="56" t="s">
        <v>117</v>
      </c>
      <c r="I281" s="56" t="s">
        <v>117</v>
      </c>
      <c r="J281" s="56" t="s">
        <v>117</v>
      </c>
      <c r="K281" s="56" t="s">
        <v>117</v>
      </c>
      <c r="L281" s="56" t="s">
        <v>117</v>
      </c>
      <c r="M281" s="56" t="s">
        <v>117</v>
      </c>
      <c r="N281" s="56" t="s">
        <v>117</v>
      </c>
      <c r="O281" s="56" t="s">
        <v>117</v>
      </c>
      <c r="P281" s="56" t="s">
        <v>117</v>
      </c>
      <c r="Q281" s="56" t="s">
        <v>117</v>
      </c>
      <c r="R281" s="56" t="s">
        <v>117</v>
      </c>
      <c r="S281" s="56" t="s">
        <v>117</v>
      </c>
      <c r="T281" s="56" t="s">
        <v>117</v>
      </c>
      <c r="U281" s="56" t="s">
        <v>117</v>
      </c>
      <c r="V281" s="56" t="s">
        <v>117</v>
      </c>
      <c r="W281" s="56" t="s">
        <v>117</v>
      </c>
      <c r="X281" s="56" t="s">
        <v>117</v>
      </c>
      <c r="Y281" s="56" t="s">
        <v>117</v>
      </c>
      <c r="Z281" s="56" t="s">
        <v>117</v>
      </c>
      <c r="AA281" s="56" t="s">
        <v>117</v>
      </c>
      <c r="AB281" s="56" t="s">
        <v>117</v>
      </c>
      <c r="AC281" s="56" t="s">
        <v>117</v>
      </c>
      <c r="AD281" s="56" t="s">
        <v>117</v>
      </c>
      <c r="AE281" s="56" t="s">
        <v>117</v>
      </c>
      <c r="AF281" s="56" t="s">
        <v>117</v>
      </c>
      <c r="AG281" s="56" t="s">
        <v>117</v>
      </c>
      <c r="AH281" s="56" t="s">
        <v>117</v>
      </c>
      <c r="AI281" s="56" t="s">
        <v>117</v>
      </c>
      <c r="AJ281" s="56" t="s">
        <v>117</v>
      </c>
      <c r="AK281" s="56" t="s">
        <v>117</v>
      </c>
      <c r="AL281" s="56" t="s">
        <v>117</v>
      </c>
      <c r="AM281" s="56" t="s">
        <v>117</v>
      </c>
      <c r="AN281" s="56" t="s">
        <v>117</v>
      </c>
      <c r="AO281" s="56" t="s">
        <v>117</v>
      </c>
      <c r="AP281" s="56" t="s">
        <v>117</v>
      </c>
      <c r="AQ281" s="56" t="s">
        <v>117</v>
      </c>
      <c r="AR281" s="56" t="s">
        <v>117</v>
      </c>
      <c r="AS281" s="56" t="s">
        <v>117</v>
      </c>
      <c r="AT281" s="56" t="s">
        <v>117</v>
      </c>
      <c r="AU281" s="56" t="s">
        <v>117</v>
      </c>
      <c r="AV281" s="56" t="s">
        <v>117</v>
      </c>
      <c r="AW281" s="56" t="s">
        <v>117</v>
      </c>
      <c r="AX281" s="56" t="s">
        <v>117</v>
      </c>
      <c r="AY281" s="56" t="s">
        <v>117</v>
      </c>
      <c r="AZ281" s="56" t="s">
        <v>117</v>
      </c>
      <c r="BA281" s="56" t="s">
        <v>117</v>
      </c>
      <c r="BB281" s="56" t="s">
        <v>117</v>
      </c>
      <c r="BC281" s="56" t="s">
        <v>117</v>
      </c>
      <c r="BD281" s="56" t="s">
        <v>117</v>
      </c>
      <c r="BE281" s="56" t="s">
        <v>117</v>
      </c>
      <c r="BF281" s="56" t="s">
        <v>117</v>
      </c>
      <c r="BG281" s="56" t="s">
        <v>117</v>
      </c>
      <c r="BH281" s="56" t="s">
        <v>117</v>
      </c>
    </row>
    <row r="282" spans="4:60">
      <c r="D282" s="57">
        <v>100000</v>
      </c>
      <c r="E282" s="57">
        <v>0</v>
      </c>
      <c r="F282" s="57" t="s">
        <v>124</v>
      </c>
      <c r="G282" s="57">
        <v>37874</v>
      </c>
      <c r="H282" s="57">
        <v>10937</v>
      </c>
      <c r="I282" s="57" t="s">
        <v>124</v>
      </c>
      <c r="J282" s="57" t="s">
        <v>124</v>
      </c>
      <c r="K282" s="57" t="s">
        <v>124</v>
      </c>
      <c r="L282" s="57" t="s">
        <v>124</v>
      </c>
      <c r="M282" s="57" t="s">
        <v>124</v>
      </c>
      <c r="N282" s="57" t="s">
        <v>124</v>
      </c>
      <c r="O282" s="57" t="s">
        <v>124</v>
      </c>
      <c r="P282" s="57" t="s">
        <v>124</v>
      </c>
      <c r="Q282" s="57">
        <v>930</v>
      </c>
      <c r="R282" s="57" t="s">
        <v>124</v>
      </c>
      <c r="S282" s="57" t="s">
        <v>124</v>
      </c>
      <c r="T282" s="57" t="s">
        <v>124</v>
      </c>
      <c r="U282" s="57" t="s">
        <v>124</v>
      </c>
      <c r="V282" s="57" t="s">
        <v>124</v>
      </c>
      <c r="W282" s="57">
        <v>7</v>
      </c>
      <c r="X282" s="57" t="s">
        <v>124</v>
      </c>
      <c r="Y282" s="57" t="s">
        <v>124</v>
      </c>
      <c r="Z282" s="57">
        <v>900000</v>
      </c>
      <c r="AA282" s="57">
        <v>7800000</v>
      </c>
      <c r="AB282" s="57">
        <v>83396</v>
      </c>
      <c r="AC282" s="57" t="s">
        <v>124</v>
      </c>
      <c r="AD282" s="57">
        <v>0</v>
      </c>
      <c r="AE282" s="57" t="s">
        <v>124</v>
      </c>
      <c r="AF282" s="57">
        <v>323853</v>
      </c>
      <c r="AG282" s="57" t="s">
        <v>124</v>
      </c>
      <c r="AH282" s="57">
        <v>550</v>
      </c>
      <c r="AI282" s="57" t="s">
        <v>124</v>
      </c>
      <c r="AJ282" s="57" t="s">
        <v>124</v>
      </c>
      <c r="AK282" s="57" t="s">
        <v>124</v>
      </c>
      <c r="AL282" s="57">
        <v>269</v>
      </c>
      <c r="AM282" s="57" t="s">
        <v>124</v>
      </c>
      <c r="AN282" s="57">
        <v>28</v>
      </c>
      <c r="AO282" s="57" t="s">
        <v>124</v>
      </c>
      <c r="AQ282" s="57" t="s">
        <v>124</v>
      </c>
      <c r="AR282" s="57">
        <v>8000</v>
      </c>
      <c r="AS282" s="57" t="s">
        <v>124</v>
      </c>
      <c r="AT282" s="57" t="s">
        <v>124</v>
      </c>
      <c r="AU282" s="57">
        <v>1000</v>
      </c>
      <c r="AV282" s="57" t="s">
        <v>124</v>
      </c>
      <c r="AW282" s="57" t="s">
        <v>124</v>
      </c>
      <c r="AX282" s="57" t="s">
        <v>124</v>
      </c>
      <c r="AY282" s="57">
        <v>38562</v>
      </c>
      <c r="AZ282" s="57">
        <v>2083</v>
      </c>
      <c r="BA282" s="57" t="s">
        <v>124</v>
      </c>
      <c r="BB282" s="57">
        <v>1977</v>
      </c>
      <c r="BC282" s="57" t="s">
        <v>124</v>
      </c>
      <c r="BD282" s="57">
        <v>130787.49</v>
      </c>
      <c r="BE282" s="57" t="s">
        <v>124</v>
      </c>
      <c r="BF282" s="57">
        <v>2641</v>
      </c>
      <c r="BG282" s="57">
        <v>11457</v>
      </c>
      <c r="BH282" s="57">
        <v>0</v>
      </c>
    </row>
    <row r="284" spans="4:60">
      <c r="D284" s="56" t="s">
        <v>118</v>
      </c>
      <c r="E284" s="56" t="s">
        <v>118</v>
      </c>
      <c r="F284" s="56" t="s">
        <v>118</v>
      </c>
      <c r="G284" s="56" t="s">
        <v>118</v>
      </c>
      <c r="H284" s="56" t="s">
        <v>118</v>
      </c>
      <c r="I284" s="56" t="s">
        <v>118</v>
      </c>
      <c r="J284" s="56" t="s">
        <v>118</v>
      </c>
      <c r="K284" s="56" t="s">
        <v>118</v>
      </c>
      <c r="L284" s="56" t="s">
        <v>118</v>
      </c>
      <c r="M284" s="56" t="s">
        <v>118</v>
      </c>
      <c r="N284" s="56" t="s">
        <v>118</v>
      </c>
      <c r="O284" s="56" t="s">
        <v>118</v>
      </c>
      <c r="P284" s="56" t="s">
        <v>118</v>
      </c>
      <c r="Q284" s="56" t="s">
        <v>118</v>
      </c>
      <c r="R284" s="56" t="s">
        <v>118</v>
      </c>
      <c r="S284" s="56" t="s">
        <v>118</v>
      </c>
      <c r="T284" s="56" t="s">
        <v>118</v>
      </c>
      <c r="U284" s="56" t="s">
        <v>118</v>
      </c>
      <c r="V284" s="56" t="s">
        <v>118</v>
      </c>
      <c r="W284" s="56" t="s">
        <v>118</v>
      </c>
      <c r="X284" s="56" t="s">
        <v>118</v>
      </c>
      <c r="Y284" s="56" t="s">
        <v>118</v>
      </c>
      <c r="Z284" s="56" t="s">
        <v>118</v>
      </c>
      <c r="AA284" s="56" t="s">
        <v>118</v>
      </c>
      <c r="AB284" s="56" t="s">
        <v>118</v>
      </c>
      <c r="AC284" s="56" t="s">
        <v>118</v>
      </c>
      <c r="AD284" s="56" t="s">
        <v>118</v>
      </c>
      <c r="AE284" s="56" t="s">
        <v>118</v>
      </c>
      <c r="AF284" s="56" t="s">
        <v>118</v>
      </c>
      <c r="AG284" s="56" t="s">
        <v>118</v>
      </c>
      <c r="AH284" s="56" t="s">
        <v>118</v>
      </c>
      <c r="AI284" s="56" t="s">
        <v>118</v>
      </c>
      <c r="AJ284" s="56" t="s">
        <v>118</v>
      </c>
      <c r="AK284" s="56" t="s">
        <v>118</v>
      </c>
      <c r="AL284" s="56" t="s">
        <v>118</v>
      </c>
      <c r="AM284" s="56" t="s">
        <v>118</v>
      </c>
      <c r="AN284" s="56" t="s">
        <v>118</v>
      </c>
      <c r="AO284" s="56" t="s">
        <v>118</v>
      </c>
      <c r="AP284" s="56" t="s">
        <v>118</v>
      </c>
      <c r="AQ284" s="56" t="s">
        <v>118</v>
      </c>
      <c r="AR284" s="56" t="s">
        <v>118</v>
      </c>
      <c r="AS284" s="56" t="s">
        <v>118</v>
      </c>
      <c r="AT284" s="56" t="s">
        <v>118</v>
      </c>
      <c r="AU284" s="56" t="s">
        <v>118</v>
      </c>
      <c r="AV284" s="56" t="s">
        <v>118</v>
      </c>
      <c r="AW284" s="56" t="s">
        <v>118</v>
      </c>
      <c r="AX284" s="56" t="s">
        <v>118</v>
      </c>
      <c r="AY284" s="56" t="s">
        <v>118</v>
      </c>
      <c r="AZ284" s="56" t="s">
        <v>118</v>
      </c>
      <c r="BA284" s="56" t="s">
        <v>118</v>
      </c>
      <c r="BB284" s="56" t="s">
        <v>118</v>
      </c>
      <c r="BC284" s="56" t="s">
        <v>118</v>
      </c>
      <c r="BD284" s="56" t="s">
        <v>118</v>
      </c>
      <c r="BE284" s="56" t="s">
        <v>118</v>
      </c>
      <c r="BF284" s="56" t="s">
        <v>118</v>
      </c>
      <c r="BG284" s="56" t="s">
        <v>118</v>
      </c>
      <c r="BH284" s="56" t="s">
        <v>118</v>
      </c>
    </row>
    <row r="285" spans="4:60">
      <c r="D285" s="57" t="s">
        <v>346</v>
      </c>
      <c r="E285" s="57" t="s">
        <v>317</v>
      </c>
      <c r="F285" s="57" t="s">
        <v>124</v>
      </c>
      <c r="G285" s="57" t="s">
        <v>449</v>
      </c>
      <c r="H285" s="57" t="s">
        <v>362</v>
      </c>
      <c r="I285" s="57" t="s">
        <v>124</v>
      </c>
      <c r="J285" s="57" t="s">
        <v>124</v>
      </c>
      <c r="K285" s="57" t="s">
        <v>124</v>
      </c>
      <c r="L285" s="57" t="s">
        <v>124</v>
      </c>
      <c r="M285" s="57" t="s">
        <v>124</v>
      </c>
      <c r="N285" s="57" t="s">
        <v>124</v>
      </c>
      <c r="O285" s="57" t="s">
        <v>124</v>
      </c>
      <c r="P285" s="57" t="s">
        <v>124</v>
      </c>
      <c r="Q285" s="57" t="s">
        <v>7757</v>
      </c>
      <c r="R285" s="57" t="s">
        <v>124</v>
      </c>
      <c r="S285" s="57" t="s">
        <v>124</v>
      </c>
      <c r="T285" s="57" t="s">
        <v>124</v>
      </c>
      <c r="U285" s="57" t="s">
        <v>124</v>
      </c>
      <c r="V285" s="57" t="s">
        <v>124</v>
      </c>
      <c r="W285" s="57" t="s">
        <v>8701</v>
      </c>
      <c r="X285" s="57" t="s">
        <v>124</v>
      </c>
      <c r="Y285" s="57" t="s">
        <v>124</v>
      </c>
      <c r="Z285" s="57" t="s">
        <v>158</v>
      </c>
      <c r="AA285" s="57" t="s">
        <v>227</v>
      </c>
      <c r="AB285" s="57" t="s">
        <v>298</v>
      </c>
      <c r="AC285" s="57" t="s">
        <v>124</v>
      </c>
      <c r="AD285" s="57" t="s">
        <v>389</v>
      </c>
      <c r="AE285" s="57" t="s">
        <v>124</v>
      </c>
      <c r="AF285" s="57" t="s">
        <v>482</v>
      </c>
      <c r="AG285" s="57" t="s">
        <v>124</v>
      </c>
      <c r="AH285" s="57" t="s">
        <v>410</v>
      </c>
      <c r="AI285" s="57" t="s">
        <v>124</v>
      </c>
      <c r="AJ285" s="57" t="s">
        <v>124</v>
      </c>
      <c r="AK285" s="57" t="s">
        <v>124</v>
      </c>
      <c r="AL285" s="57" t="s">
        <v>9498</v>
      </c>
      <c r="AM285" s="57" t="s">
        <v>124</v>
      </c>
      <c r="AN285" s="57" t="s">
        <v>9760</v>
      </c>
      <c r="AO285" s="57" t="s">
        <v>124</v>
      </c>
      <c r="AP285" s="57" t="s">
        <v>9937</v>
      </c>
      <c r="AQ285" s="57" t="s">
        <v>124</v>
      </c>
      <c r="AR285" s="57" t="s">
        <v>10310</v>
      </c>
      <c r="AS285" s="57" t="s">
        <v>124</v>
      </c>
      <c r="AT285" s="57" t="s">
        <v>124</v>
      </c>
      <c r="AU285" s="57" t="s">
        <v>532</v>
      </c>
      <c r="AV285" s="57" t="s">
        <v>124</v>
      </c>
      <c r="AW285" s="57" t="s">
        <v>124</v>
      </c>
      <c r="AX285" s="57" t="s">
        <v>124</v>
      </c>
      <c r="AY285" s="57" t="s">
        <v>11012</v>
      </c>
      <c r="AZ285" s="57" t="s">
        <v>11199</v>
      </c>
      <c r="BA285" s="57" t="s">
        <v>124</v>
      </c>
      <c r="BB285" s="57" t="s">
        <v>469</v>
      </c>
      <c r="BC285" s="57" t="s">
        <v>124</v>
      </c>
      <c r="BD285" s="57" t="s">
        <v>495</v>
      </c>
      <c r="BE285" s="57" t="s">
        <v>124</v>
      </c>
      <c r="BF285" s="57" t="s">
        <v>11637</v>
      </c>
      <c r="BG285" s="57" t="s">
        <v>12554</v>
      </c>
      <c r="BH285" s="57" t="s">
        <v>11766</v>
      </c>
    </row>
    <row r="287" spans="4:60">
      <c r="D287" s="56" t="s">
        <v>119</v>
      </c>
      <c r="E287" s="56" t="s">
        <v>119</v>
      </c>
      <c r="F287" s="56" t="s">
        <v>119</v>
      </c>
      <c r="G287" s="56" t="s">
        <v>119</v>
      </c>
      <c r="H287" s="56" t="s">
        <v>119</v>
      </c>
      <c r="I287" s="56" t="s">
        <v>119</v>
      </c>
      <c r="J287" s="56" t="s">
        <v>119</v>
      </c>
      <c r="K287" s="56" t="s">
        <v>119</v>
      </c>
      <c r="L287" s="56" t="s">
        <v>119</v>
      </c>
      <c r="M287" s="56" t="s">
        <v>119</v>
      </c>
      <c r="N287" s="56" t="s">
        <v>119</v>
      </c>
      <c r="O287" s="56" t="s">
        <v>119</v>
      </c>
      <c r="P287" s="56" t="s">
        <v>119</v>
      </c>
      <c r="Q287" s="56" t="s">
        <v>119</v>
      </c>
      <c r="R287" s="56" t="s">
        <v>119</v>
      </c>
      <c r="S287" s="56" t="s">
        <v>119</v>
      </c>
      <c r="T287" s="56" t="s">
        <v>119</v>
      </c>
      <c r="U287" s="56" t="s">
        <v>119</v>
      </c>
      <c r="V287" s="56" t="s">
        <v>119</v>
      </c>
      <c r="W287" s="56" t="s">
        <v>119</v>
      </c>
      <c r="X287" s="56" t="s">
        <v>119</v>
      </c>
      <c r="Y287" s="56" t="s">
        <v>119</v>
      </c>
      <c r="Z287" s="56" t="s">
        <v>119</v>
      </c>
      <c r="AA287" s="56" t="s">
        <v>119</v>
      </c>
      <c r="AB287" s="56" t="s">
        <v>119</v>
      </c>
      <c r="AC287" s="56" t="s">
        <v>119</v>
      </c>
      <c r="AD287" s="56" t="s">
        <v>119</v>
      </c>
      <c r="AE287" s="56" t="s">
        <v>119</v>
      </c>
      <c r="AF287" s="56" t="s">
        <v>119</v>
      </c>
      <c r="AG287" s="56" t="s">
        <v>119</v>
      </c>
      <c r="AH287" s="56" t="s">
        <v>119</v>
      </c>
      <c r="AI287" s="56" t="s">
        <v>119</v>
      </c>
      <c r="AJ287" s="56" t="s">
        <v>119</v>
      </c>
      <c r="AK287" s="56" t="s">
        <v>119</v>
      </c>
      <c r="AL287" s="56" t="s">
        <v>119</v>
      </c>
      <c r="AM287" s="56" t="s">
        <v>119</v>
      </c>
      <c r="AN287" s="56" t="s">
        <v>119</v>
      </c>
      <c r="AO287" s="56" t="s">
        <v>119</v>
      </c>
      <c r="AP287" s="56" t="s">
        <v>119</v>
      </c>
      <c r="AQ287" s="56" t="s">
        <v>119</v>
      </c>
      <c r="AR287" s="56" t="s">
        <v>119</v>
      </c>
      <c r="AS287" s="56" t="s">
        <v>119</v>
      </c>
      <c r="AT287" s="56" t="s">
        <v>119</v>
      </c>
      <c r="AU287" s="56" t="s">
        <v>119</v>
      </c>
      <c r="AV287" s="56" t="s">
        <v>119</v>
      </c>
      <c r="AW287" s="56" t="s">
        <v>119</v>
      </c>
      <c r="AX287" s="56" t="s">
        <v>119</v>
      </c>
      <c r="AY287" s="56" t="s">
        <v>119</v>
      </c>
      <c r="AZ287" s="56" t="s">
        <v>119</v>
      </c>
      <c r="BA287" s="56" t="s">
        <v>119</v>
      </c>
      <c r="BB287" s="56" t="s">
        <v>119</v>
      </c>
      <c r="BC287" s="56" t="s">
        <v>119</v>
      </c>
      <c r="BD287" s="56" t="s">
        <v>119</v>
      </c>
      <c r="BE287" s="56" t="s">
        <v>119</v>
      </c>
      <c r="BF287" s="56" t="s">
        <v>119</v>
      </c>
      <c r="BG287" s="56" t="s">
        <v>119</v>
      </c>
      <c r="BH287" s="56" t="s">
        <v>119</v>
      </c>
    </row>
    <row r="288" spans="4:60">
      <c r="D288" s="57">
        <v>0</v>
      </c>
      <c r="F288" s="57" t="s">
        <v>124</v>
      </c>
      <c r="H288" s="57">
        <v>20</v>
      </c>
      <c r="I288" s="57" t="s">
        <v>124</v>
      </c>
      <c r="J288" s="57" t="s">
        <v>124</v>
      </c>
      <c r="K288" s="57" t="s">
        <v>124</v>
      </c>
      <c r="L288" s="57" t="s">
        <v>124</v>
      </c>
      <c r="M288" s="57" t="s">
        <v>124</v>
      </c>
      <c r="N288" s="57" t="s">
        <v>124</v>
      </c>
      <c r="O288" s="57" t="s">
        <v>124</v>
      </c>
      <c r="P288" s="57" t="s">
        <v>124</v>
      </c>
      <c r="Q288" s="57">
        <v>100</v>
      </c>
      <c r="R288" s="57" t="s">
        <v>124</v>
      </c>
      <c r="S288" s="57" t="s">
        <v>124</v>
      </c>
      <c r="T288" s="57" t="s">
        <v>124</v>
      </c>
      <c r="U288" s="57" t="s">
        <v>124</v>
      </c>
      <c r="V288" s="57" t="s">
        <v>124</v>
      </c>
      <c r="W288" s="57">
        <v>100</v>
      </c>
      <c r="X288" s="57" t="s">
        <v>124</v>
      </c>
      <c r="Y288" s="57" t="s">
        <v>124</v>
      </c>
      <c r="Z288" s="57">
        <v>50</v>
      </c>
      <c r="AA288" s="57">
        <v>100</v>
      </c>
      <c r="AB288" s="57">
        <v>94</v>
      </c>
      <c r="AC288" s="57" t="s">
        <v>124</v>
      </c>
      <c r="AD288" s="57">
        <v>0</v>
      </c>
      <c r="AE288" s="57" t="s">
        <v>124</v>
      </c>
      <c r="AF288" s="57">
        <v>0</v>
      </c>
      <c r="AG288" s="57" t="s">
        <v>124</v>
      </c>
      <c r="AH288" s="57">
        <v>0</v>
      </c>
      <c r="AI288" s="57" t="s">
        <v>124</v>
      </c>
      <c r="AJ288" s="57" t="s">
        <v>124</v>
      </c>
      <c r="AK288" s="57" t="s">
        <v>124</v>
      </c>
      <c r="AL288" s="57">
        <v>50</v>
      </c>
      <c r="AM288" s="57" t="s">
        <v>124</v>
      </c>
      <c r="AN288" s="57">
        <v>0</v>
      </c>
      <c r="AO288" s="57" t="s">
        <v>124</v>
      </c>
      <c r="AP288" s="57">
        <v>80</v>
      </c>
      <c r="AQ288" s="57" t="s">
        <v>124</v>
      </c>
      <c r="AR288" s="57">
        <v>0</v>
      </c>
      <c r="AS288" s="57" t="s">
        <v>124</v>
      </c>
      <c r="AT288" s="57" t="s">
        <v>124</v>
      </c>
      <c r="AU288" s="57">
        <v>0</v>
      </c>
      <c r="AV288" s="57" t="s">
        <v>124</v>
      </c>
      <c r="AW288" s="57" t="s">
        <v>124</v>
      </c>
      <c r="AX288" s="57" t="s">
        <v>124</v>
      </c>
      <c r="AY288" s="57">
        <v>100</v>
      </c>
      <c r="AZ288" s="57">
        <v>100</v>
      </c>
      <c r="BA288" s="57" t="s">
        <v>124</v>
      </c>
      <c r="BB288" s="57">
        <v>62</v>
      </c>
      <c r="BC288" s="57" t="s">
        <v>124</v>
      </c>
      <c r="BE288" s="57" t="s">
        <v>124</v>
      </c>
      <c r="BF288" s="57">
        <v>0</v>
      </c>
      <c r="BG288" s="57">
        <v>100</v>
      </c>
      <c r="BH288" s="57">
        <v>0</v>
      </c>
    </row>
    <row r="290" spans="4:60">
      <c r="D290" s="56" t="s">
        <v>120</v>
      </c>
      <c r="E290" s="56" t="s">
        <v>120</v>
      </c>
      <c r="F290" s="56" t="s">
        <v>120</v>
      </c>
      <c r="G290" s="56" t="s">
        <v>120</v>
      </c>
      <c r="H290" s="56" t="s">
        <v>120</v>
      </c>
      <c r="I290" s="56" t="s">
        <v>120</v>
      </c>
      <c r="J290" s="56" t="s">
        <v>120</v>
      </c>
      <c r="K290" s="56" t="s">
        <v>120</v>
      </c>
      <c r="L290" s="56" t="s">
        <v>120</v>
      </c>
      <c r="M290" s="56" t="s">
        <v>120</v>
      </c>
      <c r="N290" s="56" t="s">
        <v>120</v>
      </c>
      <c r="O290" s="56" t="s">
        <v>120</v>
      </c>
      <c r="P290" s="56" t="s">
        <v>120</v>
      </c>
      <c r="Q290" s="56" t="s">
        <v>120</v>
      </c>
      <c r="R290" s="56" t="s">
        <v>120</v>
      </c>
      <c r="S290" s="56" t="s">
        <v>120</v>
      </c>
      <c r="T290" s="56" t="s">
        <v>120</v>
      </c>
      <c r="U290" s="56" t="s">
        <v>120</v>
      </c>
      <c r="V290" s="56" t="s">
        <v>120</v>
      </c>
      <c r="W290" s="56" t="s">
        <v>120</v>
      </c>
      <c r="X290" s="56" t="s">
        <v>120</v>
      </c>
      <c r="Y290" s="56" t="s">
        <v>120</v>
      </c>
      <c r="Z290" s="56" t="s">
        <v>120</v>
      </c>
      <c r="AA290" s="56" t="s">
        <v>120</v>
      </c>
      <c r="AB290" s="56" t="s">
        <v>120</v>
      </c>
      <c r="AC290" s="56" t="s">
        <v>120</v>
      </c>
      <c r="AD290" s="56" t="s">
        <v>120</v>
      </c>
      <c r="AE290" s="56" t="s">
        <v>120</v>
      </c>
      <c r="AF290" s="56" t="s">
        <v>120</v>
      </c>
      <c r="AG290" s="56" t="s">
        <v>120</v>
      </c>
      <c r="AH290" s="56" t="s">
        <v>120</v>
      </c>
      <c r="AI290" s="56" t="s">
        <v>120</v>
      </c>
      <c r="AJ290" s="56" t="s">
        <v>120</v>
      </c>
      <c r="AK290" s="56" t="s">
        <v>120</v>
      </c>
      <c r="AL290" s="56" t="s">
        <v>120</v>
      </c>
      <c r="AM290" s="56" t="s">
        <v>120</v>
      </c>
      <c r="AN290" s="56" t="s">
        <v>120</v>
      </c>
      <c r="AO290" s="56" t="s">
        <v>120</v>
      </c>
      <c r="AP290" s="56" t="s">
        <v>120</v>
      </c>
      <c r="AQ290" s="56" t="s">
        <v>120</v>
      </c>
      <c r="AR290" s="56" t="s">
        <v>120</v>
      </c>
      <c r="AS290" s="56" t="s">
        <v>120</v>
      </c>
      <c r="AT290" s="56" t="s">
        <v>120</v>
      </c>
      <c r="AU290" s="56" t="s">
        <v>120</v>
      </c>
      <c r="AV290" s="56" t="s">
        <v>120</v>
      </c>
      <c r="AW290" s="56" t="s">
        <v>120</v>
      </c>
      <c r="AX290" s="56" t="s">
        <v>120</v>
      </c>
      <c r="AY290" s="56" t="s">
        <v>120</v>
      </c>
      <c r="AZ290" s="56" t="s">
        <v>120</v>
      </c>
      <c r="BA290" s="56" t="s">
        <v>120</v>
      </c>
      <c r="BB290" s="56" t="s">
        <v>120</v>
      </c>
      <c r="BC290" s="56" t="s">
        <v>120</v>
      </c>
      <c r="BD290" s="56" t="s">
        <v>120</v>
      </c>
      <c r="BE290" s="56" t="s">
        <v>120</v>
      </c>
      <c r="BF290" s="56" t="s">
        <v>120</v>
      </c>
      <c r="BG290" s="56" t="s">
        <v>120</v>
      </c>
      <c r="BH290" s="56" t="s">
        <v>120</v>
      </c>
    </row>
    <row r="291" spans="4:60">
      <c r="D291" s="56"/>
      <c r="E291" s="57" t="s">
        <v>318</v>
      </c>
      <c r="F291" s="57" t="s">
        <v>202</v>
      </c>
      <c r="G291" s="57" t="s">
        <v>450</v>
      </c>
      <c r="H291" s="56"/>
      <c r="I291" s="57" t="s">
        <v>436</v>
      </c>
      <c r="J291" s="57" t="s">
        <v>6015</v>
      </c>
      <c r="K291" s="57" t="s">
        <v>6185</v>
      </c>
      <c r="L291" s="57" t="s">
        <v>12170</v>
      </c>
      <c r="M291" s="57" t="s">
        <v>6393</v>
      </c>
      <c r="N291" s="57" t="s">
        <v>6613</v>
      </c>
      <c r="O291" s="57" t="s">
        <v>6876</v>
      </c>
      <c r="P291" s="57" t="s">
        <v>7610</v>
      </c>
      <c r="Q291" s="57" t="s">
        <v>7758</v>
      </c>
      <c r="R291" s="57" t="s">
        <v>8002</v>
      </c>
      <c r="S291" s="57" t="s">
        <v>8121</v>
      </c>
      <c r="T291" s="56"/>
      <c r="U291" s="57" t="s">
        <v>8420</v>
      </c>
      <c r="V291" s="57" t="s">
        <v>8593</v>
      </c>
      <c r="W291" s="56"/>
      <c r="X291" s="56"/>
      <c r="Y291" s="57" t="s">
        <v>8895</v>
      </c>
      <c r="Z291" s="57" t="s">
        <v>159</v>
      </c>
      <c r="AA291" s="56"/>
      <c r="AC291" s="56"/>
      <c r="AD291" s="57" t="s">
        <v>389</v>
      </c>
      <c r="AE291" s="57" t="s">
        <v>252</v>
      </c>
      <c r="AF291" s="57" t="s">
        <v>260</v>
      </c>
      <c r="AG291" s="56"/>
      <c r="AH291" s="57" t="s">
        <v>411</v>
      </c>
      <c r="AI291" s="57" t="s">
        <v>9153</v>
      </c>
      <c r="AK291" s="57" t="s">
        <v>9431</v>
      </c>
      <c r="AL291" s="57" t="s">
        <v>9499</v>
      </c>
      <c r="AM291" s="57" t="s">
        <v>507</v>
      </c>
      <c r="AN291" s="57" t="s">
        <v>35</v>
      </c>
      <c r="AO291" s="57" t="s">
        <v>277</v>
      </c>
      <c r="AP291" s="56"/>
      <c r="AQ291" s="57" t="s">
        <v>10160</v>
      </c>
      <c r="AR291" s="56"/>
      <c r="AS291" s="57" t="s">
        <v>10484</v>
      </c>
      <c r="AT291" s="57" t="s">
        <v>10658</v>
      </c>
      <c r="AU291" s="57" t="s">
        <v>533</v>
      </c>
      <c r="AV291" s="57" t="s">
        <v>10811</v>
      </c>
      <c r="AW291" s="56"/>
      <c r="AX291" s="57" t="s">
        <v>421</v>
      </c>
      <c r="AY291" s="57" t="s">
        <v>11013</v>
      </c>
      <c r="AZ291" s="56"/>
      <c r="BA291" s="57" t="s">
        <v>11821</v>
      </c>
      <c r="BB291" s="57" t="s">
        <v>468</v>
      </c>
      <c r="BC291" s="56"/>
      <c r="BD291" s="57" t="s">
        <v>493</v>
      </c>
      <c r="BE291" s="57" t="s">
        <v>11530</v>
      </c>
      <c r="BF291" s="57" t="s">
        <v>11637</v>
      </c>
      <c r="BG291" s="57" t="s">
        <v>12555</v>
      </c>
      <c r="BH291" s="57" t="s">
        <v>11766</v>
      </c>
    </row>
    <row r="292" spans="4:60">
      <c r="D292" s="56"/>
      <c r="H292" s="56"/>
      <c r="T292" s="56"/>
      <c r="W292" s="56"/>
      <c r="X292" s="56"/>
      <c r="AA292" s="56"/>
      <c r="AC292" s="56"/>
      <c r="AG292" s="56"/>
      <c r="AP292" s="56"/>
      <c r="AR292" s="56"/>
      <c r="AW292" s="56"/>
      <c r="AZ292" s="56"/>
      <c r="BC292" s="56"/>
    </row>
    <row r="293" spans="4:60">
      <c r="D293" s="56" t="s">
        <v>12</v>
      </c>
      <c r="E293" s="56" t="s">
        <v>12</v>
      </c>
      <c r="F293" s="56" t="s">
        <v>12</v>
      </c>
      <c r="G293" s="56" t="s">
        <v>12</v>
      </c>
      <c r="H293" s="56" t="s">
        <v>12</v>
      </c>
      <c r="I293" s="56" t="s">
        <v>12</v>
      </c>
      <c r="J293" s="56" t="s">
        <v>12</v>
      </c>
      <c r="K293" s="56" t="s">
        <v>12</v>
      </c>
      <c r="L293" s="56" t="s">
        <v>12</v>
      </c>
      <c r="M293" s="56" t="s">
        <v>12</v>
      </c>
      <c r="N293" s="56" t="s">
        <v>12</v>
      </c>
      <c r="O293" s="56" t="s">
        <v>12</v>
      </c>
      <c r="P293" s="56" t="s">
        <v>12</v>
      </c>
      <c r="Q293" s="56" t="s">
        <v>12</v>
      </c>
      <c r="R293" s="56" t="s">
        <v>12</v>
      </c>
      <c r="S293" s="56" t="s">
        <v>12</v>
      </c>
      <c r="T293" s="56" t="s">
        <v>12</v>
      </c>
      <c r="U293" s="56" t="s">
        <v>12</v>
      </c>
      <c r="V293" s="56" t="s">
        <v>12</v>
      </c>
      <c r="W293" s="56" t="s">
        <v>12</v>
      </c>
      <c r="X293" s="56" t="s">
        <v>12</v>
      </c>
      <c r="Y293" s="56" t="s">
        <v>12</v>
      </c>
      <c r="Z293" s="56" t="s">
        <v>12</v>
      </c>
      <c r="AA293" s="56" t="s">
        <v>12</v>
      </c>
      <c r="AB293" s="56" t="s">
        <v>12</v>
      </c>
      <c r="AC293" s="56" t="s">
        <v>12</v>
      </c>
      <c r="AD293" s="56" t="s">
        <v>12</v>
      </c>
      <c r="AE293" s="56" t="s">
        <v>12</v>
      </c>
      <c r="AF293" s="56" t="s">
        <v>12</v>
      </c>
      <c r="AG293" s="56" t="s">
        <v>12</v>
      </c>
      <c r="AH293" s="56" t="s">
        <v>12</v>
      </c>
      <c r="AI293" s="56" t="s">
        <v>12</v>
      </c>
      <c r="AJ293" s="56" t="s">
        <v>12</v>
      </c>
      <c r="AK293" s="56" t="s">
        <v>12</v>
      </c>
      <c r="AL293" s="56" t="s">
        <v>12</v>
      </c>
      <c r="AM293" s="56" t="s">
        <v>12</v>
      </c>
      <c r="AN293" s="56" t="s">
        <v>12</v>
      </c>
      <c r="AO293" s="56" t="s">
        <v>12</v>
      </c>
      <c r="AP293" s="56" t="s">
        <v>12</v>
      </c>
      <c r="AQ293" s="56" t="s">
        <v>12</v>
      </c>
      <c r="AR293" s="56" t="s">
        <v>12</v>
      </c>
      <c r="AS293" s="56" t="s">
        <v>12</v>
      </c>
      <c r="AT293" s="56" t="s">
        <v>12</v>
      </c>
      <c r="AU293" s="56" t="s">
        <v>12</v>
      </c>
      <c r="AV293" s="56" t="s">
        <v>12</v>
      </c>
      <c r="AW293" s="56" t="s">
        <v>12</v>
      </c>
      <c r="AX293" s="56" t="s">
        <v>12</v>
      </c>
      <c r="AY293" s="56" t="s">
        <v>12</v>
      </c>
      <c r="AZ293" s="56" t="s">
        <v>12</v>
      </c>
      <c r="BA293" s="56" t="s">
        <v>12</v>
      </c>
      <c r="BB293" s="56" t="s">
        <v>12</v>
      </c>
      <c r="BC293" s="56" t="s">
        <v>12</v>
      </c>
      <c r="BD293" s="56" t="s">
        <v>12</v>
      </c>
      <c r="BE293" s="56" t="s">
        <v>12</v>
      </c>
      <c r="BF293" s="56" t="s">
        <v>12</v>
      </c>
      <c r="BG293" s="56" t="s">
        <v>12</v>
      </c>
      <c r="BH293" s="56" t="s">
        <v>12</v>
      </c>
    </row>
    <row r="295" spans="4:60">
      <c r="D295" s="56" t="s">
        <v>115</v>
      </c>
      <c r="E295" s="56" t="s">
        <v>115</v>
      </c>
      <c r="F295" s="56" t="s">
        <v>115</v>
      </c>
      <c r="G295" s="56" t="s">
        <v>115</v>
      </c>
      <c r="H295" s="56" t="s">
        <v>115</v>
      </c>
      <c r="I295" s="56" t="s">
        <v>115</v>
      </c>
      <c r="J295" s="56" t="s">
        <v>115</v>
      </c>
      <c r="K295" s="56" t="s">
        <v>115</v>
      </c>
      <c r="L295" s="56" t="s">
        <v>115</v>
      </c>
      <c r="M295" s="56" t="s">
        <v>115</v>
      </c>
      <c r="N295" s="56" t="s">
        <v>115</v>
      </c>
      <c r="O295" s="56" t="s">
        <v>115</v>
      </c>
      <c r="P295" s="56" t="s">
        <v>115</v>
      </c>
      <c r="Q295" s="56" t="s">
        <v>115</v>
      </c>
      <c r="R295" s="56" t="s">
        <v>115</v>
      </c>
      <c r="S295" s="56" t="s">
        <v>115</v>
      </c>
      <c r="T295" s="56" t="s">
        <v>115</v>
      </c>
      <c r="U295" s="56" t="s">
        <v>115</v>
      </c>
      <c r="V295" s="56" t="s">
        <v>115</v>
      </c>
      <c r="W295" s="56" t="s">
        <v>115</v>
      </c>
      <c r="X295" s="56" t="s">
        <v>115</v>
      </c>
      <c r="Y295" s="56" t="s">
        <v>115</v>
      </c>
      <c r="Z295" s="56" t="s">
        <v>115</v>
      </c>
      <c r="AA295" s="56" t="s">
        <v>115</v>
      </c>
      <c r="AB295" s="56" t="s">
        <v>115</v>
      </c>
      <c r="AC295" s="56" t="s">
        <v>115</v>
      </c>
      <c r="AD295" s="56" t="s">
        <v>115</v>
      </c>
      <c r="AE295" s="56" t="s">
        <v>115</v>
      </c>
      <c r="AF295" s="56" t="s">
        <v>115</v>
      </c>
      <c r="AG295" s="56" t="s">
        <v>115</v>
      </c>
      <c r="AH295" s="56" t="s">
        <v>115</v>
      </c>
      <c r="AI295" s="56" t="s">
        <v>115</v>
      </c>
      <c r="AJ295" s="56" t="s">
        <v>115</v>
      </c>
      <c r="AK295" s="56" t="s">
        <v>115</v>
      </c>
      <c r="AL295" s="56" t="s">
        <v>115</v>
      </c>
      <c r="AM295" s="56" t="s">
        <v>115</v>
      </c>
      <c r="AN295" s="56" t="s">
        <v>115</v>
      </c>
      <c r="AO295" s="56" t="s">
        <v>115</v>
      </c>
      <c r="AP295" s="56" t="s">
        <v>115</v>
      </c>
      <c r="AQ295" s="56" t="s">
        <v>115</v>
      </c>
      <c r="AR295" s="56" t="s">
        <v>115</v>
      </c>
      <c r="AS295" s="56" t="s">
        <v>115</v>
      </c>
      <c r="AT295" s="56" t="s">
        <v>115</v>
      </c>
      <c r="AU295" s="56" t="s">
        <v>115</v>
      </c>
      <c r="AV295" s="56" t="s">
        <v>115</v>
      </c>
      <c r="AW295" s="56" t="s">
        <v>115</v>
      </c>
      <c r="AX295" s="56" t="s">
        <v>115</v>
      </c>
      <c r="AY295" s="56" t="s">
        <v>115</v>
      </c>
      <c r="AZ295" s="56" t="s">
        <v>115</v>
      </c>
      <c r="BA295" s="56" t="s">
        <v>115</v>
      </c>
      <c r="BB295" s="56" t="s">
        <v>115</v>
      </c>
      <c r="BC295" s="56" t="s">
        <v>115</v>
      </c>
      <c r="BD295" s="56" t="s">
        <v>115</v>
      </c>
      <c r="BE295" s="56" t="s">
        <v>115</v>
      </c>
      <c r="BF295" s="56" t="s">
        <v>115</v>
      </c>
      <c r="BG295" s="56" t="s">
        <v>115</v>
      </c>
      <c r="BH295" s="56" t="s">
        <v>115</v>
      </c>
    </row>
    <row r="296" spans="4:60">
      <c r="D296" s="57" t="s">
        <v>123</v>
      </c>
      <c r="E296" s="57" t="s">
        <v>123</v>
      </c>
      <c r="F296" s="57" t="s">
        <v>123</v>
      </c>
      <c r="G296" s="57" t="s">
        <v>123</v>
      </c>
      <c r="H296" s="57" t="s">
        <v>123</v>
      </c>
      <c r="I296" s="57" t="s">
        <v>123</v>
      </c>
      <c r="J296" s="57" t="s">
        <v>123</v>
      </c>
      <c r="K296" s="57" t="s">
        <v>123</v>
      </c>
      <c r="L296" s="57" t="s">
        <v>123</v>
      </c>
      <c r="M296" s="57" t="s">
        <v>123</v>
      </c>
      <c r="N296" s="57" t="s">
        <v>123</v>
      </c>
      <c r="O296" s="57" t="s">
        <v>123</v>
      </c>
      <c r="P296" s="57" t="s">
        <v>123</v>
      </c>
      <c r="Q296" s="57" t="s">
        <v>123</v>
      </c>
      <c r="R296" s="57" t="s">
        <v>123</v>
      </c>
      <c r="S296" s="57" t="s">
        <v>68</v>
      </c>
      <c r="T296" s="57" t="s">
        <v>123</v>
      </c>
      <c r="U296" s="57" t="s">
        <v>123</v>
      </c>
      <c r="V296" s="57" t="s">
        <v>123</v>
      </c>
      <c r="W296" s="57" t="s">
        <v>123</v>
      </c>
      <c r="X296" s="57" t="s">
        <v>213</v>
      </c>
      <c r="Y296" s="57" t="s">
        <v>123</v>
      </c>
      <c r="Z296" s="57" t="s">
        <v>123</v>
      </c>
      <c r="AA296" s="57" t="s">
        <v>116</v>
      </c>
      <c r="AB296" s="57" t="s">
        <v>123</v>
      </c>
      <c r="AC296" s="57" t="s">
        <v>68</v>
      </c>
      <c r="AD296" s="57" t="s">
        <v>256</v>
      </c>
      <c r="AE296" s="57" t="s">
        <v>123</v>
      </c>
      <c r="AF296" s="57" t="s">
        <v>123</v>
      </c>
      <c r="AG296" s="57" t="s">
        <v>213</v>
      </c>
      <c r="AH296" s="57" t="s">
        <v>116</v>
      </c>
      <c r="AI296" s="57" t="s">
        <v>68</v>
      </c>
      <c r="AJ296" s="57" t="s">
        <v>68</v>
      </c>
      <c r="AK296" s="57" t="s">
        <v>68</v>
      </c>
      <c r="AL296" s="57" t="s">
        <v>123</v>
      </c>
      <c r="AM296" s="57" t="s">
        <v>123</v>
      </c>
      <c r="AN296" s="57" t="s">
        <v>123</v>
      </c>
      <c r="AO296" s="57" t="s">
        <v>123</v>
      </c>
      <c r="AP296" s="57" t="s">
        <v>123</v>
      </c>
      <c r="AQ296" s="57" t="s">
        <v>68</v>
      </c>
      <c r="AR296" s="57" t="s">
        <v>116</v>
      </c>
      <c r="AS296" s="57" t="s">
        <v>123</v>
      </c>
      <c r="AT296" s="57" t="s">
        <v>123</v>
      </c>
      <c r="AU296" s="57" t="s">
        <v>116</v>
      </c>
      <c r="AV296" s="57" t="s">
        <v>123</v>
      </c>
      <c r="AW296" s="57" t="s">
        <v>213</v>
      </c>
      <c r="AX296" s="57" t="s">
        <v>68</v>
      </c>
      <c r="AY296" s="57" t="s">
        <v>123</v>
      </c>
      <c r="AZ296" s="57" t="s">
        <v>123</v>
      </c>
      <c r="BA296" s="57" t="s">
        <v>68</v>
      </c>
      <c r="BB296" s="57" t="s">
        <v>116</v>
      </c>
      <c r="BC296" s="57" t="s">
        <v>213</v>
      </c>
      <c r="BD296" s="57" t="s">
        <v>123</v>
      </c>
      <c r="BE296" s="57" t="s">
        <v>123</v>
      </c>
      <c r="BF296" s="57" t="s">
        <v>123</v>
      </c>
      <c r="BG296" s="57" t="s">
        <v>213</v>
      </c>
      <c r="BH296" s="57" t="s">
        <v>123</v>
      </c>
    </row>
    <row r="298" spans="4:60">
      <c r="D298" s="56" t="s">
        <v>117</v>
      </c>
      <c r="E298" s="56" t="s">
        <v>117</v>
      </c>
      <c r="F298" s="56" t="s">
        <v>117</v>
      </c>
      <c r="G298" s="56" t="s">
        <v>117</v>
      </c>
      <c r="H298" s="56" t="s">
        <v>117</v>
      </c>
      <c r="I298" s="56" t="s">
        <v>117</v>
      </c>
      <c r="J298" s="56" t="s">
        <v>117</v>
      </c>
      <c r="K298" s="56" t="s">
        <v>117</v>
      </c>
      <c r="L298" s="56" t="s">
        <v>117</v>
      </c>
      <c r="M298" s="56" t="s">
        <v>117</v>
      </c>
      <c r="N298" s="56" t="s">
        <v>117</v>
      </c>
      <c r="O298" s="56" t="s">
        <v>117</v>
      </c>
      <c r="P298" s="56" t="s">
        <v>117</v>
      </c>
      <c r="Q298" s="56" t="s">
        <v>117</v>
      </c>
      <c r="R298" s="56" t="s">
        <v>117</v>
      </c>
      <c r="S298" s="56" t="s">
        <v>117</v>
      </c>
      <c r="T298" s="56" t="s">
        <v>117</v>
      </c>
      <c r="U298" s="56" t="s">
        <v>117</v>
      </c>
      <c r="V298" s="56" t="s">
        <v>117</v>
      </c>
      <c r="W298" s="56" t="s">
        <v>117</v>
      </c>
      <c r="X298" s="56" t="s">
        <v>117</v>
      </c>
      <c r="Y298" s="56" t="s">
        <v>117</v>
      </c>
      <c r="Z298" s="56" t="s">
        <v>117</v>
      </c>
      <c r="AA298" s="56" t="s">
        <v>117</v>
      </c>
      <c r="AB298" s="56" t="s">
        <v>117</v>
      </c>
      <c r="AC298" s="56" t="s">
        <v>117</v>
      </c>
      <c r="AD298" s="56" t="s">
        <v>117</v>
      </c>
      <c r="AE298" s="56" t="s">
        <v>117</v>
      </c>
      <c r="AF298" s="56" t="s">
        <v>117</v>
      </c>
      <c r="AG298" s="56" t="s">
        <v>117</v>
      </c>
      <c r="AH298" s="56" t="s">
        <v>117</v>
      </c>
      <c r="AI298" s="56" t="s">
        <v>117</v>
      </c>
      <c r="AJ298" s="56" t="s">
        <v>117</v>
      </c>
      <c r="AK298" s="56" t="s">
        <v>117</v>
      </c>
      <c r="AL298" s="56" t="s">
        <v>117</v>
      </c>
      <c r="AM298" s="56" t="s">
        <v>117</v>
      </c>
      <c r="AN298" s="56" t="s">
        <v>117</v>
      </c>
      <c r="AO298" s="56" t="s">
        <v>117</v>
      </c>
      <c r="AP298" s="56" t="s">
        <v>117</v>
      </c>
      <c r="AQ298" s="56" t="s">
        <v>117</v>
      </c>
      <c r="AR298" s="56" t="s">
        <v>117</v>
      </c>
      <c r="AS298" s="56" t="s">
        <v>117</v>
      </c>
      <c r="AT298" s="56" t="s">
        <v>117</v>
      </c>
      <c r="AU298" s="56" t="s">
        <v>117</v>
      </c>
      <c r="AV298" s="56" t="s">
        <v>117</v>
      </c>
      <c r="AW298" s="56" t="s">
        <v>117</v>
      </c>
      <c r="AX298" s="56" t="s">
        <v>117</v>
      </c>
      <c r="AY298" s="56" t="s">
        <v>117</v>
      </c>
      <c r="AZ298" s="56" t="s">
        <v>117</v>
      </c>
      <c r="BA298" s="56" t="s">
        <v>117</v>
      </c>
      <c r="BB298" s="56" t="s">
        <v>117</v>
      </c>
      <c r="BC298" s="56" t="s">
        <v>117</v>
      </c>
      <c r="BD298" s="56" t="s">
        <v>117</v>
      </c>
      <c r="BE298" s="56" t="s">
        <v>117</v>
      </c>
      <c r="BF298" s="56" t="s">
        <v>117</v>
      </c>
      <c r="BG298" s="56" t="s">
        <v>117</v>
      </c>
      <c r="BH298" s="56" t="s">
        <v>117</v>
      </c>
    </row>
    <row r="299" spans="4:60">
      <c r="D299" s="57" t="s">
        <v>124</v>
      </c>
      <c r="E299" s="57" t="s">
        <v>124</v>
      </c>
      <c r="F299" s="57" t="s">
        <v>124</v>
      </c>
      <c r="G299" s="57" t="s">
        <v>124</v>
      </c>
      <c r="H299" s="57" t="s">
        <v>124</v>
      </c>
      <c r="I299" s="57" t="s">
        <v>124</v>
      </c>
      <c r="J299" s="57" t="s">
        <v>124</v>
      </c>
      <c r="K299" s="57" t="s">
        <v>124</v>
      </c>
      <c r="L299" s="57" t="s">
        <v>124</v>
      </c>
      <c r="M299" s="57" t="s">
        <v>124</v>
      </c>
      <c r="N299" s="57" t="s">
        <v>124</v>
      </c>
      <c r="O299" s="57" t="s">
        <v>124</v>
      </c>
      <c r="P299" s="57" t="s">
        <v>124</v>
      </c>
      <c r="Q299" s="57" t="s">
        <v>124</v>
      </c>
      <c r="R299" s="57" t="s">
        <v>124</v>
      </c>
      <c r="S299" s="57" t="s">
        <v>124</v>
      </c>
      <c r="T299" s="57" t="s">
        <v>124</v>
      </c>
      <c r="U299" s="57" t="s">
        <v>124</v>
      </c>
      <c r="V299" s="57" t="s">
        <v>124</v>
      </c>
      <c r="W299" s="57" t="s">
        <v>124</v>
      </c>
      <c r="X299" s="57" t="s">
        <v>124</v>
      </c>
      <c r="Y299" s="57" t="s">
        <v>124</v>
      </c>
      <c r="Z299" s="57" t="s">
        <v>124</v>
      </c>
      <c r="AA299" s="57">
        <v>3500000</v>
      </c>
      <c r="AB299" s="57" t="s">
        <v>124</v>
      </c>
      <c r="AC299" s="57" t="s">
        <v>124</v>
      </c>
      <c r="AD299" s="57">
        <v>0</v>
      </c>
      <c r="AE299" s="57" t="s">
        <v>124</v>
      </c>
      <c r="AF299" s="57" t="s">
        <v>124</v>
      </c>
      <c r="AG299" s="57" t="s">
        <v>124</v>
      </c>
      <c r="AH299" s="57">
        <v>23000</v>
      </c>
      <c r="AI299" s="57" t="s">
        <v>124</v>
      </c>
      <c r="AJ299" s="57" t="s">
        <v>124</v>
      </c>
      <c r="AK299" s="57" t="s">
        <v>124</v>
      </c>
      <c r="AL299" s="57" t="s">
        <v>124</v>
      </c>
      <c r="AM299" s="57" t="s">
        <v>124</v>
      </c>
      <c r="AN299" s="57" t="s">
        <v>124</v>
      </c>
      <c r="AO299" s="57" t="s">
        <v>124</v>
      </c>
      <c r="AP299" s="57" t="s">
        <v>124</v>
      </c>
      <c r="AQ299" s="57" t="s">
        <v>124</v>
      </c>
      <c r="AR299" s="57">
        <v>2200</v>
      </c>
      <c r="AS299" s="57" t="s">
        <v>124</v>
      </c>
      <c r="AT299" s="57" t="s">
        <v>124</v>
      </c>
      <c r="AU299" s="57">
        <v>12000</v>
      </c>
      <c r="AV299" s="57" t="s">
        <v>124</v>
      </c>
      <c r="AW299" s="57" t="s">
        <v>124</v>
      </c>
      <c r="AX299" s="57" t="s">
        <v>124</v>
      </c>
      <c r="AY299" s="57" t="s">
        <v>124</v>
      </c>
      <c r="AZ299" s="57" t="s">
        <v>124</v>
      </c>
      <c r="BA299" s="57" t="s">
        <v>124</v>
      </c>
      <c r="BB299" s="57">
        <v>9718</v>
      </c>
      <c r="BC299" s="57" t="s">
        <v>124</v>
      </c>
      <c r="BD299" s="57" t="s">
        <v>124</v>
      </c>
      <c r="BE299" s="57" t="s">
        <v>124</v>
      </c>
      <c r="BF299" s="57" t="s">
        <v>124</v>
      </c>
      <c r="BG299" s="57" t="s">
        <v>124</v>
      </c>
      <c r="BH299" s="57" t="s">
        <v>124</v>
      </c>
    </row>
    <row r="301" spans="4:60">
      <c r="D301" s="56" t="s">
        <v>118</v>
      </c>
      <c r="E301" s="56" t="s">
        <v>118</v>
      </c>
      <c r="F301" s="56" t="s">
        <v>118</v>
      </c>
      <c r="G301" s="56" t="s">
        <v>118</v>
      </c>
      <c r="H301" s="56" t="s">
        <v>118</v>
      </c>
      <c r="I301" s="56" t="s">
        <v>118</v>
      </c>
      <c r="J301" s="56" t="s">
        <v>118</v>
      </c>
      <c r="K301" s="56" t="s">
        <v>118</v>
      </c>
      <c r="L301" s="56" t="s">
        <v>118</v>
      </c>
      <c r="M301" s="56" t="s">
        <v>118</v>
      </c>
      <c r="N301" s="56" t="s">
        <v>118</v>
      </c>
      <c r="O301" s="56" t="s">
        <v>118</v>
      </c>
      <c r="P301" s="56" t="s">
        <v>118</v>
      </c>
      <c r="Q301" s="56" t="s">
        <v>118</v>
      </c>
      <c r="R301" s="56" t="s">
        <v>118</v>
      </c>
      <c r="S301" s="56" t="s">
        <v>118</v>
      </c>
      <c r="T301" s="56" t="s">
        <v>118</v>
      </c>
      <c r="U301" s="56" t="s">
        <v>118</v>
      </c>
      <c r="V301" s="56" t="s">
        <v>118</v>
      </c>
      <c r="W301" s="56" t="s">
        <v>118</v>
      </c>
      <c r="X301" s="56" t="s">
        <v>118</v>
      </c>
      <c r="Y301" s="56" t="s">
        <v>118</v>
      </c>
      <c r="Z301" s="56" t="s">
        <v>118</v>
      </c>
      <c r="AA301" s="56" t="s">
        <v>118</v>
      </c>
      <c r="AB301" s="56" t="s">
        <v>118</v>
      </c>
      <c r="AC301" s="56" t="s">
        <v>118</v>
      </c>
      <c r="AD301" s="56" t="s">
        <v>118</v>
      </c>
      <c r="AE301" s="56" t="s">
        <v>118</v>
      </c>
      <c r="AF301" s="56" t="s">
        <v>118</v>
      </c>
      <c r="AG301" s="56" t="s">
        <v>118</v>
      </c>
      <c r="AH301" s="56" t="s">
        <v>118</v>
      </c>
      <c r="AI301" s="56" t="s">
        <v>118</v>
      </c>
      <c r="AJ301" s="56" t="s">
        <v>118</v>
      </c>
      <c r="AK301" s="56" t="s">
        <v>118</v>
      </c>
      <c r="AL301" s="56" t="s">
        <v>118</v>
      </c>
      <c r="AM301" s="56" t="s">
        <v>118</v>
      </c>
      <c r="AN301" s="56" t="s">
        <v>118</v>
      </c>
      <c r="AO301" s="56" t="s">
        <v>118</v>
      </c>
      <c r="AP301" s="56" t="s">
        <v>118</v>
      </c>
      <c r="AQ301" s="56" t="s">
        <v>118</v>
      </c>
      <c r="AR301" s="56" t="s">
        <v>118</v>
      </c>
      <c r="AS301" s="56" t="s">
        <v>118</v>
      </c>
      <c r="AT301" s="56" t="s">
        <v>118</v>
      </c>
      <c r="AU301" s="56" t="s">
        <v>118</v>
      </c>
      <c r="AV301" s="56" t="s">
        <v>118</v>
      </c>
      <c r="AW301" s="56" t="s">
        <v>118</v>
      </c>
      <c r="AX301" s="56" t="s">
        <v>118</v>
      </c>
      <c r="AY301" s="56" t="s">
        <v>118</v>
      </c>
      <c r="AZ301" s="56" t="s">
        <v>118</v>
      </c>
      <c r="BA301" s="56" t="s">
        <v>118</v>
      </c>
      <c r="BB301" s="56" t="s">
        <v>118</v>
      </c>
      <c r="BC301" s="56" t="s">
        <v>118</v>
      </c>
      <c r="BD301" s="56" t="s">
        <v>118</v>
      </c>
      <c r="BE301" s="56" t="s">
        <v>118</v>
      </c>
      <c r="BF301" s="56" t="s">
        <v>118</v>
      </c>
      <c r="BG301" s="56" t="s">
        <v>118</v>
      </c>
      <c r="BH301" s="56" t="s">
        <v>118</v>
      </c>
    </row>
    <row r="302" spans="4:60">
      <c r="D302" s="57" t="s">
        <v>124</v>
      </c>
      <c r="E302" s="57" t="s">
        <v>124</v>
      </c>
      <c r="F302" s="57" t="s">
        <v>124</v>
      </c>
      <c r="G302" s="57" t="s">
        <v>124</v>
      </c>
      <c r="H302" s="57" t="s">
        <v>124</v>
      </c>
      <c r="I302" s="57" t="s">
        <v>124</v>
      </c>
      <c r="J302" s="57" t="s">
        <v>124</v>
      </c>
      <c r="K302" s="57" t="s">
        <v>124</v>
      </c>
      <c r="L302" s="57" t="s">
        <v>124</v>
      </c>
      <c r="M302" s="57" t="s">
        <v>124</v>
      </c>
      <c r="N302" s="57" t="s">
        <v>124</v>
      </c>
      <c r="O302" s="57" t="s">
        <v>124</v>
      </c>
      <c r="P302" s="57" t="s">
        <v>124</v>
      </c>
      <c r="Q302" s="57" t="s">
        <v>124</v>
      </c>
      <c r="R302" s="57" t="s">
        <v>124</v>
      </c>
      <c r="S302" s="57" t="s">
        <v>124</v>
      </c>
      <c r="T302" s="57" t="s">
        <v>124</v>
      </c>
      <c r="U302" s="57" t="s">
        <v>124</v>
      </c>
      <c r="V302" s="57" t="s">
        <v>124</v>
      </c>
      <c r="W302" s="57" t="s">
        <v>124</v>
      </c>
      <c r="X302" s="57" t="s">
        <v>124</v>
      </c>
      <c r="Y302" s="57" t="s">
        <v>124</v>
      </c>
      <c r="Z302" s="57" t="s">
        <v>124</v>
      </c>
      <c r="AA302" s="57" t="s">
        <v>228</v>
      </c>
      <c r="AB302" s="57" t="s">
        <v>124</v>
      </c>
      <c r="AC302" s="57" t="s">
        <v>124</v>
      </c>
      <c r="AD302" s="57" t="s">
        <v>390</v>
      </c>
      <c r="AE302" s="57" t="s">
        <v>124</v>
      </c>
      <c r="AF302" s="57" t="s">
        <v>124</v>
      </c>
      <c r="AG302" s="57" t="s">
        <v>124</v>
      </c>
      <c r="AH302" s="57" t="s">
        <v>412</v>
      </c>
      <c r="AI302" s="57" t="s">
        <v>124</v>
      </c>
      <c r="AJ302" s="57" t="s">
        <v>124</v>
      </c>
      <c r="AK302" s="57" t="s">
        <v>124</v>
      </c>
      <c r="AL302" s="57" t="s">
        <v>124</v>
      </c>
      <c r="AM302" s="57" t="s">
        <v>124</v>
      </c>
      <c r="AN302" s="57" t="s">
        <v>124</v>
      </c>
      <c r="AO302" s="57" t="s">
        <v>124</v>
      </c>
      <c r="AP302" s="57" t="s">
        <v>124</v>
      </c>
      <c r="AQ302" s="57" t="s">
        <v>124</v>
      </c>
      <c r="AR302" s="57" t="s">
        <v>10311</v>
      </c>
      <c r="AS302" s="57" t="s">
        <v>124</v>
      </c>
      <c r="AT302" s="57" t="s">
        <v>124</v>
      </c>
      <c r="AU302" s="57" t="s">
        <v>534</v>
      </c>
      <c r="AV302" s="57" t="s">
        <v>124</v>
      </c>
      <c r="AW302" s="57" t="s">
        <v>124</v>
      </c>
      <c r="AX302" s="57" t="s">
        <v>124</v>
      </c>
      <c r="AY302" s="57" t="s">
        <v>124</v>
      </c>
      <c r="AZ302" s="57" t="s">
        <v>124</v>
      </c>
      <c r="BA302" s="57" t="s">
        <v>124</v>
      </c>
      <c r="BB302" s="57" t="s">
        <v>469</v>
      </c>
      <c r="BC302" s="57" t="s">
        <v>124</v>
      </c>
      <c r="BD302" s="57" t="s">
        <v>124</v>
      </c>
      <c r="BE302" s="57" t="s">
        <v>124</v>
      </c>
      <c r="BF302" s="57" t="s">
        <v>124</v>
      </c>
      <c r="BG302" s="57" t="s">
        <v>124</v>
      </c>
      <c r="BH302" s="57" t="s">
        <v>124</v>
      </c>
    </row>
    <row r="304" spans="4:60">
      <c r="D304" s="56" t="s">
        <v>119</v>
      </c>
      <c r="E304" s="56" t="s">
        <v>119</v>
      </c>
      <c r="F304" s="56" t="s">
        <v>119</v>
      </c>
      <c r="G304" s="56" t="s">
        <v>119</v>
      </c>
      <c r="H304" s="56" t="s">
        <v>119</v>
      </c>
      <c r="I304" s="56" t="s">
        <v>119</v>
      </c>
      <c r="J304" s="56" t="s">
        <v>119</v>
      </c>
      <c r="K304" s="56" t="s">
        <v>119</v>
      </c>
      <c r="L304" s="56" t="s">
        <v>119</v>
      </c>
      <c r="M304" s="56" t="s">
        <v>119</v>
      </c>
      <c r="N304" s="56" t="s">
        <v>119</v>
      </c>
      <c r="O304" s="56" t="s">
        <v>119</v>
      </c>
      <c r="P304" s="56" t="s">
        <v>119</v>
      </c>
      <c r="Q304" s="56" t="s">
        <v>119</v>
      </c>
      <c r="R304" s="56" t="s">
        <v>119</v>
      </c>
      <c r="S304" s="56" t="s">
        <v>119</v>
      </c>
      <c r="T304" s="56" t="s">
        <v>119</v>
      </c>
      <c r="U304" s="56" t="s">
        <v>119</v>
      </c>
      <c r="V304" s="56" t="s">
        <v>119</v>
      </c>
      <c r="W304" s="56" t="s">
        <v>119</v>
      </c>
      <c r="X304" s="56" t="s">
        <v>119</v>
      </c>
      <c r="Y304" s="56" t="s">
        <v>119</v>
      </c>
      <c r="Z304" s="56" t="s">
        <v>119</v>
      </c>
      <c r="AA304" s="56" t="s">
        <v>119</v>
      </c>
      <c r="AB304" s="56" t="s">
        <v>119</v>
      </c>
      <c r="AC304" s="56" t="s">
        <v>119</v>
      </c>
      <c r="AD304" s="56" t="s">
        <v>119</v>
      </c>
      <c r="AE304" s="56" t="s">
        <v>119</v>
      </c>
      <c r="AF304" s="56" t="s">
        <v>119</v>
      </c>
      <c r="AG304" s="56" t="s">
        <v>119</v>
      </c>
      <c r="AH304" s="56" t="s">
        <v>119</v>
      </c>
      <c r="AI304" s="56" t="s">
        <v>119</v>
      </c>
      <c r="AJ304" s="56" t="s">
        <v>119</v>
      </c>
      <c r="AK304" s="56" t="s">
        <v>119</v>
      </c>
      <c r="AL304" s="56" t="s">
        <v>119</v>
      </c>
      <c r="AM304" s="56" t="s">
        <v>119</v>
      </c>
      <c r="AN304" s="56" t="s">
        <v>119</v>
      </c>
      <c r="AO304" s="56" t="s">
        <v>119</v>
      </c>
      <c r="AP304" s="56" t="s">
        <v>119</v>
      </c>
      <c r="AQ304" s="56" t="s">
        <v>119</v>
      </c>
      <c r="AR304" s="56" t="s">
        <v>119</v>
      </c>
      <c r="AS304" s="56" t="s">
        <v>119</v>
      </c>
      <c r="AT304" s="56" t="s">
        <v>119</v>
      </c>
      <c r="AU304" s="56" t="s">
        <v>119</v>
      </c>
      <c r="AV304" s="56" t="s">
        <v>119</v>
      </c>
      <c r="AW304" s="56" t="s">
        <v>119</v>
      </c>
      <c r="AX304" s="56" t="s">
        <v>119</v>
      </c>
      <c r="AY304" s="56" t="s">
        <v>119</v>
      </c>
      <c r="AZ304" s="56" t="s">
        <v>119</v>
      </c>
      <c r="BA304" s="56" t="s">
        <v>119</v>
      </c>
      <c r="BB304" s="56" t="s">
        <v>119</v>
      </c>
      <c r="BC304" s="56" t="s">
        <v>119</v>
      </c>
      <c r="BD304" s="56" t="s">
        <v>119</v>
      </c>
      <c r="BE304" s="56" t="s">
        <v>119</v>
      </c>
      <c r="BF304" s="56" t="s">
        <v>119</v>
      </c>
      <c r="BG304" s="56" t="s">
        <v>119</v>
      </c>
      <c r="BH304" s="56" t="s">
        <v>119</v>
      </c>
    </row>
    <row r="305" spans="4:60">
      <c r="D305" s="57" t="s">
        <v>124</v>
      </c>
      <c r="E305" s="57" t="s">
        <v>124</v>
      </c>
      <c r="F305" s="57" t="s">
        <v>124</v>
      </c>
      <c r="G305" s="57" t="s">
        <v>124</v>
      </c>
      <c r="H305" s="57" t="s">
        <v>124</v>
      </c>
      <c r="I305" s="57" t="s">
        <v>124</v>
      </c>
      <c r="J305" s="57" t="s">
        <v>124</v>
      </c>
      <c r="K305" s="57" t="s">
        <v>124</v>
      </c>
      <c r="L305" s="57" t="s">
        <v>124</v>
      </c>
      <c r="M305" s="57" t="s">
        <v>124</v>
      </c>
      <c r="N305" s="57" t="s">
        <v>124</v>
      </c>
      <c r="O305" s="57" t="s">
        <v>124</v>
      </c>
      <c r="P305" s="57" t="s">
        <v>124</v>
      </c>
      <c r="Q305" s="57" t="s">
        <v>124</v>
      </c>
      <c r="R305" s="57" t="s">
        <v>124</v>
      </c>
      <c r="S305" s="57" t="s">
        <v>124</v>
      </c>
      <c r="T305" s="57" t="s">
        <v>124</v>
      </c>
      <c r="U305" s="57" t="s">
        <v>124</v>
      </c>
      <c r="V305" s="57" t="s">
        <v>124</v>
      </c>
      <c r="W305" s="57" t="s">
        <v>124</v>
      </c>
      <c r="X305" s="57" t="s">
        <v>124</v>
      </c>
      <c r="Y305" s="57" t="s">
        <v>124</v>
      </c>
      <c r="Z305" s="57" t="s">
        <v>124</v>
      </c>
      <c r="AA305" s="57">
        <v>28</v>
      </c>
      <c r="AB305" s="57" t="s">
        <v>124</v>
      </c>
      <c r="AC305" s="57" t="s">
        <v>124</v>
      </c>
      <c r="AD305" s="57">
        <v>0</v>
      </c>
      <c r="AE305" s="57" t="s">
        <v>124</v>
      </c>
      <c r="AF305" s="57" t="s">
        <v>124</v>
      </c>
      <c r="AG305" s="57" t="s">
        <v>124</v>
      </c>
      <c r="AH305" s="57">
        <v>0</v>
      </c>
      <c r="AI305" s="57" t="s">
        <v>124</v>
      </c>
      <c r="AJ305" s="57" t="s">
        <v>124</v>
      </c>
      <c r="AK305" s="57" t="s">
        <v>124</v>
      </c>
      <c r="AL305" s="57" t="s">
        <v>124</v>
      </c>
      <c r="AM305" s="57" t="s">
        <v>124</v>
      </c>
      <c r="AN305" s="57" t="s">
        <v>124</v>
      </c>
      <c r="AO305" s="57" t="s">
        <v>124</v>
      </c>
      <c r="AP305" s="57" t="s">
        <v>124</v>
      </c>
      <c r="AQ305" s="57" t="s">
        <v>124</v>
      </c>
      <c r="AR305" s="57">
        <v>0</v>
      </c>
      <c r="AS305" s="57" t="s">
        <v>124</v>
      </c>
      <c r="AT305" s="57" t="s">
        <v>124</v>
      </c>
      <c r="AU305" s="57">
        <v>0</v>
      </c>
      <c r="AV305" s="57" t="s">
        <v>124</v>
      </c>
      <c r="AW305" s="57" t="s">
        <v>124</v>
      </c>
      <c r="AX305" s="57" t="s">
        <v>124</v>
      </c>
      <c r="AY305" s="57" t="s">
        <v>124</v>
      </c>
      <c r="AZ305" s="57" t="s">
        <v>124</v>
      </c>
      <c r="BA305" s="57" t="s">
        <v>124</v>
      </c>
      <c r="BB305" s="57">
        <v>75</v>
      </c>
      <c r="BC305" s="57" t="s">
        <v>124</v>
      </c>
      <c r="BD305" s="57" t="s">
        <v>124</v>
      </c>
      <c r="BE305" s="57" t="s">
        <v>124</v>
      </c>
      <c r="BF305" s="57" t="s">
        <v>124</v>
      </c>
      <c r="BG305" s="57" t="s">
        <v>124</v>
      </c>
      <c r="BH305" s="57" t="s">
        <v>124</v>
      </c>
    </row>
    <row r="307" spans="4:60">
      <c r="D307" s="56" t="s">
        <v>120</v>
      </c>
      <c r="E307" s="56" t="s">
        <v>120</v>
      </c>
      <c r="F307" s="56" t="s">
        <v>120</v>
      </c>
      <c r="G307" s="56" t="s">
        <v>120</v>
      </c>
      <c r="H307" s="56" t="s">
        <v>120</v>
      </c>
      <c r="I307" s="56" t="s">
        <v>120</v>
      </c>
      <c r="J307" s="56" t="s">
        <v>120</v>
      </c>
      <c r="K307" s="56" t="s">
        <v>120</v>
      </c>
      <c r="L307" s="56" t="s">
        <v>120</v>
      </c>
      <c r="M307" s="56" t="s">
        <v>120</v>
      </c>
      <c r="N307" s="56" t="s">
        <v>120</v>
      </c>
      <c r="O307" s="56" t="s">
        <v>120</v>
      </c>
      <c r="P307" s="56" t="s">
        <v>120</v>
      </c>
      <c r="Q307" s="56" t="s">
        <v>120</v>
      </c>
      <c r="R307" s="56" t="s">
        <v>120</v>
      </c>
      <c r="S307" s="56" t="s">
        <v>120</v>
      </c>
      <c r="T307" s="56" t="s">
        <v>120</v>
      </c>
      <c r="U307" s="56" t="s">
        <v>120</v>
      </c>
      <c r="V307" s="56" t="s">
        <v>120</v>
      </c>
      <c r="W307" s="56" t="s">
        <v>120</v>
      </c>
      <c r="X307" s="56" t="s">
        <v>120</v>
      </c>
      <c r="Y307" s="56" t="s">
        <v>120</v>
      </c>
      <c r="Z307" s="56" t="s">
        <v>120</v>
      </c>
      <c r="AA307" s="56" t="s">
        <v>120</v>
      </c>
      <c r="AB307" s="56" t="s">
        <v>120</v>
      </c>
      <c r="AC307" s="56" t="s">
        <v>120</v>
      </c>
      <c r="AD307" s="56" t="s">
        <v>120</v>
      </c>
      <c r="AE307" s="56" t="s">
        <v>120</v>
      </c>
      <c r="AF307" s="56" t="s">
        <v>120</v>
      </c>
      <c r="AG307" s="56" t="s">
        <v>120</v>
      </c>
      <c r="AH307" s="56" t="s">
        <v>120</v>
      </c>
      <c r="AI307" s="56" t="s">
        <v>120</v>
      </c>
      <c r="AJ307" s="56" t="s">
        <v>120</v>
      </c>
      <c r="AK307" s="56" t="s">
        <v>120</v>
      </c>
      <c r="AL307" s="56" t="s">
        <v>120</v>
      </c>
      <c r="AM307" s="56" t="s">
        <v>120</v>
      </c>
      <c r="AN307" s="56" t="s">
        <v>120</v>
      </c>
      <c r="AO307" s="56" t="s">
        <v>120</v>
      </c>
      <c r="AP307" s="56" t="s">
        <v>120</v>
      </c>
      <c r="AQ307" s="56" t="s">
        <v>120</v>
      </c>
      <c r="AR307" s="56" t="s">
        <v>120</v>
      </c>
      <c r="AS307" s="56" t="s">
        <v>120</v>
      </c>
      <c r="AT307" s="56" t="s">
        <v>120</v>
      </c>
      <c r="AU307" s="56" t="s">
        <v>120</v>
      </c>
      <c r="AV307" s="56" t="s">
        <v>120</v>
      </c>
      <c r="AW307" s="56" t="s">
        <v>120</v>
      </c>
      <c r="AX307" s="56" t="s">
        <v>120</v>
      </c>
      <c r="AY307" s="56" t="s">
        <v>120</v>
      </c>
      <c r="AZ307" s="56" t="s">
        <v>120</v>
      </c>
      <c r="BA307" s="56" t="s">
        <v>120</v>
      </c>
      <c r="BB307" s="56" t="s">
        <v>120</v>
      </c>
      <c r="BC307" s="56" t="s">
        <v>120</v>
      </c>
      <c r="BD307" s="56" t="s">
        <v>120</v>
      </c>
      <c r="BE307" s="56" t="s">
        <v>120</v>
      </c>
      <c r="BF307" s="56" t="s">
        <v>120</v>
      </c>
      <c r="BG307" s="56" t="s">
        <v>120</v>
      </c>
      <c r="BH307" s="56" t="s">
        <v>120</v>
      </c>
    </row>
    <row r="308" spans="4:60">
      <c r="D308" s="57" t="s">
        <v>347</v>
      </c>
      <c r="E308" s="57" t="s">
        <v>319</v>
      </c>
      <c r="F308" s="57" t="s">
        <v>203</v>
      </c>
      <c r="G308" s="57" t="s">
        <v>456</v>
      </c>
      <c r="H308" s="57" t="s">
        <v>363</v>
      </c>
      <c r="I308" s="57" t="s">
        <v>437</v>
      </c>
      <c r="J308" s="57" t="s">
        <v>6016</v>
      </c>
      <c r="K308" s="57" t="s">
        <v>6185</v>
      </c>
      <c r="L308" s="57" t="s">
        <v>12171</v>
      </c>
      <c r="M308" s="57" t="s">
        <v>6394</v>
      </c>
      <c r="N308" s="57" t="s">
        <v>6614</v>
      </c>
      <c r="O308" s="57" t="s">
        <v>6877</v>
      </c>
      <c r="P308" s="57" t="s">
        <v>7611</v>
      </c>
      <c r="Q308" s="57" t="s">
        <v>7759</v>
      </c>
      <c r="R308" s="57" t="s">
        <v>8003</v>
      </c>
      <c r="S308" s="57" t="s">
        <v>8122</v>
      </c>
      <c r="T308" s="57" t="s">
        <v>12317</v>
      </c>
      <c r="U308" s="57" t="s">
        <v>8421</v>
      </c>
      <c r="V308" s="57" t="s">
        <v>8594</v>
      </c>
      <c r="W308" s="57" t="s">
        <v>8702</v>
      </c>
      <c r="X308" s="56"/>
      <c r="Y308" s="57" t="s">
        <v>8896</v>
      </c>
      <c r="Z308" s="57" t="s">
        <v>160</v>
      </c>
      <c r="AA308" s="56"/>
      <c r="AB308" s="57" t="s">
        <v>299</v>
      </c>
      <c r="AC308" s="56"/>
      <c r="AD308" s="57" t="s">
        <v>391</v>
      </c>
      <c r="AE308" s="57" t="s">
        <v>252</v>
      </c>
      <c r="AF308" s="57" t="s">
        <v>483</v>
      </c>
      <c r="AG308" s="56"/>
      <c r="AH308" s="56"/>
      <c r="AI308" s="57" t="s">
        <v>9154</v>
      </c>
      <c r="AK308" s="57" t="s">
        <v>9432</v>
      </c>
      <c r="AL308" s="57" t="s">
        <v>9500</v>
      </c>
      <c r="AM308" s="57" t="s">
        <v>508</v>
      </c>
      <c r="AN308" s="57" t="s">
        <v>9761</v>
      </c>
      <c r="AO308" s="57" t="s">
        <v>278</v>
      </c>
      <c r="AP308" s="57" t="s">
        <v>9938</v>
      </c>
      <c r="AQ308" s="57" t="s">
        <v>10161</v>
      </c>
      <c r="AR308" s="56"/>
      <c r="AS308" s="57" t="s">
        <v>10485</v>
      </c>
      <c r="AT308" s="57" t="s">
        <v>10659</v>
      </c>
      <c r="AU308" s="57" t="s">
        <v>535</v>
      </c>
      <c r="AV308" s="57" t="s">
        <v>10812</v>
      </c>
      <c r="AW308" s="56"/>
      <c r="AX308" s="57" t="s">
        <v>421</v>
      </c>
      <c r="AY308" s="57" t="s">
        <v>11014</v>
      </c>
      <c r="AZ308" s="57" t="s">
        <v>11200</v>
      </c>
      <c r="BA308" s="57" t="s">
        <v>11821</v>
      </c>
      <c r="BB308" s="57" t="s">
        <v>468</v>
      </c>
      <c r="BC308" s="56"/>
      <c r="BD308" s="57" t="s">
        <v>496</v>
      </c>
      <c r="BE308" s="57" t="s">
        <v>11531</v>
      </c>
      <c r="BF308" s="57" t="s">
        <v>11638</v>
      </c>
      <c r="BG308" s="57" t="s">
        <v>12545</v>
      </c>
      <c r="BH308" s="57" t="s">
        <v>11767</v>
      </c>
    </row>
    <row r="309" spans="4:60">
      <c r="X309" s="56"/>
      <c r="AA309" s="56"/>
      <c r="AC309" s="56"/>
      <c r="AG309" s="56"/>
      <c r="AH309" s="56"/>
      <c r="AR309" s="56"/>
      <c r="AW309" s="56"/>
      <c r="BC309" s="56"/>
    </row>
    <row r="310" spans="4:60">
      <c r="D310" s="56" t="s">
        <v>13</v>
      </c>
      <c r="E310" s="56" t="s">
        <v>13</v>
      </c>
      <c r="F310" s="56" t="s">
        <v>13</v>
      </c>
      <c r="G310" s="56" t="s">
        <v>13</v>
      </c>
      <c r="H310" s="56" t="s">
        <v>13</v>
      </c>
      <c r="I310" s="56" t="s">
        <v>13</v>
      </c>
      <c r="J310" s="56" t="s">
        <v>13</v>
      </c>
      <c r="K310" s="56" t="s">
        <v>13</v>
      </c>
      <c r="L310" s="56" t="s">
        <v>13</v>
      </c>
      <c r="M310" s="56" t="s">
        <v>13</v>
      </c>
      <c r="N310" s="56" t="s">
        <v>13</v>
      </c>
      <c r="O310" s="56" t="s">
        <v>13</v>
      </c>
      <c r="P310" s="56" t="s">
        <v>13</v>
      </c>
      <c r="Q310" s="56" t="s">
        <v>13</v>
      </c>
      <c r="R310" s="56" t="s">
        <v>13</v>
      </c>
      <c r="S310" s="56" t="s">
        <v>13</v>
      </c>
      <c r="T310" s="56" t="s">
        <v>13</v>
      </c>
      <c r="U310" s="56" t="s">
        <v>13</v>
      </c>
      <c r="V310" s="56" t="s">
        <v>13</v>
      </c>
      <c r="W310" s="56" t="s">
        <v>13</v>
      </c>
      <c r="X310" s="56" t="s">
        <v>13</v>
      </c>
      <c r="Y310" s="56" t="s">
        <v>13</v>
      </c>
      <c r="Z310" s="56" t="s">
        <v>13</v>
      </c>
      <c r="AA310" s="56" t="s">
        <v>13</v>
      </c>
      <c r="AB310" s="56" t="s">
        <v>13</v>
      </c>
      <c r="AC310" s="56" t="s">
        <v>13</v>
      </c>
      <c r="AD310" s="56" t="s">
        <v>13</v>
      </c>
      <c r="AE310" s="56" t="s">
        <v>13</v>
      </c>
      <c r="AF310" s="56" t="s">
        <v>13</v>
      </c>
      <c r="AG310" s="56" t="s">
        <v>13</v>
      </c>
      <c r="AH310" s="56" t="s">
        <v>13</v>
      </c>
      <c r="AI310" s="56" t="s">
        <v>13</v>
      </c>
      <c r="AJ310" s="56" t="s">
        <v>13</v>
      </c>
      <c r="AK310" s="56" t="s">
        <v>13</v>
      </c>
      <c r="AL310" s="56" t="s">
        <v>13</v>
      </c>
      <c r="AM310" s="56" t="s">
        <v>13</v>
      </c>
      <c r="AN310" s="56" t="s">
        <v>13</v>
      </c>
      <c r="AO310" s="56" t="s">
        <v>13</v>
      </c>
      <c r="AP310" s="56" t="s">
        <v>13</v>
      </c>
      <c r="AQ310" s="56" t="s">
        <v>13</v>
      </c>
      <c r="AR310" s="56" t="s">
        <v>13</v>
      </c>
      <c r="AS310" s="56" t="s">
        <v>13</v>
      </c>
      <c r="AT310" s="56" t="s">
        <v>13</v>
      </c>
      <c r="AU310" s="56" t="s">
        <v>13</v>
      </c>
      <c r="AV310" s="56" t="s">
        <v>13</v>
      </c>
      <c r="AW310" s="56" t="s">
        <v>13</v>
      </c>
      <c r="AX310" s="56" t="s">
        <v>13</v>
      </c>
      <c r="AY310" s="56" t="s">
        <v>13</v>
      </c>
      <c r="AZ310" s="56" t="s">
        <v>13</v>
      </c>
      <c r="BA310" s="56" t="s">
        <v>13</v>
      </c>
      <c r="BB310" s="56" t="s">
        <v>13</v>
      </c>
      <c r="BC310" s="56" t="s">
        <v>13</v>
      </c>
      <c r="BD310" s="56" t="s">
        <v>13</v>
      </c>
      <c r="BE310" s="56" t="s">
        <v>13</v>
      </c>
      <c r="BF310" s="56" t="s">
        <v>13</v>
      </c>
      <c r="BG310" s="56" t="s">
        <v>13</v>
      </c>
      <c r="BH310" s="56" t="s">
        <v>13</v>
      </c>
    </row>
    <row r="312" spans="4:60">
      <c r="D312" s="56" t="s">
        <v>115</v>
      </c>
      <c r="E312" s="56" t="s">
        <v>115</v>
      </c>
      <c r="F312" s="56" t="s">
        <v>115</v>
      </c>
      <c r="G312" s="56" t="s">
        <v>115</v>
      </c>
      <c r="H312" s="56" t="s">
        <v>115</v>
      </c>
      <c r="I312" s="56" t="s">
        <v>115</v>
      </c>
      <c r="J312" s="56" t="s">
        <v>115</v>
      </c>
      <c r="K312" s="56" t="s">
        <v>115</v>
      </c>
      <c r="L312" s="56" t="s">
        <v>115</v>
      </c>
      <c r="M312" s="56" t="s">
        <v>115</v>
      </c>
      <c r="N312" s="56" t="s">
        <v>115</v>
      </c>
      <c r="O312" s="56" t="s">
        <v>115</v>
      </c>
      <c r="P312" s="56" t="s">
        <v>115</v>
      </c>
      <c r="Q312" s="56" t="s">
        <v>115</v>
      </c>
      <c r="R312" s="56" t="s">
        <v>115</v>
      </c>
      <c r="S312" s="56" t="s">
        <v>115</v>
      </c>
      <c r="T312" s="56" t="s">
        <v>115</v>
      </c>
      <c r="U312" s="56" t="s">
        <v>115</v>
      </c>
      <c r="V312" s="56" t="s">
        <v>115</v>
      </c>
      <c r="W312" s="56" t="s">
        <v>115</v>
      </c>
      <c r="X312" s="56" t="s">
        <v>115</v>
      </c>
      <c r="Y312" s="56" t="s">
        <v>115</v>
      </c>
      <c r="Z312" s="56" t="s">
        <v>115</v>
      </c>
      <c r="AA312" s="56" t="s">
        <v>115</v>
      </c>
      <c r="AB312" s="56" t="s">
        <v>115</v>
      </c>
      <c r="AC312" s="56" t="s">
        <v>115</v>
      </c>
      <c r="AD312" s="56" t="s">
        <v>115</v>
      </c>
      <c r="AE312" s="56" t="s">
        <v>115</v>
      </c>
      <c r="AF312" s="56" t="s">
        <v>115</v>
      </c>
      <c r="AG312" s="56" t="s">
        <v>115</v>
      </c>
      <c r="AH312" s="56" t="s">
        <v>115</v>
      </c>
      <c r="AI312" s="56" t="s">
        <v>115</v>
      </c>
      <c r="AJ312" s="56" t="s">
        <v>115</v>
      </c>
      <c r="AK312" s="56" t="s">
        <v>115</v>
      </c>
      <c r="AL312" s="56" t="s">
        <v>115</v>
      </c>
      <c r="AM312" s="56" t="s">
        <v>115</v>
      </c>
      <c r="AN312" s="56" t="s">
        <v>115</v>
      </c>
      <c r="AO312" s="56" t="s">
        <v>115</v>
      </c>
      <c r="AP312" s="56" t="s">
        <v>115</v>
      </c>
      <c r="AQ312" s="56" t="s">
        <v>115</v>
      </c>
      <c r="AR312" s="56" t="s">
        <v>115</v>
      </c>
      <c r="AS312" s="56" t="s">
        <v>115</v>
      </c>
      <c r="AT312" s="56" t="s">
        <v>115</v>
      </c>
      <c r="AU312" s="56" t="s">
        <v>115</v>
      </c>
      <c r="AV312" s="56" t="s">
        <v>115</v>
      </c>
      <c r="AW312" s="56" t="s">
        <v>115</v>
      </c>
      <c r="AX312" s="56" t="s">
        <v>115</v>
      </c>
      <c r="AY312" s="56" t="s">
        <v>115</v>
      </c>
      <c r="AZ312" s="56" t="s">
        <v>115</v>
      </c>
      <c r="BA312" s="56" t="s">
        <v>115</v>
      </c>
      <c r="BB312" s="56" t="s">
        <v>115</v>
      </c>
      <c r="BC312" s="56" t="s">
        <v>115</v>
      </c>
      <c r="BD312" s="56" t="s">
        <v>115</v>
      </c>
      <c r="BE312" s="56" t="s">
        <v>115</v>
      </c>
      <c r="BF312" s="56" t="s">
        <v>115</v>
      </c>
      <c r="BG312" s="56" t="s">
        <v>115</v>
      </c>
      <c r="BH312" s="56" t="s">
        <v>115</v>
      </c>
    </row>
    <row r="313" spans="4:60">
      <c r="D313" s="57" t="s">
        <v>116</v>
      </c>
      <c r="E313" s="57" t="s">
        <v>116</v>
      </c>
      <c r="F313" s="57" t="s">
        <v>116</v>
      </c>
      <c r="G313" s="57" t="s">
        <v>123</v>
      </c>
      <c r="H313" s="57" t="s">
        <v>116</v>
      </c>
      <c r="I313" s="57" t="s">
        <v>123</v>
      </c>
      <c r="J313" s="57" t="s">
        <v>123</v>
      </c>
      <c r="K313" s="57" t="s">
        <v>116</v>
      </c>
      <c r="L313" s="57" t="s">
        <v>123</v>
      </c>
      <c r="M313" s="57" t="s">
        <v>123</v>
      </c>
      <c r="N313" s="57" t="s">
        <v>123</v>
      </c>
      <c r="O313" s="57" t="s">
        <v>123</v>
      </c>
      <c r="P313" s="57" t="s">
        <v>116</v>
      </c>
      <c r="Q313" s="57" t="s">
        <v>123</v>
      </c>
      <c r="R313" s="57" t="s">
        <v>123</v>
      </c>
      <c r="S313" s="57" t="s">
        <v>68</v>
      </c>
      <c r="T313" s="57" t="s">
        <v>68</v>
      </c>
      <c r="U313" s="57" t="s">
        <v>123</v>
      </c>
      <c r="V313" s="57" t="s">
        <v>123</v>
      </c>
      <c r="W313" s="57" t="s">
        <v>123</v>
      </c>
      <c r="X313" s="57" t="s">
        <v>213</v>
      </c>
      <c r="Y313" s="57" t="s">
        <v>116</v>
      </c>
      <c r="Z313" s="57" t="s">
        <v>116</v>
      </c>
      <c r="AA313" s="57" t="s">
        <v>116</v>
      </c>
      <c r="AB313" s="57" t="s">
        <v>116</v>
      </c>
      <c r="AC313" s="57" t="s">
        <v>68</v>
      </c>
      <c r="AD313" s="57" t="s">
        <v>116</v>
      </c>
      <c r="AE313" s="57" t="s">
        <v>116</v>
      </c>
      <c r="AF313" s="57" t="s">
        <v>116</v>
      </c>
      <c r="AG313" s="57" t="s">
        <v>213</v>
      </c>
      <c r="AH313" s="57" t="s">
        <v>116</v>
      </c>
      <c r="AI313" s="57" t="s">
        <v>123</v>
      </c>
      <c r="AJ313" s="57" t="s">
        <v>68</v>
      </c>
      <c r="AK313" s="57" t="s">
        <v>68</v>
      </c>
      <c r="AL313" s="57" t="s">
        <v>68</v>
      </c>
      <c r="AM313" s="57" t="s">
        <v>116</v>
      </c>
      <c r="AN313" s="57" t="s">
        <v>116</v>
      </c>
      <c r="AO313" s="57" t="s">
        <v>116</v>
      </c>
      <c r="AP313" s="57" t="s">
        <v>116</v>
      </c>
      <c r="AQ313" s="57" t="s">
        <v>68</v>
      </c>
      <c r="AR313" s="57" t="s">
        <v>116</v>
      </c>
      <c r="AS313" s="57" t="s">
        <v>116</v>
      </c>
      <c r="AT313" s="57" t="s">
        <v>116</v>
      </c>
      <c r="AU313" s="57" t="s">
        <v>116</v>
      </c>
      <c r="AV313" s="57" t="s">
        <v>68</v>
      </c>
      <c r="AW313" s="57" t="s">
        <v>213</v>
      </c>
      <c r="AX313" s="57" t="s">
        <v>68</v>
      </c>
      <c r="AY313" s="57" t="s">
        <v>116</v>
      </c>
      <c r="AZ313" s="57" t="s">
        <v>116</v>
      </c>
      <c r="BA313" s="57" t="s">
        <v>68</v>
      </c>
      <c r="BB313" s="57" t="s">
        <v>116</v>
      </c>
      <c r="BC313" s="57" t="s">
        <v>213</v>
      </c>
      <c r="BD313" s="57" t="s">
        <v>123</v>
      </c>
      <c r="BE313" s="57" t="s">
        <v>116</v>
      </c>
      <c r="BF313" s="57" t="s">
        <v>116</v>
      </c>
      <c r="BG313" s="57" t="s">
        <v>213</v>
      </c>
      <c r="BH313" s="57" t="s">
        <v>116</v>
      </c>
    </row>
    <row r="315" spans="4:60">
      <c r="D315" s="56" t="s">
        <v>117</v>
      </c>
      <c r="E315" s="56" t="s">
        <v>117</v>
      </c>
      <c r="F315" s="56" t="s">
        <v>117</v>
      </c>
      <c r="G315" s="56" t="s">
        <v>117</v>
      </c>
      <c r="H315" s="56" t="s">
        <v>117</v>
      </c>
      <c r="I315" s="56" t="s">
        <v>117</v>
      </c>
      <c r="J315" s="56" t="s">
        <v>117</v>
      </c>
      <c r="K315" s="56" t="s">
        <v>117</v>
      </c>
      <c r="L315" s="56" t="s">
        <v>117</v>
      </c>
      <c r="M315" s="56" t="s">
        <v>117</v>
      </c>
      <c r="N315" s="56" t="s">
        <v>117</v>
      </c>
      <c r="O315" s="56" t="s">
        <v>117</v>
      </c>
      <c r="P315" s="56" t="s">
        <v>117</v>
      </c>
      <c r="Q315" s="56" t="s">
        <v>117</v>
      </c>
      <c r="R315" s="56" t="s">
        <v>117</v>
      </c>
      <c r="S315" s="56" t="s">
        <v>117</v>
      </c>
      <c r="T315" s="56" t="s">
        <v>117</v>
      </c>
      <c r="U315" s="56" t="s">
        <v>117</v>
      </c>
      <c r="V315" s="56" t="s">
        <v>117</v>
      </c>
      <c r="W315" s="56" t="s">
        <v>117</v>
      </c>
      <c r="X315" s="56" t="s">
        <v>117</v>
      </c>
      <c r="Y315" s="56" t="s">
        <v>117</v>
      </c>
      <c r="Z315" s="56" t="s">
        <v>117</v>
      </c>
      <c r="AA315" s="56" t="s">
        <v>117</v>
      </c>
      <c r="AB315" s="56" t="s">
        <v>117</v>
      </c>
      <c r="AC315" s="56" t="s">
        <v>117</v>
      </c>
      <c r="AD315" s="56" t="s">
        <v>117</v>
      </c>
      <c r="AE315" s="56" t="s">
        <v>117</v>
      </c>
      <c r="AF315" s="56" t="s">
        <v>117</v>
      </c>
      <c r="AG315" s="56" t="s">
        <v>117</v>
      </c>
      <c r="AH315" s="56" t="s">
        <v>117</v>
      </c>
      <c r="AI315" s="56" t="s">
        <v>117</v>
      </c>
      <c r="AJ315" s="56" t="s">
        <v>117</v>
      </c>
      <c r="AK315" s="56" t="s">
        <v>117</v>
      </c>
      <c r="AL315" s="56" t="s">
        <v>117</v>
      </c>
      <c r="AM315" s="56" t="s">
        <v>117</v>
      </c>
      <c r="AN315" s="56" t="s">
        <v>117</v>
      </c>
      <c r="AO315" s="56" t="s">
        <v>117</v>
      </c>
      <c r="AP315" s="56" t="s">
        <v>117</v>
      </c>
      <c r="AQ315" s="56" t="s">
        <v>117</v>
      </c>
      <c r="AR315" s="56" t="s">
        <v>117</v>
      </c>
      <c r="AS315" s="56" t="s">
        <v>117</v>
      </c>
      <c r="AT315" s="56" t="s">
        <v>117</v>
      </c>
      <c r="AU315" s="56" t="s">
        <v>117</v>
      </c>
      <c r="AV315" s="56" t="s">
        <v>117</v>
      </c>
      <c r="AW315" s="56" t="s">
        <v>117</v>
      </c>
      <c r="AX315" s="56" t="s">
        <v>117</v>
      </c>
      <c r="AY315" s="56" t="s">
        <v>117</v>
      </c>
      <c r="AZ315" s="56" t="s">
        <v>117</v>
      </c>
      <c r="BA315" s="56" t="s">
        <v>117</v>
      </c>
      <c r="BB315" s="56" t="s">
        <v>117</v>
      </c>
      <c r="BC315" s="56" t="s">
        <v>117</v>
      </c>
      <c r="BD315" s="56" t="s">
        <v>117</v>
      </c>
      <c r="BE315" s="56" t="s">
        <v>117</v>
      </c>
      <c r="BF315" s="56" t="s">
        <v>117</v>
      </c>
      <c r="BG315" s="56" t="s">
        <v>117</v>
      </c>
      <c r="BH315" s="56" t="s">
        <v>117</v>
      </c>
    </row>
    <row r="316" spans="4:60">
      <c r="D316" s="57">
        <v>4784000</v>
      </c>
      <c r="E316" s="57">
        <v>0</v>
      </c>
      <c r="F316" s="57">
        <v>397386</v>
      </c>
      <c r="G316" s="57" t="s">
        <v>124</v>
      </c>
      <c r="H316" s="57">
        <v>11721451</v>
      </c>
      <c r="I316" s="57" t="s">
        <v>124</v>
      </c>
      <c r="J316" s="57" t="s">
        <v>124</v>
      </c>
      <c r="K316" s="57">
        <v>18000</v>
      </c>
      <c r="L316" s="57" t="s">
        <v>124</v>
      </c>
      <c r="M316" s="57" t="s">
        <v>124</v>
      </c>
      <c r="N316" s="57" t="s">
        <v>124</v>
      </c>
      <c r="O316" s="57" t="s">
        <v>124</v>
      </c>
      <c r="P316" s="57">
        <v>900463</v>
      </c>
      <c r="Q316" s="57" t="s">
        <v>124</v>
      </c>
      <c r="R316" s="57" t="s">
        <v>124</v>
      </c>
      <c r="S316" s="57" t="s">
        <v>124</v>
      </c>
      <c r="T316" s="57" t="s">
        <v>124</v>
      </c>
      <c r="U316" s="57" t="s">
        <v>124</v>
      </c>
      <c r="V316" s="57" t="s">
        <v>124</v>
      </c>
      <c r="W316" s="57" t="s">
        <v>124</v>
      </c>
      <c r="X316" s="57" t="s">
        <v>124</v>
      </c>
      <c r="Y316" s="57">
        <v>6435.8</v>
      </c>
      <c r="Z316" s="57">
        <v>4700000</v>
      </c>
      <c r="AA316" s="57">
        <v>17000000</v>
      </c>
      <c r="AB316" s="57">
        <v>37865598</v>
      </c>
      <c r="AC316" s="57" t="s">
        <v>124</v>
      </c>
      <c r="AD316" s="57">
        <v>23300000</v>
      </c>
      <c r="AE316" s="57">
        <v>13650000</v>
      </c>
      <c r="AF316" s="57">
        <v>6577305</v>
      </c>
      <c r="AG316" s="57" t="s">
        <v>124</v>
      </c>
      <c r="AH316" s="57">
        <v>3649000</v>
      </c>
      <c r="AI316" s="57" t="s">
        <v>124</v>
      </c>
      <c r="AJ316" s="57" t="s">
        <v>124</v>
      </c>
      <c r="AK316" s="57" t="s">
        <v>124</v>
      </c>
      <c r="AL316" s="57" t="s">
        <v>124</v>
      </c>
      <c r="AM316" s="57">
        <v>38410000</v>
      </c>
      <c r="AN316" s="57">
        <v>609252</v>
      </c>
      <c r="AO316" s="57">
        <v>12885000</v>
      </c>
      <c r="AP316" s="57">
        <v>32000000</v>
      </c>
      <c r="AQ316" s="57" t="s">
        <v>124</v>
      </c>
      <c r="AR316" s="57">
        <v>15000000</v>
      </c>
      <c r="AS316" s="57">
        <v>12521378</v>
      </c>
      <c r="AT316" s="57">
        <v>614883</v>
      </c>
      <c r="AU316" s="57">
        <v>4183000</v>
      </c>
      <c r="AV316" s="57" t="s">
        <v>124</v>
      </c>
      <c r="AW316" s="57" t="s">
        <v>124</v>
      </c>
      <c r="AX316" s="57" t="s">
        <v>124</v>
      </c>
      <c r="AY316" s="57">
        <v>446577.25</v>
      </c>
      <c r="AZ316" s="57">
        <v>10751864</v>
      </c>
      <c r="BA316" s="57" t="s">
        <v>124</v>
      </c>
      <c r="BB316" s="57">
        <v>915824</v>
      </c>
      <c r="BC316" s="57" t="s">
        <v>124</v>
      </c>
      <c r="BD316" s="57" t="s">
        <v>124</v>
      </c>
      <c r="BE316" s="57">
        <v>93400</v>
      </c>
      <c r="BF316" s="57">
        <v>1336063</v>
      </c>
      <c r="BG316" s="57" t="s">
        <v>124</v>
      </c>
      <c r="BH316" s="57">
        <v>142189</v>
      </c>
    </row>
    <row r="318" spans="4:60">
      <c r="D318" s="56" t="s">
        <v>118</v>
      </c>
      <c r="E318" s="56" t="s">
        <v>118</v>
      </c>
      <c r="F318" s="56" t="s">
        <v>118</v>
      </c>
      <c r="G318" s="56" t="s">
        <v>118</v>
      </c>
      <c r="H318" s="56" t="s">
        <v>118</v>
      </c>
      <c r="I318" s="56" t="s">
        <v>118</v>
      </c>
      <c r="J318" s="56" t="s">
        <v>118</v>
      </c>
      <c r="K318" s="56" t="s">
        <v>118</v>
      </c>
      <c r="L318" s="56" t="s">
        <v>118</v>
      </c>
      <c r="M318" s="56" t="s">
        <v>118</v>
      </c>
      <c r="N318" s="56" t="s">
        <v>118</v>
      </c>
      <c r="O318" s="56" t="s">
        <v>118</v>
      </c>
      <c r="P318" s="56" t="s">
        <v>118</v>
      </c>
      <c r="Q318" s="56" t="s">
        <v>118</v>
      </c>
      <c r="R318" s="56" t="s">
        <v>118</v>
      </c>
      <c r="S318" s="56" t="s">
        <v>118</v>
      </c>
      <c r="T318" s="56" t="s">
        <v>118</v>
      </c>
      <c r="U318" s="56" t="s">
        <v>118</v>
      </c>
      <c r="V318" s="56" t="s">
        <v>118</v>
      </c>
      <c r="W318" s="56" t="s">
        <v>118</v>
      </c>
      <c r="X318" s="56" t="s">
        <v>118</v>
      </c>
      <c r="Y318" s="56" t="s">
        <v>118</v>
      </c>
      <c r="Z318" s="56" t="s">
        <v>118</v>
      </c>
      <c r="AA318" s="56" t="s">
        <v>118</v>
      </c>
      <c r="AB318" s="56" t="s">
        <v>118</v>
      </c>
      <c r="AC318" s="56" t="s">
        <v>118</v>
      </c>
      <c r="AD318" s="56" t="s">
        <v>118</v>
      </c>
      <c r="AE318" s="56" t="s">
        <v>118</v>
      </c>
      <c r="AF318" s="56" t="s">
        <v>118</v>
      </c>
      <c r="AG318" s="56" t="s">
        <v>118</v>
      </c>
      <c r="AH318" s="56" t="s">
        <v>118</v>
      </c>
      <c r="AI318" s="56" t="s">
        <v>118</v>
      </c>
      <c r="AJ318" s="56" t="s">
        <v>118</v>
      </c>
      <c r="AK318" s="56" t="s">
        <v>118</v>
      </c>
      <c r="AL318" s="56" t="s">
        <v>118</v>
      </c>
      <c r="AM318" s="56" t="s">
        <v>118</v>
      </c>
      <c r="AN318" s="56" t="s">
        <v>118</v>
      </c>
      <c r="AO318" s="56" t="s">
        <v>118</v>
      </c>
      <c r="AP318" s="56" t="s">
        <v>118</v>
      </c>
      <c r="AQ318" s="56" t="s">
        <v>118</v>
      </c>
      <c r="AR318" s="56" t="s">
        <v>118</v>
      </c>
      <c r="AS318" s="56" t="s">
        <v>118</v>
      </c>
      <c r="AT318" s="56" t="s">
        <v>118</v>
      </c>
      <c r="AU318" s="56" t="s">
        <v>118</v>
      </c>
      <c r="AV318" s="56" t="s">
        <v>118</v>
      </c>
      <c r="AW318" s="56" t="s">
        <v>118</v>
      </c>
      <c r="AX318" s="56" t="s">
        <v>118</v>
      </c>
      <c r="AY318" s="56" t="s">
        <v>118</v>
      </c>
      <c r="AZ318" s="56" t="s">
        <v>118</v>
      </c>
      <c r="BA318" s="56" t="s">
        <v>118</v>
      </c>
      <c r="BB318" s="56" t="s">
        <v>118</v>
      </c>
      <c r="BC318" s="56" t="s">
        <v>118</v>
      </c>
      <c r="BD318" s="56" t="s">
        <v>118</v>
      </c>
      <c r="BE318" s="56" t="s">
        <v>118</v>
      </c>
      <c r="BF318" s="56" t="s">
        <v>118</v>
      </c>
      <c r="BG318" s="56" t="s">
        <v>118</v>
      </c>
      <c r="BH318" s="56" t="s">
        <v>118</v>
      </c>
    </row>
    <row r="319" spans="4:60" s="60" customFormat="1">
      <c r="D319" s="57" t="s">
        <v>348</v>
      </c>
      <c r="E319" s="57" t="s">
        <v>320</v>
      </c>
      <c r="F319" s="57" t="s">
        <v>204</v>
      </c>
      <c r="G319" s="57" t="s">
        <v>124</v>
      </c>
      <c r="H319" s="57" t="s">
        <v>364</v>
      </c>
      <c r="I319" s="57" t="s">
        <v>124</v>
      </c>
      <c r="J319" s="57" t="s">
        <v>124</v>
      </c>
      <c r="K319" s="57" t="s">
        <v>6186</v>
      </c>
      <c r="L319" s="57" t="s">
        <v>124</v>
      </c>
      <c r="M319" s="57" t="s">
        <v>124</v>
      </c>
      <c r="N319" s="57" t="s">
        <v>124</v>
      </c>
      <c r="O319" s="57" t="s">
        <v>124</v>
      </c>
      <c r="P319" s="57" t="s">
        <v>7612</v>
      </c>
      <c r="Q319" s="57" t="s">
        <v>124</v>
      </c>
      <c r="R319" s="57" t="s">
        <v>124</v>
      </c>
      <c r="S319" s="57" t="s">
        <v>124</v>
      </c>
      <c r="T319" s="57" t="s">
        <v>124</v>
      </c>
      <c r="U319" s="57" t="s">
        <v>124</v>
      </c>
      <c r="V319" s="57" t="s">
        <v>124</v>
      </c>
      <c r="W319" s="57" t="s">
        <v>124</v>
      </c>
      <c r="X319" s="57" t="s">
        <v>124</v>
      </c>
      <c r="Y319" s="57" t="s">
        <v>8897</v>
      </c>
      <c r="Z319" s="57" t="s">
        <v>161</v>
      </c>
      <c r="AA319" s="57" t="s">
        <v>229</v>
      </c>
      <c r="AB319" s="57" t="s">
        <v>300</v>
      </c>
      <c r="AC319" s="57" t="s">
        <v>124</v>
      </c>
      <c r="AD319" s="57" t="s">
        <v>377</v>
      </c>
      <c r="AE319" s="57" t="s">
        <v>259</v>
      </c>
      <c r="AF319" s="57" t="s">
        <v>484</v>
      </c>
      <c r="AG319" s="57" t="s">
        <v>124</v>
      </c>
      <c r="AH319" s="57" t="s">
        <v>413</v>
      </c>
      <c r="AI319" s="57" t="s">
        <v>124</v>
      </c>
      <c r="AJ319" s="57" t="s">
        <v>124</v>
      </c>
      <c r="AK319" s="57" t="s">
        <v>124</v>
      </c>
      <c r="AL319" s="57" t="s">
        <v>124</v>
      </c>
      <c r="AM319" s="57" t="s">
        <v>509</v>
      </c>
      <c r="AN319" s="57" t="s">
        <v>9762</v>
      </c>
      <c r="AO319" s="57" t="s">
        <v>279</v>
      </c>
      <c r="AP319" s="57" t="s">
        <v>9939</v>
      </c>
      <c r="AQ319" s="57" t="s">
        <v>124</v>
      </c>
      <c r="AR319" s="57" t="s">
        <v>10312</v>
      </c>
      <c r="AS319" s="57" t="s">
        <v>10486</v>
      </c>
      <c r="AT319" s="57" t="s">
        <v>10660</v>
      </c>
      <c r="AU319" s="57" t="s">
        <v>536</v>
      </c>
      <c r="AV319" s="57" t="s">
        <v>124</v>
      </c>
      <c r="AW319" s="57" t="s">
        <v>124</v>
      </c>
      <c r="AX319" s="57" t="s">
        <v>124</v>
      </c>
      <c r="AY319" s="57" t="s">
        <v>11015</v>
      </c>
      <c r="AZ319" s="57" t="s">
        <v>11201</v>
      </c>
      <c r="BA319" s="57" t="s">
        <v>124</v>
      </c>
      <c r="BB319" s="57" t="s">
        <v>469</v>
      </c>
      <c r="BC319" s="57" t="s">
        <v>124</v>
      </c>
      <c r="BD319" s="57" t="s">
        <v>124</v>
      </c>
      <c r="BE319" s="57" t="s">
        <v>11532</v>
      </c>
      <c r="BF319" s="57" t="s">
        <v>11639</v>
      </c>
      <c r="BG319" s="57" t="s">
        <v>124</v>
      </c>
      <c r="BH319" s="57" t="s">
        <v>11768</v>
      </c>
    </row>
    <row r="321" spans="4:60">
      <c r="D321" s="56" t="s">
        <v>119</v>
      </c>
      <c r="E321" s="56" t="s">
        <v>119</v>
      </c>
      <c r="F321" s="56" t="s">
        <v>119</v>
      </c>
      <c r="G321" s="56" t="s">
        <v>119</v>
      </c>
      <c r="H321" s="56" t="s">
        <v>119</v>
      </c>
      <c r="I321" s="56" t="s">
        <v>119</v>
      </c>
      <c r="J321" s="56" t="s">
        <v>119</v>
      </c>
      <c r="K321" s="56" t="s">
        <v>119</v>
      </c>
      <c r="L321" s="56" t="s">
        <v>119</v>
      </c>
      <c r="M321" s="56" t="s">
        <v>119</v>
      </c>
      <c r="N321" s="56" t="s">
        <v>119</v>
      </c>
      <c r="O321" s="56" t="s">
        <v>119</v>
      </c>
      <c r="P321" s="56" t="s">
        <v>119</v>
      </c>
      <c r="Q321" s="56" t="s">
        <v>119</v>
      </c>
      <c r="R321" s="56" t="s">
        <v>119</v>
      </c>
      <c r="S321" s="56" t="s">
        <v>119</v>
      </c>
      <c r="T321" s="56" t="s">
        <v>119</v>
      </c>
      <c r="U321" s="56" t="s">
        <v>119</v>
      </c>
      <c r="V321" s="56" t="s">
        <v>119</v>
      </c>
      <c r="W321" s="56" t="s">
        <v>119</v>
      </c>
      <c r="X321" s="56" t="s">
        <v>119</v>
      </c>
      <c r="Y321" s="56" t="s">
        <v>119</v>
      </c>
      <c r="Z321" s="56" t="s">
        <v>119</v>
      </c>
      <c r="AA321" s="56" t="s">
        <v>119</v>
      </c>
      <c r="AB321" s="56" t="s">
        <v>119</v>
      </c>
      <c r="AC321" s="56" t="s">
        <v>119</v>
      </c>
      <c r="AD321" s="56" t="s">
        <v>119</v>
      </c>
      <c r="AE321" s="56" t="s">
        <v>119</v>
      </c>
      <c r="AF321" s="56" t="s">
        <v>119</v>
      </c>
      <c r="AG321" s="56" t="s">
        <v>119</v>
      </c>
      <c r="AH321" s="56" t="s">
        <v>119</v>
      </c>
      <c r="AI321" s="56" t="s">
        <v>119</v>
      </c>
      <c r="AJ321" s="56" t="s">
        <v>119</v>
      </c>
      <c r="AK321" s="56" t="s">
        <v>119</v>
      </c>
      <c r="AL321" s="56" t="s">
        <v>119</v>
      </c>
      <c r="AM321" s="56" t="s">
        <v>119</v>
      </c>
      <c r="AN321" s="56" t="s">
        <v>119</v>
      </c>
      <c r="AO321" s="56" t="s">
        <v>119</v>
      </c>
      <c r="AP321" s="56" t="s">
        <v>119</v>
      </c>
      <c r="AQ321" s="56" t="s">
        <v>119</v>
      </c>
      <c r="AR321" s="56" t="s">
        <v>119</v>
      </c>
      <c r="AS321" s="56" t="s">
        <v>119</v>
      </c>
      <c r="AT321" s="56" t="s">
        <v>119</v>
      </c>
      <c r="AU321" s="56" t="s">
        <v>119</v>
      </c>
      <c r="AV321" s="56" t="s">
        <v>119</v>
      </c>
      <c r="AW321" s="56" t="s">
        <v>119</v>
      </c>
      <c r="AX321" s="56" t="s">
        <v>119</v>
      </c>
      <c r="AY321" s="56" t="s">
        <v>119</v>
      </c>
      <c r="AZ321" s="56" t="s">
        <v>119</v>
      </c>
      <c r="BA321" s="56" t="s">
        <v>119</v>
      </c>
      <c r="BB321" s="56" t="s">
        <v>119</v>
      </c>
      <c r="BC321" s="56" t="s">
        <v>119</v>
      </c>
      <c r="BD321" s="56" t="s">
        <v>119</v>
      </c>
      <c r="BE321" s="56" t="s">
        <v>119</v>
      </c>
      <c r="BF321" s="56" t="s">
        <v>119</v>
      </c>
      <c r="BG321" s="56" t="s">
        <v>119</v>
      </c>
      <c r="BH321" s="56" t="s">
        <v>119</v>
      </c>
    </row>
    <row r="322" spans="4:60">
      <c r="D322" s="57">
        <v>0</v>
      </c>
      <c r="F322" s="57">
        <v>0</v>
      </c>
      <c r="G322" s="57" t="s">
        <v>124</v>
      </c>
      <c r="H322" s="57">
        <v>0</v>
      </c>
      <c r="I322" s="57" t="s">
        <v>124</v>
      </c>
      <c r="J322" s="57" t="s">
        <v>124</v>
      </c>
      <c r="K322" s="57">
        <v>0</v>
      </c>
      <c r="L322" s="57" t="s">
        <v>124</v>
      </c>
      <c r="M322" s="57" t="s">
        <v>124</v>
      </c>
      <c r="N322" s="57" t="s">
        <v>124</v>
      </c>
      <c r="O322" s="57" t="s">
        <v>124</v>
      </c>
      <c r="P322" s="57">
        <v>100</v>
      </c>
      <c r="Q322" s="57" t="s">
        <v>124</v>
      </c>
      <c r="R322" s="57" t="s">
        <v>124</v>
      </c>
      <c r="S322" s="57" t="s">
        <v>124</v>
      </c>
      <c r="T322" s="57" t="s">
        <v>124</v>
      </c>
      <c r="U322" s="57" t="s">
        <v>124</v>
      </c>
      <c r="V322" s="57" t="s">
        <v>124</v>
      </c>
      <c r="W322" s="57" t="s">
        <v>124</v>
      </c>
      <c r="X322" s="57" t="s">
        <v>124</v>
      </c>
      <c r="Y322" s="57">
        <v>0</v>
      </c>
      <c r="Z322" s="57">
        <v>80</v>
      </c>
      <c r="AA322" s="57">
        <v>28</v>
      </c>
      <c r="AB322" s="57">
        <v>80</v>
      </c>
      <c r="AC322" s="57" t="s">
        <v>124</v>
      </c>
      <c r="AD322" s="57">
        <v>0</v>
      </c>
      <c r="AE322" s="57">
        <v>0</v>
      </c>
      <c r="AF322" s="57">
        <v>0</v>
      </c>
      <c r="AG322" s="57" t="s">
        <v>124</v>
      </c>
      <c r="AH322" s="57">
        <v>0</v>
      </c>
      <c r="AI322" s="57" t="s">
        <v>124</v>
      </c>
      <c r="AJ322" s="57" t="s">
        <v>124</v>
      </c>
      <c r="AK322" s="57" t="s">
        <v>124</v>
      </c>
      <c r="AL322" s="57" t="s">
        <v>124</v>
      </c>
      <c r="AM322" s="57">
        <v>0</v>
      </c>
      <c r="AN322" s="57">
        <v>0</v>
      </c>
      <c r="AO322" s="57">
        <v>0</v>
      </c>
      <c r="AP322" s="57">
        <v>100</v>
      </c>
      <c r="AQ322" s="57" t="s">
        <v>124</v>
      </c>
      <c r="AR322" s="57">
        <v>0</v>
      </c>
      <c r="AS322" s="57">
        <v>0</v>
      </c>
      <c r="AT322" s="57">
        <v>100</v>
      </c>
      <c r="AU322" s="57">
        <v>0</v>
      </c>
      <c r="AV322" s="57" t="s">
        <v>124</v>
      </c>
      <c r="AW322" s="57" t="s">
        <v>124</v>
      </c>
      <c r="AX322" s="57" t="s">
        <v>124</v>
      </c>
      <c r="AY322" s="57">
        <v>100</v>
      </c>
      <c r="AZ322" s="57">
        <v>21</v>
      </c>
      <c r="BA322" s="57" t="s">
        <v>124</v>
      </c>
      <c r="BB322" s="57">
        <v>10</v>
      </c>
      <c r="BC322" s="57" t="s">
        <v>124</v>
      </c>
      <c r="BD322" s="57" t="s">
        <v>124</v>
      </c>
      <c r="BE322" s="57">
        <v>0</v>
      </c>
      <c r="BF322" s="57">
        <v>0</v>
      </c>
      <c r="BG322" s="57" t="s">
        <v>124</v>
      </c>
      <c r="BH322" s="57">
        <v>0</v>
      </c>
    </row>
    <row r="324" spans="4:60">
      <c r="D324" s="56" t="s">
        <v>120</v>
      </c>
      <c r="E324" s="56" t="s">
        <v>120</v>
      </c>
      <c r="F324" s="56" t="s">
        <v>120</v>
      </c>
      <c r="G324" s="56" t="s">
        <v>120</v>
      </c>
      <c r="H324" s="56" t="s">
        <v>120</v>
      </c>
      <c r="I324" s="56" t="s">
        <v>120</v>
      </c>
      <c r="J324" s="56" t="s">
        <v>120</v>
      </c>
      <c r="K324" s="56" t="s">
        <v>120</v>
      </c>
      <c r="L324" s="56" t="s">
        <v>120</v>
      </c>
      <c r="M324" s="56" t="s">
        <v>120</v>
      </c>
      <c r="N324" s="56" t="s">
        <v>120</v>
      </c>
      <c r="O324" s="56" t="s">
        <v>120</v>
      </c>
      <c r="P324" s="56" t="s">
        <v>120</v>
      </c>
      <c r="Q324" s="56" t="s">
        <v>120</v>
      </c>
      <c r="R324" s="56" t="s">
        <v>120</v>
      </c>
      <c r="S324" s="56" t="s">
        <v>120</v>
      </c>
      <c r="T324" s="56" t="s">
        <v>120</v>
      </c>
      <c r="U324" s="56" t="s">
        <v>120</v>
      </c>
      <c r="V324" s="56" t="s">
        <v>120</v>
      </c>
      <c r="W324" s="56" t="s">
        <v>120</v>
      </c>
      <c r="X324" s="56" t="s">
        <v>120</v>
      </c>
      <c r="Y324" s="56" t="s">
        <v>120</v>
      </c>
      <c r="Z324" s="56" t="s">
        <v>120</v>
      </c>
      <c r="AA324" s="56" t="s">
        <v>120</v>
      </c>
      <c r="AB324" s="56" t="s">
        <v>120</v>
      </c>
      <c r="AC324" s="56" t="s">
        <v>120</v>
      </c>
      <c r="AD324" s="56" t="s">
        <v>120</v>
      </c>
      <c r="AE324" s="56" t="s">
        <v>120</v>
      </c>
      <c r="AF324" s="56" t="s">
        <v>120</v>
      </c>
      <c r="AG324" s="56" t="s">
        <v>120</v>
      </c>
      <c r="AH324" s="56" t="s">
        <v>120</v>
      </c>
      <c r="AI324" s="56" t="s">
        <v>120</v>
      </c>
      <c r="AJ324" s="56" t="s">
        <v>120</v>
      </c>
      <c r="AK324" s="56" t="s">
        <v>120</v>
      </c>
      <c r="AL324" s="56" t="s">
        <v>120</v>
      </c>
      <c r="AM324" s="56" t="s">
        <v>120</v>
      </c>
      <c r="AN324" s="56" t="s">
        <v>120</v>
      </c>
      <c r="AO324" s="56" t="s">
        <v>120</v>
      </c>
      <c r="AP324" s="56" t="s">
        <v>120</v>
      </c>
      <c r="AQ324" s="56" t="s">
        <v>120</v>
      </c>
      <c r="AR324" s="56" t="s">
        <v>120</v>
      </c>
      <c r="AS324" s="56" t="s">
        <v>120</v>
      </c>
      <c r="AT324" s="56" t="s">
        <v>120</v>
      </c>
      <c r="AU324" s="56" t="s">
        <v>120</v>
      </c>
      <c r="AV324" s="56" t="s">
        <v>120</v>
      </c>
      <c r="AW324" s="56" t="s">
        <v>120</v>
      </c>
      <c r="AX324" s="56" t="s">
        <v>120</v>
      </c>
      <c r="AY324" s="56" t="s">
        <v>120</v>
      </c>
      <c r="AZ324" s="56" t="s">
        <v>120</v>
      </c>
      <c r="BA324" s="56" t="s">
        <v>120</v>
      </c>
      <c r="BB324" s="56" t="s">
        <v>120</v>
      </c>
      <c r="BC324" s="56" t="s">
        <v>120</v>
      </c>
      <c r="BD324" s="56" t="s">
        <v>120</v>
      </c>
      <c r="BE324" s="56" t="s">
        <v>120</v>
      </c>
      <c r="BF324" s="56" t="s">
        <v>120</v>
      </c>
      <c r="BG324" s="56" t="s">
        <v>120</v>
      </c>
      <c r="BH324" s="56" t="s">
        <v>120</v>
      </c>
    </row>
    <row r="325" spans="4:60" s="60" customFormat="1">
      <c r="D325" s="56"/>
      <c r="E325" s="57" t="s">
        <v>321</v>
      </c>
      <c r="F325" s="57" t="s">
        <v>205</v>
      </c>
      <c r="G325" s="57" t="s">
        <v>457</v>
      </c>
      <c r="H325" s="56"/>
      <c r="I325" s="57" t="s">
        <v>438</v>
      </c>
      <c r="J325" s="57" t="s">
        <v>6017</v>
      </c>
      <c r="K325" s="57" t="s">
        <v>6187</v>
      </c>
      <c r="L325" s="57" t="s">
        <v>12172</v>
      </c>
      <c r="M325" s="57" t="s">
        <v>6395</v>
      </c>
      <c r="N325" s="57" t="s">
        <v>6615</v>
      </c>
      <c r="O325" s="57" t="s">
        <v>6877</v>
      </c>
      <c r="P325" s="57" t="s">
        <v>7613</v>
      </c>
      <c r="Q325" s="57" t="s">
        <v>7760</v>
      </c>
      <c r="R325" s="57" t="s">
        <v>8004</v>
      </c>
      <c r="S325" s="57" t="s">
        <v>8123</v>
      </c>
      <c r="T325" s="56"/>
      <c r="U325" s="57" t="s">
        <v>8422</v>
      </c>
      <c r="V325" s="57" t="s">
        <v>8594</v>
      </c>
      <c r="W325" s="57" t="s">
        <v>8703</v>
      </c>
      <c r="X325" s="56"/>
      <c r="Y325" s="56"/>
      <c r="Z325" s="57" t="s">
        <v>162</v>
      </c>
      <c r="AA325" s="56"/>
      <c r="AB325" s="56"/>
      <c r="AC325" s="56"/>
      <c r="AD325" s="57" t="s">
        <v>380</v>
      </c>
      <c r="AE325" s="57" t="s">
        <v>260</v>
      </c>
      <c r="AF325" s="57" t="s">
        <v>260</v>
      </c>
      <c r="AG325" s="56"/>
      <c r="AH325" s="56"/>
      <c r="AI325" s="57" t="s">
        <v>9155</v>
      </c>
      <c r="AJ325" s="53"/>
      <c r="AK325" s="57" t="s">
        <v>9433</v>
      </c>
      <c r="AL325" s="57" t="s">
        <v>9501</v>
      </c>
      <c r="AN325" s="57" t="s">
        <v>35</v>
      </c>
      <c r="AO325" s="56"/>
      <c r="AP325" s="56"/>
      <c r="AQ325" s="57" t="s">
        <v>10162</v>
      </c>
      <c r="AR325" s="56"/>
      <c r="AS325" s="53"/>
      <c r="AT325" s="57" t="s">
        <v>10661</v>
      </c>
      <c r="AU325" s="57" t="s">
        <v>537</v>
      </c>
      <c r="AV325" s="57" t="s">
        <v>10813</v>
      </c>
      <c r="AW325" s="56"/>
      <c r="AX325" s="57" t="s">
        <v>421</v>
      </c>
      <c r="AY325" s="57" t="s">
        <v>11016</v>
      </c>
      <c r="AZ325" s="56"/>
      <c r="BA325" s="57" t="s">
        <v>11821</v>
      </c>
      <c r="BB325" s="57" t="s">
        <v>468</v>
      </c>
      <c r="BC325" s="56"/>
      <c r="BD325" s="57" t="s">
        <v>496</v>
      </c>
      <c r="BE325" s="56"/>
      <c r="BF325" s="57" t="s">
        <v>11640</v>
      </c>
      <c r="BG325" s="57" t="s">
        <v>12556</v>
      </c>
      <c r="BH325" s="57" t="s">
        <v>11768</v>
      </c>
    </row>
    <row r="326" spans="4:60">
      <c r="D326" s="56"/>
      <c r="H326" s="56"/>
      <c r="T326" s="56"/>
      <c r="X326" s="56"/>
      <c r="Y326" s="56"/>
      <c r="AA326" s="56"/>
      <c r="AB326" s="56"/>
      <c r="AC326" s="56"/>
      <c r="AG326" s="56"/>
      <c r="AH326" s="56"/>
      <c r="AO326" s="56"/>
      <c r="AP326" s="56"/>
      <c r="AR326" s="56"/>
      <c r="AW326" s="56"/>
      <c r="AZ326" s="56"/>
      <c r="BC326" s="56"/>
      <c r="BE326" s="56"/>
    </row>
    <row r="327" spans="4:60">
      <c r="D327" s="56" t="s">
        <v>122</v>
      </c>
      <c r="E327" s="56" t="s">
        <v>122</v>
      </c>
      <c r="F327" s="56" t="s">
        <v>122</v>
      </c>
      <c r="G327" s="56" t="s">
        <v>122</v>
      </c>
      <c r="H327" s="56" t="s">
        <v>122</v>
      </c>
      <c r="I327" s="56" t="s">
        <v>122</v>
      </c>
      <c r="J327" s="56" t="s">
        <v>122</v>
      </c>
      <c r="K327" s="56" t="s">
        <v>122</v>
      </c>
      <c r="L327" s="56" t="s">
        <v>122</v>
      </c>
      <c r="M327" s="56" t="s">
        <v>122</v>
      </c>
      <c r="N327" s="56" t="s">
        <v>122</v>
      </c>
      <c r="O327" s="56" t="s">
        <v>122</v>
      </c>
      <c r="P327" s="56" t="s">
        <v>122</v>
      </c>
      <c r="Q327" s="56" t="s">
        <v>122</v>
      </c>
      <c r="R327" s="56" t="s">
        <v>122</v>
      </c>
      <c r="S327" s="56" t="s">
        <v>122</v>
      </c>
      <c r="T327" s="56" t="s">
        <v>122</v>
      </c>
      <c r="U327" s="56" t="s">
        <v>122</v>
      </c>
      <c r="V327" s="56" t="s">
        <v>122</v>
      </c>
      <c r="W327" s="56" t="s">
        <v>122</v>
      </c>
      <c r="X327" s="56" t="s">
        <v>122</v>
      </c>
      <c r="Y327" s="56" t="s">
        <v>122</v>
      </c>
      <c r="Z327" s="56" t="s">
        <v>122</v>
      </c>
      <c r="AA327" s="56" t="s">
        <v>122</v>
      </c>
      <c r="AB327" s="56" t="s">
        <v>122</v>
      </c>
      <c r="AC327" s="56" t="s">
        <v>122</v>
      </c>
      <c r="AD327" s="56" t="s">
        <v>122</v>
      </c>
      <c r="AE327" s="56" t="s">
        <v>122</v>
      </c>
      <c r="AF327" s="56" t="s">
        <v>122</v>
      </c>
      <c r="AG327" s="56" t="s">
        <v>122</v>
      </c>
      <c r="AH327" s="56" t="s">
        <v>122</v>
      </c>
      <c r="AI327" s="56" t="s">
        <v>122</v>
      </c>
      <c r="AJ327" s="56" t="s">
        <v>122</v>
      </c>
      <c r="AK327" s="56" t="s">
        <v>122</v>
      </c>
      <c r="AL327" s="56" t="s">
        <v>122</v>
      </c>
      <c r="AM327" s="56" t="s">
        <v>122</v>
      </c>
      <c r="AN327" s="56" t="s">
        <v>122</v>
      </c>
      <c r="AO327" s="56" t="s">
        <v>122</v>
      </c>
      <c r="AP327" s="56" t="s">
        <v>122</v>
      </c>
      <c r="AQ327" s="56" t="s">
        <v>122</v>
      </c>
      <c r="AR327" s="56" t="s">
        <v>122</v>
      </c>
      <c r="AS327" s="56" t="s">
        <v>122</v>
      </c>
      <c r="AT327" s="56" t="s">
        <v>122</v>
      </c>
      <c r="AU327" s="56" t="s">
        <v>122</v>
      </c>
      <c r="AV327" s="56" t="s">
        <v>122</v>
      </c>
      <c r="AW327" s="56" t="s">
        <v>122</v>
      </c>
      <c r="AX327" s="56" t="s">
        <v>122</v>
      </c>
      <c r="AY327" s="56" t="s">
        <v>122</v>
      </c>
      <c r="AZ327" s="56" t="s">
        <v>122</v>
      </c>
      <c r="BA327" s="56" t="s">
        <v>122</v>
      </c>
      <c r="BB327" s="56" t="s">
        <v>122</v>
      </c>
      <c r="BC327" s="56" t="s">
        <v>122</v>
      </c>
      <c r="BD327" s="56" t="s">
        <v>122</v>
      </c>
      <c r="BE327" s="56" t="s">
        <v>122</v>
      </c>
      <c r="BF327" s="56" t="s">
        <v>122</v>
      </c>
      <c r="BG327" s="56" t="s">
        <v>122</v>
      </c>
      <c r="BH327" s="56" t="s">
        <v>122</v>
      </c>
    </row>
    <row r="329" spans="4:60">
      <c r="D329" s="56" t="s">
        <v>115</v>
      </c>
      <c r="E329" s="56" t="s">
        <v>115</v>
      </c>
      <c r="F329" s="56" t="s">
        <v>115</v>
      </c>
      <c r="G329" s="56" t="s">
        <v>115</v>
      </c>
      <c r="H329" s="56" t="s">
        <v>115</v>
      </c>
      <c r="I329" s="56" t="s">
        <v>115</v>
      </c>
      <c r="J329" s="56" t="s">
        <v>115</v>
      </c>
      <c r="K329" s="56" t="s">
        <v>115</v>
      </c>
      <c r="L329" s="56" t="s">
        <v>115</v>
      </c>
      <c r="M329" s="56" t="s">
        <v>115</v>
      </c>
      <c r="N329" s="56" t="s">
        <v>115</v>
      </c>
      <c r="O329" s="56" t="s">
        <v>115</v>
      </c>
      <c r="P329" s="56" t="s">
        <v>115</v>
      </c>
      <c r="Q329" s="56" t="s">
        <v>115</v>
      </c>
      <c r="R329" s="56" t="s">
        <v>115</v>
      </c>
      <c r="S329" s="56" t="s">
        <v>115</v>
      </c>
      <c r="T329" s="56" t="s">
        <v>115</v>
      </c>
      <c r="U329" s="56" t="s">
        <v>115</v>
      </c>
      <c r="V329" s="56" t="s">
        <v>115</v>
      </c>
      <c r="W329" s="56" t="s">
        <v>115</v>
      </c>
      <c r="X329" s="56" t="s">
        <v>115</v>
      </c>
      <c r="Y329" s="56" t="s">
        <v>115</v>
      </c>
      <c r="Z329" s="56" t="s">
        <v>115</v>
      </c>
      <c r="AA329" s="56" t="s">
        <v>115</v>
      </c>
      <c r="AB329" s="56" t="s">
        <v>115</v>
      </c>
      <c r="AC329" s="56" t="s">
        <v>115</v>
      </c>
      <c r="AD329" s="56" t="s">
        <v>115</v>
      </c>
      <c r="AE329" s="56" t="s">
        <v>115</v>
      </c>
      <c r="AF329" s="56" t="s">
        <v>115</v>
      </c>
      <c r="AG329" s="56" t="s">
        <v>115</v>
      </c>
      <c r="AH329" s="56" t="s">
        <v>115</v>
      </c>
      <c r="AI329" s="56" t="s">
        <v>115</v>
      </c>
      <c r="AJ329" s="56" t="s">
        <v>115</v>
      </c>
      <c r="AK329" s="56" t="s">
        <v>115</v>
      </c>
      <c r="AL329" s="56" t="s">
        <v>115</v>
      </c>
      <c r="AM329" s="56" t="s">
        <v>115</v>
      </c>
      <c r="AN329" s="56" t="s">
        <v>115</v>
      </c>
      <c r="AO329" s="56" t="s">
        <v>115</v>
      </c>
      <c r="AP329" s="56" t="s">
        <v>115</v>
      </c>
      <c r="AQ329" s="56" t="s">
        <v>115</v>
      </c>
      <c r="AR329" s="56" t="s">
        <v>115</v>
      </c>
      <c r="AS329" s="56" t="s">
        <v>115</v>
      </c>
      <c r="AT329" s="56" t="s">
        <v>115</v>
      </c>
      <c r="AU329" s="56" t="s">
        <v>115</v>
      </c>
      <c r="AV329" s="56" t="s">
        <v>115</v>
      </c>
      <c r="AW329" s="56" t="s">
        <v>115</v>
      </c>
      <c r="AX329" s="56" t="s">
        <v>115</v>
      </c>
      <c r="AY329" s="56" t="s">
        <v>115</v>
      </c>
      <c r="AZ329" s="56" t="s">
        <v>115</v>
      </c>
      <c r="BA329" s="56" t="s">
        <v>115</v>
      </c>
      <c r="BB329" s="56" t="s">
        <v>115</v>
      </c>
      <c r="BC329" s="56" t="s">
        <v>115</v>
      </c>
      <c r="BD329" s="56" t="s">
        <v>115</v>
      </c>
      <c r="BE329" s="56" t="s">
        <v>115</v>
      </c>
      <c r="BF329" s="56" t="s">
        <v>115</v>
      </c>
      <c r="BG329" s="56" t="s">
        <v>115</v>
      </c>
      <c r="BH329" s="56" t="s">
        <v>115</v>
      </c>
    </row>
    <row r="330" spans="4:60">
      <c r="D330" s="57" t="s">
        <v>116</v>
      </c>
      <c r="E330" s="57" t="s">
        <v>116</v>
      </c>
      <c r="F330" s="57" t="s">
        <v>123</v>
      </c>
      <c r="G330" s="57" t="s">
        <v>123</v>
      </c>
      <c r="H330" s="57" t="s">
        <v>123</v>
      </c>
      <c r="I330" s="57" t="s">
        <v>123</v>
      </c>
      <c r="J330" s="57" t="s">
        <v>123</v>
      </c>
      <c r="K330" s="57" t="s">
        <v>123</v>
      </c>
      <c r="L330" s="57" t="s">
        <v>123</v>
      </c>
      <c r="M330" s="57" t="s">
        <v>123</v>
      </c>
      <c r="N330" s="57" t="s">
        <v>123</v>
      </c>
      <c r="O330" s="57" t="s">
        <v>123</v>
      </c>
      <c r="P330" s="57" t="s">
        <v>123</v>
      </c>
      <c r="Q330" s="57" t="s">
        <v>123</v>
      </c>
      <c r="R330" s="57" t="s">
        <v>123</v>
      </c>
      <c r="S330" s="57" t="s">
        <v>68</v>
      </c>
      <c r="T330" s="57" t="s">
        <v>68</v>
      </c>
      <c r="U330" s="57" t="s">
        <v>123</v>
      </c>
      <c r="V330" s="57" t="s">
        <v>123</v>
      </c>
      <c r="W330" s="57" t="s">
        <v>116</v>
      </c>
      <c r="X330" s="57" t="s">
        <v>213</v>
      </c>
      <c r="Y330" s="57" t="s">
        <v>116</v>
      </c>
      <c r="Z330" s="57" t="s">
        <v>116</v>
      </c>
      <c r="AA330" s="57" t="s">
        <v>116</v>
      </c>
      <c r="AB330" s="57" t="s">
        <v>116</v>
      </c>
      <c r="AC330" s="57" t="s">
        <v>68</v>
      </c>
      <c r="AD330" s="57" t="s">
        <v>116</v>
      </c>
      <c r="AE330" s="57" t="s">
        <v>123</v>
      </c>
      <c r="AF330" s="57" t="s">
        <v>116</v>
      </c>
      <c r="AG330" s="57" t="s">
        <v>213</v>
      </c>
      <c r="AH330" s="57" t="s">
        <v>256</v>
      </c>
      <c r="AI330" s="57" t="s">
        <v>116</v>
      </c>
      <c r="AJ330" s="57" t="s">
        <v>68</v>
      </c>
      <c r="AK330" s="57" t="s">
        <v>68</v>
      </c>
      <c r="AL330" s="57" t="s">
        <v>123</v>
      </c>
      <c r="AM330" s="57" t="s">
        <v>123</v>
      </c>
      <c r="AN330" s="57" t="s">
        <v>116</v>
      </c>
      <c r="AO330" s="57" t="s">
        <v>116</v>
      </c>
      <c r="AP330" s="57" t="s">
        <v>123</v>
      </c>
      <c r="AQ330" s="57" t="s">
        <v>68</v>
      </c>
      <c r="AR330" s="57" t="s">
        <v>116</v>
      </c>
      <c r="AS330" s="57" t="s">
        <v>123</v>
      </c>
      <c r="AT330" s="57" t="s">
        <v>116</v>
      </c>
      <c r="AU330" s="57" t="s">
        <v>116</v>
      </c>
      <c r="AV330" s="57" t="s">
        <v>68</v>
      </c>
      <c r="AW330" s="57" t="s">
        <v>213</v>
      </c>
      <c r="AX330" s="57" t="s">
        <v>68</v>
      </c>
      <c r="AY330" s="57" t="s">
        <v>123</v>
      </c>
      <c r="AZ330" s="57" t="s">
        <v>116</v>
      </c>
      <c r="BA330" s="57" t="s">
        <v>213</v>
      </c>
      <c r="BB330" s="57" t="s">
        <v>116</v>
      </c>
      <c r="BC330" s="57" t="s">
        <v>213</v>
      </c>
      <c r="BD330" s="57" t="s">
        <v>123</v>
      </c>
      <c r="BE330" s="57" t="s">
        <v>116</v>
      </c>
      <c r="BF330" s="57" t="s">
        <v>116</v>
      </c>
      <c r="BG330" s="57" t="s">
        <v>123</v>
      </c>
      <c r="BH330" s="57" t="s">
        <v>213</v>
      </c>
    </row>
    <row r="332" spans="4:60">
      <c r="D332" s="56" t="s">
        <v>117</v>
      </c>
      <c r="E332" s="56" t="s">
        <v>117</v>
      </c>
      <c r="F332" s="56" t="s">
        <v>117</v>
      </c>
      <c r="G332" s="56" t="s">
        <v>117</v>
      </c>
      <c r="H332" s="56" t="s">
        <v>117</v>
      </c>
      <c r="I332" s="56" t="s">
        <v>117</v>
      </c>
      <c r="J332" s="56" t="s">
        <v>117</v>
      </c>
      <c r="K332" s="56" t="s">
        <v>117</v>
      </c>
      <c r="L332" s="56" t="s">
        <v>117</v>
      </c>
      <c r="M332" s="56" t="s">
        <v>117</v>
      </c>
      <c r="N332" s="56" t="s">
        <v>117</v>
      </c>
      <c r="O332" s="56" t="s">
        <v>117</v>
      </c>
      <c r="P332" s="56" t="s">
        <v>117</v>
      </c>
      <c r="Q332" s="56" t="s">
        <v>117</v>
      </c>
      <c r="R332" s="56" t="s">
        <v>117</v>
      </c>
      <c r="S332" s="56" t="s">
        <v>117</v>
      </c>
      <c r="T332" s="56" t="s">
        <v>117</v>
      </c>
      <c r="U332" s="56" t="s">
        <v>117</v>
      </c>
      <c r="V332" s="56" t="s">
        <v>117</v>
      </c>
      <c r="W332" s="56" t="s">
        <v>117</v>
      </c>
      <c r="X332" s="56" t="s">
        <v>117</v>
      </c>
      <c r="Y332" s="56" t="s">
        <v>117</v>
      </c>
      <c r="Z332" s="56" t="s">
        <v>117</v>
      </c>
      <c r="AA332" s="56" t="s">
        <v>117</v>
      </c>
      <c r="AB332" s="56" t="s">
        <v>117</v>
      </c>
      <c r="AC332" s="56" t="s">
        <v>117</v>
      </c>
      <c r="AD332" s="56" t="s">
        <v>117</v>
      </c>
      <c r="AE332" s="56" t="s">
        <v>117</v>
      </c>
      <c r="AF332" s="56" t="s">
        <v>117</v>
      </c>
      <c r="AG332" s="56" t="s">
        <v>117</v>
      </c>
      <c r="AH332" s="56" t="s">
        <v>117</v>
      </c>
      <c r="AI332" s="56" t="s">
        <v>117</v>
      </c>
      <c r="AJ332" s="56" t="s">
        <v>117</v>
      </c>
      <c r="AK332" s="56" t="s">
        <v>117</v>
      </c>
      <c r="AL332" s="56" t="s">
        <v>117</v>
      </c>
      <c r="AM332" s="56" t="s">
        <v>117</v>
      </c>
      <c r="AN332" s="56" t="s">
        <v>117</v>
      </c>
      <c r="AO332" s="56" t="s">
        <v>117</v>
      </c>
      <c r="AP332" s="56" t="s">
        <v>117</v>
      </c>
      <c r="AQ332" s="56" t="s">
        <v>117</v>
      </c>
      <c r="AR332" s="56" t="s">
        <v>117</v>
      </c>
      <c r="AS332" s="56" t="s">
        <v>117</v>
      </c>
      <c r="AT332" s="56" t="s">
        <v>117</v>
      </c>
      <c r="AU332" s="56" t="s">
        <v>117</v>
      </c>
      <c r="AV332" s="56" t="s">
        <v>117</v>
      </c>
      <c r="AW332" s="56" t="s">
        <v>117</v>
      </c>
      <c r="AX332" s="56" t="s">
        <v>117</v>
      </c>
      <c r="AY332" s="56" t="s">
        <v>117</v>
      </c>
      <c r="AZ332" s="56" t="s">
        <v>117</v>
      </c>
      <c r="BA332" s="56" t="s">
        <v>117</v>
      </c>
      <c r="BB332" s="56" t="s">
        <v>117</v>
      </c>
      <c r="BC332" s="56" t="s">
        <v>117</v>
      </c>
      <c r="BD332" s="56" t="s">
        <v>117</v>
      </c>
      <c r="BE332" s="56" t="s">
        <v>117</v>
      </c>
      <c r="BF332" s="56" t="s">
        <v>117</v>
      </c>
      <c r="BG332" s="56" t="s">
        <v>117</v>
      </c>
      <c r="BH332" s="56" t="s">
        <v>117</v>
      </c>
    </row>
    <row r="333" spans="4:60">
      <c r="D333" s="57">
        <v>90000</v>
      </c>
      <c r="E333" s="57">
        <v>0</v>
      </c>
      <c r="F333" s="57" t="s">
        <v>124</v>
      </c>
      <c r="G333" s="57" t="s">
        <v>124</v>
      </c>
      <c r="H333" s="57" t="s">
        <v>124</v>
      </c>
      <c r="I333" s="57" t="s">
        <v>124</v>
      </c>
      <c r="J333" s="57" t="s">
        <v>124</v>
      </c>
      <c r="K333" s="57" t="s">
        <v>124</v>
      </c>
      <c r="L333" s="57" t="s">
        <v>124</v>
      </c>
      <c r="M333" s="57" t="s">
        <v>124</v>
      </c>
      <c r="N333" s="57" t="s">
        <v>124</v>
      </c>
      <c r="O333" s="57" t="s">
        <v>124</v>
      </c>
      <c r="P333" s="57" t="s">
        <v>124</v>
      </c>
      <c r="Q333" s="57" t="s">
        <v>124</v>
      </c>
      <c r="R333" s="57" t="s">
        <v>124</v>
      </c>
      <c r="S333" s="57" t="s">
        <v>124</v>
      </c>
      <c r="T333" s="57" t="s">
        <v>124</v>
      </c>
      <c r="U333" s="57" t="s">
        <v>124</v>
      </c>
      <c r="V333" s="57" t="s">
        <v>124</v>
      </c>
      <c r="W333" s="57">
        <v>2</v>
      </c>
      <c r="X333" s="57" t="s">
        <v>124</v>
      </c>
      <c r="Y333" s="57">
        <v>15.93</v>
      </c>
      <c r="Z333" s="57">
        <v>50000</v>
      </c>
      <c r="AA333" s="57">
        <v>800000</v>
      </c>
      <c r="AB333" s="57">
        <v>272</v>
      </c>
      <c r="AC333" s="57" t="s">
        <v>124</v>
      </c>
      <c r="AD333" s="57">
        <v>200000</v>
      </c>
      <c r="AE333" s="57" t="s">
        <v>124</v>
      </c>
      <c r="AF333" s="57">
        <v>26047</v>
      </c>
      <c r="AG333" s="57" t="s">
        <v>124</v>
      </c>
      <c r="AH333" s="57">
        <v>950</v>
      </c>
      <c r="AI333" s="57">
        <v>350</v>
      </c>
      <c r="AJ333" s="57" t="s">
        <v>124</v>
      </c>
      <c r="AK333" s="57" t="s">
        <v>124</v>
      </c>
      <c r="AL333" s="57" t="s">
        <v>124</v>
      </c>
      <c r="AM333" s="57" t="s">
        <v>124</v>
      </c>
      <c r="AN333" s="57">
        <v>9174</v>
      </c>
      <c r="AO333" s="57">
        <v>273500</v>
      </c>
      <c r="AP333" s="57" t="s">
        <v>124</v>
      </c>
      <c r="AQ333" s="57" t="s">
        <v>124</v>
      </c>
      <c r="AR333" s="57">
        <v>50000</v>
      </c>
      <c r="AS333" s="57" t="s">
        <v>124</v>
      </c>
      <c r="AT333" s="57">
        <v>8456068</v>
      </c>
      <c r="AU333" s="57">
        <v>5000</v>
      </c>
      <c r="AV333" s="57" t="s">
        <v>124</v>
      </c>
      <c r="AW333" s="57" t="s">
        <v>124</v>
      </c>
      <c r="AX333" s="57" t="s">
        <v>124</v>
      </c>
      <c r="AY333" s="57" t="s">
        <v>124</v>
      </c>
      <c r="AZ333" s="57">
        <v>107179</v>
      </c>
      <c r="BA333" s="57" t="s">
        <v>124</v>
      </c>
      <c r="BB333" s="57">
        <v>149635</v>
      </c>
      <c r="BC333" s="57" t="s">
        <v>124</v>
      </c>
      <c r="BD333" s="57" t="s">
        <v>124</v>
      </c>
      <c r="BE333" s="57">
        <v>2057</v>
      </c>
      <c r="BF333" s="57">
        <v>16073</v>
      </c>
      <c r="BG333" s="57" t="s">
        <v>124</v>
      </c>
      <c r="BH333" s="57" t="s">
        <v>124</v>
      </c>
    </row>
    <row r="335" spans="4:60">
      <c r="D335" s="56" t="s">
        <v>118</v>
      </c>
      <c r="E335" s="56" t="s">
        <v>118</v>
      </c>
      <c r="F335" s="56" t="s">
        <v>118</v>
      </c>
      <c r="G335" s="56" t="s">
        <v>118</v>
      </c>
      <c r="H335" s="56" t="s">
        <v>118</v>
      </c>
      <c r="I335" s="56" t="s">
        <v>118</v>
      </c>
      <c r="J335" s="56" t="s">
        <v>118</v>
      </c>
      <c r="K335" s="56" t="s">
        <v>118</v>
      </c>
      <c r="L335" s="56" t="s">
        <v>118</v>
      </c>
      <c r="M335" s="56" t="s">
        <v>118</v>
      </c>
      <c r="N335" s="56" t="s">
        <v>118</v>
      </c>
      <c r="O335" s="56" t="s">
        <v>118</v>
      </c>
      <c r="P335" s="56" t="s">
        <v>118</v>
      </c>
      <c r="Q335" s="56" t="s">
        <v>118</v>
      </c>
      <c r="R335" s="56" t="s">
        <v>118</v>
      </c>
      <c r="S335" s="56" t="s">
        <v>118</v>
      </c>
      <c r="T335" s="56" t="s">
        <v>118</v>
      </c>
      <c r="U335" s="56" t="s">
        <v>118</v>
      </c>
      <c r="V335" s="56" t="s">
        <v>118</v>
      </c>
      <c r="W335" s="56" t="s">
        <v>118</v>
      </c>
      <c r="X335" s="56" t="s">
        <v>118</v>
      </c>
      <c r="Y335" s="56" t="s">
        <v>118</v>
      </c>
      <c r="Z335" s="56" t="s">
        <v>118</v>
      </c>
      <c r="AA335" s="56" t="s">
        <v>118</v>
      </c>
      <c r="AB335" s="56" t="s">
        <v>118</v>
      </c>
      <c r="AC335" s="56" t="s">
        <v>118</v>
      </c>
      <c r="AD335" s="56" t="s">
        <v>118</v>
      </c>
      <c r="AE335" s="56" t="s">
        <v>118</v>
      </c>
      <c r="AF335" s="56" t="s">
        <v>118</v>
      </c>
      <c r="AG335" s="56" t="s">
        <v>118</v>
      </c>
      <c r="AH335" s="56" t="s">
        <v>118</v>
      </c>
      <c r="AI335" s="56" t="s">
        <v>118</v>
      </c>
      <c r="AJ335" s="56" t="s">
        <v>118</v>
      </c>
      <c r="AK335" s="56" t="s">
        <v>118</v>
      </c>
      <c r="AL335" s="56" t="s">
        <v>118</v>
      </c>
      <c r="AM335" s="56" t="s">
        <v>118</v>
      </c>
      <c r="AN335" s="56" t="s">
        <v>118</v>
      </c>
      <c r="AO335" s="56" t="s">
        <v>118</v>
      </c>
      <c r="AP335" s="56" t="s">
        <v>118</v>
      </c>
      <c r="AQ335" s="56" t="s">
        <v>118</v>
      </c>
      <c r="AR335" s="56" t="s">
        <v>118</v>
      </c>
      <c r="AS335" s="56" t="s">
        <v>118</v>
      </c>
      <c r="AT335" s="56" t="s">
        <v>118</v>
      </c>
      <c r="AU335" s="56" t="s">
        <v>118</v>
      </c>
      <c r="AV335" s="56" t="s">
        <v>118</v>
      </c>
      <c r="AW335" s="56" t="s">
        <v>118</v>
      </c>
      <c r="AX335" s="56" t="s">
        <v>118</v>
      </c>
      <c r="AY335" s="56" t="s">
        <v>118</v>
      </c>
      <c r="AZ335" s="56" t="s">
        <v>118</v>
      </c>
      <c r="BA335" s="56" t="s">
        <v>118</v>
      </c>
      <c r="BB335" s="56" t="s">
        <v>118</v>
      </c>
      <c r="BC335" s="56" t="s">
        <v>118</v>
      </c>
      <c r="BD335" s="56" t="s">
        <v>118</v>
      </c>
      <c r="BE335" s="56" t="s">
        <v>118</v>
      </c>
      <c r="BF335" s="56" t="s">
        <v>118</v>
      </c>
      <c r="BG335" s="56" t="s">
        <v>118</v>
      </c>
      <c r="BH335" s="56" t="s">
        <v>118</v>
      </c>
    </row>
    <row r="336" spans="4:60">
      <c r="D336" s="57" t="s">
        <v>349</v>
      </c>
      <c r="E336" s="57" t="s">
        <v>322</v>
      </c>
      <c r="F336" s="57" t="s">
        <v>124</v>
      </c>
      <c r="G336" s="57" t="s">
        <v>124</v>
      </c>
      <c r="H336" s="57" t="s">
        <v>124</v>
      </c>
      <c r="I336" s="57" t="s">
        <v>124</v>
      </c>
      <c r="J336" s="57" t="s">
        <v>124</v>
      </c>
      <c r="K336" s="57" t="s">
        <v>124</v>
      </c>
      <c r="L336" s="57" t="s">
        <v>124</v>
      </c>
      <c r="M336" s="57" t="s">
        <v>124</v>
      </c>
      <c r="N336" s="57" t="s">
        <v>124</v>
      </c>
      <c r="O336" s="57" t="s">
        <v>124</v>
      </c>
      <c r="P336" s="57" t="s">
        <v>124</v>
      </c>
      <c r="Q336" s="57" t="s">
        <v>124</v>
      </c>
      <c r="R336" s="57" t="s">
        <v>124</v>
      </c>
      <c r="S336" s="57" t="s">
        <v>124</v>
      </c>
      <c r="T336" s="57" t="s">
        <v>124</v>
      </c>
      <c r="U336" s="57" t="s">
        <v>124</v>
      </c>
      <c r="V336" s="57" t="s">
        <v>124</v>
      </c>
      <c r="W336" s="57" t="s">
        <v>8704</v>
      </c>
      <c r="X336" s="57" t="s">
        <v>124</v>
      </c>
      <c r="Y336" s="57" t="s">
        <v>8898</v>
      </c>
      <c r="Z336" s="57" t="s">
        <v>163</v>
      </c>
      <c r="AA336" s="57" t="s">
        <v>230</v>
      </c>
      <c r="AB336" s="57" t="s">
        <v>301</v>
      </c>
      <c r="AC336" s="57" t="s">
        <v>124</v>
      </c>
      <c r="AD336" s="57" t="s">
        <v>377</v>
      </c>
      <c r="AE336" s="57" t="s">
        <v>124</v>
      </c>
      <c r="AF336" s="57" t="s">
        <v>485</v>
      </c>
      <c r="AG336" s="57" t="s">
        <v>124</v>
      </c>
      <c r="AH336" s="57" t="s">
        <v>414</v>
      </c>
      <c r="AI336" s="57" t="s">
        <v>9156</v>
      </c>
      <c r="AJ336" s="57" t="s">
        <v>124</v>
      </c>
      <c r="AK336" s="57" t="s">
        <v>124</v>
      </c>
      <c r="AL336" s="57" t="s">
        <v>124</v>
      </c>
      <c r="AM336" s="57" t="s">
        <v>124</v>
      </c>
      <c r="AN336" s="57" t="s">
        <v>9763</v>
      </c>
      <c r="AO336" s="57" t="s">
        <v>280</v>
      </c>
      <c r="AP336" s="57" t="s">
        <v>124</v>
      </c>
      <c r="AQ336" s="57" t="s">
        <v>124</v>
      </c>
      <c r="AR336" s="57" t="s">
        <v>10313</v>
      </c>
      <c r="AS336" s="57" t="s">
        <v>124</v>
      </c>
      <c r="AT336" s="57" t="s">
        <v>10662</v>
      </c>
      <c r="AU336" s="57" t="s">
        <v>538</v>
      </c>
      <c r="AV336" s="57" t="s">
        <v>124</v>
      </c>
      <c r="AW336" s="57" t="s">
        <v>124</v>
      </c>
      <c r="AX336" s="57" t="s">
        <v>124</v>
      </c>
      <c r="AY336" s="57" t="s">
        <v>124</v>
      </c>
      <c r="AZ336" s="57" t="s">
        <v>11202</v>
      </c>
      <c r="BA336" s="57" t="s">
        <v>124</v>
      </c>
      <c r="BB336" s="57" t="s">
        <v>469</v>
      </c>
      <c r="BC336" s="57" t="s">
        <v>124</v>
      </c>
      <c r="BD336" s="57" t="s">
        <v>124</v>
      </c>
      <c r="BE336" s="57" t="s">
        <v>11533</v>
      </c>
      <c r="BF336" s="57" t="s">
        <v>11641</v>
      </c>
      <c r="BG336" s="57" t="s">
        <v>124</v>
      </c>
      <c r="BH336" s="57" t="s">
        <v>124</v>
      </c>
    </row>
    <row r="338" spans="4:60">
      <c r="D338" s="56" t="s">
        <v>119</v>
      </c>
      <c r="E338" s="56" t="s">
        <v>119</v>
      </c>
      <c r="F338" s="56" t="s">
        <v>119</v>
      </c>
      <c r="G338" s="56" t="s">
        <v>119</v>
      </c>
      <c r="H338" s="56" t="s">
        <v>119</v>
      </c>
      <c r="I338" s="56" t="s">
        <v>119</v>
      </c>
      <c r="J338" s="56" t="s">
        <v>119</v>
      </c>
      <c r="K338" s="56" t="s">
        <v>119</v>
      </c>
      <c r="L338" s="56" t="s">
        <v>119</v>
      </c>
      <c r="M338" s="56" t="s">
        <v>119</v>
      </c>
      <c r="N338" s="56" t="s">
        <v>119</v>
      </c>
      <c r="O338" s="56" t="s">
        <v>119</v>
      </c>
      <c r="P338" s="56" t="s">
        <v>119</v>
      </c>
      <c r="Q338" s="56" t="s">
        <v>119</v>
      </c>
      <c r="R338" s="56" t="s">
        <v>119</v>
      </c>
      <c r="S338" s="56" t="s">
        <v>119</v>
      </c>
      <c r="T338" s="56" t="s">
        <v>119</v>
      </c>
      <c r="U338" s="56" t="s">
        <v>119</v>
      </c>
      <c r="V338" s="56" t="s">
        <v>119</v>
      </c>
      <c r="W338" s="56" t="s">
        <v>119</v>
      </c>
      <c r="X338" s="56" t="s">
        <v>119</v>
      </c>
      <c r="Y338" s="56" t="s">
        <v>119</v>
      </c>
      <c r="Z338" s="56" t="s">
        <v>119</v>
      </c>
      <c r="AA338" s="56" t="s">
        <v>119</v>
      </c>
      <c r="AB338" s="56" t="s">
        <v>119</v>
      </c>
      <c r="AC338" s="56" t="s">
        <v>119</v>
      </c>
      <c r="AD338" s="56" t="s">
        <v>119</v>
      </c>
      <c r="AE338" s="56" t="s">
        <v>119</v>
      </c>
      <c r="AF338" s="56" t="s">
        <v>119</v>
      </c>
      <c r="AG338" s="56" t="s">
        <v>119</v>
      </c>
      <c r="AH338" s="56" t="s">
        <v>119</v>
      </c>
      <c r="AI338" s="56" t="s">
        <v>119</v>
      </c>
      <c r="AJ338" s="56" t="s">
        <v>119</v>
      </c>
      <c r="AK338" s="56" t="s">
        <v>119</v>
      </c>
      <c r="AL338" s="56" t="s">
        <v>119</v>
      </c>
      <c r="AM338" s="56" t="s">
        <v>119</v>
      </c>
      <c r="AN338" s="56" t="s">
        <v>119</v>
      </c>
      <c r="AO338" s="56" t="s">
        <v>119</v>
      </c>
      <c r="AP338" s="56" t="s">
        <v>119</v>
      </c>
      <c r="AQ338" s="56" t="s">
        <v>119</v>
      </c>
      <c r="AR338" s="56" t="s">
        <v>119</v>
      </c>
      <c r="AS338" s="56" t="s">
        <v>119</v>
      </c>
      <c r="AT338" s="56" t="s">
        <v>119</v>
      </c>
      <c r="AU338" s="56" t="s">
        <v>119</v>
      </c>
      <c r="AV338" s="56" t="s">
        <v>119</v>
      </c>
      <c r="AW338" s="56" t="s">
        <v>119</v>
      </c>
      <c r="AX338" s="56" t="s">
        <v>119</v>
      </c>
      <c r="AY338" s="56" t="s">
        <v>119</v>
      </c>
      <c r="AZ338" s="56" t="s">
        <v>119</v>
      </c>
      <c r="BA338" s="56" t="s">
        <v>119</v>
      </c>
      <c r="BB338" s="56" t="s">
        <v>119</v>
      </c>
      <c r="BC338" s="56" t="s">
        <v>119</v>
      </c>
      <c r="BD338" s="56" t="s">
        <v>119</v>
      </c>
      <c r="BE338" s="56" t="s">
        <v>119</v>
      </c>
      <c r="BF338" s="56" t="s">
        <v>119</v>
      </c>
      <c r="BG338" s="56" t="s">
        <v>119</v>
      </c>
      <c r="BH338" s="56" t="s">
        <v>119</v>
      </c>
    </row>
    <row r="339" spans="4:60">
      <c r="D339" s="57">
        <v>0</v>
      </c>
      <c r="F339" s="57" t="s">
        <v>124</v>
      </c>
      <c r="G339" s="57" t="s">
        <v>124</v>
      </c>
      <c r="H339" s="57" t="s">
        <v>124</v>
      </c>
      <c r="I339" s="57" t="s">
        <v>124</v>
      </c>
      <c r="J339" s="57" t="s">
        <v>124</v>
      </c>
      <c r="K339" s="57" t="s">
        <v>124</v>
      </c>
      <c r="L339" s="57" t="s">
        <v>124</v>
      </c>
      <c r="M339" s="57" t="s">
        <v>124</v>
      </c>
      <c r="N339" s="57" t="s">
        <v>124</v>
      </c>
      <c r="O339" s="57" t="s">
        <v>124</v>
      </c>
      <c r="P339" s="57" t="s">
        <v>124</v>
      </c>
      <c r="Q339" s="57" t="s">
        <v>124</v>
      </c>
      <c r="R339" s="57" t="s">
        <v>124</v>
      </c>
      <c r="S339" s="57" t="s">
        <v>124</v>
      </c>
      <c r="T339" s="57" t="s">
        <v>124</v>
      </c>
      <c r="U339" s="57" t="s">
        <v>124</v>
      </c>
      <c r="V339" s="57" t="s">
        <v>124</v>
      </c>
      <c r="W339" s="57">
        <v>100</v>
      </c>
      <c r="X339" s="57" t="s">
        <v>124</v>
      </c>
      <c r="Y339" s="57">
        <v>0</v>
      </c>
      <c r="Z339" s="57">
        <v>50</v>
      </c>
      <c r="AA339" s="57">
        <v>28</v>
      </c>
      <c r="AB339" s="57">
        <v>94</v>
      </c>
      <c r="AC339" s="57" t="s">
        <v>124</v>
      </c>
      <c r="AD339" s="57">
        <v>0</v>
      </c>
      <c r="AE339" s="57" t="s">
        <v>124</v>
      </c>
      <c r="AF339" s="57">
        <v>0</v>
      </c>
      <c r="AG339" s="57" t="s">
        <v>124</v>
      </c>
      <c r="AH339" s="57">
        <v>0</v>
      </c>
      <c r="AI339" s="57">
        <v>0</v>
      </c>
      <c r="AJ339" s="57" t="s">
        <v>124</v>
      </c>
      <c r="AK339" s="57" t="s">
        <v>124</v>
      </c>
      <c r="AL339" s="57" t="s">
        <v>124</v>
      </c>
      <c r="AM339" s="57" t="s">
        <v>124</v>
      </c>
      <c r="AN339" s="57">
        <v>0</v>
      </c>
      <c r="AO339" s="57">
        <v>0</v>
      </c>
      <c r="AP339" s="57" t="s">
        <v>124</v>
      </c>
      <c r="AQ339" s="57" t="s">
        <v>124</v>
      </c>
      <c r="AR339" s="57">
        <v>0</v>
      </c>
      <c r="AS339" s="57" t="s">
        <v>124</v>
      </c>
      <c r="AT339" s="57">
        <v>100</v>
      </c>
      <c r="AU339" s="57">
        <v>0</v>
      </c>
      <c r="AV339" s="57" t="s">
        <v>124</v>
      </c>
      <c r="AW339" s="57" t="s">
        <v>124</v>
      </c>
      <c r="AX339" s="57" t="s">
        <v>124</v>
      </c>
      <c r="AY339" s="57" t="s">
        <v>124</v>
      </c>
      <c r="AZ339" s="57">
        <v>83</v>
      </c>
      <c r="BA339" s="57" t="s">
        <v>124</v>
      </c>
      <c r="BB339" s="57">
        <v>15</v>
      </c>
      <c r="BC339" s="57" t="s">
        <v>124</v>
      </c>
      <c r="BD339" s="57" t="s">
        <v>124</v>
      </c>
      <c r="BE339" s="57">
        <v>0</v>
      </c>
      <c r="BF339" s="57">
        <v>0</v>
      </c>
      <c r="BG339" s="57" t="s">
        <v>124</v>
      </c>
      <c r="BH339" s="57" t="s">
        <v>124</v>
      </c>
    </row>
    <row r="341" spans="4:60">
      <c r="D341" s="56" t="s">
        <v>120</v>
      </c>
      <c r="E341" s="56" t="s">
        <v>120</v>
      </c>
      <c r="F341" s="56" t="s">
        <v>120</v>
      </c>
      <c r="G341" s="56" t="s">
        <v>120</v>
      </c>
      <c r="H341" s="56" t="s">
        <v>120</v>
      </c>
      <c r="I341" s="56" t="s">
        <v>120</v>
      </c>
      <c r="J341" s="56" t="s">
        <v>120</v>
      </c>
      <c r="K341" s="56" t="s">
        <v>120</v>
      </c>
      <c r="L341" s="56" t="s">
        <v>120</v>
      </c>
      <c r="M341" s="56" t="s">
        <v>120</v>
      </c>
      <c r="N341" s="56" t="s">
        <v>120</v>
      </c>
      <c r="O341" s="56" t="s">
        <v>120</v>
      </c>
      <c r="P341" s="56" t="s">
        <v>120</v>
      </c>
      <c r="Q341" s="56" t="s">
        <v>120</v>
      </c>
      <c r="R341" s="56" t="s">
        <v>120</v>
      </c>
      <c r="S341" s="56" t="s">
        <v>120</v>
      </c>
      <c r="T341" s="56" t="s">
        <v>120</v>
      </c>
      <c r="U341" s="56" t="s">
        <v>120</v>
      </c>
      <c r="V341" s="56" t="s">
        <v>120</v>
      </c>
      <c r="W341" s="56" t="s">
        <v>120</v>
      </c>
      <c r="X341" s="56" t="s">
        <v>120</v>
      </c>
      <c r="Y341" s="56" t="s">
        <v>120</v>
      </c>
      <c r="Z341" s="56" t="s">
        <v>120</v>
      </c>
      <c r="AA341" s="56" t="s">
        <v>120</v>
      </c>
      <c r="AB341" s="56" t="s">
        <v>120</v>
      </c>
      <c r="AC341" s="56" t="s">
        <v>120</v>
      </c>
      <c r="AD341" s="56" t="s">
        <v>120</v>
      </c>
      <c r="AE341" s="56" t="s">
        <v>120</v>
      </c>
      <c r="AF341" s="56" t="s">
        <v>120</v>
      </c>
      <c r="AG341" s="56" t="s">
        <v>120</v>
      </c>
      <c r="AH341" s="56" t="s">
        <v>120</v>
      </c>
      <c r="AI341" s="56" t="s">
        <v>120</v>
      </c>
      <c r="AJ341" s="56" t="s">
        <v>120</v>
      </c>
      <c r="AK341" s="56" t="s">
        <v>120</v>
      </c>
      <c r="AL341" s="56" t="s">
        <v>120</v>
      </c>
      <c r="AM341" s="56" t="s">
        <v>120</v>
      </c>
      <c r="AN341" s="56" t="s">
        <v>120</v>
      </c>
      <c r="AO341" s="56" t="s">
        <v>120</v>
      </c>
      <c r="AP341" s="56" t="s">
        <v>120</v>
      </c>
      <c r="AQ341" s="56" t="s">
        <v>120</v>
      </c>
      <c r="AR341" s="56" t="s">
        <v>120</v>
      </c>
      <c r="AS341" s="56" t="s">
        <v>120</v>
      </c>
      <c r="AT341" s="56" t="s">
        <v>120</v>
      </c>
      <c r="AU341" s="56" t="s">
        <v>120</v>
      </c>
      <c r="AV341" s="56" t="s">
        <v>120</v>
      </c>
      <c r="AW341" s="56" t="s">
        <v>120</v>
      </c>
      <c r="AX341" s="56" t="s">
        <v>120</v>
      </c>
      <c r="AY341" s="56" t="s">
        <v>120</v>
      </c>
      <c r="AZ341" s="56" t="s">
        <v>120</v>
      </c>
      <c r="BA341" s="56" t="s">
        <v>120</v>
      </c>
      <c r="BB341" s="56" t="s">
        <v>120</v>
      </c>
      <c r="BC341" s="56" t="s">
        <v>120</v>
      </c>
      <c r="BD341" s="56" t="s">
        <v>120</v>
      </c>
      <c r="BE341" s="56" t="s">
        <v>120</v>
      </c>
      <c r="BF341" s="56" t="s">
        <v>120</v>
      </c>
      <c r="BG341" s="56" t="s">
        <v>120</v>
      </c>
      <c r="BH341" s="56" t="s">
        <v>120</v>
      </c>
    </row>
    <row r="342" spans="4:60">
      <c r="D342" s="56"/>
      <c r="F342" s="57" t="s">
        <v>206</v>
      </c>
      <c r="G342" s="57" t="s">
        <v>458</v>
      </c>
      <c r="H342" s="57" t="s">
        <v>365</v>
      </c>
      <c r="I342" s="57" t="s">
        <v>439</v>
      </c>
      <c r="J342" s="57" t="s">
        <v>6018</v>
      </c>
      <c r="K342" s="57" t="s">
        <v>6188</v>
      </c>
      <c r="L342" s="57" t="s">
        <v>12173</v>
      </c>
      <c r="M342" s="57" t="s">
        <v>6396</v>
      </c>
      <c r="N342" s="57" t="s">
        <v>6616</v>
      </c>
      <c r="O342" s="57" t="s">
        <v>6877</v>
      </c>
      <c r="P342" s="57" t="s">
        <v>7607</v>
      </c>
      <c r="Q342" s="57" t="s">
        <v>7761</v>
      </c>
      <c r="R342" s="57" t="s">
        <v>8005</v>
      </c>
      <c r="S342" s="57" t="s">
        <v>8124</v>
      </c>
      <c r="T342" s="56"/>
      <c r="U342" s="57" t="s">
        <v>8423</v>
      </c>
      <c r="V342" s="57" t="s">
        <v>8594</v>
      </c>
      <c r="X342" s="56"/>
      <c r="Y342" s="56"/>
      <c r="Z342" s="57" t="s">
        <v>164</v>
      </c>
      <c r="AA342" s="56"/>
      <c r="AC342" s="56"/>
      <c r="AD342" s="57" t="s">
        <v>380</v>
      </c>
      <c r="AE342" s="57" t="s">
        <v>261</v>
      </c>
      <c r="AF342" s="57" t="s">
        <v>260</v>
      </c>
      <c r="AG342" s="56"/>
      <c r="AH342" s="57" t="s">
        <v>411</v>
      </c>
      <c r="AI342" s="56"/>
      <c r="AK342" s="57" t="s">
        <v>9434</v>
      </c>
      <c r="AL342" s="57" t="s">
        <v>9502</v>
      </c>
      <c r="AM342" s="57" t="s">
        <v>510</v>
      </c>
      <c r="AN342" s="57" t="s">
        <v>35</v>
      </c>
      <c r="AO342" s="56"/>
      <c r="AP342" s="57" t="s">
        <v>9940</v>
      </c>
      <c r="AQ342" s="57" t="s">
        <v>10163</v>
      </c>
      <c r="AR342" s="56"/>
      <c r="AS342" s="57" t="s">
        <v>10484</v>
      </c>
      <c r="AT342" s="57" t="s">
        <v>10641</v>
      </c>
      <c r="AU342" s="57" t="s">
        <v>537</v>
      </c>
      <c r="AV342" s="57" t="s">
        <v>10814</v>
      </c>
      <c r="AW342" s="56"/>
      <c r="AX342" s="57" t="s">
        <v>421</v>
      </c>
      <c r="AY342" s="57" t="s">
        <v>11017</v>
      </c>
      <c r="AZ342" s="56"/>
      <c r="BA342" s="57" t="s">
        <v>11820</v>
      </c>
      <c r="BB342" s="57" t="s">
        <v>468</v>
      </c>
      <c r="BC342" s="56"/>
      <c r="BD342" s="57" t="s">
        <v>496</v>
      </c>
      <c r="BE342" s="56"/>
      <c r="BF342" s="57" t="s">
        <v>11641</v>
      </c>
      <c r="BG342" s="57" t="s">
        <v>12557</v>
      </c>
      <c r="BH342" s="56"/>
    </row>
    <row r="343" spans="4:60">
      <c r="D343" s="56"/>
      <c r="T343" s="56"/>
      <c r="X343" s="56"/>
      <c r="Y343" s="56"/>
      <c r="AA343" s="56"/>
      <c r="AC343" s="56"/>
      <c r="AG343" s="56"/>
      <c r="AI343" s="56"/>
      <c r="AO343" s="56"/>
      <c r="AR343" s="56"/>
      <c r="AW343" s="56"/>
      <c r="AZ343" s="56"/>
      <c r="BC343" s="56"/>
      <c r="BE343" s="56"/>
      <c r="BH343" s="56"/>
    </row>
    <row r="344" spans="4:60">
      <c r="D344" s="56" t="s">
        <v>15</v>
      </c>
      <c r="E344" s="56" t="s">
        <v>15</v>
      </c>
      <c r="F344" s="56" t="s">
        <v>15</v>
      </c>
      <c r="G344" s="56" t="s">
        <v>15</v>
      </c>
      <c r="H344" s="56" t="s">
        <v>15</v>
      </c>
      <c r="I344" s="56" t="s">
        <v>15</v>
      </c>
      <c r="J344" s="56" t="s">
        <v>15</v>
      </c>
      <c r="K344" s="56" t="s">
        <v>15</v>
      </c>
      <c r="L344" s="56" t="s">
        <v>15</v>
      </c>
      <c r="M344" s="56" t="s">
        <v>15</v>
      </c>
      <c r="N344" s="56" t="s">
        <v>15</v>
      </c>
      <c r="O344" s="56" t="s">
        <v>15</v>
      </c>
      <c r="P344" s="56" t="s">
        <v>15</v>
      </c>
      <c r="Q344" s="56" t="s">
        <v>15</v>
      </c>
      <c r="R344" s="56" t="s">
        <v>15</v>
      </c>
      <c r="S344" s="56" t="s">
        <v>15</v>
      </c>
      <c r="T344" s="56" t="s">
        <v>15</v>
      </c>
      <c r="U344" s="56" t="s">
        <v>15</v>
      </c>
      <c r="V344" s="56" t="s">
        <v>15</v>
      </c>
      <c r="W344" s="56" t="s">
        <v>15</v>
      </c>
      <c r="X344" s="56" t="s">
        <v>15</v>
      </c>
      <c r="Y344" s="56" t="s">
        <v>15</v>
      </c>
      <c r="Z344" s="56" t="s">
        <v>15</v>
      </c>
      <c r="AA344" s="56" t="s">
        <v>15</v>
      </c>
      <c r="AB344" s="56" t="s">
        <v>15</v>
      </c>
      <c r="AC344" s="56" t="s">
        <v>15</v>
      </c>
      <c r="AD344" s="56" t="s">
        <v>15</v>
      </c>
      <c r="AE344" s="56" t="s">
        <v>15</v>
      </c>
      <c r="AF344" s="56" t="s">
        <v>15</v>
      </c>
      <c r="AG344" s="56" t="s">
        <v>15</v>
      </c>
      <c r="AH344" s="56" t="s">
        <v>15</v>
      </c>
      <c r="AI344" s="56" t="s">
        <v>15</v>
      </c>
      <c r="AJ344" s="56" t="s">
        <v>15</v>
      </c>
      <c r="AK344" s="56" t="s">
        <v>15</v>
      </c>
      <c r="AL344" s="56" t="s">
        <v>15</v>
      </c>
      <c r="AM344" s="56" t="s">
        <v>15</v>
      </c>
      <c r="AN344" s="56" t="s">
        <v>15</v>
      </c>
      <c r="AO344" s="56" t="s">
        <v>15</v>
      </c>
      <c r="AP344" s="56" t="s">
        <v>15</v>
      </c>
      <c r="AQ344" s="56" t="s">
        <v>15</v>
      </c>
      <c r="AR344" s="56" t="s">
        <v>15</v>
      </c>
      <c r="AS344" s="56" t="s">
        <v>15</v>
      </c>
      <c r="AT344" s="56" t="s">
        <v>15</v>
      </c>
      <c r="AU344" s="56" t="s">
        <v>15</v>
      </c>
      <c r="AV344" s="56" t="s">
        <v>15</v>
      </c>
      <c r="AW344" s="56" t="s">
        <v>15</v>
      </c>
      <c r="AX344" s="56" t="s">
        <v>15</v>
      </c>
      <c r="AY344" s="56" t="s">
        <v>15</v>
      </c>
      <c r="AZ344" s="56" t="s">
        <v>15</v>
      </c>
      <c r="BA344" s="56" t="s">
        <v>15</v>
      </c>
      <c r="BB344" s="56" t="s">
        <v>15</v>
      </c>
      <c r="BC344" s="56" t="s">
        <v>15</v>
      </c>
      <c r="BD344" s="56" t="s">
        <v>15</v>
      </c>
      <c r="BE344" s="56" t="s">
        <v>15</v>
      </c>
      <c r="BF344" s="56" t="s">
        <v>15</v>
      </c>
      <c r="BG344" s="56" t="s">
        <v>15</v>
      </c>
      <c r="BH344" s="56" t="s">
        <v>15</v>
      </c>
    </row>
    <row r="346" spans="4:60">
      <c r="D346" s="56" t="s">
        <v>115</v>
      </c>
      <c r="E346" s="56" t="s">
        <v>115</v>
      </c>
      <c r="F346" s="56" t="s">
        <v>115</v>
      </c>
      <c r="G346" s="56" t="s">
        <v>115</v>
      </c>
      <c r="H346" s="56" t="s">
        <v>115</v>
      </c>
      <c r="I346" s="56" t="s">
        <v>115</v>
      </c>
      <c r="J346" s="56" t="s">
        <v>115</v>
      </c>
      <c r="K346" s="56" t="s">
        <v>115</v>
      </c>
      <c r="L346" s="56" t="s">
        <v>115</v>
      </c>
      <c r="M346" s="56" t="s">
        <v>115</v>
      </c>
      <c r="N346" s="56" t="s">
        <v>115</v>
      </c>
      <c r="O346" s="56" t="s">
        <v>115</v>
      </c>
      <c r="P346" s="56" t="s">
        <v>115</v>
      </c>
      <c r="Q346" s="56" t="s">
        <v>115</v>
      </c>
      <c r="R346" s="56" t="s">
        <v>115</v>
      </c>
      <c r="S346" s="56" t="s">
        <v>115</v>
      </c>
      <c r="T346" s="56" t="s">
        <v>115</v>
      </c>
      <c r="U346" s="56" t="s">
        <v>115</v>
      </c>
      <c r="V346" s="56" t="s">
        <v>115</v>
      </c>
      <c r="W346" s="56" t="s">
        <v>115</v>
      </c>
      <c r="X346" s="56" t="s">
        <v>115</v>
      </c>
      <c r="Y346" s="56" t="s">
        <v>115</v>
      </c>
      <c r="Z346" s="56" t="s">
        <v>115</v>
      </c>
      <c r="AA346" s="56" t="s">
        <v>115</v>
      </c>
      <c r="AB346" s="56" t="s">
        <v>115</v>
      </c>
      <c r="AC346" s="56" t="s">
        <v>115</v>
      </c>
      <c r="AD346" s="56" t="s">
        <v>115</v>
      </c>
      <c r="AE346" s="56" t="s">
        <v>115</v>
      </c>
      <c r="AF346" s="56" t="s">
        <v>115</v>
      </c>
      <c r="AG346" s="56" t="s">
        <v>115</v>
      </c>
      <c r="AH346" s="56" t="s">
        <v>115</v>
      </c>
      <c r="AI346" s="56" t="s">
        <v>115</v>
      </c>
      <c r="AJ346" s="56" t="s">
        <v>115</v>
      </c>
      <c r="AK346" s="56" t="s">
        <v>115</v>
      </c>
      <c r="AL346" s="56" t="s">
        <v>115</v>
      </c>
      <c r="AM346" s="56" t="s">
        <v>115</v>
      </c>
      <c r="AN346" s="56" t="s">
        <v>115</v>
      </c>
      <c r="AO346" s="56" t="s">
        <v>115</v>
      </c>
      <c r="AP346" s="56" t="s">
        <v>115</v>
      </c>
      <c r="AQ346" s="56" t="s">
        <v>115</v>
      </c>
      <c r="AR346" s="56" t="s">
        <v>115</v>
      </c>
      <c r="AS346" s="56" t="s">
        <v>115</v>
      </c>
      <c r="AT346" s="56" t="s">
        <v>115</v>
      </c>
      <c r="AU346" s="56" t="s">
        <v>115</v>
      </c>
      <c r="AV346" s="56" t="s">
        <v>115</v>
      </c>
      <c r="AW346" s="56" t="s">
        <v>115</v>
      </c>
      <c r="AX346" s="56" t="s">
        <v>115</v>
      </c>
      <c r="AY346" s="56" t="s">
        <v>115</v>
      </c>
      <c r="AZ346" s="56" t="s">
        <v>115</v>
      </c>
      <c r="BA346" s="56" t="s">
        <v>115</v>
      </c>
      <c r="BB346" s="56" t="s">
        <v>115</v>
      </c>
      <c r="BC346" s="56" t="s">
        <v>115</v>
      </c>
      <c r="BD346" s="56" t="s">
        <v>115</v>
      </c>
      <c r="BE346" s="56" t="s">
        <v>115</v>
      </c>
      <c r="BF346" s="56" t="s">
        <v>115</v>
      </c>
      <c r="BG346" s="56" t="s">
        <v>115</v>
      </c>
      <c r="BH346" s="56" t="s">
        <v>115</v>
      </c>
    </row>
    <row r="347" spans="4:60">
      <c r="D347" s="57" t="s">
        <v>116</v>
      </c>
      <c r="E347" s="57" t="s">
        <v>123</v>
      </c>
      <c r="F347" s="57" t="s">
        <v>123</v>
      </c>
      <c r="G347" s="57" t="s">
        <v>116</v>
      </c>
      <c r="H347" s="57" t="s">
        <v>123</v>
      </c>
      <c r="I347" s="57" t="s">
        <v>123</v>
      </c>
      <c r="J347" s="57" t="s">
        <v>123</v>
      </c>
      <c r="K347" s="57" t="s">
        <v>123</v>
      </c>
      <c r="L347" s="57" t="s">
        <v>123</v>
      </c>
      <c r="M347" s="57" t="s">
        <v>123</v>
      </c>
      <c r="N347" s="57" t="s">
        <v>123</v>
      </c>
      <c r="O347" s="57" t="s">
        <v>123</v>
      </c>
      <c r="P347" s="57" t="s">
        <v>123</v>
      </c>
      <c r="Q347" s="57" t="s">
        <v>123</v>
      </c>
      <c r="R347" s="57" t="s">
        <v>68</v>
      </c>
      <c r="S347" s="57" t="s">
        <v>68</v>
      </c>
      <c r="T347" s="57" t="s">
        <v>123</v>
      </c>
      <c r="U347" s="57" t="s">
        <v>123</v>
      </c>
      <c r="V347" s="57" t="s">
        <v>123</v>
      </c>
      <c r="W347" s="57" t="s">
        <v>123</v>
      </c>
      <c r="X347" s="57" t="s">
        <v>213</v>
      </c>
      <c r="Y347" s="57" t="s">
        <v>123</v>
      </c>
      <c r="Z347" s="57" t="s">
        <v>123</v>
      </c>
      <c r="AA347" s="57" t="s">
        <v>116</v>
      </c>
      <c r="AB347" s="57" t="s">
        <v>123</v>
      </c>
      <c r="AC347" s="57" t="s">
        <v>68</v>
      </c>
      <c r="AD347" s="57" t="s">
        <v>256</v>
      </c>
      <c r="AE347" s="57" t="s">
        <v>123</v>
      </c>
      <c r="AF347" s="57" t="s">
        <v>116</v>
      </c>
      <c r="AG347" s="57" t="s">
        <v>213</v>
      </c>
      <c r="AH347" s="57" t="s">
        <v>123</v>
      </c>
      <c r="AI347" s="57" t="s">
        <v>123</v>
      </c>
      <c r="AJ347" s="57" t="s">
        <v>68</v>
      </c>
      <c r="AK347" s="57" t="s">
        <v>123</v>
      </c>
      <c r="AL347" s="57" t="s">
        <v>123</v>
      </c>
      <c r="AM347" s="57" t="s">
        <v>123</v>
      </c>
      <c r="AN347" s="57" t="s">
        <v>123</v>
      </c>
      <c r="AO347" s="57" t="s">
        <v>123</v>
      </c>
      <c r="AP347" s="57" t="s">
        <v>123</v>
      </c>
      <c r="AQ347" s="57" t="s">
        <v>213</v>
      </c>
      <c r="AR347" s="57" t="s">
        <v>123</v>
      </c>
      <c r="AS347" s="57" t="s">
        <v>123</v>
      </c>
      <c r="AT347" s="57" t="s">
        <v>123</v>
      </c>
      <c r="AU347" s="57" t="s">
        <v>123</v>
      </c>
      <c r="AV347" s="57" t="s">
        <v>123</v>
      </c>
      <c r="AW347" s="57" t="s">
        <v>213</v>
      </c>
      <c r="AX347" s="57" t="s">
        <v>68</v>
      </c>
      <c r="AY347" s="57" t="s">
        <v>116</v>
      </c>
      <c r="AZ347" s="57" t="s">
        <v>123</v>
      </c>
      <c r="BA347" s="57" t="s">
        <v>213</v>
      </c>
      <c r="BB347" s="57" t="s">
        <v>123</v>
      </c>
      <c r="BC347" s="57" t="s">
        <v>213</v>
      </c>
      <c r="BD347" s="57" t="s">
        <v>68</v>
      </c>
      <c r="BE347" s="57" t="s">
        <v>123</v>
      </c>
      <c r="BF347" s="57" t="s">
        <v>123</v>
      </c>
      <c r="BG347" s="57" t="s">
        <v>213</v>
      </c>
      <c r="BH347" s="57" t="s">
        <v>116</v>
      </c>
    </row>
    <row r="349" spans="4:60">
      <c r="D349" s="56" t="s">
        <v>117</v>
      </c>
      <c r="E349" s="56" t="s">
        <v>117</v>
      </c>
      <c r="F349" s="56" t="s">
        <v>117</v>
      </c>
      <c r="G349" s="56" t="s">
        <v>117</v>
      </c>
      <c r="H349" s="56" t="s">
        <v>117</v>
      </c>
      <c r="I349" s="56" t="s">
        <v>117</v>
      </c>
      <c r="J349" s="56" t="s">
        <v>117</v>
      </c>
      <c r="K349" s="56" t="s">
        <v>117</v>
      </c>
      <c r="L349" s="56" t="s">
        <v>117</v>
      </c>
      <c r="M349" s="56" t="s">
        <v>117</v>
      </c>
      <c r="N349" s="56" t="s">
        <v>117</v>
      </c>
      <c r="O349" s="56" t="s">
        <v>117</v>
      </c>
      <c r="P349" s="56" t="s">
        <v>117</v>
      </c>
      <c r="Q349" s="56" t="s">
        <v>117</v>
      </c>
      <c r="R349" s="56" t="s">
        <v>117</v>
      </c>
      <c r="S349" s="56" t="s">
        <v>117</v>
      </c>
      <c r="T349" s="56" t="s">
        <v>117</v>
      </c>
      <c r="U349" s="56" t="s">
        <v>117</v>
      </c>
      <c r="V349" s="56" t="s">
        <v>117</v>
      </c>
      <c r="W349" s="56" t="s">
        <v>117</v>
      </c>
      <c r="X349" s="56" t="s">
        <v>117</v>
      </c>
      <c r="Y349" s="56" t="s">
        <v>117</v>
      </c>
      <c r="Z349" s="56" t="s">
        <v>117</v>
      </c>
      <c r="AA349" s="56" t="s">
        <v>117</v>
      </c>
      <c r="AB349" s="56" t="s">
        <v>117</v>
      </c>
      <c r="AC349" s="56" t="s">
        <v>117</v>
      </c>
      <c r="AD349" s="56" t="s">
        <v>117</v>
      </c>
      <c r="AE349" s="56" t="s">
        <v>117</v>
      </c>
      <c r="AF349" s="56" t="s">
        <v>117</v>
      </c>
      <c r="AG349" s="56" t="s">
        <v>117</v>
      </c>
      <c r="AH349" s="56" t="s">
        <v>117</v>
      </c>
      <c r="AI349" s="56" t="s">
        <v>117</v>
      </c>
      <c r="AJ349" s="56" t="s">
        <v>117</v>
      </c>
      <c r="AK349" s="56" t="s">
        <v>117</v>
      </c>
      <c r="AL349" s="56" t="s">
        <v>117</v>
      </c>
      <c r="AM349" s="56" t="s">
        <v>117</v>
      </c>
      <c r="AN349" s="56" t="s">
        <v>117</v>
      </c>
      <c r="AO349" s="56" t="s">
        <v>117</v>
      </c>
      <c r="AP349" s="56" t="s">
        <v>117</v>
      </c>
      <c r="AQ349" s="56" t="s">
        <v>117</v>
      </c>
      <c r="AR349" s="56" t="s">
        <v>117</v>
      </c>
      <c r="AS349" s="56" t="s">
        <v>117</v>
      </c>
      <c r="AT349" s="56" t="s">
        <v>117</v>
      </c>
      <c r="AU349" s="56" t="s">
        <v>117</v>
      </c>
      <c r="AV349" s="56" t="s">
        <v>117</v>
      </c>
      <c r="AW349" s="56" t="s">
        <v>117</v>
      </c>
      <c r="AX349" s="56" t="s">
        <v>117</v>
      </c>
      <c r="AY349" s="56" t="s">
        <v>117</v>
      </c>
      <c r="AZ349" s="56" t="s">
        <v>117</v>
      </c>
      <c r="BA349" s="56" t="s">
        <v>117</v>
      </c>
      <c r="BB349" s="56" t="s">
        <v>117</v>
      </c>
      <c r="BC349" s="56" t="s">
        <v>117</v>
      </c>
      <c r="BD349" s="56" t="s">
        <v>117</v>
      </c>
      <c r="BE349" s="56" t="s">
        <v>117</v>
      </c>
      <c r="BF349" s="56" t="s">
        <v>117</v>
      </c>
      <c r="BG349" s="56" t="s">
        <v>117</v>
      </c>
      <c r="BH349" s="56" t="s">
        <v>117</v>
      </c>
    </row>
    <row r="350" spans="4:60">
      <c r="D350" s="57">
        <v>1690</v>
      </c>
      <c r="E350" s="57" t="s">
        <v>124</v>
      </c>
      <c r="F350" s="57" t="s">
        <v>124</v>
      </c>
      <c r="G350" s="57">
        <v>11653</v>
      </c>
      <c r="H350" s="57" t="s">
        <v>124</v>
      </c>
      <c r="I350" s="57" t="s">
        <v>124</v>
      </c>
      <c r="J350" s="57" t="s">
        <v>124</v>
      </c>
      <c r="K350" s="57" t="s">
        <v>124</v>
      </c>
      <c r="L350" s="57" t="s">
        <v>124</v>
      </c>
      <c r="M350" s="57" t="s">
        <v>124</v>
      </c>
      <c r="N350" s="57" t="s">
        <v>124</v>
      </c>
      <c r="O350" s="57" t="s">
        <v>124</v>
      </c>
      <c r="P350" s="57" t="s">
        <v>124</v>
      </c>
      <c r="Q350" s="57" t="s">
        <v>124</v>
      </c>
      <c r="R350" s="57" t="s">
        <v>124</v>
      </c>
      <c r="S350" s="57" t="s">
        <v>124</v>
      </c>
      <c r="T350" s="57" t="s">
        <v>124</v>
      </c>
      <c r="U350" s="57" t="s">
        <v>124</v>
      </c>
      <c r="V350" s="57" t="s">
        <v>124</v>
      </c>
      <c r="W350" s="57" t="s">
        <v>124</v>
      </c>
      <c r="X350" s="57" t="s">
        <v>124</v>
      </c>
      <c r="Y350" s="57" t="s">
        <v>124</v>
      </c>
      <c r="Z350" s="57" t="s">
        <v>124</v>
      </c>
      <c r="AA350" s="57">
        <v>5300</v>
      </c>
      <c r="AB350" s="57" t="s">
        <v>124</v>
      </c>
      <c r="AC350" s="57" t="s">
        <v>124</v>
      </c>
      <c r="AD350" s="57">
        <v>0</v>
      </c>
      <c r="AE350" s="57" t="s">
        <v>124</v>
      </c>
      <c r="AF350" s="57">
        <v>0</v>
      </c>
      <c r="AG350" s="57" t="s">
        <v>124</v>
      </c>
      <c r="AH350" s="57" t="s">
        <v>124</v>
      </c>
      <c r="AI350" s="57" t="s">
        <v>124</v>
      </c>
      <c r="AJ350" s="57" t="s">
        <v>124</v>
      </c>
      <c r="AK350" s="57" t="s">
        <v>124</v>
      </c>
      <c r="AL350" s="57" t="s">
        <v>124</v>
      </c>
      <c r="AM350" s="57" t="s">
        <v>124</v>
      </c>
      <c r="AN350" s="57" t="s">
        <v>124</v>
      </c>
      <c r="AO350" s="57" t="s">
        <v>124</v>
      </c>
      <c r="AP350" s="57" t="s">
        <v>124</v>
      </c>
      <c r="AQ350" s="57" t="s">
        <v>124</v>
      </c>
      <c r="AR350" s="57" t="s">
        <v>124</v>
      </c>
      <c r="AS350" s="57" t="s">
        <v>124</v>
      </c>
      <c r="AT350" s="57" t="s">
        <v>124</v>
      </c>
      <c r="AU350" s="57" t="s">
        <v>124</v>
      </c>
      <c r="AV350" s="57" t="s">
        <v>124</v>
      </c>
      <c r="AW350" s="57" t="s">
        <v>124</v>
      </c>
      <c r="AX350" s="57" t="s">
        <v>124</v>
      </c>
      <c r="AY350" s="57">
        <v>6497.75</v>
      </c>
      <c r="AZ350" s="57" t="s">
        <v>124</v>
      </c>
      <c r="BA350" s="57" t="s">
        <v>124</v>
      </c>
      <c r="BB350" s="57" t="s">
        <v>124</v>
      </c>
      <c r="BC350" s="57" t="s">
        <v>124</v>
      </c>
      <c r="BD350" s="57" t="s">
        <v>124</v>
      </c>
      <c r="BE350" s="57" t="s">
        <v>124</v>
      </c>
      <c r="BF350" s="57" t="s">
        <v>124</v>
      </c>
      <c r="BG350" s="57" t="s">
        <v>124</v>
      </c>
      <c r="BH350" s="57">
        <v>0</v>
      </c>
    </row>
    <row r="352" spans="4:60">
      <c r="D352" s="56" t="s">
        <v>118</v>
      </c>
      <c r="E352" s="56" t="s">
        <v>118</v>
      </c>
      <c r="F352" s="56" t="s">
        <v>118</v>
      </c>
      <c r="G352" s="56" t="s">
        <v>118</v>
      </c>
      <c r="H352" s="56" t="s">
        <v>118</v>
      </c>
      <c r="I352" s="56" t="s">
        <v>118</v>
      </c>
      <c r="J352" s="56" t="s">
        <v>118</v>
      </c>
      <c r="K352" s="56" t="s">
        <v>118</v>
      </c>
      <c r="L352" s="56" t="s">
        <v>118</v>
      </c>
      <c r="M352" s="56" t="s">
        <v>118</v>
      </c>
      <c r="N352" s="56" t="s">
        <v>118</v>
      </c>
      <c r="O352" s="56" t="s">
        <v>118</v>
      </c>
      <c r="P352" s="56" t="s">
        <v>118</v>
      </c>
      <c r="Q352" s="56" t="s">
        <v>118</v>
      </c>
      <c r="R352" s="56" t="s">
        <v>118</v>
      </c>
      <c r="S352" s="56" t="s">
        <v>118</v>
      </c>
      <c r="T352" s="56" t="s">
        <v>118</v>
      </c>
      <c r="U352" s="56" t="s">
        <v>118</v>
      </c>
      <c r="V352" s="56" t="s">
        <v>118</v>
      </c>
      <c r="W352" s="56" t="s">
        <v>118</v>
      </c>
      <c r="X352" s="56" t="s">
        <v>118</v>
      </c>
      <c r="Y352" s="56" t="s">
        <v>118</v>
      </c>
      <c r="Z352" s="56" t="s">
        <v>118</v>
      </c>
      <c r="AA352" s="56" t="s">
        <v>118</v>
      </c>
      <c r="AB352" s="56" t="s">
        <v>118</v>
      </c>
      <c r="AC352" s="56" t="s">
        <v>118</v>
      </c>
      <c r="AD352" s="56" t="s">
        <v>118</v>
      </c>
      <c r="AE352" s="56" t="s">
        <v>118</v>
      </c>
      <c r="AF352" s="56" t="s">
        <v>118</v>
      </c>
      <c r="AG352" s="56" t="s">
        <v>118</v>
      </c>
      <c r="AH352" s="56" t="s">
        <v>118</v>
      </c>
      <c r="AI352" s="56" t="s">
        <v>118</v>
      </c>
      <c r="AJ352" s="56" t="s">
        <v>118</v>
      </c>
      <c r="AK352" s="56" t="s">
        <v>118</v>
      </c>
      <c r="AL352" s="56" t="s">
        <v>118</v>
      </c>
      <c r="AM352" s="56" t="s">
        <v>118</v>
      </c>
      <c r="AN352" s="56" t="s">
        <v>118</v>
      </c>
      <c r="AO352" s="56" t="s">
        <v>118</v>
      </c>
      <c r="AP352" s="56" t="s">
        <v>118</v>
      </c>
      <c r="AQ352" s="56" t="s">
        <v>118</v>
      </c>
      <c r="AR352" s="56" t="s">
        <v>118</v>
      </c>
      <c r="AS352" s="56" t="s">
        <v>118</v>
      </c>
      <c r="AT352" s="56" t="s">
        <v>118</v>
      </c>
      <c r="AU352" s="56" t="s">
        <v>118</v>
      </c>
      <c r="AV352" s="56" t="s">
        <v>118</v>
      </c>
      <c r="AW352" s="56" t="s">
        <v>118</v>
      </c>
      <c r="AX352" s="56" t="s">
        <v>118</v>
      </c>
      <c r="AY352" s="56" t="s">
        <v>118</v>
      </c>
      <c r="AZ352" s="56" t="s">
        <v>118</v>
      </c>
      <c r="BA352" s="56" t="s">
        <v>118</v>
      </c>
      <c r="BB352" s="56" t="s">
        <v>118</v>
      </c>
      <c r="BC352" s="56" t="s">
        <v>118</v>
      </c>
      <c r="BD352" s="56" t="s">
        <v>118</v>
      </c>
      <c r="BE352" s="56" t="s">
        <v>118</v>
      </c>
      <c r="BF352" s="56" t="s">
        <v>118</v>
      </c>
      <c r="BG352" s="56" t="s">
        <v>118</v>
      </c>
      <c r="BH352" s="56" t="s">
        <v>118</v>
      </c>
    </row>
    <row r="353" spans="4:60">
      <c r="D353" s="57" t="s">
        <v>350</v>
      </c>
      <c r="E353" s="57" t="s">
        <v>124</v>
      </c>
      <c r="F353" s="57" t="s">
        <v>124</v>
      </c>
      <c r="G353" s="57" t="s">
        <v>459</v>
      </c>
      <c r="H353" s="57" t="s">
        <v>124</v>
      </c>
      <c r="I353" s="57" t="s">
        <v>124</v>
      </c>
      <c r="J353" s="57" t="s">
        <v>124</v>
      </c>
      <c r="K353" s="57" t="s">
        <v>124</v>
      </c>
      <c r="L353" s="57" t="s">
        <v>124</v>
      </c>
      <c r="M353" s="57" t="s">
        <v>124</v>
      </c>
      <c r="N353" s="57" t="s">
        <v>124</v>
      </c>
      <c r="O353" s="57" t="s">
        <v>124</v>
      </c>
      <c r="P353" s="57" t="s">
        <v>124</v>
      </c>
      <c r="Q353" s="57" t="s">
        <v>124</v>
      </c>
      <c r="R353" s="57" t="s">
        <v>124</v>
      </c>
      <c r="S353" s="57" t="s">
        <v>124</v>
      </c>
      <c r="T353" s="57" t="s">
        <v>124</v>
      </c>
      <c r="U353" s="57" t="s">
        <v>124</v>
      </c>
      <c r="V353" s="57" t="s">
        <v>124</v>
      </c>
      <c r="W353" s="57" t="s">
        <v>124</v>
      </c>
      <c r="X353" s="57" t="s">
        <v>124</v>
      </c>
      <c r="Y353" s="57" t="s">
        <v>124</v>
      </c>
      <c r="Z353" s="57" t="s">
        <v>124</v>
      </c>
      <c r="AA353" s="57" t="s">
        <v>231</v>
      </c>
      <c r="AB353" s="57" t="s">
        <v>124</v>
      </c>
      <c r="AC353" s="57" t="s">
        <v>124</v>
      </c>
      <c r="AD353" s="57" t="s">
        <v>392</v>
      </c>
      <c r="AE353" s="57" t="s">
        <v>124</v>
      </c>
      <c r="AF353" s="57" t="s">
        <v>486</v>
      </c>
      <c r="AG353" s="57" t="s">
        <v>124</v>
      </c>
      <c r="AH353" s="57" t="s">
        <v>124</v>
      </c>
      <c r="AI353" s="57" t="s">
        <v>124</v>
      </c>
      <c r="AJ353" s="57" t="s">
        <v>124</v>
      </c>
      <c r="AK353" s="57" t="s">
        <v>124</v>
      </c>
      <c r="AL353" s="57" t="s">
        <v>124</v>
      </c>
      <c r="AM353" s="57" t="s">
        <v>124</v>
      </c>
      <c r="AN353" s="57" t="s">
        <v>124</v>
      </c>
      <c r="AO353" s="57" t="s">
        <v>124</v>
      </c>
      <c r="AP353" s="57" t="s">
        <v>124</v>
      </c>
      <c r="AQ353" s="57" t="s">
        <v>124</v>
      </c>
      <c r="AR353" s="57" t="s">
        <v>124</v>
      </c>
      <c r="AS353" s="57" t="s">
        <v>124</v>
      </c>
      <c r="AT353" s="57" t="s">
        <v>124</v>
      </c>
      <c r="AU353" s="57" t="s">
        <v>124</v>
      </c>
      <c r="AV353" s="57" t="s">
        <v>124</v>
      </c>
      <c r="AW353" s="57" t="s">
        <v>124</v>
      </c>
      <c r="AX353" s="57" t="s">
        <v>124</v>
      </c>
      <c r="AY353" s="57" t="s">
        <v>11018</v>
      </c>
      <c r="AZ353" s="57" t="s">
        <v>124</v>
      </c>
      <c r="BA353" s="57" t="s">
        <v>124</v>
      </c>
      <c r="BB353" s="57" t="s">
        <v>124</v>
      </c>
      <c r="BC353" s="57" t="s">
        <v>124</v>
      </c>
      <c r="BD353" s="57" t="s">
        <v>124</v>
      </c>
      <c r="BE353" s="57" t="s">
        <v>124</v>
      </c>
      <c r="BF353" s="57" t="s">
        <v>124</v>
      </c>
      <c r="BG353" s="57" t="s">
        <v>124</v>
      </c>
      <c r="BH353" s="57" t="s">
        <v>11766</v>
      </c>
    </row>
    <row r="355" spans="4:60">
      <c r="D355" s="56" t="s">
        <v>119</v>
      </c>
      <c r="E355" s="56" t="s">
        <v>119</v>
      </c>
      <c r="F355" s="56" t="s">
        <v>119</v>
      </c>
      <c r="G355" s="56" t="s">
        <v>119</v>
      </c>
      <c r="H355" s="56" t="s">
        <v>119</v>
      </c>
      <c r="I355" s="56" t="s">
        <v>119</v>
      </c>
      <c r="J355" s="56" t="s">
        <v>119</v>
      </c>
      <c r="K355" s="56" t="s">
        <v>119</v>
      </c>
      <c r="L355" s="56" t="s">
        <v>119</v>
      </c>
      <c r="M355" s="56" t="s">
        <v>119</v>
      </c>
      <c r="N355" s="56" t="s">
        <v>119</v>
      </c>
      <c r="O355" s="56" t="s">
        <v>119</v>
      </c>
      <c r="P355" s="56" t="s">
        <v>119</v>
      </c>
      <c r="Q355" s="56" t="s">
        <v>119</v>
      </c>
      <c r="R355" s="56" t="s">
        <v>119</v>
      </c>
      <c r="S355" s="56" t="s">
        <v>119</v>
      </c>
      <c r="T355" s="56" t="s">
        <v>119</v>
      </c>
      <c r="U355" s="56" t="s">
        <v>119</v>
      </c>
      <c r="V355" s="56" t="s">
        <v>119</v>
      </c>
      <c r="W355" s="56" t="s">
        <v>119</v>
      </c>
      <c r="X355" s="56" t="s">
        <v>119</v>
      </c>
      <c r="Y355" s="56" t="s">
        <v>119</v>
      </c>
      <c r="Z355" s="56" t="s">
        <v>119</v>
      </c>
      <c r="AA355" s="56" t="s">
        <v>119</v>
      </c>
      <c r="AB355" s="56" t="s">
        <v>119</v>
      </c>
      <c r="AC355" s="56" t="s">
        <v>119</v>
      </c>
      <c r="AD355" s="56" t="s">
        <v>119</v>
      </c>
      <c r="AE355" s="56" t="s">
        <v>119</v>
      </c>
      <c r="AF355" s="56" t="s">
        <v>119</v>
      </c>
      <c r="AG355" s="56" t="s">
        <v>119</v>
      </c>
      <c r="AH355" s="56" t="s">
        <v>119</v>
      </c>
      <c r="AI355" s="56" t="s">
        <v>119</v>
      </c>
      <c r="AJ355" s="56" t="s">
        <v>119</v>
      </c>
      <c r="AK355" s="56" t="s">
        <v>119</v>
      </c>
      <c r="AL355" s="56" t="s">
        <v>119</v>
      </c>
      <c r="AM355" s="56" t="s">
        <v>119</v>
      </c>
      <c r="AN355" s="56" t="s">
        <v>119</v>
      </c>
      <c r="AO355" s="56" t="s">
        <v>119</v>
      </c>
      <c r="AP355" s="56" t="s">
        <v>119</v>
      </c>
      <c r="AQ355" s="56" t="s">
        <v>119</v>
      </c>
      <c r="AR355" s="56" t="s">
        <v>119</v>
      </c>
      <c r="AS355" s="56" t="s">
        <v>119</v>
      </c>
      <c r="AT355" s="56" t="s">
        <v>119</v>
      </c>
      <c r="AU355" s="56" t="s">
        <v>119</v>
      </c>
      <c r="AV355" s="56" t="s">
        <v>119</v>
      </c>
      <c r="AW355" s="56" t="s">
        <v>119</v>
      </c>
      <c r="AX355" s="56" t="s">
        <v>119</v>
      </c>
      <c r="AY355" s="56" t="s">
        <v>119</v>
      </c>
      <c r="AZ355" s="56" t="s">
        <v>119</v>
      </c>
      <c r="BA355" s="56" t="s">
        <v>119</v>
      </c>
      <c r="BB355" s="56" t="s">
        <v>119</v>
      </c>
      <c r="BC355" s="56" t="s">
        <v>119</v>
      </c>
      <c r="BD355" s="56" t="s">
        <v>119</v>
      </c>
      <c r="BE355" s="56" t="s">
        <v>119</v>
      </c>
      <c r="BF355" s="56" t="s">
        <v>119</v>
      </c>
      <c r="BG355" s="56" t="s">
        <v>119</v>
      </c>
      <c r="BH355" s="56" t="s">
        <v>119</v>
      </c>
    </row>
    <row r="356" spans="4:60">
      <c r="D356" s="57">
        <v>0</v>
      </c>
      <c r="E356" s="57" t="s">
        <v>124</v>
      </c>
      <c r="F356" s="57" t="s">
        <v>124</v>
      </c>
      <c r="H356" s="57" t="s">
        <v>124</v>
      </c>
      <c r="I356" s="57" t="s">
        <v>124</v>
      </c>
      <c r="J356" s="57" t="s">
        <v>124</v>
      </c>
      <c r="K356" s="57" t="s">
        <v>124</v>
      </c>
      <c r="L356" s="57" t="s">
        <v>124</v>
      </c>
      <c r="M356" s="57" t="s">
        <v>124</v>
      </c>
      <c r="N356" s="57" t="s">
        <v>124</v>
      </c>
      <c r="O356" s="57" t="s">
        <v>124</v>
      </c>
      <c r="P356" s="57" t="s">
        <v>124</v>
      </c>
      <c r="Q356" s="57" t="s">
        <v>124</v>
      </c>
      <c r="R356" s="57" t="s">
        <v>124</v>
      </c>
      <c r="S356" s="57" t="s">
        <v>124</v>
      </c>
      <c r="T356" s="57" t="s">
        <v>124</v>
      </c>
      <c r="U356" s="57" t="s">
        <v>124</v>
      </c>
      <c r="V356" s="57" t="s">
        <v>124</v>
      </c>
      <c r="W356" s="57" t="s">
        <v>124</v>
      </c>
      <c r="X356" s="57" t="s">
        <v>124</v>
      </c>
      <c r="Y356" s="57" t="s">
        <v>124</v>
      </c>
      <c r="Z356" s="57" t="s">
        <v>124</v>
      </c>
      <c r="AA356" s="57">
        <v>100</v>
      </c>
      <c r="AB356" s="57" t="s">
        <v>124</v>
      </c>
      <c r="AC356" s="57" t="s">
        <v>124</v>
      </c>
      <c r="AD356" s="57">
        <v>0</v>
      </c>
      <c r="AE356" s="57" t="s">
        <v>124</v>
      </c>
      <c r="AF356" s="57">
        <v>0</v>
      </c>
      <c r="AG356" s="57" t="s">
        <v>124</v>
      </c>
      <c r="AH356" s="57" t="s">
        <v>124</v>
      </c>
      <c r="AI356" s="57" t="s">
        <v>124</v>
      </c>
      <c r="AJ356" s="57" t="s">
        <v>124</v>
      </c>
      <c r="AK356" s="57" t="s">
        <v>124</v>
      </c>
      <c r="AL356" s="57" t="s">
        <v>124</v>
      </c>
      <c r="AM356" s="57" t="s">
        <v>124</v>
      </c>
      <c r="AN356" s="57" t="s">
        <v>124</v>
      </c>
      <c r="AO356" s="57" t="s">
        <v>124</v>
      </c>
      <c r="AP356" s="57" t="s">
        <v>124</v>
      </c>
      <c r="AQ356" s="57" t="s">
        <v>124</v>
      </c>
      <c r="AR356" s="57" t="s">
        <v>124</v>
      </c>
      <c r="AS356" s="57" t="s">
        <v>124</v>
      </c>
      <c r="AT356" s="57" t="s">
        <v>124</v>
      </c>
      <c r="AU356" s="57" t="s">
        <v>124</v>
      </c>
      <c r="AV356" s="57" t="s">
        <v>124</v>
      </c>
      <c r="AW356" s="57" t="s">
        <v>124</v>
      </c>
      <c r="AX356" s="57" t="s">
        <v>124</v>
      </c>
      <c r="AY356" s="57">
        <v>100</v>
      </c>
      <c r="AZ356" s="57" t="s">
        <v>124</v>
      </c>
      <c r="BA356" s="57" t="s">
        <v>124</v>
      </c>
      <c r="BB356" s="57" t="s">
        <v>124</v>
      </c>
      <c r="BC356" s="57" t="s">
        <v>124</v>
      </c>
      <c r="BD356" s="57" t="s">
        <v>124</v>
      </c>
      <c r="BE356" s="57" t="s">
        <v>124</v>
      </c>
      <c r="BF356" s="57" t="s">
        <v>124</v>
      </c>
      <c r="BG356" s="57" t="s">
        <v>124</v>
      </c>
      <c r="BH356" s="57">
        <v>0</v>
      </c>
    </row>
    <row r="358" spans="4:60">
      <c r="D358" s="56" t="s">
        <v>120</v>
      </c>
      <c r="E358" s="56" t="s">
        <v>120</v>
      </c>
      <c r="F358" s="56" t="s">
        <v>120</v>
      </c>
      <c r="G358" s="56" t="s">
        <v>120</v>
      </c>
      <c r="H358" s="56" t="s">
        <v>120</v>
      </c>
      <c r="I358" s="56" t="s">
        <v>120</v>
      </c>
      <c r="J358" s="56" t="s">
        <v>120</v>
      </c>
      <c r="K358" s="56" t="s">
        <v>120</v>
      </c>
      <c r="L358" s="56" t="s">
        <v>120</v>
      </c>
      <c r="M358" s="56" t="s">
        <v>120</v>
      </c>
      <c r="N358" s="56" t="s">
        <v>120</v>
      </c>
      <c r="O358" s="56" t="s">
        <v>120</v>
      </c>
      <c r="P358" s="56" t="s">
        <v>120</v>
      </c>
      <c r="Q358" s="56" t="s">
        <v>120</v>
      </c>
      <c r="R358" s="56" t="s">
        <v>120</v>
      </c>
      <c r="S358" s="56" t="s">
        <v>120</v>
      </c>
      <c r="T358" s="56" t="s">
        <v>120</v>
      </c>
      <c r="U358" s="56" t="s">
        <v>120</v>
      </c>
      <c r="V358" s="56" t="s">
        <v>120</v>
      </c>
      <c r="W358" s="56" t="s">
        <v>120</v>
      </c>
      <c r="X358" s="56" t="s">
        <v>120</v>
      </c>
      <c r="Y358" s="56" t="s">
        <v>120</v>
      </c>
      <c r="Z358" s="56" t="s">
        <v>120</v>
      </c>
      <c r="AA358" s="56" t="s">
        <v>120</v>
      </c>
      <c r="AB358" s="56" t="s">
        <v>120</v>
      </c>
      <c r="AC358" s="56" t="s">
        <v>120</v>
      </c>
      <c r="AD358" s="56" t="s">
        <v>120</v>
      </c>
      <c r="AE358" s="56" t="s">
        <v>120</v>
      </c>
      <c r="AF358" s="56" t="s">
        <v>120</v>
      </c>
      <c r="AG358" s="56" t="s">
        <v>120</v>
      </c>
      <c r="AH358" s="56" t="s">
        <v>120</v>
      </c>
      <c r="AI358" s="56" t="s">
        <v>120</v>
      </c>
      <c r="AJ358" s="56" t="s">
        <v>120</v>
      </c>
      <c r="AK358" s="56" t="s">
        <v>120</v>
      </c>
      <c r="AL358" s="56" t="s">
        <v>120</v>
      </c>
      <c r="AM358" s="56" t="s">
        <v>120</v>
      </c>
      <c r="AN358" s="56" t="s">
        <v>120</v>
      </c>
      <c r="AO358" s="56" t="s">
        <v>120</v>
      </c>
      <c r="AP358" s="56" t="s">
        <v>120</v>
      </c>
      <c r="AQ358" s="56" t="s">
        <v>120</v>
      </c>
      <c r="AR358" s="56" t="s">
        <v>120</v>
      </c>
      <c r="AS358" s="56" t="s">
        <v>120</v>
      </c>
      <c r="AT358" s="56" t="s">
        <v>120</v>
      </c>
      <c r="AU358" s="56" t="s">
        <v>120</v>
      </c>
      <c r="AV358" s="56" t="s">
        <v>120</v>
      </c>
      <c r="AW358" s="56" t="s">
        <v>120</v>
      </c>
      <c r="AX358" s="56" t="s">
        <v>120</v>
      </c>
      <c r="AY358" s="56" t="s">
        <v>120</v>
      </c>
      <c r="AZ358" s="56" t="s">
        <v>120</v>
      </c>
      <c r="BA358" s="56" t="s">
        <v>120</v>
      </c>
      <c r="BB358" s="56" t="s">
        <v>120</v>
      </c>
      <c r="BC358" s="56" t="s">
        <v>120</v>
      </c>
      <c r="BD358" s="56" t="s">
        <v>120</v>
      </c>
      <c r="BE358" s="56" t="s">
        <v>120</v>
      </c>
      <c r="BF358" s="56" t="s">
        <v>120</v>
      </c>
      <c r="BG358" s="56" t="s">
        <v>120</v>
      </c>
      <c r="BH358" s="56" t="s">
        <v>120</v>
      </c>
    </row>
    <row r="359" spans="4:60">
      <c r="D359" s="56"/>
      <c r="E359" s="57" t="s">
        <v>323</v>
      </c>
      <c r="F359" s="57" t="s">
        <v>207</v>
      </c>
      <c r="H359" s="57" t="s">
        <v>366</v>
      </c>
      <c r="I359" s="57" t="s">
        <v>440</v>
      </c>
      <c r="J359" s="57" t="s">
        <v>6019</v>
      </c>
      <c r="K359" s="57" t="s">
        <v>6189</v>
      </c>
      <c r="L359" s="57" t="s">
        <v>12174</v>
      </c>
      <c r="M359" s="57" t="s">
        <v>6397</v>
      </c>
      <c r="N359" s="57" t="s">
        <v>6616</v>
      </c>
      <c r="O359" s="57" t="s">
        <v>6878</v>
      </c>
      <c r="P359" s="57" t="s">
        <v>7607</v>
      </c>
      <c r="Q359" s="57" t="s">
        <v>7756</v>
      </c>
      <c r="R359" s="57" t="s">
        <v>8006</v>
      </c>
      <c r="S359" s="57" t="s">
        <v>8125</v>
      </c>
      <c r="T359" s="57" t="s">
        <v>12318</v>
      </c>
      <c r="U359" s="57" t="s">
        <v>8424</v>
      </c>
      <c r="V359" s="57" t="s">
        <v>8595</v>
      </c>
      <c r="W359" s="57" t="s">
        <v>8705</v>
      </c>
      <c r="X359" s="56"/>
      <c r="Y359" s="57" t="s">
        <v>8899</v>
      </c>
      <c r="Z359" s="57" t="s">
        <v>165</v>
      </c>
      <c r="AA359" s="56"/>
      <c r="AB359" s="57" t="s">
        <v>302</v>
      </c>
      <c r="AC359" s="56"/>
      <c r="AD359" s="57" t="s">
        <v>393</v>
      </c>
      <c r="AE359" s="57" t="s">
        <v>261</v>
      </c>
      <c r="AF359" s="57" t="s">
        <v>260</v>
      </c>
      <c r="AG359" s="56"/>
      <c r="AH359" s="57" t="s">
        <v>415</v>
      </c>
      <c r="AI359" s="57" t="s">
        <v>9157</v>
      </c>
      <c r="AK359" s="57" t="s">
        <v>9435</v>
      </c>
      <c r="AL359" s="57" t="s">
        <v>9503</v>
      </c>
      <c r="AM359" s="57" t="s">
        <v>511</v>
      </c>
      <c r="AN359" s="57" t="s">
        <v>9764</v>
      </c>
      <c r="AO359" s="57" t="s">
        <v>276</v>
      </c>
      <c r="AP359" s="57" t="s">
        <v>9936</v>
      </c>
      <c r="AQ359" s="57" t="s">
        <v>10159</v>
      </c>
      <c r="AR359" s="57" t="s">
        <v>10314</v>
      </c>
      <c r="AS359" s="57" t="s">
        <v>10487</v>
      </c>
      <c r="AT359" s="57" t="s">
        <v>10663</v>
      </c>
      <c r="AU359" s="57" t="s">
        <v>539</v>
      </c>
      <c r="AV359" s="57" t="s">
        <v>10815</v>
      </c>
      <c r="AW359" s="56"/>
      <c r="AX359" s="57" t="s">
        <v>421</v>
      </c>
      <c r="AY359" s="57" t="s">
        <v>11019</v>
      </c>
      <c r="AZ359" s="57" t="s">
        <v>11203</v>
      </c>
      <c r="BA359" s="57" t="s">
        <v>11819</v>
      </c>
      <c r="BB359" s="57" t="s">
        <v>473</v>
      </c>
      <c r="BC359" s="56"/>
      <c r="BD359" s="57" t="s">
        <v>490</v>
      </c>
      <c r="BE359" s="57" t="s">
        <v>11534</v>
      </c>
      <c r="BF359" s="57" t="s">
        <v>11642</v>
      </c>
      <c r="BG359" s="57" t="s">
        <v>12545</v>
      </c>
      <c r="BH359" s="57" t="s">
        <v>11766</v>
      </c>
    </row>
    <row r="360" spans="4:60">
      <c r="D360" s="56"/>
      <c r="X360" s="56"/>
      <c r="AA360" s="56"/>
      <c r="AC360" s="56"/>
      <c r="AG360" s="56"/>
      <c r="AW360" s="56"/>
      <c r="BC360" s="56"/>
    </row>
    <row r="361" spans="4:60">
      <c r="D361" s="56" t="s">
        <v>16</v>
      </c>
      <c r="E361" s="56" t="s">
        <v>16</v>
      </c>
      <c r="F361" s="56" t="s">
        <v>16</v>
      </c>
      <c r="G361" s="56" t="s">
        <v>16</v>
      </c>
      <c r="H361" s="56" t="s">
        <v>16</v>
      </c>
      <c r="I361" s="56" t="s">
        <v>16</v>
      </c>
      <c r="J361" s="56" t="s">
        <v>16</v>
      </c>
      <c r="K361" s="56" t="s">
        <v>16</v>
      </c>
      <c r="L361" s="56" t="s">
        <v>16</v>
      </c>
      <c r="M361" s="56" t="s">
        <v>16</v>
      </c>
      <c r="N361" s="56" t="s">
        <v>16</v>
      </c>
      <c r="O361" s="56" t="s">
        <v>16</v>
      </c>
      <c r="P361" s="56" t="s">
        <v>16</v>
      </c>
      <c r="Q361" s="56" t="s">
        <v>16</v>
      </c>
      <c r="R361" s="56" t="s">
        <v>16</v>
      </c>
      <c r="S361" s="56" t="s">
        <v>16</v>
      </c>
      <c r="T361" s="56" t="s">
        <v>16</v>
      </c>
      <c r="U361" s="56" t="s">
        <v>16</v>
      </c>
      <c r="V361" s="56" t="s">
        <v>16</v>
      </c>
      <c r="W361" s="56" t="s">
        <v>16</v>
      </c>
      <c r="X361" s="56" t="s">
        <v>16</v>
      </c>
      <c r="Y361" s="56" t="s">
        <v>16</v>
      </c>
      <c r="Z361" s="56" t="s">
        <v>16</v>
      </c>
      <c r="AA361" s="56" t="s">
        <v>16</v>
      </c>
      <c r="AB361" s="56" t="s">
        <v>16</v>
      </c>
      <c r="AC361" s="56" t="s">
        <v>16</v>
      </c>
      <c r="AD361" s="56" t="s">
        <v>16</v>
      </c>
      <c r="AE361" s="56" t="s">
        <v>16</v>
      </c>
      <c r="AF361" s="56" t="s">
        <v>16</v>
      </c>
      <c r="AG361" s="56" t="s">
        <v>16</v>
      </c>
      <c r="AH361" s="56" t="s">
        <v>16</v>
      </c>
      <c r="AI361" s="56" t="s">
        <v>16</v>
      </c>
      <c r="AJ361" s="56" t="s">
        <v>16</v>
      </c>
      <c r="AK361" s="56" t="s">
        <v>16</v>
      </c>
      <c r="AL361" s="56" t="s">
        <v>16</v>
      </c>
      <c r="AM361" s="56" t="s">
        <v>16</v>
      </c>
      <c r="AN361" s="56" t="s">
        <v>16</v>
      </c>
      <c r="AO361" s="56" t="s">
        <v>16</v>
      </c>
      <c r="AP361" s="56" t="s">
        <v>16</v>
      </c>
      <c r="AQ361" s="56" t="s">
        <v>16</v>
      </c>
      <c r="AR361" s="56" t="s">
        <v>16</v>
      </c>
      <c r="AS361" s="56" t="s">
        <v>16</v>
      </c>
      <c r="AT361" s="56" t="s">
        <v>16</v>
      </c>
      <c r="AU361" s="56" t="s">
        <v>16</v>
      </c>
      <c r="AV361" s="56" t="s">
        <v>16</v>
      </c>
      <c r="AW361" s="56" t="s">
        <v>16</v>
      </c>
      <c r="AX361" s="56" t="s">
        <v>16</v>
      </c>
      <c r="AY361" s="56" t="s">
        <v>16</v>
      </c>
      <c r="AZ361" s="56" t="s">
        <v>16</v>
      </c>
      <c r="BA361" s="56" t="s">
        <v>16</v>
      </c>
      <c r="BB361" s="56" t="s">
        <v>16</v>
      </c>
      <c r="BC361" s="56" t="s">
        <v>16</v>
      </c>
      <c r="BD361" s="56" t="s">
        <v>16</v>
      </c>
      <c r="BE361" s="56" t="s">
        <v>16</v>
      </c>
      <c r="BF361" s="56" t="s">
        <v>16</v>
      </c>
      <c r="BG361" s="56" t="s">
        <v>16</v>
      </c>
      <c r="BH361" s="56" t="s">
        <v>16</v>
      </c>
    </row>
    <row r="363" spans="4:60">
      <c r="D363" s="56" t="s">
        <v>115</v>
      </c>
      <c r="E363" s="56" t="s">
        <v>115</v>
      </c>
      <c r="F363" s="56" t="s">
        <v>115</v>
      </c>
      <c r="G363" s="56" t="s">
        <v>115</v>
      </c>
      <c r="H363" s="56" t="s">
        <v>115</v>
      </c>
      <c r="I363" s="56" t="s">
        <v>115</v>
      </c>
      <c r="J363" s="56" t="s">
        <v>115</v>
      </c>
      <c r="K363" s="56" t="s">
        <v>115</v>
      </c>
      <c r="L363" s="56" t="s">
        <v>115</v>
      </c>
      <c r="M363" s="56" t="s">
        <v>115</v>
      </c>
      <c r="N363" s="56" t="s">
        <v>115</v>
      </c>
      <c r="O363" s="56" t="s">
        <v>115</v>
      </c>
      <c r="P363" s="56" t="s">
        <v>115</v>
      </c>
      <c r="Q363" s="56" t="s">
        <v>115</v>
      </c>
      <c r="R363" s="56" t="s">
        <v>115</v>
      </c>
      <c r="S363" s="56" t="s">
        <v>115</v>
      </c>
      <c r="T363" s="56" t="s">
        <v>115</v>
      </c>
      <c r="U363" s="56" t="s">
        <v>115</v>
      </c>
      <c r="V363" s="56" t="s">
        <v>115</v>
      </c>
      <c r="W363" s="56" t="s">
        <v>115</v>
      </c>
      <c r="X363" s="56" t="s">
        <v>115</v>
      </c>
      <c r="Y363" s="56" t="s">
        <v>115</v>
      </c>
      <c r="Z363" s="56" t="s">
        <v>115</v>
      </c>
      <c r="AA363" s="56" t="s">
        <v>115</v>
      </c>
      <c r="AB363" s="56" t="s">
        <v>115</v>
      </c>
      <c r="AC363" s="56" t="s">
        <v>115</v>
      </c>
      <c r="AD363" s="56" t="s">
        <v>115</v>
      </c>
      <c r="AE363" s="56" t="s">
        <v>115</v>
      </c>
      <c r="AF363" s="56" t="s">
        <v>115</v>
      </c>
      <c r="AG363" s="56" t="s">
        <v>115</v>
      </c>
      <c r="AH363" s="56" t="s">
        <v>115</v>
      </c>
      <c r="AI363" s="56" t="s">
        <v>115</v>
      </c>
      <c r="AJ363" s="56" t="s">
        <v>115</v>
      </c>
      <c r="AK363" s="56" t="s">
        <v>115</v>
      </c>
      <c r="AL363" s="56" t="s">
        <v>115</v>
      </c>
      <c r="AM363" s="56" t="s">
        <v>115</v>
      </c>
      <c r="AN363" s="56" t="s">
        <v>115</v>
      </c>
      <c r="AO363" s="56" t="s">
        <v>115</v>
      </c>
      <c r="AP363" s="56" t="s">
        <v>115</v>
      </c>
      <c r="AQ363" s="56" t="s">
        <v>115</v>
      </c>
      <c r="AR363" s="56" t="s">
        <v>115</v>
      </c>
      <c r="AS363" s="56" t="s">
        <v>115</v>
      </c>
      <c r="AT363" s="56" t="s">
        <v>115</v>
      </c>
      <c r="AU363" s="56" t="s">
        <v>115</v>
      </c>
      <c r="AV363" s="56" t="s">
        <v>115</v>
      </c>
      <c r="AW363" s="56" t="s">
        <v>115</v>
      </c>
      <c r="AX363" s="56" t="s">
        <v>115</v>
      </c>
      <c r="AY363" s="56" t="s">
        <v>115</v>
      </c>
      <c r="AZ363" s="56" t="s">
        <v>115</v>
      </c>
      <c r="BA363" s="56" t="s">
        <v>115</v>
      </c>
      <c r="BB363" s="56" t="s">
        <v>115</v>
      </c>
      <c r="BC363" s="56" t="s">
        <v>115</v>
      </c>
      <c r="BD363" s="56" t="s">
        <v>115</v>
      </c>
      <c r="BE363" s="56" t="s">
        <v>115</v>
      </c>
      <c r="BF363" s="56" t="s">
        <v>115</v>
      </c>
      <c r="BG363" s="56" t="s">
        <v>115</v>
      </c>
      <c r="BH363" s="56" t="s">
        <v>115</v>
      </c>
    </row>
    <row r="364" spans="4:60">
      <c r="D364" s="57" t="s">
        <v>123</v>
      </c>
      <c r="E364" s="57" t="s">
        <v>123</v>
      </c>
      <c r="F364" s="57" t="s">
        <v>123</v>
      </c>
      <c r="G364" s="57" t="s">
        <v>123</v>
      </c>
      <c r="H364" s="57" t="s">
        <v>123</v>
      </c>
      <c r="I364" s="57" t="s">
        <v>123</v>
      </c>
      <c r="J364" s="57" t="s">
        <v>123</v>
      </c>
      <c r="K364" s="57" t="s">
        <v>123</v>
      </c>
      <c r="L364" s="57" t="s">
        <v>123</v>
      </c>
      <c r="M364" s="57" t="s">
        <v>123</v>
      </c>
      <c r="N364" s="57" t="s">
        <v>123</v>
      </c>
      <c r="O364" s="57" t="s">
        <v>123</v>
      </c>
      <c r="P364" s="57" t="s">
        <v>123</v>
      </c>
      <c r="Q364" s="57" t="s">
        <v>123</v>
      </c>
      <c r="R364" s="57" t="s">
        <v>123</v>
      </c>
      <c r="S364" s="57" t="s">
        <v>123</v>
      </c>
      <c r="T364" s="57" t="s">
        <v>123</v>
      </c>
      <c r="U364" s="57" t="s">
        <v>123</v>
      </c>
      <c r="V364" s="57" t="s">
        <v>123</v>
      </c>
      <c r="W364" s="57" t="s">
        <v>123</v>
      </c>
      <c r="X364" s="57" t="s">
        <v>213</v>
      </c>
      <c r="Y364" s="57" t="s">
        <v>123</v>
      </c>
      <c r="Z364" s="57" t="s">
        <v>123</v>
      </c>
      <c r="AA364" s="57" t="s">
        <v>123</v>
      </c>
      <c r="AB364" s="57" t="s">
        <v>123</v>
      </c>
      <c r="AC364" s="57" t="s">
        <v>68</v>
      </c>
      <c r="AD364" s="57" t="s">
        <v>123</v>
      </c>
      <c r="AE364" s="57" t="s">
        <v>123</v>
      </c>
      <c r="AF364" s="57" t="s">
        <v>123</v>
      </c>
      <c r="AG364" s="57" t="s">
        <v>123</v>
      </c>
      <c r="AH364" s="57" t="s">
        <v>123</v>
      </c>
      <c r="AI364" s="57" t="s">
        <v>123</v>
      </c>
      <c r="AJ364" s="57" t="s">
        <v>68</v>
      </c>
      <c r="AK364" s="57" t="s">
        <v>123</v>
      </c>
      <c r="AL364" s="57" t="s">
        <v>123</v>
      </c>
      <c r="AM364" s="57" t="s">
        <v>123</v>
      </c>
      <c r="AN364" s="57" t="s">
        <v>123</v>
      </c>
      <c r="AO364" s="57" t="s">
        <v>123</v>
      </c>
      <c r="AP364" s="57" t="s">
        <v>123</v>
      </c>
      <c r="AQ364" s="57" t="s">
        <v>213</v>
      </c>
      <c r="AR364" s="57" t="s">
        <v>123</v>
      </c>
      <c r="AS364" s="57" t="s">
        <v>123</v>
      </c>
      <c r="AT364" s="57" t="s">
        <v>123</v>
      </c>
      <c r="AU364" s="57" t="s">
        <v>123</v>
      </c>
      <c r="AV364" s="57" t="s">
        <v>123</v>
      </c>
      <c r="AW364" s="57" t="s">
        <v>213</v>
      </c>
      <c r="AX364" s="57" t="s">
        <v>68</v>
      </c>
      <c r="AY364" s="57" t="s">
        <v>123</v>
      </c>
      <c r="AZ364" s="57" t="s">
        <v>123</v>
      </c>
      <c r="BA364" s="57" t="s">
        <v>123</v>
      </c>
      <c r="BB364" s="57" t="s">
        <v>123</v>
      </c>
      <c r="BC364" s="57" t="s">
        <v>213</v>
      </c>
      <c r="BD364" s="57" t="s">
        <v>123</v>
      </c>
      <c r="BE364" s="57" t="s">
        <v>123</v>
      </c>
      <c r="BF364" s="57" t="s">
        <v>123</v>
      </c>
      <c r="BG364" s="57" t="s">
        <v>123</v>
      </c>
      <c r="BH364" s="57" t="s">
        <v>256</v>
      </c>
    </row>
    <row r="366" spans="4:60">
      <c r="D366" s="56" t="s">
        <v>117</v>
      </c>
      <c r="E366" s="56" t="s">
        <v>117</v>
      </c>
      <c r="F366" s="56" t="s">
        <v>117</v>
      </c>
      <c r="G366" s="56" t="s">
        <v>117</v>
      </c>
      <c r="H366" s="56" t="s">
        <v>117</v>
      </c>
      <c r="I366" s="56" t="s">
        <v>117</v>
      </c>
      <c r="J366" s="56" t="s">
        <v>117</v>
      </c>
      <c r="K366" s="56" t="s">
        <v>117</v>
      </c>
      <c r="L366" s="56" t="s">
        <v>117</v>
      </c>
      <c r="M366" s="56" t="s">
        <v>117</v>
      </c>
      <c r="N366" s="56" t="s">
        <v>117</v>
      </c>
      <c r="O366" s="56" t="s">
        <v>117</v>
      </c>
      <c r="P366" s="56" t="s">
        <v>117</v>
      </c>
      <c r="Q366" s="56" t="s">
        <v>117</v>
      </c>
      <c r="R366" s="56" t="s">
        <v>117</v>
      </c>
      <c r="S366" s="56" t="s">
        <v>117</v>
      </c>
      <c r="T366" s="56" t="s">
        <v>117</v>
      </c>
      <c r="U366" s="56" t="s">
        <v>117</v>
      </c>
      <c r="V366" s="56" t="s">
        <v>117</v>
      </c>
      <c r="W366" s="56" t="s">
        <v>117</v>
      </c>
      <c r="X366" s="56" t="s">
        <v>117</v>
      </c>
      <c r="Y366" s="56" t="s">
        <v>117</v>
      </c>
      <c r="Z366" s="56" t="s">
        <v>117</v>
      </c>
      <c r="AA366" s="56" t="s">
        <v>117</v>
      </c>
      <c r="AB366" s="56" t="s">
        <v>117</v>
      </c>
      <c r="AC366" s="56" t="s">
        <v>117</v>
      </c>
      <c r="AD366" s="56" t="s">
        <v>117</v>
      </c>
      <c r="AE366" s="56" t="s">
        <v>117</v>
      </c>
      <c r="AF366" s="56" t="s">
        <v>117</v>
      </c>
      <c r="AG366" s="56" t="s">
        <v>117</v>
      </c>
      <c r="AH366" s="56" t="s">
        <v>117</v>
      </c>
      <c r="AI366" s="56" t="s">
        <v>117</v>
      </c>
      <c r="AJ366" s="56" t="s">
        <v>117</v>
      </c>
      <c r="AK366" s="56" t="s">
        <v>117</v>
      </c>
      <c r="AL366" s="56" t="s">
        <v>117</v>
      </c>
      <c r="AM366" s="56" t="s">
        <v>117</v>
      </c>
      <c r="AN366" s="56" t="s">
        <v>117</v>
      </c>
      <c r="AO366" s="56" t="s">
        <v>117</v>
      </c>
      <c r="AP366" s="56" t="s">
        <v>117</v>
      </c>
      <c r="AQ366" s="56" t="s">
        <v>117</v>
      </c>
      <c r="AR366" s="56" t="s">
        <v>117</v>
      </c>
      <c r="AS366" s="56" t="s">
        <v>117</v>
      </c>
      <c r="AT366" s="56" t="s">
        <v>117</v>
      </c>
      <c r="AU366" s="56" t="s">
        <v>117</v>
      </c>
      <c r="AV366" s="56" t="s">
        <v>117</v>
      </c>
      <c r="AW366" s="56" t="s">
        <v>117</v>
      </c>
      <c r="AX366" s="56" t="s">
        <v>117</v>
      </c>
      <c r="AY366" s="56" t="s">
        <v>117</v>
      </c>
      <c r="AZ366" s="56" t="s">
        <v>117</v>
      </c>
      <c r="BA366" s="56" t="s">
        <v>117</v>
      </c>
      <c r="BB366" s="56" t="s">
        <v>117</v>
      </c>
      <c r="BC366" s="56" t="s">
        <v>117</v>
      </c>
      <c r="BD366" s="56" t="s">
        <v>117</v>
      </c>
      <c r="BE366" s="56" t="s">
        <v>117</v>
      </c>
      <c r="BF366" s="56" t="s">
        <v>117</v>
      </c>
      <c r="BG366" s="56" t="s">
        <v>117</v>
      </c>
      <c r="BH366" s="56" t="s">
        <v>117</v>
      </c>
    </row>
    <row r="367" spans="4:60">
      <c r="D367" s="57" t="s">
        <v>124</v>
      </c>
      <c r="E367" s="57" t="s">
        <v>124</v>
      </c>
      <c r="F367" s="57" t="s">
        <v>124</v>
      </c>
      <c r="G367" s="57" t="s">
        <v>124</v>
      </c>
      <c r="H367" s="57" t="s">
        <v>124</v>
      </c>
      <c r="I367" s="57" t="s">
        <v>124</v>
      </c>
      <c r="J367" s="57" t="s">
        <v>124</v>
      </c>
      <c r="K367" s="57" t="s">
        <v>124</v>
      </c>
      <c r="L367" s="57" t="s">
        <v>124</v>
      </c>
      <c r="M367" s="57" t="s">
        <v>124</v>
      </c>
      <c r="N367" s="57" t="s">
        <v>124</v>
      </c>
      <c r="O367" s="57" t="s">
        <v>124</v>
      </c>
      <c r="P367" s="57" t="s">
        <v>124</v>
      </c>
      <c r="Q367" s="57" t="s">
        <v>124</v>
      </c>
      <c r="R367" s="57" t="s">
        <v>124</v>
      </c>
      <c r="S367" s="57" t="s">
        <v>124</v>
      </c>
      <c r="T367" s="57" t="s">
        <v>124</v>
      </c>
      <c r="U367" s="57" t="s">
        <v>124</v>
      </c>
      <c r="V367" s="57" t="s">
        <v>124</v>
      </c>
      <c r="W367" s="57" t="s">
        <v>124</v>
      </c>
      <c r="X367" s="57" t="s">
        <v>124</v>
      </c>
      <c r="Y367" s="57" t="s">
        <v>124</v>
      </c>
      <c r="Z367" s="57" t="s">
        <v>124</v>
      </c>
      <c r="AA367" s="57" t="s">
        <v>124</v>
      </c>
      <c r="AB367" s="57" t="s">
        <v>124</v>
      </c>
      <c r="AC367" s="57" t="s">
        <v>124</v>
      </c>
      <c r="AD367" s="57" t="s">
        <v>124</v>
      </c>
      <c r="AE367" s="57" t="s">
        <v>124</v>
      </c>
      <c r="AF367" s="57" t="s">
        <v>124</v>
      </c>
      <c r="AG367" s="57" t="s">
        <v>124</v>
      </c>
      <c r="AH367" s="57" t="s">
        <v>124</v>
      </c>
      <c r="AI367" s="57" t="s">
        <v>124</v>
      </c>
      <c r="AJ367" s="57" t="s">
        <v>124</v>
      </c>
      <c r="AK367" s="57" t="s">
        <v>124</v>
      </c>
      <c r="AL367" s="57" t="s">
        <v>124</v>
      </c>
      <c r="AM367" s="57" t="s">
        <v>124</v>
      </c>
      <c r="AN367" s="57" t="s">
        <v>124</v>
      </c>
      <c r="AO367" s="57" t="s">
        <v>124</v>
      </c>
      <c r="AP367" s="57" t="s">
        <v>124</v>
      </c>
      <c r="AQ367" s="57" t="s">
        <v>124</v>
      </c>
      <c r="AR367" s="57" t="s">
        <v>124</v>
      </c>
      <c r="AS367" s="57" t="s">
        <v>124</v>
      </c>
      <c r="AT367" s="57" t="s">
        <v>124</v>
      </c>
      <c r="AU367" s="57" t="s">
        <v>124</v>
      </c>
      <c r="AV367" s="57" t="s">
        <v>124</v>
      </c>
      <c r="AW367" s="57" t="s">
        <v>124</v>
      </c>
      <c r="AX367" s="57" t="s">
        <v>124</v>
      </c>
      <c r="AY367" s="57" t="s">
        <v>124</v>
      </c>
      <c r="AZ367" s="57" t="s">
        <v>124</v>
      </c>
      <c r="BA367" s="57" t="s">
        <v>124</v>
      </c>
      <c r="BB367" s="57" t="s">
        <v>124</v>
      </c>
      <c r="BC367" s="57" t="s">
        <v>124</v>
      </c>
      <c r="BD367" s="57" t="s">
        <v>124</v>
      </c>
      <c r="BE367" s="57" t="s">
        <v>124</v>
      </c>
      <c r="BF367" s="57" t="s">
        <v>124</v>
      </c>
      <c r="BG367" s="57" t="s">
        <v>124</v>
      </c>
      <c r="BH367" s="57">
        <v>0</v>
      </c>
    </row>
    <row r="369" spans="4:60">
      <c r="D369" s="56" t="s">
        <v>118</v>
      </c>
      <c r="E369" s="56" t="s">
        <v>118</v>
      </c>
      <c r="F369" s="56" t="s">
        <v>118</v>
      </c>
      <c r="G369" s="56" t="s">
        <v>118</v>
      </c>
      <c r="H369" s="56" t="s">
        <v>118</v>
      </c>
      <c r="I369" s="56" t="s">
        <v>118</v>
      </c>
      <c r="J369" s="56" t="s">
        <v>118</v>
      </c>
      <c r="K369" s="56" t="s">
        <v>118</v>
      </c>
      <c r="L369" s="56" t="s">
        <v>118</v>
      </c>
      <c r="M369" s="56" t="s">
        <v>118</v>
      </c>
      <c r="N369" s="56" t="s">
        <v>118</v>
      </c>
      <c r="O369" s="56" t="s">
        <v>118</v>
      </c>
      <c r="P369" s="56" t="s">
        <v>118</v>
      </c>
      <c r="Q369" s="56" t="s">
        <v>118</v>
      </c>
      <c r="R369" s="56" t="s">
        <v>118</v>
      </c>
      <c r="S369" s="56" t="s">
        <v>118</v>
      </c>
      <c r="T369" s="56" t="s">
        <v>118</v>
      </c>
      <c r="U369" s="56" t="s">
        <v>118</v>
      </c>
      <c r="V369" s="56" t="s">
        <v>118</v>
      </c>
      <c r="W369" s="56" t="s">
        <v>118</v>
      </c>
      <c r="X369" s="56" t="s">
        <v>118</v>
      </c>
      <c r="Y369" s="56" t="s">
        <v>118</v>
      </c>
      <c r="Z369" s="56" t="s">
        <v>118</v>
      </c>
      <c r="AA369" s="56" t="s">
        <v>118</v>
      </c>
      <c r="AB369" s="56" t="s">
        <v>118</v>
      </c>
      <c r="AC369" s="56" t="s">
        <v>118</v>
      </c>
      <c r="AD369" s="56" t="s">
        <v>118</v>
      </c>
      <c r="AE369" s="56" t="s">
        <v>118</v>
      </c>
      <c r="AF369" s="56" t="s">
        <v>118</v>
      </c>
      <c r="AG369" s="56" t="s">
        <v>118</v>
      </c>
      <c r="AH369" s="56" t="s">
        <v>118</v>
      </c>
      <c r="AI369" s="56" t="s">
        <v>118</v>
      </c>
      <c r="AJ369" s="56" t="s">
        <v>118</v>
      </c>
      <c r="AK369" s="56" t="s">
        <v>118</v>
      </c>
      <c r="AL369" s="56" t="s">
        <v>118</v>
      </c>
      <c r="AM369" s="56" t="s">
        <v>118</v>
      </c>
      <c r="AN369" s="56" t="s">
        <v>118</v>
      </c>
      <c r="AO369" s="56" t="s">
        <v>118</v>
      </c>
      <c r="AP369" s="56" t="s">
        <v>118</v>
      </c>
      <c r="AQ369" s="56" t="s">
        <v>118</v>
      </c>
      <c r="AR369" s="56" t="s">
        <v>118</v>
      </c>
      <c r="AS369" s="56" t="s">
        <v>118</v>
      </c>
      <c r="AT369" s="56" t="s">
        <v>118</v>
      </c>
      <c r="AU369" s="56" t="s">
        <v>118</v>
      </c>
      <c r="AV369" s="56" t="s">
        <v>118</v>
      </c>
      <c r="AW369" s="56" t="s">
        <v>118</v>
      </c>
      <c r="AX369" s="56" t="s">
        <v>118</v>
      </c>
      <c r="AY369" s="56" t="s">
        <v>118</v>
      </c>
      <c r="AZ369" s="56" t="s">
        <v>118</v>
      </c>
      <c r="BA369" s="56" t="s">
        <v>118</v>
      </c>
      <c r="BB369" s="56" t="s">
        <v>118</v>
      </c>
      <c r="BC369" s="56" t="s">
        <v>118</v>
      </c>
      <c r="BD369" s="56" t="s">
        <v>118</v>
      </c>
      <c r="BE369" s="56" t="s">
        <v>118</v>
      </c>
      <c r="BF369" s="56" t="s">
        <v>118</v>
      </c>
      <c r="BG369" s="56" t="s">
        <v>118</v>
      </c>
      <c r="BH369" s="56" t="s">
        <v>118</v>
      </c>
    </row>
    <row r="370" spans="4:60">
      <c r="D370" s="57" t="s">
        <v>124</v>
      </c>
      <c r="E370" s="57" t="s">
        <v>124</v>
      </c>
      <c r="F370" s="57" t="s">
        <v>124</v>
      </c>
      <c r="G370" s="57" t="s">
        <v>124</v>
      </c>
      <c r="H370" s="57" t="s">
        <v>124</v>
      </c>
      <c r="I370" s="57" t="s">
        <v>124</v>
      </c>
      <c r="J370" s="57" t="s">
        <v>124</v>
      </c>
      <c r="K370" s="57" t="s">
        <v>124</v>
      </c>
      <c r="L370" s="57" t="s">
        <v>124</v>
      </c>
      <c r="M370" s="57" t="s">
        <v>124</v>
      </c>
      <c r="N370" s="57" t="s">
        <v>124</v>
      </c>
      <c r="O370" s="57" t="s">
        <v>124</v>
      </c>
      <c r="P370" s="57" t="s">
        <v>124</v>
      </c>
      <c r="Q370" s="57" t="s">
        <v>124</v>
      </c>
      <c r="R370" s="57" t="s">
        <v>124</v>
      </c>
      <c r="S370" s="57" t="s">
        <v>124</v>
      </c>
      <c r="T370" s="57" t="s">
        <v>124</v>
      </c>
      <c r="U370" s="57" t="s">
        <v>124</v>
      </c>
      <c r="V370" s="57" t="s">
        <v>124</v>
      </c>
      <c r="W370" s="57" t="s">
        <v>124</v>
      </c>
      <c r="X370" s="57" t="s">
        <v>124</v>
      </c>
      <c r="Y370" s="57" t="s">
        <v>124</v>
      </c>
      <c r="Z370" s="57" t="s">
        <v>124</v>
      </c>
      <c r="AA370" s="57" t="s">
        <v>124</v>
      </c>
      <c r="AB370" s="57" t="s">
        <v>124</v>
      </c>
      <c r="AC370" s="57" t="s">
        <v>124</v>
      </c>
      <c r="AD370" s="57" t="s">
        <v>124</v>
      </c>
      <c r="AE370" s="57" t="s">
        <v>124</v>
      </c>
      <c r="AF370" s="57" t="s">
        <v>124</v>
      </c>
      <c r="AG370" s="57" t="s">
        <v>124</v>
      </c>
      <c r="AH370" s="57" t="s">
        <v>124</v>
      </c>
      <c r="AI370" s="57" t="s">
        <v>124</v>
      </c>
      <c r="AJ370" s="57" t="s">
        <v>124</v>
      </c>
      <c r="AK370" s="57" t="s">
        <v>124</v>
      </c>
      <c r="AL370" s="57" t="s">
        <v>124</v>
      </c>
      <c r="AM370" s="57" t="s">
        <v>124</v>
      </c>
      <c r="AN370" s="57" t="s">
        <v>124</v>
      </c>
      <c r="AO370" s="57" t="s">
        <v>124</v>
      </c>
      <c r="AP370" s="57" t="s">
        <v>124</v>
      </c>
      <c r="AQ370" s="57" t="s">
        <v>124</v>
      </c>
      <c r="AR370" s="57" t="s">
        <v>124</v>
      </c>
      <c r="AS370" s="57" t="s">
        <v>124</v>
      </c>
      <c r="AT370" s="57" t="s">
        <v>124</v>
      </c>
      <c r="AU370" s="57" t="s">
        <v>124</v>
      </c>
      <c r="AV370" s="57" t="s">
        <v>124</v>
      </c>
      <c r="AW370" s="57" t="s">
        <v>124</v>
      </c>
      <c r="AX370" s="57" t="s">
        <v>124</v>
      </c>
      <c r="AY370" s="57" t="s">
        <v>124</v>
      </c>
      <c r="AZ370" s="57" t="s">
        <v>124</v>
      </c>
      <c r="BA370" s="57" t="s">
        <v>124</v>
      </c>
      <c r="BB370" s="57" t="s">
        <v>124</v>
      </c>
      <c r="BC370" s="57" t="s">
        <v>124</v>
      </c>
      <c r="BD370" s="57" t="s">
        <v>124</v>
      </c>
      <c r="BE370" s="57" t="s">
        <v>124</v>
      </c>
      <c r="BF370" s="57" t="s">
        <v>124</v>
      </c>
      <c r="BG370" s="57" t="s">
        <v>124</v>
      </c>
      <c r="BH370" s="57" t="s">
        <v>11769</v>
      </c>
    </row>
    <row r="372" spans="4:60">
      <c r="D372" s="56" t="s">
        <v>119</v>
      </c>
      <c r="E372" s="56" t="s">
        <v>119</v>
      </c>
      <c r="F372" s="56" t="s">
        <v>119</v>
      </c>
      <c r="G372" s="56" t="s">
        <v>119</v>
      </c>
      <c r="H372" s="56" t="s">
        <v>119</v>
      </c>
      <c r="I372" s="56" t="s">
        <v>119</v>
      </c>
      <c r="J372" s="56" t="s">
        <v>119</v>
      </c>
      <c r="K372" s="56" t="s">
        <v>119</v>
      </c>
      <c r="L372" s="56" t="s">
        <v>119</v>
      </c>
      <c r="M372" s="56" t="s">
        <v>119</v>
      </c>
      <c r="N372" s="56" t="s">
        <v>119</v>
      </c>
      <c r="O372" s="56" t="s">
        <v>119</v>
      </c>
      <c r="P372" s="56" t="s">
        <v>119</v>
      </c>
      <c r="Q372" s="56" t="s">
        <v>119</v>
      </c>
      <c r="R372" s="56" t="s">
        <v>119</v>
      </c>
      <c r="S372" s="56" t="s">
        <v>119</v>
      </c>
      <c r="T372" s="56" t="s">
        <v>119</v>
      </c>
      <c r="U372" s="56" t="s">
        <v>119</v>
      </c>
      <c r="V372" s="56" t="s">
        <v>119</v>
      </c>
      <c r="W372" s="56" t="s">
        <v>119</v>
      </c>
      <c r="X372" s="56" t="s">
        <v>119</v>
      </c>
      <c r="Y372" s="56" t="s">
        <v>119</v>
      </c>
      <c r="Z372" s="56" t="s">
        <v>119</v>
      </c>
      <c r="AA372" s="56" t="s">
        <v>119</v>
      </c>
      <c r="AB372" s="56" t="s">
        <v>119</v>
      </c>
      <c r="AC372" s="56" t="s">
        <v>119</v>
      </c>
      <c r="AD372" s="56" t="s">
        <v>119</v>
      </c>
      <c r="AE372" s="56" t="s">
        <v>119</v>
      </c>
      <c r="AF372" s="56" t="s">
        <v>119</v>
      </c>
      <c r="AG372" s="56" t="s">
        <v>119</v>
      </c>
      <c r="AH372" s="56" t="s">
        <v>119</v>
      </c>
      <c r="AI372" s="56" t="s">
        <v>119</v>
      </c>
      <c r="AJ372" s="56" t="s">
        <v>119</v>
      </c>
      <c r="AK372" s="56" t="s">
        <v>119</v>
      </c>
      <c r="AL372" s="56" t="s">
        <v>119</v>
      </c>
      <c r="AM372" s="56" t="s">
        <v>119</v>
      </c>
      <c r="AN372" s="56" t="s">
        <v>119</v>
      </c>
      <c r="AO372" s="56" t="s">
        <v>119</v>
      </c>
      <c r="AP372" s="56" t="s">
        <v>119</v>
      </c>
      <c r="AQ372" s="56" t="s">
        <v>119</v>
      </c>
      <c r="AR372" s="56" t="s">
        <v>119</v>
      </c>
      <c r="AS372" s="56" t="s">
        <v>119</v>
      </c>
      <c r="AT372" s="56" t="s">
        <v>119</v>
      </c>
      <c r="AU372" s="56" t="s">
        <v>119</v>
      </c>
      <c r="AV372" s="56" t="s">
        <v>119</v>
      </c>
      <c r="AW372" s="56" t="s">
        <v>119</v>
      </c>
      <c r="AX372" s="56" t="s">
        <v>119</v>
      </c>
      <c r="AY372" s="56" t="s">
        <v>119</v>
      </c>
      <c r="AZ372" s="56" t="s">
        <v>119</v>
      </c>
      <c r="BA372" s="56" t="s">
        <v>119</v>
      </c>
      <c r="BB372" s="56" t="s">
        <v>119</v>
      </c>
      <c r="BC372" s="56" t="s">
        <v>119</v>
      </c>
      <c r="BD372" s="56" t="s">
        <v>119</v>
      </c>
      <c r="BE372" s="56" t="s">
        <v>119</v>
      </c>
      <c r="BF372" s="56" t="s">
        <v>119</v>
      </c>
      <c r="BG372" s="56" t="s">
        <v>119</v>
      </c>
      <c r="BH372" s="56" t="s">
        <v>119</v>
      </c>
    </row>
    <row r="373" spans="4:60">
      <c r="D373" s="57" t="s">
        <v>124</v>
      </c>
      <c r="E373" s="57" t="s">
        <v>124</v>
      </c>
      <c r="F373" s="57" t="s">
        <v>124</v>
      </c>
      <c r="G373" s="57" t="s">
        <v>124</v>
      </c>
      <c r="H373" s="57" t="s">
        <v>124</v>
      </c>
      <c r="I373" s="57" t="s">
        <v>124</v>
      </c>
      <c r="J373" s="57" t="s">
        <v>124</v>
      </c>
      <c r="K373" s="57" t="s">
        <v>124</v>
      </c>
      <c r="L373" s="57" t="s">
        <v>124</v>
      </c>
      <c r="M373" s="57" t="s">
        <v>124</v>
      </c>
      <c r="N373" s="57" t="s">
        <v>124</v>
      </c>
      <c r="O373" s="57" t="s">
        <v>124</v>
      </c>
      <c r="P373" s="57" t="s">
        <v>124</v>
      </c>
      <c r="Q373" s="57" t="s">
        <v>124</v>
      </c>
      <c r="R373" s="57" t="s">
        <v>124</v>
      </c>
      <c r="S373" s="57" t="s">
        <v>124</v>
      </c>
      <c r="T373" s="57" t="s">
        <v>124</v>
      </c>
      <c r="U373" s="57" t="s">
        <v>124</v>
      </c>
      <c r="V373" s="57" t="s">
        <v>124</v>
      </c>
      <c r="W373" s="57" t="s">
        <v>124</v>
      </c>
      <c r="X373" s="57" t="s">
        <v>124</v>
      </c>
      <c r="Y373" s="57" t="s">
        <v>124</v>
      </c>
      <c r="Z373" s="57" t="s">
        <v>124</v>
      </c>
      <c r="AA373" s="57" t="s">
        <v>124</v>
      </c>
      <c r="AB373" s="57" t="s">
        <v>124</v>
      </c>
      <c r="AC373" s="57" t="s">
        <v>124</v>
      </c>
      <c r="AD373" s="57" t="s">
        <v>124</v>
      </c>
      <c r="AE373" s="57" t="s">
        <v>124</v>
      </c>
      <c r="AF373" s="57" t="s">
        <v>124</v>
      </c>
      <c r="AG373" s="57" t="s">
        <v>124</v>
      </c>
      <c r="AH373" s="57" t="s">
        <v>124</v>
      </c>
      <c r="AI373" s="57" t="s">
        <v>124</v>
      </c>
      <c r="AJ373" s="57" t="s">
        <v>124</v>
      </c>
      <c r="AK373" s="57" t="s">
        <v>124</v>
      </c>
      <c r="AL373" s="57" t="s">
        <v>124</v>
      </c>
      <c r="AM373" s="57" t="s">
        <v>124</v>
      </c>
      <c r="AN373" s="57" t="s">
        <v>124</v>
      </c>
      <c r="AO373" s="57" t="s">
        <v>124</v>
      </c>
      <c r="AP373" s="57" t="s">
        <v>124</v>
      </c>
      <c r="AQ373" s="57" t="s">
        <v>124</v>
      </c>
      <c r="AR373" s="57" t="s">
        <v>124</v>
      </c>
      <c r="AS373" s="57" t="s">
        <v>124</v>
      </c>
      <c r="AT373" s="57" t="s">
        <v>124</v>
      </c>
      <c r="AU373" s="57" t="s">
        <v>124</v>
      </c>
      <c r="AV373" s="57" t="s">
        <v>124</v>
      </c>
      <c r="AW373" s="57" t="s">
        <v>124</v>
      </c>
      <c r="AX373" s="57" t="s">
        <v>124</v>
      </c>
      <c r="AY373" s="57" t="s">
        <v>124</v>
      </c>
      <c r="AZ373" s="57" t="s">
        <v>124</v>
      </c>
      <c r="BA373" s="57" t="s">
        <v>124</v>
      </c>
      <c r="BB373" s="57" t="s">
        <v>124</v>
      </c>
      <c r="BC373" s="57" t="s">
        <v>124</v>
      </c>
      <c r="BD373" s="57" t="s">
        <v>124</v>
      </c>
      <c r="BE373" s="57" t="s">
        <v>124</v>
      </c>
      <c r="BF373" s="57" t="s">
        <v>124</v>
      </c>
      <c r="BG373" s="57" t="s">
        <v>124</v>
      </c>
      <c r="BH373" s="57">
        <v>0</v>
      </c>
    </row>
    <row r="375" spans="4:60">
      <c r="D375" s="56" t="s">
        <v>120</v>
      </c>
      <c r="E375" s="56" t="s">
        <v>120</v>
      </c>
      <c r="F375" s="56" t="s">
        <v>120</v>
      </c>
      <c r="G375" s="56" t="s">
        <v>120</v>
      </c>
      <c r="H375" s="56" t="s">
        <v>120</v>
      </c>
      <c r="I375" s="56" t="s">
        <v>120</v>
      </c>
      <c r="J375" s="56" t="s">
        <v>120</v>
      </c>
      <c r="K375" s="56" t="s">
        <v>120</v>
      </c>
      <c r="L375" s="56" t="s">
        <v>120</v>
      </c>
      <c r="M375" s="56" t="s">
        <v>120</v>
      </c>
      <c r="N375" s="56" t="s">
        <v>120</v>
      </c>
      <c r="O375" s="56" t="s">
        <v>120</v>
      </c>
      <c r="P375" s="56" t="s">
        <v>120</v>
      </c>
      <c r="Q375" s="56" t="s">
        <v>120</v>
      </c>
      <c r="R375" s="56" t="s">
        <v>120</v>
      </c>
      <c r="S375" s="56" t="s">
        <v>120</v>
      </c>
      <c r="T375" s="56" t="s">
        <v>120</v>
      </c>
      <c r="U375" s="56" t="s">
        <v>120</v>
      </c>
      <c r="V375" s="56" t="s">
        <v>120</v>
      </c>
      <c r="W375" s="56" t="s">
        <v>120</v>
      </c>
      <c r="X375" s="56" t="s">
        <v>120</v>
      </c>
      <c r="Y375" s="56" t="s">
        <v>120</v>
      </c>
      <c r="Z375" s="56" t="s">
        <v>120</v>
      </c>
      <c r="AA375" s="56" t="s">
        <v>120</v>
      </c>
      <c r="AB375" s="56" t="s">
        <v>120</v>
      </c>
      <c r="AC375" s="56" t="s">
        <v>120</v>
      </c>
      <c r="AD375" s="56" t="s">
        <v>120</v>
      </c>
      <c r="AE375" s="56" t="s">
        <v>120</v>
      </c>
      <c r="AF375" s="56" t="s">
        <v>120</v>
      </c>
      <c r="AG375" s="56" t="s">
        <v>120</v>
      </c>
      <c r="AH375" s="56" t="s">
        <v>120</v>
      </c>
      <c r="AI375" s="56" t="s">
        <v>120</v>
      </c>
      <c r="AJ375" s="56" t="s">
        <v>120</v>
      </c>
      <c r="AK375" s="56" t="s">
        <v>120</v>
      </c>
      <c r="AL375" s="56" t="s">
        <v>120</v>
      </c>
      <c r="AM375" s="56" t="s">
        <v>120</v>
      </c>
      <c r="AN375" s="56" t="s">
        <v>120</v>
      </c>
      <c r="AO375" s="56" t="s">
        <v>120</v>
      </c>
      <c r="AP375" s="56" t="s">
        <v>120</v>
      </c>
      <c r="AQ375" s="56" t="s">
        <v>120</v>
      </c>
      <c r="AR375" s="56" t="s">
        <v>120</v>
      </c>
      <c r="AS375" s="56" t="s">
        <v>120</v>
      </c>
      <c r="AT375" s="56" t="s">
        <v>120</v>
      </c>
      <c r="AU375" s="56" t="s">
        <v>120</v>
      </c>
      <c r="AV375" s="56" t="s">
        <v>120</v>
      </c>
      <c r="AW375" s="56" t="s">
        <v>120</v>
      </c>
      <c r="AX375" s="56" t="s">
        <v>120</v>
      </c>
      <c r="AY375" s="56" t="s">
        <v>120</v>
      </c>
      <c r="AZ375" s="56" t="s">
        <v>120</v>
      </c>
      <c r="BA375" s="56" t="s">
        <v>120</v>
      </c>
      <c r="BB375" s="56" t="s">
        <v>120</v>
      </c>
      <c r="BC375" s="56" t="s">
        <v>120</v>
      </c>
      <c r="BD375" s="56" t="s">
        <v>120</v>
      </c>
      <c r="BE375" s="56" t="s">
        <v>120</v>
      </c>
      <c r="BF375" s="56" t="s">
        <v>120</v>
      </c>
      <c r="BG375" s="56" t="s">
        <v>120</v>
      </c>
      <c r="BH375" s="56" t="s">
        <v>120</v>
      </c>
    </row>
    <row r="376" spans="4:60">
      <c r="D376" s="57" t="s">
        <v>351</v>
      </c>
      <c r="E376" s="57" t="s">
        <v>324</v>
      </c>
      <c r="F376" s="57" t="s">
        <v>208</v>
      </c>
      <c r="G376" s="57" t="s">
        <v>460</v>
      </c>
      <c r="H376" s="57" t="s">
        <v>367</v>
      </c>
      <c r="I376" s="57" t="s">
        <v>441</v>
      </c>
      <c r="J376" s="57" t="s">
        <v>6020</v>
      </c>
      <c r="K376" s="57" t="s">
        <v>6190</v>
      </c>
      <c r="L376" s="57" t="s">
        <v>12175</v>
      </c>
      <c r="M376" s="57" t="s">
        <v>6398</v>
      </c>
      <c r="N376" s="57" t="s">
        <v>6617</v>
      </c>
      <c r="O376" s="57" t="s">
        <v>324</v>
      </c>
      <c r="P376" s="57" t="s">
        <v>7614</v>
      </c>
      <c r="Q376" s="57" t="s">
        <v>7762</v>
      </c>
      <c r="R376" s="57" t="s">
        <v>8007</v>
      </c>
      <c r="S376" s="57" t="s">
        <v>8126</v>
      </c>
      <c r="T376" s="57" t="s">
        <v>12319</v>
      </c>
      <c r="U376" s="57" t="s">
        <v>8425</v>
      </c>
      <c r="V376" s="57" t="s">
        <v>8596</v>
      </c>
      <c r="W376" s="57" t="s">
        <v>8706</v>
      </c>
      <c r="X376" s="56"/>
      <c r="Y376" s="57" t="s">
        <v>8900</v>
      </c>
      <c r="Z376" s="57" t="s">
        <v>166</v>
      </c>
      <c r="AA376" s="57" t="s">
        <v>232</v>
      </c>
      <c r="AB376" s="57" t="s">
        <v>303</v>
      </c>
      <c r="AC376" s="56"/>
      <c r="AD376" s="57" t="s">
        <v>394</v>
      </c>
      <c r="AE376" s="57" t="s">
        <v>261</v>
      </c>
      <c r="AF376" s="57" t="s">
        <v>487</v>
      </c>
      <c r="AG376" s="57" t="s">
        <v>9012</v>
      </c>
      <c r="AH376" s="57" t="s">
        <v>416</v>
      </c>
      <c r="AI376" s="57" t="s">
        <v>9158</v>
      </c>
      <c r="AK376" s="57" t="s">
        <v>9436</v>
      </c>
      <c r="AL376" s="57" t="s">
        <v>9504</v>
      </c>
      <c r="AM376" s="57" t="s">
        <v>512</v>
      </c>
      <c r="AN376" s="57" t="s">
        <v>9765</v>
      </c>
      <c r="AO376" s="57" t="s">
        <v>281</v>
      </c>
      <c r="AP376" s="57" t="s">
        <v>9936</v>
      </c>
      <c r="AQ376" s="57" t="s">
        <v>10159</v>
      </c>
      <c r="AR376" s="57" t="s">
        <v>10315</v>
      </c>
      <c r="AS376" s="57" t="s">
        <v>10488</v>
      </c>
      <c r="AT376" s="57" t="s">
        <v>10664</v>
      </c>
      <c r="AU376" s="57" t="s">
        <v>540</v>
      </c>
      <c r="AV376" s="57" t="s">
        <v>10816</v>
      </c>
      <c r="AW376" s="56"/>
      <c r="AX376" s="57" t="s">
        <v>421</v>
      </c>
      <c r="AY376" s="57" t="s">
        <v>11020</v>
      </c>
      <c r="AZ376" s="57" t="s">
        <v>11204</v>
      </c>
      <c r="BA376" s="57" t="s">
        <v>11818</v>
      </c>
      <c r="BB376" s="57" t="s">
        <v>473</v>
      </c>
      <c r="BC376" s="56"/>
      <c r="BD376" s="57" t="s">
        <v>496</v>
      </c>
      <c r="BE376" s="57" t="s">
        <v>11535</v>
      </c>
      <c r="BF376" s="57" t="s">
        <v>11643</v>
      </c>
      <c r="BG376" s="57" t="s">
        <v>12558</v>
      </c>
      <c r="BH376" s="56"/>
    </row>
    <row r="377" spans="4:60">
      <c r="X377" s="56"/>
      <c r="AC377" s="56"/>
      <c r="AW377" s="56"/>
      <c r="BC377" s="56"/>
      <c r="BH377" s="56"/>
    </row>
    <row r="378" spans="4:60">
      <c r="D378" s="56" t="s">
        <v>17</v>
      </c>
      <c r="E378" s="56" t="s">
        <v>17</v>
      </c>
      <c r="F378" s="56" t="s">
        <v>17</v>
      </c>
      <c r="G378" s="56" t="s">
        <v>17</v>
      </c>
      <c r="H378" s="56" t="s">
        <v>17</v>
      </c>
      <c r="I378" s="56" t="s">
        <v>17</v>
      </c>
      <c r="J378" s="56" t="s">
        <v>17</v>
      </c>
      <c r="K378" s="56" t="s">
        <v>17</v>
      </c>
      <c r="L378" s="56" t="s">
        <v>17</v>
      </c>
      <c r="M378" s="56" t="s">
        <v>17</v>
      </c>
      <c r="N378" s="56" t="s">
        <v>17</v>
      </c>
      <c r="O378" s="56" t="s">
        <v>17</v>
      </c>
      <c r="P378" s="56" t="s">
        <v>17</v>
      </c>
      <c r="Q378" s="56" t="s">
        <v>17</v>
      </c>
      <c r="R378" s="56" t="s">
        <v>17</v>
      </c>
      <c r="S378" s="56" t="s">
        <v>17</v>
      </c>
      <c r="T378" s="56" t="s">
        <v>17</v>
      </c>
      <c r="U378" s="56" t="s">
        <v>17</v>
      </c>
      <c r="V378" s="56" t="s">
        <v>17</v>
      </c>
      <c r="W378" s="56" t="s">
        <v>17</v>
      </c>
      <c r="X378" s="56" t="s">
        <v>17</v>
      </c>
      <c r="Y378" s="56" t="s">
        <v>17</v>
      </c>
      <c r="Z378" s="56" t="s">
        <v>17</v>
      </c>
      <c r="AA378" s="56" t="s">
        <v>17</v>
      </c>
      <c r="AB378" s="56" t="s">
        <v>17</v>
      </c>
      <c r="AC378" s="56" t="s">
        <v>17</v>
      </c>
      <c r="AD378" s="56" t="s">
        <v>17</v>
      </c>
      <c r="AE378" s="56" t="s">
        <v>17</v>
      </c>
      <c r="AF378" s="56" t="s">
        <v>17</v>
      </c>
      <c r="AG378" s="56" t="s">
        <v>17</v>
      </c>
      <c r="AH378" s="56" t="s">
        <v>17</v>
      </c>
      <c r="AI378" s="56" t="s">
        <v>17</v>
      </c>
      <c r="AJ378" s="56" t="s">
        <v>17</v>
      </c>
      <c r="AK378" s="56" t="s">
        <v>17</v>
      </c>
      <c r="AL378" s="56" t="s">
        <v>17</v>
      </c>
      <c r="AM378" s="56" t="s">
        <v>17</v>
      </c>
      <c r="AN378" s="56" t="s">
        <v>17</v>
      </c>
      <c r="AO378" s="56" t="s">
        <v>17</v>
      </c>
      <c r="AP378" s="56" t="s">
        <v>17</v>
      </c>
      <c r="AQ378" s="56" t="s">
        <v>17</v>
      </c>
      <c r="AR378" s="56" t="s">
        <v>17</v>
      </c>
      <c r="AS378" s="56" t="s">
        <v>17</v>
      </c>
      <c r="AT378" s="56" t="s">
        <v>17</v>
      </c>
      <c r="AU378" s="56" t="s">
        <v>17</v>
      </c>
      <c r="AV378" s="56" t="s">
        <v>17</v>
      </c>
      <c r="AW378" s="56" t="s">
        <v>17</v>
      </c>
      <c r="AX378" s="56" t="s">
        <v>17</v>
      </c>
      <c r="AY378" s="56" t="s">
        <v>17</v>
      </c>
      <c r="AZ378" s="56" t="s">
        <v>17</v>
      </c>
      <c r="BA378" s="56" t="s">
        <v>17</v>
      </c>
      <c r="BB378" s="56" t="s">
        <v>17</v>
      </c>
      <c r="BC378" s="56" t="s">
        <v>17</v>
      </c>
      <c r="BD378" s="56" t="s">
        <v>17</v>
      </c>
      <c r="BE378" s="56" t="s">
        <v>17</v>
      </c>
      <c r="BF378" s="56" t="s">
        <v>17</v>
      </c>
      <c r="BG378" s="56" t="s">
        <v>17</v>
      </c>
      <c r="BH378" s="56" t="s">
        <v>17</v>
      </c>
    </row>
    <row r="380" spans="4:60">
      <c r="D380" s="56" t="s">
        <v>115</v>
      </c>
      <c r="E380" s="56" t="s">
        <v>115</v>
      </c>
      <c r="F380" s="56" t="s">
        <v>115</v>
      </c>
      <c r="G380" s="56" t="s">
        <v>115</v>
      </c>
      <c r="H380" s="56" t="s">
        <v>115</v>
      </c>
      <c r="I380" s="56" t="s">
        <v>115</v>
      </c>
      <c r="J380" s="56" t="s">
        <v>115</v>
      </c>
      <c r="K380" s="56" t="s">
        <v>115</v>
      </c>
      <c r="L380" s="56" t="s">
        <v>115</v>
      </c>
      <c r="M380" s="56" t="s">
        <v>115</v>
      </c>
      <c r="N380" s="56" t="s">
        <v>115</v>
      </c>
      <c r="O380" s="56" t="s">
        <v>115</v>
      </c>
      <c r="P380" s="56" t="s">
        <v>115</v>
      </c>
      <c r="Q380" s="56" t="s">
        <v>115</v>
      </c>
      <c r="R380" s="56" t="s">
        <v>115</v>
      </c>
      <c r="S380" s="56" t="s">
        <v>115</v>
      </c>
      <c r="T380" s="56" t="s">
        <v>115</v>
      </c>
      <c r="U380" s="56" t="s">
        <v>115</v>
      </c>
      <c r="V380" s="56" t="s">
        <v>115</v>
      </c>
      <c r="W380" s="56" t="s">
        <v>115</v>
      </c>
      <c r="X380" s="56" t="s">
        <v>115</v>
      </c>
      <c r="Y380" s="56" t="s">
        <v>115</v>
      </c>
      <c r="Z380" s="56" t="s">
        <v>115</v>
      </c>
      <c r="AA380" s="56" t="s">
        <v>115</v>
      </c>
      <c r="AB380" s="56" t="s">
        <v>115</v>
      </c>
      <c r="AC380" s="56" t="s">
        <v>115</v>
      </c>
      <c r="AD380" s="56" t="s">
        <v>115</v>
      </c>
      <c r="AE380" s="56" t="s">
        <v>115</v>
      </c>
      <c r="AF380" s="56" t="s">
        <v>115</v>
      </c>
      <c r="AG380" s="56" t="s">
        <v>115</v>
      </c>
      <c r="AH380" s="56" t="s">
        <v>115</v>
      </c>
      <c r="AI380" s="56" t="s">
        <v>115</v>
      </c>
      <c r="AJ380" s="56" t="s">
        <v>115</v>
      </c>
      <c r="AK380" s="56" t="s">
        <v>115</v>
      </c>
      <c r="AL380" s="56" t="s">
        <v>115</v>
      </c>
      <c r="AM380" s="56" t="s">
        <v>115</v>
      </c>
      <c r="AN380" s="56" t="s">
        <v>115</v>
      </c>
      <c r="AO380" s="56" t="s">
        <v>115</v>
      </c>
      <c r="AP380" s="56" t="s">
        <v>115</v>
      </c>
      <c r="AQ380" s="56" t="s">
        <v>115</v>
      </c>
      <c r="AR380" s="56" t="s">
        <v>115</v>
      </c>
      <c r="AS380" s="56" t="s">
        <v>115</v>
      </c>
      <c r="AT380" s="56" t="s">
        <v>115</v>
      </c>
      <c r="AU380" s="56" t="s">
        <v>115</v>
      </c>
      <c r="AV380" s="56" t="s">
        <v>115</v>
      </c>
      <c r="AW380" s="56" t="s">
        <v>115</v>
      </c>
      <c r="AX380" s="56" t="s">
        <v>115</v>
      </c>
      <c r="AY380" s="56" t="s">
        <v>115</v>
      </c>
      <c r="AZ380" s="56" t="s">
        <v>115</v>
      </c>
      <c r="BA380" s="56" t="s">
        <v>115</v>
      </c>
      <c r="BB380" s="56" t="s">
        <v>115</v>
      </c>
      <c r="BC380" s="56" t="s">
        <v>115</v>
      </c>
      <c r="BD380" s="56" t="s">
        <v>115</v>
      </c>
      <c r="BE380" s="56" t="s">
        <v>115</v>
      </c>
      <c r="BF380" s="56" t="s">
        <v>115</v>
      </c>
      <c r="BG380" s="56" t="s">
        <v>115</v>
      </c>
      <c r="BH380" s="56" t="s">
        <v>115</v>
      </c>
    </row>
    <row r="381" spans="4:60">
      <c r="D381" s="57" t="s">
        <v>123</v>
      </c>
      <c r="E381" s="57" t="s">
        <v>123</v>
      </c>
      <c r="F381" s="57" t="s">
        <v>123</v>
      </c>
      <c r="G381" s="57" t="s">
        <v>123</v>
      </c>
      <c r="H381" s="57" t="s">
        <v>123</v>
      </c>
      <c r="I381" s="57" t="s">
        <v>123</v>
      </c>
      <c r="J381" s="57" t="s">
        <v>123</v>
      </c>
      <c r="K381" s="57" t="s">
        <v>116</v>
      </c>
      <c r="L381" s="57" t="s">
        <v>123</v>
      </c>
      <c r="M381" s="57" t="s">
        <v>123</v>
      </c>
      <c r="N381" s="57" t="s">
        <v>123</v>
      </c>
      <c r="O381" s="57" t="s">
        <v>123</v>
      </c>
      <c r="P381" s="57" t="s">
        <v>123</v>
      </c>
      <c r="Q381" s="57" t="s">
        <v>213</v>
      </c>
      <c r="R381" s="57" t="s">
        <v>123</v>
      </c>
      <c r="S381" s="57" t="s">
        <v>68</v>
      </c>
      <c r="T381" s="57" t="s">
        <v>123</v>
      </c>
      <c r="U381" s="57" t="s">
        <v>123</v>
      </c>
      <c r="V381" s="57" t="s">
        <v>123</v>
      </c>
      <c r="W381" s="57" t="s">
        <v>123</v>
      </c>
      <c r="X381" s="57" t="s">
        <v>213</v>
      </c>
      <c r="Y381" s="57" t="s">
        <v>123</v>
      </c>
      <c r="Z381" s="57" t="s">
        <v>123</v>
      </c>
      <c r="AA381" s="57" t="s">
        <v>116</v>
      </c>
      <c r="AB381" s="57" t="s">
        <v>123</v>
      </c>
      <c r="AC381" s="57" t="s">
        <v>68</v>
      </c>
      <c r="AD381" s="57" t="s">
        <v>256</v>
      </c>
      <c r="AE381" s="57" t="s">
        <v>123</v>
      </c>
      <c r="AF381" s="57" t="s">
        <v>123</v>
      </c>
      <c r="AG381" s="57" t="s">
        <v>213</v>
      </c>
      <c r="AH381" s="57" t="s">
        <v>123</v>
      </c>
      <c r="AI381" s="57" t="s">
        <v>123</v>
      </c>
      <c r="AJ381" s="57" t="s">
        <v>68</v>
      </c>
      <c r="AK381" s="57" t="s">
        <v>68</v>
      </c>
      <c r="AL381" s="57" t="s">
        <v>123</v>
      </c>
      <c r="AM381" s="57" t="s">
        <v>123</v>
      </c>
      <c r="AN381" s="57" t="s">
        <v>123</v>
      </c>
      <c r="AO381" s="57" t="s">
        <v>123</v>
      </c>
      <c r="AP381" s="57" t="s">
        <v>123</v>
      </c>
      <c r="AQ381" s="57" t="s">
        <v>213</v>
      </c>
      <c r="AR381" s="57" t="s">
        <v>123</v>
      </c>
      <c r="AS381" s="57" t="s">
        <v>123</v>
      </c>
      <c r="AT381" s="57" t="s">
        <v>123</v>
      </c>
      <c r="AU381" s="57" t="s">
        <v>116</v>
      </c>
      <c r="AV381" s="57" t="s">
        <v>123</v>
      </c>
      <c r="AW381" s="57" t="s">
        <v>213</v>
      </c>
      <c r="AX381" s="57" t="s">
        <v>68</v>
      </c>
      <c r="AY381" s="57" t="s">
        <v>123</v>
      </c>
      <c r="AZ381" s="57" t="s">
        <v>116</v>
      </c>
      <c r="BA381" s="57" t="s">
        <v>213</v>
      </c>
      <c r="BB381" s="57" t="s">
        <v>68</v>
      </c>
      <c r="BC381" s="57" t="s">
        <v>213</v>
      </c>
      <c r="BD381" s="57" t="s">
        <v>68</v>
      </c>
      <c r="BE381" s="57" t="s">
        <v>116</v>
      </c>
      <c r="BF381" s="57" t="s">
        <v>123</v>
      </c>
      <c r="BG381" s="57" t="s">
        <v>123</v>
      </c>
      <c r="BH381" s="57" t="s">
        <v>213</v>
      </c>
    </row>
    <row r="383" spans="4:60">
      <c r="D383" s="56" t="s">
        <v>117</v>
      </c>
      <c r="E383" s="56" t="s">
        <v>117</v>
      </c>
      <c r="F383" s="56" t="s">
        <v>117</v>
      </c>
      <c r="G383" s="56" t="s">
        <v>117</v>
      </c>
      <c r="H383" s="56" t="s">
        <v>117</v>
      </c>
      <c r="I383" s="56" t="s">
        <v>117</v>
      </c>
      <c r="J383" s="56" t="s">
        <v>117</v>
      </c>
      <c r="K383" s="56" t="s">
        <v>117</v>
      </c>
      <c r="L383" s="56" t="s">
        <v>117</v>
      </c>
      <c r="M383" s="56" t="s">
        <v>117</v>
      </c>
      <c r="N383" s="56" t="s">
        <v>117</v>
      </c>
      <c r="O383" s="56" t="s">
        <v>117</v>
      </c>
      <c r="P383" s="56" t="s">
        <v>117</v>
      </c>
      <c r="Q383" s="56" t="s">
        <v>117</v>
      </c>
      <c r="R383" s="56" t="s">
        <v>117</v>
      </c>
      <c r="S383" s="56" t="s">
        <v>117</v>
      </c>
      <c r="T383" s="56" t="s">
        <v>117</v>
      </c>
      <c r="U383" s="56" t="s">
        <v>117</v>
      </c>
      <c r="V383" s="56" t="s">
        <v>117</v>
      </c>
      <c r="W383" s="56" t="s">
        <v>117</v>
      </c>
      <c r="X383" s="56" t="s">
        <v>117</v>
      </c>
      <c r="Y383" s="56" t="s">
        <v>117</v>
      </c>
      <c r="Z383" s="56" t="s">
        <v>117</v>
      </c>
      <c r="AA383" s="56" t="s">
        <v>117</v>
      </c>
      <c r="AB383" s="56" t="s">
        <v>117</v>
      </c>
      <c r="AC383" s="56" t="s">
        <v>117</v>
      </c>
      <c r="AD383" s="56" t="s">
        <v>117</v>
      </c>
      <c r="AE383" s="56" t="s">
        <v>117</v>
      </c>
      <c r="AF383" s="56" t="s">
        <v>117</v>
      </c>
      <c r="AG383" s="56" t="s">
        <v>117</v>
      </c>
      <c r="AH383" s="56" t="s">
        <v>117</v>
      </c>
      <c r="AI383" s="56" t="s">
        <v>117</v>
      </c>
      <c r="AJ383" s="56" t="s">
        <v>117</v>
      </c>
      <c r="AK383" s="56" t="s">
        <v>117</v>
      </c>
      <c r="AL383" s="56" t="s">
        <v>117</v>
      </c>
      <c r="AM383" s="56" t="s">
        <v>117</v>
      </c>
      <c r="AN383" s="56" t="s">
        <v>117</v>
      </c>
      <c r="AO383" s="56" t="s">
        <v>117</v>
      </c>
      <c r="AP383" s="56" t="s">
        <v>117</v>
      </c>
      <c r="AQ383" s="56" t="s">
        <v>117</v>
      </c>
      <c r="AR383" s="56" t="s">
        <v>117</v>
      </c>
      <c r="AS383" s="56" t="s">
        <v>117</v>
      </c>
      <c r="AT383" s="56" t="s">
        <v>117</v>
      </c>
      <c r="AU383" s="56" t="s">
        <v>117</v>
      </c>
      <c r="AV383" s="56" t="s">
        <v>117</v>
      </c>
      <c r="AW383" s="56" t="s">
        <v>117</v>
      </c>
      <c r="AX383" s="56" t="s">
        <v>117</v>
      </c>
      <c r="AY383" s="56" t="s">
        <v>117</v>
      </c>
      <c r="AZ383" s="56" t="s">
        <v>117</v>
      </c>
      <c r="BA383" s="56" t="s">
        <v>117</v>
      </c>
      <c r="BB383" s="56" t="s">
        <v>117</v>
      </c>
      <c r="BC383" s="56" t="s">
        <v>117</v>
      </c>
      <c r="BD383" s="56" t="s">
        <v>117</v>
      </c>
      <c r="BE383" s="56" t="s">
        <v>117</v>
      </c>
      <c r="BF383" s="56" t="s">
        <v>117</v>
      </c>
      <c r="BG383" s="56" t="s">
        <v>117</v>
      </c>
      <c r="BH383" s="56" t="s">
        <v>117</v>
      </c>
    </row>
    <row r="384" spans="4:60">
      <c r="D384" s="57" t="s">
        <v>124</v>
      </c>
      <c r="E384" s="57" t="s">
        <v>124</v>
      </c>
      <c r="F384" s="57" t="s">
        <v>124</v>
      </c>
      <c r="G384" s="57" t="s">
        <v>124</v>
      </c>
      <c r="H384" s="57" t="s">
        <v>124</v>
      </c>
      <c r="I384" s="57" t="s">
        <v>124</v>
      </c>
      <c r="J384" s="57" t="s">
        <v>124</v>
      </c>
      <c r="K384" s="57">
        <v>2233</v>
      </c>
      <c r="L384" s="57" t="s">
        <v>124</v>
      </c>
      <c r="M384" s="57" t="s">
        <v>124</v>
      </c>
      <c r="N384" s="57" t="s">
        <v>124</v>
      </c>
      <c r="O384" s="57" t="s">
        <v>124</v>
      </c>
      <c r="P384" s="57" t="s">
        <v>124</v>
      </c>
      <c r="Q384" s="57" t="s">
        <v>124</v>
      </c>
      <c r="R384" s="57" t="s">
        <v>124</v>
      </c>
      <c r="S384" s="57" t="s">
        <v>124</v>
      </c>
      <c r="T384" s="57" t="s">
        <v>124</v>
      </c>
      <c r="U384" s="57" t="s">
        <v>124</v>
      </c>
      <c r="V384" s="57" t="s">
        <v>124</v>
      </c>
      <c r="W384" s="57" t="s">
        <v>124</v>
      </c>
      <c r="X384" s="57" t="s">
        <v>124</v>
      </c>
      <c r="Y384" s="57" t="s">
        <v>124</v>
      </c>
      <c r="Z384" s="57" t="s">
        <v>124</v>
      </c>
      <c r="AA384" s="57">
        <v>43000</v>
      </c>
      <c r="AB384" s="57" t="s">
        <v>124</v>
      </c>
      <c r="AC384" s="57" t="s">
        <v>124</v>
      </c>
      <c r="AD384" s="57">
        <v>0</v>
      </c>
      <c r="AE384" s="57" t="s">
        <v>124</v>
      </c>
      <c r="AF384" s="57" t="s">
        <v>124</v>
      </c>
      <c r="AG384" s="57" t="s">
        <v>124</v>
      </c>
      <c r="AH384" s="57" t="s">
        <v>124</v>
      </c>
      <c r="AI384" s="57" t="s">
        <v>124</v>
      </c>
      <c r="AJ384" s="57" t="s">
        <v>124</v>
      </c>
      <c r="AK384" s="57" t="s">
        <v>124</v>
      </c>
      <c r="AL384" s="57" t="s">
        <v>124</v>
      </c>
      <c r="AM384" s="57" t="s">
        <v>124</v>
      </c>
      <c r="AN384" s="57" t="s">
        <v>124</v>
      </c>
      <c r="AO384" s="57" t="s">
        <v>124</v>
      </c>
      <c r="AP384" s="57" t="s">
        <v>124</v>
      </c>
      <c r="AQ384" s="57" t="s">
        <v>124</v>
      </c>
      <c r="AR384" s="57" t="s">
        <v>124</v>
      </c>
      <c r="AS384" s="57" t="s">
        <v>124</v>
      </c>
      <c r="AT384" s="57" t="s">
        <v>124</v>
      </c>
      <c r="AU384" s="57">
        <v>10000</v>
      </c>
      <c r="AV384" s="57" t="s">
        <v>124</v>
      </c>
      <c r="AW384" s="57" t="s">
        <v>124</v>
      </c>
      <c r="AX384" s="57" t="s">
        <v>124</v>
      </c>
      <c r="AY384" s="57" t="s">
        <v>124</v>
      </c>
      <c r="AZ384" s="57">
        <v>326</v>
      </c>
      <c r="BA384" s="57" t="s">
        <v>124</v>
      </c>
      <c r="BB384" s="57" t="s">
        <v>124</v>
      </c>
      <c r="BC384" s="57" t="s">
        <v>124</v>
      </c>
      <c r="BD384" s="57" t="s">
        <v>124</v>
      </c>
      <c r="BE384" s="57">
        <v>3971</v>
      </c>
      <c r="BF384" s="57" t="s">
        <v>124</v>
      </c>
      <c r="BG384" s="57" t="s">
        <v>124</v>
      </c>
      <c r="BH384" s="57" t="s">
        <v>124</v>
      </c>
    </row>
    <row r="386" spans="4:60">
      <c r="D386" s="56" t="s">
        <v>118</v>
      </c>
      <c r="E386" s="56" t="s">
        <v>118</v>
      </c>
      <c r="F386" s="56" t="s">
        <v>118</v>
      </c>
      <c r="G386" s="56" t="s">
        <v>118</v>
      </c>
      <c r="H386" s="56" t="s">
        <v>118</v>
      </c>
      <c r="I386" s="56" t="s">
        <v>118</v>
      </c>
      <c r="J386" s="56" t="s">
        <v>118</v>
      </c>
      <c r="K386" s="56" t="s">
        <v>118</v>
      </c>
      <c r="L386" s="56" t="s">
        <v>118</v>
      </c>
      <c r="M386" s="56" t="s">
        <v>118</v>
      </c>
      <c r="N386" s="56" t="s">
        <v>118</v>
      </c>
      <c r="O386" s="56" t="s">
        <v>118</v>
      </c>
      <c r="P386" s="56" t="s">
        <v>118</v>
      </c>
      <c r="Q386" s="56" t="s">
        <v>118</v>
      </c>
      <c r="R386" s="56" t="s">
        <v>118</v>
      </c>
      <c r="S386" s="56" t="s">
        <v>118</v>
      </c>
      <c r="T386" s="56" t="s">
        <v>118</v>
      </c>
      <c r="U386" s="56" t="s">
        <v>118</v>
      </c>
      <c r="V386" s="56" t="s">
        <v>118</v>
      </c>
      <c r="W386" s="56" t="s">
        <v>118</v>
      </c>
      <c r="X386" s="56" t="s">
        <v>118</v>
      </c>
      <c r="Y386" s="56" t="s">
        <v>118</v>
      </c>
      <c r="Z386" s="56" t="s">
        <v>118</v>
      </c>
      <c r="AA386" s="56" t="s">
        <v>118</v>
      </c>
      <c r="AB386" s="56" t="s">
        <v>118</v>
      </c>
      <c r="AC386" s="56" t="s">
        <v>118</v>
      </c>
      <c r="AD386" s="56" t="s">
        <v>118</v>
      </c>
      <c r="AE386" s="56" t="s">
        <v>118</v>
      </c>
      <c r="AF386" s="56" t="s">
        <v>118</v>
      </c>
      <c r="AG386" s="56" t="s">
        <v>118</v>
      </c>
      <c r="AH386" s="56" t="s">
        <v>118</v>
      </c>
      <c r="AI386" s="56" t="s">
        <v>118</v>
      </c>
      <c r="AJ386" s="56" t="s">
        <v>118</v>
      </c>
      <c r="AK386" s="56" t="s">
        <v>118</v>
      </c>
      <c r="AL386" s="56" t="s">
        <v>118</v>
      </c>
      <c r="AM386" s="56" t="s">
        <v>118</v>
      </c>
      <c r="AN386" s="56" t="s">
        <v>118</v>
      </c>
      <c r="AO386" s="56" t="s">
        <v>118</v>
      </c>
      <c r="AP386" s="56" t="s">
        <v>118</v>
      </c>
      <c r="AQ386" s="56" t="s">
        <v>118</v>
      </c>
      <c r="AR386" s="56" t="s">
        <v>118</v>
      </c>
      <c r="AS386" s="56" t="s">
        <v>118</v>
      </c>
      <c r="AT386" s="56" t="s">
        <v>118</v>
      </c>
      <c r="AU386" s="56" t="s">
        <v>118</v>
      </c>
      <c r="AV386" s="56" t="s">
        <v>118</v>
      </c>
      <c r="AW386" s="56" t="s">
        <v>118</v>
      </c>
      <c r="AX386" s="56" t="s">
        <v>118</v>
      </c>
      <c r="AY386" s="56" t="s">
        <v>118</v>
      </c>
      <c r="AZ386" s="56" t="s">
        <v>118</v>
      </c>
      <c r="BA386" s="56" t="s">
        <v>118</v>
      </c>
      <c r="BB386" s="56" t="s">
        <v>118</v>
      </c>
      <c r="BC386" s="56" t="s">
        <v>118</v>
      </c>
      <c r="BD386" s="56" t="s">
        <v>118</v>
      </c>
      <c r="BE386" s="56" t="s">
        <v>118</v>
      </c>
      <c r="BF386" s="56" t="s">
        <v>118</v>
      </c>
      <c r="BG386" s="56" t="s">
        <v>118</v>
      </c>
      <c r="BH386" s="56" t="s">
        <v>118</v>
      </c>
    </row>
    <row r="387" spans="4:60">
      <c r="D387" s="57" t="s">
        <v>124</v>
      </c>
      <c r="E387" s="57" t="s">
        <v>124</v>
      </c>
      <c r="F387" s="57" t="s">
        <v>124</v>
      </c>
      <c r="G387" s="57" t="s">
        <v>124</v>
      </c>
      <c r="H387" s="57" t="s">
        <v>124</v>
      </c>
      <c r="I387" s="57" t="s">
        <v>124</v>
      </c>
      <c r="J387" s="57" t="s">
        <v>124</v>
      </c>
      <c r="K387" s="57" t="s">
        <v>6191</v>
      </c>
      <c r="L387" s="57" t="s">
        <v>124</v>
      </c>
      <c r="M387" s="57" t="s">
        <v>124</v>
      </c>
      <c r="N387" s="57" t="s">
        <v>124</v>
      </c>
      <c r="O387" s="57" t="s">
        <v>124</v>
      </c>
      <c r="P387" s="57" t="s">
        <v>124</v>
      </c>
      <c r="Q387" s="57" t="s">
        <v>124</v>
      </c>
      <c r="R387" s="57" t="s">
        <v>124</v>
      </c>
      <c r="S387" s="57" t="s">
        <v>124</v>
      </c>
      <c r="T387" s="57" t="s">
        <v>124</v>
      </c>
      <c r="U387" s="57" t="s">
        <v>124</v>
      </c>
      <c r="V387" s="57" t="s">
        <v>124</v>
      </c>
      <c r="W387" s="57" t="s">
        <v>124</v>
      </c>
      <c r="X387" s="57" t="s">
        <v>124</v>
      </c>
      <c r="Y387" s="57" t="s">
        <v>124</v>
      </c>
      <c r="Z387" s="57" t="s">
        <v>124</v>
      </c>
      <c r="AA387" s="57" t="s">
        <v>233</v>
      </c>
      <c r="AB387" s="57" t="s">
        <v>124</v>
      </c>
      <c r="AC387" s="57" t="s">
        <v>124</v>
      </c>
      <c r="AD387" s="57" t="s">
        <v>395</v>
      </c>
      <c r="AE387" s="57" t="s">
        <v>124</v>
      </c>
      <c r="AF387" s="57" t="s">
        <v>124</v>
      </c>
      <c r="AG387" s="57" t="s">
        <v>124</v>
      </c>
      <c r="AH387" s="57" t="s">
        <v>124</v>
      </c>
      <c r="AI387" s="57" t="s">
        <v>124</v>
      </c>
      <c r="AJ387" s="57" t="s">
        <v>124</v>
      </c>
      <c r="AK387" s="57" t="s">
        <v>124</v>
      </c>
      <c r="AL387" s="57" t="s">
        <v>124</v>
      </c>
      <c r="AM387" s="57" t="s">
        <v>124</v>
      </c>
      <c r="AN387" s="57" t="s">
        <v>124</v>
      </c>
      <c r="AO387" s="57" t="s">
        <v>124</v>
      </c>
      <c r="AP387" s="57" t="s">
        <v>124</v>
      </c>
      <c r="AQ387" s="57" t="s">
        <v>124</v>
      </c>
      <c r="AR387" s="57" t="s">
        <v>124</v>
      </c>
      <c r="AS387" s="57" t="s">
        <v>124</v>
      </c>
      <c r="AT387" s="57" t="s">
        <v>124</v>
      </c>
      <c r="AU387" s="57" t="s">
        <v>541</v>
      </c>
      <c r="AV387" s="57" t="s">
        <v>124</v>
      </c>
      <c r="AW387" s="57" t="s">
        <v>124</v>
      </c>
      <c r="AX387" s="57" t="s">
        <v>124</v>
      </c>
      <c r="AY387" s="57" t="s">
        <v>124</v>
      </c>
      <c r="AZ387" s="57" t="s">
        <v>11205</v>
      </c>
      <c r="BA387" s="57" t="s">
        <v>124</v>
      </c>
      <c r="BB387" s="57" t="s">
        <v>124</v>
      </c>
      <c r="BC387" s="57" t="s">
        <v>124</v>
      </c>
      <c r="BD387" s="57" t="s">
        <v>124</v>
      </c>
      <c r="BE387" s="57" t="s">
        <v>11536</v>
      </c>
      <c r="BF387" s="57" t="s">
        <v>124</v>
      </c>
      <c r="BG387" s="57" t="s">
        <v>124</v>
      </c>
      <c r="BH387" s="57" t="s">
        <v>124</v>
      </c>
    </row>
    <row r="389" spans="4:60">
      <c r="D389" s="56" t="s">
        <v>119</v>
      </c>
      <c r="E389" s="56" t="s">
        <v>119</v>
      </c>
      <c r="F389" s="56" t="s">
        <v>119</v>
      </c>
      <c r="G389" s="56" t="s">
        <v>119</v>
      </c>
      <c r="H389" s="56" t="s">
        <v>119</v>
      </c>
      <c r="I389" s="56" t="s">
        <v>119</v>
      </c>
      <c r="J389" s="56" t="s">
        <v>119</v>
      </c>
      <c r="K389" s="56" t="s">
        <v>119</v>
      </c>
      <c r="L389" s="56" t="s">
        <v>119</v>
      </c>
      <c r="M389" s="56" t="s">
        <v>119</v>
      </c>
      <c r="N389" s="56" t="s">
        <v>119</v>
      </c>
      <c r="O389" s="56" t="s">
        <v>119</v>
      </c>
      <c r="P389" s="56" t="s">
        <v>119</v>
      </c>
      <c r="Q389" s="56" t="s">
        <v>119</v>
      </c>
      <c r="R389" s="56" t="s">
        <v>119</v>
      </c>
      <c r="S389" s="56" t="s">
        <v>119</v>
      </c>
      <c r="T389" s="56" t="s">
        <v>119</v>
      </c>
      <c r="U389" s="56" t="s">
        <v>119</v>
      </c>
      <c r="V389" s="56" t="s">
        <v>119</v>
      </c>
      <c r="W389" s="56" t="s">
        <v>119</v>
      </c>
      <c r="X389" s="56" t="s">
        <v>119</v>
      </c>
      <c r="Y389" s="56" t="s">
        <v>119</v>
      </c>
      <c r="Z389" s="56" t="s">
        <v>119</v>
      </c>
      <c r="AA389" s="56" t="s">
        <v>119</v>
      </c>
      <c r="AB389" s="56" t="s">
        <v>119</v>
      </c>
      <c r="AC389" s="56" t="s">
        <v>119</v>
      </c>
      <c r="AD389" s="56" t="s">
        <v>119</v>
      </c>
      <c r="AE389" s="56" t="s">
        <v>119</v>
      </c>
      <c r="AF389" s="56" t="s">
        <v>119</v>
      </c>
      <c r="AG389" s="56" t="s">
        <v>119</v>
      </c>
      <c r="AH389" s="56" t="s">
        <v>119</v>
      </c>
      <c r="AI389" s="56" t="s">
        <v>119</v>
      </c>
      <c r="AJ389" s="56" t="s">
        <v>119</v>
      </c>
      <c r="AK389" s="56" t="s">
        <v>119</v>
      </c>
      <c r="AL389" s="56" t="s">
        <v>119</v>
      </c>
      <c r="AM389" s="56" t="s">
        <v>119</v>
      </c>
      <c r="AN389" s="56" t="s">
        <v>119</v>
      </c>
      <c r="AO389" s="56" t="s">
        <v>119</v>
      </c>
      <c r="AP389" s="56" t="s">
        <v>119</v>
      </c>
      <c r="AQ389" s="56" t="s">
        <v>119</v>
      </c>
      <c r="AR389" s="56" t="s">
        <v>119</v>
      </c>
      <c r="AS389" s="56" t="s">
        <v>119</v>
      </c>
      <c r="AT389" s="56" t="s">
        <v>119</v>
      </c>
      <c r="AU389" s="56" t="s">
        <v>119</v>
      </c>
      <c r="AV389" s="56" t="s">
        <v>119</v>
      </c>
      <c r="AW389" s="56" t="s">
        <v>119</v>
      </c>
      <c r="AX389" s="56" t="s">
        <v>119</v>
      </c>
      <c r="AY389" s="56" t="s">
        <v>119</v>
      </c>
      <c r="AZ389" s="56" t="s">
        <v>119</v>
      </c>
      <c r="BA389" s="56" t="s">
        <v>119</v>
      </c>
      <c r="BB389" s="56" t="s">
        <v>119</v>
      </c>
      <c r="BC389" s="56" t="s">
        <v>119</v>
      </c>
      <c r="BD389" s="56" t="s">
        <v>119</v>
      </c>
      <c r="BE389" s="56" t="s">
        <v>119</v>
      </c>
      <c r="BF389" s="56" t="s">
        <v>119</v>
      </c>
      <c r="BG389" s="56" t="s">
        <v>119</v>
      </c>
      <c r="BH389" s="56" t="s">
        <v>119</v>
      </c>
    </row>
    <row r="390" spans="4:60">
      <c r="D390" s="57" t="s">
        <v>124</v>
      </c>
      <c r="E390" s="57" t="s">
        <v>124</v>
      </c>
      <c r="F390" s="57" t="s">
        <v>124</v>
      </c>
      <c r="G390" s="57" t="s">
        <v>124</v>
      </c>
      <c r="H390" s="57" t="s">
        <v>124</v>
      </c>
      <c r="I390" s="57" t="s">
        <v>124</v>
      </c>
      <c r="J390" s="57" t="s">
        <v>124</v>
      </c>
      <c r="K390" s="57">
        <v>0</v>
      </c>
      <c r="L390" s="57" t="s">
        <v>124</v>
      </c>
      <c r="M390" s="57" t="s">
        <v>124</v>
      </c>
      <c r="N390" s="57" t="s">
        <v>124</v>
      </c>
      <c r="O390" s="57" t="s">
        <v>124</v>
      </c>
      <c r="P390" s="57" t="s">
        <v>124</v>
      </c>
      <c r="Q390" s="57" t="s">
        <v>124</v>
      </c>
      <c r="R390" s="57" t="s">
        <v>124</v>
      </c>
      <c r="S390" s="57" t="s">
        <v>124</v>
      </c>
      <c r="T390" s="57" t="s">
        <v>124</v>
      </c>
      <c r="U390" s="57" t="s">
        <v>124</v>
      </c>
      <c r="V390" s="57" t="s">
        <v>124</v>
      </c>
      <c r="W390" s="57" t="s">
        <v>124</v>
      </c>
      <c r="X390" s="57" t="s">
        <v>124</v>
      </c>
      <c r="Y390" s="57" t="s">
        <v>124</v>
      </c>
      <c r="Z390" s="57" t="s">
        <v>124</v>
      </c>
      <c r="AA390" s="57">
        <v>26</v>
      </c>
      <c r="AB390" s="57" t="s">
        <v>124</v>
      </c>
      <c r="AC390" s="57" t="s">
        <v>124</v>
      </c>
      <c r="AD390" s="57">
        <v>0</v>
      </c>
      <c r="AE390" s="57" t="s">
        <v>124</v>
      </c>
      <c r="AF390" s="57" t="s">
        <v>124</v>
      </c>
      <c r="AG390" s="57" t="s">
        <v>124</v>
      </c>
      <c r="AH390" s="57" t="s">
        <v>124</v>
      </c>
      <c r="AI390" s="57" t="s">
        <v>124</v>
      </c>
      <c r="AJ390" s="57" t="s">
        <v>124</v>
      </c>
      <c r="AK390" s="57" t="s">
        <v>124</v>
      </c>
      <c r="AL390" s="57" t="s">
        <v>124</v>
      </c>
      <c r="AM390" s="57" t="s">
        <v>124</v>
      </c>
      <c r="AN390" s="57" t="s">
        <v>124</v>
      </c>
      <c r="AO390" s="57" t="s">
        <v>124</v>
      </c>
      <c r="AP390" s="57" t="s">
        <v>124</v>
      </c>
      <c r="AQ390" s="57" t="s">
        <v>124</v>
      </c>
      <c r="AR390" s="57" t="s">
        <v>124</v>
      </c>
      <c r="AS390" s="57" t="s">
        <v>124</v>
      </c>
      <c r="AT390" s="57" t="s">
        <v>124</v>
      </c>
      <c r="AU390" s="57">
        <v>21</v>
      </c>
      <c r="AV390" s="57" t="s">
        <v>124</v>
      </c>
      <c r="AW390" s="57" t="s">
        <v>124</v>
      </c>
      <c r="AX390" s="57" t="s">
        <v>124</v>
      </c>
      <c r="AY390" s="57" t="s">
        <v>124</v>
      </c>
      <c r="AZ390" s="57">
        <v>100</v>
      </c>
      <c r="BA390" s="57" t="s">
        <v>124</v>
      </c>
      <c r="BB390" s="57" t="s">
        <v>124</v>
      </c>
      <c r="BC390" s="57" t="s">
        <v>124</v>
      </c>
      <c r="BD390" s="57" t="s">
        <v>124</v>
      </c>
      <c r="BE390" s="57">
        <v>0</v>
      </c>
      <c r="BF390" s="57" t="s">
        <v>124</v>
      </c>
      <c r="BG390" s="57" t="s">
        <v>124</v>
      </c>
      <c r="BH390" s="57" t="s">
        <v>124</v>
      </c>
    </row>
    <row r="392" spans="4:60">
      <c r="D392" s="56" t="s">
        <v>120</v>
      </c>
      <c r="E392" s="56" t="s">
        <v>120</v>
      </c>
      <c r="F392" s="56" t="s">
        <v>120</v>
      </c>
      <c r="G392" s="56" t="s">
        <v>120</v>
      </c>
      <c r="H392" s="56" t="s">
        <v>120</v>
      </c>
      <c r="I392" s="56" t="s">
        <v>120</v>
      </c>
      <c r="J392" s="56" t="s">
        <v>120</v>
      </c>
      <c r="K392" s="56" t="s">
        <v>120</v>
      </c>
      <c r="L392" s="56" t="s">
        <v>120</v>
      </c>
      <c r="M392" s="56" t="s">
        <v>120</v>
      </c>
      <c r="N392" s="56" t="s">
        <v>120</v>
      </c>
      <c r="O392" s="56" t="s">
        <v>120</v>
      </c>
      <c r="P392" s="56" t="s">
        <v>120</v>
      </c>
      <c r="Q392" s="56" t="s">
        <v>120</v>
      </c>
      <c r="R392" s="56" t="s">
        <v>120</v>
      </c>
      <c r="S392" s="56" t="s">
        <v>120</v>
      </c>
      <c r="T392" s="56" t="s">
        <v>120</v>
      </c>
      <c r="U392" s="56" t="s">
        <v>120</v>
      </c>
      <c r="V392" s="56" t="s">
        <v>120</v>
      </c>
      <c r="W392" s="56" t="s">
        <v>120</v>
      </c>
      <c r="X392" s="56" t="s">
        <v>120</v>
      </c>
      <c r="Y392" s="56" t="s">
        <v>120</v>
      </c>
      <c r="Z392" s="56" t="s">
        <v>120</v>
      </c>
      <c r="AA392" s="56" t="s">
        <v>120</v>
      </c>
      <c r="AB392" s="56" t="s">
        <v>120</v>
      </c>
      <c r="AC392" s="56" t="s">
        <v>120</v>
      </c>
      <c r="AD392" s="56" t="s">
        <v>120</v>
      </c>
      <c r="AE392" s="56" t="s">
        <v>120</v>
      </c>
      <c r="AF392" s="56" t="s">
        <v>120</v>
      </c>
      <c r="AG392" s="56" t="s">
        <v>120</v>
      </c>
      <c r="AH392" s="56" t="s">
        <v>120</v>
      </c>
      <c r="AI392" s="56" t="s">
        <v>120</v>
      </c>
      <c r="AJ392" s="56" t="s">
        <v>120</v>
      </c>
      <c r="AK392" s="56" t="s">
        <v>120</v>
      </c>
      <c r="AL392" s="56" t="s">
        <v>120</v>
      </c>
      <c r="AM392" s="56" t="s">
        <v>120</v>
      </c>
      <c r="AN392" s="56" t="s">
        <v>120</v>
      </c>
      <c r="AO392" s="56" t="s">
        <v>120</v>
      </c>
      <c r="AP392" s="56" t="s">
        <v>120</v>
      </c>
      <c r="AQ392" s="56" t="s">
        <v>120</v>
      </c>
      <c r="AR392" s="56" t="s">
        <v>120</v>
      </c>
      <c r="AS392" s="56" t="s">
        <v>120</v>
      </c>
      <c r="AT392" s="56" t="s">
        <v>120</v>
      </c>
      <c r="AU392" s="56" t="s">
        <v>120</v>
      </c>
      <c r="AV392" s="56" t="s">
        <v>120</v>
      </c>
      <c r="AW392" s="56" t="s">
        <v>120</v>
      </c>
      <c r="AX392" s="56" t="s">
        <v>120</v>
      </c>
      <c r="AY392" s="56" t="s">
        <v>120</v>
      </c>
      <c r="AZ392" s="56" t="s">
        <v>120</v>
      </c>
      <c r="BA392" s="56" t="s">
        <v>120</v>
      </c>
      <c r="BB392" s="56" t="s">
        <v>120</v>
      </c>
      <c r="BC392" s="56" t="s">
        <v>120</v>
      </c>
      <c r="BD392" s="56" t="s">
        <v>120</v>
      </c>
      <c r="BE392" s="56" t="s">
        <v>120</v>
      </c>
      <c r="BF392" s="56" t="s">
        <v>120</v>
      </c>
      <c r="BG392" s="56" t="s">
        <v>120</v>
      </c>
      <c r="BH392" s="56" t="s">
        <v>120</v>
      </c>
    </row>
    <row r="393" spans="4:60">
      <c r="D393" s="57" t="s">
        <v>352</v>
      </c>
      <c r="E393" s="57" t="s">
        <v>325</v>
      </c>
      <c r="F393" s="57" t="s">
        <v>209</v>
      </c>
      <c r="G393" s="57" t="s">
        <v>461</v>
      </c>
      <c r="H393" s="57" t="s">
        <v>368</v>
      </c>
      <c r="I393" s="57" t="s">
        <v>442</v>
      </c>
      <c r="J393" s="57" t="s">
        <v>6021</v>
      </c>
      <c r="K393" s="57" t="s">
        <v>6192</v>
      </c>
      <c r="L393" s="57" t="s">
        <v>12176</v>
      </c>
      <c r="M393" s="57" t="s">
        <v>6399</v>
      </c>
      <c r="N393" s="57" t="s">
        <v>6618</v>
      </c>
      <c r="O393" s="57" t="s">
        <v>6879</v>
      </c>
      <c r="P393" s="57" t="s">
        <v>7615</v>
      </c>
      <c r="Q393" s="56"/>
      <c r="R393" s="57" t="s">
        <v>8008</v>
      </c>
      <c r="S393" s="57" t="s">
        <v>8127</v>
      </c>
      <c r="T393" s="57" t="s">
        <v>12320</v>
      </c>
      <c r="U393" s="57" t="s">
        <v>8426</v>
      </c>
      <c r="V393" s="57" t="s">
        <v>260</v>
      </c>
      <c r="W393" s="57" t="s">
        <v>8707</v>
      </c>
      <c r="X393" s="56"/>
      <c r="Y393" s="57" t="s">
        <v>8901</v>
      </c>
      <c r="Z393" s="57" t="s">
        <v>167</v>
      </c>
      <c r="AA393" s="56"/>
      <c r="AB393" s="57" t="s">
        <v>304</v>
      </c>
      <c r="AC393" s="56"/>
      <c r="AD393" s="57" t="s">
        <v>380</v>
      </c>
      <c r="AE393" s="57" t="s">
        <v>261</v>
      </c>
      <c r="AF393" s="57" t="s">
        <v>488</v>
      </c>
      <c r="AG393" s="56"/>
      <c r="AH393" s="57" t="s">
        <v>417</v>
      </c>
      <c r="AI393" s="57" t="s">
        <v>9159</v>
      </c>
      <c r="AK393" s="57" t="s">
        <v>9437</v>
      </c>
      <c r="AL393" s="57" t="s">
        <v>9505</v>
      </c>
      <c r="AM393" s="57" t="s">
        <v>513</v>
      </c>
      <c r="AN393" s="57" t="s">
        <v>9766</v>
      </c>
      <c r="AO393" s="57" t="s">
        <v>282</v>
      </c>
      <c r="AP393" s="57" t="s">
        <v>9941</v>
      </c>
      <c r="AQ393" s="57" t="s">
        <v>10159</v>
      </c>
      <c r="AR393" s="57" t="s">
        <v>10316</v>
      </c>
      <c r="AS393" s="57" t="s">
        <v>10489</v>
      </c>
      <c r="AT393" s="57" t="s">
        <v>10665</v>
      </c>
      <c r="AU393" s="57" t="s">
        <v>542</v>
      </c>
      <c r="AV393" s="57" t="s">
        <v>10817</v>
      </c>
      <c r="AW393" s="56"/>
      <c r="AX393" s="57" t="s">
        <v>421</v>
      </c>
      <c r="AY393" s="57" t="s">
        <v>11021</v>
      </c>
      <c r="AZ393" s="56"/>
      <c r="BA393" s="57" t="s">
        <v>11817</v>
      </c>
      <c r="BB393" s="56"/>
      <c r="BC393" s="56"/>
      <c r="BD393" s="57" t="s">
        <v>490</v>
      </c>
      <c r="BE393" s="56"/>
      <c r="BF393" s="57" t="s">
        <v>11643</v>
      </c>
      <c r="BG393" s="57" t="s">
        <v>12559</v>
      </c>
      <c r="BH393" s="56"/>
    </row>
    <row r="394" spans="4:60">
      <c r="Q394" s="56"/>
      <c r="X394" s="56"/>
      <c r="AA394" s="56"/>
      <c r="AC394" s="56"/>
      <c r="AG394" s="56"/>
      <c r="AW394" s="56"/>
      <c r="AZ394" s="56"/>
      <c r="BB394" s="56"/>
      <c r="BC394" s="56"/>
      <c r="BE394" s="56"/>
      <c r="BH394" s="56"/>
    </row>
    <row r="395" spans="4:60">
      <c r="D395" s="56" t="s">
        <v>26</v>
      </c>
      <c r="E395" s="56" t="s">
        <v>26</v>
      </c>
      <c r="F395" s="56" t="s">
        <v>26</v>
      </c>
      <c r="G395" s="56" t="s">
        <v>26</v>
      </c>
      <c r="H395" s="56" t="s">
        <v>26</v>
      </c>
      <c r="I395" s="56" t="s">
        <v>26</v>
      </c>
      <c r="J395" s="56" t="s">
        <v>26</v>
      </c>
      <c r="K395" s="56" t="s">
        <v>26</v>
      </c>
      <c r="L395" s="56" t="s">
        <v>26</v>
      </c>
      <c r="M395" s="56" t="s">
        <v>26</v>
      </c>
      <c r="N395" s="56" t="s">
        <v>26</v>
      </c>
      <c r="O395" s="56" t="s">
        <v>26</v>
      </c>
      <c r="P395" s="56" t="s">
        <v>26</v>
      </c>
      <c r="Q395" s="56" t="s">
        <v>26</v>
      </c>
      <c r="R395" s="56" t="s">
        <v>26</v>
      </c>
      <c r="S395" s="56" t="s">
        <v>26</v>
      </c>
      <c r="T395" s="56" t="s">
        <v>26</v>
      </c>
      <c r="U395" s="56" t="s">
        <v>26</v>
      </c>
      <c r="V395" s="56" t="s">
        <v>26</v>
      </c>
      <c r="W395" s="56" t="s">
        <v>26</v>
      </c>
      <c r="X395" s="56" t="s">
        <v>26</v>
      </c>
      <c r="Y395" s="56" t="s">
        <v>26</v>
      </c>
      <c r="Z395" s="56" t="s">
        <v>26</v>
      </c>
      <c r="AA395" s="56" t="s">
        <v>26</v>
      </c>
      <c r="AB395" s="56" t="s">
        <v>26</v>
      </c>
      <c r="AC395" s="56" t="s">
        <v>26</v>
      </c>
      <c r="AD395" s="56" t="s">
        <v>26</v>
      </c>
      <c r="AE395" s="56" t="s">
        <v>26</v>
      </c>
      <c r="AF395" s="56" t="s">
        <v>26</v>
      </c>
      <c r="AG395" s="56" t="s">
        <v>26</v>
      </c>
      <c r="AH395" s="56" t="s">
        <v>26</v>
      </c>
      <c r="AI395" s="56" t="s">
        <v>26</v>
      </c>
      <c r="AJ395" s="56" t="s">
        <v>26</v>
      </c>
      <c r="AK395" s="56" t="s">
        <v>26</v>
      </c>
      <c r="AL395" s="56" t="s">
        <v>26</v>
      </c>
      <c r="AM395" s="56" t="s">
        <v>26</v>
      </c>
      <c r="AN395" s="56" t="s">
        <v>26</v>
      </c>
      <c r="AO395" s="56" t="s">
        <v>26</v>
      </c>
      <c r="AP395" s="56" t="s">
        <v>26</v>
      </c>
      <c r="AQ395" s="56" t="s">
        <v>26</v>
      </c>
      <c r="AR395" s="56" t="s">
        <v>26</v>
      </c>
      <c r="AS395" s="56" t="s">
        <v>26</v>
      </c>
      <c r="AT395" s="56" t="s">
        <v>26</v>
      </c>
      <c r="AU395" s="56" t="s">
        <v>26</v>
      </c>
      <c r="AV395" s="56" t="s">
        <v>26</v>
      </c>
      <c r="AW395" s="56" t="s">
        <v>26</v>
      </c>
      <c r="AX395" s="56" t="s">
        <v>26</v>
      </c>
      <c r="AY395" s="56" t="s">
        <v>26</v>
      </c>
      <c r="AZ395" s="56" t="s">
        <v>26</v>
      </c>
      <c r="BA395" s="56" t="s">
        <v>26</v>
      </c>
      <c r="BB395" s="56" t="s">
        <v>26</v>
      </c>
      <c r="BC395" s="56" t="s">
        <v>26</v>
      </c>
      <c r="BD395" s="56" t="s">
        <v>26</v>
      </c>
      <c r="BE395" s="56" t="s">
        <v>26</v>
      </c>
      <c r="BF395" s="56" t="s">
        <v>26</v>
      </c>
      <c r="BG395" s="56" t="s">
        <v>26</v>
      </c>
      <c r="BH395" s="56" t="s">
        <v>26</v>
      </c>
    </row>
    <row r="397" spans="4:60">
      <c r="D397" s="56" t="s">
        <v>115</v>
      </c>
      <c r="E397" s="56" t="s">
        <v>115</v>
      </c>
      <c r="F397" s="56" t="s">
        <v>115</v>
      </c>
      <c r="G397" s="56" t="s">
        <v>115</v>
      </c>
      <c r="H397" s="56" t="s">
        <v>115</v>
      </c>
      <c r="I397" s="56" t="s">
        <v>115</v>
      </c>
      <c r="J397" s="56" t="s">
        <v>115</v>
      </c>
      <c r="K397" s="56" t="s">
        <v>115</v>
      </c>
      <c r="L397" s="56" t="s">
        <v>115</v>
      </c>
      <c r="M397" s="56" t="s">
        <v>115</v>
      </c>
      <c r="N397" s="56" t="s">
        <v>115</v>
      </c>
      <c r="O397" s="56" t="s">
        <v>115</v>
      </c>
      <c r="P397" s="56" t="s">
        <v>115</v>
      </c>
      <c r="Q397" s="56" t="s">
        <v>115</v>
      </c>
      <c r="R397" s="56" t="s">
        <v>115</v>
      </c>
      <c r="S397" s="56" t="s">
        <v>115</v>
      </c>
      <c r="T397" s="56" t="s">
        <v>115</v>
      </c>
      <c r="U397" s="56" t="s">
        <v>115</v>
      </c>
      <c r="V397" s="56" t="s">
        <v>115</v>
      </c>
      <c r="W397" s="56" t="s">
        <v>115</v>
      </c>
      <c r="X397" s="56" t="s">
        <v>115</v>
      </c>
      <c r="Y397" s="56" t="s">
        <v>115</v>
      </c>
      <c r="Z397" s="56" t="s">
        <v>115</v>
      </c>
      <c r="AA397" s="56" t="s">
        <v>115</v>
      </c>
      <c r="AB397" s="56" t="s">
        <v>115</v>
      </c>
      <c r="AC397" s="56" t="s">
        <v>115</v>
      </c>
      <c r="AD397" s="56" t="s">
        <v>115</v>
      </c>
      <c r="AE397" s="56" t="s">
        <v>115</v>
      </c>
      <c r="AF397" s="56" t="s">
        <v>115</v>
      </c>
      <c r="AG397" s="56" t="s">
        <v>115</v>
      </c>
      <c r="AH397" s="56" t="s">
        <v>115</v>
      </c>
      <c r="AI397" s="56" t="s">
        <v>115</v>
      </c>
      <c r="AJ397" s="56" t="s">
        <v>115</v>
      </c>
      <c r="AK397" s="56" t="s">
        <v>115</v>
      </c>
      <c r="AL397" s="56" t="s">
        <v>115</v>
      </c>
      <c r="AM397" s="56" t="s">
        <v>115</v>
      </c>
      <c r="AN397" s="56" t="s">
        <v>115</v>
      </c>
      <c r="AO397" s="56" t="s">
        <v>115</v>
      </c>
      <c r="AP397" s="56" t="s">
        <v>115</v>
      </c>
      <c r="AQ397" s="56" t="s">
        <v>115</v>
      </c>
      <c r="AR397" s="56" t="s">
        <v>115</v>
      </c>
      <c r="AS397" s="56" t="s">
        <v>115</v>
      </c>
      <c r="AT397" s="56" t="s">
        <v>115</v>
      </c>
      <c r="AU397" s="56" t="s">
        <v>115</v>
      </c>
      <c r="AV397" s="56" t="s">
        <v>115</v>
      </c>
      <c r="AW397" s="56" t="s">
        <v>115</v>
      </c>
      <c r="AX397" s="56" t="s">
        <v>115</v>
      </c>
      <c r="AY397" s="56" t="s">
        <v>115</v>
      </c>
      <c r="AZ397" s="56" t="s">
        <v>115</v>
      </c>
      <c r="BA397" s="56" t="s">
        <v>115</v>
      </c>
      <c r="BB397" s="56" t="s">
        <v>115</v>
      </c>
      <c r="BC397" s="56" t="s">
        <v>115</v>
      </c>
      <c r="BD397" s="56" t="s">
        <v>115</v>
      </c>
      <c r="BE397" s="56" t="s">
        <v>115</v>
      </c>
      <c r="BF397" s="56" t="s">
        <v>115</v>
      </c>
      <c r="BG397" s="56" t="s">
        <v>115</v>
      </c>
      <c r="BH397" s="56" t="s">
        <v>115</v>
      </c>
    </row>
    <row r="398" spans="4:60">
      <c r="D398" s="56"/>
      <c r="E398" s="57" t="s">
        <v>116</v>
      </c>
      <c r="F398" s="57" t="s">
        <v>123</v>
      </c>
      <c r="G398" s="56"/>
      <c r="H398" s="57" t="s">
        <v>116</v>
      </c>
      <c r="I398" s="57" t="s">
        <v>171</v>
      </c>
      <c r="J398" s="57" t="s">
        <v>123</v>
      </c>
      <c r="K398" s="56"/>
      <c r="L398" s="57" t="s">
        <v>123</v>
      </c>
      <c r="M398" s="57" t="s">
        <v>171</v>
      </c>
      <c r="N398" s="57" t="s">
        <v>123</v>
      </c>
      <c r="O398" s="57" t="s">
        <v>116</v>
      </c>
      <c r="P398" s="57" t="s">
        <v>123</v>
      </c>
      <c r="Q398" s="57" t="s">
        <v>213</v>
      </c>
      <c r="R398" s="57" t="s">
        <v>123</v>
      </c>
      <c r="S398" s="57" t="s">
        <v>68</v>
      </c>
      <c r="T398" s="57" t="s">
        <v>123</v>
      </c>
      <c r="U398" s="57" t="s">
        <v>123</v>
      </c>
      <c r="V398" s="57" t="s">
        <v>213</v>
      </c>
      <c r="W398" s="57" t="s">
        <v>123</v>
      </c>
      <c r="X398" s="57" t="s">
        <v>213</v>
      </c>
      <c r="Y398" s="56"/>
      <c r="Z398" s="56"/>
      <c r="AA398" s="56"/>
      <c r="AB398" s="56"/>
      <c r="AC398" s="57" t="s">
        <v>68</v>
      </c>
      <c r="AD398" s="57" t="s">
        <v>116</v>
      </c>
      <c r="AE398" s="57" t="s">
        <v>123</v>
      </c>
      <c r="AF398" s="57" t="s">
        <v>171</v>
      </c>
      <c r="AG398" s="57" t="s">
        <v>213</v>
      </c>
      <c r="AH398" s="56"/>
      <c r="AI398" s="56"/>
      <c r="AJ398" s="57" t="s">
        <v>68</v>
      </c>
      <c r="AK398" s="56"/>
      <c r="AL398" s="57" t="s">
        <v>123</v>
      </c>
      <c r="AM398" s="56"/>
      <c r="AN398" s="57" t="s">
        <v>213</v>
      </c>
      <c r="AO398" s="56"/>
      <c r="AP398" s="57" t="s">
        <v>123</v>
      </c>
      <c r="AQ398" s="57" t="s">
        <v>123</v>
      </c>
      <c r="AR398" s="56"/>
      <c r="AS398" s="57" t="s">
        <v>123</v>
      </c>
      <c r="AT398" s="57" t="s">
        <v>123</v>
      </c>
      <c r="AU398" s="57" t="s">
        <v>123</v>
      </c>
      <c r="AV398" s="57" t="s">
        <v>123</v>
      </c>
      <c r="AW398" s="57" t="s">
        <v>213</v>
      </c>
      <c r="AX398" s="57" t="s">
        <v>68</v>
      </c>
      <c r="AY398" s="57" t="s">
        <v>213</v>
      </c>
      <c r="AZ398" s="56"/>
      <c r="BA398" s="56"/>
      <c r="BB398" s="57" t="s">
        <v>213</v>
      </c>
      <c r="BC398" s="57" t="s">
        <v>213</v>
      </c>
      <c r="BD398" s="57" t="s">
        <v>171</v>
      </c>
      <c r="BE398" s="57" t="s">
        <v>213</v>
      </c>
      <c r="BF398" s="57" t="s">
        <v>123</v>
      </c>
      <c r="BG398" s="57" t="s">
        <v>123</v>
      </c>
      <c r="BH398" s="57" t="s">
        <v>213</v>
      </c>
    </row>
    <row r="399" spans="4:60">
      <c r="D399" s="56"/>
      <c r="G399" s="56"/>
      <c r="K399" s="56"/>
      <c r="Y399" s="56"/>
      <c r="Z399" s="56"/>
      <c r="AA399" s="56"/>
      <c r="AB399" s="56"/>
      <c r="AH399" s="56"/>
      <c r="AI399" s="56"/>
      <c r="AK399" s="56"/>
      <c r="AM399" s="56"/>
      <c r="AO399" s="56"/>
      <c r="AR399" s="56"/>
      <c r="AZ399" s="56"/>
      <c r="BA399" s="56"/>
    </row>
    <row r="400" spans="4:60">
      <c r="D400" s="56" t="s">
        <v>117</v>
      </c>
      <c r="E400" s="56" t="s">
        <v>117</v>
      </c>
      <c r="F400" s="56" t="s">
        <v>117</v>
      </c>
      <c r="G400" s="56" t="s">
        <v>117</v>
      </c>
      <c r="H400" s="56" t="s">
        <v>117</v>
      </c>
      <c r="I400" s="56" t="s">
        <v>117</v>
      </c>
      <c r="J400" s="56" t="s">
        <v>117</v>
      </c>
      <c r="K400" s="56" t="s">
        <v>117</v>
      </c>
      <c r="L400" s="56" t="s">
        <v>117</v>
      </c>
      <c r="M400" s="56" t="s">
        <v>117</v>
      </c>
      <c r="N400" s="56" t="s">
        <v>117</v>
      </c>
      <c r="O400" s="56" t="s">
        <v>117</v>
      </c>
      <c r="P400" s="56" t="s">
        <v>117</v>
      </c>
      <c r="Q400" s="56" t="s">
        <v>117</v>
      </c>
      <c r="R400" s="56" t="s">
        <v>117</v>
      </c>
      <c r="S400" s="56" t="s">
        <v>117</v>
      </c>
      <c r="T400" s="56" t="s">
        <v>117</v>
      </c>
      <c r="U400" s="56" t="s">
        <v>117</v>
      </c>
      <c r="V400" s="56" t="s">
        <v>117</v>
      </c>
      <c r="W400" s="56" t="s">
        <v>117</v>
      </c>
      <c r="X400" s="56" t="s">
        <v>117</v>
      </c>
      <c r="Y400" s="56" t="s">
        <v>117</v>
      </c>
      <c r="Z400" s="56" t="s">
        <v>117</v>
      </c>
      <c r="AA400" s="56" t="s">
        <v>117</v>
      </c>
      <c r="AB400" s="56" t="s">
        <v>117</v>
      </c>
      <c r="AC400" s="56" t="s">
        <v>117</v>
      </c>
      <c r="AD400" s="56" t="s">
        <v>117</v>
      </c>
      <c r="AE400" s="56" t="s">
        <v>117</v>
      </c>
      <c r="AF400" s="56" t="s">
        <v>117</v>
      </c>
      <c r="AG400" s="56" t="s">
        <v>117</v>
      </c>
      <c r="AH400" s="56" t="s">
        <v>117</v>
      </c>
      <c r="AI400" s="56" t="s">
        <v>117</v>
      </c>
      <c r="AJ400" s="56" t="s">
        <v>117</v>
      </c>
      <c r="AK400" s="56" t="s">
        <v>117</v>
      </c>
      <c r="AL400" s="56" t="s">
        <v>117</v>
      </c>
      <c r="AM400" s="56" t="s">
        <v>117</v>
      </c>
      <c r="AN400" s="56" t="s">
        <v>117</v>
      </c>
      <c r="AO400" s="56" t="s">
        <v>117</v>
      </c>
      <c r="AP400" s="56" t="s">
        <v>117</v>
      </c>
      <c r="AQ400" s="56" t="s">
        <v>117</v>
      </c>
      <c r="AR400" s="56" t="s">
        <v>117</v>
      </c>
      <c r="AS400" s="56" t="s">
        <v>117</v>
      </c>
      <c r="AT400" s="56" t="s">
        <v>117</v>
      </c>
      <c r="AU400" s="56" t="s">
        <v>117</v>
      </c>
      <c r="AV400" s="56" t="s">
        <v>117</v>
      </c>
      <c r="AW400" s="56" t="s">
        <v>117</v>
      </c>
      <c r="AX400" s="56" t="s">
        <v>117</v>
      </c>
      <c r="AY400" s="56" t="s">
        <v>117</v>
      </c>
      <c r="AZ400" s="56" t="s">
        <v>117</v>
      </c>
      <c r="BA400" s="56" t="s">
        <v>117</v>
      </c>
      <c r="BB400" s="56" t="s">
        <v>117</v>
      </c>
      <c r="BC400" s="56" t="s">
        <v>117</v>
      </c>
      <c r="BD400" s="56" t="s">
        <v>117</v>
      </c>
      <c r="BE400" s="56" t="s">
        <v>117</v>
      </c>
      <c r="BF400" s="56" t="s">
        <v>117</v>
      </c>
      <c r="BG400" s="56" t="s">
        <v>117</v>
      </c>
      <c r="BH400" s="56" t="s">
        <v>117</v>
      </c>
    </row>
    <row r="401" spans="4:60">
      <c r="D401" s="57" t="s">
        <v>124</v>
      </c>
      <c r="E401" s="57">
        <v>10919000</v>
      </c>
      <c r="F401" s="57" t="s">
        <v>124</v>
      </c>
      <c r="G401" s="57" t="s">
        <v>124</v>
      </c>
      <c r="H401" s="57">
        <v>56368</v>
      </c>
      <c r="I401" s="57" t="s">
        <v>124</v>
      </c>
      <c r="J401" s="57" t="s">
        <v>124</v>
      </c>
      <c r="K401" s="57" t="s">
        <v>124</v>
      </c>
      <c r="L401" s="57" t="s">
        <v>124</v>
      </c>
      <c r="M401" s="57" t="s">
        <v>124</v>
      </c>
      <c r="N401" s="57" t="s">
        <v>124</v>
      </c>
      <c r="P401" s="57" t="s">
        <v>124</v>
      </c>
      <c r="Q401" s="57" t="s">
        <v>124</v>
      </c>
      <c r="R401" s="57" t="s">
        <v>124</v>
      </c>
      <c r="S401" s="57" t="s">
        <v>124</v>
      </c>
      <c r="T401" s="57" t="s">
        <v>124</v>
      </c>
      <c r="U401" s="57" t="s">
        <v>124</v>
      </c>
      <c r="V401" s="57" t="s">
        <v>124</v>
      </c>
      <c r="W401" s="57" t="s">
        <v>124</v>
      </c>
      <c r="X401" s="57" t="s">
        <v>124</v>
      </c>
      <c r="Y401" s="57" t="s">
        <v>124</v>
      </c>
      <c r="Z401" s="57" t="s">
        <v>124</v>
      </c>
      <c r="AA401" s="57" t="s">
        <v>124</v>
      </c>
      <c r="AB401" s="57" t="s">
        <v>124</v>
      </c>
      <c r="AC401" s="57" t="s">
        <v>124</v>
      </c>
      <c r="AD401" s="57">
        <v>3080000</v>
      </c>
      <c r="AE401" s="57" t="s">
        <v>124</v>
      </c>
      <c r="AF401" s="57" t="s">
        <v>124</v>
      </c>
      <c r="AG401" s="57" t="s">
        <v>124</v>
      </c>
      <c r="AH401" s="57" t="s">
        <v>124</v>
      </c>
      <c r="AI401" s="57" t="s">
        <v>124</v>
      </c>
      <c r="AJ401" s="57" t="s">
        <v>124</v>
      </c>
      <c r="AK401" s="57" t="s">
        <v>124</v>
      </c>
      <c r="AL401" s="57" t="s">
        <v>124</v>
      </c>
      <c r="AM401" s="57" t="s">
        <v>124</v>
      </c>
      <c r="AN401" s="57" t="s">
        <v>124</v>
      </c>
      <c r="AO401" s="57" t="s">
        <v>124</v>
      </c>
      <c r="AP401" s="57" t="s">
        <v>124</v>
      </c>
      <c r="AQ401" s="57" t="s">
        <v>124</v>
      </c>
      <c r="AR401" s="57" t="s">
        <v>124</v>
      </c>
      <c r="AS401" s="57" t="s">
        <v>124</v>
      </c>
      <c r="AT401" s="57" t="s">
        <v>124</v>
      </c>
      <c r="AU401" s="57" t="s">
        <v>124</v>
      </c>
      <c r="AV401" s="57" t="s">
        <v>124</v>
      </c>
      <c r="AW401" s="57" t="s">
        <v>124</v>
      </c>
      <c r="AX401" s="57" t="s">
        <v>124</v>
      </c>
      <c r="AY401" s="57" t="s">
        <v>124</v>
      </c>
      <c r="AZ401" s="57" t="s">
        <v>124</v>
      </c>
      <c r="BA401" s="57" t="s">
        <v>124</v>
      </c>
      <c r="BB401" s="57" t="s">
        <v>124</v>
      </c>
      <c r="BC401" s="57" t="s">
        <v>124</v>
      </c>
      <c r="BD401" s="57" t="s">
        <v>124</v>
      </c>
      <c r="BE401" s="57" t="s">
        <v>124</v>
      </c>
      <c r="BF401" s="57" t="s">
        <v>124</v>
      </c>
      <c r="BG401" s="57" t="s">
        <v>124</v>
      </c>
      <c r="BH401" s="57" t="s">
        <v>124</v>
      </c>
    </row>
    <row r="403" spans="4:60">
      <c r="D403" s="56" t="s">
        <v>118</v>
      </c>
      <c r="E403" s="56" t="s">
        <v>118</v>
      </c>
      <c r="F403" s="56" t="s">
        <v>118</v>
      </c>
      <c r="G403" s="56" t="s">
        <v>118</v>
      </c>
      <c r="H403" s="56" t="s">
        <v>118</v>
      </c>
      <c r="I403" s="56" t="s">
        <v>118</v>
      </c>
      <c r="J403" s="56" t="s">
        <v>118</v>
      </c>
      <c r="K403" s="56" t="s">
        <v>118</v>
      </c>
      <c r="L403" s="56" t="s">
        <v>118</v>
      </c>
      <c r="M403" s="56" t="s">
        <v>118</v>
      </c>
      <c r="N403" s="56" t="s">
        <v>118</v>
      </c>
      <c r="O403" s="56" t="s">
        <v>118</v>
      </c>
      <c r="P403" s="56" t="s">
        <v>118</v>
      </c>
      <c r="Q403" s="56" t="s">
        <v>118</v>
      </c>
      <c r="R403" s="56" t="s">
        <v>118</v>
      </c>
      <c r="S403" s="56" t="s">
        <v>118</v>
      </c>
      <c r="T403" s="56" t="s">
        <v>118</v>
      </c>
      <c r="U403" s="56" t="s">
        <v>118</v>
      </c>
      <c r="V403" s="56" t="s">
        <v>118</v>
      </c>
      <c r="W403" s="56" t="s">
        <v>118</v>
      </c>
      <c r="X403" s="56" t="s">
        <v>118</v>
      </c>
      <c r="Y403" s="56" t="s">
        <v>118</v>
      </c>
      <c r="Z403" s="56" t="s">
        <v>118</v>
      </c>
      <c r="AA403" s="56" t="s">
        <v>118</v>
      </c>
      <c r="AB403" s="56" t="s">
        <v>118</v>
      </c>
      <c r="AC403" s="56" t="s">
        <v>118</v>
      </c>
      <c r="AD403" s="56" t="s">
        <v>118</v>
      </c>
      <c r="AE403" s="56" t="s">
        <v>118</v>
      </c>
      <c r="AF403" s="56" t="s">
        <v>118</v>
      </c>
      <c r="AG403" s="56" t="s">
        <v>118</v>
      </c>
      <c r="AH403" s="56" t="s">
        <v>118</v>
      </c>
      <c r="AI403" s="56" t="s">
        <v>118</v>
      </c>
      <c r="AJ403" s="56" t="s">
        <v>118</v>
      </c>
      <c r="AK403" s="56" t="s">
        <v>118</v>
      </c>
      <c r="AL403" s="56" t="s">
        <v>118</v>
      </c>
      <c r="AM403" s="56" t="s">
        <v>118</v>
      </c>
      <c r="AN403" s="56" t="s">
        <v>118</v>
      </c>
      <c r="AO403" s="56" t="s">
        <v>118</v>
      </c>
      <c r="AP403" s="56" t="s">
        <v>118</v>
      </c>
      <c r="AQ403" s="56" t="s">
        <v>118</v>
      </c>
      <c r="AR403" s="56" t="s">
        <v>118</v>
      </c>
      <c r="AS403" s="56" t="s">
        <v>118</v>
      </c>
      <c r="AT403" s="56" t="s">
        <v>118</v>
      </c>
      <c r="AU403" s="56" t="s">
        <v>118</v>
      </c>
      <c r="AV403" s="56" t="s">
        <v>118</v>
      </c>
      <c r="AW403" s="56" t="s">
        <v>118</v>
      </c>
      <c r="AX403" s="56" t="s">
        <v>118</v>
      </c>
      <c r="AY403" s="56" t="s">
        <v>118</v>
      </c>
      <c r="AZ403" s="56" t="s">
        <v>118</v>
      </c>
      <c r="BA403" s="56" t="s">
        <v>118</v>
      </c>
      <c r="BB403" s="56" t="s">
        <v>118</v>
      </c>
      <c r="BC403" s="56" t="s">
        <v>118</v>
      </c>
      <c r="BD403" s="56" t="s">
        <v>118</v>
      </c>
      <c r="BE403" s="56" t="s">
        <v>118</v>
      </c>
      <c r="BF403" s="56" t="s">
        <v>118</v>
      </c>
      <c r="BG403" s="56" t="s">
        <v>118</v>
      </c>
      <c r="BH403" s="56" t="s">
        <v>118</v>
      </c>
    </row>
    <row r="404" spans="4:60">
      <c r="D404" s="57" t="s">
        <v>124</v>
      </c>
      <c r="E404" s="57" t="s">
        <v>326</v>
      </c>
      <c r="F404" s="57" t="s">
        <v>124</v>
      </c>
      <c r="G404" s="57" t="s">
        <v>124</v>
      </c>
      <c r="H404" s="57" t="s">
        <v>369</v>
      </c>
      <c r="I404" s="57" t="s">
        <v>124</v>
      </c>
      <c r="J404" s="57" t="s">
        <v>124</v>
      </c>
      <c r="K404" s="57" t="s">
        <v>124</v>
      </c>
      <c r="L404" s="57" t="s">
        <v>124</v>
      </c>
      <c r="M404" s="57" t="s">
        <v>124</v>
      </c>
      <c r="N404" s="57" t="s">
        <v>124</v>
      </c>
      <c r="O404" s="57" t="s">
        <v>6880</v>
      </c>
      <c r="P404" s="57" t="s">
        <v>124</v>
      </c>
      <c r="Q404" s="57" t="s">
        <v>124</v>
      </c>
      <c r="R404" s="57" t="s">
        <v>124</v>
      </c>
      <c r="S404" s="57" t="s">
        <v>124</v>
      </c>
      <c r="T404" s="57" t="s">
        <v>124</v>
      </c>
      <c r="U404" s="57" t="s">
        <v>124</v>
      </c>
      <c r="V404" s="57" t="s">
        <v>124</v>
      </c>
      <c r="W404" s="57" t="s">
        <v>124</v>
      </c>
      <c r="X404" s="57" t="s">
        <v>124</v>
      </c>
      <c r="Y404" s="57" t="s">
        <v>124</v>
      </c>
      <c r="Z404" s="57" t="s">
        <v>124</v>
      </c>
      <c r="AA404" s="57" t="s">
        <v>124</v>
      </c>
      <c r="AB404" s="57" t="s">
        <v>124</v>
      </c>
      <c r="AC404" s="57" t="s">
        <v>124</v>
      </c>
      <c r="AD404" s="57" t="s">
        <v>396</v>
      </c>
      <c r="AE404" s="57" t="s">
        <v>124</v>
      </c>
      <c r="AF404" s="57" t="s">
        <v>124</v>
      </c>
      <c r="AG404" s="57" t="s">
        <v>124</v>
      </c>
      <c r="AH404" s="57" t="s">
        <v>124</v>
      </c>
      <c r="AI404" s="57" t="s">
        <v>124</v>
      </c>
      <c r="AJ404" s="57" t="s">
        <v>124</v>
      </c>
      <c r="AK404" s="57" t="s">
        <v>124</v>
      </c>
      <c r="AL404" s="57" t="s">
        <v>124</v>
      </c>
      <c r="AM404" s="57" t="s">
        <v>124</v>
      </c>
      <c r="AN404" s="57" t="s">
        <v>124</v>
      </c>
      <c r="AO404" s="57" t="s">
        <v>124</v>
      </c>
      <c r="AP404" s="57" t="s">
        <v>124</v>
      </c>
      <c r="AQ404" s="57" t="s">
        <v>124</v>
      </c>
      <c r="AR404" s="57" t="s">
        <v>124</v>
      </c>
      <c r="AS404" s="57" t="s">
        <v>124</v>
      </c>
      <c r="AT404" s="57" t="s">
        <v>124</v>
      </c>
      <c r="AU404" s="57" t="s">
        <v>124</v>
      </c>
      <c r="AV404" s="57" t="s">
        <v>124</v>
      </c>
      <c r="AW404" s="57" t="s">
        <v>124</v>
      </c>
      <c r="AX404" s="57" t="s">
        <v>124</v>
      </c>
      <c r="AY404" s="57" t="s">
        <v>124</v>
      </c>
      <c r="AZ404" s="57" t="s">
        <v>124</v>
      </c>
      <c r="BA404" s="57" t="s">
        <v>124</v>
      </c>
      <c r="BB404" s="57" t="s">
        <v>124</v>
      </c>
      <c r="BC404" s="57" t="s">
        <v>124</v>
      </c>
      <c r="BD404" s="57" t="s">
        <v>124</v>
      </c>
      <c r="BE404" s="57" t="s">
        <v>124</v>
      </c>
      <c r="BF404" s="57" t="s">
        <v>124</v>
      </c>
      <c r="BG404" s="57" t="s">
        <v>124</v>
      </c>
      <c r="BH404" s="57" t="s">
        <v>124</v>
      </c>
    </row>
    <row r="406" spans="4:60">
      <c r="D406" s="56" t="s">
        <v>119</v>
      </c>
      <c r="E406" s="56" t="s">
        <v>119</v>
      </c>
      <c r="F406" s="56" t="s">
        <v>119</v>
      </c>
      <c r="G406" s="56" t="s">
        <v>119</v>
      </c>
      <c r="H406" s="56" t="s">
        <v>119</v>
      </c>
      <c r="I406" s="56" t="s">
        <v>119</v>
      </c>
      <c r="J406" s="56" t="s">
        <v>119</v>
      </c>
      <c r="K406" s="56" t="s">
        <v>119</v>
      </c>
      <c r="L406" s="56" t="s">
        <v>119</v>
      </c>
      <c r="M406" s="56" t="s">
        <v>119</v>
      </c>
      <c r="N406" s="56" t="s">
        <v>119</v>
      </c>
      <c r="O406" s="56" t="s">
        <v>119</v>
      </c>
      <c r="P406" s="56" t="s">
        <v>119</v>
      </c>
      <c r="Q406" s="56" t="s">
        <v>119</v>
      </c>
      <c r="R406" s="56" t="s">
        <v>119</v>
      </c>
      <c r="S406" s="56" t="s">
        <v>119</v>
      </c>
      <c r="T406" s="56" t="s">
        <v>119</v>
      </c>
      <c r="U406" s="56" t="s">
        <v>119</v>
      </c>
      <c r="V406" s="56" t="s">
        <v>119</v>
      </c>
      <c r="W406" s="56" t="s">
        <v>119</v>
      </c>
      <c r="X406" s="56" t="s">
        <v>119</v>
      </c>
      <c r="Y406" s="56" t="s">
        <v>119</v>
      </c>
      <c r="Z406" s="56" t="s">
        <v>119</v>
      </c>
      <c r="AA406" s="56" t="s">
        <v>119</v>
      </c>
      <c r="AB406" s="56" t="s">
        <v>119</v>
      </c>
      <c r="AC406" s="56" t="s">
        <v>119</v>
      </c>
      <c r="AD406" s="56" t="s">
        <v>119</v>
      </c>
      <c r="AE406" s="56" t="s">
        <v>119</v>
      </c>
      <c r="AF406" s="56" t="s">
        <v>119</v>
      </c>
      <c r="AG406" s="56" t="s">
        <v>119</v>
      </c>
      <c r="AH406" s="56" t="s">
        <v>119</v>
      </c>
      <c r="AI406" s="56" t="s">
        <v>119</v>
      </c>
      <c r="AJ406" s="56" t="s">
        <v>119</v>
      </c>
      <c r="AK406" s="56" t="s">
        <v>119</v>
      </c>
      <c r="AL406" s="56" t="s">
        <v>119</v>
      </c>
      <c r="AM406" s="56" t="s">
        <v>119</v>
      </c>
      <c r="AN406" s="56" t="s">
        <v>119</v>
      </c>
      <c r="AO406" s="56" t="s">
        <v>119</v>
      </c>
      <c r="AP406" s="56" t="s">
        <v>119</v>
      </c>
      <c r="AQ406" s="56" t="s">
        <v>119</v>
      </c>
      <c r="AR406" s="56" t="s">
        <v>119</v>
      </c>
      <c r="AS406" s="56" t="s">
        <v>119</v>
      </c>
      <c r="AT406" s="56" t="s">
        <v>119</v>
      </c>
      <c r="AU406" s="56" t="s">
        <v>119</v>
      </c>
      <c r="AV406" s="56" t="s">
        <v>119</v>
      </c>
      <c r="AW406" s="56" t="s">
        <v>119</v>
      </c>
      <c r="AX406" s="56" t="s">
        <v>119</v>
      </c>
      <c r="AY406" s="56" t="s">
        <v>119</v>
      </c>
      <c r="AZ406" s="56" t="s">
        <v>119</v>
      </c>
      <c r="BA406" s="56" t="s">
        <v>119</v>
      </c>
      <c r="BB406" s="56" t="s">
        <v>119</v>
      </c>
      <c r="BC406" s="56" t="s">
        <v>119</v>
      </c>
      <c r="BD406" s="56" t="s">
        <v>119</v>
      </c>
      <c r="BE406" s="56" t="s">
        <v>119</v>
      </c>
      <c r="BF406" s="56" t="s">
        <v>119</v>
      </c>
      <c r="BG406" s="56" t="s">
        <v>119</v>
      </c>
      <c r="BH406" s="56" t="s">
        <v>119</v>
      </c>
    </row>
    <row r="407" spans="4:60">
      <c r="D407" s="57" t="s">
        <v>124</v>
      </c>
      <c r="F407" s="57" t="s">
        <v>124</v>
      </c>
      <c r="G407" s="57" t="s">
        <v>124</v>
      </c>
      <c r="H407" s="57">
        <v>80</v>
      </c>
      <c r="I407" s="57" t="s">
        <v>124</v>
      </c>
      <c r="J407" s="57" t="s">
        <v>124</v>
      </c>
      <c r="K407" s="57" t="s">
        <v>124</v>
      </c>
      <c r="L407" s="57" t="s">
        <v>124</v>
      </c>
      <c r="M407" s="57" t="s">
        <v>124</v>
      </c>
      <c r="N407" s="57" t="s">
        <v>124</v>
      </c>
      <c r="O407" s="57">
        <v>82.72</v>
      </c>
      <c r="P407" s="57" t="s">
        <v>124</v>
      </c>
      <c r="Q407" s="57" t="s">
        <v>124</v>
      </c>
      <c r="R407" s="57" t="s">
        <v>124</v>
      </c>
      <c r="S407" s="57" t="s">
        <v>124</v>
      </c>
      <c r="T407" s="57" t="s">
        <v>124</v>
      </c>
      <c r="U407" s="57" t="s">
        <v>124</v>
      </c>
      <c r="V407" s="57" t="s">
        <v>124</v>
      </c>
      <c r="W407" s="57" t="s">
        <v>124</v>
      </c>
      <c r="X407" s="57" t="s">
        <v>124</v>
      </c>
      <c r="Y407" s="57" t="s">
        <v>124</v>
      </c>
      <c r="Z407" s="57" t="s">
        <v>124</v>
      </c>
      <c r="AA407" s="57" t="s">
        <v>124</v>
      </c>
      <c r="AB407" s="57" t="s">
        <v>124</v>
      </c>
      <c r="AC407" s="57" t="s">
        <v>124</v>
      </c>
      <c r="AD407" s="57">
        <v>100</v>
      </c>
      <c r="AE407" s="57" t="s">
        <v>124</v>
      </c>
      <c r="AF407" s="57" t="s">
        <v>124</v>
      </c>
      <c r="AG407" s="57" t="s">
        <v>124</v>
      </c>
      <c r="AH407" s="57" t="s">
        <v>124</v>
      </c>
      <c r="AI407" s="57" t="s">
        <v>124</v>
      </c>
      <c r="AJ407" s="57" t="s">
        <v>124</v>
      </c>
      <c r="AK407" s="57" t="s">
        <v>124</v>
      </c>
      <c r="AL407" s="57" t="s">
        <v>124</v>
      </c>
      <c r="AM407" s="57" t="s">
        <v>124</v>
      </c>
      <c r="AN407" s="57" t="s">
        <v>124</v>
      </c>
      <c r="AO407" s="57" t="s">
        <v>124</v>
      </c>
      <c r="AP407" s="57" t="s">
        <v>124</v>
      </c>
      <c r="AQ407" s="57" t="s">
        <v>124</v>
      </c>
      <c r="AR407" s="57" t="s">
        <v>124</v>
      </c>
      <c r="AS407" s="57" t="s">
        <v>124</v>
      </c>
      <c r="AT407" s="57" t="s">
        <v>124</v>
      </c>
      <c r="AU407" s="57" t="s">
        <v>124</v>
      </c>
      <c r="AV407" s="57" t="s">
        <v>124</v>
      </c>
      <c r="AW407" s="57" t="s">
        <v>124</v>
      </c>
      <c r="AX407" s="57" t="s">
        <v>124</v>
      </c>
      <c r="AY407" s="57" t="s">
        <v>124</v>
      </c>
      <c r="AZ407" s="57" t="s">
        <v>124</v>
      </c>
      <c r="BA407" s="57" t="s">
        <v>124</v>
      </c>
      <c r="BB407" s="57" t="s">
        <v>124</v>
      </c>
      <c r="BC407" s="57" t="s">
        <v>124</v>
      </c>
      <c r="BD407" s="57" t="s">
        <v>124</v>
      </c>
      <c r="BE407" s="57" t="s">
        <v>124</v>
      </c>
      <c r="BF407" s="57" t="s">
        <v>124</v>
      </c>
      <c r="BG407" s="57" t="s">
        <v>124</v>
      </c>
      <c r="BH407" s="57" t="s">
        <v>124</v>
      </c>
    </row>
    <row r="409" spans="4:60">
      <c r="D409" s="56" t="s">
        <v>120</v>
      </c>
      <c r="E409" s="56" t="s">
        <v>120</v>
      </c>
      <c r="F409" s="56" t="s">
        <v>120</v>
      </c>
      <c r="G409" s="56" t="s">
        <v>120</v>
      </c>
      <c r="H409" s="56" t="s">
        <v>120</v>
      </c>
      <c r="I409" s="56" t="s">
        <v>120</v>
      </c>
      <c r="J409" s="56" t="s">
        <v>120</v>
      </c>
      <c r="K409" s="56" t="s">
        <v>120</v>
      </c>
      <c r="L409" s="56" t="s">
        <v>120</v>
      </c>
      <c r="M409" s="56" t="s">
        <v>120</v>
      </c>
      <c r="N409" s="56" t="s">
        <v>120</v>
      </c>
      <c r="O409" s="56" t="s">
        <v>120</v>
      </c>
      <c r="P409" s="56" t="s">
        <v>120</v>
      </c>
      <c r="Q409" s="56" t="s">
        <v>120</v>
      </c>
      <c r="R409" s="56" t="s">
        <v>120</v>
      </c>
      <c r="S409" s="56" t="s">
        <v>120</v>
      </c>
      <c r="T409" s="56" t="s">
        <v>120</v>
      </c>
      <c r="U409" s="56" t="s">
        <v>120</v>
      </c>
      <c r="V409" s="56" t="s">
        <v>120</v>
      </c>
      <c r="W409" s="56" t="s">
        <v>120</v>
      </c>
      <c r="X409" s="56" t="s">
        <v>120</v>
      </c>
      <c r="Y409" s="56" t="s">
        <v>120</v>
      </c>
      <c r="Z409" s="56" t="s">
        <v>120</v>
      </c>
      <c r="AA409" s="56" t="s">
        <v>120</v>
      </c>
      <c r="AB409" s="56" t="s">
        <v>120</v>
      </c>
      <c r="AC409" s="56" t="s">
        <v>120</v>
      </c>
      <c r="AD409" s="56" t="s">
        <v>120</v>
      </c>
      <c r="AE409" s="56" t="s">
        <v>120</v>
      </c>
      <c r="AF409" s="56" t="s">
        <v>120</v>
      </c>
      <c r="AG409" s="56" t="s">
        <v>120</v>
      </c>
      <c r="AH409" s="56" t="s">
        <v>120</v>
      </c>
      <c r="AI409" s="56" t="s">
        <v>120</v>
      </c>
      <c r="AJ409" s="56" t="s">
        <v>120</v>
      </c>
      <c r="AK409" s="56" t="s">
        <v>120</v>
      </c>
      <c r="AL409" s="56" t="s">
        <v>120</v>
      </c>
      <c r="AM409" s="56" t="s">
        <v>120</v>
      </c>
      <c r="AN409" s="56" t="s">
        <v>120</v>
      </c>
      <c r="AO409" s="56" t="s">
        <v>120</v>
      </c>
      <c r="AP409" s="56" t="s">
        <v>120</v>
      </c>
      <c r="AQ409" s="56" t="s">
        <v>120</v>
      </c>
      <c r="AR409" s="56" t="s">
        <v>120</v>
      </c>
      <c r="AS409" s="56" t="s">
        <v>120</v>
      </c>
      <c r="AT409" s="56" t="s">
        <v>120</v>
      </c>
      <c r="AU409" s="56" t="s">
        <v>120</v>
      </c>
      <c r="AV409" s="56" t="s">
        <v>120</v>
      </c>
      <c r="AW409" s="56" t="s">
        <v>120</v>
      </c>
      <c r="AX409" s="56" t="s">
        <v>120</v>
      </c>
      <c r="AY409" s="56" t="s">
        <v>120</v>
      </c>
      <c r="AZ409" s="56" t="s">
        <v>120</v>
      </c>
      <c r="BA409" s="56" t="s">
        <v>120</v>
      </c>
      <c r="BB409" s="56" t="s">
        <v>120</v>
      </c>
      <c r="BC409" s="56" t="s">
        <v>120</v>
      </c>
      <c r="BD409" s="56" t="s">
        <v>120</v>
      </c>
      <c r="BE409" s="56" t="s">
        <v>120</v>
      </c>
      <c r="BF409" s="56" t="s">
        <v>120</v>
      </c>
      <c r="BG409" s="56" t="s">
        <v>120</v>
      </c>
      <c r="BH409" s="56" t="s">
        <v>120</v>
      </c>
    </row>
    <row r="410" spans="4:60">
      <c r="D410" s="56"/>
      <c r="F410" s="57" t="s">
        <v>210</v>
      </c>
      <c r="G410" s="56"/>
      <c r="H410" s="56"/>
      <c r="J410" s="57" t="s">
        <v>6022</v>
      </c>
      <c r="K410" s="56"/>
      <c r="L410" s="57" t="s">
        <v>12177</v>
      </c>
      <c r="M410" s="56"/>
      <c r="N410" s="57" t="s">
        <v>6619</v>
      </c>
      <c r="O410" s="57" t="s">
        <v>6881</v>
      </c>
      <c r="P410" s="57" t="s">
        <v>7616</v>
      </c>
      <c r="Q410" s="56"/>
      <c r="R410" s="57" t="s">
        <v>8009</v>
      </c>
      <c r="S410" s="57" t="s">
        <v>8128</v>
      </c>
      <c r="T410" s="57" t="s">
        <v>12321</v>
      </c>
      <c r="U410" s="57" t="s">
        <v>8427</v>
      </c>
      <c r="V410" s="57" t="s">
        <v>260</v>
      </c>
      <c r="W410" s="57" t="s">
        <v>8708</v>
      </c>
      <c r="X410" s="56"/>
      <c r="Y410" s="56"/>
      <c r="Z410" s="56"/>
      <c r="AA410" s="56"/>
      <c r="AB410" s="56"/>
      <c r="AC410" s="56"/>
      <c r="AD410" s="57" t="s">
        <v>397</v>
      </c>
      <c r="AE410" s="57" t="s">
        <v>261</v>
      </c>
      <c r="AG410" s="56"/>
      <c r="AH410" s="56"/>
      <c r="AI410" s="56"/>
      <c r="AK410" s="56"/>
      <c r="AL410" s="57" t="s">
        <v>9506</v>
      </c>
      <c r="AM410" s="56"/>
      <c r="AN410" s="57" t="s">
        <v>35</v>
      </c>
      <c r="AO410" s="56"/>
      <c r="AP410" s="57" t="s">
        <v>9942</v>
      </c>
      <c r="AQ410" s="57" t="s">
        <v>10164</v>
      </c>
      <c r="AR410" s="56"/>
      <c r="AS410" s="57" t="s">
        <v>10487</v>
      </c>
      <c r="AT410" s="57" t="s">
        <v>10666</v>
      </c>
      <c r="AU410" s="57" t="s">
        <v>543</v>
      </c>
      <c r="AV410" s="57" t="s">
        <v>10818</v>
      </c>
      <c r="AW410" s="56"/>
      <c r="AX410" s="57" t="s">
        <v>421</v>
      </c>
      <c r="AY410" s="57" t="s">
        <v>420</v>
      </c>
      <c r="AZ410" s="56"/>
      <c r="BA410" s="56"/>
      <c r="BB410" s="56"/>
      <c r="BC410" s="56"/>
      <c r="BE410" s="56"/>
      <c r="BF410" s="57" t="s">
        <v>11643</v>
      </c>
      <c r="BG410" s="57" t="s">
        <v>12559</v>
      </c>
      <c r="BH410" s="56"/>
    </row>
    <row r="411" spans="4:60">
      <c r="D411" s="56"/>
      <c r="G411" s="56"/>
      <c r="H411" s="56"/>
      <c r="K411" s="56"/>
      <c r="M411" s="56"/>
      <c r="Q411" s="56"/>
      <c r="X411" s="56"/>
      <c r="Y411" s="56"/>
      <c r="Z411" s="56"/>
      <c r="AA411" s="56"/>
      <c r="AB411" s="56"/>
      <c r="AC411" s="56"/>
      <c r="AG411" s="56"/>
      <c r="AH411" s="56"/>
      <c r="AI411" s="56"/>
      <c r="AK411" s="56"/>
      <c r="AM411" s="56"/>
      <c r="AO411" s="56"/>
      <c r="AR411" s="56"/>
      <c r="AW411" s="56"/>
      <c r="AZ411" s="56"/>
      <c r="BA411" s="56"/>
      <c r="BB411" s="56"/>
      <c r="BC411" s="56"/>
      <c r="BE411" s="56"/>
      <c r="BH411" s="56"/>
    </row>
    <row r="412" spans="4:60">
      <c r="D412" s="56" t="s">
        <v>125</v>
      </c>
      <c r="E412" s="56" t="s">
        <v>125</v>
      </c>
      <c r="F412" s="56" t="s">
        <v>125</v>
      </c>
      <c r="G412" s="56" t="s">
        <v>125</v>
      </c>
      <c r="H412" s="56" t="s">
        <v>125</v>
      </c>
      <c r="I412" s="56" t="s">
        <v>125</v>
      </c>
      <c r="J412" s="56" t="s">
        <v>125</v>
      </c>
      <c r="K412" s="56" t="s">
        <v>125</v>
      </c>
      <c r="L412" s="56" t="s">
        <v>125</v>
      </c>
      <c r="M412" s="56" t="s">
        <v>125</v>
      </c>
      <c r="N412" s="56" t="s">
        <v>125</v>
      </c>
      <c r="O412" s="56" t="s">
        <v>125</v>
      </c>
      <c r="P412" s="56" t="s">
        <v>125</v>
      </c>
      <c r="Q412" s="56" t="s">
        <v>125</v>
      </c>
      <c r="R412" s="56" t="s">
        <v>125</v>
      </c>
      <c r="S412" s="56" t="s">
        <v>125</v>
      </c>
      <c r="T412" s="56" t="s">
        <v>125</v>
      </c>
      <c r="U412" s="56" t="s">
        <v>125</v>
      </c>
      <c r="V412" s="56" t="s">
        <v>125</v>
      </c>
      <c r="W412" s="56" t="s">
        <v>125</v>
      </c>
      <c r="X412" s="56" t="s">
        <v>125</v>
      </c>
      <c r="Y412" s="56" t="s">
        <v>125</v>
      </c>
      <c r="Z412" s="56" t="s">
        <v>125</v>
      </c>
      <c r="AA412" s="56" t="s">
        <v>125</v>
      </c>
      <c r="AB412" s="56" t="s">
        <v>125</v>
      </c>
      <c r="AC412" s="56" t="s">
        <v>125</v>
      </c>
      <c r="AD412" s="56" t="s">
        <v>125</v>
      </c>
      <c r="AE412" s="56" t="s">
        <v>125</v>
      </c>
      <c r="AF412" s="56" t="s">
        <v>125</v>
      </c>
      <c r="AG412" s="56" t="s">
        <v>125</v>
      </c>
      <c r="AH412" s="56" t="s">
        <v>125</v>
      </c>
      <c r="AI412" s="56" t="s">
        <v>125</v>
      </c>
      <c r="AJ412" s="56" t="s">
        <v>125</v>
      </c>
      <c r="AK412" s="56" t="s">
        <v>125</v>
      </c>
      <c r="AL412" s="56" t="s">
        <v>125</v>
      </c>
      <c r="AM412" s="56" t="s">
        <v>125</v>
      </c>
      <c r="AN412" s="56" t="s">
        <v>125</v>
      </c>
      <c r="AO412" s="56" t="s">
        <v>125</v>
      </c>
      <c r="AP412" s="56" t="s">
        <v>125</v>
      </c>
      <c r="AQ412" s="56" t="s">
        <v>125</v>
      </c>
      <c r="AR412" s="56" t="s">
        <v>125</v>
      </c>
      <c r="AS412" s="56" t="s">
        <v>125</v>
      </c>
      <c r="AT412" s="56" t="s">
        <v>125</v>
      </c>
      <c r="AU412" s="56" t="s">
        <v>125</v>
      </c>
      <c r="AV412" s="56" t="s">
        <v>125</v>
      </c>
      <c r="AW412" s="56" t="s">
        <v>125</v>
      </c>
      <c r="AX412" s="56" t="s">
        <v>125</v>
      </c>
      <c r="AY412" s="56" t="s">
        <v>125</v>
      </c>
      <c r="AZ412" s="56" t="s">
        <v>125</v>
      </c>
      <c r="BA412" s="56" t="s">
        <v>125</v>
      </c>
      <c r="BB412" s="56" t="s">
        <v>125</v>
      </c>
      <c r="BC412" s="56" t="s">
        <v>125</v>
      </c>
      <c r="BD412" s="56" t="s">
        <v>125</v>
      </c>
      <c r="BE412" s="56" t="s">
        <v>125</v>
      </c>
      <c r="BF412" s="56" t="s">
        <v>125</v>
      </c>
      <c r="BG412" s="56" t="s">
        <v>125</v>
      </c>
      <c r="BH412" s="56" t="s">
        <v>125</v>
      </c>
    </row>
    <row r="414" spans="4:60">
      <c r="D414" s="56" t="s">
        <v>115</v>
      </c>
      <c r="E414" s="56" t="s">
        <v>115</v>
      </c>
      <c r="F414" s="56" t="s">
        <v>115</v>
      </c>
      <c r="G414" s="56" t="s">
        <v>115</v>
      </c>
      <c r="H414" s="56" t="s">
        <v>115</v>
      </c>
      <c r="I414" s="56" t="s">
        <v>115</v>
      </c>
      <c r="J414" s="56" t="s">
        <v>115</v>
      </c>
      <c r="K414" s="56" t="s">
        <v>115</v>
      </c>
      <c r="L414" s="56" t="s">
        <v>115</v>
      </c>
      <c r="M414" s="56" t="s">
        <v>115</v>
      </c>
      <c r="N414" s="56" t="s">
        <v>115</v>
      </c>
      <c r="O414" s="56" t="s">
        <v>115</v>
      </c>
      <c r="P414" s="56" t="s">
        <v>115</v>
      </c>
      <c r="Q414" s="56" t="s">
        <v>115</v>
      </c>
      <c r="R414" s="56" t="s">
        <v>115</v>
      </c>
      <c r="S414" s="56" t="s">
        <v>115</v>
      </c>
      <c r="T414" s="56" t="s">
        <v>115</v>
      </c>
      <c r="U414" s="56" t="s">
        <v>115</v>
      </c>
      <c r="V414" s="56" t="s">
        <v>115</v>
      </c>
      <c r="W414" s="56" t="s">
        <v>115</v>
      </c>
      <c r="X414" s="56" t="s">
        <v>115</v>
      </c>
      <c r="Y414" s="56" t="s">
        <v>115</v>
      </c>
      <c r="Z414" s="56" t="s">
        <v>115</v>
      </c>
      <c r="AA414" s="56" t="s">
        <v>115</v>
      </c>
      <c r="AB414" s="56" t="s">
        <v>115</v>
      </c>
      <c r="AC414" s="56" t="s">
        <v>115</v>
      </c>
      <c r="AD414" s="56" t="s">
        <v>115</v>
      </c>
      <c r="AE414" s="56" t="s">
        <v>115</v>
      </c>
      <c r="AF414" s="56" t="s">
        <v>115</v>
      </c>
      <c r="AG414" s="56" t="s">
        <v>115</v>
      </c>
      <c r="AH414" s="56" t="s">
        <v>115</v>
      </c>
      <c r="AI414" s="56" t="s">
        <v>115</v>
      </c>
      <c r="AJ414" s="56" t="s">
        <v>115</v>
      </c>
      <c r="AK414" s="56" t="s">
        <v>115</v>
      </c>
      <c r="AL414" s="56" t="s">
        <v>115</v>
      </c>
      <c r="AM414" s="56" t="s">
        <v>115</v>
      </c>
      <c r="AN414" s="56" t="s">
        <v>115</v>
      </c>
      <c r="AO414" s="56" t="s">
        <v>115</v>
      </c>
      <c r="AP414" s="56" t="s">
        <v>115</v>
      </c>
      <c r="AQ414" s="56" t="s">
        <v>115</v>
      </c>
      <c r="AR414" s="56" t="s">
        <v>115</v>
      </c>
      <c r="AS414" s="56" t="s">
        <v>115</v>
      </c>
      <c r="AT414" s="56" t="s">
        <v>115</v>
      </c>
      <c r="AU414" s="56" t="s">
        <v>115</v>
      </c>
      <c r="AV414" s="56" t="s">
        <v>115</v>
      </c>
      <c r="AW414" s="56" t="s">
        <v>115</v>
      </c>
      <c r="AX414" s="56" t="s">
        <v>115</v>
      </c>
      <c r="AY414" s="56" t="s">
        <v>115</v>
      </c>
      <c r="AZ414" s="56" t="s">
        <v>115</v>
      </c>
      <c r="BA414" s="56" t="s">
        <v>115</v>
      </c>
      <c r="BB414" s="56" t="s">
        <v>115</v>
      </c>
      <c r="BC414" s="56" t="s">
        <v>115</v>
      </c>
      <c r="BD414" s="56" t="s">
        <v>115</v>
      </c>
      <c r="BE414" s="56" t="s">
        <v>115</v>
      </c>
      <c r="BF414" s="56" t="s">
        <v>115</v>
      </c>
      <c r="BG414" s="56" t="s">
        <v>115</v>
      </c>
      <c r="BH414" s="56" t="s">
        <v>115</v>
      </c>
    </row>
    <row r="415" spans="4:60">
      <c r="D415" s="56"/>
      <c r="E415" s="57" t="s">
        <v>123</v>
      </c>
      <c r="F415" s="57" t="s">
        <v>123</v>
      </c>
      <c r="G415" s="56"/>
      <c r="H415" s="57" t="s">
        <v>123</v>
      </c>
      <c r="I415" s="57" t="s">
        <v>171</v>
      </c>
      <c r="J415" s="57" t="s">
        <v>123</v>
      </c>
      <c r="K415" s="56"/>
      <c r="L415" s="57" t="s">
        <v>123</v>
      </c>
      <c r="M415" s="57" t="s">
        <v>171</v>
      </c>
      <c r="N415" s="57" t="s">
        <v>123</v>
      </c>
      <c r="O415" s="57" t="s">
        <v>123</v>
      </c>
      <c r="P415" s="57" t="s">
        <v>123</v>
      </c>
      <c r="Q415" s="57" t="s">
        <v>213</v>
      </c>
      <c r="R415" s="57" t="s">
        <v>123</v>
      </c>
      <c r="S415" s="57" t="s">
        <v>68</v>
      </c>
      <c r="T415" s="57" t="s">
        <v>123</v>
      </c>
      <c r="U415" s="57" t="s">
        <v>123</v>
      </c>
      <c r="V415" s="57" t="s">
        <v>213</v>
      </c>
      <c r="W415" s="57" t="s">
        <v>123</v>
      </c>
      <c r="X415" s="57" t="s">
        <v>213</v>
      </c>
      <c r="Y415" s="56"/>
      <c r="Z415" s="56"/>
      <c r="AA415" s="56"/>
      <c r="AB415" s="56"/>
      <c r="AC415" s="57" t="s">
        <v>68</v>
      </c>
      <c r="AD415" s="57" t="s">
        <v>116</v>
      </c>
      <c r="AE415" s="57" t="s">
        <v>123</v>
      </c>
      <c r="AF415" s="57" t="s">
        <v>171</v>
      </c>
      <c r="AG415" s="57" t="s">
        <v>213</v>
      </c>
      <c r="AH415" s="56"/>
      <c r="AI415" s="56"/>
      <c r="AJ415" s="57" t="s">
        <v>68</v>
      </c>
      <c r="AK415" s="56"/>
      <c r="AL415" s="57" t="s">
        <v>123</v>
      </c>
      <c r="AM415" s="56"/>
      <c r="AN415" s="57" t="s">
        <v>213</v>
      </c>
      <c r="AO415" s="56"/>
      <c r="AP415" s="56"/>
      <c r="AQ415" s="57" t="s">
        <v>123</v>
      </c>
      <c r="AR415" s="56"/>
      <c r="AS415" s="57" t="s">
        <v>123</v>
      </c>
      <c r="AT415" s="57" t="s">
        <v>123</v>
      </c>
      <c r="AU415" s="57" t="s">
        <v>123</v>
      </c>
      <c r="AV415" s="57" t="s">
        <v>123</v>
      </c>
      <c r="AW415" s="57" t="s">
        <v>213</v>
      </c>
      <c r="AX415" s="57" t="s">
        <v>68</v>
      </c>
      <c r="AY415" s="56"/>
      <c r="AZ415" s="56"/>
      <c r="BA415" s="56"/>
      <c r="BB415" s="57" t="s">
        <v>213</v>
      </c>
      <c r="BC415" s="57" t="s">
        <v>213</v>
      </c>
      <c r="BD415" s="57" t="s">
        <v>171</v>
      </c>
      <c r="BE415" s="57" t="s">
        <v>213</v>
      </c>
      <c r="BF415" s="57" t="s">
        <v>123</v>
      </c>
      <c r="BG415" s="57" t="s">
        <v>123</v>
      </c>
      <c r="BH415" s="57" t="s">
        <v>213</v>
      </c>
    </row>
    <row r="416" spans="4:60">
      <c r="D416" s="56"/>
      <c r="G416" s="56"/>
      <c r="K416" s="56"/>
      <c r="Y416" s="56"/>
      <c r="Z416" s="56"/>
      <c r="AA416" s="56"/>
      <c r="AB416" s="56"/>
      <c r="AH416" s="56"/>
      <c r="AI416" s="56"/>
      <c r="AK416" s="56"/>
      <c r="AM416" s="56"/>
      <c r="AO416" s="56"/>
      <c r="AP416" s="56"/>
      <c r="AR416" s="56"/>
      <c r="AY416" s="56"/>
      <c r="AZ416" s="56"/>
      <c r="BA416" s="56"/>
    </row>
    <row r="417" spans="4:60">
      <c r="D417" s="56" t="s">
        <v>117</v>
      </c>
      <c r="E417" s="56" t="s">
        <v>117</v>
      </c>
      <c r="F417" s="56" t="s">
        <v>117</v>
      </c>
      <c r="G417" s="56" t="s">
        <v>117</v>
      </c>
      <c r="H417" s="56" t="s">
        <v>117</v>
      </c>
      <c r="I417" s="56" t="s">
        <v>117</v>
      </c>
      <c r="J417" s="56" t="s">
        <v>117</v>
      </c>
      <c r="K417" s="56" t="s">
        <v>117</v>
      </c>
      <c r="L417" s="56" t="s">
        <v>117</v>
      </c>
      <c r="M417" s="56" t="s">
        <v>117</v>
      </c>
      <c r="N417" s="56" t="s">
        <v>117</v>
      </c>
      <c r="O417" s="56" t="s">
        <v>117</v>
      </c>
      <c r="P417" s="56" t="s">
        <v>117</v>
      </c>
      <c r="Q417" s="56" t="s">
        <v>117</v>
      </c>
      <c r="R417" s="56" t="s">
        <v>117</v>
      </c>
      <c r="S417" s="56" t="s">
        <v>117</v>
      </c>
      <c r="T417" s="56" t="s">
        <v>117</v>
      </c>
      <c r="U417" s="56" t="s">
        <v>117</v>
      </c>
      <c r="V417" s="56" t="s">
        <v>117</v>
      </c>
      <c r="W417" s="56" t="s">
        <v>117</v>
      </c>
      <c r="X417" s="56" t="s">
        <v>117</v>
      </c>
      <c r="Y417" s="56" t="s">
        <v>117</v>
      </c>
      <c r="Z417" s="56" t="s">
        <v>117</v>
      </c>
      <c r="AA417" s="56" t="s">
        <v>117</v>
      </c>
      <c r="AB417" s="56" t="s">
        <v>117</v>
      </c>
      <c r="AC417" s="56" t="s">
        <v>117</v>
      </c>
      <c r="AD417" s="56" t="s">
        <v>117</v>
      </c>
      <c r="AE417" s="56" t="s">
        <v>117</v>
      </c>
      <c r="AF417" s="56" t="s">
        <v>117</v>
      </c>
      <c r="AG417" s="56" t="s">
        <v>117</v>
      </c>
      <c r="AH417" s="56" t="s">
        <v>117</v>
      </c>
      <c r="AI417" s="56" t="s">
        <v>117</v>
      </c>
      <c r="AJ417" s="56" t="s">
        <v>117</v>
      </c>
      <c r="AK417" s="56" t="s">
        <v>117</v>
      </c>
      <c r="AL417" s="56" t="s">
        <v>117</v>
      </c>
      <c r="AM417" s="56" t="s">
        <v>117</v>
      </c>
      <c r="AN417" s="56" t="s">
        <v>117</v>
      </c>
      <c r="AO417" s="56" t="s">
        <v>117</v>
      </c>
      <c r="AP417" s="56" t="s">
        <v>117</v>
      </c>
      <c r="AQ417" s="56" t="s">
        <v>117</v>
      </c>
      <c r="AR417" s="56" t="s">
        <v>117</v>
      </c>
      <c r="AS417" s="56" t="s">
        <v>117</v>
      </c>
      <c r="AT417" s="56" t="s">
        <v>117</v>
      </c>
      <c r="AU417" s="56" t="s">
        <v>117</v>
      </c>
      <c r="AV417" s="56" t="s">
        <v>117</v>
      </c>
      <c r="AW417" s="56" t="s">
        <v>117</v>
      </c>
      <c r="AX417" s="56" t="s">
        <v>117</v>
      </c>
      <c r="AY417" s="56" t="s">
        <v>117</v>
      </c>
      <c r="AZ417" s="56" t="s">
        <v>117</v>
      </c>
      <c r="BA417" s="56" t="s">
        <v>117</v>
      </c>
      <c r="BB417" s="56" t="s">
        <v>117</v>
      </c>
      <c r="BC417" s="56" t="s">
        <v>117</v>
      </c>
      <c r="BD417" s="56" t="s">
        <v>117</v>
      </c>
      <c r="BE417" s="56" t="s">
        <v>117</v>
      </c>
      <c r="BF417" s="56" t="s">
        <v>117</v>
      </c>
      <c r="BG417" s="56" t="s">
        <v>117</v>
      </c>
      <c r="BH417" s="56" t="s">
        <v>117</v>
      </c>
    </row>
    <row r="418" spans="4:60">
      <c r="D418" s="57" t="s">
        <v>124</v>
      </c>
      <c r="E418" s="57" t="s">
        <v>124</v>
      </c>
      <c r="F418" s="57" t="s">
        <v>124</v>
      </c>
      <c r="G418" s="57" t="s">
        <v>124</v>
      </c>
      <c r="H418" s="57" t="s">
        <v>124</v>
      </c>
      <c r="I418" s="57" t="s">
        <v>124</v>
      </c>
      <c r="J418" s="57" t="s">
        <v>124</v>
      </c>
      <c r="K418" s="57" t="s">
        <v>124</v>
      </c>
      <c r="L418" s="57" t="s">
        <v>124</v>
      </c>
      <c r="M418" s="57" t="s">
        <v>124</v>
      </c>
      <c r="N418" s="57" t="s">
        <v>124</v>
      </c>
      <c r="O418" s="57" t="s">
        <v>124</v>
      </c>
      <c r="P418" s="57" t="s">
        <v>124</v>
      </c>
      <c r="Q418" s="57" t="s">
        <v>124</v>
      </c>
      <c r="R418" s="57" t="s">
        <v>124</v>
      </c>
      <c r="S418" s="57" t="s">
        <v>124</v>
      </c>
      <c r="T418" s="57" t="s">
        <v>124</v>
      </c>
      <c r="U418" s="57" t="s">
        <v>124</v>
      </c>
      <c r="V418" s="57" t="s">
        <v>124</v>
      </c>
      <c r="W418" s="57" t="s">
        <v>124</v>
      </c>
      <c r="X418" s="57" t="s">
        <v>124</v>
      </c>
      <c r="Y418" s="57" t="s">
        <v>124</v>
      </c>
      <c r="Z418" s="57" t="s">
        <v>124</v>
      </c>
      <c r="AA418" s="57" t="s">
        <v>124</v>
      </c>
      <c r="AB418" s="57" t="s">
        <v>124</v>
      </c>
      <c r="AC418" s="57" t="s">
        <v>124</v>
      </c>
      <c r="AD418" s="57">
        <v>1300000</v>
      </c>
      <c r="AE418" s="57" t="s">
        <v>124</v>
      </c>
      <c r="AF418" s="57" t="s">
        <v>124</v>
      </c>
      <c r="AG418" s="57" t="s">
        <v>124</v>
      </c>
      <c r="AH418" s="57" t="s">
        <v>124</v>
      </c>
      <c r="AI418" s="57" t="s">
        <v>124</v>
      </c>
      <c r="AJ418" s="57" t="s">
        <v>124</v>
      </c>
      <c r="AK418" s="57" t="s">
        <v>124</v>
      </c>
      <c r="AL418" s="57" t="s">
        <v>124</v>
      </c>
      <c r="AM418" s="57" t="s">
        <v>124</v>
      </c>
      <c r="AN418" s="57" t="s">
        <v>124</v>
      </c>
      <c r="AO418" s="57" t="s">
        <v>124</v>
      </c>
      <c r="AP418" s="57" t="s">
        <v>124</v>
      </c>
      <c r="AQ418" s="57" t="s">
        <v>124</v>
      </c>
      <c r="AR418" s="57" t="s">
        <v>124</v>
      </c>
      <c r="AS418" s="57" t="s">
        <v>124</v>
      </c>
      <c r="AT418" s="57" t="s">
        <v>124</v>
      </c>
      <c r="AU418" s="57" t="s">
        <v>124</v>
      </c>
      <c r="AV418" s="57" t="s">
        <v>124</v>
      </c>
      <c r="AW418" s="57" t="s">
        <v>124</v>
      </c>
      <c r="AX418" s="57" t="s">
        <v>124</v>
      </c>
      <c r="AY418" s="57" t="s">
        <v>124</v>
      </c>
      <c r="AZ418" s="57" t="s">
        <v>124</v>
      </c>
      <c r="BA418" s="57" t="s">
        <v>124</v>
      </c>
      <c r="BB418" s="57" t="s">
        <v>124</v>
      </c>
      <c r="BC418" s="57" t="s">
        <v>124</v>
      </c>
      <c r="BD418" s="57" t="s">
        <v>124</v>
      </c>
      <c r="BE418" s="57" t="s">
        <v>124</v>
      </c>
      <c r="BF418" s="57" t="s">
        <v>124</v>
      </c>
      <c r="BG418" s="57" t="s">
        <v>124</v>
      </c>
      <c r="BH418" s="57" t="s">
        <v>124</v>
      </c>
    </row>
    <row r="420" spans="4:60">
      <c r="D420" s="56" t="s">
        <v>118</v>
      </c>
      <c r="E420" s="56" t="s">
        <v>118</v>
      </c>
      <c r="F420" s="56" t="s">
        <v>118</v>
      </c>
      <c r="G420" s="56" t="s">
        <v>118</v>
      </c>
      <c r="H420" s="56" t="s">
        <v>118</v>
      </c>
      <c r="I420" s="56" t="s">
        <v>118</v>
      </c>
      <c r="J420" s="56" t="s">
        <v>118</v>
      </c>
      <c r="K420" s="56" t="s">
        <v>118</v>
      </c>
      <c r="L420" s="56" t="s">
        <v>118</v>
      </c>
      <c r="M420" s="56" t="s">
        <v>118</v>
      </c>
      <c r="N420" s="56" t="s">
        <v>118</v>
      </c>
      <c r="O420" s="56" t="s">
        <v>118</v>
      </c>
      <c r="P420" s="56" t="s">
        <v>118</v>
      </c>
      <c r="Q420" s="56" t="s">
        <v>118</v>
      </c>
      <c r="R420" s="56" t="s">
        <v>118</v>
      </c>
      <c r="S420" s="56" t="s">
        <v>118</v>
      </c>
      <c r="T420" s="56" t="s">
        <v>118</v>
      </c>
      <c r="U420" s="56" t="s">
        <v>118</v>
      </c>
      <c r="V420" s="56" t="s">
        <v>118</v>
      </c>
      <c r="W420" s="56" t="s">
        <v>118</v>
      </c>
      <c r="X420" s="56" t="s">
        <v>118</v>
      </c>
      <c r="Y420" s="56" t="s">
        <v>118</v>
      </c>
      <c r="Z420" s="56" t="s">
        <v>118</v>
      </c>
      <c r="AA420" s="56" t="s">
        <v>118</v>
      </c>
      <c r="AB420" s="56" t="s">
        <v>118</v>
      </c>
      <c r="AC420" s="56" t="s">
        <v>118</v>
      </c>
      <c r="AD420" s="56" t="s">
        <v>118</v>
      </c>
      <c r="AE420" s="56" t="s">
        <v>118</v>
      </c>
      <c r="AF420" s="56" t="s">
        <v>118</v>
      </c>
      <c r="AG420" s="56" t="s">
        <v>118</v>
      </c>
      <c r="AH420" s="56" t="s">
        <v>118</v>
      </c>
      <c r="AI420" s="56" t="s">
        <v>118</v>
      </c>
      <c r="AJ420" s="56" t="s">
        <v>118</v>
      </c>
      <c r="AK420" s="56" t="s">
        <v>118</v>
      </c>
      <c r="AL420" s="56" t="s">
        <v>118</v>
      </c>
      <c r="AM420" s="56" t="s">
        <v>118</v>
      </c>
      <c r="AN420" s="56" t="s">
        <v>118</v>
      </c>
      <c r="AO420" s="56" t="s">
        <v>118</v>
      </c>
      <c r="AP420" s="56" t="s">
        <v>118</v>
      </c>
      <c r="AQ420" s="56" t="s">
        <v>118</v>
      </c>
      <c r="AR420" s="56" t="s">
        <v>118</v>
      </c>
      <c r="AS420" s="56" t="s">
        <v>118</v>
      </c>
      <c r="AT420" s="56" t="s">
        <v>118</v>
      </c>
      <c r="AU420" s="56" t="s">
        <v>118</v>
      </c>
      <c r="AV420" s="56" t="s">
        <v>118</v>
      </c>
      <c r="AW420" s="56" t="s">
        <v>118</v>
      </c>
      <c r="AX420" s="56" t="s">
        <v>118</v>
      </c>
      <c r="AY420" s="56" t="s">
        <v>118</v>
      </c>
      <c r="AZ420" s="56" t="s">
        <v>118</v>
      </c>
      <c r="BA420" s="56" t="s">
        <v>118</v>
      </c>
      <c r="BB420" s="56" t="s">
        <v>118</v>
      </c>
      <c r="BC420" s="56" t="s">
        <v>118</v>
      </c>
      <c r="BD420" s="56" t="s">
        <v>118</v>
      </c>
      <c r="BE420" s="56" t="s">
        <v>118</v>
      </c>
      <c r="BF420" s="56" t="s">
        <v>118</v>
      </c>
      <c r="BG420" s="56" t="s">
        <v>118</v>
      </c>
      <c r="BH420" s="56" t="s">
        <v>118</v>
      </c>
    </row>
    <row r="421" spans="4:60">
      <c r="D421" s="57" t="s">
        <v>124</v>
      </c>
      <c r="E421" s="57" t="s">
        <v>124</v>
      </c>
      <c r="F421" s="57" t="s">
        <v>124</v>
      </c>
      <c r="G421" s="57" t="s">
        <v>124</v>
      </c>
      <c r="H421" s="57" t="s">
        <v>124</v>
      </c>
      <c r="I421" s="57" t="s">
        <v>124</v>
      </c>
      <c r="J421" s="57" t="s">
        <v>124</v>
      </c>
      <c r="K421" s="57" t="s">
        <v>124</v>
      </c>
      <c r="L421" s="57" t="s">
        <v>124</v>
      </c>
      <c r="M421" s="57" t="s">
        <v>124</v>
      </c>
      <c r="N421" s="57" t="s">
        <v>124</v>
      </c>
      <c r="O421" s="57" t="s">
        <v>124</v>
      </c>
      <c r="P421" s="57" t="s">
        <v>124</v>
      </c>
      <c r="Q421" s="57" t="s">
        <v>124</v>
      </c>
      <c r="R421" s="57" t="s">
        <v>124</v>
      </c>
      <c r="S421" s="57" t="s">
        <v>124</v>
      </c>
      <c r="T421" s="57" t="s">
        <v>124</v>
      </c>
      <c r="U421" s="57" t="s">
        <v>124</v>
      </c>
      <c r="V421" s="57" t="s">
        <v>124</v>
      </c>
      <c r="W421" s="57" t="s">
        <v>124</v>
      </c>
      <c r="X421" s="57" t="s">
        <v>124</v>
      </c>
      <c r="Y421" s="57" t="s">
        <v>124</v>
      </c>
      <c r="Z421" s="57" t="s">
        <v>124</v>
      </c>
      <c r="AA421" s="57" t="s">
        <v>124</v>
      </c>
      <c r="AB421" s="57" t="s">
        <v>124</v>
      </c>
      <c r="AC421" s="57" t="s">
        <v>124</v>
      </c>
      <c r="AD421" s="57" t="s">
        <v>398</v>
      </c>
      <c r="AE421" s="57" t="s">
        <v>124</v>
      </c>
      <c r="AF421" s="57" t="s">
        <v>124</v>
      </c>
      <c r="AG421" s="57" t="s">
        <v>124</v>
      </c>
      <c r="AH421" s="57" t="s">
        <v>124</v>
      </c>
      <c r="AI421" s="57" t="s">
        <v>124</v>
      </c>
      <c r="AJ421" s="57" t="s">
        <v>124</v>
      </c>
      <c r="AK421" s="57" t="s">
        <v>124</v>
      </c>
      <c r="AL421" s="57" t="s">
        <v>124</v>
      </c>
      <c r="AM421" s="57" t="s">
        <v>124</v>
      </c>
      <c r="AN421" s="57" t="s">
        <v>124</v>
      </c>
      <c r="AO421" s="57" t="s">
        <v>124</v>
      </c>
      <c r="AP421" s="57" t="s">
        <v>124</v>
      </c>
      <c r="AQ421" s="57" t="s">
        <v>124</v>
      </c>
      <c r="AR421" s="57" t="s">
        <v>124</v>
      </c>
      <c r="AS421" s="57" t="s">
        <v>124</v>
      </c>
      <c r="AT421" s="57" t="s">
        <v>124</v>
      </c>
      <c r="AU421" s="57" t="s">
        <v>124</v>
      </c>
      <c r="AV421" s="57" t="s">
        <v>124</v>
      </c>
      <c r="AW421" s="57" t="s">
        <v>124</v>
      </c>
      <c r="AX421" s="57" t="s">
        <v>124</v>
      </c>
      <c r="AY421" s="57" t="s">
        <v>124</v>
      </c>
      <c r="AZ421" s="57" t="s">
        <v>124</v>
      </c>
      <c r="BA421" s="57" t="s">
        <v>124</v>
      </c>
      <c r="BB421" s="57" t="s">
        <v>124</v>
      </c>
      <c r="BC421" s="57" t="s">
        <v>124</v>
      </c>
      <c r="BD421" s="57" t="s">
        <v>124</v>
      </c>
      <c r="BE421" s="57" t="s">
        <v>124</v>
      </c>
      <c r="BF421" s="57" t="s">
        <v>124</v>
      </c>
      <c r="BG421" s="57" t="s">
        <v>124</v>
      </c>
      <c r="BH421" s="57" t="s">
        <v>124</v>
      </c>
    </row>
    <row r="423" spans="4:60">
      <c r="D423" s="56" t="s">
        <v>119</v>
      </c>
      <c r="E423" s="56" t="s">
        <v>119</v>
      </c>
      <c r="F423" s="56" t="s">
        <v>119</v>
      </c>
      <c r="G423" s="56" t="s">
        <v>119</v>
      </c>
      <c r="H423" s="56" t="s">
        <v>119</v>
      </c>
      <c r="I423" s="56" t="s">
        <v>119</v>
      </c>
      <c r="J423" s="56" t="s">
        <v>119</v>
      </c>
      <c r="K423" s="56" t="s">
        <v>119</v>
      </c>
      <c r="L423" s="56" t="s">
        <v>119</v>
      </c>
      <c r="M423" s="56" t="s">
        <v>119</v>
      </c>
      <c r="N423" s="56" t="s">
        <v>119</v>
      </c>
      <c r="O423" s="56" t="s">
        <v>119</v>
      </c>
      <c r="P423" s="56" t="s">
        <v>119</v>
      </c>
      <c r="Q423" s="56" t="s">
        <v>119</v>
      </c>
      <c r="R423" s="56" t="s">
        <v>119</v>
      </c>
      <c r="S423" s="56" t="s">
        <v>119</v>
      </c>
      <c r="T423" s="56" t="s">
        <v>119</v>
      </c>
      <c r="U423" s="56" t="s">
        <v>119</v>
      </c>
      <c r="V423" s="56" t="s">
        <v>119</v>
      </c>
      <c r="W423" s="56" t="s">
        <v>119</v>
      </c>
      <c r="X423" s="56" t="s">
        <v>119</v>
      </c>
      <c r="Y423" s="56" t="s">
        <v>119</v>
      </c>
      <c r="Z423" s="56" t="s">
        <v>119</v>
      </c>
      <c r="AA423" s="56" t="s">
        <v>119</v>
      </c>
      <c r="AB423" s="56" t="s">
        <v>119</v>
      </c>
      <c r="AC423" s="56" t="s">
        <v>119</v>
      </c>
      <c r="AD423" s="56" t="s">
        <v>119</v>
      </c>
      <c r="AE423" s="56" t="s">
        <v>119</v>
      </c>
      <c r="AF423" s="56" t="s">
        <v>119</v>
      </c>
      <c r="AG423" s="56" t="s">
        <v>119</v>
      </c>
      <c r="AH423" s="56" t="s">
        <v>119</v>
      </c>
      <c r="AI423" s="56" t="s">
        <v>119</v>
      </c>
      <c r="AJ423" s="56" t="s">
        <v>119</v>
      </c>
      <c r="AK423" s="56" t="s">
        <v>119</v>
      </c>
      <c r="AL423" s="56" t="s">
        <v>119</v>
      </c>
      <c r="AM423" s="56" t="s">
        <v>119</v>
      </c>
      <c r="AN423" s="56" t="s">
        <v>119</v>
      </c>
      <c r="AO423" s="56" t="s">
        <v>119</v>
      </c>
      <c r="AP423" s="56" t="s">
        <v>119</v>
      </c>
      <c r="AQ423" s="56" t="s">
        <v>119</v>
      </c>
      <c r="AR423" s="56" t="s">
        <v>119</v>
      </c>
      <c r="AS423" s="56" t="s">
        <v>119</v>
      </c>
      <c r="AT423" s="56" t="s">
        <v>119</v>
      </c>
      <c r="AU423" s="56" t="s">
        <v>119</v>
      </c>
      <c r="AV423" s="56" t="s">
        <v>119</v>
      </c>
      <c r="AW423" s="56" t="s">
        <v>119</v>
      </c>
      <c r="AX423" s="56" t="s">
        <v>119</v>
      </c>
      <c r="AY423" s="56" t="s">
        <v>119</v>
      </c>
      <c r="AZ423" s="56" t="s">
        <v>119</v>
      </c>
      <c r="BA423" s="56" t="s">
        <v>119</v>
      </c>
      <c r="BB423" s="56" t="s">
        <v>119</v>
      </c>
      <c r="BC423" s="56" t="s">
        <v>119</v>
      </c>
      <c r="BD423" s="56" t="s">
        <v>119</v>
      </c>
      <c r="BE423" s="56" t="s">
        <v>119</v>
      </c>
      <c r="BF423" s="56" t="s">
        <v>119</v>
      </c>
      <c r="BG423" s="56" t="s">
        <v>119</v>
      </c>
      <c r="BH423" s="56" t="s">
        <v>119</v>
      </c>
    </row>
    <row r="424" spans="4:60">
      <c r="D424" s="57" t="s">
        <v>124</v>
      </c>
      <c r="E424" s="57" t="s">
        <v>124</v>
      </c>
      <c r="F424" s="57" t="s">
        <v>124</v>
      </c>
      <c r="G424" s="57" t="s">
        <v>124</v>
      </c>
      <c r="H424" s="57" t="s">
        <v>124</v>
      </c>
      <c r="I424" s="57" t="s">
        <v>124</v>
      </c>
      <c r="J424" s="57" t="s">
        <v>124</v>
      </c>
      <c r="K424" s="57" t="s">
        <v>124</v>
      </c>
      <c r="L424" s="57" t="s">
        <v>124</v>
      </c>
      <c r="M424" s="57" t="s">
        <v>124</v>
      </c>
      <c r="N424" s="57" t="s">
        <v>124</v>
      </c>
      <c r="O424" s="57" t="s">
        <v>124</v>
      </c>
      <c r="P424" s="57" t="s">
        <v>124</v>
      </c>
      <c r="Q424" s="57" t="s">
        <v>124</v>
      </c>
      <c r="R424" s="57" t="s">
        <v>124</v>
      </c>
      <c r="S424" s="57" t="s">
        <v>124</v>
      </c>
      <c r="T424" s="57" t="s">
        <v>124</v>
      </c>
      <c r="U424" s="57" t="s">
        <v>124</v>
      </c>
      <c r="V424" s="57" t="s">
        <v>124</v>
      </c>
      <c r="W424" s="57" t="s">
        <v>124</v>
      </c>
      <c r="X424" s="57" t="s">
        <v>124</v>
      </c>
      <c r="Y424" s="57" t="s">
        <v>124</v>
      </c>
      <c r="Z424" s="57" t="s">
        <v>124</v>
      </c>
      <c r="AA424" s="57" t="s">
        <v>124</v>
      </c>
      <c r="AB424" s="57" t="s">
        <v>124</v>
      </c>
      <c r="AC424" s="57" t="s">
        <v>124</v>
      </c>
      <c r="AD424" s="57">
        <v>100</v>
      </c>
      <c r="AE424" s="57" t="s">
        <v>124</v>
      </c>
      <c r="AF424" s="57" t="s">
        <v>124</v>
      </c>
      <c r="AG424" s="57" t="s">
        <v>124</v>
      </c>
      <c r="AH424" s="57" t="s">
        <v>124</v>
      </c>
      <c r="AI424" s="57" t="s">
        <v>124</v>
      </c>
      <c r="AJ424" s="57" t="s">
        <v>124</v>
      </c>
      <c r="AK424" s="57" t="s">
        <v>124</v>
      </c>
      <c r="AL424" s="57" t="s">
        <v>124</v>
      </c>
      <c r="AM424" s="57" t="s">
        <v>124</v>
      </c>
      <c r="AN424" s="57" t="s">
        <v>124</v>
      </c>
      <c r="AO424" s="57" t="s">
        <v>124</v>
      </c>
      <c r="AP424" s="57" t="s">
        <v>124</v>
      </c>
      <c r="AQ424" s="57" t="s">
        <v>124</v>
      </c>
      <c r="AR424" s="57" t="s">
        <v>124</v>
      </c>
      <c r="AS424" s="57" t="s">
        <v>124</v>
      </c>
      <c r="AT424" s="57" t="s">
        <v>124</v>
      </c>
      <c r="AU424" s="57" t="s">
        <v>124</v>
      </c>
      <c r="AV424" s="57" t="s">
        <v>124</v>
      </c>
      <c r="AW424" s="57" t="s">
        <v>124</v>
      </c>
      <c r="AX424" s="57" t="s">
        <v>124</v>
      </c>
      <c r="AY424" s="57" t="s">
        <v>124</v>
      </c>
      <c r="AZ424" s="57" t="s">
        <v>124</v>
      </c>
      <c r="BA424" s="57" t="s">
        <v>124</v>
      </c>
      <c r="BB424" s="57" t="s">
        <v>124</v>
      </c>
      <c r="BC424" s="57" t="s">
        <v>124</v>
      </c>
      <c r="BD424" s="57" t="s">
        <v>124</v>
      </c>
      <c r="BE424" s="57" t="s">
        <v>124</v>
      </c>
      <c r="BF424" s="57" t="s">
        <v>124</v>
      </c>
      <c r="BG424" s="57" t="s">
        <v>124</v>
      </c>
      <c r="BH424" s="57" t="s">
        <v>124</v>
      </c>
    </row>
    <row r="426" spans="4:60">
      <c r="D426" s="56" t="s">
        <v>120</v>
      </c>
      <c r="E426" s="56" t="s">
        <v>120</v>
      </c>
      <c r="F426" s="56" t="s">
        <v>120</v>
      </c>
      <c r="G426" s="56" t="s">
        <v>120</v>
      </c>
      <c r="H426" s="56" t="s">
        <v>120</v>
      </c>
      <c r="I426" s="56" t="s">
        <v>120</v>
      </c>
      <c r="J426" s="56" t="s">
        <v>120</v>
      </c>
      <c r="K426" s="56" t="s">
        <v>120</v>
      </c>
      <c r="L426" s="56" t="s">
        <v>120</v>
      </c>
      <c r="M426" s="56" t="s">
        <v>120</v>
      </c>
      <c r="N426" s="56" t="s">
        <v>120</v>
      </c>
      <c r="O426" s="56" t="s">
        <v>120</v>
      </c>
      <c r="P426" s="56" t="s">
        <v>120</v>
      </c>
      <c r="Q426" s="56" t="s">
        <v>120</v>
      </c>
      <c r="R426" s="56" t="s">
        <v>120</v>
      </c>
      <c r="S426" s="56" t="s">
        <v>120</v>
      </c>
      <c r="T426" s="56" t="s">
        <v>120</v>
      </c>
      <c r="U426" s="56" t="s">
        <v>120</v>
      </c>
      <c r="V426" s="56" t="s">
        <v>120</v>
      </c>
      <c r="W426" s="56" t="s">
        <v>120</v>
      </c>
      <c r="X426" s="56" t="s">
        <v>120</v>
      </c>
      <c r="Y426" s="56" t="s">
        <v>120</v>
      </c>
      <c r="Z426" s="56" t="s">
        <v>120</v>
      </c>
      <c r="AA426" s="56" t="s">
        <v>120</v>
      </c>
      <c r="AB426" s="56" t="s">
        <v>120</v>
      </c>
      <c r="AC426" s="56" t="s">
        <v>120</v>
      </c>
      <c r="AD426" s="56" t="s">
        <v>120</v>
      </c>
      <c r="AE426" s="56" t="s">
        <v>120</v>
      </c>
      <c r="AF426" s="56" t="s">
        <v>120</v>
      </c>
      <c r="AG426" s="56" t="s">
        <v>120</v>
      </c>
      <c r="AH426" s="56" t="s">
        <v>120</v>
      </c>
      <c r="AI426" s="56" t="s">
        <v>120</v>
      </c>
      <c r="AJ426" s="56" t="s">
        <v>120</v>
      </c>
      <c r="AK426" s="56" t="s">
        <v>120</v>
      </c>
      <c r="AL426" s="56" t="s">
        <v>120</v>
      </c>
      <c r="AM426" s="56" t="s">
        <v>120</v>
      </c>
      <c r="AN426" s="56" t="s">
        <v>120</v>
      </c>
      <c r="AO426" s="56" t="s">
        <v>120</v>
      </c>
      <c r="AP426" s="56" t="s">
        <v>120</v>
      </c>
      <c r="AQ426" s="56" t="s">
        <v>120</v>
      </c>
      <c r="AR426" s="56" t="s">
        <v>120</v>
      </c>
      <c r="AS426" s="56" t="s">
        <v>120</v>
      </c>
      <c r="AT426" s="56" t="s">
        <v>120</v>
      </c>
      <c r="AU426" s="56" t="s">
        <v>120</v>
      </c>
      <c r="AV426" s="56" t="s">
        <v>120</v>
      </c>
      <c r="AW426" s="56" t="s">
        <v>120</v>
      </c>
      <c r="AX426" s="56" t="s">
        <v>120</v>
      </c>
      <c r="AY426" s="56" t="s">
        <v>120</v>
      </c>
      <c r="AZ426" s="56" t="s">
        <v>120</v>
      </c>
      <c r="BA426" s="56" t="s">
        <v>120</v>
      </c>
      <c r="BB426" s="56" t="s">
        <v>120</v>
      </c>
      <c r="BC426" s="56" t="s">
        <v>120</v>
      </c>
      <c r="BD426" s="56" t="s">
        <v>120</v>
      </c>
      <c r="BE426" s="56" t="s">
        <v>120</v>
      </c>
      <c r="BF426" s="56" t="s">
        <v>120</v>
      </c>
      <c r="BG426" s="56" t="s">
        <v>120</v>
      </c>
      <c r="BH426" s="56" t="s">
        <v>120</v>
      </c>
    </row>
    <row r="427" spans="4:60">
      <c r="D427" s="56"/>
      <c r="E427" s="57" t="s">
        <v>327</v>
      </c>
      <c r="F427" s="57" t="s">
        <v>211</v>
      </c>
      <c r="G427" s="56"/>
      <c r="H427" s="57" t="s">
        <v>370</v>
      </c>
      <c r="J427" s="57" t="s">
        <v>6023</v>
      </c>
      <c r="K427" s="56"/>
      <c r="L427" s="57" t="s">
        <v>12178</v>
      </c>
      <c r="M427" s="56"/>
      <c r="N427" s="57" t="s">
        <v>6620</v>
      </c>
      <c r="O427" s="57" t="s">
        <v>6882</v>
      </c>
      <c r="P427" s="57" t="s">
        <v>7617</v>
      </c>
      <c r="Q427" s="56"/>
      <c r="R427" s="57" t="s">
        <v>8010</v>
      </c>
      <c r="S427" s="57" t="s">
        <v>8129</v>
      </c>
      <c r="T427" s="57" t="s">
        <v>12321</v>
      </c>
      <c r="U427" s="57" t="s">
        <v>8427</v>
      </c>
      <c r="V427" s="56"/>
      <c r="W427" s="57" t="s">
        <v>8709</v>
      </c>
      <c r="X427" s="56"/>
      <c r="Y427" s="56"/>
      <c r="Z427" s="56"/>
      <c r="AA427" s="56"/>
      <c r="AB427" s="56"/>
      <c r="AC427" s="56"/>
      <c r="AD427" s="57" t="s">
        <v>399</v>
      </c>
      <c r="AE427" s="57" t="s">
        <v>261</v>
      </c>
      <c r="AG427" s="56"/>
      <c r="AH427" s="56"/>
      <c r="AI427" s="56"/>
      <c r="AK427" s="56"/>
      <c r="AL427" s="57" t="s">
        <v>9507</v>
      </c>
      <c r="AM427" s="56"/>
      <c r="AN427" s="57" t="s">
        <v>35</v>
      </c>
      <c r="AO427" s="56"/>
      <c r="AP427" s="57" t="s">
        <v>9943</v>
      </c>
      <c r="AQ427" s="57" t="s">
        <v>10164</v>
      </c>
      <c r="AR427" s="56"/>
      <c r="AS427" s="57" t="s">
        <v>10487</v>
      </c>
      <c r="AT427" s="57" t="s">
        <v>10667</v>
      </c>
      <c r="AU427" s="57" t="s">
        <v>543</v>
      </c>
      <c r="AV427" s="57" t="s">
        <v>10819</v>
      </c>
      <c r="AW427" s="56"/>
      <c r="AX427" s="57" t="s">
        <v>421</v>
      </c>
      <c r="AZ427" s="56"/>
      <c r="BA427" s="56"/>
      <c r="BB427" s="56"/>
      <c r="BC427" s="56"/>
      <c r="BE427" s="56"/>
      <c r="BF427" s="57" t="s">
        <v>11643</v>
      </c>
      <c r="BG427" s="57" t="s">
        <v>12559</v>
      </c>
      <c r="BH427" s="56"/>
    </row>
    <row r="428" spans="4:60">
      <c r="D428" s="56"/>
      <c r="F428" s="57"/>
      <c r="G428" s="56"/>
      <c r="K428" s="56"/>
      <c r="M428" s="56"/>
      <c r="Q428" s="56"/>
      <c r="V428" s="56"/>
      <c r="X428" s="56"/>
      <c r="Y428" s="56"/>
      <c r="Z428" s="56"/>
      <c r="AA428" s="56"/>
      <c r="AB428" s="56"/>
      <c r="AC428" s="56"/>
      <c r="AG428" s="56"/>
      <c r="AH428" s="56"/>
      <c r="AI428" s="56"/>
      <c r="AK428" s="56"/>
      <c r="AM428" s="56"/>
      <c r="AO428" s="56"/>
      <c r="AR428" s="56"/>
      <c r="AW428" s="56"/>
      <c r="AZ428" s="56"/>
      <c r="BA428" s="56"/>
      <c r="BB428" s="56"/>
      <c r="BC428" s="56"/>
      <c r="BE428" s="56"/>
      <c r="BH428" s="56"/>
    </row>
    <row r="429" spans="4:60" ht="16.5">
      <c r="D429" s="55" t="s">
        <v>172</v>
      </c>
      <c r="E429" s="55" t="s">
        <v>172</v>
      </c>
      <c r="F429" s="55" t="s">
        <v>172</v>
      </c>
      <c r="G429" s="55" t="s">
        <v>172</v>
      </c>
      <c r="H429" s="55" t="s">
        <v>172</v>
      </c>
      <c r="I429" s="55" t="s">
        <v>172</v>
      </c>
      <c r="J429" s="55" t="s">
        <v>172</v>
      </c>
      <c r="K429" s="55" t="s">
        <v>172</v>
      </c>
      <c r="L429" s="55" t="s">
        <v>172</v>
      </c>
      <c r="M429" s="55" t="s">
        <v>172</v>
      </c>
      <c r="N429" s="55" t="s">
        <v>172</v>
      </c>
      <c r="O429" s="55" t="s">
        <v>172</v>
      </c>
      <c r="P429" s="55" t="s">
        <v>172</v>
      </c>
      <c r="Q429" s="55" t="s">
        <v>172</v>
      </c>
      <c r="R429" s="55" t="s">
        <v>172</v>
      </c>
      <c r="S429" s="55" t="s">
        <v>172</v>
      </c>
      <c r="T429" s="55" t="s">
        <v>172</v>
      </c>
      <c r="U429" s="55" t="s">
        <v>172</v>
      </c>
      <c r="V429" s="55" t="s">
        <v>172</v>
      </c>
      <c r="W429" s="55" t="s">
        <v>172</v>
      </c>
      <c r="X429" s="55" t="s">
        <v>172</v>
      </c>
      <c r="Y429" s="55" t="s">
        <v>172</v>
      </c>
      <c r="Z429" s="55" t="s">
        <v>172</v>
      </c>
      <c r="AA429" s="55" t="s">
        <v>172</v>
      </c>
      <c r="AB429" s="55" t="s">
        <v>172</v>
      </c>
      <c r="AC429" s="55" t="s">
        <v>172</v>
      </c>
      <c r="AD429" s="55" t="s">
        <v>172</v>
      </c>
      <c r="AE429" s="55" t="s">
        <v>172</v>
      </c>
      <c r="AF429" s="55" t="s">
        <v>172</v>
      </c>
      <c r="AG429" s="55" t="s">
        <v>172</v>
      </c>
      <c r="AH429" s="55" t="s">
        <v>172</v>
      </c>
      <c r="AI429" s="55" t="s">
        <v>172</v>
      </c>
      <c r="AJ429" s="55" t="s">
        <v>172</v>
      </c>
      <c r="AK429" s="55" t="s">
        <v>172</v>
      </c>
      <c r="AL429" s="55" t="s">
        <v>172</v>
      </c>
      <c r="AM429" s="55" t="s">
        <v>172</v>
      </c>
      <c r="AN429" s="55" t="s">
        <v>172</v>
      </c>
      <c r="AO429" s="55" t="s">
        <v>172</v>
      </c>
      <c r="AP429" s="55" t="s">
        <v>172</v>
      </c>
      <c r="AQ429" s="55" t="s">
        <v>172</v>
      </c>
      <c r="AR429" s="55" t="s">
        <v>172</v>
      </c>
      <c r="AS429" s="55" t="s">
        <v>172</v>
      </c>
      <c r="AT429" s="55" t="s">
        <v>172</v>
      </c>
      <c r="AU429" s="55" t="s">
        <v>172</v>
      </c>
      <c r="AV429" s="55" t="s">
        <v>172</v>
      </c>
      <c r="AW429" s="55" t="s">
        <v>172</v>
      </c>
      <c r="AX429" s="55" t="s">
        <v>172</v>
      </c>
      <c r="AY429" s="55" t="s">
        <v>172</v>
      </c>
      <c r="AZ429" s="55" t="s">
        <v>172</v>
      </c>
      <c r="BA429" s="55" t="s">
        <v>172</v>
      </c>
      <c r="BB429" s="55" t="s">
        <v>172</v>
      </c>
      <c r="BC429" s="55" t="s">
        <v>172</v>
      </c>
      <c r="BD429" s="55" t="s">
        <v>172</v>
      </c>
      <c r="BE429" s="55" t="s">
        <v>172</v>
      </c>
      <c r="BF429" s="55" t="s">
        <v>172</v>
      </c>
      <c r="BG429" s="55" t="s">
        <v>172</v>
      </c>
      <c r="BH429" s="55" t="s">
        <v>172</v>
      </c>
    </row>
    <row r="432" spans="4:60">
      <c r="D432" s="56" t="s">
        <v>173</v>
      </c>
      <c r="E432" s="56" t="s">
        <v>173</v>
      </c>
      <c r="F432" s="56" t="s">
        <v>173</v>
      </c>
      <c r="G432" s="56" t="s">
        <v>173</v>
      </c>
      <c r="H432" s="56" t="s">
        <v>173</v>
      </c>
      <c r="I432" s="56" t="s">
        <v>173</v>
      </c>
      <c r="J432" s="56" t="s">
        <v>173</v>
      </c>
      <c r="K432" s="56" t="s">
        <v>173</v>
      </c>
      <c r="L432" s="56" t="s">
        <v>173</v>
      </c>
      <c r="M432" s="56" t="s">
        <v>173</v>
      </c>
      <c r="N432" s="56" t="s">
        <v>173</v>
      </c>
      <c r="O432" s="56" t="s">
        <v>173</v>
      </c>
      <c r="P432" s="56" t="s">
        <v>173</v>
      </c>
      <c r="Q432" s="56" t="s">
        <v>173</v>
      </c>
      <c r="R432" s="56" t="s">
        <v>173</v>
      </c>
      <c r="S432" s="56" t="s">
        <v>173</v>
      </c>
      <c r="T432" s="56" t="s">
        <v>173</v>
      </c>
      <c r="U432" s="56" t="s">
        <v>173</v>
      </c>
      <c r="V432" s="56" t="s">
        <v>173</v>
      </c>
      <c r="W432" s="56" t="s">
        <v>173</v>
      </c>
      <c r="X432" s="56" t="s">
        <v>173</v>
      </c>
      <c r="Y432" s="56" t="s">
        <v>173</v>
      </c>
      <c r="Z432" s="56" t="s">
        <v>173</v>
      </c>
      <c r="AA432" s="56" t="s">
        <v>173</v>
      </c>
      <c r="AB432" s="56" t="s">
        <v>173</v>
      </c>
      <c r="AC432" s="56" t="s">
        <v>173</v>
      </c>
      <c r="AD432" s="56" t="s">
        <v>173</v>
      </c>
      <c r="AE432" s="56" t="s">
        <v>173</v>
      </c>
      <c r="AF432" s="56" t="s">
        <v>173</v>
      </c>
      <c r="AG432" s="56" t="s">
        <v>173</v>
      </c>
      <c r="AH432" s="56" t="s">
        <v>173</v>
      </c>
      <c r="AI432" s="56" t="s">
        <v>173</v>
      </c>
      <c r="AJ432" s="56" t="s">
        <v>173</v>
      </c>
      <c r="AK432" s="56" t="s">
        <v>173</v>
      </c>
      <c r="AL432" s="56" t="s">
        <v>173</v>
      </c>
      <c r="AM432" s="56" t="s">
        <v>173</v>
      </c>
      <c r="AN432" s="56" t="s">
        <v>173</v>
      </c>
      <c r="AO432" s="56" t="s">
        <v>173</v>
      </c>
      <c r="AP432" s="56" t="s">
        <v>173</v>
      </c>
      <c r="AQ432" s="56" t="s">
        <v>173</v>
      </c>
      <c r="AR432" s="56" t="s">
        <v>173</v>
      </c>
      <c r="AS432" s="56" t="s">
        <v>173</v>
      </c>
      <c r="AT432" s="56" t="s">
        <v>173</v>
      </c>
      <c r="AU432" s="56" t="s">
        <v>173</v>
      </c>
      <c r="AV432" s="56" t="s">
        <v>173</v>
      </c>
      <c r="AW432" s="56" t="s">
        <v>173</v>
      </c>
      <c r="AX432" s="56" t="s">
        <v>173</v>
      </c>
      <c r="AY432" s="56" t="s">
        <v>173</v>
      </c>
      <c r="AZ432" s="56" t="s">
        <v>173</v>
      </c>
      <c r="BA432" s="56" t="s">
        <v>173</v>
      </c>
      <c r="BB432" s="56" t="s">
        <v>173</v>
      </c>
      <c r="BC432" s="56" t="s">
        <v>173</v>
      </c>
      <c r="BD432" s="56" t="s">
        <v>173</v>
      </c>
      <c r="BE432" s="56" t="s">
        <v>173</v>
      </c>
      <c r="BF432" s="56" t="s">
        <v>173</v>
      </c>
      <c r="BG432" s="56" t="s">
        <v>173</v>
      </c>
      <c r="BH432" s="56" t="s">
        <v>173</v>
      </c>
    </row>
    <row r="433" spans="4:60">
      <c r="D433" s="57" t="s">
        <v>112</v>
      </c>
      <c r="E433" s="57" t="s">
        <v>132</v>
      </c>
      <c r="F433" s="57" t="s">
        <v>112</v>
      </c>
      <c r="G433" s="57" t="s">
        <v>112</v>
      </c>
      <c r="H433" s="57" t="s">
        <v>112</v>
      </c>
      <c r="I433" s="57" t="s">
        <v>112</v>
      </c>
      <c r="J433" s="57" t="s">
        <v>112</v>
      </c>
      <c r="K433" s="57" t="s">
        <v>112</v>
      </c>
      <c r="L433" s="57" t="s">
        <v>112</v>
      </c>
      <c r="M433" s="57" t="s">
        <v>112</v>
      </c>
      <c r="N433" s="57" t="s">
        <v>112</v>
      </c>
      <c r="O433" s="57" t="s">
        <v>112</v>
      </c>
      <c r="P433" s="57" t="s">
        <v>112</v>
      </c>
      <c r="Q433" s="57" t="s">
        <v>112</v>
      </c>
      <c r="R433" s="57" t="s">
        <v>132</v>
      </c>
      <c r="S433" s="57" t="s">
        <v>112</v>
      </c>
      <c r="T433" s="57" t="s">
        <v>112</v>
      </c>
      <c r="U433" s="57" t="s">
        <v>112</v>
      </c>
      <c r="V433" s="57" t="s">
        <v>112</v>
      </c>
      <c r="W433" s="57" t="s">
        <v>112</v>
      </c>
      <c r="X433" s="57" t="s">
        <v>112</v>
      </c>
      <c r="Y433" s="57" t="s">
        <v>112</v>
      </c>
      <c r="Z433" s="57" t="s">
        <v>112</v>
      </c>
      <c r="AA433" s="57" t="s">
        <v>171</v>
      </c>
      <c r="AB433" s="57" t="s">
        <v>112</v>
      </c>
      <c r="AC433" s="57" t="s">
        <v>112</v>
      </c>
      <c r="AD433" s="57" t="s">
        <v>112</v>
      </c>
      <c r="AE433" s="57" t="s">
        <v>112</v>
      </c>
      <c r="AF433" s="57" t="s">
        <v>112</v>
      </c>
      <c r="AG433" s="57" t="s">
        <v>112</v>
      </c>
      <c r="AH433" s="57" t="s">
        <v>112</v>
      </c>
      <c r="AI433" s="57" t="s">
        <v>112</v>
      </c>
      <c r="AJ433" s="57" t="s">
        <v>112</v>
      </c>
      <c r="AK433" s="57" t="s">
        <v>112</v>
      </c>
      <c r="AL433" s="57" t="s">
        <v>112</v>
      </c>
      <c r="AM433" s="57" t="s">
        <v>112</v>
      </c>
      <c r="AN433" s="57" t="s">
        <v>112</v>
      </c>
      <c r="AO433" s="57" t="s">
        <v>112</v>
      </c>
      <c r="AP433" s="57" t="s">
        <v>112</v>
      </c>
      <c r="AQ433" s="57" t="s">
        <v>112</v>
      </c>
      <c r="AR433" s="57" t="s">
        <v>112</v>
      </c>
      <c r="AS433" s="57" t="s">
        <v>132</v>
      </c>
      <c r="AT433" s="57" t="s">
        <v>112</v>
      </c>
      <c r="AU433" s="57" t="s">
        <v>112</v>
      </c>
      <c r="AV433" s="57" t="s">
        <v>112</v>
      </c>
      <c r="AW433" s="57" t="s">
        <v>112</v>
      </c>
      <c r="AX433" s="57" t="s">
        <v>112</v>
      </c>
      <c r="AY433" s="57" t="s">
        <v>112</v>
      </c>
      <c r="AZ433" s="57" t="s">
        <v>112</v>
      </c>
      <c r="BA433" s="57" t="s">
        <v>132</v>
      </c>
      <c r="BB433" s="57" t="s">
        <v>112</v>
      </c>
      <c r="BC433" s="57" t="s">
        <v>112</v>
      </c>
      <c r="BD433" s="57" t="s">
        <v>112</v>
      </c>
      <c r="BE433" s="57" t="s">
        <v>112</v>
      </c>
      <c r="BF433" s="57" t="s">
        <v>112</v>
      </c>
      <c r="BG433" s="57" t="s">
        <v>112</v>
      </c>
      <c r="BH433" s="57" t="s">
        <v>112</v>
      </c>
    </row>
    <row r="434" spans="4:60">
      <c r="L434" s="57"/>
    </row>
    <row r="435" spans="4:60" ht="16.5">
      <c r="E435" s="55" t="s">
        <v>328</v>
      </c>
      <c r="L435" s="57"/>
      <c r="R435" s="55" t="s">
        <v>328</v>
      </c>
      <c r="AS435" s="55" t="s">
        <v>328</v>
      </c>
      <c r="BA435" s="55" t="s">
        <v>328</v>
      </c>
    </row>
    <row r="436" spans="4:60">
      <c r="L436" s="57"/>
    </row>
    <row r="437" spans="4:60">
      <c r="L437" s="57"/>
    </row>
    <row r="438" spans="4:60">
      <c r="E438" s="56" t="s">
        <v>329</v>
      </c>
      <c r="L438" s="57"/>
      <c r="R438" s="56" t="s">
        <v>329</v>
      </c>
      <c r="AS438" s="56" t="s">
        <v>329</v>
      </c>
      <c r="BA438" s="56" t="s">
        <v>329</v>
      </c>
    </row>
    <row r="439" spans="4:60">
      <c r="L439" s="57"/>
    </row>
    <row r="440" spans="4:60">
      <c r="E440" s="56" t="s">
        <v>101</v>
      </c>
      <c r="L440" s="57"/>
      <c r="R440" s="56" t="s">
        <v>101</v>
      </c>
      <c r="AS440" s="56" t="s">
        <v>101</v>
      </c>
      <c r="BA440" s="56" t="s">
        <v>101</v>
      </c>
    </row>
    <row r="441" spans="4:60">
      <c r="L441" s="57"/>
    </row>
    <row r="442" spans="4:60">
      <c r="E442" s="56" t="s">
        <v>330</v>
      </c>
      <c r="L442" s="57"/>
      <c r="R442" s="56" t="s">
        <v>330</v>
      </c>
      <c r="AS442" s="56" t="s">
        <v>330</v>
      </c>
      <c r="BA442" s="56" t="s">
        <v>330</v>
      </c>
    </row>
    <row r="443" spans="4:60">
      <c r="E443" s="57">
        <v>22862</v>
      </c>
      <c r="L443" s="57"/>
      <c r="R443" s="57">
        <v>33</v>
      </c>
      <c r="AS443" s="57">
        <v>3963</v>
      </c>
      <c r="BA443" s="57">
        <v>33</v>
      </c>
    </row>
    <row r="444" spans="4:60">
      <c r="L444" s="57"/>
    </row>
    <row r="445" spans="4:60">
      <c r="E445" s="56" t="s">
        <v>98</v>
      </c>
      <c r="L445" s="57"/>
      <c r="R445" s="56" t="s">
        <v>98</v>
      </c>
      <c r="AS445" s="56" t="s">
        <v>98</v>
      </c>
      <c r="BA445" s="56" t="s">
        <v>98</v>
      </c>
    </row>
    <row r="446" spans="4:60">
      <c r="L446" s="57"/>
    </row>
    <row r="448" spans="4:60" ht="16.5">
      <c r="D448" s="55" t="s">
        <v>174</v>
      </c>
      <c r="E448" s="55" t="s">
        <v>174</v>
      </c>
      <c r="F448" s="55" t="s">
        <v>174</v>
      </c>
      <c r="G448" s="55" t="s">
        <v>174</v>
      </c>
      <c r="H448" s="55" t="s">
        <v>174</v>
      </c>
      <c r="I448" s="55" t="s">
        <v>174</v>
      </c>
      <c r="J448" s="55" t="s">
        <v>174</v>
      </c>
      <c r="K448" s="55" t="s">
        <v>174</v>
      </c>
      <c r="L448" s="55" t="s">
        <v>174</v>
      </c>
      <c r="M448" s="55" t="s">
        <v>174</v>
      </c>
      <c r="N448" s="55" t="s">
        <v>174</v>
      </c>
      <c r="O448" s="55" t="s">
        <v>174</v>
      </c>
      <c r="P448" s="55" t="s">
        <v>174</v>
      </c>
      <c r="Q448" s="55" t="s">
        <v>174</v>
      </c>
      <c r="R448" s="55" t="s">
        <v>174</v>
      </c>
      <c r="S448" s="55" t="s">
        <v>174</v>
      </c>
      <c r="T448" s="55" t="s">
        <v>174</v>
      </c>
      <c r="U448" s="55" t="s">
        <v>174</v>
      </c>
      <c r="V448" s="55" t="s">
        <v>174</v>
      </c>
      <c r="W448" s="55" t="s">
        <v>174</v>
      </c>
      <c r="X448" s="55" t="s">
        <v>174</v>
      </c>
      <c r="Y448" s="55" t="s">
        <v>174</v>
      </c>
      <c r="Z448" s="55" t="s">
        <v>174</v>
      </c>
      <c r="AA448" s="55" t="s">
        <v>174</v>
      </c>
      <c r="AB448" s="55" t="s">
        <v>174</v>
      </c>
      <c r="AC448" s="55" t="s">
        <v>174</v>
      </c>
      <c r="AD448" s="55" t="s">
        <v>174</v>
      </c>
      <c r="AE448" s="55" t="s">
        <v>174</v>
      </c>
      <c r="AF448" s="55" t="s">
        <v>174</v>
      </c>
      <c r="AG448" s="55" t="s">
        <v>174</v>
      </c>
      <c r="AH448" s="55" t="s">
        <v>174</v>
      </c>
      <c r="AI448" s="55" t="s">
        <v>174</v>
      </c>
      <c r="AJ448" s="55" t="s">
        <v>174</v>
      </c>
      <c r="AK448" s="55" t="s">
        <v>174</v>
      </c>
      <c r="AL448" s="55" t="s">
        <v>174</v>
      </c>
      <c r="AM448" s="55" t="s">
        <v>174</v>
      </c>
      <c r="AN448" s="55" t="s">
        <v>174</v>
      </c>
      <c r="AO448" s="55" t="s">
        <v>174</v>
      </c>
      <c r="AP448" s="55" t="s">
        <v>174</v>
      </c>
      <c r="AQ448" s="55" t="s">
        <v>174</v>
      </c>
      <c r="AR448" s="55" t="s">
        <v>174</v>
      </c>
      <c r="AS448" s="55" t="s">
        <v>174</v>
      </c>
      <c r="AT448" s="55" t="s">
        <v>174</v>
      </c>
      <c r="AU448" s="55" t="s">
        <v>174</v>
      </c>
      <c r="AV448" s="55" t="s">
        <v>174</v>
      </c>
      <c r="AW448" s="55" t="s">
        <v>174</v>
      </c>
      <c r="AX448" s="55" t="s">
        <v>174</v>
      </c>
      <c r="AY448" s="55" t="s">
        <v>174</v>
      </c>
      <c r="AZ448" s="55" t="s">
        <v>174</v>
      </c>
      <c r="BA448" s="55" t="s">
        <v>174</v>
      </c>
      <c r="BB448" s="55" t="s">
        <v>174</v>
      </c>
      <c r="BC448" s="55" t="s">
        <v>174</v>
      </c>
      <c r="BD448" s="55" t="s">
        <v>174</v>
      </c>
      <c r="BE448" s="55" t="s">
        <v>174</v>
      </c>
      <c r="BF448" s="55" t="s">
        <v>174</v>
      </c>
      <c r="BG448" s="55" t="s">
        <v>174</v>
      </c>
      <c r="BH448" s="55" t="s">
        <v>174</v>
      </c>
    </row>
    <row r="451" spans="4:60">
      <c r="D451" s="56" t="s">
        <v>175</v>
      </c>
      <c r="E451" s="56" t="s">
        <v>175</v>
      </c>
      <c r="F451" s="56" t="s">
        <v>175</v>
      </c>
      <c r="G451" s="56" t="s">
        <v>175</v>
      </c>
      <c r="H451" s="56" t="s">
        <v>175</v>
      </c>
      <c r="I451" s="56" t="s">
        <v>175</v>
      </c>
      <c r="J451" s="56" t="s">
        <v>175</v>
      </c>
      <c r="K451" s="56" t="s">
        <v>175</v>
      </c>
      <c r="L451" s="56" t="s">
        <v>175</v>
      </c>
      <c r="M451" s="56" t="s">
        <v>175</v>
      </c>
      <c r="N451" s="56" t="s">
        <v>175</v>
      </c>
      <c r="O451" s="56" t="s">
        <v>175</v>
      </c>
      <c r="P451" s="56" t="s">
        <v>175</v>
      </c>
      <c r="Q451" s="56" t="s">
        <v>175</v>
      </c>
      <c r="R451" s="56" t="s">
        <v>175</v>
      </c>
      <c r="S451" s="56" t="s">
        <v>175</v>
      </c>
      <c r="T451" s="56" t="s">
        <v>175</v>
      </c>
      <c r="U451" s="56" t="s">
        <v>175</v>
      </c>
      <c r="V451" s="56" t="s">
        <v>175</v>
      </c>
      <c r="W451" s="56" t="s">
        <v>175</v>
      </c>
      <c r="X451" s="56" t="s">
        <v>175</v>
      </c>
      <c r="Y451" s="56" t="s">
        <v>175</v>
      </c>
      <c r="Z451" s="56" t="s">
        <v>175</v>
      </c>
      <c r="AA451" s="56" t="s">
        <v>175</v>
      </c>
      <c r="AB451" s="56" t="s">
        <v>175</v>
      </c>
      <c r="AC451" s="56" t="s">
        <v>175</v>
      </c>
      <c r="AD451" s="56" t="s">
        <v>175</v>
      </c>
      <c r="AE451" s="56" t="s">
        <v>175</v>
      </c>
      <c r="AF451" s="56" t="s">
        <v>175</v>
      </c>
      <c r="AG451" s="56" t="s">
        <v>175</v>
      </c>
      <c r="AH451" s="56" t="s">
        <v>175</v>
      </c>
      <c r="AI451" s="56" t="s">
        <v>175</v>
      </c>
      <c r="AJ451" s="56" t="s">
        <v>175</v>
      </c>
      <c r="AK451" s="56" t="s">
        <v>175</v>
      </c>
      <c r="AL451" s="56" t="s">
        <v>175</v>
      </c>
      <c r="AM451" s="56" t="s">
        <v>175</v>
      </c>
      <c r="AN451" s="56" t="s">
        <v>175</v>
      </c>
      <c r="AO451" s="56" t="s">
        <v>175</v>
      </c>
      <c r="AP451" s="56" t="s">
        <v>175</v>
      </c>
      <c r="AQ451" s="56" t="s">
        <v>175</v>
      </c>
      <c r="AR451" s="56" t="s">
        <v>175</v>
      </c>
      <c r="AS451" s="56" t="s">
        <v>175</v>
      </c>
      <c r="AT451" s="56" t="s">
        <v>175</v>
      </c>
      <c r="AU451" s="56" t="s">
        <v>175</v>
      </c>
      <c r="AV451" s="56" t="s">
        <v>175</v>
      </c>
      <c r="AW451" s="56" t="s">
        <v>175</v>
      </c>
      <c r="AX451" s="56" t="s">
        <v>175</v>
      </c>
      <c r="AY451" s="56" t="s">
        <v>175</v>
      </c>
      <c r="AZ451" s="56" t="s">
        <v>175</v>
      </c>
      <c r="BA451" s="56" t="s">
        <v>175</v>
      </c>
      <c r="BB451" s="56" t="s">
        <v>175</v>
      </c>
      <c r="BC451" s="56" t="s">
        <v>175</v>
      </c>
      <c r="BD451" s="56" t="s">
        <v>175</v>
      </c>
      <c r="BE451" s="56" t="s">
        <v>175</v>
      </c>
      <c r="BF451" s="56" t="s">
        <v>175</v>
      </c>
      <c r="BG451" s="56" t="s">
        <v>175</v>
      </c>
      <c r="BH451" s="56" t="s">
        <v>175</v>
      </c>
    </row>
    <row r="453" spans="4:60">
      <c r="D453" s="56" t="s">
        <v>176</v>
      </c>
      <c r="E453" s="56" t="s">
        <v>176</v>
      </c>
      <c r="F453" s="56" t="s">
        <v>176</v>
      </c>
      <c r="G453" s="56" t="s">
        <v>176</v>
      </c>
      <c r="H453" s="56" t="s">
        <v>176</v>
      </c>
      <c r="I453" s="56" t="s">
        <v>176</v>
      </c>
      <c r="J453" s="56" t="s">
        <v>176</v>
      </c>
      <c r="K453" s="56" t="s">
        <v>176</v>
      </c>
      <c r="L453" s="56" t="s">
        <v>176</v>
      </c>
      <c r="M453" s="56" t="s">
        <v>176</v>
      </c>
      <c r="N453" s="56" t="s">
        <v>176</v>
      </c>
      <c r="O453" s="56" t="s">
        <v>176</v>
      </c>
      <c r="P453" s="56" t="s">
        <v>176</v>
      </c>
      <c r="Q453" s="56" t="s">
        <v>176</v>
      </c>
      <c r="R453" s="56" t="s">
        <v>176</v>
      </c>
      <c r="S453" s="56" t="s">
        <v>176</v>
      </c>
      <c r="T453" s="56" t="s">
        <v>176</v>
      </c>
      <c r="U453" s="56" t="s">
        <v>176</v>
      </c>
      <c r="V453" s="56" t="s">
        <v>176</v>
      </c>
      <c r="W453" s="56" t="s">
        <v>176</v>
      </c>
      <c r="X453" s="56" t="s">
        <v>176</v>
      </c>
      <c r="Y453" s="56" t="s">
        <v>176</v>
      </c>
      <c r="Z453" s="56" t="s">
        <v>176</v>
      </c>
      <c r="AA453" s="56" t="s">
        <v>176</v>
      </c>
      <c r="AB453" s="56" t="s">
        <v>176</v>
      </c>
      <c r="AC453" s="56" t="s">
        <v>176</v>
      </c>
      <c r="AD453" s="56" t="s">
        <v>176</v>
      </c>
      <c r="AE453" s="56" t="s">
        <v>176</v>
      </c>
      <c r="AF453" s="56" t="s">
        <v>176</v>
      </c>
      <c r="AG453" s="56" t="s">
        <v>176</v>
      </c>
      <c r="AH453" s="56" t="s">
        <v>176</v>
      </c>
      <c r="AI453" s="56" t="s">
        <v>176</v>
      </c>
      <c r="AJ453" s="56" t="s">
        <v>176</v>
      </c>
      <c r="AK453" s="56" t="s">
        <v>176</v>
      </c>
      <c r="AL453" s="56" t="s">
        <v>176</v>
      </c>
      <c r="AM453" s="56" t="s">
        <v>176</v>
      </c>
      <c r="AN453" s="56" t="s">
        <v>176</v>
      </c>
      <c r="AO453" s="56" t="s">
        <v>176</v>
      </c>
      <c r="AP453" s="56" t="s">
        <v>176</v>
      </c>
      <c r="AQ453" s="56" t="s">
        <v>176</v>
      </c>
      <c r="AR453" s="56" t="s">
        <v>176</v>
      </c>
      <c r="AS453" s="56" t="s">
        <v>176</v>
      </c>
      <c r="AT453" s="56" t="s">
        <v>176</v>
      </c>
      <c r="AU453" s="56" t="s">
        <v>176</v>
      </c>
      <c r="AV453" s="56" t="s">
        <v>176</v>
      </c>
      <c r="AW453" s="56" t="s">
        <v>176</v>
      </c>
      <c r="AX453" s="56" t="s">
        <v>176</v>
      </c>
      <c r="AY453" s="56" t="s">
        <v>176</v>
      </c>
      <c r="AZ453" s="56" t="s">
        <v>176</v>
      </c>
      <c r="BA453" s="56" t="s">
        <v>176</v>
      </c>
      <c r="BB453" s="56" t="s">
        <v>176</v>
      </c>
      <c r="BC453" s="56" t="s">
        <v>176</v>
      </c>
      <c r="BD453" s="56" t="s">
        <v>176</v>
      </c>
      <c r="BE453" s="56" t="s">
        <v>176</v>
      </c>
      <c r="BF453" s="56" t="s">
        <v>176</v>
      </c>
      <c r="BG453" s="56" t="s">
        <v>176</v>
      </c>
      <c r="BH453" s="56" t="s">
        <v>176</v>
      </c>
    </row>
    <row r="454" spans="4:60">
      <c r="D454" s="57">
        <v>2.4830000000000002E-6</v>
      </c>
      <c r="E454" s="57">
        <v>5.4700000000000001E-6</v>
      </c>
      <c r="F454" s="57">
        <v>1.3689999999999999E-5</v>
      </c>
      <c r="G454" s="57">
        <v>9.6217999999999999E-6</v>
      </c>
      <c r="H454" s="57">
        <v>1.2E-5</v>
      </c>
      <c r="I454" s="57">
        <v>6.0900000000000001E-6</v>
      </c>
      <c r="J454" s="344">
        <v>3.551E-7</v>
      </c>
      <c r="K454" s="57">
        <v>1.2E-5</v>
      </c>
      <c r="L454" s="57">
        <v>7.8619000000000001E-6</v>
      </c>
      <c r="M454" s="57">
        <v>2.2000000000000001E-6</v>
      </c>
      <c r="N454" s="57">
        <v>1.1569999999999999E-5</v>
      </c>
      <c r="O454" s="57">
        <v>1.2274E-5</v>
      </c>
      <c r="P454" s="57">
        <v>7.6881000000000001E-6</v>
      </c>
      <c r="Q454" s="57">
        <v>1.6050000000000001E-6</v>
      </c>
      <c r="R454" s="57">
        <v>1.4443999999999999E-5</v>
      </c>
      <c r="S454" s="57">
        <v>1.53</v>
      </c>
      <c r="T454" s="57">
        <v>1.29E-5</v>
      </c>
      <c r="U454" s="57">
        <v>2.2328E-5</v>
      </c>
      <c r="V454" s="57">
        <v>0.02</v>
      </c>
      <c r="W454" s="57">
        <v>1.1999999999999999E-3</v>
      </c>
      <c r="Y454" s="344">
        <v>1.332E-7</v>
      </c>
      <c r="Z454" s="344">
        <v>2.3799999999999999E-7</v>
      </c>
      <c r="AA454" s="57">
        <v>17.600000000000001</v>
      </c>
      <c r="AB454" s="57">
        <v>4.9899999999999997E-6</v>
      </c>
      <c r="AC454" s="57">
        <v>68.63</v>
      </c>
      <c r="AD454" s="57">
        <v>3.9267E-6</v>
      </c>
      <c r="AE454" s="57">
        <v>4.5700000000000003E-6</v>
      </c>
      <c r="AF454" s="57">
        <v>9</v>
      </c>
      <c r="AG454" s="57">
        <v>44</v>
      </c>
      <c r="AH454" s="57">
        <v>241.2</v>
      </c>
      <c r="AI454" s="57">
        <v>1.0699999999999999E-6</v>
      </c>
      <c r="AJ454" s="57">
        <v>238.13</v>
      </c>
      <c r="AK454" s="57">
        <v>5.9599999999999999E-5</v>
      </c>
      <c r="AL454" s="57">
        <v>7.3999999999999999E-4</v>
      </c>
      <c r="AM454" s="57">
        <v>2.2160000000000001E-5</v>
      </c>
      <c r="AN454" s="344">
        <v>6.3639999999999995E-7</v>
      </c>
      <c r="AO454" s="57">
        <v>4.0600000000000001E-6</v>
      </c>
      <c r="AP454" s="344">
        <v>8.8999999999999995E-7</v>
      </c>
      <c r="AQ454" s="57">
        <v>4.2180000000000002E-2</v>
      </c>
      <c r="AR454" s="57">
        <v>1.03E-4</v>
      </c>
      <c r="AS454" s="57">
        <v>120.8</v>
      </c>
      <c r="AT454" s="57">
        <v>12.33</v>
      </c>
      <c r="AU454" s="57">
        <v>15.05</v>
      </c>
      <c r="AV454" s="57">
        <v>1.5999999999999999E-5</v>
      </c>
      <c r="AW454" s="57">
        <v>678</v>
      </c>
      <c r="AX454" s="344">
        <v>5.0999999999999999E-7</v>
      </c>
      <c r="AY454" s="57">
        <v>3.5660000000000001E-5</v>
      </c>
      <c r="AZ454" s="57">
        <v>0.27</v>
      </c>
      <c r="BA454" s="57">
        <v>3.417E-5</v>
      </c>
      <c r="BB454" s="57">
        <v>0.29199999999999998</v>
      </c>
      <c r="BC454" s="57">
        <v>3.4199999999999998E-5</v>
      </c>
      <c r="BD454" s="344">
        <v>4.9999999999999998E-7</v>
      </c>
      <c r="BE454" s="57">
        <v>118.1</v>
      </c>
      <c r="BF454" s="57">
        <v>3.1039999999999998E-6</v>
      </c>
      <c r="BG454" s="57">
        <v>1.9219999999999999E-5</v>
      </c>
      <c r="BH454" s="57">
        <v>9.9999999999999995E-7</v>
      </c>
    </row>
    <row r="456" spans="4:60">
      <c r="D456" s="56" t="s">
        <v>177</v>
      </c>
      <c r="E456" s="56" t="s">
        <v>177</v>
      </c>
      <c r="F456" s="56" t="s">
        <v>177</v>
      </c>
      <c r="G456" s="56" t="s">
        <v>177</v>
      </c>
      <c r="H456" s="56" t="s">
        <v>177</v>
      </c>
      <c r="I456" s="56" t="s">
        <v>177</v>
      </c>
      <c r="J456" s="56" t="s">
        <v>177</v>
      </c>
      <c r="K456" s="56" t="s">
        <v>177</v>
      </c>
      <c r="L456" s="56" t="s">
        <v>177</v>
      </c>
      <c r="M456" s="56" t="s">
        <v>177</v>
      </c>
      <c r="N456" s="56" t="s">
        <v>177</v>
      </c>
      <c r="O456" s="56" t="s">
        <v>177</v>
      </c>
      <c r="P456" s="56" t="s">
        <v>177</v>
      </c>
      <c r="Q456" s="56" t="s">
        <v>177</v>
      </c>
      <c r="R456" s="56" t="s">
        <v>177</v>
      </c>
      <c r="S456" s="56" t="s">
        <v>177</v>
      </c>
      <c r="T456" s="56" t="s">
        <v>177</v>
      </c>
      <c r="U456" s="56" t="s">
        <v>177</v>
      </c>
      <c r="V456" s="56" t="s">
        <v>177</v>
      </c>
      <c r="W456" s="56" t="s">
        <v>177</v>
      </c>
      <c r="X456" s="56" t="s">
        <v>177</v>
      </c>
      <c r="Y456" s="56" t="s">
        <v>177</v>
      </c>
      <c r="Z456" s="56" t="s">
        <v>177</v>
      </c>
      <c r="AA456" s="56" t="s">
        <v>177</v>
      </c>
      <c r="AB456" s="56" t="s">
        <v>177</v>
      </c>
      <c r="AC456" s="56" t="s">
        <v>177</v>
      </c>
      <c r="AD456" s="56" t="s">
        <v>177</v>
      </c>
      <c r="AE456" s="56" t="s">
        <v>177</v>
      </c>
      <c r="AF456" s="56" t="s">
        <v>177</v>
      </c>
      <c r="AG456" s="56" t="s">
        <v>177</v>
      </c>
      <c r="AH456" s="56" t="s">
        <v>177</v>
      </c>
      <c r="AI456" s="56" t="s">
        <v>177</v>
      </c>
      <c r="AJ456" s="56" t="s">
        <v>177</v>
      </c>
      <c r="AK456" s="56" t="s">
        <v>177</v>
      </c>
      <c r="AL456" s="56" t="s">
        <v>177</v>
      </c>
      <c r="AM456" s="56" t="s">
        <v>177</v>
      </c>
      <c r="AN456" s="56" t="s">
        <v>177</v>
      </c>
      <c r="AO456" s="56" t="s">
        <v>177</v>
      </c>
      <c r="AP456" s="56" t="s">
        <v>177</v>
      </c>
      <c r="AQ456" s="56" t="s">
        <v>177</v>
      </c>
      <c r="AR456" s="56" t="s">
        <v>177</v>
      </c>
      <c r="AS456" s="56" t="s">
        <v>177</v>
      </c>
      <c r="AT456" s="56" t="s">
        <v>177</v>
      </c>
      <c r="AU456" s="56" t="s">
        <v>177</v>
      </c>
      <c r="AV456" s="56" t="s">
        <v>177</v>
      </c>
      <c r="AW456" s="56" t="s">
        <v>177</v>
      </c>
      <c r="AX456" s="56" t="s">
        <v>177</v>
      </c>
      <c r="AY456" s="56" t="s">
        <v>177</v>
      </c>
      <c r="AZ456" s="56" t="s">
        <v>177</v>
      </c>
      <c r="BA456" s="56" t="s">
        <v>177</v>
      </c>
      <c r="BB456" s="56" t="s">
        <v>177</v>
      </c>
      <c r="BC456" s="56" t="s">
        <v>177</v>
      </c>
      <c r="BD456" s="56" t="s">
        <v>177</v>
      </c>
      <c r="BE456" s="56" t="s">
        <v>177</v>
      </c>
      <c r="BF456" s="56" t="s">
        <v>177</v>
      </c>
      <c r="BG456" s="56" t="s">
        <v>177</v>
      </c>
      <c r="BH456" s="56" t="s">
        <v>177</v>
      </c>
    </row>
    <row r="457" spans="4:60">
      <c r="D457" s="57">
        <v>274052</v>
      </c>
      <c r="E457" s="57">
        <v>747757</v>
      </c>
      <c r="F457" s="57">
        <v>1087937</v>
      </c>
      <c r="G457" s="57">
        <v>379532</v>
      </c>
      <c r="H457" s="57">
        <v>301248</v>
      </c>
      <c r="I457" s="57">
        <v>241038</v>
      </c>
      <c r="J457" s="57">
        <v>437366</v>
      </c>
      <c r="K457" s="57">
        <v>162668</v>
      </c>
      <c r="L457" s="57">
        <v>70993</v>
      </c>
      <c r="M457" s="57">
        <v>19692</v>
      </c>
      <c r="N457" s="57">
        <v>136558</v>
      </c>
      <c r="O457" s="57">
        <v>161986.39000000001</v>
      </c>
      <c r="P457" s="57">
        <v>94059</v>
      </c>
      <c r="Q457" s="57">
        <v>9630</v>
      </c>
      <c r="R457" s="57">
        <v>117290</v>
      </c>
      <c r="S457" s="57">
        <v>183688.72</v>
      </c>
      <c r="T457" s="57">
        <v>40356.75</v>
      </c>
      <c r="U457" s="57">
        <v>110979.28</v>
      </c>
      <c r="V457" s="57">
        <v>39772</v>
      </c>
      <c r="W457" s="57">
        <v>2726.7</v>
      </c>
      <c r="X457" s="57">
        <v>2087.83</v>
      </c>
      <c r="Y457" s="57">
        <v>66751.91</v>
      </c>
      <c r="Z457" s="57">
        <v>63320</v>
      </c>
      <c r="AA457" s="57">
        <v>10318000</v>
      </c>
      <c r="AB457" s="57">
        <v>246312</v>
      </c>
      <c r="AC457" s="57">
        <v>8400975.8100000005</v>
      </c>
      <c r="AD457" s="57">
        <v>229600</v>
      </c>
      <c r="AE457" s="57">
        <v>372801</v>
      </c>
      <c r="AF457" s="57">
        <v>272215</v>
      </c>
      <c r="AG457" s="57">
        <v>653199</v>
      </c>
      <c r="AH457" s="57">
        <v>955000</v>
      </c>
      <c r="AI457" s="57">
        <v>1631644</v>
      </c>
      <c r="AJ457" s="57">
        <v>2408882</v>
      </c>
      <c r="AK457" s="57">
        <v>1156553.8999999999</v>
      </c>
      <c r="AL457" s="57">
        <v>11027516</v>
      </c>
      <c r="AM457" s="57">
        <v>499926.97</v>
      </c>
      <c r="AN457" s="57">
        <v>1033302</v>
      </c>
      <c r="AO457" s="57">
        <v>207352</v>
      </c>
      <c r="AP457" s="57">
        <v>188000</v>
      </c>
      <c r="AQ457" s="57">
        <v>345983</v>
      </c>
      <c r="AR457" s="57">
        <v>1149317</v>
      </c>
      <c r="AS457" s="57">
        <v>1669733</v>
      </c>
      <c r="AT457" s="57">
        <v>1129564</v>
      </c>
      <c r="AU457" s="57">
        <v>438418</v>
      </c>
      <c r="AV457" s="57">
        <v>100668</v>
      </c>
      <c r="AW457" s="57">
        <v>405770</v>
      </c>
      <c r="AX457" s="57">
        <v>677411.14</v>
      </c>
      <c r="AY457" s="57">
        <v>323828</v>
      </c>
      <c r="AZ457" s="57">
        <v>234558</v>
      </c>
      <c r="BA457" s="57">
        <v>905181</v>
      </c>
      <c r="BB457" s="57">
        <v>282795.71999999997</v>
      </c>
      <c r="BC457" s="57">
        <v>731422</v>
      </c>
      <c r="BD457" s="57">
        <v>430291.35</v>
      </c>
      <c r="BE457" s="57">
        <v>93752</v>
      </c>
      <c r="BF457" s="57">
        <v>6674.01</v>
      </c>
      <c r="BG457" s="57">
        <v>74535.7</v>
      </c>
      <c r="BH457" s="57">
        <v>12209</v>
      </c>
    </row>
    <row r="459" spans="4:60">
      <c r="D459" s="56" t="s">
        <v>178</v>
      </c>
      <c r="E459" s="56" t="s">
        <v>178</v>
      </c>
      <c r="F459" s="56" t="s">
        <v>178</v>
      </c>
      <c r="G459" s="56" t="s">
        <v>178</v>
      </c>
      <c r="H459" s="56" t="s">
        <v>178</v>
      </c>
      <c r="I459" s="56" t="s">
        <v>178</v>
      </c>
      <c r="J459" s="56" t="s">
        <v>178</v>
      </c>
      <c r="K459" s="56" t="s">
        <v>178</v>
      </c>
      <c r="L459" s="56" t="s">
        <v>178</v>
      </c>
      <c r="M459" s="56" t="s">
        <v>178</v>
      </c>
      <c r="N459" s="56" t="s">
        <v>178</v>
      </c>
      <c r="O459" s="56" t="s">
        <v>178</v>
      </c>
      <c r="P459" s="56" t="s">
        <v>178</v>
      </c>
      <c r="Q459" s="56" t="s">
        <v>178</v>
      </c>
      <c r="R459" s="56" t="s">
        <v>178</v>
      </c>
      <c r="S459" s="56" t="s">
        <v>178</v>
      </c>
      <c r="T459" s="56" t="s">
        <v>178</v>
      </c>
      <c r="U459" s="56" t="s">
        <v>178</v>
      </c>
      <c r="V459" s="56" t="s">
        <v>178</v>
      </c>
      <c r="W459" s="56" t="s">
        <v>178</v>
      </c>
      <c r="X459" s="56" t="s">
        <v>178</v>
      </c>
      <c r="Y459" s="56" t="s">
        <v>178</v>
      </c>
      <c r="Z459" s="56" t="s">
        <v>178</v>
      </c>
      <c r="AA459" s="56" t="s">
        <v>178</v>
      </c>
      <c r="AB459" s="56" t="s">
        <v>178</v>
      </c>
      <c r="AC459" s="56" t="s">
        <v>178</v>
      </c>
      <c r="AD459" s="56" t="s">
        <v>178</v>
      </c>
      <c r="AE459" s="56" t="s">
        <v>178</v>
      </c>
      <c r="AF459" s="56" t="s">
        <v>178</v>
      </c>
      <c r="AG459" s="56" t="s">
        <v>178</v>
      </c>
      <c r="AH459" s="56" t="s">
        <v>178</v>
      </c>
      <c r="AI459" s="56" t="s">
        <v>178</v>
      </c>
      <c r="AJ459" s="56" t="s">
        <v>178</v>
      </c>
      <c r="AK459" s="56" t="s">
        <v>178</v>
      </c>
      <c r="AL459" s="56" t="s">
        <v>178</v>
      </c>
      <c r="AM459" s="56" t="s">
        <v>178</v>
      </c>
      <c r="AN459" s="56" t="s">
        <v>178</v>
      </c>
      <c r="AO459" s="56" t="s">
        <v>178</v>
      </c>
      <c r="AP459" s="56" t="s">
        <v>178</v>
      </c>
      <c r="AQ459" s="56" t="s">
        <v>178</v>
      </c>
      <c r="AR459" s="56" t="s">
        <v>178</v>
      </c>
      <c r="AS459" s="56" t="s">
        <v>178</v>
      </c>
      <c r="AT459" s="56" t="s">
        <v>178</v>
      </c>
      <c r="AU459" s="56" t="s">
        <v>178</v>
      </c>
      <c r="AV459" s="56" t="s">
        <v>178</v>
      </c>
      <c r="AW459" s="56" t="s">
        <v>178</v>
      </c>
      <c r="AX459" s="56" t="s">
        <v>178</v>
      </c>
      <c r="AY459" s="56" t="s">
        <v>178</v>
      </c>
      <c r="AZ459" s="56" t="s">
        <v>178</v>
      </c>
      <c r="BA459" s="56" t="s">
        <v>178</v>
      </c>
      <c r="BB459" s="56" t="s">
        <v>178</v>
      </c>
      <c r="BC459" s="56" t="s">
        <v>178</v>
      </c>
      <c r="BD459" s="56" t="s">
        <v>178</v>
      </c>
      <c r="BE459" s="56" t="s">
        <v>178</v>
      </c>
      <c r="BF459" s="56" t="s">
        <v>178</v>
      </c>
      <c r="BG459" s="56" t="s">
        <v>178</v>
      </c>
      <c r="BH459" s="56" t="s">
        <v>178</v>
      </c>
    </row>
    <row r="460" spans="4:60">
      <c r="D460" s="57" t="s">
        <v>179</v>
      </c>
      <c r="E460" s="57" t="s">
        <v>179</v>
      </c>
      <c r="F460" s="57" t="s">
        <v>179</v>
      </c>
      <c r="G460" s="57" t="s">
        <v>179</v>
      </c>
      <c r="H460" s="57" t="s">
        <v>179</v>
      </c>
      <c r="I460" s="57" t="s">
        <v>179</v>
      </c>
      <c r="J460" s="57" t="s">
        <v>179</v>
      </c>
      <c r="K460" s="57" t="s">
        <v>179</v>
      </c>
      <c r="L460" s="57" t="s">
        <v>179</v>
      </c>
      <c r="M460" s="57" t="s">
        <v>179</v>
      </c>
      <c r="N460" s="57" t="s">
        <v>179</v>
      </c>
      <c r="O460" s="57" t="s">
        <v>179</v>
      </c>
      <c r="P460" s="57" t="s">
        <v>179</v>
      </c>
      <c r="Q460" s="57" t="s">
        <v>179</v>
      </c>
      <c r="R460" s="57" t="s">
        <v>179</v>
      </c>
      <c r="S460" s="57" t="s">
        <v>242</v>
      </c>
      <c r="T460" s="57" t="s">
        <v>179</v>
      </c>
      <c r="U460" s="57" t="s">
        <v>179</v>
      </c>
      <c r="V460" s="57" t="s">
        <v>179</v>
      </c>
      <c r="W460" s="57" t="s">
        <v>263</v>
      </c>
      <c r="X460" s="57" t="s">
        <v>179</v>
      </c>
      <c r="Y460" s="57" t="s">
        <v>179</v>
      </c>
      <c r="Z460" s="57" t="s">
        <v>179</v>
      </c>
      <c r="AA460" s="57" t="s">
        <v>234</v>
      </c>
      <c r="AB460" s="57" t="s">
        <v>179</v>
      </c>
      <c r="AC460" s="57" t="s">
        <v>179</v>
      </c>
      <c r="AD460" s="57" t="s">
        <v>179</v>
      </c>
      <c r="AE460" s="57" t="s">
        <v>179</v>
      </c>
      <c r="AF460" s="57" t="s">
        <v>179</v>
      </c>
      <c r="AG460" s="57" t="s">
        <v>179</v>
      </c>
      <c r="AH460" s="57" t="s">
        <v>418</v>
      </c>
      <c r="AI460" s="57" t="s">
        <v>179</v>
      </c>
      <c r="AJ460" s="57" t="s">
        <v>179</v>
      </c>
      <c r="AK460" s="57" t="s">
        <v>179</v>
      </c>
      <c r="AL460" s="57" t="s">
        <v>179</v>
      </c>
      <c r="AM460" s="57" t="s">
        <v>179</v>
      </c>
      <c r="AN460" s="57" t="s">
        <v>179</v>
      </c>
      <c r="AO460" s="57" t="s">
        <v>179</v>
      </c>
      <c r="AP460" s="57" t="s">
        <v>179</v>
      </c>
      <c r="AQ460" s="57" t="s">
        <v>179</v>
      </c>
      <c r="AR460" s="57" t="s">
        <v>179</v>
      </c>
      <c r="AS460" s="57" t="s">
        <v>10490</v>
      </c>
      <c r="AT460" s="57" t="s">
        <v>179</v>
      </c>
      <c r="AU460" s="57" t="s">
        <v>179</v>
      </c>
      <c r="AV460" s="57" t="s">
        <v>179</v>
      </c>
      <c r="AW460" s="57" t="s">
        <v>179</v>
      </c>
      <c r="AX460" s="57" t="s">
        <v>179</v>
      </c>
      <c r="AY460" s="57" t="s">
        <v>179</v>
      </c>
      <c r="AZ460" s="57" t="s">
        <v>11206</v>
      </c>
      <c r="BA460" s="57" t="s">
        <v>179</v>
      </c>
      <c r="BB460" s="57" t="s">
        <v>179</v>
      </c>
      <c r="BC460" s="57" t="s">
        <v>179</v>
      </c>
      <c r="BD460" s="57" t="s">
        <v>179</v>
      </c>
      <c r="BE460" s="57" t="s">
        <v>11537</v>
      </c>
      <c r="BF460" s="57" t="s">
        <v>179</v>
      </c>
      <c r="BG460" s="57" t="s">
        <v>179</v>
      </c>
      <c r="BH460" s="57" t="s">
        <v>179</v>
      </c>
    </row>
    <row r="462" spans="4:60">
      <c r="D462" s="56" t="s">
        <v>180</v>
      </c>
      <c r="E462" s="56" t="s">
        <v>180</v>
      </c>
      <c r="F462" s="56" t="s">
        <v>180</v>
      </c>
      <c r="G462" s="56" t="s">
        <v>180</v>
      </c>
      <c r="H462" s="56" t="s">
        <v>180</v>
      </c>
      <c r="I462" s="56" t="s">
        <v>180</v>
      </c>
      <c r="J462" s="56" t="s">
        <v>180</v>
      </c>
      <c r="K462" s="56" t="s">
        <v>180</v>
      </c>
      <c r="L462" s="56" t="s">
        <v>180</v>
      </c>
      <c r="M462" s="56" t="s">
        <v>180</v>
      </c>
      <c r="N462" s="56" t="s">
        <v>180</v>
      </c>
      <c r="O462" s="56" t="s">
        <v>180</v>
      </c>
      <c r="P462" s="56" t="s">
        <v>180</v>
      </c>
      <c r="Q462" s="56" t="s">
        <v>180</v>
      </c>
      <c r="R462" s="56" t="s">
        <v>180</v>
      </c>
      <c r="S462" s="56" t="s">
        <v>180</v>
      </c>
      <c r="T462" s="56" t="s">
        <v>180</v>
      </c>
      <c r="U462" s="56" t="s">
        <v>180</v>
      </c>
      <c r="V462" s="56" t="s">
        <v>180</v>
      </c>
      <c r="W462" s="56" t="s">
        <v>180</v>
      </c>
      <c r="X462" s="56" t="s">
        <v>180</v>
      </c>
      <c r="Y462" s="56" t="s">
        <v>180</v>
      </c>
      <c r="Z462" s="56" t="s">
        <v>180</v>
      </c>
      <c r="AA462" s="56" t="s">
        <v>180</v>
      </c>
      <c r="AB462" s="56" t="s">
        <v>180</v>
      </c>
      <c r="AC462" s="56" t="s">
        <v>180</v>
      </c>
      <c r="AD462" s="56" t="s">
        <v>180</v>
      </c>
      <c r="AE462" s="56" t="s">
        <v>180</v>
      </c>
      <c r="AF462" s="56" t="s">
        <v>180</v>
      </c>
      <c r="AG462" s="56" t="s">
        <v>180</v>
      </c>
      <c r="AH462" s="56" t="s">
        <v>180</v>
      </c>
      <c r="AI462" s="56" t="s">
        <v>180</v>
      </c>
      <c r="AJ462" s="56" t="s">
        <v>180</v>
      </c>
      <c r="AK462" s="56" t="s">
        <v>180</v>
      </c>
      <c r="AL462" s="56" t="s">
        <v>180</v>
      </c>
      <c r="AM462" s="56" t="s">
        <v>180</v>
      </c>
      <c r="AN462" s="56" t="s">
        <v>180</v>
      </c>
      <c r="AO462" s="56" t="s">
        <v>180</v>
      </c>
      <c r="AP462" s="56" t="s">
        <v>180</v>
      </c>
      <c r="AQ462" s="56" t="s">
        <v>180</v>
      </c>
      <c r="AR462" s="56" t="s">
        <v>180</v>
      </c>
      <c r="AS462" s="56" t="s">
        <v>180</v>
      </c>
      <c r="AT462" s="56" t="s">
        <v>180</v>
      </c>
      <c r="AU462" s="56" t="s">
        <v>180</v>
      </c>
      <c r="AV462" s="56" t="s">
        <v>180</v>
      </c>
      <c r="AW462" s="56" t="s">
        <v>180</v>
      </c>
      <c r="AX462" s="56" t="s">
        <v>180</v>
      </c>
      <c r="AY462" s="56" t="s">
        <v>180</v>
      </c>
      <c r="AZ462" s="56" t="s">
        <v>180</v>
      </c>
      <c r="BA462" s="56" t="s">
        <v>180</v>
      </c>
      <c r="BB462" s="56" t="s">
        <v>180</v>
      </c>
      <c r="BC462" s="56" t="s">
        <v>180</v>
      </c>
      <c r="BD462" s="56" t="s">
        <v>180</v>
      </c>
      <c r="BE462" s="56" t="s">
        <v>180</v>
      </c>
      <c r="BF462" s="56" t="s">
        <v>180</v>
      </c>
      <c r="BG462" s="56" t="s">
        <v>180</v>
      </c>
      <c r="BH462" s="56" t="s">
        <v>180</v>
      </c>
    </row>
    <row r="463" spans="4:60">
      <c r="D463" s="57">
        <v>110360000000</v>
      </c>
      <c r="E463" s="57">
        <v>136819000000</v>
      </c>
      <c r="F463" s="57">
        <v>79591000000</v>
      </c>
      <c r="G463" s="57">
        <v>39445000000</v>
      </c>
      <c r="H463" s="57">
        <v>24708000000</v>
      </c>
      <c r="I463" s="57">
        <v>39573450000</v>
      </c>
      <c r="J463" s="57">
        <v>1231700000000</v>
      </c>
      <c r="K463" s="57">
        <v>13300000000</v>
      </c>
      <c r="L463" s="57">
        <v>9030000000</v>
      </c>
      <c r="M463" s="57">
        <v>8974000000</v>
      </c>
      <c r="N463" s="57">
        <v>11799000000</v>
      </c>
      <c r="O463" s="57">
        <v>13197000000</v>
      </c>
      <c r="P463" s="57">
        <v>12234381388</v>
      </c>
      <c r="Q463" s="57">
        <v>6000000000</v>
      </c>
      <c r="R463" s="57">
        <v>8120300000</v>
      </c>
      <c r="S463" s="57">
        <v>120081</v>
      </c>
      <c r="T463" s="57">
        <v>3121000000</v>
      </c>
      <c r="U463" s="57">
        <v>4970500000</v>
      </c>
      <c r="V463" s="57">
        <v>2600000</v>
      </c>
      <c r="W463" s="57">
        <v>2189499</v>
      </c>
      <c r="X463" s="57">
        <v>1073229000</v>
      </c>
      <c r="Y463" s="57">
        <v>501243000000</v>
      </c>
      <c r="Z463" s="57">
        <v>265595000000</v>
      </c>
      <c r="AA463" s="57">
        <v>201800000000000</v>
      </c>
      <c r="AB463" s="57">
        <v>49330000000</v>
      </c>
      <c r="AC463" s="57">
        <v>1164636660000</v>
      </c>
      <c r="AD463" s="57">
        <v>58472000000</v>
      </c>
      <c r="AE463" s="57">
        <v>81533000000</v>
      </c>
      <c r="AF463" s="57">
        <v>30852000000</v>
      </c>
      <c r="AG463" s="57">
        <v>13988000000</v>
      </c>
      <c r="AH463" s="57">
        <v>3959</v>
      </c>
      <c r="AI463" s="57">
        <v>1575026000000</v>
      </c>
      <c r="AJ463" s="57">
        <v>10116</v>
      </c>
      <c r="AK463" s="57">
        <v>19391000000</v>
      </c>
      <c r="AL463" s="57">
        <v>14848585494</v>
      </c>
      <c r="AM463" s="57">
        <v>22563000000</v>
      </c>
      <c r="AN463" s="57">
        <v>1623710000000</v>
      </c>
      <c r="AO463" s="57">
        <v>51038000000</v>
      </c>
      <c r="AP463" s="57">
        <v>210838000000</v>
      </c>
      <c r="AQ463" s="57">
        <v>8202027000</v>
      </c>
      <c r="AR463" s="57">
        <v>11184000000</v>
      </c>
      <c r="AS463" s="57">
        <v>13818</v>
      </c>
      <c r="AT463" s="57">
        <v>91582</v>
      </c>
      <c r="AU463" s="57">
        <v>2913400000000</v>
      </c>
      <c r="AV463" s="345" t="s">
        <v>10820</v>
      </c>
      <c r="AW463" s="57">
        <v>565810</v>
      </c>
      <c r="AX463" s="57">
        <v>1340002000000</v>
      </c>
      <c r="AY463" s="57">
        <v>90810000000</v>
      </c>
      <c r="AZ463" s="57">
        <v>859482</v>
      </c>
      <c r="BA463" s="57">
        <v>26490274000</v>
      </c>
      <c r="BB463" s="57">
        <v>96770000000</v>
      </c>
      <c r="BC463" s="57">
        <v>22095416000</v>
      </c>
      <c r="BD463" s="57">
        <v>860582700000</v>
      </c>
      <c r="BE463" s="57">
        <v>793.9</v>
      </c>
      <c r="BF463" s="57">
        <v>2150000000</v>
      </c>
      <c r="BG463" s="57">
        <v>3878000000</v>
      </c>
      <c r="BH463" s="57">
        <v>11195852100</v>
      </c>
    </row>
    <row r="464" spans="4:60">
      <c r="AV464" s="345"/>
    </row>
    <row r="465" spans="4:60">
      <c r="D465" s="56" t="s">
        <v>181</v>
      </c>
      <c r="E465" s="56" t="s">
        <v>181</v>
      </c>
      <c r="F465" s="56" t="s">
        <v>181</v>
      </c>
      <c r="G465" s="56" t="s">
        <v>181</v>
      </c>
      <c r="H465" s="56" t="s">
        <v>181</v>
      </c>
      <c r="I465" s="56" t="s">
        <v>181</v>
      </c>
      <c r="J465" s="56" t="s">
        <v>181</v>
      </c>
      <c r="K465" s="56" t="s">
        <v>181</v>
      </c>
      <c r="L465" s="56" t="s">
        <v>181</v>
      </c>
      <c r="M465" s="56" t="s">
        <v>181</v>
      </c>
      <c r="N465" s="56" t="s">
        <v>181</v>
      </c>
      <c r="O465" s="56" t="s">
        <v>181</v>
      </c>
      <c r="P465" s="56" t="s">
        <v>181</v>
      </c>
      <c r="Q465" s="56" t="s">
        <v>181</v>
      </c>
      <c r="R465" s="56" t="s">
        <v>181</v>
      </c>
      <c r="S465" s="56" t="s">
        <v>181</v>
      </c>
      <c r="T465" s="56" t="s">
        <v>181</v>
      </c>
      <c r="U465" s="56" t="s">
        <v>181</v>
      </c>
      <c r="V465" s="56" t="s">
        <v>181</v>
      </c>
      <c r="W465" s="56" t="s">
        <v>181</v>
      </c>
      <c r="X465" s="56" t="s">
        <v>181</v>
      </c>
      <c r="Y465" s="56" t="s">
        <v>181</v>
      </c>
      <c r="Z465" s="56" t="s">
        <v>181</v>
      </c>
      <c r="AA465" s="56" t="s">
        <v>181</v>
      </c>
      <c r="AB465" s="56" t="s">
        <v>181</v>
      </c>
      <c r="AC465" s="56" t="s">
        <v>181</v>
      </c>
      <c r="AD465" s="56" t="s">
        <v>181</v>
      </c>
      <c r="AE465" s="56" t="s">
        <v>181</v>
      </c>
      <c r="AF465" s="56" t="s">
        <v>181</v>
      </c>
      <c r="AG465" s="56" t="s">
        <v>181</v>
      </c>
      <c r="AH465" s="56" t="s">
        <v>181</v>
      </c>
      <c r="AI465" s="56" t="s">
        <v>181</v>
      </c>
      <c r="AJ465" s="56" t="s">
        <v>181</v>
      </c>
      <c r="AK465" s="56" t="s">
        <v>181</v>
      </c>
      <c r="AL465" s="56" t="s">
        <v>181</v>
      </c>
      <c r="AM465" s="56" t="s">
        <v>181</v>
      </c>
      <c r="AN465" s="56" t="s">
        <v>181</v>
      </c>
      <c r="AO465" s="56" t="s">
        <v>181</v>
      </c>
      <c r="AP465" s="56" t="s">
        <v>181</v>
      </c>
      <c r="AQ465" s="56" t="s">
        <v>181</v>
      </c>
      <c r="AR465" s="56" t="s">
        <v>181</v>
      </c>
      <c r="AS465" s="56" t="s">
        <v>181</v>
      </c>
      <c r="AT465" s="56" t="s">
        <v>181</v>
      </c>
      <c r="AU465" s="56" t="s">
        <v>181</v>
      </c>
      <c r="AV465" s="56" t="s">
        <v>181</v>
      </c>
      <c r="AW465" s="56" t="s">
        <v>181</v>
      </c>
      <c r="AX465" s="56" t="s">
        <v>181</v>
      </c>
      <c r="AY465" s="56" t="s">
        <v>181</v>
      </c>
      <c r="AZ465" s="56" t="s">
        <v>181</v>
      </c>
      <c r="BA465" s="56" t="s">
        <v>181</v>
      </c>
      <c r="BB465" s="56" t="s">
        <v>181</v>
      </c>
      <c r="BC465" s="56" t="s">
        <v>181</v>
      </c>
      <c r="BD465" s="56" t="s">
        <v>181</v>
      </c>
      <c r="BE465" s="56" t="s">
        <v>181</v>
      </c>
      <c r="BF465" s="56" t="s">
        <v>181</v>
      </c>
      <c r="BG465" s="56" t="s">
        <v>181</v>
      </c>
      <c r="BH465" s="56" t="s">
        <v>181</v>
      </c>
    </row>
    <row r="466" spans="4:60">
      <c r="D466" s="57" t="s">
        <v>240</v>
      </c>
      <c r="E466" s="57" t="s">
        <v>240</v>
      </c>
      <c r="F466" s="57" t="s">
        <v>240</v>
      </c>
      <c r="G466" s="57" t="s">
        <v>240</v>
      </c>
      <c r="H466" s="57" t="s">
        <v>182</v>
      </c>
      <c r="I466" s="57" t="s">
        <v>240</v>
      </c>
      <c r="J466" s="57" t="s">
        <v>240</v>
      </c>
      <c r="K466" s="57" t="s">
        <v>240</v>
      </c>
      <c r="L466" s="57" t="s">
        <v>182</v>
      </c>
      <c r="M466" s="57" t="s">
        <v>240</v>
      </c>
      <c r="N466" s="57" t="s">
        <v>182</v>
      </c>
      <c r="O466" s="57" t="s">
        <v>182</v>
      </c>
      <c r="P466" s="57" t="s">
        <v>182</v>
      </c>
      <c r="Q466" s="57" t="s">
        <v>240</v>
      </c>
      <c r="R466" s="57" t="s">
        <v>182</v>
      </c>
      <c r="S466" s="57" t="s">
        <v>182</v>
      </c>
      <c r="T466" s="57" t="s">
        <v>240</v>
      </c>
      <c r="U466" s="57" t="s">
        <v>182</v>
      </c>
      <c r="V466" s="57" t="s">
        <v>182</v>
      </c>
      <c r="W466" s="57" t="s">
        <v>240</v>
      </c>
      <c r="X466" s="57" t="s">
        <v>182</v>
      </c>
      <c r="Y466" s="57" t="s">
        <v>240</v>
      </c>
      <c r="Z466" s="57" t="s">
        <v>240</v>
      </c>
      <c r="AA466" s="57" t="s">
        <v>182</v>
      </c>
      <c r="AB466" s="57" t="s">
        <v>240</v>
      </c>
      <c r="AC466" s="57" t="s">
        <v>182</v>
      </c>
      <c r="AD466" s="57" t="s">
        <v>240</v>
      </c>
      <c r="AE466" s="57" t="s">
        <v>240</v>
      </c>
      <c r="AF466" s="57" t="s">
        <v>240</v>
      </c>
      <c r="AG466" s="57" t="s">
        <v>182</v>
      </c>
      <c r="AH466" s="57" t="s">
        <v>182</v>
      </c>
      <c r="AI466" s="57" t="s">
        <v>182</v>
      </c>
      <c r="AJ466" s="57" t="s">
        <v>182</v>
      </c>
      <c r="AK466" s="57" t="s">
        <v>182</v>
      </c>
      <c r="AL466" s="57" t="s">
        <v>182</v>
      </c>
      <c r="AM466" s="57" t="s">
        <v>240</v>
      </c>
      <c r="AN466" s="57" t="s">
        <v>182</v>
      </c>
      <c r="AO466" s="57" t="s">
        <v>182</v>
      </c>
      <c r="AP466" s="57" t="s">
        <v>182</v>
      </c>
      <c r="AQ466" s="57" t="s">
        <v>182</v>
      </c>
      <c r="AR466" s="57" t="s">
        <v>182</v>
      </c>
      <c r="AS466" s="57" t="s">
        <v>240</v>
      </c>
      <c r="AT466" s="57" t="s">
        <v>182</v>
      </c>
      <c r="AU466" s="57" t="s">
        <v>240</v>
      </c>
      <c r="AV466" s="57" t="s">
        <v>182</v>
      </c>
      <c r="AW466" s="57" t="s">
        <v>182</v>
      </c>
      <c r="AX466" s="57" t="s">
        <v>182</v>
      </c>
      <c r="AY466" s="57" t="s">
        <v>240</v>
      </c>
      <c r="AZ466" s="57" t="s">
        <v>240</v>
      </c>
      <c r="BA466" s="57" t="s">
        <v>182</v>
      </c>
      <c r="BB466" s="57" t="s">
        <v>182</v>
      </c>
      <c r="BC466" s="57" t="s">
        <v>182</v>
      </c>
      <c r="BD466" s="57" t="s">
        <v>182</v>
      </c>
      <c r="BE466" s="57" t="s">
        <v>240</v>
      </c>
      <c r="BF466" s="57" t="s">
        <v>182</v>
      </c>
      <c r="BG466" s="57" t="s">
        <v>182</v>
      </c>
      <c r="BH466" s="57" t="s">
        <v>240</v>
      </c>
    </row>
    <row r="468" spans="4:60">
      <c r="D468" s="56" t="s">
        <v>183</v>
      </c>
      <c r="E468" s="56" t="s">
        <v>183</v>
      </c>
      <c r="F468" s="56" t="s">
        <v>183</v>
      </c>
      <c r="G468" s="56" t="s">
        <v>183</v>
      </c>
      <c r="H468" s="56" t="s">
        <v>183</v>
      </c>
      <c r="I468" s="56" t="s">
        <v>183</v>
      </c>
      <c r="J468" s="56" t="s">
        <v>183</v>
      </c>
      <c r="K468" s="56" t="s">
        <v>183</v>
      </c>
      <c r="L468" s="56" t="s">
        <v>183</v>
      </c>
      <c r="M468" s="56" t="s">
        <v>183</v>
      </c>
      <c r="N468" s="56" t="s">
        <v>183</v>
      </c>
      <c r="O468" s="56" t="s">
        <v>183</v>
      </c>
      <c r="P468" s="56" t="s">
        <v>183</v>
      </c>
      <c r="Q468" s="56" t="s">
        <v>183</v>
      </c>
      <c r="R468" s="56" t="s">
        <v>183</v>
      </c>
      <c r="S468" s="56" t="s">
        <v>183</v>
      </c>
      <c r="T468" s="56" t="s">
        <v>183</v>
      </c>
      <c r="U468" s="56" t="s">
        <v>183</v>
      </c>
      <c r="V468" s="56" t="s">
        <v>183</v>
      </c>
      <c r="W468" s="56" t="s">
        <v>183</v>
      </c>
      <c r="X468" s="56" t="s">
        <v>183</v>
      </c>
      <c r="Y468" s="56" t="s">
        <v>183</v>
      </c>
      <c r="Z468" s="56" t="s">
        <v>183</v>
      </c>
      <c r="AA468" s="56" t="s">
        <v>183</v>
      </c>
      <c r="AB468" s="56" t="s">
        <v>183</v>
      </c>
      <c r="AC468" s="56" t="s">
        <v>183</v>
      </c>
      <c r="AD468" s="56" t="s">
        <v>183</v>
      </c>
      <c r="AE468" s="56" t="s">
        <v>183</v>
      </c>
      <c r="AF468" s="56" t="s">
        <v>183</v>
      </c>
      <c r="AG468" s="56" t="s">
        <v>183</v>
      </c>
      <c r="AH468" s="56" t="s">
        <v>183</v>
      </c>
      <c r="AI468" s="56" t="s">
        <v>183</v>
      </c>
      <c r="AJ468" s="56" t="s">
        <v>183</v>
      </c>
      <c r="AK468" s="56" t="s">
        <v>183</v>
      </c>
      <c r="AL468" s="56" t="s">
        <v>183</v>
      </c>
      <c r="AM468" s="56" t="s">
        <v>183</v>
      </c>
      <c r="AN468" s="56" t="s">
        <v>183</v>
      </c>
      <c r="AO468" s="56" t="s">
        <v>183</v>
      </c>
      <c r="AP468" s="56" t="s">
        <v>183</v>
      </c>
      <c r="AQ468" s="56" t="s">
        <v>183</v>
      </c>
      <c r="AR468" s="56" t="s">
        <v>183</v>
      </c>
      <c r="AS468" s="56" t="s">
        <v>183</v>
      </c>
      <c r="AT468" s="56" t="s">
        <v>183</v>
      </c>
      <c r="AU468" s="56" t="s">
        <v>183</v>
      </c>
      <c r="AV468" s="56" t="s">
        <v>183</v>
      </c>
      <c r="AW468" s="56" t="s">
        <v>183</v>
      </c>
      <c r="AX468" s="56" t="s">
        <v>183</v>
      </c>
      <c r="AY468" s="56" t="s">
        <v>183</v>
      </c>
      <c r="AZ468" s="56" t="s">
        <v>183</v>
      </c>
      <c r="BA468" s="56" t="s">
        <v>183</v>
      </c>
      <c r="BB468" s="56" t="s">
        <v>183</v>
      </c>
      <c r="BC468" s="56" t="s">
        <v>183</v>
      </c>
      <c r="BD468" s="56" t="s">
        <v>183</v>
      </c>
      <c r="BE468" s="56" t="s">
        <v>183</v>
      </c>
      <c r="BF468" s="56" t="s">
        <v>183</v>
      </c>
      <c r="BG468" s="56" t="s">
        <v>183</v>
      </c>
      <c r="BH468" s="56" t="s">
        <v>183</v>
      </c>
    </row>
    <row r="469" spans="4:60">
      <c r="D469" s="57">
        <v>1</v>
      </c>
      <c r="E469" s="57">
        <v>5.2</v>
      </c>
      <c r="F469" s="57">
        <v>10</v>
      </c>
      <c r="G469" s="57">
        <v>10.43</v>
      </c>
      <c r="H469" s="57">
        <v>5</v>
      </c>
      <c r="I469" s="57">
        <v>20.8</v>
      </c>
      <c r="J469" s="57">
        <v>24</v>
      </c>
      <c r="K469" s="57">
        <v>10.3</v>
      </c>
      <c r="L469" s="57">
        <v>26</v>
      </c>
      <c r="M469" s="57">
        <v>38</v>
      </c>
      <c r="N469" s="57">
        <v>6</v>
      </c>
      <c r="O469" s="57">
        <v>15.12</v>
      </c>
      <c r="P469" s="57">
        <v>19.350000000000001</v>
      </c>
      <c r="Q469" s="57">
        <v>35</v>
      </c>
      <c r="R469" s="57">
        <v>44.59</v>
      </c>
      <c r="S469" s="57">
        <v>2</v>
      </c>
      <c r="T469" s="57">
        <v>0</v>
      </c>
      <c r="U469" s="57">
        <v>15.11</v>
      </c>
      <c r="W469" s="57">
        <v>7.01</v>
      </c>
      <c r="X469" s="57">
        <v>109</v>
      </c>
      <c r="Y469" s="57">
        <v>16.96</v>
      </c>
      <c r="Z469" s="57">
        <v>33</v>
      </c>
      <c r="AA469" s="57">
        <v>3.9</v>
      </c>
      <c r="AB469" s="57">
        <v>9.3000000000000007</v>
      </c>
      <c r="AC469" s="57">
        <v>14.7</v>
      </c>
      <c r="AD469" s="57">
        <v>17.97</v>
      </c>
      <c r="AE469" s="57">
        <v>24.3</v>
      </c>
      <c r="AF469" s="57">
        <v>30</v>
      </c>
      <c r="AG469" s="57">
        <v>8</v>
      </c>
      <c r="AH469" s="57">
        <v>5.4</v>
      </c>
      <c r="AI469" s="57">
        <v>1.05</v>
      </c>
      <c r="AJ469" s="57">
        <v>3</v>
      </c>
      <c r="AK469" s="57">
        <v>4</v>
      </c>
      <c r="AL469" s="57">
        <v>0</v>
      </c>
      <c r="AM469" s="57">
        <v>13.1</v>
      </c>
      <c r="AN469" s="57">
        <v>7</v>
      </c>
      <c r="AO469" s="57">
        <v>8.0399999999999991</v>
      </c>
      <c r="AP469" s="57">
        <v>22</v>
      </c>
      <c r="AQ469" s="57">
        <v>3.65</v>
      </c>
      <c r="AR469" s="57">
        <v>3.8</v>
      </c>
      <c r="AS469" s="57">
        <v>9</v>
      </c>
      <c r="AT469" s="57">
        <v>15</v>
      </c>
      <c r="AU469" s="57">
        <v>9</v>
      </c>
      <c r="AV469" s="57">
        <v>4</v>
      </c>
      <c r="AW469" s="57">
        <v>94</v>
      </c>
      <c r="AX469" s="57">
        <v>0.06</v>
      </c>
      <c r="AY469" s="57">
        <v>23.3</v>
      </c>
      <c r="AZ469" s="57">
        <v>9</v>
      </c>
      <c r="BA469" s="57">
        <v>3</v>
      </c>
      <c r="BB469" s="57">
        <v>2.1</v>
      </c>
      <c r="BC469" s="57">
        <v>55</v>
      </c>
      <c r="BD469" s="57">
        <v>5.66</v>
      </c>
      <c r="BE469" s="57">
        <v>16</v>
      </c>
      <c r="BF469" s="57">
        <v>6.98</v>
      </c>
      <c r="BG469" s="57">
        <v>0.17</v>
      </c>
      <c r="BH469" s="57">
        <v>9</v>
      </c>
    </row>
    <row r="471" spans="4:60">
      <c r="D471" s="56" t="s">
        <v>184</v>
      </c>
      <c r="E471" s="56" t="s">
        <v>184</v>
      </c>
      <c r="F471" s="56" t="s">
        <v>184</v>
      </c>
      <c r="G471" s="56" t="s">
        <v>184</v>
      </c>
      <c r="H471" s="56" t="s">
        <v>184</v>
      </c>
      <c r="I471" s="56" t="s">
        <v>184</v>
      </c>
      <c r="J471" s="56" t="s">
        <v>184</v>
      </c>
      <c r="K471" s="56" t="s">
        <v>184</v>
      </c>
      <c r="L471" s="56" t="s">
        <v>184</v>
      </c>
      <c r="M471" s="56" t="s">
        <v>184</v>
      </c>
      <c r="N471" s="56" t="s">
        <v>184</v>
      </c>
      <c r="O471" s="56" t="s">
        <v>184</v>
      </c>
      <c r="P471" s="56" t="s">
        <v>184</v>
      </c>
      <c r="Q471" s="56" t="s">
        <v>184</v>
      </c>
      <c r="R471" s="56" t="s">
        <v>184</v>
      </c>
      <c r="S471" s="56" t="s">
        <v>184</v>
      </c>
      <c r="T471" s="56" t="s">
        <v>184</v>
      </c>
      <c r="U471" s="56" t="s">
        <v>184</v>
      </c>
      <c r="V471" s="56" t="s">
        <v>184</v>
      </c>
      <c r="W471" s="56" t="s">
        <v>184</v>
      </c>
      <c r="X471" s="56" t="s">
        <v>184</v>
      </c>
      <c r="Y471" s="56" t="s">
        <v>184</v>
      </c>
      <c r="Z471" s="56" t="s">
        <v>184</v>
      </c>
      <c r="AA471" s="56" t="s">
        <v>184</v>
      </c>
      <c r="AB471" s="56" t="s">
        <v>184</v>
      </c>
      <c r="AC471" s="56" t="s">
        <v>184</v>
      </c>
      <c r="AD471" s="56" t="s">
        <v>184</v>
      </c>
      <c r="AE471" s="56" t="s">
        <v>184</v>
      </c>
      <c r="AF471" s="56" t="s">
        <v>184</v>
      </c>
      <c r="AG471" s="56" t="s">
        <v>184</v>
      </c>
      <c r="AH471" s="56" t="s">
        <v>184</v>
      </c>
      <c r="AI471" s="56" t="s">
        <v>184</v>
      </c>
      <c r="AJ471" s="56" t="s">
        <v>184</v>
      </c>
      <c r="AK471" s="56" t="s">
        <v>184</v>
      </c>
      <c r="AL471" s="56" t="s">
        <v>184</v>
      </c>
      <c r="AM471" s="56" t="s">
        <v>184</v>
      </c>
      <c r="AN471" s="56" t="s">
        <v>184</v>
      </c>
      <c r="AO471" s="56" t="s">
        <v>184</v>
      </c>
      <c r="AP471" s="56" t="s">
        <v>184</v>
      </c>
      <c r="AQ471" s="56" t="s">
        <v>184</v>
      </c>
      <c r="AR471" s="56" t="s">
        <v>184</v>
      </c>
      <c r="AS471" s="56" t="s">
        <v>184</v>
      </c>
      <c r="AT471" s="56" t="s">
        <v>184</v>
      </c>
      <c r="AU471" s="56" t="s">
        <v>184</v>
      </c>
      <c r="AV471" s="56" t="s">
        <v>184</v>
      </c>
      <c r="AW471" s="56" t="s">
        <v>184</v>
      </c>
      <c r="AX471" s="56" t="s">
        <v>184</v>
      </c>
      <c r="AY471" s="56" t="s">
        <v>184</v>
      </c>
      <c r="AZ471" s="56" t="s">
        <v>184</v>
      </c>
      <c r="BA471" s="56" t="s">
        <v>184</v>
      </c>
      <c r="BB471" s="56" t="s">
        <v>184</v>
      </c>
      <c r="BC471" s="56" t="s">
        <v>184</v>
      </c>
      <c r="BD471" s="56" t="s">
        <v>184</v>
      </c>
      <c r="BE471" s="56" t="s">
        <v>184</v>
      </c>
      <c r="BF471" s="56" t="s">
        <v>184</v>
      </c>
      <c r="BG471" s="56" t="s">
        <v>184</v>
      </c>
      <c r="BH471" s="56" t="s">
        <v>184</v>
      </c>
    </row>
    <row r="472" spans="4:60">
      <c r="D472" s="57" t="s">
        <v>236</v>
      </c>
      <c r="E472" s="57" t="s">
        <v>236</v>
      </c>
      <c r="F472" s="57" t="s">
        <v>185</v>
      </c>
      <c r="G472" s="57" t="s">
        <v>185</v>
      </c>
      <c r="H472" s="57" t="s">
        <v>185</v>
      </c>
      <c r="I472" s="57" t="s">
        <v>185</v>
      </c>
      <c r="J472" s="57" t="s">
        <v>185</v>
      </c>
      <c r="K472" s="57" t="s">
        <v>185</v>
      </c>
      <c r="L472" s="57" t="s">
        <v>185</v>
      </c>
      <c r="M472" s="57" t="s">
        <v>185</v>
      </c>
      <c r="N472" s="57" t="s">
        <v>185</v>
      </c>
      <c r="O472" s="57" t="s">
        <v>185</v>
      </c>
      <c r="P472" s="57" t="s">
        <v>185</v>
      </c>
      <c r="Q472" s="57" t="s">
        <v>185</v>
      </c>
      <c r="R472" s="57" t="s">
        <v>185</v>
      </c>
      <c r="S472" s="57" t="s">
        <v>185</v>
      </c>
      <c r="T472" s="57" t="s">
        <v>1601</v>
      </c>
      <c r="U472" s="57" t="s">
        <v>185</v>
      </c>
      <c r="V472" s="57" t="s">
        <v>124</v>
      </c>
      <c r="W472" s="57" t="s">
        <v>236</v>
      </c>
      <c r="X472" s="57" t="s">
        <v>236</v>
      </c>
      <c r="Y472" s="57" t="s">
        <v>185</v>
      </c>
      <c r="Z472" s="57" t="s">
        <v>185</v>
      </c>
      <c r="AA472" s="57" t="s">
        <v>185</v>
      </c>
      <c r="AB472" s="57" t="s">
        <v>185</v>
      </c>
      <c r="AC472" s="57" t="s">
        <v>185</v>
      </c>
      <c r="AD472" s="57" t="s">
        <v>185</v>
      </c>
      <c r="AE472" s="57" t="s">
        <v>185</v>
      </c>
      <c r="AF472" s="57" t="s">
        <v>185</v>
      </c>
      <c r="AG472" s="57" t="s">
        <v>185</v>
      </c>
      <c r="AH472" s="57" t="s">
        <v>185</v>
      </c>
      <c r="AI472" s="57" t="s">
        <v>236</v>
      </c>
      <c r="AJ472" s="57" t="s">
        <v>185</v>
      </c>
      <c r="AK472" s="57" t="s">
        <v>236</v>
      </c>
      <c r="AL472" s="57" t="s">
        <v>1601</v>
      </c>
      <c r="AM472" s="57" t="s">
        <v>185</v>
      </c>
      <c r="AN472" s="57" t="s">
        <v>185</v>
      </c>
      <c r="AO472" s="57" t="s">
        <v>185</v>
      </c>
      <c r="AP472" s="57" t="s">
        <v>185</v>
      </c>
      <c r="AQ472" s="57" t="s">
        <v>185</v>
      </c>
      <c r="AR472" s="57" t="s">
        <v>185</v>
      </c>
      <c r="AS472" s="57" t="s">
        <v>185</v>
      </c>
      <c r="AT472" s="57" t="s">
        <v>185</v>
      </c>
      <c r="AU472" s="57" t="s">
        <v>185</v>
      </c>
      <c r="AV472" s="57" t="s">
        <v>185</v>
      </c>
      <c r="AW472" s="57" t="s">
        <v>185</v>
      </c>
      <c r="AX472" s="57" t="s">
        <v>185</v>
      </c>
      <c r="AY472" s="57" t="s">
        <v>185</v>
      </c>
      <c r="AZ472" s="57" t="s">
        <v>185</v>
      </c>
      <c r="BA472" s="57" t="s">
        <v>185</v>
      </c>
      <c r="BB472" s="57" t="s">
        <v>236</v>
      </c>
      <c r="BC472" s="57" t="s">
        <v>185</v>
      </c>
      <c r="BD472" s="57" t="s">
        <v>185</v>
      </c>
      <c r="BE472" s="57" t="s">
        <v>185</v>
      </c>
      <c r="BF472" s="57" t="s">
        <v>185</v>
      </c>
      <c r="BG472" s="57" t="s">
        <v>185</v>
      </c>
      <c r="BH472" s="57" t="s">
        <v>236</v>
      </c>
    </row>
    <row r="474" spans="4:60">
      <c r="D474" s="56" t="s">
        <v>186</v>
      </c>
      <c r="E474" s="56" t="s">
        <v>186</v>
      </c>
      <c r="F474" s="56" t="s">
        <v>186</v>
      </c>
      <c r="G474" s="56" t="s">
        <v>186</v>
      </c>
      <c r="H474" s="56" t="s">
        <v>186</v>
      </c>
      <c r="I474" s="56" t="s">
        <v>186</v>
      </c>
      <c r="J474" s="56" t="s">
        <v>186</v>
      </c>
      <c r="K474" s="56" t="s">
        <v>186</v>
      </c>
      <c r="L474" s="56" t="s">
        <v>186</v>
      </c>
      <c r="M474" s="56" t="s">
        <v>186</v>
      </c>
      <c r="N474" s="56" t="s">
        <v>186</v>
      </c>
      <c r="O474" s="56" t="s">
        <v>186</v>
      </c>
      <c r="P474" s="56" t="s">
        <v>186</v>
      </c>
      <c r="Q474" s="56" t="s">
        <v>186</v>
      </c>
      <c r="R474" s="56" t="s">
        <v>186</v>
      </c>
      <c r="S474" s="56" t="s">
        <v>186</v>
      </c>
      <c r="T474" s="56" t="s">
        <v>186</v>
      </c>
      <c r="U474" s="56" t="s">
        <v>186</v>
      </c>
      <c r="V474" s="56" t="s">
        <v>186</v>
      </c>
      <c r="W474" s="56" t="s">
        <v>186</v>
      </c>
      <c r="X474" s="56" t="s">
        <v>186</v>
      </c>
      <c r="Y474" s="56" t="s">
        <v>186</v>
      </c>
      <c r="Z474" s="56" t="s">
        <v>186</v>
      </c>
      <c r="AA474" s="56" t="s">
        <v>186</v>
      </c>
      <c r="AB474" s="56" t="s">
        <v>186</v>
      </c>
      <c r="AC474" s="56" t="s">
        <v>186</v>
      </c>
      <c r="AD474" s="56" t="s">
        <v>186</v>
      </c>
      <c r="AE474" s="56" t="s">
        <v>186</v>
      </c>
      <c r="AF474" s="56" t="s">
        <v>186</v>
      </c>
      <c r="AG474" s="56" t="s">
        <v>186</v>
      </c>
      <c r="AH474" s="56" t="s">
        <v>186</v>
      </c>
      <c r="AI474" s="56" t="s">
        <v>186</v>
      </c>
      <c r="AJ474" s="56" t="s">
        <v>186</v>
      </c>
      <c r="AK474" s="56" t="s">
        <v>186</v>
      </c>
      <c r="AL474" s="56" t="s">
        <v>186</v>
      </c>
      <c r="AM474" s="56" t="s">
        <v>186</v>
      </c>
      <c r="AN474" s="56" t="s">
        <v>186</v>
      </c>
      <c r="AO474" s="56" t="s">
        <v>186</v>
      </c>
      <c r="AP474" s="56" t="s">
        <v>186</v>
      </c>
      <c r="AQ474" s="56" t="s">
        <v>186</v>
      </c>
      <c r="AR474" s="56" t="s">
        <v>186</v>
      </c>
      <c r="AS474" s="56" t="s">
        <v>186</v>
      </c>
      <c r="AT474" s="56" t="s">
        <v>186</v>
      </c>
      <c r="AU474" s="56" t="s">
        <v>186</v>
      </c>
      <c r="AV474" s="56" t="s">
        <v>186</v>
      </c>
      <c r="AW474" s="56" t="s">
        <v>186</v>
      </c>
      <c r="AX474" s="56" t="s">
        <v>186</v>
      </c>
      <c r="AY474" s="56" t="s">
        <v>186</v>
      </c>
      <c r="AZ474" s="56" t="s">
        <v>186</v>
      </c>
      <c r="BA474" s="56" t="s">
        <v>186</v>
      </c>
      <c r="BB474" s="56" t="s">
        <v>186</v>
      </c>
      <c r="BC474" s="56" t="s">
        <v>186</v>
      </c>
      <c r="BD474" s="56" t="s">
        <v>186</v>
      </c>
      <c r="BE474" s="56" t="s">
        <v>186</v>
      </c>
      <c r="BF474" s="56" t="s">
        <v>186</v>
      </c>
      <c r="BG474" s="56" t="s">
        <v>186</v>
      </c>
      <c r="BH474" s="56" t="s">
        <v>186</v>
      </c>
    </row>
    <row r="475" spans="4:60">
      <c r="D475" s="57" t="s">
        <v>353</v>
      </c>
      <c r="E475" s="57" t="s">
        <v>331</v>
      </c>
      <c r="F475" s="57" t="s">
        <v>246</v>
      </c>
      <c r="G475" s="57" t="s">
        <v>462</v>
      </c>
      <c r="H475" s="57" t="s">
        <v>371</v>
      </c>
      <c r="I475" s="57" t="s">
        <v>443</v>
      </c>
      <c r="J475" s="57" t="s">
        <v>6024</v>
      </c>
      <c r="K475" s="57" t="s">
        <v>6193</v>
      </c>
      <c r="L475" s="57" t="s">
        <v>12179</v>
      </c>
      <c r="M475" s="57" t="s">
        <v>6400</v>
      </c>
      <c r="N475" s="57" t="s">
        <v>6621</v>
      </c>
      <c r="O475" s="57" t="s">
        <v>6883</v>
      </c>
      <c r="P475" s="57" t="s">
        <v>7618</v>
      </c>
      <c r="Q475" s="57" t="s">
        <v>7763</v>
      </c>
      <c r="R475" s="57" t="s">
        <v>8011</v>
      </c>
      <c r="S475" s="57" t="s">
        <v>8130</v>
      </c>
      <c r="T475" s="57" t="s">
        <v>12322</v>
      </c>
      <c r="U475" s="57" t="s">
        <v>8428</v>
      </c>
      <c r="W475" s="57" t="s">
        <v>8710</v>
      </c>
      <c r="X475" s="57" t="s">
        <v>12388</v>
      </c>
      <c r="Y475" s="57" t="s">
        <v>8902</v>
      </c>
      <c r="Z475" s="57" t="s">
        <v>241</v>
      </c>
      <c r="AA475" s="57" t="s">
        <v>235</v>
      </c>
      <c r="AB475" s="57" t="s">
        <v>305</v>
      </c>
      <c r="AC475" s="57" t="s">
        <v>239</v>
      </c>
      <c r="AD475" s="57" t="s">
        <v>400</v>
      </c>
      <c r="AE475" s="57" t="s">
        <v>262</v>
      </c>
      <c r="AF475" s="57" t="s">
        <v>489</v>
      </c>
      <c r="AG475" s="57" t="s">
        <v>9013</v>
      </c>
      <c r="AH475" s="57" t="s">
        <v>419</v>
      </c>
      <c r="AI475" s="57" t="s">
        <v>9160</v>
      </c>
      <c r="AJ475" s="57" t="s">
        <v>9271</v>
      </c>
      <c r="AK475" s="57" t="s">
        <v>9438</v>
      </c>
      <c r="AL475" s="57" t="s">
        <v>9508</v>
      </c>
      <c r="AM475" s="57" t="s">
        <v>514</v>
      </c>
      <c r="AN475" s="57" t="s">
        <v>9767</v>
      </c>
      <c r="AO475" s="57" t="s">
        <v>283</v>
      </c>
      <c r="AP475" s="57" t="s">
        <v>9944</v>
      </c>
      <c r="AQ475" s="57" t="s">
        <v>10165</v>
      </c>
      <c r="AR475" s="57" t="s">
        <v>10317</v>
      </c>
      <c r="AS475" s="57" t="s">
        <v>10491</v>
      </c>
      <c r="AT475" s="57" t="s">
        <v>10668</v>
      </c>
      <c r="AU475" s="57" t="s">
        <v>544</v>
      </c>
      <c r="AV475" s="57" t="s">
        <v>10821</v>
      </c>
      <c r="AW475" s="57"/>
      <c r="AX475" s="57" t="s">
        <v>422</v>
      </c>
      <c r="AY475" s="57" t="s">
        <v>11022</v>
      </c>
      <c r="AZ475" s="57" t="s">
        <v>11207</v>
      </c>
      <c r="BA475" s="57" t="s">
        <v>11816</v>
      </c>
      <c r="BC475" s="57" t="s">
        <v>11374</v>
      </c>
      <c r="BD475" s="57" t="s">
        <v>497</v>
      </c>
      <c r="BE475" s="57" t="s">
        <v>11538</v>
      </c>
      <c r="BF475" s="57" t="s">
        <v>11644</v>
      </c>
      <c r="BG475" s="57" t="s">
        <v>12560</v>
      </c>
      <c r="BH475" s="57" t="s">
        <v>11770</v>
      </c>
    </row>
    <row r="476" spans="4:60">
      <c r="J476" s="56"/>
      <c r="S476" s="57"/>
      <c r="U476" s="57"/>
      <c r="Y476" s="57"/>
      <c r="AI476" s="56"/>
      <c r="AQ476" s="57"/>
      <c r="AS476" s="57"/>
      <c r="AT476" s="57"/>
      <c r="AY476" s="56"/>
      <c r="BE476" s="56"/>
    </row>
    <row r="477" spans="4:60">
      <c r="J477" s="57"/>
      <c r="K477" s="56"/>
      <c r="X477" s="56"/>
      <c r="AG477" s="56"/>
      <c r="AW477" s="56"/>
      <c r="AY477" s="57"/>
      <c r="AZ477" s="56"/>
      <c r="BE477" s="57"/>
    </row>
    <row r="478" spans="4:60" ht="16.5">
      <c r="D478" s="56" t="s">
        <v>176</v>
      </c>
      <c r="E478" s="56" t="s">
        <v>176</v>
      </c>
      <c r="G478" s="56" t="s">
        <v>176</v>
      </c>
      <c r="H478" s="56" t="s">
        <v>176</v>
      </c>
      <c r="I478" s="56" t="s">
        <v>176</v>
      </c>
      <c r="K478" s="57"/>
      <c r="L478" s="56" t="s">
        <v>176</v>
      </c>
      <c r="M478" s="56" t="s">
        <v>176</v>
      </c>
      <c r="N478" s="56" t="s">
        <v>176</v>
      </c>
      <c r="O478" s="56" t="s">
        <v>176</v>
      </c>
      <c r="P478" s="56" t="s">
        <v>176</v>
      </c>
      <c r="Q478" s="56" t="s">
        <v>176</v>
      </c>
      <c r="R478" s="56" t="s">
        <v>176</v>
      </c>
      <c r="S478" s="56"/>
      <c r="T478" s="56" t="s">
        <v>176</v>
      </c>
      <c r="U478" s="56"/>
      <c r="V478" s="56" t="s">
        <v>176</v>
      </c>
      <c r="W478" s="56" t="s">
        <v>176</v>
      </c>
      <c r="X478" s="57"/>
      <c r="Y478" s="56"/>
      <c r="Z478" s="56" t="s">
        <v>176</v>
      </c>
      <c r="AA478" s="56" t="s">
        <v>176</v>
      </c>
      <c r="AD478" s="56" t="s">
        <v>176</v>
      </c>
      <c r="AE478" s="56" t="s">
        <v>176</v>
      </c>
      <c r="AG478" s="57"/>
      <c r="AI478" s="56"/>
      <c r="AJ478" s="56" t="s">
        <v>176</v>
      </c>
      <c r="AK478" s="56" t="s">
        <v>176</v>
      </c>
      <c r="AL478" s="56" t="s">
        <v>176</v>
      </c>
      <c r="AM478" s="56" t="s">
        <v>176</v>
      </c>
      <c r="AN478" s="56"/>
      <c r="AO478" s="56" t="s">
        <v>176</v>
      </c>
      <c r="AP478" s="56" t="s">
        <v>176</v>
      </c>
      <c r="AQ478" s="56"/>
      <c r="AR478" s="56" t="s">
        <v>176</v>
      </c>
      <c r="AS478" s="56"/>
      <c r="AT478" s="56"/>
      <c r="AV478" s="56" t="s">
        <v>176</v>
      </c>
      <c r="AW478" s="57"/>
      <c r="AZ478" s="57"/>
      <c r="BC478" s="56" t="s">
        <v>176</v>
      </c>
      <c r="BD478" s="55"/>
      <c r="BF478" s="56" t="s">
        <v>176</v>
      </c>
      <c r="BH478" s="55"/>
    </row>
    <row r="479" spans="4:60">
      <c r="D479" s="57">
        <v>2.0920000000000001</v>
      </c>
      <c r="E479" s="57">
        <v>8.4</v>
      </c>
      <c r="G479" s="57">
        <v>2.7561968530000001</v>
      </c>
      <c r="H479" s="57">
        <v>3.12</v>
      </c>
      <c r="I479" s="57">
        <v>0.54</v>
      </c>
      <c r="J479" s="56"/>
      <c r="L479" s="57">
        <v>3.3</v>
      </c>
      <c r="M479" s="57">
        <v>2.97</v>
      </c>
      <c r="N479" s="57">
        <v>0.76</v>
      </c>
      <c r="O479" s="57">
        <v>0.78952440000000002</v>
      </c>
      <c r="P479" s="57">
        <v>0.96835818269999996</v>
      </c>
      <c r="Q479" s="57">
        <v>1.08</v>
      </c>
      <c r="R479" s="57">
        <v>0.68400000000000005</v>
      </c>
      <c r="S479" s="57"/>
      <c r="T479" s="57">
        <v>1.340801E-2</v>
      </c>
      <c r="V479" s="57">
        <v>5.56</v>
      </c>
      <c r="W479" s="57">
        <v>0.28399999999999997</v>
      </c>
      <c r="Y479" s="57"/>
      <c r="Z479" s="57">
        <v>0.48</v>
      </c>
      <c r="AA479" s="344">
        <v>3.5999999999999998E-8</v>
      </c>
      <c r="AD479" s="57">
        <v>4.1745454544999996</v>
      </c>
      <c r="AE479" s="57">
        <v>1.4E-2</v>
      </c>
      <c r="AI479" s="57"/>
      <c r="AJ479" s="57">
        <v>52.14</v>
      </c>
      <c r="AK479" s="57">
        <v>2862</v>
      </c>
      <c r="AM479" s="57">
        <v>0.24</v>
      </c>
      <c r="AO479" s="57">
        <v>3.64</v>
      </c>
      <c r="AP479" s="57">
        <v>1.92</v>
      </c>
      <c r="AQ479" s="57"/>
      <c r="AR479" s="57">
        <v>26.73</v>
      </c>
      <c r="AS479" s="57"/>
      <c r="AT479" s="57"/>
      <c r="AV479" s="57">
        <v>9.6</v>
      </c>
      <c r="AY479" s="56"/>
      <c r="BC479" s="57">
        <v>1.7000000000000001E-2</v>
      </c>
      <c r="BE479" s="56"/>
      <c r="BF479" s="57">
        <v>2.9</v>
      </c>
    </row>
    <row r="480" spans="4:60">
      <c r="J480" s="57"/>
      <c r="K480" s="56"/>
      <c r="U480" s="56"/>
      <c r="X480" s="56"/>
      <c r="AG480" s="56"/>
      <c r="AN480" s="56"/>
      <c r="AW480" s="56"/>
      <c r="AZ480" s="56"/>
      <c r="BE480" s="57"/>
    </row>
    <row r="481" spans="4:60" ht="16.5">
      <c r="D481" s="56" t="s">
        <v>177</v>
      </c>
      <c r="E481" s="56" t="s">
        <v>177</v>
      </c>
      <c r="G481" s="56" t="s">
        <v>177</v>
      </c>
      <c r="H481" s="56" t="s">
        <v>177</v>
      </c>
      <c r="I481" s="56" t="s">
        <v>177</v>
      </c>
      <c r="L481" s="56" t="s">
        <v>177</v>
      </c>
      <c r="M481" s="56" t="s">
        <v>177</v>
      </c>
      <c r="N481" s="56" t="s">
        <v>177</v>
      </c>
      <c r="O481" s="56" t="s">
        <v>177</v>
      </c>
      <c r="P481" s="56" t="s">
        <v>177</v>
      </c>
      <c r="Q481" s="56" t="s">
        <v>177</v>
      </c>
      <c r="R481" s="56" t="s">
        <v>177</v>
      </c>
      <c r="S481" s="56"/>
      <c r="T481" s="56" t="s">
        <v>177</v>
      </c>
      <c r="U481" s="57"/>
      <c r="V481" s="56" t="s">
        <v>177</v>
      </c>
      <c r="W481" s="56" t="s">
        <v>177</v>
      </c>
      <c r="X481" s="57"/>
      <c r="Y481" s="56"/>
      <c r="Z481" s="56" t="s">
        <v>177</v>
      </c>
      <c r="AA481" s="56" t="s">
        <v>177</v>
      </c>
      <c r="AD481" s="56" t="s">
        <v>177</v>
      </c>
      <c r="AE481" s="56" t="s">
        <v>177</v>
      </c>
      <c r="AI481" s="56"/>
      <c r="AJ481" s="56" t="s">
        <v>177</v>
      </c>
      <c r="AK481" s="56" t="s">
        <v>177</v>
      </c>
      <c r="AL481" s="56" t="s">
        <v>177</v>
      </c>
      <c r="AM481" s="56" t="s">
        <v>177</v>
      </c>
      <c r="AN481" s="57"/>
      <c r="AO481" s="56" t="s">
        <v>177</v>
      </c>
      <c r="AP481" s="56" t="s">
        <v>177</v>
      </c>
      <c r="AQ481" s="56"/>
      <c r="AR481" s="56" t="s">
        <v>177</v>
      </c>
      <c r="AS481" s="56"/>
      <c r="AT481" s="56"/>
      <c r="AV481" s="56" t="s">
        <v>177</v>
      </c>
      <c r="AW481" s="57"/>
      <c r="AY481" s="56"/>
      <c r="AZ481" s="57"/>
      <c r="BC481" s="56" t="s">
        <v>177</v>
      </c>
      <c r="BD481" s="55"/>
      <c r="BF481" s="56" t="s">
        <v>177</v>
      </c>
      <c r="BH481" s="56"/>
    </row>
    <row r="482" spans="4:60">
      <c r="D482" s="57">
        <v>274052</v>
      </c>
      <c r="E482" s="57">
        <v>747757</v>
      </c>
      <c r="G482" s="57">
        <v>379532</v>
      </c>
      <c r="H482" s="57">
        <v>301248</v>
      </c>
      <c r="I482" s="57">
        <v>241038</v>
      </c>
      <c r="J482" s="56"/>
      <c r="K482" s="56"/>
      <c r="L482" s="57">
        <v>70993</v>
      </c>
      <c r="M482" s="57">
        <v>71978</v>
      </c>
      <c r="N482" s="57">
        <v>136558</v>
      </c>
      <c r="O482" s="57">
        <v>161986.39000000001</v>
      </c>
      <c r="P482" s="57">
        <v>94059</v>
      </c>
      <c r="Q482" s="57">
        <v>9630</v>
      </c>
      <c r="R482" s="57">
        <v>117290</v>
      </c>
      <c r="T482" s="57">
        <v>40894.99</v>
      </c>
      <c r="V482" s="57">
        <v>39772</v>
      </c>
      <c r="W482" s="57">
        <v>2726.7</v>
      </c>
      <c r="Y482" s="57"/>
      <c r="Z482" s="57">
        <v>63320</v>
      </c>
      <c r="AA482" s="57">
        <v>15173000</v>
      </c>
      <c r="AD482" s="57">
        <v>229600</v>
      </c>
      <c r="AE482" s="57">
        <v>372801</v>
      </c>
      <c r="AG482" s="56"/>
      <c r="AI482" s="57"/>
      <c r="AJ482" s="57">
        <v>2408882</v>
      </c>
      <c r="AK482" s="57">
        <v>1156553.8999999999</v>
      </c>
      <c r="AM482" s="57">
        <v>499926.97</v>
      </c>
      <c r="AO482" s="57">
        <v>207352</v>
      </c>
      <c r="AP482" s="57">
        <v>188000</v>
      </c>
      <c r="AQ482" s="57"/>
      <c r="AR482" s="57">
        <v>1149317</v>
      </c>
      <c r="AS482" s="57"/>
      <c r="AT482" s="57"/>
      <c r="AV482" s="57">
        <v>100668</v>
      </c>
      <c r="AY482" s="57"/>
      <c r="BC482" s="57">
        <v>731422</v>
      </c>
      <c r="BE482" s="56"/>
      <c r="BF482" s="57">
        <v>6674.01</v>
      </c>
    </row>
    <row r="483" spans="4:60">
      <c r="J483" s="57"/>
      <c r="K483" s="57"/>
      <c r="S483" s="56"/>
      <c r="U483" s="56"/>
      <c r="X483" s="56"/>
      <c r="AG483" s="57"/>
      <c r="AN483" s="56"/>
      <c r="AW483" s="56"/>
      <c r="AZ483" s="56"/>
      <c r="BE483" s="57"/>
      <c r="BH483" s="56"/>
    </row>
    <row r="484" spans="4:60">
      <c r="D484" s="56" t="s">
        <v>178</v>
      </c>
      <c r="E484" s="56" t="s">
        <v>178</v>
      </c>
      <c r="G484" s="56" t="s">
        <v>178</v>
      </c>
      <c r="H484" s="56" t="s">
        <v>178</v>
      </c>
      <c r="I484" s="56" t="s">
        <v>178</v>
      </c>
      <c r="L484" s="56" t="s">
        <v>178</v>
      </c>
      <c r="M484" s="56" t="s">
        <v>178</v>
      </c>
      <c r="N484" s="56" t="s">
        <v>178</v>
      </c>
      <c r="O484" s="56" t="s">
        <v>178</v>
      </c>
      <c r="P484" s="56" t="s">
        <v>178</v>
      </c>
      <c r="Q484" s="56" t="s">
        <v>178</v>
      </c>
      <c r="R484" s="56" t="s">
        <v>178</v>
      </c>
      <c r="S484" s="57"/>
      <c r="T484" s="56" t="s">
        <v>178</v>
      </c>
      <c r="U484" s="57"/>
      <c r="V484" s="56" t="s">
        <v>178</v>
      </c>
      <c r="W484" s="56" t="s">
        <v>178</v>
      </c>
      <c r="Y484" s="56"/>
      <c r="Z484" s="56" t="s">
        <v>178</v>
      </c>
      <c r="AA484" s="56" t="s">
        <v>178</v>
      </c>
      <c r="AD484" s="56" t="s">
        <v>178</v>
      </c>
      <c r="AE484" s="56" t="s">
        <v>178</v>
      </c>
      <c r="AI484" s="56"/>
      <c r="AJ484" s="56" t="s">
        <v>178</v>
      </c>
      <c r="AK484" s="56" t="s">
        <v>178</v>
      </c>
      <c r="AL484" s="56" t="s">
        <v>178</v>
      </c>
      <c r="AM484" s="56" t="s">
        <v>178</v>
      </c>
      <c r="AN484" s="57"/>
      <c r="AO484" s="56" t="s">
        <v>178</v>
      </c>
      <c r="AP484" s="56" t="s">
        <v>178</v>
      </c>
      <c r="AQ484" s="56"/>
      <c r="AR484" s="56" t="s">
        <v>178</v>
      </c>
      <c r="AS484" s="56"/>
      <c r="AT484" s="56"/>
      <c r="AV484" s="56" t="s">
        <v>178</v>
      </c>
      <c r="AW484" s="57"/>
      <c r="AY484" s="56"/>
      <c r="BC484" s="56" t="s">
        <v>178</v>
      </c>
      <c r="BD484" s="56"/>
      <c r="BF484" s="56" t="s">
        <v>178</v>
      </c>
      <c r="BH484" s="344"/>
    </row>
    <row r="485" spans="4:60" ht="16.5">
      <c r="D485" s="57" t="s">
        <v>242</v>
      </c>
      <c r="E485" s="57" t="s">
        <v>242</v>
      </c>
      <c r="G485" s="57" t="s">
        <v>242</v>
      </c>
      <c r="H485" s="57" t="s">
        <v>242</v>
      </c>
      <c r="I485" s="57" t="s">
        <v>444</v>
      </c>
      <c r="J485" s="56"/>
      <c r="K485" s="56"/>
      <c r="L485" s="57" t="s">
        <v>242</v>
      </c>
      <c r="M485" s="57" t="s">
        <v>242</v>
      </c>
      <c r="N485" s="57" t="s">
        <v>242</v>
      </c>
      <c r="O485" s="57" t="s">
        <v>242</v>
      </c>
      <c r="P485" s="57" t="s">
        <v>242</v>
      </c>
      <c r="Q485" s="57" t="s">
        <v>242</v>
      </c>
      <c r="R485" s="57" t="s">
        <v>242</v>
      </c>
      <c r="T485" s="57" t="s">
        <v>263</v>
      </c>
      <c r="V485" s="57" t="s">
        <v>242</v>
      </c>
      <c r="W485" s="57" t="s">
        <v>242</v>
      </c>
      <c r="X485" s="56"/>
      <c r="Y485" s="57"/>
      <c r="Z485" s="57" t="s">
        <v>242</v>
      </c>
      <c r="AA485" s="57" t="s">
        <v>179</v>
      </c>
      <c r="AD485" s="57" t="s">
        <v>242</v>
      </c>
      <c r="AE485" s="57" t="s">
        <v>263</v>
      </c>
      <c r="AG485" s="56"/>
      <c r="AI485" s="57"/>
      <c r="AJ485" s="57" t="s">
        <v>242</v>
      </c>
      <c r="AK485" s="57" t="s">
        <v>9439</v>
      </c>
      <c r="AL485" s="57" t="s">
        <v>171</v>
      </c>
      <c r="AM485" s="57" t="s">
        <v>285</v>
      </c>
      <c r="AO485" s="57" t="s">
        <v>242</v>
      </c>
      <c r="AP485" s="57" t="s">
        <v>9945</v>
      </c>
      <c r="AQ485" s="57"/>
      <c r="AR485" s="57" t="s">
        <v>242</v>
      </c>
      <c r="AS485" s="57"/>
      <c r="AV485" s="57" t="s">
        <v>242</v>
      </c>
      <c r="AY485" s="57"/>
      <c r="AZ485" s="56"/>
      <c r="BC485" s="57" t="s">
        <v>263</v>
      </c>
      <c r="BE485" s="56"/>
      <c r="BF485" s="57" t="s">
        <v>242</v>
      </c>
      <c r="BG485" s="55"/>
    </row>
    <row r="486" spans="4:60">
      <c r="K486" s="57"/>
      <c r="S486" s="56"/>
      <c r="U486" s="56"/>
      <c r="X486" s="57"/>
      <c r="AG486" s="57"/>
      <c r="AN486" s="56"/>
      <c r="AT486" s="56"/>
      <c r="AW486" s="56"/>
      <c r="AZ486" s="57"/>
      <c r="BE486" s="57"/>
      <c r="BH486" s="56"/>
    </row>
    <row r="487" spans="4:60">
      <c r="D487" s="56" t="s">
        <v>180</v>
      </c>
      <c r="E487" s="56" t="s">
        <v>180</v>
      </c>
      <c r="G487" s="56" t="s">
        <v>180</v>
      </c>
      <c r="H487" s="56" t="s">
        <v>180</v>
      </c>
      <c r="I487" s="56" t="s">
        <v>180</v>
      </c>
      <c r="J487" s="56"/>
      <c r="L487" s="56" t="s">
        <v>180</v>
      </c>
      <c r="M487" s="56" t="s">
        <v>180</v>
      </c>
      <c r="N487" s="56" t="s">
        <v>180</v>
      </c>
      <c r="O487" s="56" t="s">
        <v>180</v>
      </c>
      <c r="P487" s="56" t="s">
        <v>180</v>
      </c>
      <c r="Q487" s="56" t="s">
        <v>180</v>
      </c>
      <c r="R487" s="56" t="s">
        <v>180</v>
      </c>
      <c r="S487" s="57"/>
      <c r="T487" s="56" t="s">
        <v>180</v>
      </c>
      <c r="U487" s="57"/>
      <c r="V487" s="56" t="s">
        <v>180</v>
      </c>
      <c r="W487" s="56" t="s">
        <v>180</v>
      </c>
      <c r="Y487" s="56"/>
      <c r="Z487" s="56" t="s">
        <v>180</v>
      </c>
      <c r="AA487" s="56" t="s">
        <v>180</v>
      </c>
      <c r="AD487" s="56" t="s">
        <v>180</v>
      </c>
      <c r="AE487" s="56" t="s">
        <v>180</v>
      </c>
      <c r="AI487" s="56"/>
      <c r="AJ487" s="56" t="s">
        <v>180</v>
      </c>
      <c r="AK487" s="56" t="s">
        <v>180</v>
      </c>
      <c r="AL487" s="56" t="s">
        <v>180</v>
      </c>
      <c r="AM487" s="56" t="s">
        <v>180</v>
      </c>
      <c r="AN487" s="57"/>
      <c r="AO487" s="56" t="s">
        <v>180</v>
      </c>
      <c r="AP487" s="56" t="s">
        <v>180</v>
      </c>
      <c r="AQ487" s="56"/>
      <c r="AR487" s="56" t="s">
        <v>180</v>
      </c>
      <c r="AS487" s="56"/>
      <c r="AT487" s="57"/>
      <c r="AV487" s="56" t="s">
        <v>180</v>
      </c>
      <c r="AW487" s="57"/>
      <c r="AY487" s="56"/>
      <c r="BC487" s="56" t="s">
        <v>180</v>
      </c>
      <c r="BF487" s="56" t="s">
        <v>180</v>
      </c>
      <c r="BH487" s="57"/>
    </row>
    <row r="488" spans="4:60">
      <c r="D488" s="57">
        <v>131000</v>
      </c>
      <c r="E488" s="57">
        <v>89450</v>
      </c>
      <c r="G488" s="57">
        <v>137701</v>
      </c>
      <c r="H488" s="57">
        <v>96498</v>
      </c>
      <c r="I488" s="57">
        <v>442749</v>
      </c>
      <c r="J488" s="57"/>
      <c r="K488" s="56"/>
      <c r="L488" s="57">
        <v>21357</v>
      </c>
      <c r="M488" s="57">
        <v>24200</v>
      </c>
      <c r="N488" s="57">
        <v>180143</v>
      </c>
      <c r="O488" s="57">
        <v>205169.59</v>
      </c>
      <c r="P488" s="57">
        <v>97132</v>
      </c>
      <c r="Q488" s="57">
        <v>8900</v>
      </c>
      <c r="R488" s="57">
        <v>171425</v>
      </c>
      <c r="T488" s="57">
        <v>3009899</v>
      </c>
      <c r="V488" s="57">
        <v>7157</v>
      </c>
      <c r="W488" s="57">
        <v>9600</v>
      </c>
      <c r="X488" s="56"/>
      <c r="Y488" s="57"/>
      <c r="Z488" s="57">
        <v>132000</v>
      </c>
      <c r="AA488" s="57">
        <v>421900000000000</v>
      </c>
      <c r="AD488" s="57">
        <v>55000</v>
      </c>
      <c r="AE488" s="57">
        <v>26700000</v>
      </c>
      <c r="AG488" s="56"/>
      <c r="AI488" s="57"/>
      <c r="AJ488" s="57">
        <v>46200</v>
      </c>
      <c r="AK488" s="57">
        <v>404</v>
      </c>
      <c r="AM488" s="57">
        <v>2082326</v>
      </c>
      <c r="AO488" s="57">
        <v>57017</v>
      </c>
      <c r="AP488" s="57">
        <v>97843</v>
      </c>
      <c r="AQ488" s="57"/>
      <c r="AR488" s="57">
        <v>43000</v>
      </c>
      <c r="AS488" s="57"/>
      <c r="AV488" s="57">
        <v>10500</v>
      </c>
      <c r="AY488" s="57"/>
      <c r="AZ488" s="56"/>
      <c r="BC488" s="57">
        <v>44613000</v>
      </c>
      <c r="BE488" s="56"/>
      <c r="BF488" s="57">
        <v>2300</v>
      </c>
      <c r="BG488" s="56"/>
    </row>
    <row r="489" spans="4:60">
      <c r="K489" s="57"/>
      <c r="S489" s="56"/>
      <c r="U489" s="56"/>
      <c r="X489" s="57"/>
      <c r="AG489" s="57"/>
      <c r="AN489" s="56"/>
      <c r="AT489" s="56"/>
      <c r="AW489" s="56"/>
      <c r="AZ489" s="57"/>
      <c r="BE489" s="57"/>
      <c r="BH489" s="56"/>
    </row>
    <row r="490" spans="4:60">
      <c r="D490" s="56" t="s">
        <v>181</v>
      </c>
      <c r="E490" s="56" t="s">
        <v>181</v>
      </c>
      <c r="G490" s="56" t="s">
        <v>181</v>
      </c>
      <c r="H490" s="56" t="s">
        <v>181</v>
      </c>
      <c r="I490" s="56" t="s">
        <v>181</v>
      </c>
      <c r="J490" s="56"/>
      <c r="L490" s="56" t="s">
        <v>181</v>
      </c>
      <c r="M490" s="56" t="s">
        <v>181</v>
      </c>
      <c r="N490" s="56" t="s">
        <v>181</v>
      </c>
      <c r="O490" s="56" t="s">
        <v>181</v>
      </c>
      <c r="P490" s="56" t="s">
        <v>181</v>
      </c>
      <c r="Q490" s="56" t="s">
        <v>181</v>
      </c>
      <c r="R490" s="56" t="s">
        <v>181</v>
      </c>
      <c r="S490" s="57"/>
      <c r="T490" s="56" t="s">
        <v>181</v>
      </c>
      <c r="U490" s="57"/>
      <c r="V490" s="56" t="s">
        <v>181</v>
      </c>
      <c r="W490" s="56" t="s">
        <v>181</v>
      </c>
      <c r="Y490" s="56"/>
      <c r="Z490" s="56" t="s">
        <v>181</v>
      </c>
      <c r="AA490" s="56" t="s">
        <v>181</v>
      </c>
      <c r="AD490" s="56" t="s">
        <v>181</v>
      </c>
      <c r="AE490" s="56" t="s">
        <v>181</v>
      </c>
      <c r="AI490" s="56"/>
      <c r="AJ490" s="56" t="s">
        <v>181</v>
      </c>
      <c r="AK490" s="56" t="s">
        <v>181</v>
      </c>
      <c r="AL490" s="56" t="s">
        <v>181</v>
      </c>
      <c r="AM490" s="56" t="s">
        <v>181</v>
      </c>
      <c r="AN490" s="57"/>
      <c r="AO490" s="56" t="s">
        <v>181</v>
      </c>
      <c r="AP490" s="56" t="s">
        <v>181</v>
      </c>
      <c r="AQ490" s="56"/>
      <c r="AR490" s="56" t="s">
        <v>181</v>
      </c>
      <c r="AS490" s="56"/>
      <c r="AT490" s="57"/>
      <c r="AV490" s="56" t="s">
        <v>181</v>
      </c>
      <c r="AW490" s="57"/>
      <c r="AY490" s="56"/>
      <c r="BC490" s="56" t="s">
        <v>181</v>
      </c>
      <c r="BF490" s="56" t="s">
        <v>181</v>
      </c>
      <c r="BG490" s="56"/>
      <c r="BH490" s="57"/>
    </row>
    <row r="491" spans="4:60">
      <c r="D491" s="57" t="s">
        <v>240</v>
      </c>
      <c r="E491" s="57" t="s">
        <v>240</v>
      </c>
      <c r="G491" s="57" t="s">
        <v>240</v>
      </c>
      <c r="H491" s="57" t="s">
        <v>182</v>
      </c>
      <c r="I491" s="57" t="s">
        <v>240</v>
      </c>
      <c r="J491" s="57"/>
      <c r="K491" s="56"/>
      <c r="L491" s="57" t="s">
        <v>182</v>
      </c>
      <c r="M491" s="57" t="s">
        <v>182</v>
      </c>
      <c r="N491" s="57" t="s">
        <v>182</v>
      </c>
      <c r="O491" s="57" t="s">
        <v>182</v>
      </c>
      <c r="P491" s="57" t="s">
        <v>182</v>
      </c>
      <c r="Q491" s="57" t="s">
        <v>240</v>
      </c>
      <c r="R491" s="57" t="s">
        <v>182</v>
      </c>
      <c r="T491" s="57" t="s">
        <v>240</v>
      </c>
      <c r="V491" s="57" t="s">
        <v>182</v>
      </c>
      <c r="W491" s="57" t="s">
        <v>240</v>
      </c>
      <c r="X491" s="56"/>
      <c r="Z491" s="57" t="s">
        <v>240</v>
      </c>
      <c r="AA491" s="57" t="s">
        <v>182</v>
      </c>
      <c r="AD491" s="57" t="s">
        <v>240</v>
      </c>
      <c r="AE491" s="57" t="s">
        <v>240</v>
      </c>
      <c r="AG491" s="56"/>
      <c r="AI491" s="57"/>
      <c r="AJ491" s="57" t="s">
        <v>182</v>
      </c>
      <c r="AK491" s="57" t="s">
        <v>182</v>
      </c>
      <c r="AL491" s="57" t="s">
        <v>171</v>
      </c>
      <c r="AM491" s="57" t="s">
        <v>240</v>
      </c>
      <c r="AO491" s="57" t="s">
        <v>182</v>
      </c>
      <c r="AP491" s="57" t="s">
        <v>182</v>
      </c>
      <c r="AQ491" s="57"/>
      <c r="AR491" s="57" t="s">
        <v>182</v>
      </c>
      <c r="AV491" s="57" t="s">
        <v>182</v>
      </c>
      <c r="AY491" s="57"/>
      <c r="AZ491" s="56"/>
      <c r="BC491" s="57" t="s">
        <v>182</v>
      </c>
      <c r="BE491" s="56"/>
      <c r="BF491" s="57" t="s">
        <v>182</v>
      </c>
      <c r="BG491" s="57"/>
    </row>
    <row r="492" spans="4:60">
      <c r="K492" s="57"/>
      <c r="S492" s="56"/>
      <c r="U492" s="56"/>
      <c r="X492" s="57"/>
      <c r="Y492" s="56"/>
      <c r="AG492" s="57"/>
      <c r="AN492" s="56"/>
      <c r="AS492" s="56"/>
      <c r="AT492" s="56"/>
      <c r="AW492" s="56"/>
      <c r="AZ492" s="57"/>
      <c r="BH492" s="56"/>
    </row>
    <row r="493" spans="4:60">
      <c r="D493" s="56" t="s">
        <v>183</v>
      </c>
      <c r="E493" s="56" t="s">
        <v>183</v>
      </c>
      <c r="G493" s="56" t="s">
        <v>183</v>
      </c>
      <c r="H493" s="56" t="s">
        <v>183</v>
      </c>
      <c r="I493" s="56" t="s">
        <v>183</v>
      </c>
      <c r="J493" s="56"/>
      <c r="L493" s="56" t="s">
        <v>183</v>
      </c>
      <c r="M493" s="56" t="s">
        <v>183</v>
      </c>
      <c r="N493" s="56" t="s">
        <v>183</v>
      </c>
      <c r="O493" s="56" t="s">
        <v>183</v>
      </c>
      <c r="P493" s="56" t="s">
        <v>183</v>
      </c>
      <c r="Q493" s="56" t="s">
        <v>183</v>
      </c>
      <c r="R493" s="56" t="s">
        <v>183</v>
      </c>
      <c r="S493" s="57"/>
      <c r="T493" s="56" t="s">
        <v>183</v>
      </c>
      <c r="V493" s="56" t="s">
        <v>183</v>
      </c>
      <c r="W493" s="56" t="s">
        <v>183</v>
      </c>
      <c r="Y493" s="57"/>
      <c r="Z493" s="56" t="s">
        <v>183</v>
      </c>
      <c r="AA493" s="56" t="s">
        <v>183</v>
      </c>
      <c r="AD493" s="56" t="s">
        <v>183</v>
      </c>
      <c r="AE493" s="56" t="s">
        <v>183</v>
      </c>
      <c r="AI493" s="56"/>
      <c r="AJ493" s="56" t="s">
        <v>183</v>
      </c>
      <c r="AK493" s="56" t="s">
        <v>183</v>
      </c>
      <c r="AM493" s="56" t="s">
        <v>183</v>
      </c>
      <c r="AN493" s="57"/>
      <c r="AO493" s="56" t="s">
        <v>183</v>
      </c>
      <c r="AP493" s="56" t="s">
        <v>183</v>
      </c>
      <c r="AR493" s="56" t="s">
        <v>183</v>
      </c>
      <c r="AS493" s="56"/>
      <c r="AT493" s="57"/>
      <c r="AV493" s="56" t="s">
        <v>183</v>
      </c>
      <c r="AW493" s="57"/>
      <c r="AY493" s="56"/>
      <c r="BC493" s="56" t="s">
        <v>183</v>
      </c>
      <c r="BE493" s="56"/>
      <c r="BF493" s="56" t="s">
        <v>183</v>
      </c>
      <c r="BG493" s="56"/>
      <c r="BH493" s="57"/>
    </row>
    <row r="494" spans="4:60">
      <c r="D494" s="57">
        <v>10</v>
      </c>
      <c r="E494" s="57">
        <v>9.9600000000000009</v>
      </c>
      <c r="G494" s="57">
        <v>8.0299999999999994</v>
      </c>
      <c r="H494" s="57">
        <v>9</v>
      </c>
      <c r="I494" s="57">
        <v>17.8</v>
      </c>
      <c r="J494" s="57"/>
      <c r="K494" s="56"/>
      <c r="L494" s="57">
        <v>23</v>
      </c>
      <c r="M494" s="57">
        <v>3.6</v>
      </c>
      <c r="N494" s="57">
        <v>9.23</v>
      </c>
      <c r="O494" s="57">
        <v>14.11</v>
      </c>
      <c r="P494" s="57">
        <v>21.82</v>
      </c>
      <c r="Q494" s="57">
        <v>33</v>
      </c>
      <c r="R494" s="57">
        <v>46.83</v>
      </c>
      <c r="T494" s="57">
        <v>0</v>
      </c>
      <c r="W494" s="57">
        <v>7.68</v>
      </c>
      <c r="X494" s="56"/>
      <c r="Z494" s="57">
        <v>28</v>
      </c>
      <c r="AA494" s="57">
        <v>9.5</v>
      </c>
      <c r="AD494" s="57">
        <v>17.920000000000002</v>
      </c>
      <c r="AE494" s="57">
        <v>10.4</v>
      </c>
      <c r="AG494" s="56"/>
      <c r="AJ494" s="57">
        <v>8</v>
      </c>
      <c r="AK494" s="57">
        <v>15</v>
      </c>
      <c r="AL494" s="56" t="s">
        <v>183</v>
      </c>
      <c r="AM494" s="57">
        <v>12.2</v>
      </c>
      <c r="AO494" s="57">
        <v>3.97</v>
      </c>
      <c r="AP494" s="57">
        <v>10</v>
      </c>
      <c r="AQ494" s="56"/>
      <c r="AR494" s="57">
        <v>4.7</v>
      </c>
      <c r="AS494" s="56"/>
      <c r="AV494" s="57">
        <v>4</v>
      </c>
      <c r="AY494" s="57"/>
      <c r="AZ494" s="56"/>
      <c r="BC494" s="57">
        <v>51</v>
      </c>
      <c r="BE494" s="57"/>
      <c r="BF494" s="57">
        <v>3.46</v>
      </c>
      <c r="BG494" s="57"/>
    </row>
    <row r="495" spans="4:60">
      <c r="K495" s="57"/>
      <c r="S495" s="56"/>
      <c r="U495" s="56"/>
      <c r="X495" s="57"/>
      <c r="Y495" s="56"/>
      <c r="AG495" s="57"/>
      <c r="AI495" s="56"/>
      <c r="AN495" s="56"/>
      <c r="AQ495" s="57"/>
      <c r="AS495" s="56"/>
      <c r="AT495" s="56"/>
      <c r="AZ495" s="57"/>
      <c r="BH495" s="56"/>
    </row>
    <row r="496" spans="4:60" ht="16.5">
      <c r="D496" s="56" t="s">
        <v>184</v>
      </c>
      <c r="E496" s="56" t="s">
        <v>184</v>
      </c>
      <c r="G496" s="56" t="s">
        <v>184</v>
      </c>
      <c r="H496" s="56" t="s">
        <v>184</v>
      </c>
      <c r="I496" s="56" t="s">
        <v>184</v>
      </c>
      <c r="J496" s="56"/>
      <c r="L496" s="56" t="s">
        <v>184</v>
      </c>
      <c r="M496" s="56" t="s">
        <v>184</v>
      </c>
      <c r="N496" s="56" t="s">
        <v>184</v>
      </c>
      <c r="O496" s="56" t="s">
        <v>184</v>
      </c>
      <c r="P496" s="56" t="s">
        <v>184</v>
      </c>
      <c r="Q496" s="56" t="s">
        <v>184</v>
      </c>
      <c r="R496" s="56" t="s">
        <v>184</v>
      </c>
      <c r="T496" s="56" t="s">
        <v>184</v>
      </c>
      <c r="V496" s="56" t="s">
        <v>184</v>
      </c>
      <c r="W496" s="56" t="s">
        <v>184</v>
      </c>
      <c r="Y496" s="57"/>
      <c r="Z496" s="56" t="s">
        <v>184</v>
      </c>
      <c r="AA496" s="56" t="s">
        <v>184</v>
      </c>
      <c r="AD496" s="56" t="s">
        <v>184</v>
      </c>
      <c r="AE496" s="56" t="s">
        <v>184</v>
      </c>
      <c r="AI496" s="57"/>
      <c r="AJ496" s="56" t="s">
        <v>184</v>
      </c>
      <c r="AK496" s="56" t="s">
        <v>184</v>
      </c>
      <c r="AL496" s="56" t="s">
        <v>184</v>
      </c>
      <c r="AM496" s="56" t="s">
        <v>184</v>
      </c>
      <c r="AN496" s="57"/>
      <c r="AO496" s="56" t="s">
        <v>184</v>
      </c>
      <c r="AP496" s="56" t="s">
        <v>184</v>
      </c>
      <c r="AR496" s="56" t="s">
        <v>184</v>
      </c>
      <c r="AS496" s="57"/>
      <c r="AT496" s="57"/>
      <c r="AV496" s="56" t="s">
        <v>184</v>
      </c>
      <c r="AY496" s="55"/>
      <c r="BC496" s="56" t="s">
        <v>184</v>
      </c>
      <c r="BE496" s="56"/>
      <c r="BF496" s="56" t="s">
        <v>184</v>
      </c>
      <c r="BG496" s="56"/>
      <c r="BH496" s="57"/>
    </row>
    <row r="497" spans="4:60">
      <c r="D497" s="57" t="s">
        <v>236</v>
      </c>
      <c r="E497" s="57" t="s">
        <v>236</v>
      </c>
      <c r="G497" s="57" t="s">
        <v>185</v>
      </c>
      <c r="H497" s="57" t="s">
        <v>185</v>
      </c>
      <c r="I497" s="57" t="s">
        <v>185</v>
      </c>
      <c r="J497" s="57"/>
      <c r="K497" s="56"/>
      <c r="L497" s="57" t="s">
        <v>185</v>
      </c>
      <c r="M497" s="57" t="s">
        <v>236</v>
      </c>
      <c r="N497" s="57" t="s">
        <v>185</v>
      </c>
      <c r="O497" s="57" t="s">
        <v>185</v>
      </c>
      <c r="P497" s="57" t="s">
        <v>185</v>
      </c>
      <c r="Q497" s="57" t="s">
        <v>185</v>
      </c>
      <c r="R497" s="57" t="s">
        <v>185</v>
      </c>
      <c r="T497" s="57" t="s">
        <v>1601</v>
      </c>
      <c r="U497" s="56"/>
      <c r="V497" s="57" t="s">
        <v>124</v>
      </c>
      <c r="W497" s="57" t="s">
        <v>236</v>
      </c>
      <c r="X497" s="56"/>
      <c r="Z497" s="57" t="s">
        <v>185</v>
      </c>
      <c r="AA497" s="57" t="s">
        <v>236</v>
      </c>
      <c r="AD497" s="57" t="s">
        <v>185</v>
      </c>
      <c r="AE497" s="57" t="s">
        <v>185</v>
      </c>
      <c r="AG497" s="56"/>
      <c r="AJ497" s="57" t="s">
        <v>185</v>
      </c>
      <c r="AK497" s="57" t="s">
        <v>185</v>
      </c>
      <c r="AL497" s="57" t="s">
        <v>124</v>
      </c>
      <c r="AM497" s="57" t="s">
        <v>185</v>
      </c>
      <c r="AO497" s="57" t="s">
        <v>185</v>
      </c>
      <c r="AP497" s="57" t="s">
        <v>185</v>
      </c>
      <c r="AQ497" s="56"/>
      <c r="AR497" s="57" t="s">
        <v>185</v>
      </c>
      <c r="AV497" s="57" t="s">
        <v>185</v>
      </c>
      <c r="AZ497" s="56"/>
      <c r="BC497" s="57" t="s">
        <v>185</v>
      </c>
      <c r="BE497" s="57"/>
      <c r="BF497" s="57" t="s">
        <v>236</v>
      </c>
      <c r="BG497" s="57"/>
    </row>
    <row r="498" spans="4:60">
      <c r="S498" s="56"/>
      <c r="U498" s="57"/>
      <c r="X498" s="57"/>
      <c r="Y498" s="56"/>
      <c r="AI498" s="56"/>
      <c r="AN498" s="56"/>
      <c r="AQ498" s="57"/>
      <c r="AS498" s="56"/>
      <c r="AT498" s="56"/>
      <c r="AZ498" s="57"/>
      <c r="BH498" s="56"/>
    </row>
    <row r="499" spans="4:60">
      <c r="D499" s="56" t="s">
        <v>186</v>
      </c>
      <c r="E499" s="56" t="s">
        <v>186</v>
      </c>
      <c r="G499" s="56" t="s">
        <v>186</v>
      </c>
      <c r="H499" s="56" t="s">
        <v>186</v>
      </c>
      <c r="I499" s="56" t="s">
        <v>186</v>
      </c>
      <c r="J499" s="56"/>
      <c r="K499" s="56"/>
      <c r="L499" s="56" t="s">
        <v>186</v>
      </c>
      <c r="M499" s="56" t="s">
        <v>186</v>
      </c>
      <c r="N499" s="56" t="s">
        <v>186</v>
      </c>
      <c r="O499" s="56" t="s">
        <v>186</v>
      </c>
      <c r="P499" s="56" t="s">
        <v>186</v>
      </c>
      <c r="Q499" s="56" t="s">
        <v>186</v>
      </c>
      <c r="R499" s="56" t="s">
        <v>186</v>
      </c>
      <c r="T499" s="56" t="s">
        <v>186</v>
      </c>
      <c r="V499" s="56" t="s">
        <v>186</v>
      </c>
      <c r="W499" s="56" t="s">
        <v>186</v>
      </c>
      <c r="Y499" s="57"/>
      <c r="Z499" s="56" t="s">
        <v>186</v>
      </c>
      <c r="AA499" s="56" t="s">
        <v>186</v>
      </c>
      <c r="AD499" s="56" t="s">
        <v>186</v>
      </c>
      <c r="AE499" s="56" t="s">
        <v>186</v>
      </c>
      <c r="AG499" s="56"/>
      <c r="AI499" s="57"/>
      <c r="AJ499" s="56" t="s">
        <v>186</v>
      </c>
      <c r="AK499" s="56" t="s">
        <v>186</v>
      </c>
      <c r="AL499" s="56" t="s">
        <v>186</v>
      </c>
      <c r="AM499" s="56" t="s">
        <v>186</v>
      </c>
      <c r="AN499" s="57"/>
      <c r="AO499" s="56" t="s">
        <v>186</v>
      </c>
      <c r="AP499" s="56" t="s">
        <v>186</v>
      </c>
      <c r="AR499" s="56" t="s">
        <v>186</v>
      </c>
      <c r="AS499" s="57"/>
      <c r="AT499" s="57"/>
      <c r="AV499" s="56" t="s">
        <v>186</v>
      </c>
      <c r="AY499" s="56"/>
      <c r="BC499" s="56" t="s">
        <v>186</v>
      </c>
      <c r="BE499" s="56"/>
      <c r="BF499" s="56" t="s">
        <v>186</v>
      </c>
      <c r="BG499" s="56"/>
      <c r="BH499" s="57"/>
    </row>
    <row r="500" spans="4:60">
      <c r="D500" s="57" t="s">
        <v>354</v>
      </c>
      <c r="E500" s="57" t="s">
        <v>332</v>
      </c>
      <c r="G500" s="57" t="s">
        <v>463</v>
      </c>
      <c r="H500" s="57" t="s">
        <v>372</v>
      </c>
      <c r="I500" s="57" t="s">
        <v>445</v>
      </c>
      <c r="K500" s="57"/>
      <c r="L500" s="57" t="s">
        <v>12180</v>
      </c>
      <c r="M500" s="57" t="s">
        <v>6401</v>
      </c>
      <c r="N500" s="57" t="s">
        <v>6622</v>
      </c>
      <c r="O500" s="57" t="s">
        <v>6884</v>
      </c>
      <c r="P500" s="57" t="s">
        <v>7619</v>
      </c>
      <c r="Q500" s="57" t="s">
        <v>7764</v>
      </c>
      <c r="R500" s="57" t="s">
        <v>8012</v>
      </c>
      <c r="S500" s="56"/>
      <c r="T500" s="57" t="s">
        <v>12322</v>
      </c>
      <c r="U500" s="56"/>
      <c r="V500" s="56"/>
      <c r="W500" s="57" t="s">
        <v>8711</v>
      </c>
      <c r="X500" s="56"/>
      <c r="Z500" s="57" t="s">
        <v>243</v>
      </c>
      <c r="AA500" s="57" t="s">
        <v>237</v>
      </c>
      <c r="AD500" s="57" t="s">
        <v>401</v>
      </c>
      <c r="AE500" s="57" t="s">
        <v>264</v>
      </c>
      <c r="AG500" s="57"/>
      <c r="AJ500" s="57" t="s">
        <v>9272</v>
      </c>
      <c r="AK500" s="57" t="s">
        <v>9440</v>
      </c>
      <c r="AM500" s="57" t="s">
        <v>515</v>
      </c>
      <c r="AO500" s="57" t="s">
        <v>283</v>
      </c>
      <c r="AP500" s="57" t="s">
        <v>9946</v>
      </c>
      <c r="AQ500" s="56"/>
      <c r="AR500" s="57" t="s">
        <v>10318</v>
      </c>
      <c r="AV500" s="57" t="s">
        <v>10822</v>
      </c>
      <c r="AY500" s="57"/>
      <c r="AZ500" s="56"/>
      <c r="BC500" s="57" t="s">
        <v>11375</v>
      </c>
      <c r="BE500" s="57"/>
      <c r="BF500" s="57" t="s">
        <v>11645</v>
      </c>
      <c r="BG500" s="57"/>
    </row>
    <row r="501" spans="4:60">
      <c r="L501" s="56"/>
      <c r="M501" s="56"/>
      <c r="N501" s="56"/>
      <c r="P501" s="56"/>
      <c r="S501" s="57"/>
      <c r="U501" s="57"/>
      <c r="V501" s="57"/>
      <c r="Y501" s="56"/>
      <c r="AI501" s="56"/>
      <c r="AK501" s="57"/>
      <c r="AN501" s="56"/>
      <c r="AP501" s="56"/>
      <c r="AQ501" s="57"/>
      <c r="AR501" s="56"/>
      <c r="AS501" s="56"/>
      <c r="AT501" s="56"/>
      <c r="AV501" s="56"/>
      <c r="BF501" s="56"/>
      <c r="BH501" s="56"/>
    </row>
    <row r="502" spans="4:60">
      <c r="J502" s="56"/>
      <c r="K502" s="56"/>
      <c r="L502" s="56"/>
      <c r="M502" s="57"/>
      <c r="N502" s="57"/>
      <c r="O502" s="56"/>
      <c r="P502" s="57"/>
      <c r="T502" s="56"/>
      <c r="X502" s="56"/>
      <c r="Y502" s="57"/>
      <c r="AG502" s="56"/>
      <c r="AI502" s="57"/>
      <c r="AJ502" s="56"/>
      <c r="AN502" s="57"/>
      <c r="AP502" s="57"/>
      <c r="AS502" s="57"/>
      <c r="AV502" s="57"/>
      <c r="AZ502" s="56"/>
      <c r="BC502" s="56"/>
      <c r="BE502" s="56"/>
      <c r="BG502" s="56"/>
      <c r="BH502" s="57"/>
    </row>
    <row r="503" spans="4:60" ht="16.5">
      <c r="E503" s="56" t="s">
        <v>176</v>
      </c>
      <c r="K503" s="57"/>
      <c r="L503" s="57"/>
      <c r="O503" s="57"/>
      <c r="Q503" s="55"/>
      <c r="R503" s="56" t="s">
        <v>176</v>
      </c>
      <c r="S503" s="56"/>
      <c r="T503" s="57"/>
      <c r="U503" s="56"/>
      <c r="V503" s="56"/>
      <c r="W503" s="56" t="s">
        <v>176</v>
      </c>
      <c r="X503" s="57"/>
      <c r="Z503" s="56" t="s">
        <v>176</v>
      </c>
      <c r="AE503" s="56" t="s">
        <v>176</v>
      </c>
      <c r="AG503" s="57"/>
      <c r="AJ503" s="57"/>
      <c r="AK503" s="56"/>
      <c r="AL503" s="56" t="s">
        <v>176</v>
      </c>
      <c r="AM503" s="56" t="s">
        <v>176</v>
      </c>
      <c r="AO503" s="56" t="s">
        <v>176</v>
      </c>
      <c r="AQ503" s="56"/>
      <c r="AR503" s="56"/>
      <c r="AT503" s="56"/>
      <c r="AZ503" s="57"/>
      <c r="BC503" s="57"/>
      <c r="BE503" s="57"/>
      <c r="BG503" s="57"/>
    </row>
    <row r="504" spans="4:60" ht="16.5">
      <c r="E504" s="57">
        <v>4.9000000000000002E-2</v>
      </c>
      <c r="J504" s="56"/>
      <c r="M504" s="56"/>
      <c r="N504" s="56"/>
      <c r="P504" s="56"/>
      <c r="R504" s="57">
        <v>7.3899999999999993E-2</v>
      </c>
      <c r="S504" s="57"/>
      <c r="U504" s="57"/>
      <c r="V504" s="57"/>
      <c r="W504" s="57">
        <v>1.5999999999999999E-6</v>
      </c>
      <c r="Y504" s="56"/>
      <c r="Z504" s="57">
        <v>2.9000000000000001E-2</v>
      </c>
      <c r="AE504" s="57">
        <v>2.9</v>
      </c>
      <c r="AI504" s="56"/>
      <c r="AK504" s="57"/>
      <c r="AM504" s="57">
        <v>4.9400000000000004</v>
      </c>
      <c r="AO504" s="57">
        <v>3.1800000000000001E-3</v>
      </c>
      <c r="AP504" s="56"/>
      <c r="AQ504" s="57"/>
      <c r="AR504" s="57"/>
      <c r="AS504" s="56"/>
      <c r="AT504" s="57"/>
      <c r="AV504" s="55"/>
      <c r="BF504" s="56"/>
      <c r="BH504" s="56"/>
    </row>
    <row r="505" spans="4:60">
      <c r="J505" s="57"/>
      <c r="K505" s="56"/>
      <c r="L505" s="56"/>
      <c r="N505" s="57"/>
      <c r="O505" s="56"/>
      <c r="P505" s="57"/>
      <c r="T505" s="56"/>
      <c r="X505" s="56"/>
      <c r="Y505" s="57"/>
      <c r="AG505" s="56"/>
      <c r="AI505" s="57"/>
      <c r="AJ505" s="56"/>
      <c r="AL505" s="56" t="s">
        <v>177</v>
      </c>
      <c r="AN505" s="56"/>
      <c r="AP505" s="57"/>
      <c r="AS505" s="56"/>
      <c r="AZ505" s="56"/>
      <c r="BC505" s="56"/>
      <c r="BE505" s="56"/>
      <c r="BG505" s="56"/>
      <c r="BH505" s="57"/>
    </row>
    <row r="506" spans="4:60">
      <c r="E506" s="56" t="s">
        <v>177</v>
      </c>
      <c r="K506" s="57"/>
      <c r="L506" s="57"/>
      <c r="M506" s="56"/>
      <c r="O506" s="57"/>
      <c r="Q506" s="56"/>
      <c r="R506" s="56" t="s">
        <v>177</v>
      </c>
      <c r="S506" s="56"/>
      <c r="T506" s="57"/>
      <c r="U506" s="56"/>
      <c r="V506" s="56"/>
      <c r="W506" s="56" t="s">
        <v>177</v>
      </c>
      <c r="X506" s="57"/>
      <c r="Z506" s="56" t="s">
        <v>177</v>
      </c>
      <c r="AE506" s="56" t="s">
        <v>177</v>
      </c>
      <c r="AG506" s="57"/>
      <c r="AJ506" s="57"/>
      <c r="AK506" s="56"/>
      <c r="AM506" s="56" t="s">
        <v>177</v>
      </c>
      <c r="AN506" s="57"/>
      <c r="AO506" s="56" t="s">
        <v>177</v>
      </c>
      <c r="AQ506" s="56"/>
      <c r="AR506" s="56"/>
      <c r="AS506" s="56"/>
      <c r="AT506" s="56"/>
      <c r="AZ506" s="57"/>
      <c r="BC506" s="57"/>
      <c r="BF506" s="56"/>
      <c r="BG506" s="57"/>
    </row>
    <row r="507" spans="4:60">
      <c r="J507" s="56"/>
      <c r="M507" s="57"/>
      <c r="N507" s="56"/>
      <c r="P507" s="56"/>
      <c r="Q507" s="57"/>
      <c r="R507" s="57">
        <v>117290</v>
      </c>
      <c r="S507" s="57"/>
      <c r="U507" s="57"/>
      <c r="V507" s="57"/>
      <c r="W507" s="57">
        <v>2726.7</v>
      </c>
      <c r="Y507" s="56"/>
      <c r="Z507" s="57">
        <v>63320</v>
      </c>
      <c r="AE507" s="57">
        <v>372801</v>
      </c>
      <c r="AI507" s="56"/>
      <c r="AK507" s="56"/>
      <c r="AL507" s="56" t="s">
        <v>178</v>
      </c>
      <c r="AM507" s="57">
        <v>499926.97</v>
      </c>
      <c r="AO507" s="57">
        <v>207352</v>
      </c>
      <c r="AP507" s="56"/>
      <c r="AQ507" s="57"/>
      <c r="AR507" s="57"/>
      <c r="AS507" s="56"/>
      <c r="AT507" s="57"/>
      <c r="AV507" s="56"/>
      <c r="BF507" s="57"/>
    </row>
    <row r="508" spans="4:60" ht="16.5">
      <c r="E508" s="56" t="s">
        <v>178</v>
      </c>
      <c r="J508" s="57"/>
      <c r="K508" s="56"/>
      <c r="L508" s="56"/>
      <c r="N508" s="57"/>
      <c r="O508" s="56"/>
      <c r="P508" s="57"/>
      <c r="T508" s="56"/>
      <c r="X508" s="56"/>
      <c r="AG508" s="56"/>
      <c r="AI508" s="57"/>
      <c r="AJ508" s="56"/>
      <c r="AK508" s="56"/>
      <c r="AL508" s="57" t="s">
        <v>171</v>
      </c>
      <c r="AN508" s="56"/>
      <c r="AV508" s="57"/>
      <c r="AZ508" s="56"/>
      <c r="BC508" s="56"/>
      <c r="BE508" s="56"/>
      <c r="BG508" s="56"/>
      <c r="BH508" s="55"/>
    </row>
    <row r="509" spans="4:60" ht="16.5">
      <c r="E509" s="57" t="s">
        <v>333</v>
      </c>
      <c r="K509" s="57"/>
      <c r="L509" s="57"/>
      <c r="M509" s="56"/>
      <c r="O509" s="57"/>
      <c r="R509" s="56" t="s">
        <v>178</v>
      </c>
      <c r="S509" s="56"/>
      <c r="T509" s="57"/>
      <c r="U509" s="56"/>
      <c r="V509" s="56"/>
      <c r="W509" s="56" t="s">
        <v>178</v>
      </c>
      <c r="X509" s="57"/>
      <c r="Y509" s="56"/>
      <c r="Z509" s="56" t="s">
        <v>178</v>
      </c>
      <c r="AE509" s="56" t="s">
        <v>178</v>
      </c>
      <c r="AG509" s="57"/>
      <c r="AJ509" s="56"/>
      <c r="AK509" s="55"/>
      <c r="AM509" s="56" t="s">
        <v>178</v>
      </c>
      <c r="AN509" s="57"/>
      <c r="AO509" s="56" t="s">
        <v>178</v>
      </c>
      <c r="AP509" s="56"/>
      <c r="AQ509" s="56"/>
      <c r="AR509" s="56"/>
      <c r="AS509" s="56"/>
      <c r="AT509" s="56"/>
      <c r="AZ509" s="57"/>
      <c r="BC509" s="57"/>
      <c r="BF509" s="56"/>
      <c r="BG509" s="57"/>
    </row>
    <row r="510" spans="4:60">
      <c r="J510" s="56"/>
      <c r="M510" s="57"/>
      <c r="N510" s="56"/>
      <c r="P510" s="56"/>
      <c r="R510" s="57" t="s">
        <v>285</v>
      </c>
      <c r="S510" s="57"/>
      <c r="V510" s="57"/>
      <c r="W510" s="57" t="s">
        <v>179</v>
      </c>
      <c r="Y510" s="57"/>
      <c r="Z510" s="57" t="s">
        <v>244</v>
      </c>
      <c r="AE510" s="57" t="s">
        <v>242</v>
      </c>
      <c r="AI510" s="56"/>
      <c r="AJ510" s="56"/>
      <c r="AL510" s="56" t="s">
        <v>180</v>
      </c>
      <c r="AM510" s="57" t="s">
        <v>242</v>
      </c>
      <c r="AO510" s="57" t="s">
        <v>187</v>
      </c>
      <c r="AP510" s="56"/>
      <c r="AQ510" s="57"/>
      <c r="AR510" s="57"/>
      <c r="AS510" s="56"/>
      <c r="AT510" s="57"/>
      <c r="BE510" s="56"/>
      <c r="BF510" s="57"/>
    </row>
    <row r="511" spans="4:60" ht="16.5">
      <c r="E511" s="56" t="s">
        <v>180</v>
      </c>
      <c r="J511" s="57"/>
      <c r="K511" s="56"/>
      <c r="L511" s="56"/>
      <c r="N511" s="57"/>
      <c r="O511" s="56"/>
      <c r="P511" s="57"/>
      <c r="T511" s="56"/>
      <c r="X511" s="56"/>
      <c r="AG511" s="56"/>
      <c r="AJ511" s="56"/>
      <c r="AN511" s="56"/>
      <c r="AP511" s="56"/>
      <c r="AS511" s="56"/>
      <c r="AZ511" s="56"/>
      <c r="BC511" s="56"/>
      <c r="BE511" s="57"/>
      <c r="BG511" s="56"/>
      <c r="BH511" s="55"/>
    </row>
    <row r="512" spans="4:60" ht="16.5">
      <c r="L512" s="56"/>
      <c r="M512" s="56"/>
      <c r="O512" s="57"/>
      <c r="R512" s="56" t="s">
        <v>180</v>
      </c>
      <c r="S512" s="56"/>
      <c r="T512" s="57"/>
      <c r="U512" s="55"/>
      <c r="V512" s="56"/>
      <c r="W512" s="56" t="s">
        <v>180</v>
      </c>
      <c r="X512" s="57"/>
      <c r="Y512" s="56"/>
      <c r="Z512" s="56" t="s">
        <v>180</v>
      </c>
      <c r="AE512" s="56" t="s">
        <v>180</v>
      </c>
      <c r="AI512" s="56"/>
      <c r="AK512" s="56"/>
      <c r="AL512" s="56" t="s">
        <v>181</v>
      </c>
      <c r="AM512" s="56" t="s">
        <v>180</v>
      </c>
      <c r="AN512" s="57"/>
      <c r="AO512" s="56" t="s">
        <v>180</v>
      </c>
      <c r="AP512" s="56"/>
      <c r="AQ512" s="56"/>
      <c r="AR512" s="56"/>
      <c r="AS512" s="56"/>
      <c r="AT512" s="56"/>
      <c r="AZ512" s="57"/>
      <c r="BC512" s="56"/>
      <c r="BF512" s="56"/>
      <c r="BG512" s="57"/>
    </row>
    <row r="513" spans="5:60">
      <c r="E513" s="56" t="s">
        <v>181</v>
      </c>
      <c r="J513" s="56"/>
      <c r="L513" s="56"/>
      <c r="M513" s="57"/>
      <c r="N513" s="56"/>
      <c r="P513" s="56"/>
      <c r="R513" s="57">
        <v>1586750</v>
      </c>
      <c r="W513" s="57">
        <v>2569800000</v>
      </c>
      <c r="Y513" s="57"/>
      <c r="Z513" s="57">
        <v>2182000</v>
      </c>
      <c r="AE513" s="57">
        <v>128000</v>
      </c>
      <c r="AI513" s="56"/>
      <c r="AJ513" s="56"/>
      <c r="AK513" s="57"/>
      <c r="AL513" s="57" t="s">
        <v>171</v>
      </c>
      <c r="AM513" s="57">
        <v>101203</v>
      </c>
      <c r="AO513" s="57">
        <v>65303585</v>
      </c>
      <c r="AP513" s="57"/>
      <c r="AQ513" s="57"/>
      <c r="AR513" s="57"/>
      <c r="AS513" s="57"/>
      <c r="AT513" s="57"/>
      <c r="BC513" s="56"/>
      <c r="BE513" s="56"/>
      <c r="BF513" s="57"/>
    </row>
    <row r="514" spans="5:60" ht="16.5">
      <c r="E514" s="57" t="s">
        <v>240</v>
      </c>
      <c r="J514" s="57"/>
      <c r="K514" s="56"/>
      <c r="L514" s="55"/>
      <c r="O514" s="56"/>
      <c r="T514" s="56"/>
      <c r="X514" s="56"/>
      <c r="AG514" s="56"/>
      <c r="AI514" s="56"/>
      <c r="AJ514" s="56"/>
      <c r="AN514" s="56"/>
      <c r="AZ514" s="56"/>
      <c r="BC514" s="56"/>
      <c r="BE514" s="57"/>
      <c r="BH514" s="56"/>
    </row>
    <row r="515" spans="5:60" ht="16.5">
      <c r="M515" s="56"/>
      <c r="R515" s="56" t="s">
        <v>181</v>
      </c>
      <c r="S515" s="55"/>
      <c r="T515" s="57"/>
      <c r="U515" s="56"/>
      <c r="V515" s="55"/>
      <c r="W515" s="56" t="s">
        <v>181</v>
      </c>
      <c r="X515" s="57"/>
      <c r="Y515" s="56"/>
      <c r="Z515" s="56" t="s">
        <v>181</v>
      </c>
      <c r="AE515" s="56" t="s">
        <v>181</v>
      </c>
      <c r="AI515" s="56"/>
      <c r="AJ515" s="56"/>
      <c r="AL515" s="56" t="s">
        <v>183</v>
      </c>
      <c r="AM515" s="56" t="s">
        <v>181</v>
      </c>
      <c r="AN515" s="57"/>
      <c r="AO515" s="56" t="s">
        <v>181</v>
      </c>
      <c r="AP515" s="56"/>
      <c r="AQ515" s="56"/>
      <c r="AR515" s="56"/>
      <c r="AS515" s="56"/>
      <c r="AT515" s="56"/>
      <c r="AY515" s="55"/>
      <c r="AZ515" s="57"/>
      <c r="BF515" s="56"/>
      <c r="BG515" s="56"/>
    </row>
    <row r="516" spans="5:60" ht="16.5">
      <c r="E516" s="56" t="s">
        <v>183</v>
      </c>
      <c r="J516" s="56"/>
      <c r="K516" s="56"/>
      <c r="M516" s="57"/>
      <c r="N516" s="55"/>
      <c r="P516" s="55"/>
      <c r="R516" s="57" t="s">
        <v>182</v>
      </c>
      <c r="U516" s="57"/>
      <c r="W516" s="57" t="s">
        <v>240</v>
      </c>
      <c r="Y516" s="57"/>
      <c r="Z516" s="57" t="s">
        <v>240</v>
      </c>
      <c r="AE516" s="57" t="s">
        <v>240</v>
      </c>
      <c r="AG516" s="56"/>
      <c r="AI516" s="57"/>
      <c r="AJ516" s="56"/>
      <c r="AM516" s="57" t="s">
        <v>240</v>
      </c>
      <c r="AO516" s="57" t="s">
        <v>182</v>
      </c>
      <c r="AP516" s="57"/>
      <c r="AQ516" s="57"/>
      <c r="AR516" s="57"/>
      <c r="AS516" s="57"/>
      <c r="AT516" s="57"/>
      <c r="BC516" s="56"/>
      <c r="BE516" s="56"/>
      <c r="BF516" s="57"/>
      <c r="BG516" s="57"/>
    </row>
    <row r="517" spans="5:60" ht="16.5">
      <c r="E517" s="57">
        <v>1.97</v>
      </c>
      <c r="K517" s="57"/>
      <c r="L517" s="56"/>
      <c r="O517" s="55"/>
      <c r="T517" s="56"/>
      <c r="X517" s="55"/>
      <c r="AG517" s="57"/>
      <c r="AJ517" s="57"/>
      <c r="AL517" s="56" t="s">
        <v>184</v>
      </c>
      <c r="AN517" s="56"/>
      <c r="AZ517" s="56"/>
      <c r="BC517" s="57"/>
      <c r="BE517" s="57"/>
    </row>
    <row r="518" spans="5:60" ht="16.5">
      <c r="L518" s="57"/>
      <c r="M518" s="56"/>
      <c r="R518" s="56" t="s">
        <v>183</v>
      </c>
      <c r="S518" s="56"/>
      <c r="V518" s="56"/>
      <c r="W518" s="56" t="s">
        <v>183</v>
      </c>
      <c r="Y518" s="56"/>
      <c r="Z518" s="56" t="s">
        <v>183</v>
      </c>
      <c r="AE518" s="56" t="s">
        <v>183</v>
      </c>
      <c r="AI518" s="56"/>
      <c r="AL518" s="57" t="s">
        <v>124</v>
      </c>
      <c r="AM518" s="56" t="s">
        <v>183</v>
      </c>
      <c r="AN518" s="57"/>
      <c r="AO518" s="56" t="s">
        <v>183</v>
      </c>
      <c r="AP518" s="56"/>
      <c r="AR518" s="56"/>
      <c r="AS518" s="56"/>
      <c r="AT518" s="55"/>
      <c r="AY518" s="56"/>
      <c r="BF518" s="56"/>
      <c r="BG518" s="56"/>
    </row>
    <row r="519" spans="5:60" ht="16.5">
      <c r="E519" s="56" t="s">
        <v>184</v>
      </c>
      <c r="J519" s="55"/>
      <c r="K519" s="56"/>
      <c r="N519" s="56"/>
      <c r="P519" s="56"/>
      <c r="R519" s="57">
        <v>44.79</v>
      </c>
      <c r="S519" s="57"/>
      <c r="T519" s="56"/>
      <c r="V519" s="57"/>
      <c r="W519" s="57">
        <v>8.08</v>
      </c>
      <c r="Y519" s="57"/>
      <c r="Z519" s="57">
        <v>34</v>
      </c>
      <c r="AE519" s="57">
        <v>18.2</v>
      </c>
      <c r="AG519" s="56"/>
      <c r="AI519" s="57"/>
      <c r="AJ519" s="56"/>
      <c r="AM519" s="57">
        <v>14</v>
      </c>
      <c r="AO519" s="57">
        <v>1.01</v>
      </c>
      <c r="AP519" s="57"/>
      <c r="AQ519" s="56"/>
      <c r="AS519" s="57"/>
      <c r="AZ519" s="56"/>
      <c r="BC519" s="56"/>
      <c r="BE519" s="56"/>
      <c r="BG519" s="57"/>
    </row>
    <row r="520" spans="5:60">
      <c r="E520" s="57" t="s">
        <v>236</v>
      </c>
      <c r="K520" s="57"/>
      <c r="N520" s="57"/>
      <c r="O520" s="56"/>
      <c r="P520" s="57"/>
      <c r="T520" s="57"/>
      <c r="X520" s="56"/>
      <c r="AG520" s="57"/>
      <c r="AJ520" s="57"/>
      <c r="AL520" s="56" t="s">
        <v>186</v>
      </c>
      <c r="AN520" s="56"/>
      <c r="AQ520" s="57"/>
      <c r="AR520" s="56"/>
      <c r="AY520" s="56"/>
      <c r="AZ520" s="57"/>
      <c r="BC520" s="57"/>
      <c r="BE520" s="57"/>
    </row>
    <row r="521" spans="5:60" ht="16.5">
      <c r="M521" s="56"/>
      <c r="O521" s="57"/>
      <c r="R521" s="56" t="s">
        <v>184</v>
      </c>
      <c r="W521" s="56" t="s">
        <v>184</v>
      </c>
      <c r="X521" s="57"/>
      <c r="Y521" s="56"/>
      <c r="Z521" s="56" t="s">
        <v>184</v>
      </c>
      <c r="AE521" s="56" t="s">
        <v>184</v>
      </c>
      <c r="AI521" s="56"/>
      <c r="AM521" s="56" t="s">
        <v>184</v>
      </c>
      <c r="AN521" s="57"/>
      <c r="AO521" s="56" t="s">
        <v>184</v>
      </c>
      <c r="AP521" s="56"/>
      <c r="AR521" s="56"/>
      <c r="AS521" s="56"/>
      <c r="AT521" s="56"/>
      <c r="AY521" s="344"/>
      <c r="BF521" s="55"/>
      <c r="BG521" s="56"/>
    </row>
    <row r="522" spans="5:60" ht="16.5">
      <c r="E522" s="56" t="s">
        <v>186</v>
      </c>
      <c r="J522" s="56"/>
      <c r="K522" s="56"/>
      <c r="Q522" s="55"/>
      <c r="R522" s="57" t="s">
        <v>185</v>
      </c>
      <c r="T522" s="56"/>
      <c r="W522" s="57" t="s">
        <v>185</v>
      </c>
      <c r="Z522" s="57" t="s">
        <v>185</v>
      </c>
      <c r="AE522" s="57" t="s">
        <v>185</v>
      </c>
      <c r="AG522" s="56"/>
      <c r="AI522" s="57"/>
      <c r="AJ522" s="56"/>
      <c r="AM522" s="57" t="s">
        <v>185</v>
      </c>
      <c r="AO522" s="57" t="s">
        <v>236</v>
      </c>
      <c r="AP522" s="56"/>
      <c r="AQ522" s="56"/>
      <c r="AR522" s="56"/>
      <c r="AS522" s="56"/>
      <c r="AT522" s="57"/>
      <c r="AZ522" s="56"/>
      <c r="BC522" s="56"/>
      <c r="BE522" s="56"/>
      <c r="BG522" s="57"/>
    </row>
    <row r="523" spans="5:60" ht="16.5">
      <c r="E523" s="57" t="s">
        <v>334</v>
      </c>
      <c r="J523" s="57"/>
      <c r="K523" s="57"/>
      <c r="M523" s="56"/>
      <c r="T523" s="57"/>
      <c r="AG523" s="57"/>
      <c r="AJ523" s="57"/>
      <c r="AN523" s="56"/>
      <c r="AP523" s="56"/>
      <c r="AQ523" s="57"/>
      <c r="AR523" s="56"/>
      <c r="AS523" s="56"/>
      <c r="AV523" s="55"/>
      <c r="AY523" s="56"/>
      <c r="AZ523" s="57"/>
      <c r="BC523" s="57"/>
    </row>
    <row r="524" spans="5:60" ht="16.5">
      <c r="M524" s="57"/>
      <c r="R524" s="56" t="s">
        <v>186</v>
      </c>
      <c r="W524" s="56" t="s">
        <v>186</v>
      </c>
      <c r="Y524" s="56"/>
      <c r="Z524" s="56" t="s">
        <v>186</v>
      </c>
      <c r="AE524" s="56" t="s">
        <v>186</v>
      </c>
      <c r="AI524" s="56"/>
      <c r="AL524" s="56" t="s">
        <v>176</v>
      </c>
      <c r="AM524" s="56" t="s">
        <v>186</v>
      </c>
      <c r="AN524" s="57"/>
      <c r="AO524" s="56" t="s">
        <v>186</v>
      </c>
      <c r="AP524" s="56"/>
      <c r="AR524" s="57"/>
      <c r="AS524" s="55"/>
      <c r="AY524" s="57"/>
      <c r="BF524" s="56"/>
      <c r="BG524" s="56"/>
    </row>
    <row r="525" spans="5:60" ht="16.5">
      <c r="K525" s="56"/>
      <c r="Q525" s="56"/>
      <c r="R525" s="57" t="s">
        <v>8013</v>
      </c>
      <c r="T525" s="56"/>
      <c r="W525" s="57" t="s">
        <v>8712</v>
      </c>
      <c r="Z525" s="57" t="s">
        <v>245</v>
      </c>
      <c r="AE525" s="57" t="s">
        <v>265</v>
      </c>
      <c r="AG525" s="56"/>
      <c r="AI525" s="56"/>
      <c r="AJ525" s="56"/>
      <c r="AM525" s="57" t="s">
        <v>516</v>
      </c>
      <c r="AO525" s="57" t="s">
        <v>284</v>
      </c>
      <c r="AQ525" s="56"/>
      <c r="AZ525" s="56"/>
      <c r="BC525" s="56"/>
      <c r="BE525" s="55"/>
      <c r="BF525" s="57"/>
      <c r="BG525" s="57"/>
    </row>
    <row r="526" spans="5:60">
      <c r="K526" s="57"/>
      <c r="M526" s="56"/>
      <c r="T526" s="57"/>
      <c r="W526" s="56"/>
      <c r="Y526" s="56"/>
      <c r="AG526" s="57"/>
      <c r="AI526" s="56"/>
      <c r="AJ526" s="56"/>
      <c r="AL526" s="56" t="s">
        <v>177</v>
      </c>
      <c r="AN526" s="56"/>
      <c r="AP526" s="56"/>
      <c r="AQ526" s="57"/>
      <c r="AR526" s="56"/>
      <c r="AV526" s="56"/>
      <c r="AY526" s="56"/>
      <c r="AZ526" s="57"/>
      <c r="BC526" s="57"/>
    </row>
    <row r="527" spans="5:60">
      <c r="M527" s="57"/>
      <c r="Q527" s="56"/>
      <c r="R527" s="56"/>
      <c r="W527" s="57"/>
      <c r="Y527" s="57"/>
      <c r="AI527" s="56"/>
      <c r="AJ527" s="56"/>
      <c r="AN527" s="57"/>
      <c r="AP527" s="56"/>
      <c r="AR527" s="57"/>
      <c r="AS527" s="56"/>
      <c r="AY527" s="57"/>
      <c r="BG527" s="56"/>
    </row>
    <row r="528" spans="5:60" ht="16.5">
      <c r="K528" s="56"/>
      <c r="Q528" s="57"/>
      <c r="R528" s="57"/>
      <c r="T528" s="56"/>
      <c r="AG528" s="56"/>
      <c r="AJ528" s="55"/>
      <c r="AK528" s="55"/>
      <c r="AL528" s="56" t="s">
        <v>178</v>
      </c>
      <c r="AP528" s="56"/>
      <c r="AQ528" s="56"/>
      <c r="AS528" s="57"/>
      <c r="AV528" s="56"/>
      <c r="AZ528" s="56"/>
      <c r="BC528" s="56"/>
      <c r="BE528" s="56"/>
      <c r="BG528" s="57"/>
    </row>
    <row r="529" spans="10:59">
      <c r="M529" s="56"/>
      <c r="T529" s="57"/>
      <c r="W529" s="56"/>
      <c r="Y529" s="56"/>
      <c r="AI529" s="56"/>
      <c r="AL529" s="57" t="s">
        <v>171</v>
      </c>
      <c r="AO529" s="56" t="s">
        <v>176</v>
      </c>
      <c r="AP529" s="56"/>
      <c r="AQ529" s="57"/>
      <c r="AR529" s="56"/>
      <c r="AV529" s="57"/>
      <c r="AY529" s="56"/>
      <c r="AZ529" s="57"/>
      <c r="BC529" s="56"/>
      <c r="BE529" s="57"/>
    </row>
    <row r="530" spans="10:59">
      <c r="M530" s="57"/>
      <c r="Q530" s="56"/>
      <c r="R530" s="56"/>
      <c r="W530" s="57"/>
      <c r="Y530" s="57"/>
      <c r="AI530" s="56"/>
      <c r="AN530" s="56"/>
      <c r="AO530" s="57">
        <v>0.111</v>
      </c>
      <c r="AP530" s="57"/>
      <c r="AR530" s="57"/>
      <c r="AY530" s="57"/>
      <c r="BC530" s="56"/>
      <c r="BG530" s="56"/>
    </row>
    <row r="531" spans="10:59" ht="16.5">
      <c r="K531" s="55"/>
      <c r="Q531" s="57"/>
      <c r="R531" s="57"/>
      <c r="T531" s="56"/>
      <c r="U531" s="55"/>
      <c r="AG531" s="55"/>
      <c r="AI531" s="56"/>
      <c r="AJ531" s="56"/>
      <c r="AK531" s="56"/>
      <c r="AL531" s="56" t="s">
        <v>180</v>
      </c>
      <c r="AN531" s="57"/>
      <c r="AQ531" s="56"/>
      <c r="AV531" s="56"/>
      <c r="AZ531" s="56"/>
      <c r="BC531" s="56"/>
      <c r="BG531" s="57"/>
    </row>
    <row r="532" spans="10:59">
      <c r="M532" s="56"/>
      <c r="T532" s="57"/>
      <c r="W532" s="56"/>
      <c r="Y532" s="56"/>
      <c r="AI532" s="56"/>
      <c r="AJ532" s="57"/>
      <c r="AO532" s="56" t="s">
        <v>177</v>
      </c>
      <c r="AP532" s="56"/>
      <c r="AQ532" s="57"/>
      <c r="AR532" s="56"/>
      <c r="AV532" s="57"/>
      <c r="AY532" s="56"/>
      <c r="AZ532" s="57"/>
    </row>
    <row r="533" spans="10:59" ht="16.5">
      <c r="L533" s="55"/>
      <c r="M533" s="57"/>
      <c r="Q533" s="56"/>
      <c r="R533" s="56"/>
      <c r="W533" s="57"/>
      <c r="Y533" s="57"/>
      <c r="AI533" s="57"/>
      <c r="AK533" s="56"/>
      <c r="AL533" s="56" t="s">
        <v>181</v>
      </c>
      <c r="AN533" s="56"/>
      <c r="AO533" s="57">
        <v>207352</v>
      </c>
      <c r="AP533" s="57"/>
      <c r="AR533" s="56"/>
      <c r="AY533" s="57"/>
      <c r="BC533" s="56"/>
      <c r="BG533" s="56"/>
    </row>
    <row r="534" spans="10:59" ht="16.5">
      <c r="K534" s="56"/>
      <c r="Q534" s="57"/>
      <c r="R534" s="57"/>
      <c r="S534" s="55"/>
      <c r="T534" s="55"/>
      <c r="U534" s="56"/>
      <c r="V534" s="55"/>
      <c r="AG534" s="56"/>
      <c r="AK534" s="57"/>
      <c r="AL534" s="57" t="s">
        <v>171</v>
      </c>
      <c r="AN534" s="57"/>
      <c r="AQ534" s="56"/>
      <c r="AR534" s="56"/>
      <c r="AV534" s="56"/>
      <c r="AZ534" s="56"/>
      <c r="BC534" s="57"/>
      <c r="BG534" s="57"/>
    </row>
    <row r="535" spans="10:59" ht="16.5">
      <c r="K535" s="57"/>
      <c r="M535" s="56"/>
      <c r="N535" s="55"/>
      <c r="P535" s="55"/>
      <c r="W535" s="56"/>
      <c r="Y535" s="56"/>
      <c r="AG535" s="57"/>
      <c r="AI535" s="56"/>
      <c r="AO535" s="56" t="s">
        <v>178</v>
      </c>
      <c r="AP535" s="56"/>
      <c r="AQ535" s="57"/>
      <c r="AR535" s="56"/>
      <c r="AV535" s="57"/>
      <c r="AY535" s="56"/>
    </row>
    <row r="536" spans="10:59" ht="16.5">
      <c r="L536" s="56"/>
      <c r="O536" s="55"/>
      <c r="Q536" s="56"/>
      <c r="R536" s="56"/>
      <c r="U536" s="56"/>
      <c r="X536" s="55"/>
      <c r="Y536" s="57"/>
      <c r="AI536" s="57"/>
      <c r="AK536" s="56"/>
      <c r="AL536" s="56" t="s">
        <v>183</v>
      </c>
      <c r="AN536" s="56"/>
      <c r="AO536" s="57" t="s">
        <v>285</v>
      </c>
      <c r="AP536" s="57"/>
      <c r="AY536" s="57"/>
      <c r="AZ536" s="56"/>
      <c r="BC536" s="56"/>
      <c r="BG536" s="56"/>
    </row>
    <row r="537" spans="10:59" ht="16.5">
      <c r="Q537" s="57"/>
      <c r="R537" s="57"/>
      <c r="S537" s="56"/>
      <c r="T537" s="56"/>
      <c r="U537" s="57"/>
      <c r="V537" s="56"/>
      <c r="AK537" s="57"/>
      <c r="AN537" s="57"/>
      <c r="AQ537" s="56"/>
      <c r="AR537" s="56"/>
      <c r="AT537" s="55"/>
      <c r="AV537" s="56"/>
      <c r="AZ537" s="57"/>
      <c r="BC537" s="57"/>
      <c r="BG537" s="57"/>
    </row>
    <row r="538" spans="10:59" ht="16.5">
      <c r="J538" s="55"/>
      <c r="L538" s="56"/>
      <c r="M538" s="55"/>
      <c r="N538" s="56"/>
      <c r="P538" s="56"/>
      <c r="T538" s="57"/>
      <c r="W538" s="55"/>
      <c r="Y538" s="56"/>
      <c r="AI538" s="56"/>
      <c r="AL538" s="56" t="s">
        <v>184</v>
      </c>
      <c r="AO538" s="56" t="s">
        <v>180</v>
      </c>
      <c r="AP538" s="56"/>
      <c r="AQ538" s="57"/>
      <c r="AR538" s="56"/>
      <c r="AV538" s="57"/>
      <c r="AY538" s="56"/>
      <c r="BG538" s="56"/>
    </row>
    <row r="539" spans="10:59">
      <c r="L539" s="57"/>
      <c r="O539" s="56"/>
      <c r="Q539" s="56"/>
      <c r="R539" s="56"/>
      <c r="S539" s="56"/>
      <c r="U539" s="56"/>
      <c r="V539" s="56"/>
      <c r="X539" s="56"/>
      <c r="AI539" s="57"/>
      <c r="AK539" s="56"/>
      <c r="AL539" s="57" t="s">
        <v>124</v>
      </c>
      <c r="AN539" s="56"/>
      <c r="AO539" s="57">
        <v>1872096</v>
      </c>
      <c r="AP539" s="56"/>
      <c r="AR539" s="56"/>
      <c r="AY539" s="57"/>
      <c r="AZ539" s="56"/>
      <c r="BC539" s="56"/>
    </row>
    <row r="540" spans="10:59" ht="16.5">
      <c r="N540" s="56"/>
      <c r="P540" s="56"/>
      <c r="Q540" s="57"/>
      <c r="R540" s="57"/>
      <c r="S540" s="57"/>
      <c r="U540" s="57"/>
      <c r="V540" s="57"/>
      <c r="AK540" s="57"/>
      <c r="AN540" s="57"/>
      <c r="AP540" s="56"/>
      <c r="AQ540" s="56"/>
      <c r="AR540" s="56"/>
      <c r="AT540" s="56"/>
      <c r="AV540" s="56"/>
      <c r="AZ540" s="57"/>
      <c r="BC540" s="57"/>
      <c r="BF540" s="55"/>
    </row>
    <row r="541" spans="10:59" ht="16.5">
      <c r="J541" s="56"/>
      <c r="L541" s="56"/>
      <c r="M541" s="56"/>
      <c r="N541" s="57"/>
      <c r="O541" s="56"/>
      <c r="P541" s="57"/>
      <c r="W541" s="56"/>
      <c r="X541" s="56"/>
      <c r="Y541" s="55"/>
      <c r="AI541" s="56"/>
      <c r="AL541" s="56" t="s">
        <v>186</v>
      </c>
      <c r="AO541" s="56" t="s">
        <v>181</v>
      </c>
      <c r="AP541" s="55"/>
      <c r="AQ541" s="57"/>
      <c r="AR541" s="57"/>
      <c r="AV541" s="57"/>
      <c r="AY541" s="56"/>
      <c r="BG541" s="56"/>
    </row>
    <row r="542" spans="10:59">
      <c r="L542" s="57"/>
      <c r="M542" s="57"/>
      <c r="O542" s="57"/>
      <c r="Q542" s="56"/>
      <c r="R542" s="56"/>
      <c r="S542" s="56"/>
      <c r="U542" s="56"/>
      <c r="V542" s="56"/>
      <c r="W542" s="57"/>
      <c r="X542" s="57"/>
      <c r="AI542" s="56"/>
      <c r="AK542" s="56"/>
      <c r="AN542" s="56"/>
      <c r="AO542" s="57" t="s">
        <v>182</v>
      </c>
      <c r="AT542" s="56"/>
      <c r="AY542" s="57"/>
      <c r="AZ542" s="56"/>
      <c r="BC542" s="56"/>
    </row>
    <row r="543" spans="10:59" ht="16.5">
      <c r="J543" s="56"/>
      <c r="N543" s="56"/>
      <c r="P543" s="56"/>
      <c r="Q543" s="57"/>
      <c r="R543" s="57"/>
      <c r="S543" s="57"/>
      <c r="U543" s="57"/>
      <c r="V543" s="57"/>
      <c r="AI543" s="56"/>
      <c r="AK543" s="57"/>
      <c r="AN543" s="57"/>
      <c r="AR543" s="56"/>
      <c r="AS543" s="55"/>
      <c r="AT543" s="57"/>
      <c r="AV543" s="56"/>
      <c r="AZ543" s="57"/>
      <c r="BC543" s="57"/>
      <c r="BF543" s="56"/>
      <c r="BG543" s="56"/>
    </row>
    <row r="544" spans="10:59" ht="16.5">
      <c r="J544" s="57"/>
      <c r="L544" s="56"/>
      <c r="N544" s="57"/>
      <c r="O544" s="56"/>
      <c r="P544" s="57"/>
      <c r="X544" s="56"/>
      <c r="Y544" s="56"/>
      <c r="AI544" s="55"/>
      <c r="AO544" s="56" t="s">
        <v>183</v>
      </c>
      <c r="AP544" s="56"/>
      <c r="AR544" s="57"/>
      <c r="AV544" s="57"/>
      <c r="BE544" s="55"/>
      <c r="BG544" s="57"/>
    </row>
    <row r="545" spans="10:59">
      <c r="L545" s="57"/>
      <c r="O545" s="57"/>
      <c r="Q545" s="56"/>
      <c r="R545" s="56"/>
      <c r="S545" s="56"/>
      <c r="U545" s="56"/>
      <c r="V545" s="56"/>
      <c r="X545" s="57"/>
      <c r="Y545" s="57"/>
      <c r="AK545" s="56"/>
      <c r="AL545" s="56" t="s">
        <v>176</v>
      </c>
      <c r="AN545" s="56"/>
      <c r="AO545" s="57">
        <v>4.4800000000000004</v>
      </c>
      <c r="AP545" s="57"/>
      <c r="AQ545" s="56"/>
      <c r="AT545" s="56"/>
      <c r="AZ545" s="56"/>
      <c r="BC545" s="56"/>
      <c r="BF545" s="56"/>
    </row>
    <row r="546" spans="10:59">
      <c r="J546" s="56"/>
      <c r="N546" s="56"/>
      <c r="P546" s="56"/>
      <c r="Q546" s="57"/>
      <c r="R546" s="57"/>
      <c r="S546" s="57"/>
      <c r="U546" s="57"/>
      <c r="V546" s="57"/>
      <c r="AK546" s="57"/>
      <c r="AN546" s="57"/>
      <c r="AQ546" s="57"/>
      <c r="AR546" s="56"/>
      <c r="AS546" s="56"/>
      <c r="AT546" s="57"/>
      <c r="AV546" s="56"/>
      <c r="AZ546" s="57"/>
      <c r="BC546" s="56"/>
      <c r="BF546" s="344"/>
      <c r="BG546" s="56"/>
    </row>
    <row r="547" spans="10:59" ht="16.5">
      <c r="J547" s="57"/>
      <c r="L547" s="56"/>
      <c r="N547" s="57"/>
      <c r="O547" s="56"/>
      <c r="P547" s="57"/>
      <c r="X547" s="56"/>
      <c r="AI547" s="56"/>
      <c r="AJ547" s="55"/>
      <c r="AL547" s="56" t="s">
        <v>177</v>
      </c>
      <c r="AO547" s="56" t="s">
        <v>184</v>
      </c>
      <c r="AR547" s="57"/>
      <c r="AV547" s="57"/>
      <c r="BC547" s="56"/>
      <c r="BE547" s="56"/>
      <c r="BG547" s="57"/>
    </row>
    <row r="548" spans="10:59" ht="16.5">
      <c r="L548" s="57"/>
      <c r="O548" s="57"/>
      <c r="Q548" s="56"/>
      <c r="R548" s="56"/>
      <c r="S548" s="56"/>
      <c r="U548" s="56"/>
      <c r="V548" s="56"/>
      <c r="X548" s="57"/>
      <c r="AI548" s="57"/>
      <c r="AK548" s="56"/>
      <c r="AN548" s="56"/>
      <c r="AO548" s="57" t="s">
        <v>185</v>
      </c>
      <c r="AQ548" s="56"/>
      <c r="AS548" s="56"/>
      <c r="AT548" s="56"/>
      <c r="AZ548" s="56"/>
      <c r="BC548" s="55"/>
      <c r="BF548" s="56"/>
    </row>
    <row r="549" spans="10:59">
      <c r="J549" s="56"/>
      <c r="N549" s="56"/>
      <c r="P549" s="56"/>
      <c r="Q549" s="57"/>
      <c r="R549" s="57"/>
      <c r="S549" s="57"/>
      <c r="U549" s="57"/>
      <c r="V549" s="57"/>
      <c r="AK549" s="57"/>
      <c r="AL549" s="56" t="s">
        <v>178</v>
      </c>
      <c r="AN549" s="57"/>
      <c r="AQ549" s="57"/>
      <c r="AR549" s="56"/>
      <c r="AS549" s="57"/>
      <c r="AT549" s="57"/>
      <c r="AV549" s="56"/>
      <c r="AZ549" s="57"/>
      <c r="BE549" s="56"/>
      <c r="BF549" s="57"/>
      <c r="BG549" s="56"/>
    </row>
    <row r="550" spans="10:59" ht="16.5">
      <c r="J550" s="57"/>
      <c r="K550" s="55"/>
      <c r="L550" s="56"/>
      <c r="N550" s="57"/>
      <c r="O550" s="56"/>
      <c r="P550" s="57"/>
      <c r="X550" s="56"/>
      <c r="AG550" s="55"/>
      <c r="AJ550" s="56"/>
      <c r="AL550" s="57" t="s">
        <v>171</v>
      </c>
      <c r="AO550" s="56" t="s">
        <v>186</v>
      </c>
      <c r="AR550" s="56"/>
      <c r="AV550" s="57"/>
      <c r="BE550" s="344"/>
      <c r="BG550" s="57"/>
    </row>
    <row r="551" spans="10:59" ht="16.5">
      <c r="L551" s="57"/>
      <c r="O551" s="57"/>
      <c r="S551" s="56"/>
      <c r="U551" s="56"/>
      <c r="V551" s="56"/>
      <c r="X551" s="57"/>
      <c r="AK551" s="56"/>
      <c r="AN551" s="56"/>
      <c r="AO551" s="57" t="s">
        <v>283</v>
      </c>
      <c r="AQ551" s="56"/>
      <c r="AR551" s="56"/>
      <c r="AS551" s="56"/>
      <c r="AT551" s="56"/>
      <c r="AZ551" s="55"/>
      <c r="BC551" s="56"/>
      <c r="BF551" s="56"/>
    </row>
    <row r="552" spans="10:59" ht="16.5">
      <c r="J552" s="56"/>
      <c r="N552" s="56"/>
      <c r="P552" s="56"/>
      <c r="Q552" s="56"/>
      <c r="R552" s="56"/>
      <c r="S552" s="57"/>
      <c r="U552" s="57"/>
      <c r="V552" s="57"/>
      <c r="AJ552" s="56"/>
      <c r="AK552" s="57"/>
      <c r="AL552" s="56" t="s">
        <v>180</v>
      </c>
      <c r="AN552" s="57"/>
      <c r="AQ552" s="57"/>
      <c r="AR552" s="55"/>
      <c r="AS552" s="57"/>
      <c r="AT552" s="57"/>
      <c r="BC552" s="57"/>
      <c r="BE552" s="56"/>
      <c r="BF552" s="57"/>
      <c r="BG552" s="56"/>
    </row>
    <row r="553" spans="10:59" ht="16.5">
      <c r="J553" s="57"/>
      <c r="K553" s="56"/>
      <c r="L553" s="56"/>
      <c r="N553" s="57"/>
      <c r="O553" s="56"/>
      <c r="P553" s="57"/>
      <c r="Q553" s="57"/>
      <c r="R553" s="57"/>
      <c r="T553" s="55"/>
      <c r="X553" s="56"/>
      <c r="AG553" s="56"/>
      <c r="AJ553" s="57"/>
      <c r="BE553" s="57"/>
      <c r="BG553" s="57"/>
    </row>
    <row r="554" spans="10:59">
      <c r="L554" s="57"/>
      <c r="O554" s="57"/>
      <c r="S554" s="56"/>
      <c r="U554" s="56"/>
      <c r="V554" s="56"/>
      <c r="X554" s="57"/>
      <c r="AK554" s="56"/>
      <c r="AL554" s="56" t="s">
        <v>181</v>
      </c>
      <c r="AQ554" s="56"/>
      <c r="AS554" s="56"/>
      <c r="AT554" s="56"/>
      <c r="AZ554" s="56"/>
      <c r="BF554" s="56"/>
    </row>
    <row r="555" spans="10:59">
      <c r="J555" s="56"/>
      <c r="K555" s="56"/>
      <c r="N555" s="56"/>
      <c r="P555" s="56"/>
      <c r="Q555" s="56"/>
      <c r="R555" s="56"/>
      <c r="S555" s="57"/>
      <c r="U555" s="57"/>
      <c r="V555" s="57"/>
      <c r="AG555" s="56"/>
      <c r="AJ555" s="56"/>
      <c r="AK555" s="57"/>
      <c r="AL555" s="57" t="s">
        <v>171</v>
      </c>
      <c r="AQ555" s="57"/>
      <c r="AR555" s="56"/>
      <c r="AS555" s="57"/>
      <c r="AT555" s="57"/>
      <c r="AZ555" s="57"/>
      <c r="BE555" s="56"/>
      <c r="BF555" s="57"/>
      <c r="BG555" s="56"/>
    </row>
    <row r="556" spans="10:59">
      <c r="J556" s="57"/>
      <c r="K556" s="57"/>
      <c r="L556" s="56"/>
      <c r="N556" s="57"/>
      <c r="O556" s="56"/>
      <c r="P556" s="57"/>
      <c r="Q556" s="57"/>
      <c r="R556" s="57"/>
      <c r="T556" s="56"/>
      <c r="X556" s="56"/>
      <c r="AG556" s="57"/>
      <c r="AJ556" s="57"/>
      <c r="AR556" s="57"/>
      <c r="BE556" s="57"/>
    </row>
    <row r="557" spans="10:59" ht="16.5">
      <c r="L557" s="57"/>
      <c r="M557" s="55"/>
      <c r="O557" s="57"/>
      <c r="S557" s="56"/>
      <c r="U557" s="56"/>
      <c r="V557" s="56"/>
      <c r="W557" s="55"/>
      <c r="X557" s="57"/>
      <c r="AL557" s="56" t="s">
        <v>183</v>
      </c>
      <c r="AQ557" s="56"/>
      <c r="AS557" s="56"/>
      <c r="AT557" s="56"/>
      <c r="BF557" s="56"/>
    </row>
    <row r="558" spans="10:59" ht="16.5">
      <c r="J558" s="56"/>
      <c r="K558" s="56"/>
      <c r="N558" s="56"/>
      <c r="P558" s="56"/>
      <c r="Q558" s="56"/>
      <c r="R558" s="56"/>
      <c r="S558" s="57"/>
      <c r="T558" s="56"/>
      <c r="U558" s="57"/>
      <c r="V558" s="57"/>
      <c r="AG558" s="56"/>
      <c r="AJ558" s="56"/>
      <c r="AQ558" s="57"/>
      <c r="AS558" s="57"/>
      <c r="AT558" s="57"/>
      <c r="BE558" s="56"/>
      <c r="BF558" s="57"/>
      <c r="BG558" s="55"/>
    </row>
    <row r="559" spans="10:59">
      <c r="J559" s="57"/>
      <c r="K559" s="57"/>
      <c r="L559" s="56"/>
      <c r="N559" s="57"/>
      <c r="O559" s="56"/>
      <c r="P559" s="57"/>
      <c r="Q559" s="57"/>
      <c r="R559" s="57"/>
      <c r="T559" s="57"/>
      <c r="X559" s="56"/>
      <c r="AG559" s="57"/>
      <c r="AJ559" s="57"/>
      <c r="AL559" s="56" t="s">
        <v>184</v>
      </c>
      <c r="BE559" s="57"/>
    </row>
    <row r="560" spans="10:59" ht="16.5">
      <c r="L560" s="57"/>
      <c r="M560" s="56"/>
      <c r="O560" s="57"/>
      <c r="S560" s="56"/>
      <c r="V560" s="56"/>
      <c r="W560" s="56"/>
      <c r="X560" s="57"/>
      <c r="Y560" s="55"/>
      <c r="AL560" s="57" t="s">
        <v>124</v>
      </c>
      <c r="AP560" s="55"/>
      <c r="AQ560" s="56"/>
      <c r="AS560" s="56"/>
      <c r="AT560" s="56"/>
      <c r="BF560" s="56"/>
    </row>
    <row r="561" spans="10:59">
      <c r="J561" s="56"/>
      <c r="K561" s="56"/>
      <c r="N561" s="56"/>
      <c r="P561" s="56"/>
      <c r="Q561" s="56"/>
      <c r="R561" s="56"/>
      <c r="S561" s="57"/>
      <c r="T561" s="56"/>
      <c r="U561" s="56"/>
      <c r="V561" s="57"/>
      <c r="AG561" s="56"/>
      <c r="AJ561" s="56"/>
      <c r="AQ561" s="57"/>
      <c r="AS561" s="57"/>
      <c r="AT561" s="57"/>
      <c r="BE561" s="56"/>
      <c r="BF561" s="57"/>
      <c r="BG561" s="56"/>
    </row>
    <row r="562" spans="10:59">
      <c r="J562" s="57"/>
      <c r="K562" s="57"/>
      <c r="L562" s="56"/>
      <c r="M562" s="56"/>
      <c r="N562" s="57"/>
      <c r="O562" s="56"/>
      <c r="P562" s="57"/>
      <c r="Q562" s="57"/>
      <c r="R562" s="57"/>
      <c r="T562" s="57"/>
      <c r="U562" s="57"/>
      <c r="W562" s="56"/>
      <c r="X562" s="56"/>
      <c r="AG562" s="57"/>
      <c r="AJ562" s="57"/>
      <c r="AL562" s="56" t="s">
        <v>186</v>
      </c>
      <c r="BE562" s="57"/>
      <c r="BG562" s="57"/>
    </row>
    <row r="563" spans="10:59" ht="16.5">
      <c r="L563" s="57"/>
      <c r="M563" s="57"/>
      <c r="O563" s="57"/>
      <c r="W563" s="57"/>
      <c r="X563" s="57"/>
      <c r="Y563" s="56"/>
      <c r="AI563" s="55"/>
      <c r="AP563" s="56"/>
      <c r="AQ563" s="56"/>
      <c r="AS563" s="56"/>
      <c r="AT563" s="56"/>
      <c r="BF563" s="56"/>
    </row>
    <row r="564" spans="10:59">
      <c r="J564" s="56"/>
      <c r="K564" s="56"/>
      <c r="Q564" s="56"/>
      <c r="R564" s="56"/>
      <c r="S564" s="56"/>
      <c r="T564" s="56"/>
      <c r="U564" s="56"/>
      <c r="V564" s="56"/>
      <c r="AG564" s="56"/>
      <c r="AJ564" s="56"/>
      <c r="AQ564" s="57"/>
      <c r="AS564" s="57"/>
      <c r="AT564" s="57"/>
      <c r="BE564" s="56"/>
      <c r="BF564" s="57"/>
    </row>
    <row r="565" spans="10:59">
      <c r="J565" s="57"/>
      <c r="K565" s="57"/>
      <c r="L565" s="56"/>
      <c r="M565" s="56"/>
      <c r="N565" s="56"/>
      <c r="P565" s="56"/>
      <c r="Q565" s="57"/>
      <c r="R565" s="57"/>
      <c r="S565" s="57"/>
      <c r="T565" s="57"/>
      <c r="U565" s="57"/>
      <c r="V565" s="57"/>
      <c r="W565" s="56"/>
      <c r="Y565" s="56"/>
      <c r="AG565" s="57"/>
      <c r="AJ565" s="57"/>
      <c r="AP565" s="56"/>
      <c r="BE565" s="57"/>
    </row>
    <row r="566" spans="10:59">
      <c r="M566" s="57"/>
      <c r="N566" s="57"/>
      <c r="O566" s="56"/>
      <c r="P566" s="57"/>
      <c r="W566" s="57"/>
      <c r="X566" s="56"/>
      <c r="Y566" s="57"/>
      <c r="AI566" s="56"/>
      <c r="AL566" s="56" t="s">
        <v>176</v>
      </c>
      <c r="AP566" s="57"/>
      <c r="AQ566" s="56"/>
      <c r="AS566" s="56"/>
      <c r="BF566" s="56"/>
    </row>
    <row r="567" spans="10:59" ht="16.5">
      <c r="K567" s="56"/>
      <c r="L567" s="56"/>
      <c r="O567" s="57"/>
      <c r="Q567" s="56"/>
      <c r="R567" s="56"/>
      <c r="S567" s="56"/>
      <c r="T567" s="56"/>
      <c r="U567" s="56"/>
      <c r="V567" s="56"/>
      <c r="X567" s="57"/>
      <c r="AG567" s="56"/>
      <c r="AJ567" s="56"/>
      <c r="AQ567" s="57"/>
      <c r="AS567" s="57"/>
      <c r="AT567" s="56"/>
      <c r="BC567" s="55"/>
      <c r="BE567" s="56"/>
      <c r="BF567" s="57"/>
    </row>
    <row r="568" spans="10:59">
      <c r="J568" s="56"/>
      <c r="K568" s="57"/>
      <c r="L568" s="57"/>
      <c r="M568" s="56"/>
      <c r="N568" s="56"/>
      <c r="P568" s="56"/>
      <c r="Q568" s="57"/>
      <c r="R568" s="57"/>
      <c r="S568" s="57"/>
      <c r="T568" s="57"/>
      <c r="U568" s="57"/>
      <c r="V568" s="57"/>
      <c r="W568" s="56"/>
      <c r="Y568" s="56"/>
      <c r="AG568" s="57"/>
      <c r="AI568" s="56"/>
      <c r="AJ568" s="57"/>
      <c r="AL568" s="56" t="s">
        <v>177</v>
      </c>
      <c r="AP568" s="56"/>
      <c r="AT568" s="57"/>
      <c r="BE568" s="57"/>
    </row>
    <row r="569" spans="10:59">
      <c r="J569" s="57"/>
      <c r="M569" s="57"/>
      <c r="N569" s="57"/>
      <c r="O569" s="56"/>
      <c r="P569" s="57"/>
      <c r="W569" s="57"/>
      <c r="X569" s="56"/>
      <c r="Y569" s="57"/>
      <c r="AI569" s="57"/>
      <c r="AP569" s="57"/>
      <c r="AS569" s="56"/>
    </row>
    <row r="570" spans="10:59" ht="16.5">
      <c r="K570" s="56"/>
      <c r="L570" s="56"/>
      <c r="O570" s="57"/>
      <c r="Q570" s="56"/>
      <c r="R570" s="56"/>
      <c r="S570" s="56"/>
      <c r="T570" s="56"/>
      <c r="U570" s="56"/>
      <c r="V570" s="56"/>
      <c r="X570" s="57"/>
      <c r="AG570" s="56"/>
      <c r="AJ570" s="56"/>
      <c r="AL570" s="56" t="s">
        <v>178</v>
      </c>
      <c r="AS570" s="57"/>
      <c r="AT570" s="56"/>
      <c r="AZ570" s="55"/>
      <c r="BC570" s="56"/>
      <c r="BE570" s="56"/>
      <c r="BF570" s="55"/>
    </row>
    <row r="571" spans="10:59" ht="16.5">
      <c r="J571" s="56"/>
      <c r="K571" s="57"/>
      <c r="L571" s="57"/>
      <c r="M571" s="56"/>
      <c r="N571" s="56"/>
      <c r="P571" s="56"/>
      <c r="Q571" s="57"/>
      <c r="R571" s="57"/>
      <c r="S571" s="57"/>
      <c r="T571" s="57"/>
      <c r="U571" s="57"/>
      <c r="V571" s="57"/>
      <c r="W571" s="56"/>
      <c r="Y571" s="56"/>
      <c r="AG571" s="57"/>
      <c r="AI571" s="56"/>
      <c r="AJ571" s="57"/>
      <c r="AL571" s="57" t="s">
        <v>171</v>
      </c>
      <c r="AP571" s="56"/>
      <c r="AR571" s="55"/>
      <c r="AT571" s="57"/>
      <c r="BE571" s="57"/>
    </row>
    <row r="572" spans="10:59">
      <c r="J572" s="57"/>
      <c r="M572" s="57"/>
      <c r="N572" s="57"/>
      <c r="O572" s="56"/>
      <c r="P572" s="57"/>
      <c r="W572" s="57"/>
      <c r="X572" s="56"/>
      <c r="Y572" s="57"/>
      <c r="AI572" s="57"/>
      <c r="AP572" s="57"/>
      <c r="BC572" s="56"/>
    </row>
    <row r="573" spans="10:59" ht="16.5">
      <c r="K573" s="56"/>
      <c r="L573" s="56"/>
      <c r="O573" s="57"/>
      <c r="Q573" s="56"/>
      <c r="R573" s="56"/>
      <c r="S573" s="56"/>
      <c r="T573" s="56"/>
      <c r="U573" s="56"/>
      <c r="V573" s="56"/>
      <c r="X573" s="57"/>
      <c r="AG573" s="56"/>
      <c r="AJ573" s="56"/>
      <c r="AL573" s="56" t="s">
        <v>180</v>
      </c>
      <c r="AS573" s="56"/>
      <c r="AT573" s="56"/>
      <c r="AZ573" s="56"/>
      <c r="BC573" s="57"/>
      <c r="BF573" s="55"/>
    </row>
    <row r="574" spans="10:59" ht="16.5">
      <c r="J574" s="56"/>
      <c r="K574" s="57"/>
      <c r="L574" s="57"/>
      <c r="M574" s="56"/>
      <c r="N574" s="56"/>
      <c r="P574" s="56"/>
      <c r="Q574" s="57"/>
      <c r="R574" s="57"/>
      <c r="S574" s="57"/>
      <c r="T574" s="57"/>
      <c r="U574" s="57"/>
      <c r="V574" s="57"/>
      <c r="W574" s="56"/>
      <c r="Y574" s="56"/>
      <c r="AG574" s="57"/>
      <c r="AI574" s="56"/>
      <c r="AJ574" s="57"/>
      <c r="AP574" s="56"/>
      <c r="AR574" s="56"/>
      <c r="AS574" s="57"/>
      <c r="AT574" s="57"/>
      <c r="BE574" s="55"/>
    </row>
    <row r="575" spans="10:59">
      <c r="J575" s="57"/>
      <c r="M575" s="57"/>
      <c r="N575" s="57"/>
      <c r="O575" s="56"/>
      <c r="P575" s="57"/>
      <c r="W575" s="57"/>
      <c r="X575" s="56"/>
      <c r="Y575" s="57"/>
      <c r="AI575" s="57"/>
      <c r="AL575" s="56" t="s">
        <v>181</v>
      </c>
      <c r="AP575" s="57"/>
      <c r="AZ575" s="56"/>
      <c r="BC575" s="56"/>
    </row>
    <row r="576" spans="10:59">
      <c r="K576" s="56"/>
      <c r="L576" s="56"/>
      <c r="O576" s="57"/>
      <c r="S576" s="56"/>
      <c r="T576" s="56"/>
      <c r="U576" s="56"/>
      <c r="V576" s="56"/>
      <c r="X576" s="57"/>
      <c r="AG576" s="56"/>
      <c r="AL576" s="57" t="s">
        <v>171</v>
      </c>
      <c r="AR576" s="56"/>
      <c r="AS576" s="56"/>
      <c r="AT576" s="56"/>
      <c r="AZ576" s="344"/>
      <c r="BC576" s="57"/>
      <c r="BF576" s="56"/>
    </row>
    <row r="577" spans="10:59" ht="16.5">
      <c r="J577" s="56"/>
      <c r="K577" s="57"/>
      <c r="L577" s="57"/>
      <c r="M577" s="56"/>
      <c r="N577" s="56"/>
      <c r="P577" s="56"/>
      <c r="S577" s="57"/>
      <c r="T577" s="57"/>
      <c r="U577" s="57"/>
      <c r="V577" s="57"/>
      <c r="W577" s="56"/>
      <c r="Y577" s="56"/>
      <c r="AG577" s="57"/>
      <c r="AI577" s="56"/>
      <c r="AP577" s="56"/>
      <c r="AR577" s="57"/>
      <c r="AS577" s="57"/>
      <c r="AT577" s="57"/>
      <c r="BE577" s="55"/>
      <c r="BG577" s="55"/>
    </row>
    <row r="578" spans="10:59">
      <c r="J578" s="57"/>
      <c r="M578" s="57"/>
      <c r="N578" s="57"/>
      <c r="O578" s="56"/>
      <c r="P578" s="57"/>
      <c r="W578" s="57"/>
      <c r="X578" s="56"/>
      <c r="Y578" s="57"/>
      <c r="AI578" s="57"/>
      <c r="AL578" s="56" t="s">
        <v>183</v>
      </c>
      <c r="AP578" s="57"/>
      <c r="AZ578" s="56"/>
      <c r="BC578" s="56"/>
    </row>
    <row r="579" spans="10:59">
      <c r="L579" s="56"/>
      <c r="O579" s="57"/>
      <c r="S579" s="56"/>
      <c r="T579" s="56"/>
      <c r="U579" s="56"/>
      <c r="V579" s="56"/>
      <c r="X579" s="57"/>
      <c r="AR579" s="56"/>
      <c r="AS579" s="56"/>
      <c r="AT579" s="56"/>
      <c r="AZ579" s="57"/>
      <c r="BC579" s="57"/>
    </row>
    <row r="580" spans="10:59">
      <c r="J580" s="56"/>
      <c r="K580" s="56"/>
      <c r="L580" s="57"/>
      <c r="M580" s="56"/>
      <c r="N580" s="56"/>
      <c r="P580" s="56"/>
      <c r="S580" s="57"/>
      <c r="T580" s="57"/>
      <c r="U580" s="57"/>
      <c r="V580" s="57"/>
      <c r="W580" s="56"/>
      <c r="Y580" s="56"/>
      <c r="AI580" s="56"/>
      <c r="AL580" s="56" t="s">
        <v>184</v>
      </c>
      <c r="AP580" s="56"/>
      <c r="AR580" s="57"/>
      <c r="AS580" s="57"/>
      <c r="AT580" s="57"/>
      <c r="BE580" s="56"/>
      <c r="BG580" s="56"/>
    </row>
    <row r="581" spans="10:59">
      <c r="J581" s="57"/>
      <c r="K581" s="57"/>
      <c r="M581" s="57"/>
      <c r="N581" s="57"/>
      <c r="O581" s="56"/>
      <c r="P581" s="57"/>
      <c r="T581" s="57"/>
      <c r="W581" s="57"/>
      <c r="X581" s="56"/>
      <c r="Y581" s="57"/>
      <c r="AI581" s="57"/>
      <c r="AL581" s="57" t="s">
        <v>124</v>
      </c>
      <c r="AP581" s="57"/>
      <c r="AZ581" s="56"/>
      <c r="BC581" s="56"/>
    </row>
    <row r="582" spans="10:59">
      <c r="L582" s="56"/>
      <c r="O582" s="57"/>
      <c r="S582" s="56"/>
      <c r="U582" s="56"/>
      <c r="V582" s="56"/>
      <c r="X582" s="57"/>
      <c r="AR582" s="56"/>
      <c r="AS582" s="56"/>
      <c r="AT582" s="56"/>
      <c r="AZ582" s="57"/>
      <c r="BC582" s="57"/>
      <c r="BG582" s="56"/>
    </row>
    <row r="583" spans="10:59">
      <c r="J583" s="56"/>
      <c r="K583" s="56"/>
      <c r="M583" s="56"/>
      <c r="N583" s="56"/>
      <c r="P583" s="56"/>
      <c r="S583" s="57"/>
      <c r="T583" s="56"/>
      <c r="U583" s="57"/>
      <c r="V583" s="57"/>
      <c r="W583" s="56"/>
      <c r="Y583" s="56"/>
      <c r="AI583" s="56"/>
      <c r="AL583" s="56" t="s">
        <v>186</v>
      </c>
      <c r="AP583" s="56"/>
      <c r="AR583" s="57"/>
      <c r="AS583" s="57"/>
      <c r="AT583" s="57"/>
      <c r="BG583" s="344"/>
    </row>
    <row r="584" spans="10:59">
      <c r="J584" s="57"/>
      <c r="K584" s="57"/>
      <c r="L584" s="56"/>
      <c r="M584" s="57"/>
      <c r="N584" s="57"/>
      <c r="O584" s="56"/>
      <c r="P584" s="57"/>
      <c r="T584" s="57"/>
      <c r="W584" s="57"/>
      <c r="X584" s="56"/>
      <c r="Y584" s="57"/>
      <c r="AI584" s="57"/>
      <c r="AP584" s="57"/>
      <c r="AZ584" s="56"/>
      <c r="BC584" s="56"/>
    </row>
    <row r="585" spans="10:59">
      <c r="L585" s="57"/>
      <c r="O585" s="57"/>
      <c r="S585" s="56"/>
      <c r="V585" s="56"/>
      <c r="X585" s="57"/>
      <c r="AR585" s="56"/>
      <c r="AS585" s="56"/>
      <c r="AT585" s="56"/>
      <c r="AZ585" s="57"/>
      <c r="BC585" s="57"/>
      <c r="BG585" s="56"/>
    </row>
    <row r="586" spans="10:59">
      <c r="J586" s="56"/>
      <c r="K586" s="56"/>
      <c r="N586" s="56"/>
      <c r="P586" s="56"/>
      <c r="S586" s="57"/>
      <c r="T586" s="56"/>
      <c r="V586" s="57"/>
      <c r="Y586" s="56"/>
      <c r="AI586" s="56"/>
      <c r="AP586" s="56"/>
      <c r="AR586" s="57"/>
      <c r="AS586" s="57"/>
      <c r="AT586" s="57"/>
      <c r="BG586" s="57"/>
    </row>
    <row r="587" spans="10:59">
      <c r="J587" s="57"/>
      <c r="K587" s="57"/>
      <c r="L587" s="56"/>
      <c r="M587" s="56"/>
      <c r="N587" s="57"/>
      <c r="O587" s="56"/>
      <c r="P587" s="57"/>
      <c r="W587" s="56"/>
      <c r="X587" s="56"/>
      <c r="Y587" s="57"/>
      <c r="AI587" s="57"/>
      <c r="AL587" s="56" t="s">
        <v>176</v>
      </c>
      <c r="AP587" s="57"/>
      <c r="AZ587" s="56"/>
      <c r="BC587" s="56"/>
    </row>
    <row r="588" spans="10:59">
      <c r="L588" s="57"/>
      <c r="M588" s="57"/>
      <c r="O588" s="57"/>
      <c r="T588" s="56"/>
      <c r="W588" s="57"/>
      <c r="X588" s="57"/>
      <c r="AR588" s="56"/>
      <c r="AS588" s="56"/>
      <c r="AT588" s="56"/>
      <c r="AZ588" s="57"/>
      <c r="BC588" s="57"/>
      <c r="BG588" s="56"/>
    </row>
    <row r="589" spans="10:59">
      <c r="J589" s="56"/>
      <c r="K589" s="56"/>
      <c r="T589" s="57"/>
      <c r="AI589" s="56"/>
      <c r="AL589" s="56" t="s">
        <v>177</v>
      </c>
      <c r="AR589" s="57"/>
      <c r="AS589" s="57"/>
      <c r="AT589" s="57"/>
      <c r="BG589" s="57"/>
    </row>
    <row r="590" spans="10:59">
      <c r="J590" s="57"/>
      <c r="K590" s="57"/>
      <c r="L590" s="56"/>
      <c r="M590" s="56"/>
      <c r="W590" s="56"/>
      <c r="Y590" s="56"/>
      <c r="AI590" s="57"/>
      <c r="AP590" s="56"/>
      <c r="AZ590" s="56"/>
      <c r="BC590" s="56"/>
    </row>
    <row r="591" spans="10:59">
      <c r="L591" s="57"/>
      <c r="M591" s="57"/>
      <c r="T591" s="56"/>
      <c r="W591" s="57"/>
      <c r="X591" s="56"/>
      <c r="Y591" s="57"/>
      <c r="AL591" s="56" t="s">
        <v>178</v>
      </c>
      <c r="AP591" s="57"/>
      <c r="AR591" s="56"/>
      <c r="AS591" s="56"/>
      <c r="AZ591" s="57"/>
      <c r="BC591" s="57"/>
      <c r="BG591" s="56"/>
    </row>
    <row r="592" spans="10:59">
      <c r="K592" s="56"/>
      <c r="T592" s="57"/>
      <c r="X592" s="57"/>
      <c r="AL592" s="57" t="s">
        <v>171</v>
      </c>
      <c r="AR592" s="57"/>
      <c r="AS592" s="57"/>
      <c r="AT592" s="56"/>
      <c r="BG592" s="57"/>
    </row>
    <row r="593" spans="11:59">
      <c r="K593" s="57"/>
      <c r="L593" s="56"/>
      <c r="M593" s="56"/>
      <c r="W593" s="56"/>
      <c r="Y593" s="56"/>
      <c r="AP593" s="56"/>
      <c r="AT593" s="57"/>
      <c r="AZ593" s="56"/>
      <c r="BC593" s="56"/>
    </row>
    <row r="594" spans="11:59">
      <c r="L594" s="57"/>
      <c r="M594" s="57"/>
      <c r="T594" s="56"/>
      <c r="W594" s="57"/>
      <c r="X594" s="56"/>
      <c r="Y594" s="57"/>
      <c r="AL594" s="56" t="s">
        <v>180</v>
      </c>
      <c r="AP594" s="57"/>
      <c r="AR594" s="56"/>
      <c r="AS594" s="56"/>
      <c r="AZ594" s="57"/>
      <c r="BG594" s="56"/>
    </row>
    <row r="595" spans="11:59">
      <c r="K595" s="56"/>
      <c r="T595" s="57"/>
      <c r="X595" s="57"/>
      <c r="AR595" s="57"/>
      <c r="AS595" s="57"/>
      <c r="AT595" s="56"/>
      <c r="BG595" s="57"/>
    </row>
    <row r="596" spans="11:59">
      <c r="K596" s="57"/>
      <c r="L596" s="56"/>
      <c r="M596" s="56"/>
      <c r="W596" s="56"/>
      <c r="Y596" s="56"/>
      <c r="AL596" s="56" t="s">
        <v>181</v>
      </c>
      <c r="AP596" s="56"/>
      <c r="AT596" s="57"/>
      <c r="AZ596" s="56"/>
    </row>
    <row r="597" spans="11:59">
      <c r="M597" s="57"/>
      <c r="T597" s="56"/>
      <c r="W597" s="57"/>
      <c r="X597" s="56"/>
      <c r="Y597" s="57"/>
      <c r="AL597" s="57" t="s">
        <v>171</v>
      </c>
      <c r="AP597" s="57"/>
      <c r="AR597" s="56"/>
      <c r="AZ597" s="57"/>
      <c r="BG597" s="56"/>
    </row>
    <row r="598" spans="11:59">
      <c r="K598" s="56"/>
      <c r="T598" s="57"/>
      <c r="X598" s="57"/>
      <c r="AR598" s="57"/>
      <c r="AS598" s="56"/>
      <c r="AT598" s="56"/>
      <c r="BG598" s="57"/>
    </row>
    <row r="599" spans="11:59">
      <c r="K599" s="57"/>
      <c r="L599" s="56"/>
      <c r="M599" s="56"/>
      <c r="W599" s="56"/>
      <c r="Y599" s="56"/>
      <c r="AL599" s="56" t="s">
        <v>183</v>
      </c>
      <c r="AP599" s="56"/>
      <c r="AS599" s="57"/>
      <c r="AT599" s="57"/>
    </row>
    <row r="600" spans="11:59">
      <c r="M600" s="57"/>
      <c r="T600" s="56"/>
      <c r="W600" s="57"/>
      <c r="X600" s="56"/>
      <c r="Y600" s="57"/>
      <c r="AP600" s="57"/>
      <c r="BG600" s="56"/>
    </row>
    <row r="601" spans="11:59">
      <c r="K601" s="56"/>
      <c r="L601" s="56"/>
      <c r="X601" s="57"/>
      <c r="AL601" s="56" t="s">
        <v>184</v>
      </c>
      <c r="AR601" s="56"/>
      <c r="AS601" s="56"/>
      <c r="AT601" s="56"/>
      <c r="BG601" s="57"/>
    </row>
    <row r="602" spans="11:59">
      <c r="K602" s="57"/>
      <c r="L602" s="57"/>
      <c r="M602" s="56"/>
      <c r="W602" s="56"/>
      <c r="Y602" s="56"/>
      <c r="AL602" s="57" t="s">
        <v>124</v>
      </c>
      <c r="AP602" s="56"/>
      <c r="AR602" s="57"/>
      <c r="AS602" s="57"/>
      <c r="AT602" s="57"/>
    </row>
    <row r="603" spans="11:59">
      <c r="M603" s="57"/>
      <c r="T603" s="56"/>
      <c r="W603" s="57"/>
      <c r="X603" s="56"/>
      <c r="Y603" s="57"/>
      <c r="AP603" s="57"/>
      <c r="BG603" s="56"/>
    </row>
    <row r="604" spans="11:59">
      <c r="L604" s="56"/>
      <c r="X604" s="57"/>
      <c r="AL604" s="56" t="s">
        <v>186</v>
      </c>
      <c r="AR604" s="56"/>
      <c r="AS604" s="56"/>
      <c r="AT604" s="56"/>
      <c r="BG604" s="57"/>
    </row>
    <row r="605" spans="11:59">
      <c r="L605" s="57"/>
      <c r="M605" s="56"/>
      <c r="T605" s="56"/>
      <c r="W605" s="56"/>
      <c r="Y605" s="56"/>
      <c r="AP605" s="56"/>
      <c r="AR605" s="57"/>
      <c r="AS605" s="57"/>
      <c r="AT605" s="57"/>
    </row>
    <row r="606" spans="11:59">
      <c r="M606" s="57"/>
      <c r="T606" s="57"/>
      <c r="W606" s="57"/>
      <c r="X606" s="56"/>
      <c r="Y606" s="57"/>
      <c r="AP606" s="57"/>
    </row>
    <row r="607" spans="11:59" ht="16.5">
      <c r="L607" s="56"/>
      <c r="X607" s="57"/>
      <c r="AR607" s="56"/>
      <c r="AS607" s="56"/>
      <c r="AT607" s="56"/>
      <c r="BG607" s="55"/>
    </row>
    <row r="608" spans="11:59">
      <c r="L608" s="57"/>
      <c r="M608" s="56"/>
      <c r="T608" s="56"/>
      <c r="W608" s="56"/>
      <c r="Y608" s="56"/>
      <c r="AL608" s="56" t="s">
        <v>176</v>
      </c>
      <c r="AP608" s="56"/>
      <c r="AR608" s="57"/>
      <c r="AS608" s="57"/>
      <c r="AT608" s="57"/>
    </row>
    <row r="609" spans="12:59">
      <c r="M609" s="57"/>
      <c r="T609" s="57"/>
      <c r="W609" s="57"/>
      <c r="X609" s="56"/>
      <c r="Y609" s="57"/>
      <c r="AP609" s="57"/>
    </row>
    <row r="610" spans="12:59" ht="16.5">
      <c r="L610" s="56"/>
      <c r="X610" s="57"/>
      <c r="AL610" s="56" t="s">
        <v>177</v>
      </c>
      <c r="AR610" s="56"/>
      <c r="AS610" s="56"/>
      <c r="AT610" s="56"/>
      <c r="BG610" s="55"/>
    </row>
    <row r="611" spans="12:59">
      <c r="L611" s="57"/>
      <c r="T611" s="56"/>
      <c r="Y611" s="56"/>
      <c r="AP611" s="56"/>
      <c r="AR611" s="57"/>
      <c r="AS611" s="57"/>
      <c r="AT611" s="57"/>
    </row>
    <row r="612" spans="12:59">
      <c r="T612" s="57"/>
      <c r="X612" s="56"/>
      <c r="Y612" s="57"/>
      <c r="AL612" s="56" t="s">
        <v>178</v>
      </c>
      <c r="AP612" s="57"/>
    </row>
    <row r="613" spans="12:59">
      <c r="L613" s="56"/>
      <c r="X613" s="57"/>
      <c r="AL613" s="57" t="s">
        <v>171</v>
      </c>
      <c r="AR613" s="56"/>
      <c r="AS613" s="56"/>
      <c r="AT613" s="56"/>
      <c r="BG613" s="56"/>
    </row>
    <row r="614" spans="12:59">
      <c r="T614" s="56"/>
      <c r="X614" s="56"/>
      <c r="AR614" s="57"/>
      <c r="AS614" s="57"/>
      <c r="AT614" s="57"/>
    </row>
    <row r="615" spans="12:59">
      <c r="T615" s="57"/>
      <c r="X615" s="57"/>
      <c r="AL615" s="56" t="s">
        <v>180</v>
      </c>
      <c r="AP615" s="56"/>
    </row>
    <row r="616" spans="12:59" ht="16.5">
      <c r="L616" s="55"/>
      <c r="AP616" s="57"/>
      <c r="AR616" s="56"/>
      <c r="AS616" s="56"/>
    </row>
    <row r="617" spans="12:59">
      <c r="T617" s="56"/>
      <c r="X617" s="56"/>
      <c r="AL617" s="56" t="s">
        <v>181</v>
      </c>
      <c r="AR617" s="57"/>
      <c r="AS617" s="57"/>
    </row>
    <row r="618" spans="12:59">
      <c r="X618" s="57"/>
      <c r="AL618" s="57" t="s">
        <v>171</v>
      </c>
      <c r="AP618" s="56"/>
      <c r="AT618" s="56"/>
    </row>
    <row r="619" spans="12:59">
      <c r="L619" s="56"/>
      <c r="AP619" s="57"/>
      <c r="AR619" s="56"/>
      <c r="AS619" s="56"/>
      <c r="AT619" s="57"/>
    </row>
    <row r="620" spans="12:59" ht="16.5">
      <c r="L620" s="57"/>
      <c r="T620" s="55"/>
      <c r="X620" s="56"/>
      <c r="AL620" s="56" t="s">
        <v>183</v>
      </c>
      <c r="AR620" s="57"/>
      <c r="AS620" s="57"/>
    </row>
    <row r="621" spans="12:59">
      <c r="X621" s="57"/>
      <c r="AP621" s="56"/>
      <c r="AT621" s="56"/>
    </row>
    <row r="622" spans="12:59">
      <c r="AL622" s="56" t="s">
        <v>184</v>
      </c>
      <c r="AP622" s="57"/>
      <c r="AR622" s="56"/>
      <c r="AT622" s="57"/>
    </row>
    <row r="623" spans="12:59">
      <c r="T623" s="56"/>
      <c r="X623" s="56"/>
      <c r="AL623" s="57" t="s">
        <v>124</v>
      </c>
      <c r="AR623" s="57"/>
    </row>
    <row r="624" spans="12:59">
      <c r="T624" s="57"/>
      <c r="AP624" s="56"/>
      <c r="AS624" s="56"/>
      <c r="AT624" s="56"/>
    </row>
    <row r="625" spans="12:46">
      <c r="AL625" s="56" t="s">
        <v>186</v>
      </c>
      <c r="AP625" s="57"/>
      <c r="AS625" s="57"/>
      <c r="AT625" s="57"/>
    </row>
    <row r="626" spans="12:46" ht="16.5">
      <c r="X626" s="55"/>
      <c r="AR626" s="56"/>
    </row>
    <row r="627" spans="12:46">
      <c r="AP627" s="56"/>
      <c r="AR627" s="57"/>
      <c r="AS627" s="56"/>
      <c r="AT627" s="56"/>
    </row>
    <row r="628" spans="12:46">
      <c r="AP628" s="57"/>
      <c r="AS628" s="57"/>
      <c r="AT628" s="57"/>
    </row>
    <row r="629" spans="12:46">
      <c r="X629" s="56"/>
      <c r="AL629" s="56" t="s">
        <v>176</v>
      </c>
      <c r="AR629" s="56"/>
    </row>
    <row r="630" spans="12:46">
      <c r="X630" s="57"/>
      <c r="AP630" s="56"/>
      <c r="AR630" s="57"/>
      <c r="AS630" s="56"/>
      <c r="AT630" s="56"/>
    </row>
    <row r="631" spans="12:46">
      <c r="AL631" s="56" t="s">
        <v>177</v>
      </c>
      <c r="AP631" s="57"/>
      <c r="AS631" s="57"/>
      <c r="AT631" s="57"/>
    </row>
    <row r="632" spans="12:46">
      <c r="AR632" s="56"/>
    </row>
    <row r="633" spans="12:46">
      <c r="AL633" s="56" t="s">
        <v>178</v>
      </c>
      <c r="AP633" s="56"/>
      <c r="AR633" s="57"/>
      <c r="AS633" s="56"/>
      <c r="AT633" s="56"/>
    </row>
    <row r="634" spans="12:46">
      <c r="AL634" s="57" t="s">
        <v>171</v>
      </c>
      <c r="AP634" s="57"/>
      <c r="AS634" s="57"/>
      <c r="AT634" s="57"/>
    </row>
    <row r="635" spans="12:46" ht="16.5">
      <c r="L635" s="55"/>
      <c r="AR635" s="56"/>
    </row>
    <row r="636" spans="12:46">
      <c r="AL636" s="56" t="s">
        <v>180</v>
      </c>
      <c r="AP636" s="56"/>
      <c r="AR636" s="57"/>
      <c r="AS636" s="56"/>
      <c r="AT636" s="56"/>
    </row>
    <row r="637" spans="12:46">
      <c r="AP637" s="57"/>
      <c r="AS637" s="57"/>
      <c r="AT637" s="57"/>
    </row>
    <row r="638" spans="12:46">
      <c r="L638" s="56"/>
      <c r="AL638" s="56" t="s">
        <v>181</v>
      </c>
      <c r="AR638" s="56"/>
    </row>
    <row r="639" spans="12:46" ht="16.5">
      <c r="T639" s="55"/>
      <c r="AL639" s="57" t="s">
        <v>171</v>
      </c>
      <c r="AR639" s="57"/>
      <c r="AS639" s="56"/>
      <c r="AT639" s="56"/>
    </row>
    <row r="640" spans="12:46">
      <c r="L640" s="56"/>
      <c r="AS640" s="57"/>
      <c r="AT640" s="57"/>
    </row>
    <row r="641" spans="12:45">
      <c r="L641" s="57"/>
      <c r="AL641" s="56" t="s">
        <v>183</v>
      </c>
      <c r="AP641" s="56"/>
      <c r="AR641" s="56"/>
    </row>
    <row r="642" spans="12:45">
      <c r="T642" s="56"/>
      <c r="AP642" s="57"/>
      <c r="AR642" s="57"/>
      <c r="AS642" s="56"/>
    </row>
    <row r="643" spans="12:45">
      <c r="L643" s="56"/>
      <c r="AL643" s="56" t="s">
        <v>184</v>
      </c>
      <c r="AS643" s="57"/>
    </row>
    <row r="644" spans="12:45">
      <c r="L644" s="57"/>
      <c r="T644" s="56"/>
      <c r="AL644" s="57" t="s">
        <v>124</v>
      </c>
      <c r="AP644" s="56"/>
      <c r="AR644" s="56"/>
    </row>
    <row r="645" spans="12:45" ht="16.5">
      <c r="T645" s="57"/>
      <c r="X645" s="55"/>
      <c r="AP645" s="57"/>
      <c r="AR645" s="57"/>
      <c r="AS645" s="56"/>
    </row>
    <row r="646" spans="12:45">
      <c r="L646" s="56"/>
      <c r="AL646" s="56" t="s">
        <v>186</v>
      </c>
      <c r="AS646" s="57"/>
    </row>
    <row r="647" spans="12:45">
      <c r="L647" s="57"/>
      <c r="T647" s="56"/>
      <c r="AP647" s="56"/>
      <c r="AR647" s="56"/>
    </row>
    <row r="648" spans="12:45">
      <c r="T648" s="57"/>
      <c r="X648" s="56"/>
      <c r="AP648" s="57"/>
      <c r="AR648" s="57"/>
    </row>
    <row r="649" spans="12:45">
      <c r="L649" s="56"/>
    </row>
    <row r="650" spans="12:45">
      <c r="L650" s="57"/>
      <c r="T650" s="56"/>
      <c r="X650" s="56"/>
      <c r="AL650" s="56" t="s">
        <v>176</v>
      </c>
      <c r="AP650" s="56"/>
    </row>
    <row r="651" spans="12:45">
      <c r="T651" s="57"/>
      <c r="X651" s="57"/>
      <c r="AP651" s="57"/>
    </row>
    <row r="652" spans="12:45">
      <c r="L652" s="56"/>
      <c r="AL652" s="56" t="s">
        <v>177</v>
      </c>
      <c r="AR652" s="56"/>
    </row>
    <row r="653" spans="12:45">
      <c r="L653" s="57"/>
      <c r="T653" s="56"/>
      <c r="X653" s="56"/>
      <c r="AP653" s="56"/>
      <c r="AR653" s="57"/>
    </row>
    <row r="654" spans="12:45">
      <c r="T654" s="57"/>
      <c r="X654" s="57"/>
      <c r="AL654" s="56" t="s">
        <v>178</v>
      </c>
      <c r="AP654" s="57"/>
    </row>
    <row r="655" spans="12:45">
      <c r="L655" s="56"/>
      <c r="AL655" s="57" t="s">
        <v>171</v>
      </c>
      <c r="AR655" s="56"/>
    </row>
    <row r="656" spans="12:45">
      <c r="L656" s="57"/>
      <c r="T656" s="56"/>
      <c r="X656" s="56"/>
      <c r="AP656" s="56"/>
      <c r="AR656" s="57"/>
    </row>
    <row r="657" spans="12:44">
      <c r="T657" s="57"/>
      <c r="X657" s="57"/>
      <c r="AL657" s="56" t="s">
        <v>180</v>
      </c>
      <c r="AP657" s="57"/>
    </row>
    <row r="658" spans="12:44">
      <c r="L658" s="56"/>
      <c r="AR658" s="56"/>
    </row>
    <row r="659" spans="12:44">
      <c r="L659" s="57"/>
      <c r="T659" s="56"/>
      <c r="X659" s="56"/>
      <c r="AL659" s="56" t="s">
        <v>181</v>
      </c>
      <c r="AP659" s="56"/>
      <c r="AR659" s="57"/>
    </row>
    <row r="660" spans="12:44">
      <c r="T660" s="57"/>
      <c r="X660" s="57"/>
      <c r="AL660" s="57" t="s">
        <v>171</v>
      </c>
      <c r="AP660" s="57"/>
    </row>
    <row r="661" spans="12:44">
      <c r="L661" s="56"/>
      <c r="AR661" s="56"/>
    </row>
    <row r="662" spans="12:44">
      <c r="L662" s="57"/>
      <c r="T662" s="56"/>
      <c r="X662" s="56"/>
      <c r="AL662" s="56" t="s">
        <v>183</v>
      </c>
      <c r="AP662" s="56"/>
      <c r="AR662" s="57"/>
    </row>
    <row r="663" spans="12:44">
      <c r="T663" s="57"/>
      <c r="X663" s="57"/>
      <c r="AP663" s="57"/>
    </row>
    <row r="664" spans="12:44">
      <c r="AL664" s="56" t="s">
        <v>184</v>
      </c>
      <c r="AR664" s="56"/>
    </row>
    <row r="665" spans="12:44">
      <c r="L665" s="56"/>
      <c r="T665" s="56"/>
      <c r="X665" s="56"/>
      <c r="AL665" s="57" t="s">
        <v>124</v>
      </c>
      <c r="AR665" s="57"/>
    </row>
    <row r="666" spans="12:44">
      <c r="L666" s="57"/>
      <c r="T666" s="57"/>
      <c r="X666" s="57"/>
    </row>
    <row r="667" spans="12:44">
      <c r="AL667" s="56" t="s">
        <v>186</v>
      </c>
      <c r="AR667" s="56"/>
    </row>
    <row r="668" spans="12:44">
      <c r="L668" s="56"/>
      <c r="X668" s="56"/>
      <c r="AR668" s="57"/>
    </row>
    <row r="669" spans="12:44">
      <c r="L669" s="57"/>
      <c r="T669" s="56"/>
      <c r="X669" s="57"/>
    </row>
    <row r="670" spans="12:44">
      <c r="T670" s="57"/>
      <c r="AR670" s="56"/>
    </row>
    <row r="671" spans="12:44">
      <c r="L671" s="56"/>
      <c r="X671" s="56"/>
      <c r="AL671" s="56" t="s">
        <v>176</v>
      </c>
      <c r="AR671" s="57"/>
    </row>
    <row r="672" spans="12:44">
      <c r="L672" s="57"/>
      <c r="T672" s="56"/>
      <c r="X672" s="57"/>
    </row>
    <row r="673" spans="12:44">
      <c r="T673" s="57"/>
      <c r="AL673" s="56" t="s">
        <v>177</v>
      </c>
      <c r="AR673" s="56"/>
    </row>
    <row r="674" spans="12:44">
      <c r="L674" s="56"/>
      <c r="AR674" s="57"/>
    </row>
    <row r="675" spans="12:44">
      <c r="L675" s="57"/>
      <c r="T675" s="56"/>
      <c r="X675" s="56"/>
      <c r="AL675" s="56" t="s">
        <v>178</v>
      </c>
    </row>
    <row r="676" spans="12:44">
      <c r="T676" s="57"/>
      <c r="X676" s="57"/>
      <c r="AL676" s="57" t="s">
        <v>171</v>
      </c>
    </row>
    <row r="677" spans="12:44">
      <c r="L677" s="56"/>
    </row>
    <row r="678" spans="12:44">
      <c r="L678" s="57"/>
      <c r="T678" s="56"/>
      <c r="X678" s="56"/>
      <c r="AL678" s="56" t="s">
        <v>180</v>
      </c>
    </row>
    <row r="679" spans="12:44">
      <c r="T679" s="57"/>
      <c r="X679" s="57"/>
    </row>
    <row r="680" spans="12:44">
      <c r="L680" s="56"/>
      <c r="AL680" s="56" t="s">
        <v>181</v>
      </c>
    </row>
    <row r="681" spans="12:44">
      <c r="L681" s="57"/>
      <c r="T681" s="56"/>
      <c r="X681" s="56"/>
      <c r="AL681" s="57" t="s">
        <v>171</v>
      </c>
    </row>
    <row r="682" spans="12:44">
      <c r="T682" s="57"/>
      <c r="X682" s="57"/>
    </row>
    <row r="683" spans="12:44">
      <c r="L683" s="56"/>
      <c r="AL683" s="56" t="s">
        <v>183</v>
      </c>
    </row>
    <row r="684" spans="12:44">
      <c r="L684" s="57"/>
      <c r="T684" s="56"/>
      <c r="X684" s="56"/>
    </row>
    <row r="685" spans="12:44">
      <c r="T685" s="57"/>
      <c r="X685" s="57"/>
      <c r="AL685" s="56" t="s">
        <v>184</v>
      </c>
    </row>
    <row r="686" spans="12:44">
      <c r="L686" s="56"/>
      <c r="AL686" s="57" t="s">
        <v>124</v>
      </c>
    </row>
    <row r="687" spans="12:44">
      <c r="L687" s="57"/>
      <c r="T687" s="56"/>
      <c r="X687" s="56"/>
    </row>
    <row r="688" spans="12:44">
      <c r="T688" s="57"/>
      <c r="X688" s="57"/>
      <c r="AL688" s="56" t="s">
        <v>186</v>
      </c>
    </row>
    <row r="690" spans="20:38">
      <c r="T690" s="56"/>
      <c r="X690" s="56"/>
    </row>
    <row r="691" spans="20:38">
      <c r="T691" s="57"/>
      <c r="X691" s="57"/>
    </row>
    <row r="692" spans="20:38">
      <c r="AL692" s="56" t="s">
        <v>176</v>
      </c>
    </row>
    <row r="693" spans="20:38">
      <c r="X693" s="56"/>
    </row>
    <row r="694" spans="20:38">
      <c r="X694" s="57"/>
      <c r="AL694" s="56" t="s">
        <v>177</v>
      </c>
    </row>
    <row r="696" spans="20:38">
      <c r="X696" s="56"/>
      <c r="AL696" s="56" t="s">
        <v>178</v>
      </c>
    </row>
    <row r="697" spans="20:38">
      <c r="X697" s="57"/>
      <c r="AL697" s="57" t="s">
        <v>171</v>
      </c>
    </row>
    <row r="699" spans="20:38">
      <c r="AL699" s="56" t="s">
        <v>180</v>
      </c>
    </row>
    <row r="701" spans="20:38">
      <c r="AL701" s="56" t="s">
        <v>181</v>
      </c>
    </row>
    <row r="702" spans="20:38">
      <c r="AL702" s="57" t="s">
        <v>171</v>
      </c>
    </row>
    <row r="704" spans="20:38">
      <c r="AL704" s="56" t="s">
        <v>183</v>
      </c>
    </row>
    <row r="706" spans="38:38">
      <c r="AL706" s="56" t="s">
        <v>184</v>
      </c>
    </row>
    <row r="707" spans="38:38">
      <c r="AL707" s="57" t="s">
        <v>124</v>
      </c>
    </row>
    <row r="709" spans="38:38">
      <c r="AL709" s="56" t="s">
        <v>186</v>
      </c>
    </row>
    <row r="713" spans="38:38">
      <c r="AL713" s="56" t="s">
        <v>176</v>
      </c>
    </row>
    <row r="715" spans="38:38">
      <c r="AL715" s="56" t="s">
        <v>177</v>
      </c>
    </row>
    <row r="717" spans="38:38">
      <c r="AL717" s="56" t="s">
        <v>178</v>
      </c>
    </row>
    <row r="718" spans="38:38">
      <c r="AL718" s="57" t="s">
        <v>171</v>
      </c>
    </row>
    <row r="720" spans="38:38">
      <c r="AL720" s="56" t="s">
        <v>180</v>
      </c>
    </row>
    <row r="722" spans="38:38">
      <c r="AL722" s="56" t="s">
        <v>181</v>
      </c>
    </row>
    <row r="723" spans="38:38">
      <c r="AL723" s="57" t="s">
        <v>171</v>
      </c>
    </row>
    <row r="725" spans="38:38">
      <c r="AL725" s="56" t="s">
        <v>183</v>
      </c>
    </row>
    <row r="727" spans="38:38">
      <c r="AL727" s="56" t="s">
        <v>184</v>
      </c>
    </row>
    <row r="728" spans="38:38">
      <c r="AL728" s="57" t="s">
        <v>124</v>
      </c>
    </row>
    <row r="730" spans="38:38">
      <c r="AL730" s="56" t="s">
        <v>186</v>
      </c>
    </row>
    <row r="734" spans="38:38">
      <c r="AL734" s="56" t="s">
        <v>176</v>
      </c>
    </row>
    <row r="736" spans="38:38">
      <c r="AL736" s="56" t="s">
        <v>177</v>
      </c>
    </row>
    <row r="738" spans="38:38">
      <c r="AL738" s="56" t="s">
        <v>178</v>
      </c>
    </row>
    <row r="739" spans="38:38">
      <c r="AL739" s="57" t="s">
        <v>171</v>
      </c>
    </row>
    <row r="741" spans="38:38">
      <c r="AL741" s="56" t="s">
        <v>180</v>
      </c>
    </row>
    <row r="743" spans="38:38">
      <c r="AL743" s="56" t="s">
        <v>181</v>
      </c>
    </row>
    <row r="744" spans="38:38">
      <c r="AL744" s="57" t="s">
        <v>171</v>
      </c>
    </row>
    <row r="746" spans="38:38">
      <c r="AL746" s="56" t="s">
        <v>183</v>
      </c>
    </row>
    <row r="748" spans="38:38">
      <c r="AL748" s="56" t="s">
        <v>184</v>
      </c>
    </row>
    <row r="749" spans="38:38">
      <c r="AL749" s="57" t="s">
        <v>124</v>
      </c>
    </row>
    <row r="751" spans="38:38">
      <c r="AL751" s="56" t="s">
        <v>186</v>
      </c>
    </row>
    <row r="755" spans="38:38">
      <c r="AL755" s="56" t="s">
        <v>176</v>
      </c>
    </row>
    <row r="757" spans="38:38">
      <c r="AL757" s="56" t="s">
        <v>177</v>
      </c>
    </row>
    <row r="759" spans="38:38">
      <c r="AL759" s="56" t="s">
        <v>178</v>
      </c>
    </row>
    <row r="760" spans="38:38">
      <c r="AL760" s="57" t="s">
        <v>171</v>
      </c>
    </row>
    <row r="762" spans="38:38">
      <c r="AL762" s="56" t="s">
        <v>180</v>
      </c>
    </row>
    <row r="764" spans="38:38">
      <c r="AL764" s="56" t="s">
        <v>181</v>
      </c>
    </row>
    <row r="765" spans="38:38">
      <c r="AL765" s="57" t="s">
        <v>171</v>
      </c>
    </row>
    <row r="767" spans="38:38">
      <c r="AL767" s="56" t="s">
        <v>183</v>
      </c>
    </row>
    <row r="769" spans="38:38">
      <c r="AL769" s="56" t="s">
        <v>184</v>
      </c>
    </row>
    <row r="770" spans="38:38">
      <c r="AL770" s="57" t="s">
        <v>124</v>
      </c>
    </row>
    <row r="772" spans="38:38">
      <c r="AL772" s="56" t="s">
        <v>186</v>
      </c>
    </row>
    <row r="776" spans="38:38">
      <c r="AL776" s="56" t="s">
        <v>176</v>
      </c>
    </row>
    <row r="778" spans="38:38">
      <c r="AL778" s="56" t="s">
        <v>177</v>
      </c>
    </row>
    <row r="780" spans="38:38">
      <c r="AL780" s="56" t="s">
        <v>178</v>
      </c>
    </row>
    <row r="781" spans="38:38">
      <c r="AL781" s="57" t="s">
        <v>171</v>
      </c>
    </row>
    <row r="783" spans="38:38">
      <c r="AL783" s="56" t="s">
        <v>180</v>
      </c>
    </row>
    <row r="785" spans="38:38">
      <c r="AL785" s="56" t="s">
        <v>181</v>
      </c>
    </row>
    <row r="786" spans="38:38">
      <c r="AL786" s="57" t="s">
        <v>171</v>
      </c>
    </row>
    <row r="788" spans="38:38">
      <c r="AL788" s="56" t="s">
        <v>183</v>
      </c>
    </row>
    <row r="790" spans="38:38">
      <c r="AL790" s="56" t="s">
        <v>184</v>
      </c>
    </row>
    <row r="791" spans="38:38">
      <c r="AL791" s="57" t="s">
        <v>124</v>
      </c>
    </row>
    <row r="793" spans="38:38">
      <c r="AL793" s="56" t="s">
        <v>186</v>
      </c>
    </row>
    <row r="797" spans="38:38">
      <c r="AL797" s="56" t="s">
        <v>176</v>
      </c>
    </row>
    <row r="799" spans="38:38">
      <c r="AL799" s="56" t="s">
        <v>177</v>
      </c>
    </row>
    <row r="801" spans="38:38">
      <c r="AL801" s="56" t="s">
        <v>178</v>
      </c>
    </row>
    <row r="802" spans="38:38">
      <c r="AL802" s="57" t="s">
        <v>171</v>
      </c>
    </row>
    <row r="804" spans="38:38">
      <c r="AL804" s="56" t="s">
        <v>180</v>
      </c>
    </row>
    <row r="806" spans="38:38">
      <c r="AL806" s="56" t="s">
        <v>181</v>
      </c>
    </row>
    <row r="807" spans="38:38">
      <c r="AL807" s="57" t="s">
        <v>171</v>
      </c>
    </row>
    <row r="809" spans="38:38">
      <c r="AL809" s="56" t="s">
        <v>183</v>
      </c>
    </row>
    <row r="811" spans="38:38">
      <c r="AL811" s="56" t="s">
        <v>184</v>
      </c>
    </row>
    <row r="812" spans="38:38">
      <c r="AL812" s="57" t="s">
        <v>124</v>
      </c>
    </row>
    <row r="814" spans="38:38">
      <c r="AL814" s="56" t="s">
        <v>186</v>
      </c>
    </row>
    <row r="818" spans="38:38">
      <c r="AL818" s="56" t="s">
        <v>176</v>
      </c>
    </row>
    <row r="820" spans="38:38">
      <c r="AL820" s="56" t="s">
        <v>177</v>
      </c>
    </row>
    <row r="822" spans="38:38">
      <c r="AL822" s="56" t="s">
        <v>178</v>
      </c>
    </row>
    <row r="823" spans="38:38">
      <c r="AL823" s="57" t="s">
        <v>171</v>
      </c>
    </row>
    <row r="825" spans="38:38">
      <c r="AL825" s="56" t="s">
        <v>180</v>
      </c>
    </row>
    <row r="827" spans="38:38">
      <c r="AL827" s="56" t="s">
        <v>181</v>
      </c>
    </row>
    <row r="828" spans="38:38">
      <c r="AL828" s="57" t="s">
        <v>171</v>
      </c>
    </row>
    <row r="830" spans="38:38">
      <c r="AL830" s="56" t="s">
        <v>183</v>
      </c>
    </row>
    <row r="832" spans="38:38">
      <c r="AL832" s="56" t="s">
        <v>184</v>
      </c>
    </row>
    <row r="833" spans="38:38">
      <c r="AL833" s="57" t="s">
        <v>124</v>
      </c>
    </row>
    <row r="835" spans="38:38">
      <c r="AL835" s="56" t="s">
        <v>186</v>
      </c>
    </row>
    <row r="839" spans="38:38">
      <c r="AL839" s="56" t="s">
        <v>176</v>
      </c>
    </row>
    <row r="841" spans="38:38">
      <c r="AL841" s="56" t="s">
        <v>177</v>
      </c>
    </row>
    <row r="843" spans="38:38">
      <c r="AL843" s="56" t="s">
        <v>178</v>
      </c>
    </row>
    <row r="844" spans="38:38">
      <c r="AL844" s="57" t="s">
        <v>171</v>
      </c>
    </row>
    <row r="846" spans="38:38">
      <c r="AL846" s="56" t="s">
        <v>180</v>
      </c>
    </row>
    <row r="848" spans="38:38">
      <c r="AL848" s="56" t="s">
        <v>181</v>
      </c>
    </row>
    <row r="849" spans="38:38">
      <c r="AL849" s="57" t="s">
        <v>171</v>
      </c>
    </row>
    <row r="851" spans="38:38">
      <c r="AL851" s="56" t="s">
        <v>183</v>
      </c>
    </row>
    <row r="853" spans="38:38">
      <c r="AL853" s="56" t="s">
        <v>184</v>
      </c>
    </row>
    <row r="854" spans="38:38">
      <c r="AL854" s="57" t="s">
        <v>124</v>
      </c>
    </row>
    <row r="856" spans="38:38">
      <c r="AL856" s="56" t="s">
        <v>186</v>
      </c>
    </row>
    <row r="860" spans="38:38">
      <c r="AL860" s="56" t="s">
        <v>176</v>
      </c>
    </row>
    <row r="862" spans="38:38">
      <c r="AL862" s="56" t="s">
        <v>177</v>
      </c>
    </row>
    <row r="864" spans="38:38">
      <c r="AL864" s="56" t="s">
        <v>178</v>
      </c>
    </row>
    <row r="865" spans="38:38">
      <c r="AL865" s="57" t="s">
        <v>171</v>
      </c>
    </row>
    <row r="867" spans="38:38">
      <c r="AL867" s="56" t="s">
        <v>180</v>
      </c>
    </row>
    <row r="869" spans="38:38">
      <c r="AL869" s="56" t="s">
        <v>181</v>
      </c>
    </row>
    <row r="870" spans="38:38">
      <c r="AL870" s="57" t="s">
        <v>171</v>
      </c>
    </row>
    <row r="872" spans="38:38">
      <c r="AL872" s="56" t="s">
        <v>183</v>
      </c>
    </row>
    <row r="874" spans="38:38">
      <c r="AL874" s="56" t="s">
        <v>184</v>
      </c>
    </row>
    <row r="875" spans="38:38">
      <c r="AL875" s="57" t="s">
        <v>124</v>
      </c>
    </row>
    <row r="877" spans="38:38">
      <c r="AL877" s="56" t="s">
        <v>186</v>
      </c>
    </row>
    <row r="881" spans="38:38">
      <c r="AL881" s="56" t="s">
        <v>176</v>
      </c>
    </row>
    <row r="883" spans="38:38">
      <c r="AL883" s="56" t="s">
        <v>177</v>
      </c>
    </row>
    <row r="885" spans="38:38">
      <c r="AL885" s="56" t="s">
        <v>178</v>
      </c>
    </row>
    <row r="886" spans="38:38">
      <c r="AL886" s="57" t="s">
        <v>171</v>
      </c>
    </row>
    <row r="888" spans="38:38">
      <c r="AL888" s="56" t="s">
        <v>180</v>
      </c>
    </row>
    <row r="890" spans="38:38">
      <c r="AL890" s="56" t="s">
        <v>181</v>
      </c>
    </row>
    <row r="891" spans="38:38">
      <c r="AL891" s="57" t="s">
        <v>171</v>
      </c>
    </row>
    <row r="893" spans="38:38">
      <c r="AL893" s="56" t="s">
        <v>183</v>
      </c>
    </row>
    <row r="895" spans="38:38">
      <c r="AL895" s="56" t="s">
        <v>184</v>
      </c>
    </row>
    <row r="896" spans="38:38">
      <c r="AL896" s="57" t="s">
        <v>124</v>
      </c>
    </row>
    <row r="898" spans="38:38">
      <c r="AL898" s="56" t="s">
        <v>186</v>
      </c>
    </row>
    <row r="902" spans="38:38">
      <c r="AL902" s="56" t="s">
        <v>176</v>
      </c>
    </row>
    <row r="904" spans="38:38">
      <c r="AL904" s="56" t="s">
        <v>177</v>
      </c>
    </row>
    <row r="906" spans="38:38">
      <c r="AL906" s="56" t="s">
        <v>178</v>
      </c>
    </row>
    <row r="907" spans="38:38">
      <c r="AL907" s="57" t="s">
        <v>171</v>
      </c>
    </row>
    <row r="909" spans="38:38">
      <c r="AL909" s="56" t="s">
        <v>180</v>
      </c>
    </row>
    <row r="911" spans="38:38">
      <c r="AL911" s="56" t="s">
        <v>181</v>
      </c>
    </row>
    <row r="912" spans="38:38">
      <c r="AL912" s="57" t="s">
        <v>171</v>
      </c>
    </row>
    <row r="914" spans="38:38">
      <c r="AL914" s="56" t="s">
        <v>183</v>
      </c>
    </row>
    <row r="916" spans="38:38">
      <c r="AL916" s="56" t="s">
        <v>184</v>
      </c>
    </row>
    <row r="917" spans="38:38">
      <c r="AL917" s="57" t="s">
        <v>124</v>
      </c>
    </row>
    <row r="919" spans="38:38">
      <c r="AL919" s="56" t="s">
        <v>186</v>
      </c>
    </row>
    <row r="923" spans="38:38">
      <c r="AL923" s="56" t="s">
        <v>176</v>
      </c>
    </row>
    <row r="925" spans="38:38">
      <c r="AL925" s="56" t="s">
        <v>177</v>
      </c>
    </row>
    <row r="927" spans="38:38">
      <c r="AL927" s="56" t="s">
        <v>178</v>
      </c>
    </row>
    <row r="928" spans="38:38">
      <c r="AL928" s="57" t="s">
        <v>171</v>
      </c>
    </row>
    <row r="930" spans="38:38">
      <c r="AL930" s="56" t="s">
        <v>180</v>
      </c>
    </row>
    <row r="932" spans="38:38">
      <c r="AL932" s="56" t="s">
        <v>181</v>
      </c>
    </row>
    <row r="933" spans="38:38">
      <c r="AL933" s="57" t="s">
        <v>171</v>
      </c>
    </row>
    <row r="935" spans="38:38">
      <c r="AL935" s="56" t="s">
        <v>183</v>
      </c>
    </row>
    <row r="937" spans="38:38">
      <c r="AL937" s="56" t="s">
        <v>184</v>
      </c>
    </row>
    <row r="938" spans="38:38">
      <c r="AL938" s="57" t="s">
        <v>124</v>
      </c>
    </row>
    <row r="940" spans="38:38">
      <c r="AL940" s="56" t="s">
        <v>186</v>
      </c>
    </row>
    <row r="944" spans="38:38">
      <c r="AL944" s="56" t="s">
        <v>176</v>
      </c>
    </row>
    <row r="946" spans="38:38">
      <c r="AL946" s="56" t="s">
        <v>177</v>
      </c>
    </row>
    <row r="948" spans="38:38">
      <c r="AL948" s="56" t="s">
        <v>178</v>
      </c>
    </row>
    <row r="949" spans="38:38">
      <c r="AL949" s="57" t="s">
        <v>171</v>
      </c>
    </row>
    <row r="951" spans="38:38">
      <c r="AL951" s="56" t="s">
        <v>180</v>
      </c>
    </row>
    <row r="953" spans="38:38">
      <c r="AL953" s="56" t="s">
        <v>181</v>
      </c>
    </row>
    <row r="954" spans="38:38">
      <c r="AL954" s="57" t="s">
        <v>171</v>
      </c>
    </row>
    <row r="956" spans="38:38">
      <c r="AL956" s="56" t="s">
        <v>183</v>
      </c>
    </row>
    <row r="958" spans="38:38">
      <c r="AL958" s="56" t="s">
        <v>184</v>
      </c>
    </row>
    <row r="959" spans="38:38">
      <c r="AL959" s="57" t="s">
        <v>124</v>
      </c>
    </row>
    <row r="961" spans="38:38">
      <c r="AL961" s="56" t="s">
        <v>186</v>
      </c>
    </row>
    <row r="965" spans="38:38">
      <c r="AL965" s="56" t="s">
        <v>176</v>
      </c>
    </row>
    <row r="967" spans="38:38">
      <c r="AL967" s="56" t="s">
        <v>177</v>
      </c>
    </row>
    <row r="969" spans="38:38">
      <c r="AL969" s="56" t="s">
        <v>178</v>
      </c>
    </row>
    <row r="970" spans="38:38">
      <c r="AL970" s="57" t="s">
        <v>171</v>
      </c>
    </row>
    <row r="972" spans="38:38">
      <c r="AL972" s="56" t="s">
        <v>180</v>
      </c>
    </row>
    <row r="974" spans="38:38">
      <c r="AL974" s="56" t="s">
        <v>181</v>
      </c>
    </row>
    <row r="975" spans="38:38">
      <c r="AL975" s="57" t="s">
        <v>171</v>
      </c>
    </row>
    <row r="977" spans="38:38">
      <c r="AL977" s="56" t="s">
        <v>183</v>
      </c>
    </row>
    <row r="979" spans="38:38">
      <c r="AL979" s="56" t="s">
        <v>184</v>
      </c>
    </row>
    <row r="980" spans="38:38">
      <c r="AL980" s="57" t="s">
        <v>124</v>
      </c>
    </row>
    <row r="982" spans="38:38">
      <c r="AL982" s="56" t="s">
        <v>186</v>
      </c>
    </row>
    <row r="986" spans="38:38">
      <c r="AL986" s="56" t="s">
        <v>176</v>
      </c>
    </row>
    <row r="988" spans="38:38">
      <c r="AL988" s="56" t="s">
        <v>177</v>
      </c>
    </row>
    <row r="990" spans="38:38">
      <c r="AL990" s="56" t="s">
        <v>178</v>
      </c>
    </row>
    <row r="991" spans="38:38">
      <c r="AL991" s="57" t="s">
        <v>171</v>
      </c>
    </row>
    <row r="993" spans="38:38">
      <c r="AL993" s="56" t="s">
        <v>180</v>
      </c>
    </row>
    <row r="995" spans="38:38">
      <c r="AL995" s="56" t="s">
        <v>181</v>
      </c>
    </row>
    <row r="996" spans="38:38">
      <c r="AL996" s="57" t="s">
        <v>171</v>
      </c>
    </row>
    <row r="998" spans="38:38">
      <c r="AL998" s="56" t="s">
        <v>183</v>
      </c>
    </row>
    <row r="1000" spans="38:38">
      <c r="AL1000" s="56" t="s">
        <v>184</v>
      </c>
    </row>
    <row r="1001" spans="38:38">
      <c r="AL1001" s="57" t="s">
        <v>124</v>
      </c>
    </row>
    <row r="1003" spans="38:38">
      <c r="AL1003" s="56" t="s">
        <v>186</v>
      </c>
    </row>
    <row r="1007" spans="38:38">
      <c r="AL1007" s="56" t="s">
        <v>176</v>
      </c>
    </row>
    <row r="1009" spans="38:38">
      <c r="AL1009" s="56" t="s">
        <v>177</v>
      </c>
    </row>
    <row r="1011" spans="38:38">
      <c r="AL1011" s="56" t="s">
        <v>178</v>
      </c>
    </row>
    <row r="1012" spans="38:38">
      <c r="AL1012" s="57" t="s">
        <v>171</v>
      </c>
    </row>
    <row r="1014" spans="38:38">
      <c r="AL1014" s="56" t="s">
        <v>180</v>
      </c>
    </row>
    <row r="1016" spans="38:38">
      <c r="AL1016" s="56" t="s">
        <v>181</v>
      </c>
    </row>
    <row r="1017" spans="38:38">
      <c r="AL1017" s="57" t="s">
        <v>171</v>
      </c>
    </row>
    <row r="1019" spans="38:38">
      <c r="AL1019" s="56" t="s">
        <v>183</v>
      </c>
    </row>
    <row r="1021" spans="38:38">
      <c r="AL1021" s="56" t="s">
        <v>184</v>
      </c>
    </row>
    <row r="1022" spans="38:38">
      <c r="AL1022" s="57" t="s">
        <v>124</v>
      </c>
    </row>
    <row r="1024" spans="38:38">
      <c r="AL1024" s="56" t="s">
        <v>186</v>
      </c>
    </row>
    <row r="1028" spans="38:38">
      <c r="AL1028" s="56" t="s">
        <v>176</v>
      </c>
    </row>
    <row r="1030" spans="38:38">
      <c r="AL1030" s="56" t="s">
        <v>177</v>
      </c>
    </row>
    <row r="1032" spans="38:38">
      <c r="AL1032" s="56" t="s">
        <v>178</v>
      </c>
    </row>
    <row r="1033" spans="38:38">
      <c r="AL1033" s="57" t="s">
        <v>171</v>
      </c>
    </row>
    <row r="1035" spans="38:38">
      <c r="AL1035" s="56" t="s">
        <v>180</v>
      </c>
    </row>
    <row r="1037" spans="38:38">
      <c r="AL1037" s="56" t="s">
        <v>181</v>
      </c>
    </row>
    <row r="1038" spans="38:38">
      <c r="AL1038" s="57" t="s">
        <v>171</v>
      </c>
    </row>
    <row r="1040" spans="38:38">
      <c r="AL1040" s="56" t="s">
        <v>183</v>
      </c>
    </row>
    <row r="1042" spans="38:38">
      <c r="AL1042" s="56" t="s">
        <v>184</v>
      </c>
    </row>
    <row r="1043" spans="38:38">
      <c r="AL1043" s="57" t="s">
        <v>124</v>
      </c>
    </row>
    <row r="1045" spans="38:38">
      <c r="AL1045" s="56" t="s">
        <v>186</v>
      </c>
    </row>
    <row r="1049" spans="38:38">
      <c r="AL1049" s="56" t="s">
        <v>176</v>
      </c>
    </row>
    <row r="1051" spans="38:38">
      <c r="AL1051" s="56" t="s">
        <v>177</v>
      </c>
    </row>
    <row r="1053" spans="38:38">
      <c r="AL1053" s="56" t="s">
        <v>178</v>
      </c>
    </row>
    <row r="1054" spans="38:38">
      <c r="AL1054" s="57" t="s">
        <v>171</v>
      </c>
    </row>
    <row r="1056" spans="38:38">
      <c r="AL1056" s="56" t="s">
        <v>180</v>
      </c>
    </row>
    <row r="1058" spans="38:38">
      <c r="AL1058" s="56" t="s">
        <v>181</v>
      </c>
    </row>
    <row r="1059" spans="38:38">
      <c r="AL1059" s="57" t="s">
        <v>171</v>
      </c>
    </row>
    <row r="1061" spans="38:38">
      <c r="AL1061" s="56" t="s">
        <v>183</v>
      </c>
    </row>
    <row r="1063" spans="38:38">
      <c r="AL1063" s="56" t="s">
        <v>184</v>
      </c>
    </row>
    <row r="1064" spans="38:38">
      <c r="AL1064" s="57" t="s">
        <v>124</v>
      </c>
    </row>
    <row r="1066" spans="38:38">
      <c r="AL1066" s="56" t="s">
        <v>186</v>
      </c>
    </row>
    <row r="1070" spans="38:38">
      <c r="AL1070" s="56" t="s">
        <v>176</v>
      </c>
    </row>
    <row r="1072" spans="38:38">
      <c r="AL1072" s="56" t="s">
        <v>177</v>
      </c>
    </row>
    <row r="1074" spans="38:38">
      <c r="AL1074" s="56" t="s">
        <v>178</v>
      </c>
    </row>
    <row r="1075" spans="38:38">
      <c r="AL1075" s="57" t="s">
        <v>171</v>
      </c>
    </row>
    <row r="1077" spans="38:38">
      <c r="AL1077" s="56" t="s">
        <v>180</v>
      </c>
    </row>
    <row r="1079" spans="38:38">
      <c r="AL1079" s="56" t="s">
        <v>181</v>
      </c>
    </row>
    <row r="1080" spans="38:38">
      <c r="AL1080" s="57" t="s">
        <v>171</v>
      </c>
    </row>
    <row r="1082" spans="38:38">
      <c r="AL1082" s="56" t="s">
        <v>183</v>
      </c>
    </row>
    <row r="1084" spans="38:38">
      <c r="AL1084" s="56" t="s">
        <v>184</v>
      </c>
    </row>
    <row r="1085" spans="38:38">
      <c r="AL1085" s="57" t="s">
        <v>124</v>
      </c>
    </row>
    <row r="1087" spans="38:38">
      <c r="AL1087" s="56" t="s">
        <v>186</v>
      </c>
    </row>
    <row r="1091" spans="38:38">
      <c r="AL1091" s="56" t="s">
        <v>176</v>
      </c>
    </row>
    <row r="1093" spans="38:38">
      <c r="AL1093" s="56" t="s">
        <v>177</v>
      </c>
    </row>
    <row r="1095" spans="38:38">
      <c r="AL1095" s="56" t="s">
        <v>178</v>
      </c>
    </row>
    <row r="1096" spans="38:38">
      <c r="AL1096" s="57" t="s">
        <v>171</v>
      </c>
    </row>
    <row r="1098" spans="38:38">
      <c r="AL1098" s="56" t="s">
        <v>180</v>
      </c>
    </row>
    <row r="1100" spans="38:38">
      <c r="AL1100" s="56" t="s">
        <v>181</v>
      </c>
    </row>
    <row r="1101" spans="38:38">
      <c r="AL1101" s="57" t="s">
        <v>171</v>
      </c>
    </row>
    <row r="1103" spans="38:38">
      <c r="AL1103" s="56" t="s">
        <v>183</v>
      </c>
    </row>
    <row r="1105" spans="38:38">
      <c r="AL1105" s="56" t="s">
        <v>184</v>
      </c>
    </row>
    <row r="1106" spans="38:38">
      <c r="AL1106" s="57" t="s">
        <v>124</v>
      </c>
    </row>
    <row r="1108" spans="38:38">
      <c r="AL1108" s="56" t="s">
        <v>186</v>
      </c>
    </row>
    <row r="1112" spans="38:38">
      <c r="AL1112" s="56" t="s">
        <v>176</v>
      </c>
    </row>
    <row r="1114" spans="38:38">
      <c r="AL1114" s="56" t="s">
        <v>177</v>
      </c>
    </row>
    <row r="1116" spans="38:38">
      <c r="AL1116" s="56" t="s">
        <v>178</v>
      </c>
    </row>
    <row r="1117" spans="38:38">
      <c r="AL1117" s="57" t="s">
        <v>171</v>
      </c>
    </row>
    <row r="1119" spans="38:38">
      <c r="AL1119" s="56" t="s">
        <v>180</v>
      </c>
    </row>
    <row r="1121" spans="38:38">
      <c r="AL1121" s="56" t="s">
        <v>181</v>
      </c>
    </row>
    <row r="1122" spans="38:38">
      <c r="AL1122" s="57" t="s">
        <v>171</v>
      </c>
    </row>
    <row r="1124" spans="38:38">
      <c r="AL1124" s="56" t="s">
        <v>183</v>
      </c>
    </row>
    <row r="1126" spans="38:38">
      <c r="AL1126" s="56" t="s">
        <v>184</v>
      </c>
    </row>
    <row r="1127" spans="38:38">
      <c r="AL1127" s="57" t="s">
        <v>124</v>
      </c>
    </row>
    <row r="1129" spans="38:38">
      <c r="AL1129" s="56" t="s">
        <v>186</v>
      </c>
    </row>
    <row r="1133" spans="38:38">
      <c r="AL1133" s="56" t="s">
        <v>176</v>
      </c>
    </row>
    <row r="1135" spans="38:38">
      <c r="AL1135" s="56" t="s">
        <v>177</v>
      </c>
    </row>
    <row r="1137" spans="38:38">
      <c r="AL1137" s="56" t="s">
        <v>178</v>
      </c>
    </row>
    <row r="1138" spans="38:38">
      <c r="AL1138" s="57" t="s">
        <v>171</v>
      </c>
    </row>
    <row r="1140" spans="38:38">
      <c r="AL1140" s="56" t="s">
        <v>180</v>
      </c>
    </row>
    <row r="1142" spans="38:38">
      <c r="AL1142" s="56" t="s">
        <v>181</v>
      </c>
    </row>
    <row r="1143" spans="38:38">
      <c r="AL1143" s="57" t="s">
        <v>171</v>
      </c>
    </row>
    <row r="1145" spans="38:38">
      <c r="AL1145" s="56" t="s">
        <v>183</v>
      </c>
    </row>
    <row r="1147" spans="38:38">
      <c r="AL1147" s="56" t="s">
        <v>184</v>
      </c>
    </row>
    <row r="1148" spans="38:38">
      <c r="AL1148" s="57" t="s">
        <v>124</v>
      </c>
    </row>
    <row r="1150" spans="38:38">
      <c r="AL1150" s="56" t="s">
        <v>186</v>
      </c>
    </row>
    <row r="1154" spans="38:38">
      <c r="AL1154" s="56" t="s">
        <v>176</v>
      </c>
    </row>
    <row r="1156" spans="38:38">
      <c r="AL1156" s="56" t="s">
        <v>177</v>
      </c>
    </row>
    <row r="1158" spans="38:38">
      <c r="AL1158" s="56" t="s">
        <v>178</v>
      </c>
    </row>
    <row r="1159" spans="38:38">
      <c r="AL1159" s="57" t="s">
        <v>171</v>
      </c>
    </row>
    <row r="1161" spans="38:38">
      <c r="AL1161" s="56" t="s">
        <v>180</v>
      </c>
    </row>
    <row r="1163" spans="38:38">
      <c r="AL1163" s="56" t="s">
        <v>181</v>
      </c>
    </row>
    <row r="1164" spans="38:38">
      <c r="AL1164" s="57" t="s">
        <v>171</v>
      </c>
    </row>
    <row r="1166" spans="38:38">
      <c r="AL1166" s="56" t="s">
        <v>183</v>
      </c>
    </row>
    <row r="1168" spans="38:38">
      <c r="AL1168" s="56" t="s">
        <v>184</v>
      </c>
    </row>
    <row r="1169" spans="38:38">
      <c r="AL1169" s="57" t="s">
        <v>124</v>
      </c>
    </row>
    <row r="1171" spans="38:38">
      <c r="AL1171" s="56" t="s">
        <v>186</v>
      </c>
    </row>
  </sheetData>
  <phoneticPr fontId="21" type="noConversion"/>
  <hyperlinks>
    <hyperlink ref="AV463" r:id="rId1" display="javascript:" xr:uid="{0AF51BF9-1842-4A72-A92A-24AE4C622193}"/>
    <hyperlink ref="AV464" r:id="rId2" display="javascript:" xr:uid="{26643B61-AF75-4C2B-89DF-1FBF3A717E41}"/>
  </hyperlinks>
  <pageMargins left="0.7" right="0.7" top="0.78740157499999996" bottom="0.78740157499999996" header="0.3" footer="0.3"/>
  <pageSetup paperSize="9" orientation="portrait" r:id="rId3"/>
  <drawing r:id="rId4"/>
  <legacy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40A2B-0244-402A-A941-7540F3565AC5}">
  <dimension ref="A1:KN2172"/>
  <sheetViews>
    <sheetView workbookViewId="0">
      <pane ySplit="1" topLeftCell="A2" activePane="bottomLeft" state="frozen"/>
      <selection activeCell="DJ16" sqref="DJ16"/>
      <selection pane="bottomLeft" activeCell="J19" sqref="J19"/>
    </sheetView>
  </sheetViews>
  <sheetFormatPr baseColWidth="10" defaultRowHeight="14.5"/>
  <cols>
    <col min="31" max="34" width="10.90625" style="2"/>
    <col min="35" max="35" width="10.90625" style="147"/>
    <col min="81" max="85" width="10.90625" style="198"/>
    <col min="106" max="110" width="10.90625" style="198"/>
    <col min="140" max="140" width="11.26953125" bestFit="1" customWidth="1"/>
    <col min="261" max="265" width="10.90625" style="182"/>
  </cols>
  <sheetData>
    <row r="1" spans="1:298" s="42" customFormat="1">
      <c r="A1" s="42" t="s">
        <v>22</v>
      </c>
      <c r="F1" s="42" t="s">
        <v>71</v>
      </c>
      <c r="K1" s="42" t="s">
        <v>34</v>
      </c>
      <c r="P1" s="107" t="s">
        <v>55</v>
      </c>
      <c r="Q1" s="107"/>
      <c r="R1" s="107"/>
      <c r="S1" s="107"/>
      <c r="T1" s="107"/>
      <c r="U1" s="42" t="s">
        <v>33</v>
      </c>
      <c r="Z1" s="107" t="s">
        <v>48</v>
      </c>
      <c r="AA1" s="107"/>
      <c r="AB1" s="107"/>
      <c r="AC1" s="107"/>
      <c r="AD1" s="107"/>
      <c r="AE1" s="3" t="s">
        <v>5843</v>
      </c>
      <c r="AF1" s="3"/>
      <c r="AG1" s="3"/>
      <c r="AH1" s="3"/>
      <c r="AI1" s="3"/>
      <c r="AJ1" s="3" t="s">
        <v>5844</v>
      </c>
      <c r="AK1" s="3"/>
      <c r="AL1" s="3"/>
      <c r="AM1" s="3"/>
      <c r="AN1" s="3"/>
      <c r="AO1" s="182" t="s">
        <v>11801</v>
      </c>
      <c r="AP1" s="182"/>
      <c r="AQ1" s="182"/>
      <c r="AR1" s="182"/>
      <c r="AS1" s="182"/>
      <c r="AT1" s="3" t="s">
        <v>5849</v>
      </c>
      <c r="AU1" s="3"/>
      <c r="AV1" s="3"/>
      <c r="AW1" s="3"/>
      <c r="AX1" s="3"/>
      <c r="AY1" s="3" t="s">
        <v>5852</v>
      </c>
      <c r="AZ1" s="3"/>
      <c r="BA1" s="3"/>
      <c r="BB1" s="3"/>
      <c r="BC1" s="3"/>
      <c r="BD1" s="3" t="s">
        <v>5854</v>
      </c>
      <c r="BE1" s="3"/>
      <c r="BF1" s="3"/>
      <c r="BG1" s="3"/>
      <c r="BH1" s="3"/>
      <c r="BI1" s="3" t="s">
        <v>5860</v>
      </c>
      <c r="BJ1" s="3"/>
      <c r="BK1" s="3"/>
      <c r="BL1" s="3"/>
      <c r="BM1" s="3"/>
      <c r="BN1" s="3" t="s">
        <v>5863</v>
      </c>
      <c r="BO1" s="3"/>
      <c r="BP1" s="3"/>
      <c r="BQ1" s="3"/>
      <c r="BR1" s="3"/>
      <c r="BS1" s="3" t="s">
        <v>5864</v>
      </c>
      <c r="BT1" s="3"/>
      <c r="BU1" s="3"/>
      <c r="BV1" s="3"/>
      <c r="BW1" s="3"/>
      <c r="BX1" s="3" t="s">
        <v>5867</v>
      </c>
      <c r="BY1" s="3"/>
      <c r="BZ1" s="3"/>
      <c r="CA1" s="3"/>
      <c r="CB1" s="3"/>
      <c r="CC1" s="3" t="s">
        <v>12658</v>
      </c>
      <c r="CD1" s="3"/>
      <c r="CE1" s="3"/>
      <c r="CF1" s="3"/>
      <c r="CG1" s="3"/>
      <c r="CH1" s="182" t="s">
        <v>11803</v>
      </c>
      <c r="CI1" s="182"/>
      <c r="CJ1" s="182"/>
      <c r="CK1" s="182"/>
      <c r="CL1" s="182"/>
      <c r="CM1" s="3" t="s">
        <v>5890</v>
      </c>
      <c r="CN1" s="3"/>
      <c r="CO1" s="3"/>
      <c r="CP1" s="3"/>
      <c r="CQ1" s="3"/>
      <c r="CR1" s="3" t="s">
        <v>5891</v>
      </c>
      <c r="CS1" s="3"/>
      <c r="CT1" s="3"/>
      <c r="CU1" s="3"/>
      <c r="CV1" s="3"/>
      <c r="CW1" s="3" t="s">
        <v>5895</v>
      </c>
      <c r="CX1" s="3"/>
      <c r="CY1" s="3"/>
      <c r="CZ1" s="3"/>
      <c r="DA1" s="3"/>
      <c r="DB1" s="3" t="s">
        <v>5887</v>
      </c>
      <c r="DC1" s="3"/>
      <c r="DD1" s="3"/>
      <c r="DE1" s="3"/>
      <c r="DF1" s="3"/>
      <c r="DG1" s="182" t="s">
        <v>11808</v>
      </c>
      <c r="DH1" s="182"/>
      <c r="DI1" s="182"/>
      <c r="DJ1" s="182"/>
      <c r="DK1" s="182"/>
      <c r="DL1" s="3" t="s">
        <v>5904</v>
      </c>
      <c r="DM1" s="3"/>
      <c r="DN1" s="3"/>
      <c r="DO1" s="3"/>
      <c r="DP1" s="3"/>
      <c r="DQ1" s="42" t="s">
        <v>1</v>
      </c>
      <c r="DV1" s="42" t="s">
        <v>38</v>
      </c>
      <c r="EA1" s="42" t="s">
        <v>46</v>
      </c>
      <c r="EF1" s="42" t="s">
        <v>40</v>
      </c>
      <c r="EK1" s="42" t="s">
        <v>44</v>
      </c>
      <c r="EP1" s="42" t="s">
        <v>42</v>
      </c>
      <c r="EU1" s="42" t="s">
        <v>60</v>
      </c>
      <c r="EZ1" s="3" t="s">
        <v>5845</v>
      </c>
      <c r="FA1" s="3"/>
      <c r="FB1" s="3"/>
      <c r="FC1" s="3"/>
      <c r="FD1" s="3"/>
      <c r="FE1" s="42" t="s">
        <v>57</v>
      </c>
      <c r="FJ1" s="3" t="s">
        <v>5847</v>
      </c>
      <c r="FK1" s="3"/>
      <c r="FL1" s="3"/>
      <c r="FM1" s="3"/>
      <c r="FN1" s="3"/>
      <c r="FO1" s="3" t="s">
        <v>5848</v>
      </c>
      <c r="FP1" s="3"/>
      <c r="FQ1" s="3"/>
      <c r="FR1" s="3"/>
      <c r="FS1" s="3"/>
      <c r="FT1" s="3" t="s">
        <v>5850</v>
      </c>
      <c r="FU1" s="3"/>
      <c r="FV1" s="3"/>
      <c r="FW1" s="3"/>
      <c r="FX1" s="3"/>
      <c r="FY1" s="3" t="s">
        <v>5851</v>
      </c>
      <c r="FZ1" s="3"/>
      <c r="GA1" s="3"/>
      <c r="GB1" s="3"/>
      <c r="GC1" s="3"/>
      <c r="GD1" s="42" t="s">
        <v>51</v>
      </c>
      <c r="GI1" s="3" t="s">
        <v>5853</v>
      </c>
      <c r="GJ1" s="3"/>
      <c r="GK1" s="3"/>
      <c r="GL1" s="3"/>
      <c r="GM1" s="3"/>
      <c r="GN1" s="42" t="s">
        <v>45</v>
      </c>
      <c r="GS1" s="3" t="s">
        <v>5857</v>
      </c>
      <c r="GT1" s="3"/>
      <c r="GU1" s="3"/>
      <c r="GV1" s="3"/>
      <c r="GW1" s="3"/>
      <c r="GX1" s="3" t="s">
        <v>5865</v>
      </c>
      <c r="GY1" s="3"/>
      <c r="GZ1" s="3"/>
      <c r="HA1" s="3"/>
      <c r="HB1" s="3"/>
      <c r="HC1" s="3" t="s">
        <v>5866</v>
      </c>
      <c r="HD1" s="3"/>
      <c r="HE1" s="3"/>
      <c r="HF1" s="3"/>
      <c r="HG1" s="3"/>
      <c r="HH1" s="3" t="s">
        <v>5868</v>
      </c>
      <c r="HI1" s="3"/>
      <c r="HJ1" s="3"/>
      <c r="HK1" s="3"/>
      <c r="HL1" s="3"/>
      <c r="HM1" s="42" t="s">
        <v>58</v>
      </c>
      <c r="HR1" s="3" t="s">
        <v>5871</v>
      </c>
      <c r="HS1" s="3"/>
      <c r="HT1" s="3"/>
      <c r="HU1" s="3"/>
      <c r="HV1" s="3"/>
      <c r="HW1" s="42" t="s">
        <v>53</v>
      </c>
      <c r="IB1" s="3" t="s">
        <v>5873</v>
      </c>
      <c r="IC1" s="3"/>
      <c r="ID1" s="3"/>
      <c r="IE1" s="3"/>
      <c r="IF1" s="3"/>
      <c r="IG1" s="3" t="s">
        <v>5875</v>
      </c>
      <c r="IH1" s="3"/>
      <c r="II1" s="3"/>
      <c r="IJ1" s="3"/>
      <c r="IK1" s="3"/>
      <c r="IL1" s="42" t="s">
        <v>47</v>
      </c>
      <c r="IQ1" s="3" t="s">
        <v>5878</v>
      </c>
      <c r="IR1" s="3"/>
      <c r="IS1" s="3"/>
      <c r="IT1" s="3"/>
      <c r="IU1" s="3"/>
      <c r="IV1" s="3" t="s">
        <v>5886</v>
      </c>
      <c r="IW1" s="3"/>
      <c r="IX1" s="3"/>
      <c r="IY1" s="3"/>
      <c r="IZ1" s="3"/>
      <c r="JA1" s="42" t="s">
        <v>54</v>
      </c>
      <c r="JF1" s="42" t="s">
        <v>59</v>
      </c>
      <c r="JK1" s="3" t="s">
        <v>5889</v>
      </c>
      <c r="JL1" s="3"/>
      <c r="JM1" s="3"/>
      <c r="JN1" s="3"/>
      <c r="JO1" s="3"/>
      <c r="JP1" s="42" t="s">
        <v>50</v>
      </c>
      <c r="JU1" s="3" t="s">
        <v>5893</v>
      </c>
      <c r="JV1" s="3"/>
      <c r="JW1" s="3"/>
      <c r="JX1" s="3"/>
      <c r="JY1" s="3"/>
      <c r="JZ1" s="3" t="s">
        <v>5897</v>
      </c>
      <c r="KA1" s="3"/>
      <c r="KB1" s="3"/>
      <c r="KC1" s="3"/>
      <c r="KD1" s="3"/>
      <c r="KE1" s="42" t="s">
        <v>11798</v>
      </c>
      <c r="KJ1" s="3" t="s">
        <v>5906</v>
      </c>
    </row>
    <row r="2" spans="1:298" ht="16.5">
      <c r="A2" s="50" t="s">
        <v>562</v>
      </c>
      <c r="F2" s="50" t="s">
        <v>562</v>
      </c>
      <c r="K2" s="50" t="s">
        <v>562</v>
      </c>
      <c r="P2" s="50" t="s">
        <v>562</v>
      </c>
      <c r="U2" s="50" t="s">
        <v>562</v>
      </c>
      <c r="Z2" s="50" t="s">
        <v>562</v>
      </c>
      <c r="AE2" s="50" t="s">
        <v>562</v>
      </c>
      <c r="AF2"/>
      <c r="AG2"/>
      <c r="AH2"/>
      <c r="AI2"/>
      <c r="AJ2" s="50" t="s">
        <v>562</v>
      </c>
      <c r="AO2" s="50" t="s">
        <v>562</v>
      </c>
      <c r="AT2" s="50" t="s">
        <v>562</v>
      </c>
      <c r="AY2" s="50" t="s">
        <v>562</v>
      </c>
      <c r="BD2" s="50" t="s">
        <v>562</v>
      </c>
      <c r="BI2" s="50" t="s">
        <v>562</v>
      </c>
      <c r="BN2" s="50" t="s">
        <v>562</v>
      </c>
      <c r="BS2" s="50" t="s">
        <v>562</v>
      </c>
      <c r="BX2" s="50" t="s">
        <v>562</v>
      </c>
      <c r="CC2" s="50" t="s">
        <v>562</v>
      </c>
      <c r="CD2"/>
      <c r="CE2"/>
      <c r="CF2"/>
      <c r="CG2"/>
      <c r="CH2" s="50" t="s">
        <v>562</v>
      </c>
      <c r="CM2" s="50" t="s">
        <v>562</v>
      </c>
      <c r="CR2" s="50" t="s">
        <v>562</v>
      </c>
      <c r="CW2" s="50" t="s">
        <v>562</v>
      </c>
      <c r="DB2" s="50" t="s">
        <v>562</v>
      </c>
      <c r="DC2"/>
      <c r="DD2"/>
      <c r="DE2"/>
      <c r="DF2"/>
      <c r="DG2" s="50" t="s">
        <v>562</v>
      </c>
      <c r="DL2" s="50" t="s">
        <v>562</v>
      </c>
      <c r="DQ2" s="50" t="s">
        <v>562</v>
      </c>
      <c r="DV2" s="50" t="s">
        <v>562</v>
      </c>
      <c r="EA2" s="50" t="s">
        <v>562</v>
      </c>
      <c r="EF2" s="50" t="s">
        <v>562</v>
      </c>
      <c r="EK2" s="50" t="s">
        <v>562</v>
      </c>
      <c r="EP2" s="50" t="s">
        <v>562</v>
      </c>
      <c r="EU2" s="50" t="s">
        <v>562</v>
      </c>
      <c r="EZ2" s="50" t="s">
        <v>562</v>
      </c>
      <c r="FE2" s="50" t="s">
        <v>562</v>
      </c>
      <c r="FJ2" s="50" t="s">
        <v>562</v>
      </c>
      <c r="FO2" s="50" t="s">
        <v>562</v>
      </c>
      <c r="FT2" s="50" t="s">
        <v>562</v>
      </c>
      <c r="FY2" s="50" t="s">
        <v>562</v>
      </c>
      <c r="GD2" s="50" t="s">
        <v>562</v>
      </c>
      <c r="GI2" s="50" t="s">
        <v>562</v>
      </c>
      <c r="GN2" s="50" t="s">
        <v>562</v>
      </c>
      <c r="GS2" s="50" t="s">
        <v>562</v>
      </c>
      <c r="GX2" s="50" t="s">
        <v>562</v>
      </c>
      <c r="HC2" s="50" t="s">
        <v>562</v>
      </c>
      <c r="HH2" s="50" t="s">
        <v>562</v>
      </c>
      <c r="HM2" s="50" t="s">
        <v>562</v>
      </c>
      <c r="HR2" s="50" t="s">
        <v>562</v>
      </c>
      <c r="HW2" s="50" t="s">
        <v>562</v>
      </c>
      <c r="IB2" s="50" t="s">
        <v>562</v>
      </c>
      <c r="IG2" s="50" t="s">
        <v>562</v>
      </c>
      <c r="IL2" s="50" t="s">
        <v>562</v>
      </c>
      <c r="IQ2" s="50" t="s">
        <v>562</v>
      </c>
      <c r="IV2" s="50" t="s">
        <v>562</v>
      </c>
      <c r="JA2" s="50" t="s">
        <v>562</v>
      </c>
      <c r="JF2" s="50" t="s">
        <v>562</v>
      </c>
      <c r="JK2" s="50" t="s">
        <v>562</v>
      </c>
      <c r="JP2" s="50" t="s">
        <v>562</v>
      </c>
      <c r="JU2" s="50" t="s">
        <v>562</v>
      </c>
      <c r="JZ2" s="50" t="s">
        <v>562</v>
      </c>
      <c r="KE2" s="50" t="s">
        <v>562</v>
      </c>
      <c r="KJ2" s="50" t="s">
        <v>562</v>
      </c>
    </row>
    <row r="3" spans="1:298">
      <c r="AE3"/>
      <c r="AF3"/>
      <c r="AG3"/>
      <c r="AH3"/>
      <c r="AI3"/>
      <c r="CC3"/>
      <c r="CD3"/>
      <c r="CE3"/>
      <c r="CF3"/>
      <c r="CG3"/>
      <c r="DB3"/>
      <c r="DC3"/>
      <c r="DD3"/>
      <c r="DE3"/>
      <c r="DF3"/>
    </row>
    <row r="4" spans="1:298">
      <c r="AE4"/>
      <c r="AF4"/>
      <c r="AG4"/>
      <c r="AH4"/>
      <c r="AI4"/>
      <c r="CC4"/>
      <c r="CD4"/>
      <c r="CE4"/>
      <c r="CF4"/>
      <c r="CG4"/>
      <c r="DB4"/>
      <c r="DC4"/>
      <c r="DD4"/>
      <c r="DE4"/>
      <c r="DF4"/>
    </row>
    <row r="5" spans="1:298" ht="16.5">
      <c r="A5" s="50" t="s">
        <v>563</v>
      </c>
      <c r="F5" s="50" t="s">
        <v>563</v>
      </c>
      <c r="K5" s="50" t="s">
        <v>563</v>
      </c>
      <c r="P5" s="50" t="s">
        <v>563</v>
      </c>
      <c r="U5" s="50" t="s">
        <v>563</v>
      </c>
      <c r="Z5" s="50" t="s">
        <v>563</v>
      </c>
      <c r="AE5" s="50" t="s">
        <v>563</v>
      </c>
      <c r="AF5"/>
      <c r="AG5"/>
      <c r="AH5"/>
      <c r="AI5"/>
      <c r="AJ5" s="50" t="s">
        <v>563</v>
      </c>
      <c r="AO5" s="50" t="s">
        <v>563</v>
      </c>
      <c r="AT5" s="50" t="s">
        <v>563</v>
      </c>
      <c r="AY5" s="50" t="s">
        <v>563</v>
      </c>
      <c r="BD5" s="50" t="s">
        <v>563</v>
      </c>
      <c r="BI5" s="50" t="s">
        <v>563</v>
      </c>
      <c r="BN5" s="50" t="s">
        <v>563</v>
      </c>
      <c r="BS5" s="50" t="s">
        <v>563</v>
      </c>
      <c r="BX5" s="50" t="s">
        <v>563</v>
      </c>
      <c r="CC5" s="50" t="s">
        <v>599</v>
      </c>
      <c r="CD5"/>
      <c r="CE5"/>
      <c r="CF5"/>
      <c r="CG5"/>
      <c r="CH5" s="50" t="s">
        <v>563</v>
      </c>
      <c r="CM5" s="50" t="s">
        <v>563</v>
      </c>
      <c r="CR5" s="50" t="s">
        <v>563</v>
      </c>
      <c r="CW5" s="50" t="s">
        <v>563</v>
      </c>
      <c r="DB5" s="50" t="s">
        <v>599</v>
      </c>
      <c r="DC5"/>
      <c r="DD5"/>
      <c r="DE5"/>
      <c r="DF5"/>
      <c r="DG5" s="50" t="s">
        <v>563</v>
      </c>
      <c r="DL5" s="50" t="s">
        <v>563</v>
      </c>
      <c r="DQ5" s="50" t="s">
        <v>563</v>
      </c>
      <c r="DV5" s="50" t="s">
        <v>563</v>
      </c>
      <c r="EA5" s="50" t="s">
        <v>563</v>
      </c>
      <c r="EF5" s="50" t="s">
        <v>563</v>
      </c>
      <c r="EK5" s="50" t="s">
        <v>563</v>
      </c>
      <c r="EP5" s="50" t="s">
        <v>563</v>
      </c>
      <c r="EU5" s="50" t="s">
        <v>563</v>
      </c>
      <c r="EZ5" s="50" t="s">
        <v>563</v>
      </c>
      <c r="FE5" s="50" t="s">
        <v>563</v>
      </c>
      <c r="FJ5" s="50" t="s">
        <v>563</v>
      </c>
      <c r="FO5" s="50" t="s">
        <v>563</v>
      </c>
      <c r="FT5" s="50" t="s">
        <v>563</v>
      </c>
      <c r="FY5" s="50" t="s">
        <v>563</v>
      </c>
      <c r="GD5" s="50" t="s">
        <v>563</v>
      </c>
      <c r="GI5" s="50" t="s">
        <v>563</v>
      </c>
      <c r="GN5" s="50" t="s">
        <v>563</v>
      </c>
      <c r="GS5" s="50" t="s">
        <v>563</v>
      </c>
      <c r="GX5" s="50" t="s">
        <v>563</v>
      </c>
      <c r="HC5" s="50" t="s">
        <v>563</v>
      </c>
      <c r="HH5" s="50" t="s">
        <v>563</v>
      </c>
      <c r="HM5" s="50" t="s">
        <v>563</v>
      </c>
      <c r="HR5" s="50" t="s">
        <v>563</v>
      </c>
      <c r="HW5" s="50" t="s">
        <v>563</v>
      </c>
      <c r="IB5" s="50" t="s">
        <v>563</v>
      </c>
      <c r="IG5" s="50" t="s">
        <v>563</v>
      </c>
      <c r="IL5" s="50" t="s">
        <v>563</v>
      </c>
      <c r="IQ5" s="50" t="s">
        <v>563</v>
      </c>
      <c r="IV5" s="50" t="s">
        <v>563</v>
      </c>
      <c r="JA5" s="50" t="s">
        <v>563</v>
      </c>
      <c r="JF5" s="50" t="s">
        <v>563</v>
      </c>
      <c r="JK5" s="50" t="s">
        <v>563</v>
      </c>
      <c r="JP5" s="50" t="s">
        <v>563</v>
      </c>
      <c r="JU5" s="50" t="s">
        <v>563</v>
      </c>
      <c r="JZ5" s="50" t="s">
        <v>563</v>
      </c>
      <c r="KE5" s="50" t="s">
        <v>563</v>
      </c>
      <c r="KJ5" s="50" t="s">
        <v>563</v>
      </c>
    </row>
    <row r="6" spans="1:298">
      <c r="AE6"/>
      <c r="AF6"/>
      <c r="AG6"/>
      <c r="AH6"/>
      <c r="AI6"/>
      <c r="CC6"/>
      <c r="CD6"/>
      <c r="CE6"/>
      <c r="CF6"/>
      <c r="CG6"/>
      <c r="DB6"/>
      <c r="DC6"/>
      <c r="DD6"/>
      <c r="DE6"/>
      <c r="DF6"/>
    </row>
    <row r="7" spans="1:298">
      <c r="AE7"/>
      <c r="AF7"/>
      <c r="AG7"/>
      <c r="AH7"/>
      <c r="AI7"/>
      <c r="CC7"/>
      <c r="CD7"/>
      <c r="CE7"/>
      <c r="CF7"/>
      <c r="CG7"/>
      <c r="DB7"/>
      <c r="DC7"/>
      <c r="DD7"/>
      <c r="DE7"/>
      <c r="DF7"/>
    </row>
    <row r="8" spans="1:298">
      <c r="A8" s="51" t="s">
        <v>564</v>
      </c>
      <c r="F8" s="51" t="s">
        <v>564</v>
      </c>
      <c r="K8" s="51" t="s">
        <v>564</v>
      </c>
      <c r="P8" s="51" t="s">
        <v>564</v>
      </c>
      <c r="U8" s="51" t="s">
        <v>564</v>
      </c>
      <c r="Z8" s="51" t="s">
        <v>564</v>
      </c>
      <c r="AE8" s="51" t="s">
        <v>564</v>
      </c>
      <c r="AF8"/>
      <c r="AG8"/>
      <c r="AH8"/>
      <c r="AI8"/>
      <c r="AJ8" s="51" t="s">
        <v>564</v>
      </c>
      <c r="AO8" s="51" t="s">
        <v>564</v>
      </c>
      <c r="AT8" s="51" t="s">
        <v>564</v>
      </c>
      <c r="AY8" s="51" t="s">
        <v>564</v>
      </c>
      <c r="BD8" s="51" t="s">
        <v>564</v>
      </c>
      <c r="BI8" s="51" t="s">
        <v>564</v>
      </c>
      <c r="BN8" s="51" t="s">
        <v>564</v>
      </c>
      <c r="BS8" s="51" t="s">
        <v>564</v>
      </c>
      <c r="BX8" s="51" t="s">
        <v>564</v>
      </c>
      <c r="CC8" s="51" t="s">
        <v>600</v>
      </c>
      <c r="CD8"/>
      <c r="CE8"/>
      <c r="CF8"/>
      <c r="CG8"/>
      <c r="CH8" s="51" t="s">
        <v>564</v>
      </c>
      <c r="CM8" s="51" t="s">
        <v>564</v>
      </c>
      <c r="CR8" s="51" t="s">
        <v>564</v>
      </c>
      <c r="CW8" s="51" t="s">
        <v>564</v>
      </c>
      <c r="DB8" s="51" t="s">
        <v>600</v>
      </c>
      <c r="DC8"/>
      <c r="DD8"/>
      <c r="DE8"/>
      <c r="DF8"/>
      <c r="DG8" s="51" t="s">
        <v>564</v>
      </c>
      <c r="DL8" s="51" t="s">
        <v>564</v>
      </c>
      <c r="DQ8" s="51" t="s">
        <v>564</v>
      </c>
      <c r="DV8" s="51" t="s">
        <v>564</v>
      </c>
      <c r="EA8" s="51" t="s">
        <v>564</v>
      </c>
      <c r="EF8" s="51" t="s">
        <v>564</v>
      </c>
      <c r="EK8" s="51" t="s">
        <v>564</v>
      </c>
      <c r="EP8" s="51" t="s">
        <v>564</v>
      </c>
      <c r="EU8" s="51" t="s">
        <v>564</v>
      </c>
      <c r="EZ8" s="51" t="s">
        <v>564</v>
      </c>
      <c r="FE8" s="51" t="s">
        <v>564</v>
      </c>
      <c r="FJ8" s="51" t="s">
        <v>564</v>
      </c>
      <c r="FO8" s="51" t="s">
        <v>564</v>
      </c>
      <c r="FT8" s="51" t="s">
        <v>564</v>
      </c>
      <c r="FY8" s="51" t="s">
        <v>564</v>
      </c>
      <c r="GD8" s="51" t="s">
        <v>564</v>
      </c>
      <c r="GI8" s="51" t="s">
        <v>564</v>
      </c>
      <c r="GN8" s="51" t="s">
        <v>564</v>
      </c>
      <c r="GS8" s="51" t="s">
        <v>564</v>
      </c>
      <c r="GX8" s="51" t="s">
        <v>564</v>
      </c>
      <c r="HC8" s="51" t="s">
        <v>564</v>
      </c>
      <c r="HH8" s="51" t="s">
        <v>564</v>
      </c>
      <c r="HM8" s="51" t="s">
        <v>564</v>
      </c>
      <c r="HR8" s="51" t="s">
        <v>564</v>
      </c>
      <c r="HW8" s="51" t="s">
        <v>564</v>
      </c>
      <c r="IB8" s="51" t="s">
        <v>564</v>
      </c>
      <c r="IG8" s="51" t="s">
        <v>564</v>
      </c>
      <c r="IL8" s="51" t="s">
        <v>564</v>
      </c>
      <c r="IQ8" s="51" t="s">
        <v>564</v>
      </c>
      <c r="IV8" s="51" t="s">
        <v>564</v>
      </c>
      <c r="JA8" s="51" t="s">
        <v>564</v>
      </c>
      <c r="JF8" s="51" t="s">
        <v>564</v>
      </c>
      <c r="JK8" s="51" t="s">
        <v>564</v>
      </c>
      <c r="JP8" s="51" t="s">
        <v>564</v>
      </c>
      <c r="JU8" s="51" t="s">
        <v>564</v>
      </c>
      <c r="JZ8" s="51" t="s">
        <v>564</v>
      </c>
      <c r="KE8" s="51" t="s">
        <v>564</v>
      </c>
      <c r="KJ8" s="51" t="s">
        <v>564</v>
      </c>
    </row>
    <row r="9" spans="1:298">
      <c r="A9" s="52" t="s">
        <v>132</v>
      </c>
      <c r="F9" s="52" t="s">
        <v>132</v>
      </c>
      <c r="K9" s="52" t="s">
        <v>132</v>
      </c>
      <c r="P9" s="52" t="s">
        <v>132</v>
      </c>
      <c r="U9" s="52" t="s">
        <v>132</v>
      </c>
      <c r="Z9" s="52" t="s">
        <v>112</v>
      </c>
      <c r="AE9" s="52" t="s">
        <v>132</v>
      </c>
      <c r="AF9"/>
      <c r="AG9"/>
      <c r="AH9"/>
      <c r="AI9"/>
      <c r="AJ9" s="52" t="s">
        <v>132</v>
      </c>
      <c r="AO9" s="52" t="s">
        <v>132</v>
      </c>
      <c r="AT9" s="52" t="s">
        <v>132</v>
      </c>
      <c r="AY9" s="52" t="s">
        <v>132</v>
      </c>
      <c r="BD9" s="52" t="s">
        <v>132</v>
      </c>
      <c r="BI9" s="52" t="s">
        <v>112</v>
      </c>
      <c r="BN9" s="52" t="s">
        <v>112</v>
      </c>
      <c r="BS9" s="52" t="s">
        <v>132</v>
      </c>
      <c r="BX9" s="52" t="s">
        <v>112</v>
      </c>
      <c r="CC9" s="52" t="s">
        <v>12657</v>
      </c>
      <c r="CD9"/>
      <c r="CE9"/>
      <c r="CF9"/>
      <c r="CG9"/>
      <c r="CH9" s="52" t="s">
        <v>132</v>
      </c>
      <c r="CM9" s="52" t="s">
        <v>112</v>
      </c>
      <c r="CR9" s="52" t="s">
        <v>112</v>
      </c>
      <c r="CW9" s="52" t="s">
        <v>112</v>
      </c>
      <c r="DB9" s="52" t="s">
        <v>236</v>
      </c>
      <c r="DC9"/>
      <c r="DD9"/>
      <c r="DE9"/>
      <c r="DF9"/>
      <c r="DG9" s="52" t="s">
        <v>132</v>
      </c>
      <c r="DL9" s="52" t="s">
        <v>112</v>
      </c>
      <c r="DQ9" s="52" t="s">
        <v>132</v>
      </c>
      <c r="DV9" s="52" t="s">
        <v>132</v>
      </c>
      <c r="EA9" s="52" t="s">
        <v>132</v>
      </c>
      <c r="EF9" s="52" t="s">
        <v>132</v>
      </c>
      <c r="EK9" s="52" t="s">
        <v>132</v>
      </c>
      <c r="EP9" s="52" t="s">
        <v>132</v>
      </c>
      <c r="EU9" s="52" t="s">
        <v>132</v>
      </c>
      <c r="EZ9" s="52" t="s">
        <v>132</v>
      </c>
      <c r="FE9" s="52" t="s">
        <v>132</v>
      </c>
      <c r="FJ9" s="52" t="s">
        <v>132</v>
      </c>
      <c r="FO9" s="52" t="s">
        <v>132</v>
      </c>
      <c r="FT9" s="52" t="s">
        <v>132</v>
      </c>
      <c r="FY9" s="52" t="s">
        <v>132</v>
      </c>
      <c r="GD9" s="52" t="s">
        <v>132</v>
      </c>
      <c r="GI9" s="52" t="s">
        <v>132</v>
      </c>
      <c r="GN9" s="52" t="s">
        <v>132</v>
      </c>
      <c r="GS9" s="52" t="s">
        <v>132</v>
      </c>
      <c r="GX9" s="52" t="s">
        <v>132</v>
      </c>
      <c r="HC9" s="52" t="s">
        <v>132</v>
      </c>
      <c r="HH9" s="52" t="s">
        <v>112</v>
      </c>
      <c r="HM9" s="52" t="s">
        <v>132</v>
      </c>
      <c r="HR9" s="52" t="s">
        <v>132</v>
      </c>
      <c r="HW9" s="52" t="s">
        <v>132</v>
      </c>
      <c r="IB9" s="52" t="s">
        <v>132</v>
      </c>
      <c r="IG9" s="52" t="s">
        <v>112</v>
      </c>
      <c r="IL9" s="52" t="s">
        <v>132</v>
      </c>
      <c r="IQ9" s="52" t="s">
        <v>132</v>
      </c>
      <c r="IV9" s="52" t="s">
        <v>132</v>
      </c>
      <c r="JA9" s="52" t="s">
        <v>132</v>
      </c>
      <c r="JF9" s="52" t="s">
        <v>132</v>
      </c>
      <c r="JK9" s="52" t="s">
        <v>112</v>
      </c>
      <c r="JP9" s="52" t="s">
        <v>132</v>
      </c>
      <c r="JU9" s="52" t="s">
        <v>132</v>
      </c>
      <c r="JZ9" s="52" t="s">
        <v>112</v>
      </c>
      <c r="KE9" s="52" t="s">
        <v>132</v>
      </c>
      <c r="KJ9" s="52" t="s">
        <v>132</v>
      </c>
    </row>
    <row r="10" spans="1:298">
      <c r="AE10"/>
      <c r="AF10"/>
      <c r="AG10"/>
      <c r="AH10"/>
      <c r="AI10"/>
      <c r="CC10"/>
      <c r="CD10"/>
      <c r="CE10"/>
      <c r="CF10"/>
      <c r="CG10"/>
      <c r="DB10"/>
      <c r="DC10"/>
      <c r="DD10"/>
      <c r="DE10"/>
      <c r="DF10"/>
    </row>
    <row r="11" spans="1:298" ht="16.5">
      <c r="A11" s="50" t="s">
        <v>565</v>
      </c>
      <c r="F11" s="50" t="s">
        <v>565</v>
      </c>
      <c r="K11" s="50" t="s">
        <v>565</v>
      </c>
      <c r="P11" s="50" t="s">
        <v>565</v>
      </c>
      <c r="U11" s="50" t="s">
        <v>565</v>
      </c>
      <c r="AE11" s="50" t="s">
        <v>565</v>
      </c>
      <c r="AF11"/>
      <c r="AG11"/>
      <c r="AH11"/>
      <c r="AI11"/>
      <c r="AJ11" s="50" t="s">
        <v>565</v>
      </c>
      <c r="AO11" s="50" t="s">
        <v>565</v>
      </c>
      <c r="AT11" s="50" t="s">
        <v>565</v>
      </c>
      <c r="AY11" s="50" t="s">
        <v>565</v>
      </c>
      <c r="BD11" s="50" t="s">
        <v>565</v>
      </c>
      <c r="BI11" s="50" t="s">
        <v>571</v>
      </c>
      <c r="BN11" s="50" t="s">
        <v>571</v>
      </c>
      <c r="BS11" s="50" t="s">
        <v>565</v>
      </c>
      <c r="BX11" s="50" t="s">
        <v>571</v>
      </c>
      <c r="CC11" s="50" t="s">
        <v>618</v>
      </c>
      <c r="CD11"/>
      <c r="CE11"/>
      <c r="CF11"/>
      <c r="CG11"/>
      <c r="CH11" s="50" t="s">
        <v>565</v>
      </c>
      <c r="CM11" s="50" t="s">
        <v>571</v>
      </c>
      <c r="CR11" s="50" t="s">
        <v>571</v>
      </c>
      <c r="CW11" s="50" t="s">
        <v>571</v>
      </c>
      <c r="DB11" s="50" t="s">
        <v>618</v>
      </c>
      <c r="DC11"/>
      <c r="DD11"/>
      <c r="DE11"/>
      <c r="DF11"/>
      <c r="DG11" s="50" t="s">
        <v>565</v>
      </c>
      <c r="DL11" s="50" t="s">
        <v>571</v>
      </c>
      <c r="DQ11" s="50" t="s">
        <v>565</v>
      </c>
      <c r="DV11" s="50" t="s">
        <v>565</v>
      </c>
      <c r="EA11" s="50" t="s">
        <v>565</v>
      </c>
      <c r="EF11" s="50" t="s">
        <v>565</v>
      </c>
      <c r="EK11" s="50" t="s">
        <v>565</v>
      </c>
      <c r="EP11" s="50" t="s">
        <v>565</v>
      </c>
      <c r="EU11" s="50" t="s">
        <v>565</v>
      </c>
      <c r="EZ11" s="50" t="s">
        <v>565</v>
      </c>
      <c r="FE11" s="50" t="s">
        <v>565</v>
      </c>
      <c r="FJ11" s="50" t="s">
        <v>565</v>
      </c>
      <c r="FO11" s="50" t="s">
        <v>565</v>
      </c>
      <c r="FT11" s="50" t="s">
        <v>565</v>
      </c>
      <c r="FY11" s="50" t="s">
        <v>565</v>
      </c>
      <c r="GD11" s="50" t="s">
        <v>565</v>
      </c>
      <c r="GI11" s="50" t="s">
        <v>565</v>
      </c>
      <c r="GN11" s="50" t="s">
        <v>565</v>
      </c>
      <c r="GS11" s="50" t="s">
        <v>565</v>
      </c>
      <c r="GX11" s="50" t="s">
        <v>565</v>
      </c>
      <c r="HC11" s="50" t="s">
        <v>565</v>
      </c>
      <c r="HH11" s="50" t="s">
        <v>571</v>
      </c>
      <c r="HM11" s="50" t="s">
        <v>565</v>
      </c>
      <c r="HR11" s="50" t="s">
        <v>565</v>
      </c>
      <c r="HW11" s="50" t="s">
        <v>565</v>
      </c>
      <c r="IB11" s="50" t="s">
        <v>565</v>
      </c>
      <c r="IG11" s="50" t="s">
        <v>571</v>
      </c>
      <c r="IL11" s="50" t="s">
        <v>565</v>
      </c>
      <c r="IQ11" s="50" t="s">
        <v>565</v>
      </c>
      <c r="IV11" s="50" t="s">
        <v>565</v>
      </c>
      <c r="JA11" s="50" t="s">
        <v>565</v>
      </c>
      <c r="JF11" s="50" t="s">
        <v>565</v>
      </c>
      <c r="JK11" s="50" t="s">
        <v>571</v>
      </c>
      <c r="JP11" s="50" t="s">
        <v>565</v>
      </c>
      <c r="JU11" s="50" t="s">
        <v>565</v>
      </c>
      <c r="JZ11" s="50" t="s">
        <v>571</v>
      </c>
      <c r="KE11" s="50" t="s">
        <v>565</v>
      </c>
      <c r="KJ11" s="50" t="s">
        <v>565</v>
      </c>
    </row>
    <row r="12" spans="1:298">
      <c r="AE12"/>
      <c r="AF12"/>
      <c r="AG12"/>
      <c r="AH12"/>
      <c r="AI12"/>
      <c r="CC12"/>
      <c r="CD12"/>
      <c r="CE12"/>
      <c r="CF12"/>
      <c r="CG12"/>
      <c r="DB12"/>
      <c r="DC12"/>
      <c r="DD12"/>
      <c r="DE12"/>
      <c r="DF12"/>
    </row>
    <row r="13" spans="1:298">
      <c r="AE13"/>
      <c r="AF13"/>
      <c r="AG13"/>
      <c r="AH13"/>
      <c r="AI13"/>
      <c r="CC13"/>
      <c r="CD13"/>
      <c r="CE13"/>
      <c r="CF13"/>
      <c r="CG13"/>
      <c r="DB13"/>
      <c r="DC13"/>
      <c r="DD13"/>
      <c r="DE13"/>
      <c r="DF13"/>
    </row>
    <row r="14" spans="1:298" ht="17" thickBot="1">
      <c r="A14" s="51" t="s">
        <v>566</v>
      </c>
      <c r="F14" s="51" t="s">
        <v>566</v>
      </c>
      <c r="K14" s="51" t="s">
        <v>566</v>
      </c>
      <c r="P14" s="51" t="s">
        <v>566</v>
      </c>
      <c r="U14" s="51" t="s">
        <v>566</v>
      </c>
      <c r="AE14" s="51" t="s">
        <v>566</v>
      </c>
      <c r="AF14"/>
      <c r="AG14"/>
      <c r="AH14"/>
      <c r="AI14"/>
      <c r="AJ14" s="51" t="s">
        <v>566</v>
      </c>
      <c r="AO14" s="51" t="s">
        <v>566</v>
      </c>
      <c r="AT14" s="51" t="s">
        <v>566</v>
      </c>
      <c r="AY14" s="51" t="s">
        <v>566</v>
      </c>
      <c r="BD14" s="51" t="s">
        <v>566</v>
      </c>
      <c r="BI14" s="51" t="s">
        <v>572</v>
      </c>
      <c r="BN14" s="51" t="s">
        <v>572</v>
      </c>
      <c r="BS14" s="51" t="s">
        <v>566</v>
      </c>
      <c r="BX14" s="51" t="s">
        <v>572</v>
      </c>
      <c r="CC14" s="50" t="s">
        <v>622</v>
      </c>
      <c r="CD14"/>
      <c r="CE14"/>
      <c r="CF14"/>
      <c r="CG14"/>
      <c r="CH14" s="51" t="s">
        <v>566</v>
      </c>
      <c r="CM14" s="51" t="s">
        <v>572</v>
      </c>
      <c r="CR14" s="51" t="s">
        <v>572</v>
      </c>
      <c r="CW14" s="51" t="s">
        <v>572</v>
      </c>
      <c r="DB14" s="50" t="s">
        <v>622</v>
      </c>
      <c r="DC14"/>
      <c r="DD14"/>
      <c r="DE14"/>
      <c r="DF14"/>
      <c r="DG14" s="51" t="s">
        <v>566</v>
      </c>
      <c r="DL14" s="51" t="s">
        <v>572</v>
      </c>
      <c r="DQ14" s="51" t="s">
        <v>566</v>
      </c>
      <c r="DV14" s="51" t="s">
        <v>566</v>
      </c>
      <c r="EA14" s="51" t="s">
        <v>566</v>
      </c>
      <c r="EF14" s="51" t="s">
        <v>566</v>
      </c>
      <c r="EK14" s="51" t="s">
        <v>566</v>
      </c>
      <c r="EP14" s="51" t="s">
        <v>566</v>
      </c>
      <c r="EU14" s="51" t="s">
        <v>566</v>
      </c>
      <c r="EZ14" s="51" t="s">
        <v>566</v>
      </c>
      <c r="FE14" s="51" t="s">
        <v>566</v>
      </c>
      <c r="FJ14" s="51" t="s">
        <v>566</v>
      </c>
      <c r="FO14" s="51" t="s">
        <v>566</v>
      </c>
      <c r="FT14" s="51" t="s">
        <v>566</v>
      </c>
      <c r="FY14" s="51" t="s">
        <v>566</v>
      </c>
      <c r="GD14" s="51" t="s">
        <v>566</v>
      </c>
      <c r="GI14" s="51" t="s">
        <v>566</v>
      </c>
      <c r="GN14" s="51" t="s">
        <v>566</v>
      </c>
      <c r="GS14" s="51" t="s">
        <v>566</v>
      </c>
      <c r="GX14" s="51" t="s">
        <v>566</v>
      </c>
      <c r="HC14" s="51" t="s">
        <v>566</v>
      </c>
      <c r="HH14" s="51" t="s">
        <v>572</v>
      </c>
      <c r="HM14" s="51" t="s">
        <v>566</v>
      </c>
      <c r="HR14" s="51" t="s">
        <v>566</v>
      </c>
      <c r="HW14" s="51" t="s">
        <v>566</v>
      </c>
      <c r="IB14" s="51" t="s">
        <v>566</v>
      </c>
      <c r="IG14" s="51" t="s">
        <v>572</v>
      </c>
      <c r="IL14" s="51" t="s">
        <v>566</v>
      </c>
      <c r="IQ14" s="51" t="s">
        <v>566</v>
      </c>
      <c r="IV14" s="51" t="s">
        <v>566</v>
      </c>
      <c r="JA14" s="51" t="s">
        <v>566</v>
      </c>
      <c r="JF14" s="51" t="s">
        <v>566</v>
      </c>
      <c r="JK14" s="51" t="s">
        <v>572</v>
      </c>
      <c r="JP14" s="51" t="s">
        <v>566</v>
      </c>
      <c r="JU14" s="51" t="s">
        <v>566</v>
      </c>
      <c r="JZ14" s="51" t="s">
        <v>572</v>
      </c>
      <c r="KE14" s="51" t="s">
        <v>566</v>
      </c>
      <c r="KJ14" s="51" t="s">
        <v>566</v>
      </c>
    </row>
    <row r="15" spans="1:298" ht="46.5" thickBot="1">
      <c r="A15" s="69" t="s">
        <v>567</v>
      </c>
      <c r="B15" s="69" t="s">
        <v>568</v>
      </c>
      <c r="C15" s="69" t="s">
        <v>569</v>
      </c>
      <c r="F15" s="69" t="s">
        <v>567</v>
      </c>
      <c r="G15" s="69" t="s">
        <v>568</v>
      </c>
      <c r="H15" s="69" t="s">
        <v>569</v>
      </c>
      <c r="K15" s="126" t="s">
        <v>567</v>
      </c>
      <c r="L15" s="69" t="s">
        <v>568</v>
      </c>
      <c r="M15" s="69" t="s">
        <v>569</v>
      </c>
      <c r="P15" s="69" t="s">
        <v>567</v>
      </c>
      <c r="Q15" s="69" t="s">
        <v>568</v>
      </c>
      <c r="R15" s="69" t="s">
        <v>569</v>
      </c>
      <c r="U15" s="69" t="s">
        <v>567</v>
      </c>
      <c r="V15" s="69" t="s">
        <v>568</v>
      </c>
      <c r="W15" s="69" t="s">
        <v>569</v>
      </c>
      <c r="AE15" s="69" t="s">
        <v>567</v>
      </c>
      <c r="AF15" s="69" t="s">
        <v>568</v>
      </c>
      <c r="AG15" s="69" t="s">
        <v>569</v>
      </c>
      <c r="AH15"/>
      <c r="AI15"/>
      <c r="AJ15" s="69" t="s">
        <v>567</v>
      </c>
      <c r="AK15" s="69" t="s">
        <v>568</v>
      </c>
      <c r="AL15" s="69" t="s">
        <v>569</v>
      </c>
      <c r="AO15" s="69" t="s">
        <v>567</v>
      </c>
      <c r="AP15" s="69" t="s">
        <v>568</v>
      </c>
      <c r="AQ15" s="69" t="s">
        <v>569</v>
      </c>
      <c r="AT15" s="69" t="s">
        <v>567</v>
      </c>
      <c r="AU15" s="69" t="s">
        <v>568</v>
      </c>
      <c r="AV15" s="69" t="s">
        <v>569</v>
      </c>
      <c r="AY15" s="69" t="s">
        <v>567</v>
      </c>
      <c r="AZ15" s="69" t="s">
        <v>568</v>
      </c>
      <c r="BA15" s="69" t="s">
        <v>569</v>
      </c>
      <c r="BD15" s="69" t="s">
        <v>567</v>
      </c>
      <c r="BE15" s="69" t="s">
        <v>568</v>
      </c>
      <c r="BF15" s="69" t="s">
        <v>569</v>
      </c>
      <c r="BI15" s="69" t="s">
        <v>573</v>
      </c>
      <c r="BJ15" s="69" t="s">
        <v>574</v>
      </c>
      <c r="BN15" s="69" t="s">
        <v>573</v>
      </c>
      <c r="BO15" s="69" t="s">
        <v>574</v>
      </c>
      <c r="BS15" s="69" t="s">
        <v>567</v>
      </c>
      <c r="BT15" s="69" t="s">
        <v>568</v>
      </c>
      <c r="BU15" s="69" t="s">
        <v>569</v>
      </c>
      <c r="BX15" s="69" t="s">
        <v>573</v>
      </c>
      <c r="BY15" s="69" t="s">
        <v>574</v>
      </c>
      <c r="CC15"/>
      <c r="CD15"/>
      <c r="CE15"/>
      <c r="CF15"/>
      <c r="CG15"/>
      <c r="CH15" s="69" t="s">
        <v>567</v>
      </c>
      <c r="CI15" s="69" t="s">
        <v>568</v>
      </c>
      <c r="CJ15" s="69" t="s">
        <v>569</v>
      </c>
      <c r="CM15" s="69" t="s">
        <v>573</v>
      </c>
      <c r="CN15" s="69" t="s">
        <v>574</v>
      </c>
      <c r="CR15" s="69" t="s">
        <v>573</v>
      </c>
      <c r="CS15" s="69" t="s">
        <v>574</v>
      </c>
      <c r="CW15" s="69" t="s">
        <v>573</v>
      </c>
      <c r="CX15" s="69" t="s">
        <v>574</v>
      </c>
      <c r="DB15"/>
      <c r="DC15"/>
      <c r="DD15"/>
      <c r="DE15"/>
      <c r="DF15"/>
      <c r="DG15" s="69" t="s">
        <v>567</v>
      </c>
      <c r="DH15" s="69" t="s">
        <v>568</v>
      </c>
      <c r="DI15" s="69" t="s">
        <v>569</v>
      </c>
      <c r="DL15" s="69" t="s">
        <v>573</v>
      </c>
      <c r="DM15" s="69" t="s">
        <v>574</v>
      </c>
      <c r="DQ15" s="69" t="s">
        <v>567</v>
      </c>
      <c r="DR15" s="69" t="s">
        <v>568</v>
      </c>
      <c r="DS15" s="69" t="s">
        <v>569</v>
      </c>
      <c r="DV15" s="69" t="s">
        <v>567</v>
      </c>
      <c r="DW15" s="69" t="s">
        <v>568</v>
      </c>
      <c r="DX15" s="69" t="s">
        <v>569</v>
      </c>
      <c r="EA15" s="69" t="s">
        <v>567</v>
      </c>
      <c r="EB15" s="69" t="s">
        <v>568</v>
      </c>
      <c r="EC15" s="69" t="s">
        <v>569</v>
      </c>
      <c r="EF15" s="69" t="s">
        <v>567</v>
      </c>
      <c r="EG15" s="69" t="s">
        <v>568</v>
      </c>
      <c r="EH15" s="69" t="s">
        <v>569</v>
      </c>
      <c r="EK15" s="126" t="s">
        <v>567</v>
      </c>
      <c r="EL15" s="69" t="s">
        <v>568</v>
      </c>
      <c r="EM15" s="69" t="s">
        <v>569</v>
      </c>
      <c r="EP15" s="69" t="s">
        <v>567</v>
      </c>
      <c r="EQ15" s="69" t="s">
        <v>568</v>
      </c>
      <c r="ER15" s="69" t="s">
        <v>569</v>
      </c>
      <c r="EU15" s="69" t="s">
        <v>567</v>
      </c>
      <c r="EV15" s="69" t="s">
        <v>568</v>
      </c>
      <c r="EW15" s="69" t="s">
        <v>569</v>
      </c>
      <c r="EZ15" s="69" t="s">
        <v>567</v>
      </c>
      <c r="FA15" s="69" t="s">
        <v>568</v>
      </c>
      <c r="FB15" s="69" t="s">
        <v>569</v>
      </c>
      <c r="FE15" s="69" t="s">
        <v>567</v>
      </c>
      <c r="FF15" s="69" t="s">
        <v>568</v>
      </c>
      <c r="FG15" s="69" t="s">
        <v>569</v>
      </c>
      <c r="FJ15" s="69" t="s">
        <v>567</v>
      </c>
      <c r="FK15" s="69" t="s">
        <v>568</v>
      </c>
      <c r="FL15" s="69" t="s">
        <v>569</v>
      </c>
      <c r="FO15" s="69" t="s">
        <v>567</v>
      </c>
      <c r="FP15" s="69" t="s">
        <v>568</v>
      </c>
      <c r="FQ15" s="69" t="s">
        <v>569</v>
      </c>
      <c r="FT15" s="69" t="s">
        <v>567</v>
      </c>
      <c r="FU15" s="69" t="s">
        <v>568</v>
      </c>
      <c r="FV15" s="69" t="s">
        <v>569</v>
      </c>
      <c r="FY15" s="69" t="s">
        <v>567</v>
      </c>
      <c r="FZ15" s="69" t="s">
        <v>568</v>
      </c>
      <c r="GA15" s="69" t="s">
        <v>569</v>
      </c>
      <c r="GD15" s="69" t="s">
        <v>567</v>
      </c>
      <c r="GE15" s="69" t="s">
        <v>568</v>
      </c>
      <c r="GF15" s="69" t="s">
        <v>569</v>
      </c>
      <c r="GI15" s="69" t="s">
        <v>567</v>
      </c>
      <c r="GJ15" s="69" t="s">
        <v>568</v>
      </c>
      <c r="GK15" s="69" t="s">
        <v>569</v>
      </c>
      <c r="GN15" s="126" t="s">
        <v>567</v>
      </c>
      <c r="GO15" s="69" t="s">
        <v>568</v>
      </c>
      <c r="GP15" s="69" t="s">
        <v>569</v>
      </c>
      <c r="GS15" s="69" t="s">
        <v>567</v>
      </c>
      <c r="GT15" s="69" t="s">
        <v>568</v>
      </c>
      <c r="GU15" s="69" t="s">
        <v>569</v>
      </c>
      <c r="GX15" s="69" t="s">
        <v>567</v>
      </c>
      <c r="GY15" s="69" t="s">
        <v>568</v>
      </c>
      <c r="GZ15" s="69" t="s">
        <v>569</v>
      </c>
      <c r="HC15" s="69" t="s">
        <v>567</v>
      </c>
      <c r="HD15" s="69" t="s">
        <v>568</v>
      </c>
      <c r="HE15" s="69" t="s">
        <v>569</v>
      </c>
      <c r="HH15" s="69" t="s">
        <v>573</v>
      </c>
      <c r="HI15" s="69" t="s">
        <v>574</v>
      </c>
      <c r="HM15" s="126" t="s">
        <v>567</v>
      </c>
      <c r="HN15" s="69" t="s">
        <v>568</v>
      </c>
      <c r="HO15" s="69" t="s">
        <v>569</v>
      </c>
      <c r="HR15" s="69" t="s">
        <v>567</v>
      </c>
      <c r="HS15" s="69" t="s">
        <v>568</v>
      </c>
      <c r="HT15" s="69" t="s">
        <v>569</v>
      </c>
      <c r="HW15" s="69" t="s">
        <v>567</v>
      </c>
      <c r="HX15" s="69" t="s">
        <v>568</v>
      </c>
      <c r="HY15" s="69" t="s">
        <v>569</v>
      </c>
      <c r="IB15" s="69" t="s">
        <v>567</v>
      </c>
      <c r="IC15" s="69" t="s">
        <v>568</v>
      </c>
      <c r="ID15" s="69" t="s">
        <v>569</v>
      </c>
      <c r="IG15" s="69" t="s">
        <v>573</v>
      </c>
      <c r="IH15" s="69" t="s">
        <v>574</v>
      </c>
      <c r="IL15" s="69" t="s">
        <v>567</v>
      </c>
      <c r="IM15" s="69" t="s">
        <v>568</v>
      </c>
      <c r="IN15" s="69" t="s">
        <v>569</v>
      </c>
      <c r="IQ15" s="69" t="s">
        <v>567</v>
      </c>
      <c r="IR15" s="69" t="s">
        <v>568</v>
      </c>
      <c r="IS15" s="69" t="s">
        <v>569</v>
      </c>
      <c r="IV15" s="69" t="s">
        <v>567</v>
      </c>
      <c r="IW15" s="69" t="s">
        <v>568</v>
      </c>
      <c r="IX15" s="69" t="s">
        <v>569</v>
      </c>
      <c r="JA15" s="69" t="s">
        <v>567</v>
      </c>
      <c r="JC15" s="69" t="s">
        <v>568</v>
      </c>
      <c r="JD15" s="69" t="s">
        <v>569</v>
      </c>
      <c r="JF15" s="126" t="s">
        <v>567</v>
      </c>
      <c r="JG15" s="69" t="s">
        <v>568</v>
      </c>
      <c r="JH15" s="69" t="s">
        <v>569</v>
      </c>
      <c r="JK15" s="69" t="s">
        <v>573</v>
      </c>
      <c r="JL15" s="69" t="s">
        <v>574</v>
      </c>
      <c r="JP15" s="126" t="s">
        <v>567</v>
      </c>
      <c r="JQ15" s="69" t="s">
        <v>568</v>
      </c>
      <c r="JR15" s="69" t="s">
        <v>569</v>
      </c>
      <c r="JU15" s="69" t="s">
        <v>567</v>
      </c>
      <c r="JV15" s="69" t="s">
        <v>568</v>
      </c>
      <c r="JW15" s="69" t="s">
        <v>569</v>
      </c>
      <c r="JZ15" s="69" t="s">
        <v>573</v>
      </c>
      <c r="KA15" s="69" t="s">
        <v>574</v>
      </c>
      <c r="KE15" s="69" t="s">
        <v>567</v>
      </c>
      <c r="KF15" s="69" t="s">
        <v>568</v>
      </c>
      <c r="KG15" s="69" t="s">
        <v>569</v>
      </c>
      <c r="KJ15" s="69" t="s">
        <v>567</v>
      </c>
      <c r="KK15" s="69" t="s">
        <v>568</v>
      </c>
      <c r="KL15" s="69" t="s">
        <v>569</v>
      </c>
    </row>
    <row r="16" spans="1:298" ht="104.5" thickBot="1">
      <c r="A16" s="70" t="s">
        <v>28</v>
      </c>
      <c r="B16" s="70">
        <v>73151</v>
      </c>
      <c r="C16" s="70" t="s">
        <v>570</v>
      </c>
      <c r="F16" s="70" t="s">
        <v>28</v>
      </c>
      <c r="G16" s="70">
        <v>63521</v>
      </c>
      <c r="H16" s="70" t="s">
        <v>1287</v>
      </c>
      <c r="K16" s="128" t="s">
        <v>28</v>
      </c>
      <c r="L16" s="70">
        <v>111460</v>
      </c>
      <c r="M16" s="70" t="s">
        <v>1287</v>
      </c>
      <c r="P16" s="70" t="s">
        <v>28</v>
      </c>
      <c r="Q16" s="70">
        <v>17053</v>
      </c>
      <c r="R16" s="70" t="s">
        <v>570</v>
      </c>
      <c r="U16" s="70" t="s">
        <v>28</v>
      </c>
      <c r="V16" s="70">
        <v>136248</v>
      </c>
      <c r="W16" s="70" t="s">
        <v>1287</v>
      </c>
      <c r="AE16" s="70" t="s">
        <v>28</v>
      </c>
      <c r="AF16" s="70">
        <v>11216</v>
      </c>
      <c r="AG16" s="70" t="s">
        <v>1287</v>
      </c>
      <c r="AH16"/>
      <c r="AI16"/>
      <c r="AJ16" s="70" t="s">
        <v>28</v>
      </c>
      <c r="AK16" s="70">
        <v>4674</v>
      </c>
      <c r="AL16" s="70" t="s">
        <v>1287</v>
      </c>
      <c r="AO16" s="70" t="s">
        <v>28</v>
      </c>
      <c r="AP16" s="70">
        <v>12096.62</v>
      </c>
      <c r="AQ16" s="70" t="s">
        <v>570</v>
      </c>
      <c r="AT16" s="70" t="s">
        <v>28</v>
      </c>
      <c r="AU16" s="70">
        <v>2906.8</v>
      </c>
      <c r="AV16" s="70" t="s">
        <v>1287</v>
      </c>
      <c r="AY16" s="70" t="s">
        <v>31</v>
      </c>
      <c r="AZ16" s="70">
        <v>8514</v>
      </c>
      <c r="BA16" s="70" t="s">
        <v>1287</v>
      </c>
      <c r="BD16" s="70" t="s">
        <v>29</v>
      </c>
      <c r="BE16" s="70">
        <v>6</v>
      </c>
      <c r="BF16" s="70" t="s">
        <v>1287</v>
      </c>
      <c r="BI16" s="70" t="s">
        <v>1836</v>
      </c>
      <c r="BJ16" s="70">
        <v>134</v>
      </c>
      <c r="BN16" s="70" t="s">
        <v>577</v>
      </c>
      <c r="BO16" s="70">
        <v>1649</v>
      </c>
      <c r="BS16" s="70" t="s">
        <v>28</v>
      </c>
      <c r="BT16" s="70">
        <v>6145</v>
      </c>
      <c r="BU16" s="70" t="s">
        <v>1287</v>
      </c>
      <c r="BX16" s="70" t="s">
        <v>1405</v>
      </c>
      <c r="BY16" s="70">
        <v>10146.959999999999</v>
      </c>
      <c r="CC16"/>
      <c r="CD16"/>
      <c r="CE16"/>
      <c r="CF16"/>
      <c r="CG16"/>
      <c r="CH16" s="70" t="s">
        <v>28</v>
      </c>
      <c r="CI16" s="70">
        <v>3483.29</v>
      </c>
      <c r="CJ16" s="70" t="s">
        <v>1287</v>
      </c>
      <c r="CM16" s="120" t="s">
        <v>1405</v>
      </c>
      <c r="CN16" s="902">
        <v>2561.04</v>
      </c>
      <c r="CR16" s="50" t="s">
        <v>578</v>
      </c>
      <c r="CW16" s="70" t="s">
        <v>577</v>
      </c>
      <c r="CX16" s="70">
        <v>213.92</v>
      </c>
      <c r="DB16"/>
      <c r="DC16"/>
      <c r="DD16"/>
      <c r="DE16"/>
      <c r="DF16"/>
      <c r="DG16" s="70" t="s">
        <v>28</v>
      </c>
      <c r="DH16" s="70">
        <v>1080.1099999999999</v>
      </c>
      <c r="DI16" s="70" t="s">
        <v>1287</v>
      </c>
      <c r="DL16" s="70" t="s">
        <v>2384</v>
      </c>
      <c r="DM16" s="70">
        <v>1704.88</v>
      </c>
      <c r="DQ16" s="70" t="s">
        <v>28</v>
      </c>
      <c r="DR16" s="70">
        <v>54450</v>
      </c>
      <c r="DS16" s="70" t="s">
        <v>1287</v>
      </c>
      <c r="DV16" s="70" t="s">
        <v>28</v>
      </c>
      <c r="DW16" s="70">
        <v>1135000</v>
      </c>
      <c r="DX16" s="70" t="s">
        <v>1591</v>
      </c>
      <c r="EA16" s="70" t="s">
        <v>28</v>
      </c>
      <c r="EB16" s="70">
        <v>38080</v>
      </c>
      <c r="EC16" s="70" t="s">
        <v>1591</v>
      </c>
      <c r="EF16" s="70" t="s">
        <v>28</v>
      </c>
      <c r="EG16" s="72"/>
      <c r="EH16" s="70" t="s">
        <v>1783</v>
      </c>
      <c r="EK16" s="128" t="s">
        <v>28</v>
      </c>
      <c r="EL16" s="70">
        <v>61300</v>
      </c>
      <c r="EM16" s="70" t="s">
        <v>1287</v>
      </c>
      <c r="EP16" s="70" t="s">
        <v>28</v>
      </c>
      <c r="EQ16" s="70">
        <v>42797</v>
      </c>
      <c r="ER16" s="70" t="s">
        <v>1287</v>
      </c>
      <c r="EU16" s="70" t="s">
        <v>28</v>
      </c>
      <c r="EV16" s="70">
        <v>67224</v>
      </c>
      <c r="EW16" s="70" t="s">
        <v>1287</v>
      </c>
      <c r="EZ16" s="70" t="s">
        <v>32</v>
      </c>
      <c r="FA16" s="70">
        <v>30457</v>
      </c>
      <c r="FB16" s="70" t="s">
        <v>1287</v>
      </c>
      <c r="FE16" s="70" t="s">
        <v>28</v>
      </c>
      <c r="FF16" s="70">
        <v>86800</v>
      </c>
      <c r="FG16" s="70" t="s">
        <v>1287</v>
      </c>
      <c r="FJ16" s="70" t="s">
        <v>31</v>
      </c>
      <c r="FK16" s="70">
        <v>1416</v>
      </c>
      <c r="FL16" s="70" t="s">
        <v>570</v>
      </c>
      <c r="FO16" s="70" t="s">
        <v>28</v>
      </c>
      <c r="FP16" s="70">
        <v>544370</v>
      </c>
      <c r="FQ16" s="70" t="s">
        <v>1287</v>
      </c>
      <c r="FT16" s="70" t="s">
        <v>28</v>
      </c>
      <c r="FU16" s="70">
        <v>40298.199999999997</v>
      </c>
      <c r="FV16" s="70" t="s">
        <v>570</v>
      </c>
      <c r="FY16" s="70" t="s">
        <v>28</v>
      </c>
      <c r="FZ16" s="70">
        <v>24233</v>
      </c>
      <c r="GA16" s="70" t="s">
        <v>570</v>
      </c>
      <c r="GD16" s="70" t="s">
        <v>28</v>
      </c>
      <c r="GE16" s="70">
        <v>133174.51999999999</v>
      </c>
      <c r="GF16" s="70" t="s">
        <v>1287</v>
      </c>
      <c r="GI16" s="70" t="s">
        <v>28</v>
      </c>
      <c r="GJ16" s="70">
        <v>135741</v>
      </c>
      <c r="GK16" s="70" t="s">
        <v>570</v>
      </c>
      <c r="GN16" s="128" t="s">
        <v>28</v>
      </c>
      <c r="GO16" s="70">
        <v>5676.71</v>
      </c>
      <c r="GP16" s="70" t="s">
        <v>1591</v>
      </c>
      <c r="GS16" s="70" t="s">
        <v>31</v>
      </c>
      <c r="GT16" s="70">
        <v>165</v>
      </c>
      <c r="GU16" s="70" t="s">
        <v>9947</v>
      </c>
      <c r="GX16" s="70" t="s">
        <v>28</v>
      </c>
      <c r="GY16" s="70">
        <v>63467.55</v>
      </c>
      <c r="GZ16" s="70" t="s">
        <v>570</v>
      </c>
      <c r="HC16" s="70" t="s">
        <v>29</v>
      </c>
      <c r="HD16" s="70">
        <v>344</v>
      </c>
      <c r="HE16" s="70" t="s">
        <v>1287</v>
      </c>
      <c r="HH16" s="70" t="s">
        <v>77</v>
      </c>
      <c r="HI16" s="70">
        <v>41013</v>
      </c>
      <c r="HM16" s="128" t="s">
        <v>28</v>
      </c>
      <c r="HN16" s="70">
        <v>17787.439999999999</v>
      </c>
      <c r="HO16" s="70" t="s">
        <v>1287</v>
      </c>
      <c r="HR16" s="70" t="s">
        <v>28</v>
      </c>
      <c r="HS16" s="70">
        <v>154132</v>
      </c>
      <c r="HT16" s="70" t="s">
        <v>10669</v>
      </c>
      <c r="HW16" s="902" t="s">
        <v>28</v>
      </c>
      <c r="HX16" s="902">
        <v>53923</v>
      </c>
      <c r="HY16" s="116" t="s">
        <v>570</v>
      </c>
      <c r="IB16" s="902" t="s">
        <v>28</v>
      </c>
      <c r="IC16" s="902">
        <v>4278.16</v>
      </c>
      <c r="ID16" s="120" t="s">
        <v>570</v>
      </c>
      <c r="IG16" s="70" t="s">
        <v>171</v>
      </c>
      <c r="IH16" s="72"/>
      <c r="IL16" s="70" t="s">
        <v>28</v>
      </c>
      <c r="IM16" s="70">
        <v>12966.71</v>
      </c>
      <c r="IN16" s="70" t="s">
        <v>1287</v>
      </c>
      <c r="IQ16" s="902" t="s">
        <v>28</v>
      </c>
      <c r="IR16" s="902">
        <v>6754.2</v>
      </c>
      <c r="IS16" s="120" t="s">
        <v>1287</v>
      </c>
      <c r="IV16" s="70" t="s">
        <v>28</v>
      </c>
      <c r="IW16" s="70">
        <v>12734</v>
      </c>
      <c r="IX16" s="70" t="s">
        <v>11208</v>
      </c>
      <c r="JA16" s="70" t="s">
        <v>28</v>
      </c>
      <c r="JC16" s="70">
        <v>77303</v>
      </c>
      <c r="JD16" s="70" t="s">
        <v>570</v>
      </c>
      <c r="JF16" s="128" t="s">
        <v>28</v>
      </c>
      <c r="JG16" s="70">
        <v>10010.85</v>
      </c>
      <c r="JH16" s="70" t="s">
        <v>1591</v>
      </c>
      <c r="JK16" s="70" t="s">
        <v>1838</v>
      </c>
      <c r="JL16" s="70">
        <v>253.55</v>
      </c>
      <c r="JP16" s="128" t="s">
        <v>28</v>
      </c>
      <c r="JQ16" s="70">
        <v>9120.2099999999991</v>
      </c>
      <c r="JR16" s="70" t="s">
        <v>1287</v>
      </c>
      <c r="JU16" s="70" t="s">
        <v>28</v>
      </c>
      <c r="JV16" s="70">
        <v>16205</v>
      </c>
      <c r="JW16" s="70" t="s">
        <v>570</v>
      </c>
      <c r="JZ16" s="70" t="s">
        <v>1840</v>
      </c>
      <c r="KA16" s="70">
        <v>166.15</v>
      </c>
      <c r="KE16" s="70" t="s">
        <v>28</v>
      </c>
      <c r="KF16" s="70">
        <v>7439</v>
      </c>
      <c r="KG16" s="70" t="s">
        <v>570</v>
      </c>
      <c r="KJ16" s="70" t="s">
        <v>28</v>
      </c>
      <c r="KK16" s="70">
        <v>17</v>
      </c>
      <c r="KL16" s="70" t="s">
        <v>570</v>
      </c>
    </row>
    <row r="17" spans="1:298" ht="104.5" thickBot="1">
      <c r="A17" s="71" t="s">
        <v>29</v>
      </c>
      <c r="B17" s="71">
        <v>26</v>
      </c>
      <c r="C17" s="71" t="s">
        <v>570</v>
      </c>
      <c r="F17" s="101"/>
      <c r="G17" s="101"/>
      <c r="H17" s="101"/>
      <c r="K17" s="129" t="s">
        <v>31</v>
      </c>
      <c r="L17" s="71">
        <v>11003</v>
      </c>
      <c r="M17" s="71" t="s">
        <v>1287</v>
      </c>
      <c r="P17" s="71" t="s">
        <v>29</v>
      </c>
      <c r="Q17" s="71">
        <v>22</v>
      </c>
      <c r="R17" s="71" t="s">
        <v>570</v>
      </c>
      <c r="U17" s="71" t="s">
        <v>29</v>
      </c>
      <c r="V17" s="71">
        <v>101</v>
      </c>
      <c r="W17" s="71" t="s">
        <v>1287</v>
      </c>
      <c r="AE17" s="71" t="s">
        <v>30</v>
      </c>
      <c r="AF17" s="71">
        <v>17</v>
      </c>
      <c r="AG17" s="71" t="s">
        <v>6025</v>
      </c>
      <c r="AH17"/>
      <c r="AI17"/>
      <c r="AJ17" s="71" t="s">
        <v>29</v>
      </c>
      <c r="AK17" s="71">
        <v>4</v>
      </c>
      <c r="AL17" s="71" t="s">
        <v>1287</v>
      </c>
      <c r="AO17" s="71" t="s">
        <v>29</v>
      </c>
      <c r="AP17" s="71">
        <v>0.25</v>
      </c>
      <c r="AQ17" s="71" t="s">
        <v>570</v>
      </c>
      <c r="AT17" s="71" t="s">
        <v>29</v>
      </c>
      <c r="AU17" s="71">
        <v>6.4</v>
      </c>
      <c r="AV17" s="71" t="s">
        <v>1287</v>
      </c>
      <c r="AY17" s="71" t="s">
        <v>32</v>
      </c>
      <c r="AZ17" s="71">
        <v>27</v>
      </c>
      <c r="BA17" s="71" t="s">
        <v>1287</v>
      </c>
      <c r="BD17" s="71" t="s">
        <v>28</v>
      </c>
      <c r="BE17" s="71">
        <v>4995</v>
      </c>
      <c r="BF17" s="71" t="s">
        <v>1287</v>
      </c>
      <c r="BI17" s="71" t="s">
        <v>1838</v>
      </c>
      <c r="BJ17" s="71">
        <v>792</v>
      </c>
      <c r="BN17" s="71" t="s">
        <v>2050</v>
      </c>
      <c r="BO17" s="71">
        <v>396</v>
      </c>
      <c r="BS17" s="71" t="s">
        <v>31</v>
      </c>
      <c r="BT17" s="71">
        <v>7279</v>
      </c>
      <c r="BU17" s="71" t="s">
        <v>1287</v>
      </c>
      <c r="BX17" s="71" t="s">
        <v>171</v>
      </c>
      <c r="BY17" s="73"/>
      <c r="CC17" s="51" t="s">
        <v>623</v>
      </c>
      <c r="CD17"/>
      <c r="CE17"/>
      <c r="CF17"/>
      <c r="CG17"/>
      <c r="CH17" s="71" t="s">
        <v>29</v>
      </c>
      <c r="CI17" s="71">
        <v>1.85</v>
      </c>
      <c r="CJ17" s="71" t="s">
        <v>1287</v>
      </c>
      <c r="CM17" s="89" t="s">
        <v>8429</v>
      </c>
      <c r="CN17" s="904"/>
      <c r="CW17" s="71" t="s">
        <v>1868</v>
      </c>
      <c r="CX17" s="71">
        <v>33.549999999999997</v>
      </c>
      <c r="DB17" s="51" t="s">
        <v>623</v>
      </c>
      <c r="DC17"/>
      <c r="DD17"/>
      <c r="DE17"/>
      <c r="DF17"/>
      <c r="DG17" s="71" t="s">
        <v>29</v>
      </c>
      <c r="DH17" s="71">
        <v>0.56999999999999995</v>
      </c>
      <c r="DI17" s="71" t="s">
        <v>1287</v>
      </c>
      <c r="DL17" s="50" t="s">
        <v>578</v>
      </c>
      <c r="DQ17" s="71" t="s">
        <v>29</v>
      </c>
      <c r="DR17" s="71">
        <v>60</v>
      </c>
      <c r="DS17" s="71" t="s">
        <v>1287</v>
      </c>
      <c r="DV17" s="71" t="s">
        <v>29</v>
      </c>
      <c r="DW17" s="71">
        <v>1000</v>
      </c>
      <c r="DX17" s="71" t="s">
        <v>1591</v>
      </c>
      <c r="EA17" s="71" t="s">
        <v>29</v>
      </c>
      <c r="EB17" s="71">
        <v>19.59</v>
      </c>
      <c r="EC17" s="71" t="s">
        <v>1591</v>
      </c>
      <c r="EF17" s="71" t="s">
        <v>29</v>
      </c>
      <c r="EG17" s="73"/>
      <c r="EH17" s="71" t="s">
        <v>1783</v>
      </c>
      <c r="EK17" s="129" t="s">
        <v>1592</v>
      </c>
      <c r="EL17" s="71">
        <v>3700</v>
      </c>
      <c r="EM17" s="71" t="s">
        <v>1287</v>
      </c>
      <c r="EP17" s="71" t="s">
        <v>29</v>
      </c>
      <c r="EQ17" s="71">
        <v>17</v>
      </c>
      <c r="ER17" s="71" t="s">
        <v>1287</v>
      </c>
      <c r="EU17" s="71" t="s">
        <v>29</v>
      </c>
      <c r="EV17" s="71">
        <v>136</v>
      </c>
      <c r="EW17" s="71" t="s">
        <v>1287</v>
      </c>
      <c r="EZ17" s="71" t="s">
        <v>31</v>
      </c>
      <c r="FA17" s="71">
        <v>1409</v>
      </c>
      <c r="FB17" s="71" t="s">
        <v>1287</v>
      </c>
      <c r="FE17" s="71" t="s">
        <v>1592</v>
      </c>
      <c r="FF17" s="71">
        <v>60100</v>
      </c>
      <c r="FG17" s="71" t="s">
        <v>1287</v>
      </c>
      <c r="FJ17" s="71" t="s">
        <v>1592</v>
      </c>
      <c r="FK17" s="71">
        <v>138163</v>
      </c>
      <c r="FL17" s="71" t="s">
        <v>570</v>
      </c>
      <c r="FO17" s="71" t="s">
        <v>29</v>
      </c>
      <c r="FP17" s="71">
        <v>17193</v>
      </c>
      <c r="FQ17" s="71" t="s">
        <v>1287</v>
      </c>
      <c r="FT17" s="71" t="s">
        <v>32</v>
      </c>
      <c r="FU17" s="71">
        <v>1414.2</v>
      </c>
      <c r="FV17" s="71" t="s">
        <v>9441</v>
      </c>
      <c r="FY17" s="71" t="s">
        <v>29</v>
      </c>
      <c r="FZ17" s="71">
        <v>70122</v>
      </c>
      <c r="GA17" s="71" t="s">
        <v>1783</v>
      </c>
      <c r="GD17" s="71" t="s">
        <v>29</v>
      </c>
      <c r="GE17" s="71">
        <v>147.35</v>
      </c>
      <c r="GF17" s="71" t="s">
        <v>1287</v>
      </c>
      <c r="GI17" s="71" t="s">
        <v>29</v>
      </c>
      <c r="GJ17" s="71">
        <v>6.31</v>
      </c>
      <c r="GK17" s="71" t="s">
        <v>570</v>
      </c>
      <c r="GN17" s="129" t="s">
        <v>29</v>
      </c>
      <c r="GO17" s="71">
        <v>10.71</v>
      </c>
      <c r="GP17" s="71" t="s">
        <v>1591</v>
      </c>
      <c r="GS17" s="50" t="s">
        <v>571</v>
      </c>
      <c r="GX17" s="71" t="s">
        <v>30</v>
      </c>
      <c r="GY17" s="71">
        <v>164.25</v>
      </c>
      <c r="GZ17" s="71" t="s">
        <v>570</v>
      </c>
      <c r="HC17" s="71" t="s">
        <v>30</v>
      </c>
      <c r="HD17" s="71">
        <v>39</v>
      </c>
      <c r="HE17" s="71" t="s">
        <v>1287</v>
      </c>
      <c r="HH17" s="71" t="s">
        <v>76</v>
      </c>
      <c r="HI17" s="71">
        <v>22529</v>
      </c>
      <c r="HM17" s="129" t="s">
        <v>29</v>
      </c>
      <c r="HN17" s="71">
        <v>8829.2199999999993</v>
      </c>
      <c r="HO17" s="71" t="s">
        <v>1287</v>
      </c>
      <c r="HR17" s="71" t="s">
        <v>29</v>
      </c>
      <c r="HS17" s="71">
        <v>95</v>
      </c>
      <c r="HT17" s="71" t="s">
        <v>10669</v>
      </c>
      <c r="HW17" s="904"/>
      <c r="HX17" s="904"/>
      <c r="HY17" s="89" t="s">
        <v>4391</v>
      </c>
      <c r="IB17" s="904"/>
      <c r="IC17" s="904"/>
      <c r="ID17" s="89" t="s">
        <v>10823</v>
      </c>
      <c r="IG17" s="50" t="s">
        <v>578</v>
      </c>
      <c r="IL17" s="71" t="s">
        <v>29</v>
      </c>
      <c r="IM17" s="71">
        <v>21243.3</v>
      </c>
      <c r="IN17" s="71" t="s">
        <v>1287</v>
      </c>
      <c r="IQ17" s="904"/>
      <c r="IR17" s="904"/>
      <c r="IS17" s="89" t="s">
        <v>1287</v>
      </c>
      <c r="IV17" s="71" t="s">
        <v>29</v>
      </c>
      <c r="IW17" s="71">
        <v>4835</v>
      </c>
      <c r="IX17" s="71" t="s">
        <v>11208</v>
      </c>
      <c r="JA17" s="71" t="s">
        <v>29</v>
      </c>
      <c r="JC17" s="71">
        <v>41</v>
      </c>
      <c r="JD17" s="71" t="s">
        <v>570</v>
      </c>
      <c r="JF17" s="129" t="s">
        <v>29</v>
      </c>
      <c r="JG17" s="71">
        <v>9475.2999999999993</v>
      </c>
      <c r="JH17" s="71" t="s">
        <v>1591</v>
      </c>
      <c r="JK17" s="71" t="s">
        <v>1839</v>
      </c>
      <c r="JL17" s="71">
        <v>125.45</v>
      </c>
      <c r="JP17" s="129" t="s">
        <v>29</v>
      </c>
      <c r="JQ17" s="71">
        <v>14219.5</v>
      </c>
      <c r="JR17" s="71" t="s">
        <v>1287</v>
      </c>
      <c r="JU17" s="71" t="s">
        <v>29</v>
      </c>
      <c r="JV17" s="71">
        <v>0</v>
      </c>
      <c r="JW17" s="71" t="s">
        <v>570</v>
      </c>
      <c r="JZ17" s="71" t="s">
        <v>1405</v>
      </c>
      <c r="KA17" s="71">
        <v>26.4</v>
      </c>
      <c r="KE17" s="71" t="s">
        <v>29</v>
      </c>
      <c r="KF17" s="71">
        <v>3.52</v>
      </c>
      <c r="KG17" s="71" t="s">
        <v>570</v>
      </c>
      <c r="KJ17" s="71" t="s">
        <v>29</v>
      </c>
      <c r="KK17" s="71">
        <v>72</v>
      </c>
      <c r="KL17" s="71" t="s">
        <v>570</v>
      </c>
    </row>
    <row r="18" spans="1:298" ht="104.5" thickBot="1">
      <c r="A18" s="70" t="s">
        <v>30</v>
      </c>
      <c r="B18" s="70">
        <v>199</v>
      </c>
      <c r="C18" s="70" t="s">
        <v>570</v>
      </c>
      <c r="F18" s="101"/>
      <c r="G18" s="101"/>
      <c r="H18" s="101"/>
      <c r="K18" s="128" t="s">
        <v>1592</v>
      </c>
      <c r="L18" s="70">
        <v>559</v>
      </c>
      <c r="M18" s="70" t="s">
        <v>1287</v>
      </c>
      <c r="P18" s="70" t="s">
        <v>30</v>
      </c>
      <c r="Q18" s="70">
        <v>9</v>
      </c>
      <c r="R18" s="70" t="s">
        <v>570</v>
      </c>
      <c r="U18" s="70" t="s">
        <v>31</v>
      </c>
      <c r="V18" s="70">
        <v>7654</v>
      </c>
      <c r="W18" s="70" t="s">
        <v>1287</v>
      </c>
      <c r="AE18" s="70" t="s">
        <v>29</v>
      </c>
      <c r="AF18" s="70">
        <v>30</v>
      </c>
      <c r="AG18" s="70" t="s">
        <v>1591</v>
      </c>
      <c r="AH18"/>
      <c r="AI18"/>
      <c r="AJ18" s="70" t="s">
        <v>30</v>
      </c>
      <c r="AK18" s="70">
        <v>26</v>
      </c>
      <c r="AL18" s="70" t="s">
        <v>1287</v>
      </c>
      <c r="AO18" s="70" t="s">
        <v>30</v>
      </c>
      <c r="AP18" s="70">
        <v>0.03</v>
      </c>
      <c r="AQ18" s="70" t="s">
        <v>570</v>
      </c>
      <c r="AT18" s="70" t="s">
        <v>30</v>
      </c>
      <c r="AU18" s="70">
        <v>1.3</v>
      </c>
      <c r="AV18" s="70" t="s">
        <v>1287</v>
      </c>
      <c r="AY18" s="70" t="s">
        <v>28</v>
      </c>
      <c r="AZ18" s="70">
        <v>3991</v>
      </c>
      <c r="BA18" s="70" t="s">
        <v>1287</v>
      </c>
      <c r="BD18" s="70" t="s">
        <v>30</v>
      </c>
      <c r="BE18" s="70">
        <v>203</v>
      </c>
      <c r="BF18" s="70" t="s">
        <v>1287</v>
      </c>
      <c r="BI18" s="70" t="s">
        <v>1839</v>
      </c>
      <c r="BJ18" s="70">
        <v>4745</v>
      </c>
      <c r="BN18" s="50" t="s">
        <v>578</v>
      </c>
      <c r="BS18" s="50" t="s">
        <v>571</v>
      </c>
      <c r="BX18" s="50" t="s">
        <v>578</v>
      </c>
      <c r="CC18" s="69"/>
      <c r="CD18" s="69" t="s">
        <v>624</v>
      </c>
      <c r="CE18"/>
      <c r="CF18"/>
      <c r="CG18"/>
      <c r="CH18" s="70" t="s">
        <v>30</v>
      </c>
      <c r="CI18" s="70">
        <v>1.78</v>
      </c>
      <c r="CJ18" s="70" t="s">
        <v>1287</v>
      </c>
      <c r="CM18" s="50" t="s">
        <v>578</v>
      </c>
      <c r="CW18" s="70" t="s">
        <v>1840</v>
      </c>
      <c r="CX18" s="70">
        <v>91.27</v>
      </c>
      <c r="DB18" s="69"/>
      <c r="DC18" s="69" t="s">
        <v>624</v>
      </c>
      <c r="DD18"/>
      <c r="DE18"/>
      <c r="DF18"/>
      <c r="DG18" s="70" t="s">
        <v>30</v>
      </c>
      <c r="DH18" s="70">
        <v>0.54</v>
      </c>
      <c r="DI18" s="70" t="s">
        <v>1287</v>
      </c>
      <c r="DQ18" s="70" t="s">
        <v>30</v>
      </c>
      <c r="DR18" s="70">
        <v>90</v>
      </c>
      <c r="DS18" s="70" t="s">
        <v>1287</v>
      </c>
      <c r="DV18" s="70" t="s">
        <v>30</v>
      </c>
      <c r="DW18" s="70">
        <v>309000</v>
      </c>
      <c r="DX18" s="70" t="s">
        <v>1591</v>
      </c>
      <c r="EA18" s="70" t="s">
        <v>30</v>
      </c>
      <c r="EB18" s="70">
        <v>45.14</v>
      </c>
      <c r="EC18" s="70" t="s">
        <v>1591</v>
      </c>
      <c r="EF18" s="102"/>
      <c r="EG18" s="103"/>
      <c r="EH18" s="102"/>
      <c r="EK18" s="128" t="s">
        <v>31</v>
      </c>
      <c r="EL18" s="70">
        <v>600</v>
      </c>
      <c r="EM18" s="70" t="s">
        <v>1287</v>
      </c>
      <c r="EP18" s="70" t="s">
        <v>30</v>
      </c>
      <c r="EQ18" s="70">
        <v>21</v>
      </c>
      <c r="ER18" s="70" t="s">
        <v>1287</v>
      </c>
      <c r="EU18" s="70" t="s">
        <v>30</v>
      </c>
      <c r="EV18" s="70">
        <v>235</v>
      </c>
      <c r="EW18" s="70" t="s">
        <v>1287</v>
      </c>
      <c r="EZ18" s="70" t="s">
        <v>9014</v>
      </c>
      <c r="FA18" s="70">
        <v>116361</v>
      </c>
      <c r="FB18" s="70" t="s">
        <v>1287</v>
      </c>
      <c r="FE18" s="148"/>
      <c r="FF18" s="148"/>
      <c r="FG18" s="148"/>
      <c r="FJ18" s="70" t="s">
        <v>28</v>
      </c>
      <c r="FK18" s="70">
        <v>172068</v>
      </c>
      <c r="FL18" s="70" t="s">
        <v>570</v>
      </c>
      <c r="FO18" s="70" t="s">
        <v>30</v>
      </c>
      <c r="FP18" s="70">
        <v>426</v>
      </c>
      <c r="FQ18" s="70" t="s">
        <v>1287</v>
      </c>
      <c r="FT18" s="70" t="s">
        <v>2757</v>
      </c>
      <c r="FU18" s="70">
        <v>8.8000000000000007</v>
      </c>
      <c r="FV18" s="70" t="s">
        <v>9441</v>
      </c>
      <c r="FY18" s="70" t="s">
        <v>30</v>
      </c>
      <c r="FZ18" s="70">
        <v>248</v>
      </c>
      <c r="GA18" s="70" t="s">
        <v>1783</v>
      </c>
      <c r="GD18" s="70" t="s">
        <v>30</v>
      </c>
      <c r="GE18" s="70">
        <v>543.24</v>
      </c>
      <c r="GF18" s="70" t="s">
        <v>1287</v>
      </c>
      <c r="GI18" s="70" t="s">
        <v>30</v>
      </c>
      <c r="GJ18" s="70">
        <v>0.23</v>
      </c>
      <c r="GK18" s="70" t="s">
        <v>570</v>
      </c>
      <c r="GN18" s="128" t="s">
        <v>30</v>
      </c>
      <c r="GO18" s="70">
        <v>5.25</v>
      </c>
      <c r="GP18" s="70" t="s">
        <v>1591</v>
      </c>
      <c r="GX18" s="70" t="s">
        <v>31</v>
      </c>
      <c r="GY18" s="70">
        <v>3565.2</v>
      </c>
      <c r="GZ18" s="70" t="s">
        <v>570</v>
      </c>
      <c r="HC18" s="70" t="s">
        <v>31</v>
      </c>
      <c r="HD18" s="70">
        <v>234353</v>
      </c>
      <c r="HE18" s="70" t="s">
        <v>1287</v>
      </c>
      <c r="HH18" s="70" t="s">
        <v>1408</v>
      </c>
      <c r="HI18" s="70">
        <v>29</v>
      </c>
      <c r="HM18" s="128" t="s">
        <v>30</v>
      </c>
      <c r="HN18" s="70">
        <v>149.46</v>
      </c>
      <c r="HO18" s="70" t="s">
        <v>1287</v>
      </c>
      <c r="HR18" s="70" t="s">
        <v>30</v>
      </c>
      <c r="HS18" s="70">
        <v>198</v>
      </c>
      <c r="HT18" s="70" t="s">
        <v>10669</v>
      </c>
      <c r="HW18" s="907" t="s">
        <v>31</v>
      </c>
      <c r="HX18" s="907">
        <v>0.06</v>
      </c>
      <c r="HY18" s="119" t="s">
        <v>570</v>
      </c>
      <c r="IB18" s="907" t="s">
        <v>29</v>
      </c>
      <c r="IC18" s="907">
        <v>3.43</v>
      </c>
      <c r="ID18" s="123" t="s">
        <v>570</v>
      </c>
      <c r="IL18" s="70" t="s">
        <v>30</v>
      </c>
      <c r="IM18" s="70">
        <v>25.93</v>
      </c>
      <c r="IN18" s="70" t="s">
        <v>1287</v>
      </c>
      <c r="IQ18" s="907" t="s">
        <v>29</v>
      </c>
      <c r="IR18" s="907">
        <v>5664.6</v>
      </c>
      <c r="IS18" s="123" t="s">
        <v>1287</v>
      </c>
      <c r="IV18" s="70" t="s">
        <v>30</v>
      </c>
      <c r="IW18" s="70">
        <v>501</v>
      </c>
      <c r="IX18" s="70" t="s">
        <v>11208</v>
      </c>
      <c r="JA18" s="70" t="s">
        <v>30</v>
      </c>
      <c r="JC18" s="70">
        <v>87</v>
      </c>
      <c r="JD18" s="70" t="s">
        <v>570</v>
      </c>
      <c r="JF18" s="128" t="s">
        <v>30</v>
      </c>
      <c r="JG18" s="70">
        <v>37.36</v>
      </c>
      <c r="JH18" s="70" t="s">
        <v>1591</v>
      </c>
      <c r="JK18" s="70" t="s">
        <v>465</v>
      </c>
      <c r="JL18" s="70">
        <v>254.17</v>
      </c>
      <c r="JP18" s="128" t="s">
        <v>30</v>
      </c>
      <c r="JQ18" s="70">
        <v>36.549999999999997</v>
      </c>
      <c r="JR18" s="70" t="s">
        <v>1287</v>
      </c>
      <c r="JU18" s="70" t="s">
        <v>30</v>
      </c>
      <c r="JV18" s="70">
        <v>0</v>
      </c>
      <c r="JW18" s="70" t="s">
        <v>570</v>
      </c>
      <c r="JZ18" s="70" t="s">
        <v>78</v>
      </c>
      <c r="KA18" s="70">
        <v>0</v>
      </c>
      <c r="KE18" s="70" t="s">
        <v>30</v>
      </c>
      <c r="KF18" s="70">
        <v>4.0999999999999996</v>
      </c>
      <c r="KG18" s="70" t="s">
        <v>570</v>
      </c>
      <c r="KJ18" s="50" t="s">
        <v>571</v>
      </c>
    </row>
    <row r="19" spans="1:298" ht="104.5" thickBot="1">
      <c r="A19" s="71" t="s">
        <v>31</v>
      </c>
      <c r="B19" s="71">
        <v>17315</v>
      </c>
      <c r="C19" s="71" t="s">
        <v>570</v>
      </c>
      <c r="F19" s="101"/>
      <c r="G19" s="101"/>
      <c r="H19" s="101"/>
      <c r="K19" s="129" t="s">
        <v>32</v>
      </c>
      <c r="L19" s="71">
        <v>1139</v>
      </c>
      <c r="M19" s="71" t="s">
        <v>1287</v>
      </c>
      <c r="P19" s="71" t="s">
        <v>31</v>
      </c>
      <c r="Q19" s="71">
        <v>0</v>
      </c>
      <c r="R19" s="71" t="s">
        <v>570</v>
      </c>
      <c r="U19" s="71" t="s">
        <v>30</v>
      </c>
      <c r="V19" s="71">
        <v>160</v>
      </c>
      <c r="W19" s="71" t="s">
        <v>1287</v>
      </c>
      <c r="AE19" s="71" t="s">
        <v>31</v>
      </c>
      <c r="AF19" s="71">
        <v>16112</v>
      </c>
      <c r="AG19" s="71" t="s">
        <v>570</v>
      </c>
      <c r="AH19"/>
      <c r="AI19"/>
      <c r="AJ19" s="50" t="s">
        <v>571</v>
      </c>
      <c r="AO19" s="71" t="s">
        <v>12181</v>
      </c>
      <c r="AP19" s="71">
        <v>22.1</v>
      </c>
      <c r="AQ19" s="71" t="s">
        <v>570</v>
      </c>
      <c r="AT19" s="71" t="s">
        <v>31</v>
      </c>
      <c r="AU19" s="71">
        <v>1540</v>
      </c>
      <c r="AV19" s="71" t="s">
        <v>1287</v>
      </c>
      <c r="AY19" s="50" t="s">
        <v>571</v>
      </c>
      <c r="BD19" s="71" t="s">
        <v>31</v>
      </c>
      <c r="BE19" s="71">
        <v>2139</v>
      </c>
      <c r="BF19" s="71" t="s">
        <v>1287</v>
      </c>
      <c r="BI19" s="71" t="s">
        <v>465</v>
      </c>
      <c r="BJ19" s="71">
        <v>7</v>
      </c>
      <c r="CC19" s="72" t="s">
        <v>625</v>
      </c>
      <c r="CD19" s="70" t="s">
        <v>132</v>
      </c>
      <c r="CE19"/>
      <c r="CF19"/>
      <c r="CG19"/>
      <c r="CH19" s="71" t="s">
        <v>31</v>
      </c>
      <c r="CI19" s="71">
        <v>1178.58</v>
      </c>
      <c r="CJ19" s="71" t="s">
        <v>1287</v>
      </c>
      <c r="CR19" s="51" t="s">
        <v>579</v>
      </c>
      <c r="CW19" s="71" t="s">
        <v>79</v>
      </c>
      <c r="CX19" s="71">
        <v>2.33</v>
      </c>
      <c r="DB19" s="72" t="s">
        <v>625</v>
      </c>
      <c r="DC19" s="70" t="s">
        <v>132</v>
      </c>
      <c r="DD19"/>
      <c r="DE19"/>
      <c r="DF19"/>
      <c r="DG19" s="50" t="s">
        <v>571</v>
      </c>
      <c r="DQ19" s="101"/>
      <c r="DR19" s="101"/>
      <c r="DS19" s="101"/>
      <c r="DV19" s="71" t="s">
        <v>31</v>
      </c>
      <c r="DW19" s="71">
        <v>505000</v>
      </c>
      <c r="DX19" s="71" t="s">
        <v>1591</v>
      </c>
      <c r="EA19" s="71" t="s">
        <v>31</v>
      </c>
      <c r="EB19" s="71">
        <v>3026</v>
      </c>
      <c r="EC19" s="71" t="s">
        <v>1591</v>
      </c>
      <c r="EF19" s="102"/>
      <c r="EG19" s="103"/>
      <c r="EH19" s="102"/>
      <c r="EK19" s="129" t="s">
        <v>30</v>
      </c>
      <c r="EL19" s="71">
        <v>200</v>
      </c>
      <c r="EM19" s="71" t="s">
        <v>1287</v>
      </c>
      <c r="EP19" s="71" t="s">
        <v>31</v>
      </c>
      <c r="EQ19" s="71">
        <v>16130</v>
      </c>
      <c r="ER19" s="71" t="s">
        <v>1287</v>
      </c>
      <c r="EU19" s="71" t="s">
        <v>31</v>
      </c>
      <c r="EV19" s="71">
        <v>62</v>
      </c>
      <c r="EW19" s="71" t="s">
        <v>1287</v>
      </c>
      <c r="EZ19" s="50" t="s">
        <v>571</v>
      </c>
      <c r="FE19" s="148"/>
      <c r="FF19" s="148"/>
      <c r="FG19" s="148"/>
      <c r="FJ19" s="50" t="s">
        <v>571</v>
      </c>
      <c r="FO19" s="71" t="s">
        <v>31</v>
      </c>
      <c r="FP19" s="71">
        <v>20325</v>
      </c>
      <c r="FQ19" s="71" t="s">
        <v>1287</v>
      </c>
      <c r="FT19" s="71" t="s">
        <v>9442</v>
      </c>
      <c r="FU19" s="71">
        <v>995.5</v>
      </c>
      <c r="FV19" s="71" t="s">
        <v>9441</v>
      </c>
      <c r="FY19" s="71" t="s">
        <v>31</v>
      </c>
      <c r="FZ19" s="71">
        <v>65940</v>
      </c>
      <c r="GA19" s="71" t="s">
        <v>1783</v>
      </c>
      <c r="GD19" s="71" t="s">
        <v>31</v>
      </c>
      <c r="GE19" s="71">
        <v>584.59</v>
      </c>
      <c r="GF19" s="71" t="s">
        <v>1287</v>
      </c>
      <c r="GI19" s="71" t="s">
        <v>31</v>
      </c>
      <c r="GJ19" s="71">
        <v>7.0000000000000007E-2</v>
      </c>
      <c r="GK19" s="71" t="s">
        <v>570</v>
      </c>
      <c r="GN19" s="129" t="s">
        <v>31</v>
      </c>
      <c r="GO19" s="71">
        <v>338.4</v>
      </c>
      <c r="GP19" s="71" t="s">
        <v>1591</v>
      </c>
      <c r="GX19" s="50" t="s">
        <v>571</v>
      </c>
      <c r="HC19" s="71" t="s">
        <v>1592</v>
      </c>
      <c r="HD19" s="71">
        <v>440</v>
      </c>
      <c r="HE19" s="71" t="s">
        <v>1287</v>
      </c>
      <c r="HH19" s="71" t="s">
        <v>1693</v>
      </c>
      <c r="HI19" s="71">
        <v>47</v>
      </c>
      <c r="HM19" s="129" t="s">
        <v>31</v>
      </c>
      <c r="HN19" s="71">
        <v>6999.88</v>
      </c>
      <c r="HO19" s="71" t="s">
        <v>1287</v>
      </c>
      <c r="HR19" s="71" t="s">
        <v>31</v>
      </c>
      <c r="HS19" s="71">
        <v>279</v>
      </c>
      <c r="HT19" s="71" t="s">
        <v>10669</v>
      </c>
      <c r="HW19" s="908"/>
      <c r="HX19" s="908"/>
      <c r="HY19" s="94" t="s">
        <v>4391</v>
      </c>
      <c r="IB19" s="908"/>
      <c r="IC19" s="908"/>
      <c r="ID19" s="94" t="s">
        <v>10823</v>
      </c>
      <c r="IL19" s="71" t="s">
        <v>31</v>
      </c>
      <c r="IM19" s="71">
        <v>4592.67</v>
      </c>
      <c r="IN19" s="71" t="s">
        <v>1287</v>
      </c>
      <c r="IQ19" s="908"/>
      <c r="IR19" s="908"/>
      <c r="IS19" s="94" t="s">
        <v>1287</v>
      </c>
      <c r="IV19" s="71" t="s">
        <v>31</v>
      </c>
      <c r="IW19" s="71">
        <v>4715</v>
      </c>
      <c r="IX19" s="71" t="s">
        <v>11208</v>
      </c>
      <c r="JA19" s="71" t="s">
        <v>31</v>
      </c>
      <c r="JC19" s="71">
        <v>5001</v>
      </c>
      <c r="JD19" s="71" t="s">
        <v>570</v>
      </c>
      <c r="JF19" s="129" t="s">
        <v>31</v>
      </c>
      <c r="JG19" s="71">
        <v>544.49</v>
      </c>
      <c r="JH19" s="71" t="s">
        <v>1591</v>
      </c>
      <c r="JK19" s="71" t="s">
        <v>76</v>
      </c>
      <c r="JL19" s="71">
        <v>22772.01</v>
      </c>
      <c r="JP19" s="129" t="s">
        <v>31</v>
      </c>
      <c r="JQ19" s="71">
        <v>3932.04</v>
      </c>
      <c r="JR19" s="71" t="s">
        <v>1287</v>
      </c>
      <c r="JU19" s="71" t="s">
        <v>31</v>
      </c>
      <c r="JV19" s="71">
        <v>0</v>
      </c>
      <c r="JW19" s="71" t="s">
        <v>570</v>
      </c>
      <c r="JZ19" s="71" t="s">
        <v>575</v>
      </c>
      <c r="KA19" s="71">
        <v>0.05</v>
      </c>
      <c r="KE19" s="50" t="s">
        <v>571</v>
      </c>
    </row>
    <row r="20" spans="1:298" ht="104.5" thickBot="1">
      <c r="A20" s="70" t="s">
        <v>32</v>
      </c>
      <c r="B20" s="70">
        <v>32</v>
      </c>
      <c r="C20" s="70" t="s">
        <v>570</v>
      </c>
      <c r="F20" s="101"/>
      <c r="G20" s="101"/>
      <c r="H20" s="101"/>
      <c r="K20" s="128" t="s">
        <v>2979</v>
      </c>
      <c r="L20" s="70">
        <v>472</v>
      </c>
      <c r="M20" s="70" t="s">
        <v>1287</v>
      </c>
      <c r="P20" s="70" t="s">
        <v>1592</v>
      </c>
      <c r="Q20" s="70">
        <v>0</v>
      </c>
      <c r="R20" s="70" t="s">
        <v>570</v>
      </c>
      <c r="U20" s="102"/>
      <c r="V20" s="102"/>
      <c r="W20" s="102"/>
      <c r="AE20" s="50" t="s">
        <v>571</v>
      </c>
      <c r="AF20"/>
      <c r="AG20"/>
      <c r="AH20"/>
      <c r="AI20"/>
      <c r="AO20" s="50" t="s">
        <v>571</v>
      </c>
      <c r="AT20" s="50" t="s">
        <v>571</v>
      </c>
      <c r="BD20" s="50" t="s">
        <v>571</v>
      </c>
      <c r="BI20" s="70" t="s">
        <v>2612</v>
      </c>
      <c r="BJ20" s="70">
        <v>26</v>
      </c>
      <c r="CC20" s="73" t="s">
        <v>626</v>
      </c>
      <c r="CD20" s="71" t="s">
        <v>132</v>
      </c>
      <c r="CE20"/>
      <c r="CF20"/>
      <c r="CG20"/>
      <c r="CH20" s="50" t="s">
        <v>571</v>
      </c>
      <c r="CR20" s="52" t="s">
        <v>171</v>
      </c>
      <c r="CW20" s="70" t="s">
        <v>1692</v>
      </c>
      <c r="CX20" s="70">
        <v>3.18</v>
      </c>
      <c r="DB20" s="73" t="s">
        <v>626</v>
      </c>
      <c r="DC20" s="71" t="s">
        <v>132</v>
      </c>
      <c r="DD20"/>
      <c r="DE20"/>
      <c r="DF20"/>
      <c r="DL20" s="51" t="s">
        <v>579</v>
      </c>
      <c r="DQ20" s="101"/>
      <c r="DR20" s="101"/>
      <c r="DS20" s="101"/>
      <c r="DV20" s="70" t="s">
        <v>1592</v>
      </c>
      <c r="DW20" s="70">
        <v>2737000</v>
      </c>
      <c r="DX20" s="70" t="s">
        <v>1591</v>
      </c>
      <c r="EA20" s="102"/>
      <c r="EB20" s="102"/>
      <c r="EC20" s="102"/>
      <c r="EF20" s="102"/>
      <c r="EG20" s="103"/>
      <c r="EH20" s="102"/>
      <c r="EK20" s="128" t="s">
        <v>29</v>
      </c>
      <c r="EL20" s="70">
        <v>100</v>
      </c>
      <c r="EM20" s="70" t="s">
        <v>1287</v>
      </c>
      <c r="EP20" s="70" t="s">
        <v>1592</v>
      </c>
      <c r="EQ20" s="70">
        <v>0</v>
      </c>
      <c r="ER20" s="70" t="s">
        <v>1287</v>
      </c>
      <c r="EU20" s="102"/>
      <c r="EV20" s="102"/>
      <c r="EW20" s="102"/>
      <c r="FE20" s="148"/>
      <c r="FF20" s="148"/>
      <c r="FG20" s="148"/>
      <c r="FO20" s="70" t="s">
        <v>1592</v>
      </c>
      <c r="FP20" s="70">
        <v>4902</v>
      </c>
      <c r="FQ20" s="70" t="s">
        <v>1287</v>
      </c>
      <c r="FT20" s="70" t="s">
        <v>9443</v>
      </c>
      <c r="FU20" s="70">
        <v>23.3</v>
      </c>
      <c r="FV20" s="70" t="s">
        <v>9441</v>
      </c>
      <c r="FY20" s="70" t="s">
        <v>32</v>
      </c>
      <c r="FZ20" s="70">
        <v>6147884</v>
      </c>
      <c r="GA20" s="70" t="s">
        <v>570</v>
      </c>
      <c r="GD20" s="70" t="s">
        <v>5595</v>
      </c>
      <c r="GE20" s="70">
        <v>562.58000000000004</v>
      </c>
      <c r="GF20" s="70" t="s">
        <v>1287</v>
      </c>
      <c r="GI20" s="70" t="s">
        <v>1592</v>
      </c>
      <c r="GJ20" s="70">
        <v>0.01</v>
      </c>
      <c r="GK20" s="70" t="s">
        <v>570</v>
      </c>
      <c r="GN20" s="128" t="s">
        <v>1592</v>
      </c>
      <c r="GO20" s="70">
        <v>0</v>
      </c>
      <c r="GP20" s="70" t="s">
        <v>1591</v>
      </c>
      <c r="GS20" s="51" t="s">
        <v>572</v>
      </c>
      <c r="HC20" s="70" t="s">
        <v>32</v>
      </c>
      <c r="HD20" s="70">
        <v>705</v>
      </c>
      <c r="HE20" s="70" t="s">
        <v>1287</v>
      </c>
      <c r="HH20" s="70" t="s">
        <v>1859</v>
      </c>
      <c r="HI20" s="70">
        <v>7688</v>
      </c>
      <c r="HM20" s="128" t="s">
        <v>1592</v>
      </c>
      <c r="HN20" s="70">
        <v>94.68</v>
      </c>
      <c r="HO20" s="70" t="s">
        <v>1287</v>
      </c>
      <c r="HR20" s="70" t="s">
        <v>1592</v>
      </c>
      <c r="HS20" s="70">
        <v>0</v>
      </c>
      <c r="HT20" s="70" t="s">
        <v>10669</v>
      </c>
      <c r="HW20" s="148"/>
      <c r="HX20" s="148"/>
      <c r="HY20" s="149"/>
      <c r="IB20" s="902" t="s">
        <v>30</v>
      </c>
      <c r="IC20" s="902">
        <v>40.01</v>
      </c>
      <c r="ID20" s="120" t="s">
        <v>570</v>
      </c>
      <c r="IG20" s="51" t="s">
        <v>579</v>
      </c>
      <c r="IL20" s="102"/>
      <c r="IM20" s="102"/>
      <c r="IN20" s="102"/>
      <c r="IQ20" s="902" t="s">
        <v>30</v>
      </c>
      <c r="IR20" s="902">
        <v>108.2</v>
      </c>
      <c r="IS20" s="120" t="s">
        <v>1287</v>
      </c>
      <c r="IV20" s="70" t="s">
        <v>1592</v>
      </c>
      <c r="IW20" s="70">
        <v>16383</v>
      </c>
      <c r="IX20" s="70" t="s">
        <v>11208</v>
      </c>
      <c r="JA20" s="148"/>
      <c r="JC20" s="148"/>
      <c r="JD20" s="148"/>
      <c r="JF20" s="102"/>
      <c r="JG20" s="102"/>
      <c r="JH20" s="102"/>
      <c r="JK20" s="70" t="s">
        <v>1847</v>
      </c>
      <c r="JL20" s="70">
        <v>0</v>
      </c>
      <c r="JP20" s="128" t="s">
        <v>1592</v>
      </c>
      <c r="JQ20" s="70">
        <v>0</v>
      </c>
      <c r="JR20" s="70" t="s">
        <v>1287</v>
      </c>
      <c r="JU20" s="70" t="s">
        <v>1592</v>
      </c>
      <c r="JV20" s="70">
        <v>5</v>
      </c>
      <c r="JW20" s="70" t="s">
        <v>570</v>
      </c>
      <c r="JZ20" s="70" t="s">
        <v>81</v>
      </c>
      <c r="KA20" s="70">
        <v>0.02</v>
      </c>
    </row>
    <row r="21" spans="1:298" ht="104.5" thickBot="1">
      <c r="A21" s="101"/>
      <c r="B21" s="101"/>
      <c r="C21" s="101"/>
      <c r="F21" s="101"/>
      <c r="G21" s="101"/>
      <c r="H21" s="101"/>
      <c r="K21" s="101"/>
      <c r="L21" s="101"/>
      <c r="M21" s="101"/>
      <c r="P21" s="101"/>
      <c r="Q21" s="101"/>
      <c r="R21" s="101"/>
      <c r="U21" s="102"/>
      <c r="V21" s="102"/>
      <c r="W21" s="102"/>
      <c r="AE21"/>
      <c r="AF21"/>
      <c r="AG21"/>
      <c r="AH21"/>
      <c r="AI21"/>
      <c r="BI21" s="71" t="s">
        <v>1840</v>
      </c>
      <c r="BJ21" s="71">
        <v>92</v>
      </c>
      <c r="BN21" s="51" t="s">
        <v>579</v>
      </c>
      <c r="BS21" s="51" t="s">
        <v>572</v>
      </c>
      <c r="BX21" s="51" t="s">
        <v>579</v>
      </c>
      <c r="CC21" s="72" t="s">
        <v>627</v>
      </c>
      <c r="CD21" s="70" t="s">
        <v>171</v>
      </c>
      <c r="CE21"/>
      <c r="CF21"/>
      <c r="CG21"/>
      <c r="CM21" s="51" t="s">
        <v>579</v>
      </c>
      <c r="CW21" s="71" t="s">
        <v>1864</v>
      </c>
      <c r="CX21" s="71">
        <v>2297.0500000000002</v>
      </c>
      <c r="DB21" s="72" t="s">
        <v>627</v>
      </c>
      <c r="DC21" s="70" t="s">
        <v>132</v>
      </c>
      <c r="DD21"/>
      <c r="DE21"/>
      <c r="DF21"/>
      <c r="DL21" s="52" t="s">
        <v>580</v>
      </c>
      <c r="DQ21" s="101"/>
      <c r="DR21" s="101"/>
      <c r="DS21" s="101"/>
      <c r="DV21" s="71" t="s">
        <v>32</v>
      </c>
      <c r="DW21" s="71">
        <v>168000</v>
      </c>
      <c r="DX21" s="71" t="s">
        <v>1591</v>
      </c>
      <c r="EA21" s="102"/>
      <c r="EB21" s="102"/>
      <c r="EC21" s="102"/>
      <c r="EF21" s="102"/>
      <c r="EG21" s="103"/>
      <c r="EH21" s="102"/>
      <c r="EK21" s="101"/>
      <c r="EL21" s="101"/>
      <c r="EM21" s="101"/>
      <c r="EP21" s="71" t="s">
        <v>32</v>
      </c>
      <c r="EQ21" s="71">
        <v>0</v>
      </c>
      <c r="ER21" s="71" t="s">
        <v>1287</v>
      </c>
      <c r="EU21" s="102"/>
      <c r="EV21" s="102"/>
      <c r="EW21" s="102"/>
      <c r="FE21" s="148"/>
      <c r="FF21" s="148"/>
      <c r="FG21" s="148"/>
      <c r="FO21" s="71" t="s">
        <v>32</v>
      </c>
      <c r="FP21" s="71">
        <v>6345</v>
      </c>
      <c r="FQ21" s="71" t="s">
        <v>1287</v>
      </c>
      <c r="FT21" s="71" t="s">
        <v>9444</v>
      </c>
      <c r="FU21" s="71">
        <v>2748.7</v>
      </c>
      <c r="FV21" s="71" t="s">
        <v>9445</v>
      </c>
      <c r="FY21" s="71" t="s">
        <v>171</v>
      </c>
      <c r="FZ21" s="73"/>
      <c r="GA21" s="71" t="s">
        <v>171</v>
      </c>
      <c r="GD21" s="101"/>
      <c r="GE21" s="101"/>
      <c r="GF21" s="101"/>
      <c r="GI21" s="71" t="s">
        <v>32</v>
      </c>
      <c r="GJ21" s="71">
        <v>0.09</v>
      </c>
      <c r="GK21" s="71" t="s">
        <v>570</v>
      </c>
      <c r="GN21" s="129" t="s">
        <v>32</v>
      </c>
      <c r="GO21" s="71">
        <v>0</v>
      </c>
      <c r="GP21" s="71" t="s">
        <v>1591</v>
      </c>
      <c r="GS21" s="69" t="s">
        <v>573</v>
      </c>
      <c r="GT21" s="69" t="s">
        <v>574</v>
      </c>
      <c r="HC21" s="71" t="s">
        <v>28</v>
      </c>
      <c r="HD21" s="71">
        <v>14466</v>
      </c>
      <c r="HE21" s="71" t="s">
        <v>1287</v>
      </c>
      <c r="HH21" s="71" t="s">
        <v>575</v>
      </c>
      <c r="HI21" s="71">
        <v>28</v>
      </c>
      <c r="HM21" s="129" t="s">
        <v>32</v>
      </c>
      <c r="HN21" s="71">
        <v>5.88</v>
      </c>
      <c r="HO21" s="71" t="s">
        <v>1287</v>
      </c>
      <c r="HR21" s="71" t="s">
        <v>32</v>
      </c>
      <c r="HS21" s="71">
        <v>0</v>
      </c>
      <c r="HT21" s="71" t="s">
        <v>10669</v>
      </c>
      <c r="HW21" s="148"/>
      <c r="HX21" s="148"/>
      <c r="HY21" s="149"/>
      <c r="IB21" s="904"/>
      <c r="IC21" s="904"/>
      <c r="ID21" s="89" t="s">
        <v>10823</v>
      </c>
      <c r="IG21" s="52" t="s">
        <v>1289</v>
      </c>
      <c r="IL21" s="102"/>
      <c r="IM21" s="102"/>
      <c r="IN21" s="102"/>
      <c r="IQ21" s="904"/>
      <c r="IR21" s="904"/>
      <c r="IS21" s="89" t="s">
        <v>1287</v>
      </c>
      <c r="IV21" s="71" t="s">
        <v>32</v>
      </c>
      <c r="IW21" s="71">
        <v>4606</v>
      </c>
      <c r="IX21" s="71" t="s">
        <v>11208</v>
      </c>
      <c r="JA21" s="148"/>
      <c r="JC21" s="148"/>
      <c r="JD21" s="148"/>
      <c r="JF21" s="102"/>
      <c r="JG21" s="102"/>
      <c r="JH21" s="102"/>
      <c r="JK21" s="71" t="s">
        <v>79</v>
      </c>
      <c r="JL21" s="71">
        <v>206.93</v>
      </c>
      <c r="JP21" s="129" t="s">
        <v>32</v>
      </c>
      <c r="JQ21" s="71">
        <v>0</v>
      </c>
      <c r="JR21" s="71" t="s">
        <v>1287</v>
      </c>
      <c r="JU21" s="71" t="s">
        <v>32</v>
      </c>
      <c r="JV21" s="71">
        <v>1</v>
      </c>
      <c r="JW21" s="71" t="s">
        <v>570</v>
      </c>
      <c r="JZ21" s="71" t="s">
        <v>577</v>
      </c>
      <c r="KA21" s="71">
        <v>608.6</v>
      </c>
      <c r="KJ21" s="51" t="s">
        <v>572</v>
      </c>
    </row>
    <row r="22" spans="1:298" ht="104.5" thickBot="1">
      <c r="A22" s="101"/>
      <c r="B22" s="101"/>
      <c r="C22" s="101"/>
      <c r="F22" s="101"/>
      <c r="G22" s="101"/>
      <c r="H22" s="101"/>
      <c r="K22" s="101"/>
      <c r="L22" s="101"/>
      <c r="M22" s="101"/>
      <c r="P22" s="101"/>
      <c r="Q22" s="101"/>
      <c r="R22" s="101"/>
      <c r="U22" s="102"/>
      <c r="V22" s="102"/>
      <c r="W22" s="102"/>
      <c r="AE22"/>
      <c r="AF22"/>
      <c r="AG22"/>
      <c r="AH22"/>
      <c r="AI22"/>
      <c r="AJ22" s="51" t="s">
        <v>572</v>
      </c>
      <c r="AY22" s="51" t="s">
        <v>572</v>
      </c>
      <c r="BI22" s="70" t="s">
        <v>76</v>
      </c>
      <c r="BJ22" s="70">
        <v>2</v>
      </c>
      <c r="BN22" s="52" t="s">
        <v>580</v>
      </c>
      <c r="BS22" s="69" t="s">
        <v>573</v>
      </c>
      <c r="BT22" s="69" t="s">
        <v>574</v>
      </c>
      <c r="BX22" s="52" t="s">
        <v>1289</v>
      </c>
      <c r="CC22" s="73" t="s">
        <v>628</v>
      </c>
      <c r="CD22" s="71" t="s">
        <v>112</v>
      </c>
      <c r="CE22"/>
      <c r="CF22"/>
      <c r="CG22"/>
      <c r="CM22" s="52" t="s">
        <v>1787</v>
      </c>
      <c r="CR22" s="50" t="s">
        <v>587</v>
      </c>
      <c r="CW22" s="70" t="s">
        <v>1861</v>
      </c>
      <c r="CX22" s="70">
        <v>13.6</v>
      </c>
      <c r="DB22" s="73" t="s">
        <v>628</v>
      </c>
      <c r="DC22" s="71" t="s">
        <v>112</v>
      </c>
      <c r="DD22"/>
      <c r="DE22"/>
      <c r="DF22"/>
      <c r="DG22" s="51" t="s">
        <v>572</v>
      </c>
      <c r="DQ22" s="101"/>
      <c r="DR22" s="101"/>
      <c r="DS22" s="101"/>
      <c r="DV22" s="102"/>
      <c r="DW22" s="102"/>
      <c r="DX22" s="102"/>
      <c r="EA22" s="102"/>
      <c r="EB22" s="102"/>
      <c r="EC22" s="102"/>
      <c r="EF22" s="102"/>
      <c r="EG22" s="103"/>
      <c r="EH22" s="102"/>
      <c r="EK22" s="101"/>
      <c r="EL22" s="101"/>
      <c r="EM22" s="101"/>
      <c r="EP22" s="70" t="s">
        <v>2757</v>
      </c>
      <c r="EQ22" s="70">
        <v>0</v>
      </c>
      <c r="ER22" s="70" t="s">
        <v>1287</v>
      </c>
      <c r="EU22" s="102"/>
      <c r="EV22" s="102"/>
      <c r="EW22" s="102"/>
      <c r="EZ22" s="51" t="s">
        <v>572</v>
      </c>
      <c r="FE22" s="148"/>
      <c r="FF22" s="148"/>
      <c r="FG22" s="148"/>
      <c r="FJ22" s="51" t="s">
        <v>572</v>
      </c>
      <c r="FO22" s="50" t="s">
        <v>571</v>
      </c>
      <c r="FT22" s="70" t="s">
        <v>9446</v>
      </c>
      <c r="FU22" s="70">
        <v>586.29999999999995</v>
      </c>
      <c r="FV22" s="70" t="s">
        <v>9445</v>
      </c>
      <c r="FY22" s="70" t="s">
        <v>171</v>
      </c>
      <c r="FZ22" s="72"/>
      <c r="GA22" s="70" t="s">
        <v>171</v>
      </c>
      <c r="GD22" s="101"/>
      <c r="GE22" s="101"/>
      <c r="GF22" s="101"/>
      <c r="GI22" s="70" t="s">
        <v>2757</v>
      </c>
      <c r="GJ22" s="70">
        <v>0.01</v>
      </c>
      <c r="GK22" s="70" t="s">
        <v>570</v>
      </c>
      <c r="GN22" s="128" t="s">
        <v>2757</v>
      </c>
      <c r="GO22" s="70">
        <v>0</v>
      </c>
      <c r="GP22" s="70" t="s">
        <v>1591</v>
      </c>
      <c r="GS22" s="70" t="s">
        <v>1863</v>
      </c>
      <c r="GT22" s="70">
        <v>2561</v>
      </c>
      <c r="GX22" s="51" t="s">
        <v>572</v>
      </c>
      <c r="HC22" s="70" t="s">
        <v>2757</v>
      </c>
      <c r="HD22" s="70">
        <v>5190</v>
      </c>
      <c r="HE22" s="70" t="s">
        <v>1287</v>
      </c>
      <c r="HH22" s="70" t="s">
        <v>1412</v>
      </c>
      <c r="HI22" s="70">
        <v>120</v>
      </c>
      <c r="HM22" s="102"/>
      <c r="HN22" s="102"/>
      <c r="HO22" s="102"/>
      <c r="HR22" s="50" t="s">
        <v>571</v>
      </c>
      <c r="HW22" s="148"/>
      <c r="HX22" s="148"/>
      <c r="HY22" s="149"/>
      <c r="IB22" s="907" t="s">
        <v>31</v>
      </c>
      <c r="IC22" s="907">
        <v>717.93</v>
      </c>
      <c r="ID22" s="123" t="s">
        <v>570</v>
      </c>
      <c r="IL22" s="102"/>
      <c r="IM22" s="102"/>
      <c r="IN22" s="102"/>
      <c r="IQ22" s="907" t="s">
        <v>31</v>
      </c>
      <c r="IR22" s="907">
        <v>1317.3</v>
      </c>
      <c r="IS22" s="123" t="s">
        <v>1287</v>
      </c>
      <c r="IV22" s="70" t="s">
        <v>2757</v>
      </c>
      <c r="IW22" s="70">
        <v>52</v>
      </c>
      <c r="IX22" s="70" t="s">
        <v>11208</v>
      </c>
      <c r="JA22" s="148"/>
      <c r="JC22" s="148"/>
      <c r="JD22" s="148"/>
      <c r="JF22" s="102"/>
      <c r="JG22" s="102"/>
      <c r="JH22" s="102"/>
      <c r="JK22" s="70" t="s">
        <v>1404</v>
      </c>
      <c r="JL22" s="70">
        <v>1219.52</v>
      </c>
      <c r="JP22" s="128" t="s">
        <v>2757</v>
      </c>
      <c r="JQ22" s="70">
        <v>0</v>
      </c>
      <c r="JR22" s="70" t="s">
        <v>1287</v>
      </c>
      <c r="JU22" s="70" t="s">
        <v>2757</v>
      </c>
      <c r="JV22" s="70">
        <v>0</v>
      </c>
      <c r="JW22" s="70" t="s">
        <v>570</v>
      </c>
      <c r="JZ22" s="70" t="s">
        <v>1837</v>
      </c>
      <c r="KA22" s="70">
        <v>0</v>
      </c>
      <c r="KE22" s="51" t="s">
        <v>572</v>
      </c>
      <c r="KJ22" s="69" t="s">
        <v>573</v>
      </c>
      <c r="KK22" s="69" t="s">
        <v>574</v>
      </c>
    </row>
    <row r="23" spans="1:298" ht="120.5" thickBot="1">
      <c r="A23" s="101"/>
      <c r="B23" s="101"/>
      <c r="C23" s="101"/>
      <c r="F23" s="101"/>
      <c r="G23" s="101"/>
      <c r="H23" s="101"/>
      <c r="K23" s="101"/>
      <c r="L23" s="101"/>
      <c r="M23" s="101"/>
      <c r="P23" s="101"/>
      <c r="Q23" s="101"/>
      <c r="R23" s="101"/>
      <c r="U23" s="102"/>
      <c r="V23" s="102"/>
      <c r="W23" s="102"/>
      <c r="AE23" s="51" t="s">
        <v>572</v>
      </c>
      <c r="AF23"/>
      <c r="AG23"/>
      <c r="AH23"/>
      <c r="AI23"/>
      <c r="AJ23" s="69" t="s">
        <v>573</v>
      </c>
      <c r="AK23" s="69" t="s">
        <v>574</v>
      </c>
      <c r="AO23" s="51" t="s">
        <v>572</v>
      </c>
      <c r="AT23" s="51" t="s">
        <v>572</v>
      </c>
      <c r="AY23" s="69" t="s">
        <v>573</v>
      </c>
      <c r="AZ23" s="69" t="s">
        <v>574</v>
      </c>
      <c r="BD23" s="51" t="s">
        <v>572</v>
      </c>
      <c r="BI23" s="71" t="s">
        <v>1844</v>
      </c>
      <c r="BJ23" s="71">
        <v>107</v>
      </c>
      <c r="BS23" s="70" t="s">
        <v>1405</v>
      </c>
      <c r="BT23" s="70">
        <v>13424</v>
      </c>
      <c r="CC23" s="72" t="s">
        <v>629</v>
      </c>
      <c r="CD23" s="70" t="s">
        <v>112</v>
      </c>
      <c r="CE23"/>
      <c r="CF23"/>
      <c r="CG23"/>
      <c r="CH23" s="51" t="s">
        <v>572</v>
      </c>
      <c r="CW23" s="50" t="s">
        <v>578</v>
      </c>
      <c r="DB23" s="72" t="s">
        <v>629</v>
      </c>
      <c r="DC23" s="70" t="s">
        <v>112</v>
      </c>
      <c r="DD23"/>
      <c r="DE23"/>
      <c r="DF23"/>
      <c r="DG23" s="69" t="s">
        <v>573</v>
      </c>
      <c r="DH23" s="69" t="s">
        <v>574</v>
      </c>
      <c r="DL23" s="50" t="s">
        <v>581</v>
      </c>
      <c r="DQ23" s="101"/>
      <c r="DR23" s="101"/>
      <c r="DS23" s="101"/>
      <c r="DV23" s="102"/>
      <c r="DW23" s="102"/>
      <c r="DX23" s="102"/>
      <c r="EA23" s="102"/>
      <c r="EB23" s="102"/>
      <c r="EC23" s="102"/>
      <c r="EF23" s="102"/>
      <c r="EG23" s="103"/>
      <c r="EH23" s="102"/>
      <c r="EK23" s="101"/>
      <c r="EL23" s="101"/>
      <c r="EM23" s="101"/>
      <c r="EP23" s="101"/>
      <c r="EQ23" s="101"/>
      <c r="ER23" s="101"/>
      <c r="EU23" s="102"/>
      <c r="EV23" s="102"/>
      <c r="EW23" s="102"/>
      <c r="EZ23" s="69" t="s">
        <v>573</v>
      </c>
      <c r="FA23" s="69" t="s">
        <v>574</v>
      </c>
      <c r="FE23" s="148"/>
      <c r="FF23" s="148"/>
      <c r="FG23" s="148"/>
      <c r="FJ23" s="69" t="s">
        <v>573</v>
      </c>
      <c r="FK23" s="69" t="s">
        <v>574</v>
      </c>
      <c r="FT23" s="71" t="s">
        <v>9447</v>
      </c>
      <c r="FU23" s="71">
        <v>26.1</v>
      </c>
      <c r="FV23" s="71" t="s">
        <v>570</v>
      </c>
      <c r="FY23" s="71" t="s">
        <v>171</v>
      </c>
      <c r="FZ23" s="73"/>
      <c r="GA23" s="71" t="s">
        <v>171</v>
      </c>
      <c r="GD23" s="101"/>
      <c r="GE23" s="101"/>
      <c r="GF23" s="101"/>
      <c r="GI23" s="50" t="s">
        <v>571</v>
      </c>
      <c r="GN23" s="101"/>
      <c r="GO23" s="101"/>
      <c r="GP23" s="101"/>
      <c r="GS23" s="71" t="s">
        <v>1405</v>
      </c>
      <c r="GT23" s="71">
        <v>5828</v>
      </c>
      <c r="GX23" s="69" t="s">
        <v>573</v>
      </c>
      <c r="GY23" s="69" t="s">
        <v>574</v>
      </c>
      <c r="HC23" s="71" t="s">
        <v>10319</v>
      </c>
      <c r="HD23" s="71">
        <v>11</v>
      </c>
      <c r="HE23" s="71" t="s">
        <v>1287</v>
      </c>
      <c r="HH23" s="71" t="s">
        <v>686</v>
      </c>
      <c r="HI23" s="71">
        <v>16801</v>
      </c>
      <c r="HM23" s="102"/>
      <c r="HN23" s="102"/>
      <c r="HO23" s="102"/>
      <c r="HW23" s="148"/>
      <c r="HX23" s="148"/>
      <c r="HY23" s="149"/>
      <c r="IB23" s="908"/>
      <c r="IC23" s="908"/>
      <c r="ID23" s="94" t="s">
        <v>10824</v>
      </c>
      <c r="IG23" s="50" t="s">
        <v>1290</v>
      </c>
      <c r="IL23" s="102"/>
      <c r="IM23" s="102"/>
      <c r="IN23" s="102"/>
      <c r="IQ23" s="908"/>
      <c r="IR23" s="908"/>
      <c r="IS23" s="94" t="s">
        <v>1287</v>
      </c>
      <c r="IV23" s="50" t="s">
        <v>571</v>
      </c>
      <c r="JA23" s="148"/>
      <c r="JC23" s="148"/>
      <c r="JD23" s="148"/>
      <c r="JF23" s="102"/>
      <c r="JG23" s="102"/>
      <c r="JH23" s="102"/>
      <c r="JK23" s="71" t="s">
        <v>1405</v>
      </c>
      <c r="JL23" s="71">
        <v>1825.03</v>
      </c>
      <c r="JP23" s="101"/>
      <c r="JQ23" s="101"/>
      <c r="JR23" s="101"/>
      <c r="JU23" s="50" t="s">
        <v>571</v>
      </c>
      <c r="JZ23" s="50" t="s">
        <v>578</v>
      </c>
      <c r="KE23" s="69" t="s">
        <v>573</v>
      </c>
      <c r="KF23" s="69" t="s">
        <v>574</v>
      </c>
      <c r="KJ23" s="70" t="s">
        <v>1693</v>
      </c>
      <c r="KK23" s="70">
        <v>89</v>
      </c>
    </row>
    <row r="24" spans="1:298" ht="56.5" thickBot="1">
      <c r="A24" s="50" t="s">
        <v>571</v>
      </c>
      <c r="F24" s="50" t="s">
        <v>571</v>
      </c>
      <c r="K24" s="50" t="s">
        <v>571</v>
      </c>
      <c r="P24" s="50" t="s">
        <v>571</v>
      </c>
      <c r="U24" s="50" t="s">
        <v>571</v>
      </c>
      <c r="Z24" s="50" t="s">
        <v>571</v>
      </c>
      <c r="AE24" s="69" t="s">
        <v>573</v>
      </c>
      <c r="AF24" s="69" t="s">
        <v>574</v>
      </c>
      <c r="AG24"/>
      <c r="AH24"/>
      <c r="AI24"/>
      <c r="AJ24" s="70" t="s">
        <v>577</v>
      </c>
      <c r="AK24" s="70">
        <v>4701</v>
      </c>
      <c r="AO24" s="69" t="s">
        <v>573</v>
      </c>
      <c r="AP24" s="69" t="s">
        <v>574</v>
      </c>
      <c r="AT24" s="69" t="s">
        <v>573</v>
      </c>
      <c r="AU24" s="69" t="s">
        <v>574</v>
      </c>
      <c r="AY24" s="120" t="s">
        <v>1405</v>
      </c>
      <c r="AZ24" s="902">
        <v>12532</v>
      </c>
      <c r="BD24" s="69" t="s">
        <v>573</v>
      </c>
      <c r="BE24" s="69" t="s">
        <v>574</v>
      </c>
      <c r="BI24" s="70" t="s">
        <v>1692</v>
      </c>
      <c r="BJ24" s="70">
        <v>159</v>
      </c>
      <c r="BN24" s="50" t="s">
        <v>581</v>
      </c>
      <c r="BS24" s="50" t="s">
        <v>578</v>
      </c>
      <c r="BX24" s="50" t="s">
        <v>1290</v>
      </c>
      <c r="CC24" s="73" t="s">
        <v>630</v>
      </c>
      <c r="CD24" s="71" t="s">
        <v>132</v>
      </c>
      <c r="CE24"/>
      <c r="CF24"/>
      <c r="CG24"/>
      <c r="CH24" s="69" t="s">
        <v>573</v>
      </c>
      <c r="CI24" s="69" t="s">
        <v>574</v>
      </c>
      <c r="CM24" s="50" t="s">
        <v>1788</v>
      </c>
      <c r="DB24" s="73" t="s">
        <v>630</v>
      </c>
      <c r="DC24" s="71" t="s">
        <v>132</v>
      </c>
      <c r="DD24"/>
      <c r="DE24"/>
      <c r="DF24"/>
      <c r="DG24" s="177" t="s">
        <v>1840</v>
      </c>
      <c r="DH24" s="902">
        <v>1081.22</v>
      </c>
      <c r="DQ24" s="50" t="s">
        <v>571</v>
      </c>
      <c r="DV24" s="50" t="s">
        <v>571</v>
      </c>
      <c r="EA24" s="50" t="s">
        <v>571</v>
      </c>
      <c r="EF24" s="50" t="s">
        <v>571</v>
      </c>
      <c r="EK24" s="50" t="s">
        <v>571</v>
      </c>
      <c r="EP24" s="50" t="s">
        <v>571</v>
      </c>
      <c r="EU24" s="50" t="s">
        <v>571</v>
      </c>
      <c r="EZ24" s="70" t="s">
        <v>4760</v>
      </c>
      <c r="FA24" s="70">
        <v>8768</v>
      </c>
      <c r="FE24" s="50" t="s">
        <v>571</v>
      </c>
      <c r="FJ24" s="70" t="s">
        <v>77</v>
      </c>
      <c r="FK24" s="70">
        <v>293766</v>
      </c>
      <c r="FT24" s="70" t="s">
        <v>31</v>
      </c>
      <c r="FU24" s="70">
        <v>154</v>
      </c>
      <c r="FV24" s="70" t="s">
        <v>9441</v>
      </c>
      <c r="FY24" s="70" t="s">
        <v>171</v>
      </c>
      <c r="FZ24" s="72"/>
      <c r="GA24" s="70" t="s">
        <v>171</v>
      </c>
      <c r="GD24" s="50" t="s">
        <v>571</v>
      </c>
      <c r="GN24" s="50" t="s">
        <v>571</v>
      </c>
      <c r="GS24" s="70" t="s">
        <v>2613</v>
      </c>
      <c r="GT24" s="70">
        <v>855</v>
      </c>
      <c r="GX24" s="70" t="s">
        <v>2385</v>
      </c>
      <c r="GY24" s="70">
        <v>5495</v>
      </c>
      <c r="HC24" s="70" t="s">
        <v>10320</v>
      </c>
      <c r="HD24" s="70">
        <v>68</v>
      </c>
      <c r="HE24" s="70" t="s">
        <v>1287</v>
      </c>
      <c r="HH24" s="70" t="s">
        <v>79</v>
      </c>
      <c r="HI24" s="70">
        <v>1915</v>
      </c>
      <c r="HM24" s="50" t="s">
        <v>571</v>
      </c>
      <c r="HW24" s="50" t="s">
        <v>571</v>
      </c>
      <c r="IB24" s="902" t="s">
        <v>10825</v>
      </c>
      <c r="IC24" s="902">
        <v>314.51</v>
      </c>
      <c r="ID24" s="120" t="s">
        <v>570</v>
      </c>
      <c r="IL24" s="50" t="s">
        <v>571</v>
      </c>
      <c r="IQ24" s="902" t="s">
        <v>1592</v>
      </c>
      <c r="IR24" s="902">
        <v>11823.5</v>
      </c>
      <c r="IS24" s="120" t="s">
        <v>1287</v>
      </c>
      <c r="JA24" s="50" t="s">
        <v>571</v>
      </c>
      <c r="JF24" s="50" t="s">
        <v>571</v>
      </c>
      <c r="JK24" s="70" t="s">
        <v>1406</v>
      </c>
      <c r="JL24" s="70">
        <v>0</v>
      </c>
      <c r="JP24" s="50" t="s">
        <v>571</v>
      </c>
      <c r="KE24" s="70" t="s">
        <v>76</v>
      </c>
      <c r="KF24" s="70">
        <v>531.29999999999995</v>
      </c>
      <c r="KJ24" s="50" t="s">
        <v>578</v>
      </c>
    </row>
    <row r="25" spans="1:298" ht="80.5" thickBot="1">
      <c r="AE25" s="70" t="s">
        <v>465</v>
      </c>
      <c r="AF25" s="70">
        <v>6</v>
      </c>
      <c r="AG25"/>
      <c r="AH25"/>
      <c r="AI25"/>
      <c r="AJ25" s="50" t="s">
        <v>578</v>
      </c>
      <c r="AO25" s="70" t="s">
        <v>577</v>
      </c>
      <c r="AP25" s="70">
        <v>8491</v>
      </c>
      <c r="AT25" s="70" t="s">
        <v>577</v>
      </c>
      <c r="AU25" s="70">
        <v>3130</v>
      </c>
      <c r="AY25" s="89" t="s">
        <v>6623</v>
      </c>
      <c r="AZ25" s="904"/>
      <c r="BD25" s="70" t="s">
        <v>1405</v>
      </c>
      <c r="BE25" s="70">
        <v>4639.68</v>
      </c>
      <c r="BI25" s="71" t="s">
        <v>1846</v>
      </c>
      <c r="BJ25" s="71">
        <v>103</v>
      </c>
      <c r="CC25" s="50" t="s">
        <v>631</v>
      </c>
      <c r="CD25"/>
      <c r="CE25"/>
      <c r="CF25"/>
      <c r="CG25"/>
      <c r="CH25" s="70" t="s">
        <v>577</v>
      </c>
      <c r="CI25" s="70">
        <v>1645.35</v>
      </c>
      <c r="CR25" s="51" t="s">
        <v>588</v>
      </c>
      <c r="DB25" s="50" t="s">
        <v>631</v>
      </c>
      <c r="DC25"/>
      <c r="DD25"/>
      <c r="DE25"/>
      <c r="DF25"/>
      <c r="DG25" s="89" t="s">
        <v>12389</v>
      </c>
      <c r="DH25" s="904"/>
      <c r="EZ25" s="71" t="s">
        <v>2385</v>
      </c>
      <c r="FA25" s="71">
        <v>42837</v>
      </c>
      <c r="FJ25" s="71" t="s">
        <v>76</v>
      </c>
      <c r="FK25" s="71">
        <v>9806</v>
      </c>
      <c r="FO25" s="51" t="s">
        <v>572</v>
      </c>
      <c r="FT25" s="71" t="s">
        <v>9448</v>
      </c>
      <c r="FU25" s="71">
        <v>14.2</v>
      </c>
      <c r="FV25" s="71" t="s">
        <v>9445</v>
      </c>
      <c r="FY25" s="71" t="s">
        <v>171</v>
      </c>
      <c r="FZ25" s="73"/>
      <c r="GA25" s="71" t="s">
        <v>171</v>
      </c>
      <c r="GS25" s="71" t="s">
        <v>1868</v>
      </c>
      <c r="GT25" s="71">
        <v>2557</v>
      </c>
      <c r="GX25" s="71" t="s">
        <v>2758</v>
      </c>
      <c r="GY25" s="71">
        <v>13712</v>
      </c>
      <c r="HC25" s="71" t="s">
        <v>10321</v>
      </c>
      <c r="HD25" s="71">
        <v>3691</v>
      </c>
      <c r="HE25" s="71" t="s">
        <v>1287</v>
      </c>
      <c r="HH25" s="71" t="s">
        <v>1868</v>
      </c>
      <c r="HI25" s="71">
        <v>25</v>
      </c>
      <c r="HR25" s="51" t="s">
        <v>572</v>
      </c>
      <c r="IB25" s="904"/>
      <c r="IC25" s="904"/>
      <c r="ID25" s="89" t="s">
        <v>10826</v>
      </c>
      <c r="IQ25" s="904"/>
      <c r="IR25" s="904"/>
      <c r="IS25" s="89" t="s">
        <v>1287</v>
      </c>
      <c r="JK25" s="71" t="s">
        <v>78</v>
      </c>
      <c r="JL25" s="71">
        <v>50.88</v>
      </c>
      <c r="KE25" s="71" t="s">
        <v>79</v>
      </c>
      <c r="KF25" s="71">
        <v>175.3</v>
      </c>
    </row>
    <row r="26" spans="1:298" ht="138.5" thickBot="1">
      <c r="AE26" s="71" t="s">
        <v>1841</v>
      </c>
      <c r="AF26" s="71">
        <v>1</v>
      </c>
      <c r="AG26"/>
      <c r="AH26"/>
      <c r="AI26"/>
      <c r="AO26" s="71" t="s">
        <v>1405</v>
      </c>
      <c r="AP26" s="71">
        <v>2492</v>
      </c>
      <c r="AT26" s="71" t="s">
        <v>2612</v>
      </c>
      <c r="AU26" s="71">
        <v>51</v>
      </c>
      <c r="AY26" s="50" t="s">
        <v>578</v>
      </c>
      <c r="BD26" s="71" t="s">
        <v>1868</v>
      </c>
      <c r="BE26" s="71">
        <v>575.51</v>
      </c>
      <c r="BI26" s="70" t="s">
        <v>80</v>
      </c>
      <c r="BJ26" s="70">
        <v>29</v>
      </c>
      <c r="CC26"/>
      <c r="CD26"/>
      <c r="CE26"/>
      <c r="CF26"/>
      <c r="CG26"/>
      <c r="CH26" s="71" t="s">
        <v>76</v>
      </c>
      <c r="CI26" s="71">
        <v>502.75</v>
      </c>
      <c r="CR26" s="69" t="s">
        <v>573</v>
      </c>
      <c r="CS26" s="69" t="s">
        <v>589</v>
      </c>
      <c r="CT26" s="69" t="s">
        <v>590</v>
      </c>
      <c r="CU26" s="69" t="s">
        <v>591</v>
      </c>
      <c r="CV26" s="69" t="s">
        <v>592</v>
      </c>
      <c r="CW26" s="51" t="s">
        <v>579</v>
      </c>
      <c r="DB26"/>
      <c r="DC26"/>
      <c r="DD26"/>
      <c r="DE26"/>
      <c r="DF26"/>
      <c r="DG26" s="50" t="s">
        <v>578</v>
      </c>
      <c r="DL26" s="51" t="s">
        <v>582</v>
      </c>
      <c r="EZ26" s="70" t="s">
        <v>2758</v>
      </c>
      <c r="FA26" s="70">
        <v>96622</v>
      </c>
      <c r="FJ26" s="70" t="s">
        <v>81</v>
      </c>
      <c r="FK26" s="70">
        <v>6079</v>
      </c>
      <c r="FO26" s="69" t="s">
        <v>573</v>
      </c>
      <c r="FP26" s="69" t="s">
        <v>574</v>
      </c>
      <c r="FT26" s="50" t="s">
        <v>571</v>
      </c>
      <c r="FY26" s="70" t="s">
        <v>171</v>
      </c>
      <c r="FZ26" s="72"/>
      <c r="GA26" s="70" t="s">
        <v>171</v>
      </c>
      <c r="GI26" s="51" t="s">
        <v>572</v>
      </c>
      <c r="GS26" s="70" t="s">
        <v>78</v>
      </c>
      <c r="GT26" s="70">
        <v>2232</v>
      </c>
      <c r="GX26" s="70" t="s">
        <v>76</v>
      </c>
      <c r="GY26" s="70">
        <v>20326</v>
      </c>
      <c r="HC26" s="50" t="s">
        <v>571</v>
      </c>
      <c r="HH26" s="70" t="s">
        <v>1850</v>
      </c>
      <c r="HI26" s="70">
        <v>0</v>
      </c>
      <c r="HR26" s="69" t="s">
        <v>573</v>
      </c>
      <c r="HS26" s="69" t="s">
        <v>574</v>
      </c>
      <c r="IB26" s="50" t="s">
        <v>571</v>
      </c>
      <c r="IG26" s="51" t="s">
        <v>1291</v>
      </c>
      <c r="IQ26" s="907" t="s">
        <v>32</v>
      </c>
      <c r="IR26" s="907">
        <v>1.8</v>
      </c>
      <c r="IS26" s="123" t="s">
        <v>1287</v>
      </c>
      <c r="IV26" s="51" t="s">
        <v>572</v>
      </c>
      <c r="JK26" s="70" t="s">
        <v>1851</v>
      </c>
      <c r="JL26" s="70">
        <v>24.49</v>
      </c>
      <c r="JU26" s="51" t="s">
        <v>572</v>
      </c>
      <c r="JZ26" s="51" t="s">
        <v>579</v>
      </c>
      <c r="KE26" s="70" t="s">
        <v>77</v>
      </c>
      <c r="KF26" s="70">
        <v>639.4</v>
      </c>
    </row>
    <row r="27" spans="1:298" ht="72.5" thickBot="1">
      <c r="A27" s="51" t="s">
        <v>572</v>
      </c>
      <c r="F27" s="51" t="s">
        <v>572</v>
      </c>
      <c r="K27" s="51" t="s">
        <v>572</v>
      </c>
      <c r="P27" s="51" t="s">
        <v>572</v>
      </c>
      <c r="U27" s="51" t="s">
        <v>572</v>
      </c>
      <c r="Z27" s="51" t="s">
        <v>572</v>
      </c>
      <c r="AE27" s="70" t="s">
        <v>76</v>
      </c>
      <c r="AF27" s="70">
        <v>0</v>
      </c>
      <c r="AG27"/>
      <c r="AH27"/>
      <c r="AI27"/>
      <c r="AO27" s="70" t="s">
        <v>9161</v>
      </c>
      <c r="AP27" s="70">
        <v>1136</v>
      </c>
      <c r="AT27" s="70" t="s">
        <v>1868</v>
      </c>
      <c r="AU27" s="70">
        <v>105</v>
      </c>
      <c r="BD27" s="70" t="s">
        <v>1847</v>
      </c>
      <c r="BE27" s="70">
        <v>769.28</v>
      </c>
      <c r="BI27" s="71" t="s">
        <v>1847</v>
      </c>
      <c r="BJ27" s="71">
        <v>3856</v>
      </c>
      <c r="BN27" s="51" t="s">
        <v>582</v>
      </c>
      <c r="BS27" s="51" t="s">
        <v>579</v>
      </c>
      <c r="BX27" s="51" t="s">
        <v>1291</v>
      </c>
      <c r="CC27"/>
      <c r="CD27"/>
      <c r="CE27"/>
      <c r="CF27"/>
      <c r="CG27"/>
      <c r="CH27" s="70" t="s">
        <v>79</v>
      </c>
      <c r="CI27" s="70">
        <v>104.2</v>
      </c>
      <c r="CM27" s="51" t="s">
        <v>1789</v>
      </c>
      <c r="CR27" s="70" t="s">
        <v>2758</v>
      </c>
      <c r="CS27" s="70">
        <v>7301</v>
      </c>
      <c r="CT27" s="72"/>
      <c r="CU27" s="70">
        <v>25402</v>
      </c>
      <c r="CV27" s="72"/>
      <c r="CW27" s="52" t="s">
        <v>580</v>
      </c>
      <c r="DB27"/>
      <c r="DC27"/>
      <c r="DD27"/>
      <c r="DE27"/>
      <c r="DF27"/>
      <c r="DL27" s="69" t="s">
        <v>583</v>
      </c>
      <c r="DM27" s="69" t="s">
        <v>574</v>
      </c>
      <c r="DQ27" s="51" t="s">
        <v>572</v>
      </c>
      <c r="DV27" s="51" t="s">
        <v>572</v>
      </c>
      <c r="EA27" s="51" t="s">
        <v>572</v>
      </c>
      <c r="EF27" s="51" t="s">
        <v>572</v>
      </c>
      <c r="EK27" s="51" t="s">
        <v>572</v>
      </c>
      <c r="EP27" s="51" t="s">
        <v>572</v>
      </c>
      <c r="EU27" s="51" t="s">
        <v>572</v>
      </c>
      <c r="EZ27" s="50" t="s">
        <v>578</v>
      </c>
      <c r="FE27" s="51" t="s">
        <v>572</v>
      </c>
      <c r="FJ27" s="71" t="s">
        <v>9161</v>
      </c>
      <c r="FK27" s="71">
        <v>1996</v>
      </c>
      <c r="FO27" s="120" t="s">
        <v>2758</v>
      </c>
      <c r="FP27" s="902">
        <v>291042</v>
      </c>
      <c r="FY27" s="71" t="s">
        <v>171</v>
      </c>
      <c r="FZ27" s="73"/>
      <c r="GA27" s="71" t="s">
        <v>171</v>
      </c>
      <c r="GD27" s="51" t="s">
        <v>572</v>
      </c>
      <c r="GI27" s="69" t="s">
        <v>573</v>
      </c>
      <c r="GJ27" s="69" t="s">
        <v>574</v>
      </c>
      <c r="GN27" s="51" t="s">
        <v>572</v>
      </c>
      <c r="GS27" s="71" t="s">
        <v>79</v>
      </c>
      <c r="GT27" s="71">
        <v>682</v>
      </c>
      <c r="GX27" s="71" t="s">
        <v>10166</v>
      </c>
      <c r="GY27" s="71">
        <v>27664</v>
      </c>
      <c r="HH27" s="71" t="s">
        <v>1405</v>
      </c>
      <c r="HI27" s="71">
        <v>642</v>
      </c>
      <c r="HM27" s="51" t="s">
        <v>572</v>
      </c>
      <c r="HR27" s="70" t="s">
        <v>1408</v>
      </c>
      <c r="HS27" s="70">
        <v>87881</v>
      </c>
      <c r="HW27" s="51" t="s">
        <v>572</v>
      </c>
      <c r="IG27" s="69" t="s">
        <v>1292</v>
      </c>
      <c r="IH27" s="69" t="s">
        <v>1293</v>
      </c>
      <c r="IL27" s="51" t="s">
        <v>572</v>
      </c>
      <c r="IQ27" s="908"/>
      <c r="IR27" s="908"/>
      <c r="IS27" s="94" t="s">
        <v>1287</v>
      </c>
      <c r="IV27" s="69" t="s">
        <v>573</v>
      </c>
      <c r="IW27" s="69" t="s">
        <v>574</v>
      </c>
      <c r="JA27" s="51" t="s">
        <v>572</v>
      </c>
      <c r="JF27" s="51" t="s">
        <v>572</v>
      </c>
      <c r="JK27" s="71" t="s">
        <v>575</v>
      </c>
      <c r="JL27" s="71">
        <v>323.2</v>
      </c>
      <c r="JP27" s="51" t="s">
        <v>572</v>
      </c>
      <c r="JU27" s="69" t="s">
        <v>573</v>
      </c>
      <c r="JV27" s="69" t="s">
        <v>574</v>
      </c>
      <c r="JZ27" s="52" t="s">
        <v>580</v>
      </c>
      <c r="KE27" s="71" t="s">
        <v>577</v>
      </c>
      <c r="KF27" s="71">
        <v>6100.4</v>
      </c>
      <c r="KJ27" s="51" t="s">
        <v>579</v>
      </c>
    </row>
    <row r="28" spans="1:298" ht="46.5" thickBot="1">
      <c r="A28" s="69" t="s">
        <v>573</v>
      </c>
      <c r="B28" s="69" t="s">
        <v>574</v>
      </c>
      <c r="F28" s="69" t="s">
        <v>573</v>
      </c>
      <c r="G28" s="69" t="s">
        <v>574</v>
      </c>
      <c r="K28" s="126" t="s">
        <v>573</v>
      </c>
      <c r="L28" s="69" t="s">
        <v>574</v>
      </c>
      <c r="P28" s="69" t="s">
        <v>573</v>
      </c>
      <c r="Q28" s="69" t="s">
        <v>574</v>
      </c>
      <c r="U28" s="69" t="s">
        <v>573</v>
      </c>
      <c r="V28" s="69" t="s">
        <v>574</v>
      </c>
      <c r="Z28" s="69" t="s">
        <v>573</v>
      </c>
      <c r="AA28" s="69" t="s">
        <v>574</v>
      </c>
      <c r="AE28" s="71" t="s">
        <v>1843</v>
      </c>
      <c r="AF28" s="71">
        <v>0</v>
      </c>
      <c r="AG28"/>
      <c r="AH28"/>
      <c r="AI28"/>
      <c r="AJ28" s="51" t="s">
        <v>579</v>
      </c>
      <c r="AO28" s="50" t="s">
        <v>578</v>
      </c>
      <c r="AT28" s="71" t="s">
        <v>1405</v>
      </c>
      <c r="AU28" s="71">
        <v>591</v>
      </c>
      <c r="BD28" s="71" t="s">
        <v>1851</v>
      </c>
      <c r="BE28" s="71">
        <v>421.39</v>
      </c>
      <c r="BI28" s="70" t="s">
        <v>79</v>
      </c>
      <c r="BJ28" s="70">
        <v>4928</v>
      </c>
      <c r="BN28" s="69" t="s">
        <v>583</v>
      </c>
      <c r="BO28" s="69" t="s">
        <v>574</v>
      </c>
      <c r="BS28" s="52" t="s">
        <v>580</v>
      </c>
      <c r="BX28" s="69" t="s">
        <v>1292</v>
      </c>
      <c r="BY28" s="69" t="s">
        <v>1293</v>
      </c>
      <c r="CC28" s="51" t="s">
        <v>632</v>
      </c>
      <c r="CD28"/>
      <c r="CE28"/>
      <c r="CF28"/>
      <c r="CG28"/>
      <c r="CH28" s="71" t="s">
        <v>1405</v>
      </c>
      <c r="CI28" s="71">
        <v>941.07</v>
      </c>
      <c r="CM28" s="69" t="s">
        <v>1790</v>
      </c>
      <c r="CN28" s="69" t="s">
        <v>574</v>
      </c>
      <c r="CO28" s="69" t="s">
        <v>1791</v>
      </c>
      <c r="CP28" s="69" t="s">
        <v>1792</v>
      </c>
      <c r="CR28" s="71" t="s">
        <v>8597</v>
      </c>
      <c r="CS28" s="71">
        <v>2046</v>
      </c>
      <c r="CT28" s="73"/>
      <c r="CU28" s="71">
        <v>6993</v>
      </c>
      <c r="CV28" s="73"/>
      <c r="DB28" s="51" t="s">
        <v>632</v>
      </c>
      <c r="DC28"/>
      <c r="DD28"/>
      <c r="DE28"/>
      <c r="DF28"/>
      <c r="DL28" s="70" t="s">
        <v>8903</v>
      </c>
      <c r="DM28" s="70">
        <v>1358</v>
      </c>
      <c r="DQ28" s="69" t="s">
        <v>573</v>
      </c>
      <c r="DR28" s="69" t="s">
        <v>574</v>
      </c>
      <c r="DV28" s="69" t="s">
        <v>573</v>
      </c>
      <c r="DW28" s="69" t="s">
        <v>574</v>
      </c>
      <c r="EA28" s="69" t="s">
        <v>573</v>
      </c>
      <c r="EB28" s="69" t="s">
        <v>574</v>
      </c>
      <c r="EF28" s="69" t="s">
        <v>573</v>
      </c>
      <c r="EG28" s="69" t="s">
        <v>574</v>
      </c>
      <c r="EK28" s="126" t="s">
        <v>573</v>
      </c>
      <c r="EL28" s="69" t="s">
        <v>574</v>
      </c>
      <c r="EP28" s="69" t="s">
        <v>573</v>
      </c>
      <c r="EQ28" s="69" t="s">
        <v>574</v>
      </c>
      <c r="EU28" s="69" t="s">
        <v>573</v>
      </c>
      <c r="EV28" s="69" t="s">
        <v>574</v>
      </c>
      <c r="FE28" s="69" t="s">
        <v>573</v>
      </c>
      <c r="FF28" s="69" t="s">
        <v>574</v>
      </c>
      <c r="FJ28" s="50" t="s">
        <v>578</v>
      </c>
      <c r="FO28" s="89" t="s">
        <v>686</v>
      </c>
      <c r="FP28" s="904"/>
      <c r="FY28" s="70" t="s">
        <v>171</v>
      </c>
      <c r="FZ28" s="72"/>
      <c r="GA28" s="70" t="s">
        <v>171</v>
      </c>
      <c r="GD28" s="69" t="s">
        <v>573</v>
      </c>
      <c r="GE28" s="69" t="s">
        <v>574</v>
      </c>
      <c r="GI28" s="70" t="s">
        <v>77</v>
      </c>
      <c r="GJ28" s="70">
        <v>82989</v>
      </c>
      <c r="GN28" s="126" t="s">
        <v>573</v>
      </c>
      <c r="GO28" s="69" t="s">
        <v>574</v>
      </c>
      <c r="GS28" s="70" t="s">
        <v>1851</v>
      </c>
      <c r="GT28" s="70">
        <v>2024</v>
      </c>
      <c r="GX28" s="50" t="s">
        <v>578</v>
      </c>
      <c r="HH28" s="70" t="s">
        <v>1838</v>
      </c>
      <c r="HI28" s="70">
        <v>5476</v>
      </c>
      <c r="HM28" s="126" t="s">
        <v>573</v>
      </c>
      <c r="HN28" s="69" t="s">
        <v>574</v>
      </c>
      <c r="HR28" s="71" t="s">
        <v>76</v>
      </c>
      <c r="HS28" s="71">
        <v>41916</v>
      </c>
      <c r="HW28" s="69" t="s">
        <v>573</v>
      </c>
      <c r="HX28" s="69" t="s">
        <v>574</v>
      </c>
      <c r="IG28" s="50" t="s">
        <v>587</v>
      </c>
      <c r="IL28" s="69" t="s">
        <v>573</v>
      </c>
      <c r="IM28" s="69" t="s">
        <v>574</v>
      </c>
      <c r="IQ28" s="902" t="s">
        <v>2757</v>
      </c>
      <c r="IR28" s="902">
        <v>0</v>
      </c>
      <c r="IS28" s="120" t="s">
        <v>1287</v>
      </c>
      <c r="IV28" s="70" t="s">
        <v>77</v>
      </c>
      <c r="IW28" s="70">
        <v>36171</v>
      </c>
      <c r="JA28" s="69" t="s">
        <v>573</v>
      </c>
      <c r="JC28" s="69" t="s">
        <v>574</v>
      </c>
      <c r="JF28" s="126" t="s">
        <v>573</v>
      </c>
      <c r="JG28" s="69" t="s">
        <v>574</v>
      </c>
      <c r="JK28" s="70" t="s">
        <v>576</v>
      </c>
      <c r="JL28" s="70">
        <v>4060.72</v>
      </c>
      <c r="JP28" s="126" t="s">
        <v>573</v>
      </c>
      <c r="JQ28" s="69" t="s">
        <v>574</v>
      </c>
      <c r="JU28" s="70" t="s">
        <v>77</v>
      </c>
      <c r="JV28" s="70">
        <v>11876</v>
      </c>
      <c r="KE28" s="50" t="s">
        <v>578</v>
      </c>
      <c r="KJ28" s="52" t="s">
        <v>580</v>
      </c>
    </row>
    <row r="29" spans="1:298" ht="46.5" thickBot="1">
      <c r="A29" s="70" t="s">
        <v>2384</v>
      </c>
      <c r="B29" s="70">
        <v>4885</v>
      </c>
      <c r="F29" s="70" t="s">
        <v>577</v>
      </c>
      <c r="G29" s="70">
        <v>50360</v>
      </c>
      <c r="K29" s="128" t="s">
        <v>2384</v>
      </c>
      <c r="L29" s="70">
        <v>6291</v>
      </c>
      <c r="P29" s="70" t="s">
        <v>686</v>
      </c>
      <c r="Q29" s="70">
        <v>12567</v>
      </c>
      <c r="U29" s="70" t="s">
        <v>79</v>
      </c>
      <c r="V29" s="70">
        <v>94586</v>
      </c>
      <c r="Z29" s="70" t="s">
        <v>686</v>
      </c>
      <c r="AA29" s="70">
        <v>0</v>
      </c>
      <c r="AE29" s="70" t="s">
        <v>1405</v>
      </c>
      <c r="AF29" s="70">
        <v>26787</v>
      </c>
      <c r="AG29"/>
      <c r="AH29"/>
      <c r="AI29"/>
      <c r="AJ29" s="52" t="s">
        <v>1289</v>
      </c>
      <c r="AT29" s="50" t="s">
        <v>578</v>
      </c>
      <c r="AY29" s="51" t="s">
        <v>579</v>
      </c>
      <c r="BD29" s="70" t="s">
        <v>1407</v>
      </c>
      <c r="BE29" s="70">
        <v>237.61</v>
      </c>
      <c r="BI29" s="71" t="s">
        <v>1404</v>
      </c>
      <c r="BJ29" s="71">
        <v>91</v>
      </c>
      <c r="BN29" s="70" t="s">
        <v>663</v>
      </c>
      <c r="BO29" s="70">
        <v>79</v>
      </c>
      <c r="BX29" s="70" t="s">
        <v>8131</v>
      </c>
      <c r="BY29" s="70">
        <v>140.86000000000001</v>
      </c>
      <c r="CC29" s="69"/>
      <c r="CD29" s="69" t="s">
        <v>633</v>
      </c>
      <c r="CE29" s="69" t="s">
        <v>634</v>
      </c>
      <c r="CF29" s="69" t="s">
        <v>635</v>
      </c>
      <c r="CG29" s="69" t="s">
        <v>636</v>
      </c>
      <c r="CH29" s="70" t="s">
        <v>1840</v>
      </c>
      <c r="CI29" s="70">
        <v>220.17</v>
      </c>
      <c r="CM29" s="70" t="s">
        <v>5418</v>
      </c>
      <c r="CN29" s="70">
        <v>412.75</v>
      </c>
      <c r="CO29" s="70">
        <v>12.900772999999999</v>
      </c>
      <c r="CP29" s="70">
        <v>77.631369000000007</v>
      </c>
      <c r="CR29" s="70" t="s">
        <v>2384</v>
      </c>
      <c r="CS29" s="70">
        <v>4202</v>
      </c>
      <c r="CT29" s="72"/>
      <c r="CU29" s="70">
        <v>5303</v>
      </c>
      <c r="CV29" s="72"/>
      <c r="CW29" s="50" t="s">
        <v>581</v>
      </c>
      <c r="DB29" s="69"/>
      <c r="DC29" s="69" t="s">
        <v>633</v>
      </c>
      <c r="DD29" s="69" t="s">
        <v>634</v>
      </c>
      <c r="DE29" s="69" t="s">
        <v>635</v>
      </c>
      <c r="DF29" s="69" t="s">
        <v>636</v>
      </c>
      <c r="DG29" s="51" t="s">
        <v>579</v>
      </c>
      <c r="DL29" s="71" t="s">
        <v>8904</v>
      </c>
      <c r="DM29" s="71">
        <v>346.88</v>
      </c>
      <c r="DQ29" s="70" t="s">
        <v>577</v>
      </c>
      <c r="DR29" s="70">
        <v>45850</v>
      </c>
      <c r="DV29" s="70" t="s">
        <v>1408</v>
      </c>
      <c r="DW29" s="70">
        <v>3962000</v>
      </c>
      <c r="EA29" s="70" t="s">
        <v>577</v>
      </c>
      <c r="EB29" s="70">
        <v>13663</v>
      </c>
      <c r="EF29" s="70" t="s">
        <v>1784</v>
      </c>
      <c r="EG29" s="70">
        <v>97755</v>
      </c>
      <c r="EK29" s="128" t="s">
        <v>2758</v>
      </c>
      <c r="EL29" s="70">
        <v>48800</v>
      </c>
      <c r="EP29" s="70" t="s">
        <v>2758</v>
      </c>
      <c r="EQ29" s="70">
        <v>25460</v>
      </c>
      <c r="EU29" s="70" t="s">
        <v>2758</v>
      </c>
      <c r="EV29" s="70">
        <v>32098</v>
      </c>
      <c r="FE29" s="70" t="s">
        <v>77</v>
      </c>
      <c r="FF29" s="70">
        <v>139500</v>
      </c>
      <c r="FO29" s="123" t="s">
        <v>691</v>
      </c>
      <c r="FP29" s="907">
        <v>63664</v>
      </c>
      <c r="FT29" s="51" t="s">
        <v>572</v>
      </c>
      <c r="FY29" s="71" t="s">
        <v>171</v>
      </c>
      <c r="FZ29" s="73"/>
      <c r="GA29" s="71" t="s">
        <v>171</v>
      </c>
      <c r="GD29" s="70" t="s">
        <v>2758</v>
      </c>
      <c r="GE29" s="70">
        <v>18978.57</v>
      </c>
      <c r="GI29" s="71" t="s">
        <v>76</v>
      </c>
      <c r="GJ29" s="71">
        <v>15713</v>
      </c>
      <c r="GN29" s="128" t="s">
        <v>465</v>
      </c>
      <c r="GO29" s="70">
        <v>20.010000000000002</v>
      </c>
      <c r="GS29" s="71" t="s">
        <v>1862</v>
      </c>
      <c r="GT29" s="71">
        <v>335</v>
      </c>
      <c r="HC29" s="51" t="s">
        <v>572</v>
      </c>
      <c r="HH29" s="71" t="s">
        <v>1692</v>
      </c>
      <c r="HI29" s="71">
        <v>516</v>
      </c>
      <c r="HM29" s="128" t="s">
        <v>76</v>
      </c>
      <c r="HN29" s="70">
        <v>33438.21</v>
      </c>
      <c r="HR29" s="70" t="s">
        <v>575</v>
      </c>
      <c r="HS29" s="70">
        <v>17419</v>
      </c>
      <c r="HW29" s="70" t="s">
        <v>77</v>
      </c>
      <c r="HX29" s="70">
        <v>53555</v>
      </c>
      <c r="IB29" s="51" t="s">
        <v>572</v>
      </c>
      <c r="IL29" s="70" t="s">
        <v>1692</v>
      </c>
      <c r="IM29" s="70">
        <v>110.78</v>
      </c>
      <c r="IQ29" s="904"/>
      <c r="IR29" s="904"/>
      <c r="IS29" s="89" t="s">
        <v>1287</v>
      </c>
      <c r="IV29" s="71" t="s">
        <v>76</v>
      </c>
      <c r="IW29" s="71">
        <v>418</v>
      </c>
      <c r="JA29" s="70" t="s">
        <v>76</v>
      </c>
      <c r="JC29" s="70">
        <v>8237</v>
      </c>
      <c r="JF29" s="128" t="s">
        <v>76</v>
      </c>
      <c r="JG29" s="70">
        <v>19768</v>
      </c>
      <c r="JK29" s="71" t="s">
        <v>1854</v>
      </c>
      <c r="JL29" s="71">
        <v>779.24</v>
      </c>
      <c r="JP29" s="128" t="s">
        <v>1693</v>
      </c>
      <c r="JQ29" s="70">
        <v>315.85000000000002</v>
      </c>
      <c r="JU29" s="71" t="s">
        <v>76</v>
      </c>
      <c r="JV29" s="71">
        <v>0</v>
      </c>
      <c r="JZ29" s="50" t="s">
        <v>581</v>
      </c>
    </row>
    <row r="30" spans="1:298" ht="46.5" thickBot="1">
      <c r="A30" s="71" t="s">
        <v>2385</v>
      </c>
      <c r="B30" s="71">
        <v>41842</v>
      </c>
      <c r="F30" s="71" t="s">
        <v>2050</v>
      </c>
      <c r="G30" s="71">
        <v>13161</v>
      </c>
      <c r="K30" s="129" t="s">
        <v>2385</v>
      </c>
      <c r="L30" s="71">
        <v>26648</v>
      </c>
      <c r="P30" s="71" t="s">
        <v>2384</v>
      </c>
      <c r="Q30" s="71">
        <v>2592</v>
      </c>
      <c r="U30" s="71" t="s">
        <v>577</v>
      </c>
      <c r="V30" s="71">
        <v>6854</v>
      </c>
      <c r="Z30" s="71" t="s">
        <v>691</v>
      </c>
      <c r="AA30" s="71">
        <v>13900</v>
      </c>
      <c r="AE30" s="71" t="s">
        <v>1404</v>
      </c>
      <c r="AF30" s="71">
        <v>6</v>
      </c>
      <c r="AG30"/>
      <c r="AH30"/>
      <c r="AI30"/>
      <c r="AJ30" s="52" t="s">
        <v>580</v>
      </c>
      <c r="AY30" s="52" t="s">
        <v>580</v>
      </c>
      <c r="BD30" s="71" t="s">
        <v>1854</v>
      </c>
      <c r="BE30" s="71">
        <v>162.59</v>
      </c>
      <c r="BI30" s="70" t="s">
        <v>1405</v>
      </c>
      <c r="BJ30" s="70">
        <v>104</v>
      </c>
      <c r="BN30" s="71" t="s">
        <v>7765</v>
      </c>
      <c r="BO30" s="71">
        <v>1966</v>
      </c>
      <c r="BS30" s="50" t="s">
        <v>581</v>
      </c>
      <c r="BX30" s="71" t="s">
        <v>8132</v>
      </c>
      <c r="BY30" s="71">
        <v>684.18</v>
      </c>
      <c r="CC30" s="72" t="s">
        <v>637</v>
      </c>
      <c r="CD30" s="70" t="s">
        <v>171</v>
      </c>
      <c r="CE30" s="72"/>
      <c r="CF30" s="72"/>
      <c r="CG30" s="72"/>
      <c r="CH30" s="71" t="s">
        <v>1841</v>
      </c>
      <c r="CI30" s="71">
        <v>29.69</v>
      </c>
      <c r="CM30" s="71" t="s">
        <v>8430</v>
      </c>
      <c r="CN30" s="71">
        <v>29.65</v>
      </c>
      <c r="CO30" s="71">
        <v>30.731286000000001</v>
      </c>
      <c r="CP30" s="71">
        <v>76.836920000000006</v>
      </c>
      <c r="CR30" s="50" t="s">
        <v>593</v>
      </c>
      <c r="DB30" s="72" t="s">
        <v>637</v>
      </c>
      <c r="DC30" s="70" t="s">
        <v>3812</v>
      </c>
      <c r="DD30" s="72"/>
      <c r="DE30" s="70">
        <v>102</v>
      </c>
      <c r="DF30" s="70">
        <v>102</v>
      </c>
      <c r="DG30" s="52" t="s">
        <v>1787</v>
      </c>
      <c r="DL30" s="50" t="s">
        <v>587</v>
      </c>
      <c r="DQ30" s="71" t="s">
        <v>1288</v>
      </c>
      <c r="DR30" s="71">
        <v>8730</v>
      </c>
      <c r="DV30" s="71" t="s">
        <v>76</v>
      </c>
      <c r="DW30" s="71">
        <v>588000</v>
      </c>
      <c r="EA30" s="71" t="s">
        <v>1598</v>
      </c>
      <c r="EB30" s="71">
        <v>27508</v>
      </c>
      <c r="EF30" s="71" t="s">
        <v>1785</v>
      </c>
      <c r="EG30" s="71">
        <v>1738.08</v>
      </c>
      <c r="EK30" s="129" t="s">
        <v>2385</v>
      </c>
      <c r="EL30" s="71">
        <v>15300</v>
      </c>
      <c r="EP30" s="71" t="s">
        <v>2385</v>
      </c>
      <c r="EQ30" s="71">
        <v>25102</v>
      </c>
      <c r="EU30" s="71" t="s">
        <v>2385</v>
      </c>
      <c r="EV30" s="71">
        <v>33337</v>
      </c>
      <c r="EZ30" s="51" t="s">
        <v>579</v>
      </c>
      <c r="FE30" s="71" t="s">
        <v>577</v>
      </c>
      <c r="FF30" s="71">
        <v>600</v>
      </c>
      <c r="FO30" s="94" t="s">
        <v>9273</v>
      </c>
      <c r="FP30" s="908"/>
      <c r="FT30" s="69" t="s">
        <v>573</v>
      </c>
      <c r="FU30" s="69" t="s">
        <v>574</v>
      </c>
      <c r="FY30" s="70" t="s">
        <v>171</v>
      </c>
      <c r="FZ30" s="72"/>
      <c r="GA30" s="70" t="s">
        <v>171</v>
      </c>
      <c r="GD30" s="71" t="s">
        <v>2385</v>
      </c>
      <c r="GE30" s="71">
        <v>7910.32</v>
      </c>
      <c r="GI30" s="70" t="s">
        <v>1408</v>
      </c>
      <c r="GJ30" s="70">
        <v>55</v>
      </c>
      <c r="GN30" s="129" t="s">
        <v>76</v>
      </c>
      <c r="GO30" s="71">
        <v>3859.82</v>
      </c>
      <c r="GS30" s="70" t="s">
        <v>1840</v>
      </c>
      <c r="GT30" s="70">
        <v>647</v>
      </c>
      <c r="HC30" s="69" t="s">
        <v>573</v>
      </c>
      <c r="HD30" s="69" t="s">
        <v>574</v>
      </c>
      <c r="HH30" s="70" t="s">
        <v>1404</v>
      </c>
      <c r="HI30" s="70">
        <v>714</v>
      </c>
      <c r="HM30" s="129" t="s">
        <v>1693</v>
      </c>
      <c r="HN30" s="71">
        <v>428.34</v>
      </c>
      <c r="HR30" s="71" t="s">
        <v>1413</v>
      </c>
      <c r="HS30" s="71">
        <v>227</v>
      </c>
      <c r="HW30" s="71" t="s">
        <v>1412</v>
      </c>
      <c r="HX30" s="71">
        <v>49</v>
      </c>
      <c r="IB30" s="69" t="s">
        <v>573</v>
      </c>
      <c r="IC30" s="69" t="s">
        <v>574</v>
      </c>
      <c r="IL30" s="71" t="s">
        <v>76</v>
      </c>
      <c r="IM30" s="71">
        <v>38168.83</v>
      </c>
      <c r="IQ30" s="50" t="s">
        <v>571</v>
      </c>
      <c r="IV30" s="70" t="s">
        <v>577</v>
      </c>
      <c r="IW30" s="70">
        <v>506</v>
      </c>
      <c r="JA30" s="71" t="s">
        <v>575</v>
      </c>
      <c r="JC30" s="71">
        <v>3152</v>
      </c>
      <c r="JF30" s="129" t="s">
        <v>1693</v>
      </c>
      <c r="JG30" s="71">
        <v>300</v>
      </c>
      <c r="JK30" s="70" t="s">
        <v>1407</v>
      </c>
      <c r="JL30" s="70">
        <v>1441.84</v>
      </c>
      <c r="JP30" s="129" t="s">
        <v>76</v>
      </c>
      <c r="JQ30" s="71">
        <v>26057.599999999999</v>
      </c>
      <c r="JU30" s="70" t="s">
        <v>1413</v>
      </c>
      <c r="JV30" s="70">
        <v>348</v>
      </c>
      <c r="KJ30" s="50" t="s">
        <v>581</v>
      </c>
    </row>
    <row r="31" spans="1:298" ht="46.5" thickBot="1">
      <c r="A31" s="70" t="s">
        <v>1785</v>
      </c>
      <c r="B31" s="70">
        <v>3553</v>
      </c>
      <c r="F31" s="102"/>
      <c r="G31" s="102"/>
      <c r="K31" s="128" t="s">
        <v>1785</v>
      </c>
      <c r="L31" s="70">
        <v>2751</v>
      </c>
      <c r="P31" s="70" t="s">
        <v>1785</v>
      </c>
      <c r="Q31" s="70">
        <v>186</v>
      </c>
      <c r="U31" s="70" t="s">
        <v>1405</v>
      </c>
      <c r="V31" s="70">
        <v>3262</v>
      </c>
      <c r="Z31" s="70" t="s">
        <v>2384</v>
      </c>
      <c r="AA31" s="70">
        <v>6387</v>
      </c>
      <c r="AE31" s="70" t="s">
        <v>576</v>
      </c>
      <c r="AF31" s="70">
        <v>553</v>
      </c>
      <c r="AG31"/>
      <c r="AH31"/>
      <c r="AI31"/>
      <c r="AO31" s="51" t="s">
        <v>579</v>
      </c>
      <c r="BD31" s="70" t="s">
        <v>79</v>
      </c>
      <c r="BE31" s="70">
        <v>84.42</v>
      </c>
      <c r="BI31" s="71" t="s">
        <v>78</v>
      </c>
      <c r="BJ31" s="71">
        <v>7</v>
      </c>
      <c r="BN31" s="50" t="s">
        <v>587</v>
      </c>
      <c r="BX31" s="70" t="s">
        <v>8133</v>
      </c>
      <c r="BY31" s="70">
        <v>9321.93</v>
      </c>
      <c r="CC31" s="73" t="s">
        <v>626</v>
      </c>
      <c r="CD31" s="71" t="s">
        <v>124</v>
      </c>
      <c r="CE31" s="73"/>
      <c r="CF31" s="73"/>
      <c r="CG31" s="73"/>
      <c r="CH31" s="70" t="s">
        <v>1837</v>
      </c>
      <c r="CI31" s="70">
        <v>1.1200000000000001</v>
      </c>
      <c r="CM31" s="70" t="s">
        <v>8431</v>
      </c>
      <c r="CN31" s="70">
        <v>261.56</v>
      </c>
      <c r="CO31" s="70">
        <v>13.062799</v>
      </c>
      <c r="CP31" s="70">
        <v>80.236158000000003</v>
      </c>
      <c r="DB31" s="73" t="s">
        <v>626</v>
      </c>
      <c r="DC31" s="71" t="s">
        <v>124</v>
      </c>
      <c r="DD31" s="73"/>
      <c r="DE31" s="71">
        <v>154030</v>
      </c>
      <c r="DF31" s="71">
        <v>154030</v>
      </c>
      <c r="DQ31" s="102"/>
      <c r="DR31" s="102"/>
      <c r="DV31" s="70" t="s">
        <v>1593</v>
      </c>
      <c r="DW31" s="70">
        <v>114000</v>
      </c>
      <c r="EA31" s="102"/>
      <c r="EB31" s="102"/>
      <c r="EF31" s="70" t="s">
        <v>1786</v>
      </c>
      <c r="EG31" s="70">
        <v>2.58</v>
      </c>
      <c r="EK31" s="128" t="s">
        <v>2384</v>
      </c>
      <c r="EL31" s="70">
        <v>1800</v>
      </c>
      <c r="EP31" s="70" t="s">
        <v>2384</v>
      </c>
      <c r="EQ31" s="70">
        <v>8403</v>
      </c>
      <c r="EU31" s="70" t="s">
        <v>2384</v>
      </c>
      <c r="EV31" s="70">
        <v>2222</v>
      </c>
      <c r="EZ31" s="52" t="s">
        <v>1289</v>
      </c>
      <c r="FE31" s="70" t="s">
        <v>79</v>
      </c>
      <c r="FF31" s="70">
        <v>3800</v>
      </c>
      <c r="FJ31" s="51" t="s">
        <v>579</v>
      </c>
      <c r="FO31" s="70" t="s">
        <v>9274</v>
      </c>
      <c r="FP31" s="70">
        <v>238854</v>
      </c>
      <c r="FT31" s="70" t="s">
        <v>1405</v>
      </c>
      <c r="FU31" s="70">
        <v>188.1</v>
      </c>
      <c r="FY31" s="71" t="s">
        <v>171</v>
      </c>
      <c r="FZ31" s="73"/>
      <c r="GA31" s="71" t="s">
        <v>171</v>
      </c>
      <c r="GD31" s="70" t="s">
        <v>2384</v>
      </c>
      <c r="GE31" s="70">
        <v>45.8</v>
      </c>
      <c r="GI31" s="71" t="s">
        <v>81</v>
      </c>
      <c r="GJ31" s="71">
        <v>7</v>
      </c>
      <c r="GN31" s="128" t="s">
        <v>79</v>
      </c>
      <c r="GO31" s="70">
        <v>1047.4100000000001</v>
      </c>
      <c r="GS31" s="71" t="s">
        <v>577</v>
      </c>
      <c r="GT31" s="71">
        <v>12480</v>
      </c>
      <c r="GX31" s="51" t="s">
        <v>579</v>
      </c>
      <c r="HC31" s="70" t="s">
        <v>76</v>
      </c>
      <c r="HD31" s="70">
        <v>219</v>
      </c>
      <c r="HH31" s="71" t="s">
        <v>1862</v>
      </c>
      <c r="HI31" s="71">
        <v>156</v>
      </c>
      <c r="HM31" s="102"/>
      <c r="HN31" s="102"/>
      <c r="HR31" s="70" t="s">
        <v>1837</v>
      </c>
      <c r="HS31" s="70">
        <v>14</v>
      </c>
      <c r="HW31" s="70" t="s">
        <v>577</v>
      </c>
      <c r="HX31" s="70">
        <v>319</v>
      </c>
      <c r="IB31" s="70" t="s">
        <v>2758</v>
      </c>
      <c r="IC31" s="70">
        <v>1779.45</v>
      </c>
      <c r="IG31" s="51" t="s">
        <v>588</v>
      </c>
      <c r="IL31" s="70" t="s">
        <v>576</v>
      </c>
      <c r="IM31" s="70">
        <v>100.33</v>
      </c>
      <c r="IV31" s="71" t="s">
        <v>576</v>
      </c>
      <c r="IW31" s="71">
        <v>5233</v>
      </c>
      <c r="JA31" s="70" t="s">
        <v>576</v>
      </c>
      <c r="JC31" s="70">
        <v>35348</v>
      </c>
      <c r="JF31" s="102"/>
      <c r="JG31" s="102"/>
      <c r="JK31" s="71" t="s">
        <v>1409</v>
      </c>
      <c r="JL31" s="71">
        <v>143.66</v>
      </c>
      <c r="JP31" s="128" t="s">
        <v>1692</v>
      </c>
      <c r="JQ31" s="70">
        <v>323.52</v>
      </c>
      <c r="JU31" s="71" t="s">
        <v>1868</v>
      </c>
      <c r="JV31" s="71">
        <v>901</v>
      </c>
      <c r="KE31" s="51" t="s">
        <v>579</v>
      </c>
    </row>
    <row r="32" spans="1:298" ht="138.5" thickBot="1">
      <c r="A32" s="71" t="s">
        <v>686</v>
      </c>
      <c r="B32" s="71">
        <v>40443</v>
      </c>
      <c r="F32" s="102"/>
      <c r="G32" s="102"/>
      <c r="K32" s="129" t="s">
        <v>686</v>
      </c>
      <c r="L32" s="71">
        <v>88943</v>
      </c>
      <c r="P32" s="71" t="s">
        <v>2385</v>
      </c>
      <c r="Q32" s="71">
        <v>1739</v>
      </c>
      <c r="U32" s="71" t="s">
        <v>1864</v>
      </c>
      <c r="V32" s="71">
        <v>3060</v>
      </c>
      <c r="Z32" s="71" t="s">
        <v>2050</v>
      </c>
      <c r="AA32" s="71">
        <v>1896</v>
      </c>
      <c r="AE32" s="71" t="s">
        <v>1859</v>
      </c>
      <c r="AF32" s="71">
        <v>22</v>
      </c>
      <c r="AG32"/>
      <c r="AH32"/>
      <c r="AI32"/>
      <c r="AJ32" s="50" t="s">
        <v>1290</v>
      </c>
      <c r="AO32" s="52" t="s">
        <v>580</v>
      </c>
      <c r="AT32" s="51" t="s">
        <v>579</v>
      </c>
      <c r="AY32" s="50" t="s">
        <v>581</v>
      </c>
      <c r="BD32" s="71" t="s">
        <v>577</v>
      </c>
      <c r="BE32" s="71">
        <v>37.31</v>
      </c>
      <c r="BI32" s="70" t="s">
        <v>1851</v>
      </c>
      <c r="BJ32" s="70">
        <v>234</v>
      </c>
      <c r="BX32" s="50" t="s">
        <v>587</v>
      </c>
      <c r="CC32" s="72" t="s">
        <v>627</v>
      </c>
      <c r="CD32" s="70" t="s">
        <v>124</v>
      </c>
      <c r="CE32" s="70" t="s">
        <v>124</v>
      </c>
      <c r="CF32" s="70" t="s">
        <v>124</v>
      </c>
      <c r="CG32" s="70" t="s">
        <v>124</v>
      </c>
      <c r="CH32" s="71" t="s">
        <v>9205</v>
      </c>
      <c r="CI32" s="71">
        <v>14.06</v>
      </c>
      <c r="CM32" s="71" t="s">
        <v>8432</v>
      </c>
      <c r="CN32" s="71">
        <v>570.61</v>
      </c>
      <c r="CO32" s="71">
        <v>28.624911999999998</v>
      </c>
      <c r="CP32" s="71">
        <v>77.377052000000006</v>
      </c>
      <c r="CW32" s="51" t="s">
        <v>582</v>
      </c>
      <c r="DB32" s="72" t="s">
        <v>627</v>
      </c>
      <c r="DC32" s="70" t="s">
        <v>124</v>
      </c>
      <c r="DD32" s="72"/>
      <c r="DE32" s="72"/>
      <c r="DF32" s="70">
        <v>4398</v>
      </c>
      <c r="DG32" s="50" t="s">
        <v>1788</v>
      </c>
      <c r="DQ32" s="102"/>
      <c r="DR32" s="102"/>
      <c r="DV32" s="71" t="s">
        <v>1405</v>
      </c>
      <c r="DW32" s="71">
        <v>9000</v>
      </c>
      <c r="EA32" s="102"/>
      <c r="EB32" s="102"/>
      <c r="EF32" s="71" t="s">
        <v>686</v>
      </c>
      <c r="EG32" s="71">
        <v>2.71</v>
      </c>
      <c r="EK32" s="101"/>
      <c r="EL32" s="101"/>
      <c r="EP32" s="101"/>
      <c r="EQ32" s="101"/>
      <c r="EU32" s="101"/>
      <c r="EV32" s="101"/>
      <c r="FE32" s="71" t="s">
        <v>575</v>
      </c>
      <c r="FF32" s="71">
        <v>2400</v>
      </c>
      <c r="FJ32" s="52" t="s">
        <v>580</v>
      </c>
      <c r="FO32" s="50" t="s">
        <v>578</v>
      </c>
      <c r="FT32" s="71" t="s">
        <v>1850</v>
      </c>
      <c r="FU32" s="71">
        <v>4</v>
      </c>
      <c r="FY32" s="70" t="s">
        <v>171</v>
      </c>
      <c r="FZ32" s="72"/>
      <c r="GA32" s="70" t="s">
        <v>171</v>
      </c>
      <c r="GD32" s="71" t="s">
        <v>1405</v>
      </c>
      <c r="GE32" s="71">
        <v>2328.7800000000002</v>
      </c>
      <c r="GI32" s="70" t="s">
        <v>1412</v>
      </c>
      <c r="GJ32" s="70">
        <v>57</v>
      </c>
      <c r="GN32" s="129" t="s">
        <v>1405</v>
      </c>
      <c r="GO32" s="71">
        <v>45.45</v>
      </c>
      <c r="GS32" s="70" t="s">
        <v>465</v>
      </c>
      <c r="GT32" s="70">
        <v>1803</v>
      </c>
      <c r="GX32" s="52" t="s">
        <v>1289</v>
      </c>
      <c r="HC32" s="71" t="s">
        <v>1405</v>
      </c>
      <c r="HD32" s="71">
        <v>656</v>
      </c>
      <c r="HH32" s="70" t="s">
        <v>1851</v>
      </c>
      <c r="HI32" s="70">
        <v>22332</v>
      </c>
      <c r="HM32" s="102"/>
      <c r="HN32" s="102"/>
      <c r="HR32" s="71" t="s">
        <v>577</v>
      </c>
      <c r="HS32" s="71">
        <v>2</v>
      </c>
      <c r="HW32" s="71" t="s">
        <v>171</v>
      </c>
      <c r="HX32" s="73"/>
      <c r="IB32" s="71" t="s">
        <v>1405</v>
      </c>
      <c r="IC32" s="71">
        <v>218.23</v>
      </c>
      <c r="IG32" s="69" t="s">
        <v>573</v>
      </c>
      <c r="IH32" s="69" t="s">
        <v>589</v>
      </c>
      <c r="II32" s="69" t="s">
        <v>590</v>
      </c>
      <c r="IJ32" s="69" t="s">
        <v>591</v>
      </c>
      <c r="IK32" s="69" t="s">
        <v>592</v>
      </c>
      <c r="IL32" s="71" t="s">
        <v>1693</v>
      </c>
      <c r="IM32" s="71">
        <v>448.67</v>
      </c>
      <c r="IV32" s="70" t="s">
        <v>465</v>
      </c>
      <c r="IW32" s="70">
        <v>11</v>
      </c>
      <c r="JA32" s="71" t="s">
        <v>577</v>
      </c>
      <c r="JC32" s="71">
        <v>10630</v>
      </c>
      <c r="JF32" s="102"/>
      <c r="JG32" s="102"/>
      <c r="JK32" s="70" t="s">
        <v>81</v>
      </c>
      <c r="JL32" s="70">
        <v>213.06</v>
      </c>
      <c r="JP32" s="129" t="s">
        <v>576</v>
      </c>
      <c r="JQ32" s="71">
        <v>611.32000000000005</v>
      </c>
      <c r="JU32" s="70" t="s">
        <v>79</v>
      </c>
      <c r="JV32" s="70">
        <v>431</v>
      </c>
      <c r="JZ32" s="51" t="s">
        <v>582</v>
      </c>
      <c r="KE32" s="52" t="s">
        <v>1787</v>
      </c>
    </row>
    <row r="33" spans="1:300" ht="46.5" thickBot="1">
      <c r="A33" s="102"/>
      <c r="B33" s="102"/>
      <c r="F33" s="102"/>
      <c r="G33" s="102"/>
      <c r="K33" s="102"/>
      <c r="L33" s="102"/>
      <c r="P33" s="102"/>
      <c r="Q33" s="102"/>
      <c r="U33" s="70" t="s">
        <v>1851</v>
      </c>
      <c r="V33" s="70">
        <v>2969</v>
      </c>
      <c r="Z33" s="102"/>
      <c r="AA33" s="102"/>
      <c r="AE33" s="70" t="s">
        <v>81</v>
      </c>
      <c r="AF33" s="70">
        <v>0</v>
      </c>
      <c r="AG33"/>
      <c r="AH33"/>
      <c r="AI33"/>
      <c r="AT33" s="52" t="s">
        <v>580</v>
      </c>
      <c r="BD33" s="70" t="s">
        <v>1861</v>
      </c>
      <c r="BE33" s="70">
        <v>18.239999999999998</v>
      </c>
      <c r="BI33" s="71" t="s">
        <v>2618</v>
      </c>
      <c r="BJ33" s="71">
        <v>244</v>
      </c>
      <c r="BS33" s="51" t="s">
        <v>582</v>
      </c>
      <c r="CC33" s="73" t="s">
        <v>628</v>
      </c>
      <c r="CD33" s="71" t="s">
        <v>124</v>
      </c>
      <c r="CE33" s="71" t="s">
        <v>124</v>
      </c>
      <c r="CF33" s="71" t="s">
        <v>124</v>
      </c>
      <c r="CG33" s="71" t="s">
        <v>124</v>
      </c>
      <c r="CH33" s="70" t="s">
        <v>1842</v>
      </c>
      <c r="CI33" s="70">
        <v>2.21</v>
      </c>
      <c r="CM33" s="70" t="s">
        <v>8433</v>
      </c>
      <c r="CN33" s="70">
        <v>631.74</v>
      </c>
      <c r="CO33" s="70">
        <v>17.454818</v>
      </c>
      <c r="CP33" s="70">
        <v>78.373717999999997</v>
      </c>
      <c r="CR33" s="51" t="s">
        <v>594</v>
      </c>
      <c r="CW33" s="69" t="s">
        <v>583</v>
      </c>
      <c r="CX33" s="69" t="s">
        <v>574</v>
      </c>
      <c r="DB33" s="73" t="s">
        <v>628</v>
      </c>
      <c r="DC33" s="71" t="s">
        <v>124</v>
      </c>
      <c r="DD33" s="71" t="s">
        <v>124</v>
      </c>
      <c r="DE33" s="71" t="s">
        <v>124</v>
      </c>
      <c r="DF33" s="71" t="s">
        <v>124</v>
      </c>
      <c r="DL33" s="51" t="s">
        <v>588</v>
      </c>
      <c r="DQ33" s="102"/>
      <c r="DR33" s="102"/>
      <c r="DV33" s="70" t="s">
        <v>691</v>
      </c>
      <c r="DW33" s="70">
        <v>24000</v>
      </c>
      <c r="EA33" s="102"/>
      <c r="EB33" s="102"/>
      <c r="EF33" s="70" t="s">
        <v>171</v>
      </c>
      <c r="EG33" s="72"/>
      <c r="EK33" s="101"/>
      <c r="EL33" s="101"/>
      <c r="EP33" s="101"/>
      <c r="EQ33" s="101"/>
      <c r="EU33" s="101"/>
      <c r="EV33" s="101"/>
      <c r="EZ33" s="50" t="s">
        <v>1290</v>
      </c>
      <c r="FE33" s="70" t="s">
        <v>76</v>
      </c>
      <c r="FF33" s="70">
        <v>30</v>
      </c>
      <c r="FT33" s="70" t="s">
        <v>77</v>
      </c>
      <c r="FU33" s="70">
        <v>1580.8</v>
      </c>
      <c r="FY33" s="71" t="s">
        <v>171</v>
      </c>
      <c r="FZ33" s="73"/>
      <c r="GA33" s="71" t="s">
        <v>171</v>
      </c>
      <c r="GD33" s="70" t="s">
        <v>76</v>
      </c>
      <c r="GE33" s="70">
        <v>876.58</v>
      </c>
      <c r="GI33" s="71" t="s">
        <v>577</v>
      </c>
      <c r="GJ33" s="71">
        <v>35067</v>
      </c>
      <c r="GN33" s="128" t="s">
        <v>77</v>
      </c>
      <c r="GO33" s="70">
        <v>267.93</v>
      </c>
      <c r="GS33" s="71" t="s">
        <v>76</v>
      </c>
      <c r="GT33" s="71">
        <v>379</v>
      </c>
      <c r="HC33" s="70" t="s">
        <v>1868</v>
      </c>
      <c r="HD33" s="70">
        <v>4031</v>
      </c>
      <c r="HH33" s="71" t="s">
        <v>1844</v>
      </c>
      <c r="HI33" s="71">
        <v>519</v>
      </c>
      <c r="HM33" s="102"/>
      <c r="HN33" s="102"/>
      <c r="HR33" s="70" t="s">
        <v>1404</v>
      </c>
      <c r="HS33" s="70">
        <v>7245</v>
      </c>
      <c r="HW33" s="70" t="s">
        <v>171</v>
      </c>
      <c r="HX33" s="72"/>
      <c r="IB33" s="70" t="s">
        <v>2385</v>
      </c>
      <c r="IC33" s="70">
        <v>3356.35</v>
      </c>
      <c r="IG33" s="50" t="s">
        <v>593</v>
      </c>
      <c r="IL33" s="102"/>
      <c r="IM33" s="102"/>
      <c r="IQ33" s="51" t="s">
        <v>572</v>
      </c>
      <c r="IV33" s="71" t="s">
        <v>1854</v>
      </c>
      <c r="IW33" s="71">
        <v>135</v>
      </c>
      <c r="JA33" s="70" t="s">
        <v>9161</v>
      </c>
      <c r="JC33" s="70">
        <v>25065</v>
      </c>
      <c r="JF33" s="102"/>
      <c r="JG33" s="102"/>
      <c r="JK33" s="71" t="s">
        <v>1862</v>
      </c>
      <c r="JL33" s="71">
        <v>62.58</v>
      </c>
      <c r="JP33" s="50" t="s">
        <v>578</v>
      </c>
      <c r="JU33" s="71" t="s">
        <v>1692</v>
      </c>
      <c r="JV33" s="71">
        <v>0</v>
      </c>
      <c r="JZ33" s="69" t="s">
        <v>583</v>
      </c>
      <c r="KA33" s="69" t="s">
        <v>574</v>
      </c>
      <c r="KJ33" s="51" t="s">
        <v>582</v>
      </c>
    </row>
    <row r="34" spans="1:300" ht="138.5" thickBot="1">
      <c r="A34" s="102"/>
      <c r="B34" s="102"/>
      <c r="F34" s="102"/>
      <c r="G34" s="102"/>
      <c r="K34" s="102"/>
      <c r="L34" s="102"/>
      <c r="P34" s="102"/>
      <c r="Q34" s="102"/>
      <c r="U34" s="71" t="s">
        <v>5400</v>
      </c>
      <c r="V34" s="71">
        <v>33431</v>
      </c>
      <c r="Z34" s="102"/>
      <c r="AA34" s="102"/>
      <c r="AE34" s="71" t="s">
        <v>1858</v>
      </c>
      <c r="AF34" s="71">
        <v>0</v>
      </c>
      <c r="AG34"/>
      <c r="AH34"/>
      <c r="AI34"/>
      <c r="AO34" s="50" t="s">
        <v>581</v>
      </c>
      <c r="BD34" s="71" t="s">
        <v>465</v>
      </c>
      <c r="BE34" s="71">
        <v>108.31</v>
      </c>
      <c r="BI34" s="70" t="s">
        <v>576</v>
      </c>
      <c r="BJ34" s="70">
        <v>23</v>
      </c>
      <c r="BN34" s="51" t="s">
        <v>588</v>
      </c>
      <c r="BS34" s="69" t="s">
        <v>583</v>
      </c>
      <c r="BT34" s="69" t="s">
        <v>574</v>
      </c>
      <c r="CC34" s="72" t="s">
        <v>629</v>
      </c>
      <c r="CD34" s="70" t="s">
        <v>124</v>
      </c>
      <c r="CE34" s="70" t="s">
        <v>124</v>
      </c>
      <c r="CF34" s="70" t="s">
        <v>124</v>
      </c>
      <c r="CG34" s="70" t="s">
        <v>124</v>
      </c>
      <c r="CH34" s="71" t="s">
        <v>1408</v>
      </c>
      <c r="CI34" s="71">
        <v>145.93</v>
      </c>
      <c r="CM34" s="71" t="s">
        <v>8434</v>
      </c>
      <c r="CN34" s="71">
        <v>87.88</v>
      </c>
      <c r="CO34" s="71">
        <v>19.121165999999999</v>
      </c>
      <c r="CP34" s="71">
        <v>72.893600000000006</v>
      </c>
      <c r="CR34" s="52" t="s">
        <v>171</v>
      </c>
      <c r="CW34" s="70" t="s">
        <v>8713</v>
      </c>
      <c r="CX34" s="70">
        <v>357.87</v>
      </c>
      <c r="DB34" s="72" t="s">
        <v>629</v>
      </c>
      <c r="DC34" s="70" t="s">
        <v>124</v>
      </c>
      <c r="DD34" s="70" t="s">
        <v>124</v>
      </c>
      <c r="DE34" s="70" t="s">
        <v>124</v>
      </c>
      <c r="DF34" s="70" t="s">
        <v>124</v>
      </c>
      <c r="DL34" s="69" t="s">
        <v>573</v>
      </c>
      <c r="DM34" s="69" t="s">
        <v>589</v>
      </c>
      <c r="DN34" s="69" t="s">
        <v>590</v>
      </c>
      <c r="DO34" s="69" t="s">
        <v>591</v>
      </c>
      <c r="DP34" s="69" t="s">
        <v>592</v>
      </c>
      <c r="DQ34" s="102"/>
      <c r="DR34" s="102"/>
      <c r="DV34" s="71" t="s">
        <v>1594</v>
      </c>
      <c r="DW34" s="71">
        <v>154000</v>
      </c>
      <c r="EA34" s="102"/>
      <c r="EB34" s="102"/>
      <c r="EF34" s="101"/>
      <c r="EG34" s="109"/>
      <c r="EK34" s="101"/>
      <c r="EL34" s="101"/>
      <c r="EP34" s="101"/>
      <c r="EQ34" s="101"/>
      <c r="EU34" s="101"/>
      <c r="EV34" s="101"/>
      <c r="FE34" s="71" t="s">
        <v>1408</v>
      </c>
      <c r="FF34" s="71">
        <v>260</v>
      </c>
      <c r="FJ34" s="50" t="s">
        <v>581</v>
      </c>
      <c r="FT34" s="71" t="s">
        <v>575</v>
      </c>
      <c r="FU34" s="71">
        <v>2499.5</v>
      </c>
      <c r="FY34" s="70" t="s">
        <v>171</v>
      </c>
      <c r="FZ34" s="72"/>
      <c r="GA34" s="70" t="s">
        <v>171</v>
      </c>
      <c r="GD34" s="71" t="s">
        <v>5596</v>
      </c>
      <c r="GE34" s="71">
        <v>104872.23</v>
      </c>
      <c r="GI34" s="70" t="s">
        <v>1413</v>
      </c>
      <c r="GJ34" s="70">
        <v>839</v>
      </c>
      <c r="GN34" s="129" t="s">
        <v>576</v>
      </c>
      <c r="GO34" s="71">
        <v>80.28</v>
      </c>
      <c r="GS34" s="70" t="s">
        <v>9161</v>
      </c>
      <c r="GT34" s="70">
        <v>21611</v>
      </c>
      <c r="GX34" s="50" t="s">
        <v>1290</v>
      </c>
      <c r="HC34" s="71" t="s">
        <v>575</v>
      </c>
      <c r="HD34" s="71">
        <v>267</v>
      </c>
      <c r="HH34" s="70" t="s">
        <v>10385</v>
      </c>
      <c r="HI34" s="70">
        <v>18</v>
      </c>
      <c r="HM34" s="102"/>
      <c r="HN34" s="102"/>
      <c r="HR34" s="50" t="s">
        <v>578</v>
      </c>
      <c r="HW34" s="50" t="s">
        <v>578</v>
      </c>
      <c r="IB34" s="50" t="s">
        <v>578</v>
      </c>
      <c r="IL34" s="102"/>
      <c r="IM34" s="102"/>
      <c r="IQ34" s="69" t="s">
        <v>573</v>
      </c>
      <c r="IR34" s="69" t="s">
        <v>574</v>
      </c>
      <c r="IV34" s="70" t="s">
        <v>1851</v>
      </c>
      <c r="IW34" s="70">
        <v>0</v>
      </c>
      <c r="JA34" s="50" t="s">
        <v>578</v>
      </c>
      <c r="JF34" s="102"/>
      <c r="JG34" s="102"/>
      <c r="JK34" s="70" t="s">
        <v>1693</v>
      </c>
      <c r="JL34" s="70">
        <v>145.5</v>
      </c>
      <c r="JU34" s="70" t="s">
        <v>577</v>
      </c>
      <c r="JV34" s="70">
        <v>2454</v>
      </c>
      <c r="JZ34" s="70" t="s">
        <v>11646</v>
      </c>
      <c r="KA34" s="70">
        <v>801.23</v>
      </c>
      <c r="KE34" s="50" t="s">
        <v>1788</v>
      </c>
      <c r="KJ34" s="69" t="s">
        <v>583</v>
      </c>
      <c r="KK34" s="69" t="s">
        <v>574</v>
      </c>
    </row>
    <row r="35" spans="1:300" ht="138.5" thickBot="1">
      <c r="A35" s="102"/>
      <c r="B35" s="102"/>
      <c r="F35" s="102"/>
      <c r="G35" s="102"/>
      <c r="K35" s="102"/>
      <c r="L35" s="102"/>
      <c r="P35" s="102"/>
      <c r="Q35" s="102"/>
      <c r="U35" s="50" t="s">
        <v>578</v>
      </c>
      <c r="Z35" s="102"/>
      <c r="AA35" s="102"/>
      <c r="AE35" s="70" t="s">
        <v>1836</v>
      </c>
      <c r="AF35" s="70">
        <v>0</v>
      </c>
      <c r="AG35"/>
      <c r="AH35"/>
      <c r="AI35"/>
      <c r="AJ35" s="51" t="s">
        <v>1291</v>
      </c>
      <c r="AT35" s="50" t="s">
        <v>581</v>
      </c>
      <c r="AY35" s="51" t="s">
        <v>582</v>
      </c>
      <c r="BD35" s="70" t="s">
        <v>1692</v>
      </c>
      <c r="BE35" s="70">
        <v>21.88</v>
      </c>
      <c r="BI35" s="71" t="s">
        <v>1854</v>
      </c>
      <c r="BJ35" s="71">
        <v>11153</v>
      </c>
      <c r="BN35" s="69" t="s">
        <v>573</v>
      </c>
      <c r="BO35" s="69" t="s">
        <v>589</v>
      </c>
      <c r="BP35" s="69" t="s">
        <v>590</v>
      </c>
      <c r="BQ35" s="69" t="s">
        <v>591</v>
      </c>
      <c r="BR35" s="69" t="s">
        <v>592</v>
      </c>
      <c r="BS35" s="70" t="s">
        <v>8014</v>
      </c>
      <c r="BT35" s="70">
        <v>13424</v>
      </c>
      <c r="BX35" s="51" t="s">
        <v>588</v>
      </c>
      <c r="CC35" s="73" t="s">
        <v>639</v>
      </c>
      <c r="CD35" s="71" t="s">
        <v>124</v>
      </c>
      <c r="CE35" s="73"/>
      <c r="CF35" s="71" t="s">
        <v>124</v>
      </c>
      <c r="CG35" s="73"/>
      <c r="CH35" s="70" t="s">
        <v>575</v>
      </c>
      <c r="CI35" s="70">
        <v>1.85</v>
      </c>
      <c r="CM35" s="70" t="s">
        <v>8435</v>
      </c>
      <c r="CN35" s="70">
        <v>8.01</v>
      </c>
      <c r="CO35" s="70">
        <v>21.145</v>
      </c>
      <c r="CP35" s="70">
        <v>79.08</v>
      </c>
      <c r="CW35" s="71" t="s">
        <v>6402</v>
      </c>
      <c r="CX35" s="71">
        <v>2297.0500000000002</v>
      </c>
      <c r="DB35" s="73" t="s">
        <v>639</v>
      </c>
      <c r="DC35" s="71" t="s">
        <v>124</v>
      </c>
      <c r="DD35" s="71">
        <v>182</v>
      </c>
      <c r="DE35" s="71" t="s">
        <v>124</v>
      </c>
      <c r="DF35" s="71">
        <v>182</v>
      </c>
      <c r="DG35" s="51" t="s">
        <v>1789</v>
      </c>
      <c r="DL35" s="70" t="s">
        <v>2384</v>
      </c>
      <c r="DM35" s="70">
        <v>63804.98</v>
      </c>
      <c r="DN35" s="70">
        <v>63452.05</v>
      </c>
      <c r="DO35" s="70">
        <v>125515.89</v>
      </c>
      <c r="DP35" s="70">
        <v>671</v>
      </c>
      <c r="DQ35" s="102"/>
      <c r="DR35" s="102"/>
      <c r="DV35" s="70" t="s">
        <v>1595</v>
      </c>
      <c r="DW35" s="70">
        <v>4000</v>
      </c>
      <c r="EA35" s="102"/>
      <c r="EB35" s="102"/>
      <c r="EF35" s="101"/>
      <c r="EG35" s="109"/>
      <c r="EK35" s="101"/>
      <c r="EL35" s="101"/>
      <c r="EP35" s="101"/>
      <c r="EQ35" s="101"/>
      <c r="EU35" s="101"/>
      <c r="EV35" s="101"/>
      <c r="FE35" s="70" t="s">
        <v>1859</v>
      </c>
      <c r="FF35" s="70">
        <v>250</v>
      </c>
      <c r="FO35" s="51" t="s">
        <v>579</v>
      </c>
      <c r="FT35" s="70" t="s">
        <v>1859</v>
      </c>
      <c r="FU35" s="70">
        <v>1202.4000000000001</v>
      </c>
      <c r="FY35" s="71" t="s">
        <v>171</v>
      </c>
      <c r="FZ35" s="73"/>
      <c r="GA35" s="71" t="s">
        <v>171</v>
      </c>
      <c r="GD35" s="50" t="s">
        <v>578</v>
      </c>
      <c r="GI35" s="71" t="s">
        <v>9768</v>
      </c>
      <c r="GJ35" s="71">
        <v>1023</v>
      </c>
      <c r="GN35" s="128" t="s">
        <v>1693</v>
      </c>
      <c r="GO35" s="70">
        <v>177.33</v>
      </c>
      <c r="GS35" s="50" t="s">
        <v>578</v>
      </c>
      <c r="HC35" s="70" t="s">
        <v>81</v>
      </c>
      <c r="HD35" s="70">
        <v>235780</v>
      </c>
      <c r="HH35" s="71" t="s">
        <v>465</v>
      </c>
      <c r="HI35" s="71">
        <v>378</v>
      </c>
      <c r="HM35" s="102"/>
      <c r="HN35" s="102"/>
      <c r="IL35" s="102"/>
      <c r="IM35" s="102"/>
      <c r="IQ35" s="70" t="s">
        <v>76</v>
      </c>
      <c r="IR35" s="70">
        <v>12598</v>
      </c>
      <c r="IV35" s="71" t="s">
        <v>575</v>
      </c>
      <c r="IW35" s="71">
        <v>0</v>
      </c>
      <c r="JF35" s="102"/>
      <c r="JG35" s="102"/>
      <c r="JK35" s="71" t="s">
        <v>1866</v>
      </c>
      <c r="JL35" s="71">
        <v>1400.4</v>
      </c>
      <c r="JU35" s="71" t="s">
        <v>1840</v>
      </c>
      <c r="JV35" s="71">
        <v>200</v>
      </c>
      <c r="JZ35" s="50" t="s">
        <v>587</v>
      </c>
      <c r="KJ35" s="70" t="s">
        <v>11771</v>
      </c>
      <c r="KK35" s="70">
        <v>3</v>
      </c>
    </row>
    <row r="36" spans="1:300" ht="138.5" thickBot="1">
      <c r="A36" s="102"/>
      <c r="B36" s="102"/>
      <c r="F36" s="102"/>
      <c r="G36" s="102"/>
      <c r="K36" s="102"/>
      <c r="L36" s="102"/>
      <c r="P36" s="102"/>
      <c r="Q36" s="102"/>
      <c r="Z36" s="102"/>
      <c r="AA36" s="102"/>
      <c r="AE36" s="71" t="s">
        <v>5910</v>
      </c>
      <c r="AF36" s="71">
        <v>0</v>
      </c>
      <c r="AG36"/>
      <c r="AH36"/>
      <c r="AI36"/>
      <c r="AJ36" s="69" t="s">
        <v>1292</v>
      </c>
      <c r="AK36" s="69" t="s">
        <v>1293</v>
      </c>
      <c r="AY36" s="69" t="s">
        <v>583</v>
      </c>
      <c r="AZ36" s="69" t="s">
        <v>574</v>
      </c>
      <c r="BD36" s="71" t="s">
        <v>6707</v>
      </c>
      <c r="BE36" s="71">
        <v>75.17</v>
      </c>
      <c r="BI36" s="70" t="s">
        <v>1859</v>
      </c>
      <c r="BJ36" s="70">
        <v>7</v>
      </c>
      <c r="BN36" s="70" t="s">
        <v>577</v>
      </c>
      <c r="BO36" s="70">
        <v>12811</v>
      </c>
      <c r="BP36" s="70">
        <v>6884</v>
      </c>
      <c r="BQ36" s="70">
        <v>61068</v>
      </c>
      <c r="BR36" s="70">
        <v>42534</v>
      </c>
      <c r="BS36" s="71" t="s">
        <v>1295</v>
      </c>
      <c r="BT36" s="71">
        <v>0</v>
      </c>
      <c r="BX36" s="69" t="s">
        <v>573</v>
      </c>
      <c r="BY36" s="69" t="s">
        <v>589</v>
      </c>
      <c r="BZ36" s="69" t="s">
        <v>590</v>
      </c>
      <c r="CA36" s="69" t="s">
        <v>591</v>
      </c>
      <c r="CB36" s="69" t="s">
        <v>592</v>
      </c>
      <c r="CC36" s="72" t="s">
        <v>640</v>
      </c>
      <c r="CD36" s="70" t="s">
        <v>124</v>
      </c>
      <c r="CE36" s="72"/>
      <c r="CF36" s="72"/>
      <c r="CG36" s="72"/>
      <c r="CH36" s="71" t="s">
        <v>81</v>
      </c>
      <c r="CI36" s="71">
        <v>11.92</v>
      </c>
      <c r="CM36" s="71" t="s">
        <v>8436</v>
      </c>
      <c r="CN36" s="71">
        <v>376.06</v>
      </c>
      <c r="CO36" s="71">
        <v>18.581904999999999</v>
      </c>
      <c r="CP36" s="71">
        <v>73.689594</v>
      </c>
      <c r="CR36" s="50" t="s">
        <v>599</v>
      </c>
      <c r="CW36" s="50" t="s">
        <v>587</v>
      </c>
      <c r="DB36" s="72" t="s">
        <v>640</v>
      </c>
      <c r="DC36" s="70" t="s">
        <v>124</v>
      </c>
      <c r="DD36" s="70">
        <v>182</v>
      </c>
      <c r="DE36" s="70">
        <v>154132</v>
      </c>
      <c r="DF36" s="70">
        <v>158712</v>
      </c>
      <c r="DG36" s="69" t="s">
        <v>1790</v>
      </c>
      <c r="DH36" s="69" t="s">
        <v>574</v>
      </c>
      <c r="DI36" s="69" t="s">
        <v>1791</v>
      </c>
      <c r="DJ36" s="69" t="s">
        <v>1792</v>
      </c>
      <c r="DL36" s="71" t="s">
        <v>8905</v>
      </c>
      <c r="DM36" s="71">
        <v>636.28</v>
      </c>
      <c r="DN36" s="71">
        <v>636.28</v>
      </c>
      <c r="DO36" s="71">
        <v>838.91</v>
      </c>
      <c r="DP36" s="71">
        <v>0</v>
      </c>
      <c r="DQ36" s="102"/>
      <c r="DR36" s="102"/>
      <c r="DV36" s="101"/>
      <c r="DW36" s="101"/>
      <c r="EA36" s="102"/>
      <c r="EB36" s="102"/>
      <c r="EF36" s="101"/>
      <c r="EG36" s="109"/>
      <c r="EK36" s="101"/>
      <c r="EL36" s="101"/>
      <c r="EP36" s="101"/>
      <c r="EQ36" s="101"/>
      <c r="EU36" s="101"/>
      <c r="EV36" s="101"/>
      <c r="EZ36" s="51" t="s">
        <v>1291</v>
      </c>
      <c r="FE36" s="71" t="s">
        <v>1406</v>
      </c>
      <c r="FF36" s="71">
        <v>60</v>
      </c>
      <c r="FO36" s="52" t="s">
        <v>1289</v>
      </c>
      <c r="FT36" s="71" t="s">
        <v>1412</v>
      </c>
      <c r="FU36" s="71">
        <v>7340.2</v>
      </c>
      <c r="FY36" s="70" t="s">
        <v>171</v>
      </c>
      <c r="FZ36" s="72"/>
      <c r="GA36" s="70" t="s">
        <v>171</v>
      </c>
      <c r="GI36" s="50" t="s">
        <v>578</v>
      </c>
      <c r="GN36" s="129" t="s">
        <v>577</v>
      </c>
      <c r="GO36" s="71">
        <v>326.58</v>
      </c>
      <c r="HC36" s="71" t="s">
        <v>1412</v>
      </c>
      <c r="HD36" s="71">
        <v>3347</v>
      </c>
      <c r="HH36" s="70" t="s">
        <v>1406</v>
      </c>
      <c r="HI36" s="70">
        <v>1</v>
      </c>
      <c r="HM36" s="102"/>
      <c r="HN36" s="102"/>
      <c r="IG36" s="51" t="s">
        <v>594</v>
      </c>
      <c r="IL36" s="102"/>
      <c r="IM36" s="102"/>
      <c r="IQ36" s="71" t="s">
        <v>1693</v>
      </c>
      <c r="IR36" s="71">
        <v>12814</v>
      </c>
      <c r="IV36" s="70" t="s">
        <v>1408</v>
      </c>
      <c r="IW36" s="70">
        <v>1352</v>
      </c>
      <c r="JF36" s="102"/>
      <c r="JG36" s="102"/>
      <c r="JK36" s="70" t="s">
        <v>1868</v>
      </c>
      <c r="JL36" s="70">
        <v>54</v>
      </c>
      <c r="JP36" s="51" t="s">
        <v>579</v>
      </c>
      <c r="JU36" s="50" t="s">
        <v>578</v>
      </c>
      <c r="KJ36" s="71" t="s">
        <v>11772</v>
      </c>
      <c r="KK36" s="71">
        <v>13.6</v>
      </c>
    </row>
    <row r="37" spans="1:300" ht="46.5" thickBot="1">
      <c r="A37" s="102"/>
      <c r="B37" s="102"/>
      <c r="F37" s="102"/>
      <c r="G37" s="102"/>
      <c r="K37" s="102"/>
      <c r="L37" s="102"/>
      <c r="P37" s="102"/>
      <c r="Q37" s="102"/>
      <c r="Z37" s="102"/>
      <c r="AA37" s="102"/>
      <c r="AE37" s="70" t="s">
        <v>1868</v>
      </c>
      <c r="AF37" s="70">
        <v>0</v>
      </c>
      <c r="AG37"/>
      <c r="AH37"/>
      <c r="AI37"/>
      <c r="AJ37" s="70" t="s">
        <v>6194</v>
      </c>
      <c r="AK37" s="70">
        <v>4701</v>
      </c>
      <c r="AO37" s="51" t="s">
        <v>582</v>
      </c>
      <c r="AY37" s="70" t="s">
        <v>6624</v>
      </c>
      <c r="AZ37" s="70">
        <v>3991</v>
      </c>
      <c r="BD37" s="70" t="s">
        <v>80</v>
      </c>
      <c r="BE37" s="70">
        <v>32.64</v>
      </c>
      <c r="BI37" s="71" t="s">
        <v>1407</v>
      </c>
      <c r="BJ37" s="71">
        <v>320</v>
      </c>
      <c r="BN37" s="123" t="s">
        <v>7766</v>
      </c>
      <c r="BO37" s="907">
        <v>6072</v>
      </c>
      <c r="BP37" s="907">
        <v>738</v>
      </c>
      <c r="BQ37" s="907">
        <v>10859</v>
      </c>
      <c r="BR37" s="907">
        <v>7814</v>
      </c>
      <c r="BS37" s="50" t="s">
        <v>587</v>
      </c>
      <c r="BX37" s="70" t="s">
        <v>1405</v>
      </c>
      <c r="BY37" s="70">
        <v>173541.76000000001</v>
      </c>
      <c r="BZ37" s="70">
        <v>0</v>
      </c>
      <c r="CA37" s="70">
        <v>222952.19</v>
      </c>
      <c r="CB37" s="70">
        <v>16083</v>
      </c>
      <c r="CC37" s="50" t="s">
        <v>774</v>
      </c>
      <c r="CD37"/>
      <c r="CE37"/>
      <c r="CF37"/>
      <c r="CG37"/>
      <c r="CH37" s="70" t="s">
        <v>1693</v>
      </c>
      <c r="CI37" s="70">
        <v>71.72</v>
      </c>
      <c r="CM37" s="70" t="s">
        <v>8437</v>
      </c>
      <c r="CN37" s="70">
        <v>119.67</v>
      </c>
      <c r="CO37" s="70">
        <v>20.183599999999998</v>
      </c>
      <c r="CP37" s="70">
        <v>85.485900000000001</v>
      </c>
      <c r="DB37" s="50" t="s">
        <v>774</v>
      </c>
      <c r="DC37"/>
      <c r="DD37"/>
      <c r="DE37"/>
      <c r="DF37"/>
      <c r="DG37" s="70" t="s">
        <v>12390</v>
      </c>
      <c r="DH37" s="70">
        <v>358.92</v>
      </c>
      <c r="DI37" s="72"/>
      <c r="DJ37" s="72"/>
      <c r="DL37" s="70" t="s">
        <v>686</v>
      </c>
      <c r="DM37" s="70">
        <v>588.23</v>
      </c>
      <c r="DN37" s="70">
        <v>588.23</v>
      </c>
      <c r="DO37" s="70">
        <v>1358.51</v>
      </c>
      <c r="DP37" s="70">
        <v>0</v>
      </c>
      <c r="DQ37" s="102"/>
      <c r="DR37" s="102"/>
      <c r="DV37" s="101"/>
      <c r="DW37" s="101"/>
      <c r="EA37" s="102"/>
      <c r="EB37" s="102"/>
      <c r="EF37" s="101"/>
      <c r="EG37" s="109"/>
      <c r="EK37" s="101"/>
      <c r="EL37" s="101"/>
      <c r="EP37" s="101"/>
      <c r="EQ37" s="101"/>
      <c r="EU37" s="50" t="s">
        <v>578</v>
      </c>
      <c r="EZ37" s="69" t="s">
        <v>1292</v>
      </c>
      <c r="FA37" s="69" t="s">
        <v>1293</v>
      </c>
      <c r="FE37" s="50" t="s">
        <v>578</v>
      </c>
      <c r="FJ37" s="51" t="s">
        <v>582</v>
      </c>
      <c r="FT37" s="70" t="s">
        <v>577</v>
      </c>
      <c r="FU37" s="70">
        <v>32350.2</v>
      </c>
      <c r="FY37" s="71" t="s">
        <v>171</v>
      </c>
      <c r="FZ37" s="73"/>
      <c r="GA37" s="71" t="s">
        <v>171</v>
      </c>
      <c r="GN37" s="128" t="s">
        <v>1598</v>
      </c>
      <c r="GO37" s="70">
        <v>206.26</v>
      </c>
      <c r="GX37" s="51" t="s">
        <v>1291</v>
      </c>
      <c r="HC37" s="70" t="s">
        <v>577</v>
      </c>
      <c r="HD37" s="70">
        <v>14738</v>
      </c>
      <c r="HH37" s="71" t="s">
        <v>1847</v>
      </c>
      <c r="HI37" s="71">
        <v>31</v>
      </c>
      <c r="HM37" s="50" t="s">
        <v>578</v>
      </c>
      <c r="HR37" s="51" t="s">
        <v>579</v>
      </c>
      <c r="HW37" s="51" t="s">
        <v>579</v>
      </c>
      <c r="IB37" s="51" t="s">
        <v>579</v>
      </c>
      <c r="IG37" s="52" t="s">
        <v>1289</v>
      </c>
      <c r="IL37" s="102"/>
      <c r="IM37" s="102"/>
      <c r="IQ37" s="70" t="s">
        <v>1412</v>
      </c>
      <c r="IR37" s="70">
        <v>249</v>
      </c>
      <c r="IV37" s="71" t="s">
        <v>1406</v>
      </c>
      <c r="IW37" s="71">
        <v>0</v>
      </c>
      <c r="JA37" s="51" t="s">
        <v>579</v>
      </c>
      <c r="JF37" s="50" t="s">
        <v>578</v>
      </c>
      <c r="JK37" s="71" t="s">
        <v>577</v>
      </c>
      <c r="JL37" s="71">
        <v>4385.3999999999996</v>
      </c>
      <c r="JP37" s="52" t="s">
        <v>1787</v>
      </c>
      <c r="KE37" s="51" t="s">
        <v>1789</v>
      </c>
      <c r="KJ37" s="70" t="s">
        <v>11773</v>
      </c>
      <c r="KK37" s="70">
        <v>71.55</v>
      </c>
    </row>
    <row r="38" spans="1:300" ht="46.5" thickBot="1">
      <c r="A38" s="102"/>
      <c r="B38" s="102"/>
      <c r="F38" s="102"/>
      <c r="G38" s="102"/>
      <c r="K38" s="102"/>
      <c r="L38" s="102"/>
      <c r="P38" s="102"/>
      <c r="Q38" s="102"/>
      <c r="U38" s="51" t="s">
        <v>579</v>
      </c>
      <c r="Z38" s="102"/>
      <c r="AA38" s="102"/>
      <c r="AE38" s="50" t="s">
        <v>578</v>
      </c>
      <c r="AF38"/>
      <c r="AG38"/>
      <c r="AH38"/>
      <c r="AI38"/>
      <c r="AJ38" s="50" t="s">
        <v>581</v>
      </c>
      <c r="AO38" s="69" t="s">
        <v>583</v>
      </c>
      <c r="AP38" s="69" t="s">
        <v>574</v>
      </c>
      <c r="AT38" s="51" t="s">
        <v>582</v>
      </c>
      <c r="AY38" s="71" t="s">
        <v>6625</v>
      </c>
      <c r="AZ38" s="71">
        <v>8514</v>
      </c>
      <c r="BD38" s="71" t="s">
        <v>1862</v>
      </c>
      <c r="BE38" s="71">
        <v>85.85</v>
      </c>
      <c r="BI38" s="70" t="s">
        <v>1861</v>
      </c>
      <c r="BJ38" s="70">
        <v>50</v>
      </c>
      <c r="BN38" s="94" t="s">
        <v>7767</v>
      </c>
      <c r="BO38" s="908"/>
      <c r="BP38" s="908"/>
      <c r="BQ38" s="908"/>
      <c r="BR38" s="908"/>
      <c r="BX38" s="50" t="s">
        <v>593</v>
      </c>
      <c r="CC38"/>
      <c r="CD38"/>
      <c r="CE38"/>
      <c r="CF38"/>
      <c r="CG38"/>
      <c r="CH38" s="71" t="s">
        <v>1413</v>
      </c>
      <c r="CI38" s="71">
        <v>0.38</v>
      </c>
      <c r="CM38" s="71" t="s">
        <v>8438</v>
      </c>
      <c r="CN38" s="71">
        <v>56.93</v>
      </c>
      <c r="CO38" s="71">
        <v>17.4358</v>
      </c>
      <c r="CP38" s="71">
        <v>83.184899999999999</v>
      </c>
      <c r="DB38"/>
      <c r="DC38"/>
      <c r="DD38"/>
      <c r="DE38"/>
      <c r="DF38"/>
      <c r="DG38" s="71" t="s">
        <v>12391</v>
      </c>
      <c r="DH38" s="71">
        <v>66.849999999999994</v>
      </c>
      <c r="DI38" s="73"/>
      <c r="DJ38" s="73"/>
      <c r="DL38" s="71" t="s">
        <v>8906</v>
      </c>
      <c r="DM38" s="71">
        <v>1.9</v>
      </c>
      <c r="DN38" s="71">
        <v>1.9</v>
      </c>
      <c r="DO38" s="71">
        <v>9.2899999999999991</v>
      </c>
      <c r="DP38" s="71">
        <v>0</v>
      </c>
      <c r="DQ38" s="102"/>
      <c r="DR38" s="102"/>
      <c r="DV38" s="101"/>
      <c r="DW38" s="101"/>
      <c r="EA38" s="102"/>
      <c r="EB38" s="102"/>
      <c r="EF38" s="101"/>
      <c r="EG38" s="109"/>
      <c r="EK38" s="101"/>
      <c r="EL38" s="101"/>
      <c r="EP38" s="101"/>
      <c r="EQ38" s="101"/>
      <c r="EZ38" s="70" t="s">
        <v>9015</v>
      </c>
      <c r="FA38" s="70">
        <v>37169</v>
      </c>
      <c r="FJ38" s="69" t="s">
        <v>583</v>
      </c>
      <c r="FK38" s="69" t="s">
        <v>574</v>
      </c>
      <c r="FO38" s="50" t="s">
        <v>1290</v>
      </c>
      <c r="FT38" s="71" t="s">
        <v>76</v>
      </c>
      <c r="FU38" s="71">
        <v>1104.0999999999999</v>
      </c>
      <c r="FY38" s="70" t="s">
        <v>171</v>
      </c>
      <c r="FZ38" s="72"/>
      <c r="GA38" s="70" t="s">
        <v>171</v>
      </c>
      <c r="GD38" s="51" t="s">
        <v>579</v>
      </c>
      <c r="GN38" s="101"/>
      <c r="GO38" s="101"/>
      <c r="GS38" s="51" t="s">
        <v>579</v>
      </c>
      <c r="GX38" s="69" t="s">
        <v>1292</v>
      </c>
      <c r="GY38" s="69" t="s">
        <v>1293</v>
      </c>
      <c r="HC38" s="71" t="s">
        <v>1598</v>
      </c>
      <c r="HD38" s="71">
        <v>271</v>
      </c>
      <c r="HH38" s="50" t="s">
        <v>578</v>
      </c>
      <c r="HR38" s="52" t="s">
        <v>1289</v>
      </c>
      <c r="HW38" s="52" t="s">
        <v>1289</v>
      </c>
      <c r="IB38" s="52" t="s">
        <v>580</v>
      </c>
      <c r="IL38" s="102"/>
      <c r="IM38" s="102"/>
      <c r="IQ38" s="71" t="s">
        <v>577</v>
      </c>
      <c r="IR38" s="71">
        <v>4</v>
      </c>
      <c r="IV38" s="70" t="s">
        <v>1413</v>
      </c>
      <c r="IW38" s="70">
        <v>0</v>
      </c>
      <c r="JA38" s="52" t="s">
        <v>580</v>
      </c>
      <c r="JK38" s="70" t="s">
        <v>1413</v>
      </c>
      <c r="JL38" s="70">
        <v>97.77</v>
      </c>
      <c r="JZ38" s="51" t="s">
        <v>588</v>
      </c>
      <c r="KE38" s="69" t="s">
        <v>1790</v>
      </c>
      <c r="KF38" s="69" t="s">
        <v>574</v>
      </c>
      <c r="KG38" s="69" t="s">
        <v>1791</v>
      </c>
      <c r="KH38" s="69" t="s">
        <v>1792</v>
      </c>
      <c r="KJ38" s="50" t="s">
        <v>587</v>
      </c>
    </row>
    <row r="39" spans="1:300" ht="138.5" thickBot="1">
      <c r="A39" s="102"/>
      <c r="B39" s="102"/>
      <c r="F39" s="102"/>
      <c r="G39" s="102"/>
      <c r="K39" s="102"/>
      <c r="L39" s="102"/>
      <c r="P39" s="102"/>
      <c r="Q39" s="102"/>
      <c r="U39" s="52" t="s">
        <v>1289</v>
      </c>
      <c r="Z39" s="102"/>
      <c r="AA39" s="102"/>
      <c r="AE39"/>
      <c r="AF39"/>
      <c r="AG39"/>
      <c r="AH39"/>
      <c r="AI39"/>
      <c r="AO39" s="70" t="s">
        <v>12182</v>
      </c>
      <c r="AP39" s="70">
        <v>979.17</v>
      </c>
      <c r="AT39" s="69" t="s">
        <v>583</v>
      </c>
      <c r="AU39" s="69" t="s">
        <v>574</v>
      </c>
      <c r="AY39" s="70" t="s">
        <v>6626</v>
      </c>
      <c r="AZ39" s="70">
        <v>27</v>
      </c>
      <c r="BD39" s="70" t="s">
        <v>2618</v>
      </c>
      <c r="BE39" s="70">
        <v>3.38</v>
      </c>
      <c r="BI39" s="71" t="s">
        <v>1409</v>
      </c>
      <c r="BJ39" s="71">
        <v>46</v>
      </c>
      <c r="BN39" s="50" t="s">
        <v>593</v>
      </c>
      <c r="CC39"/>
      <c r="CD39"/>
      <c r="CE39"/>
      <c r="CF39"/>
      <c r="CG39"/>
      <c r="CH39" s="70" t="s">
        <v>6267</v>
      </c>
      <c r="CI39" s="70">
        <v>229.87</v>
      </c>
      <c r="CM39" s="70" t="s">
        <v>8439</v>
      </c>
      <c r="CN39" s="70">
        <v>2.25</v>
      </c>
      <c r="CO39" s="70">
        <v>23.22</v>
      </c>
      <c r="CP39" s="70">
        <v>72.680000000000007</v>
      </c>
      <c r="CR39" s="51" t="s">
        <v>600</v>
      </c>
      <c r="CW39" s="51" t="s">
        <v>588</v>
      </c>
      <c r="DB39"/>
      <c r="DC39"/>
      <c r="DD39"/>
      <c r="DE39"/>
      <c r="DF39"/>
      <c r="DG39" s="70" t="s">
        <v>12392</v>
      </c>
      <c r="DH39" s="70">
        <v>144.12</v>
      </c>
      <c r="DI39" s="72"/>
      <c r="DJ39" s="72"/>
      <c r="DL39" s="70" t="s">
        <v>8907</v>
      </c>
      <c r="DM39" s="70">
        <v>8.3699999999999992</v>
      </c>
      <c r="DN39" s="70">
        <v>8.3699999999999992</v>
      </c>
      <c r="DO39" s="70">
        <v>30.13</v>
      </c>
      <c r="DP39" s="70">
        <v>0</v>
      </c>
      <c r="DQ39" s="102"/>
      <c r="DR39" s="102"/>
      <c r="DV39" s="101"/>
      <c r="DW39" s="101"/>
      <c r="EA39" s="102"/>
      <c r="EB39" s="102"/>
      <c r="EF39" s="101"/>
      <c r="EG39" s="109"/>
      <c r="EK39" s="101"/>
      <c r="EL39" s="101"/>
      <c r="EP39" s="101"/>
      <c r="EQ39" s="101"/>
      <c r="EZ39" s="71" t="s">
        <v>9016</v>
      </c>
      <c r="FA39" s="71">
        <v>95087</v>
      </c>
      <c r="FJ39" s="70" t="s">
        <v>9162</v>
      </c>
      <c r="FK39" s="70">
        <v>82336</v>
      </c>
      <c r="FT39" s="50" t="s">
        <v>578</v>
      </c>
      <c r="FY39" s="71" t="s">
        <v>171</v>
      </c>
      <c r="FZ39" s="73"/>
      <c r="GA39" s="71" t="s">
        <v>171</v>
      </c>
      <c r="GD39" s="52" t="s">
        <v>580</v>
      </c>
      <c r="GI39" s="51" t="s">
        <v>579</v>
      </c>
      <c r="GN39" s="101"/>
      <c r="GO39" s="101"/>
      <c r="GS39" s="52" t="s">
        <v>1289</v>
      </c>
      <c r="GX39" s="70" t="s">
        <v>10167</v>
      </c>
      <c r="GY39" s="70">
        <v>3459</v>
      </c>
      <c r="HC39" s="70" t="s">
        <v>1408</v>
      </c>
      <c r="HD39" s="70">
        <v>0</v>
      </c>
      <c r="HW39" s="52" t="s">
        <v>580</v>
      </c>
      <c r="IG39" s="50" t="s">
        <v>1300</v>
      </c>
      <c r="IL39" s="102"/>
      <c r="IM39" s="102"/>
      <c r="IQ39" s="70" t="s">
        <v>1405</v>
      </c>
      <c r="IR39" s="70">
        <v>5</v>
      </c>
      <c r="IV39" s="71" t="s">
        <v>1412</v>
      </c>
      <c r="IW39" s="71">
        <v>0</v>
      </c>
      <c r="JK39" s="71" t="s">
        <v>1850</v>
      </c>
      <c r="JL39" s="71">
        <v>6533.11</v>
      </c>
      <c r="JP39" s="50" t="s">
        <v>1788</v>
      </c>
      <c r="JU39" s="51" t="s">
        <v>579</v>
      </c>
      <c r="JZ39" s="69" t="s">
        <v>573</v>
      </c>
      <c r="KA39" s="69" t="s">
        <v>589</v>
      </c>
      <c r="KB39" s="69" t="s">
        <v>590</v>
      </c>
      <c r="KC39" s="69" t="s">
        <v>591</v>
      </c>
      <c r="KD39" s="69" t="s">
        <v>592</v>
      </c>
      <c r="KE39" s="70" t="s">
        <v>12561</v>
      </c>
      <c r="KF39" s="70">
        <v>493.6</v>
      </c>
      <c r="KG39" s="70">
        <v>39.897300000000001</v>
      </c>
      <c r="KH39" s="70">
        <v>116.3995</v>
      </c>
    </row>
    <row r="40" spans="1:300" ht="138.5" thickBot="1">
      <c r="A40" s="102"/>
      <c r="B40" s="102"/>
      <c r="F40" s="102"/>
      <c r="G40" s="102"/>
      <c r="K40" s="102"/>
      <c r="L40" s="102"/>
      <c r="P40" s="102"/>
      <c r="Q40" s="102"/>
      <c r="U40" s="52" t="s">
        <v>1787</v>
      </c>
      <c r="Z40" s="102"/>
      <c r="AA40" s="102"/>
      <c r="AE40"/>
      <c r="AF40"/>
      <c r="AG40"/>
      <c r="AH40"/>
      <c r="AI40"/>
      <c r="AO40" s="71" t="s">
        <v>12183</v>
      </c>
      <c r="AP40" s="71">
        <v>1185.55</v>
      </c>
      <c r="AT40" s="70" t="s">
        <v>652</v>
      </c>
      <c r="AU40" s="70">
        <v>2504</v>
      </c>
      <c r="AY40" s="50" t="s">
        <v>587</v>
      </c>
      <c r="BD40" s="71" t="s">
        <v>6885</v>
      </c>
      <c r="BE40" s="71">
        <v>70.16</v>
      </c>
      <c r="BI40" s="70" t="s">
        <v>2625</v>
      </c>
      <c r="BJ40" s="70">
        <v>99</v>
      </c>
      <c r="BS40" s="51" t="s">
        <v>588</v>
      </c>
      <c r="CC40" s="50" t="s">
        <v>775</v>
      </c>
      <c r="CD40"/>
      <c r="CE40"/>
      <c r="CF40"/>
      <c r="CG40"/>
      <c r="CH40" s="71" t="s">
        <v>1839</v>
      </c>
      <c r="CI40" s="71">
        <v>15</v>
      </c>
      <c r="CM40" s="71" t="s">
        <v>8440</v>
      </c>
      <c r="CN40" s="71">
        <v>3.93</v>
      </c>
      <c r="CO40" s="71">
        <v>22.566700000000001</v>
      </c>
      <c r="CP40" s="71">
        <v>88.366699999999994</v>
      </c>
      <c r="CR40" s="52" t="s">
        <v>8598</v>
      </c>
      <c r="CW40" s="69" t="s">
        <v>573</v>
      </c>
      <c r="CX40" s="69" t="s">
        <v>589</v>
      </c>
      <c r="CY40" s="69" t="s">
        <v>590</v>
      </c>
      <c r="CZ40" s="69" t="s">
        <v>591</v>
      </c>
      <c r="DA40" s="69" t="s">
        <v>592</v>
      </c>
      <c r="DB40" s="50" t="s">
        <v>775</v>
      </c>
      <c r="DC40"/>
      <c r="DD40"/>
      <c r="DE40"/>
      <c r="DF40"/>
      <c r="DG40" s="71" t="s">
        <v>12393</v>
      </c>
      <c r="DH40" s="71">
        <v>100.2</v>
      </c>
      <c r="DI40" s="73"/>
      <c r="DJ40" s="73"/>
      <c r="DL40" s="71" t="s">
        <v>4392</v>
      </c>
      <c r="DM40" s="71">
        <v>7.24</v>
      </c>
      <c r="DN40" s="71">
        <v>7.24</v>
      </c>
      <c r="DO40" s="71">
        <v>20.239999999999998</v>
      </c>
      <c r="DP40" s="71">
        <v>0</v>
      </c>
      <c r="DQ40" s="102"/>
      <c r="DR40" s="102"/>
      <c r="DV40" s="101"/>
      <c r="DW40" s="101"/>
      <c r="EA40" s="102"/>
      <c r="EB40" s="102"/>
      <c r="EF40" s="101"/>
      <c r="EG40" s="109"/>
      <c r="EK40" s="101"/>
      <c r="EL40" s="101"/>
      <c r="EP40" s="101"/>
      <c r="EQ40" s="101"/>
      <c r="EU40" s="51" t="s">
        <v>579</v>
      </c>
      <c r="EZ40" s="70" t="s">
        <v>9017</v>
      </c>
      <c r="FA40" s="70">
        <v>13996</v>
      </c>
      <c r="FE40" s="51" t="s">
        <v>579</v>
      </c>
      <c r="FJ40" s="71" t="s">
        <v>9163</v>
      </c>
      <c r="FK40" s="71">
        <v>229311</v>
      </c>
      <c r="FY40" s="70" t="s">
        <v>171</v>
      </c>
      <c r="FZ40" s="72"/>
      <c r="GA40" s="70" t="s">
        <v>171</v>
      </c>
      <c r="GI40" s="52" t="s">
        <v>1787</v>
      </c>
      <c r="GN40" s="101"/>
      <c r="GO40" s="101"/>
      <c r="GX40" s="71" t="s">
        <v>10168</v>
      </c>
      <c r="GY40" s="71">
        <v>11294</v>
      </c>
      <c r="HC40" s="50" t="s">
        <v>578</v>
      </c>
      <c r="HM40" s="51" t="s">
        <v>579</v>
      </c>
      <c r="HR40" s="50" t="s">
        <v>1290</v>
      </c>
      <c r="IB40" s="50" t="s">
        <v>581</v>
      </c>
      <c r="IL40" s="102"/>
      <c r="IM40" s="102"/>
      <c r="IQ40" s="50" t="s">
        <v>578</v>
      </c>
      <c r="IV40" s="50" t="s">
        <v>578</v>
      </c>
      <c r="JA40" s="50" t="s">
        <v>581</v>
      </c>
      <c r="JF40" s="51" t="s">
        <v>579</v>
      </c>
      <c r="JK40" s="50" t="s">
        <v>578</v>
      </c>
      <c r="JU40" s="52" t="s">
        <v>1289</v>
      </c>
      <c r="JZ40" s="70" t="s">
        <v>1840</v>
      </c>
      <c r="KA40" s="70">
        <v>140.5</v>
      </c>
      <c r="KB40" s="70">
        <v>0</v>
      </c>
      <c r="KC40" s="70">
        <v>841.8</v>
      </c>
      <c r="KD40" s="70">
        <v>0</v>
      </c>
      <c r="KE40" s="71" t="s">
        <v>12562</v>
      </c>
      <c r="KF40" s="71">
        <v>37.700000000000003</v>
      </c>
      <c r="KG40" s="71">
        <v>30.671800000000001</v>
      </c>
      <c r="KH40" s="71">
        <v>104.0682</v>
      </c>
    </row>
    <row r="41" spans="1:300" ht="138.5" thickBot="1">
      <c r="A41" s="102"/>
      <c r="B41" s="102"/>
      <c r="F41" s="102"/>
      <c r="G41" s="102"/>
      <c r="K41" s="102"/>
      <c r="L41" s="102"/>
      <c r="P41" s="102"/>
      <c r="Q41" s="102"/>
      <c r="U41" s="52" t="s">
        <v>580</v>
      </c>
      <c r="Z41" s="102"/>
      <c r="AA41" s="102"/>
      <c r="AE41" s="51" t="s">
        <v>579</v>
      </c>
      <c r="AF41"/>
      <c r="AG41"/>
      <c r="AH41"/>
      <c r="AI41"/>
      <c r="AJ41" s="51" t="s">
        <v>582</v>
      </c>
      <c r="AO41" s="70" t="s">
        <v>12184</v>
      </c>
      <c r="AP41" s="70">
        <v>9901.89</v>
      </c>
      <c r="AT41" s="71" t="s">
        <v>663</v>
      </c>
      <c r="AU41" s="71">
        <v>403</v>
      </c>
      <c r="BD41" s="50" t="s">
        <v>578</v>
      </c>
      <c r="BI41" s="71" t="s">
        <v>1410</v>
      </c>
      <c r="BJ41" s="71">
        <v>123</v>
      </c>
      <c r="BS41" s="69" t="s">
        <v>573</v>
      </c>
      <c r="BT41" s="69" t="s">
        <v>589</v>
      </c>
      <c r="BU41" s="69" t="s">
        <v>590</v>
      </c>
      <c r="BV41" s="69" t="s">
        <v>591</v>
      </c>
      <c r="BW41" s="69" t="s">
        <v>592</v>
      </c>
      <c r="BX41" s="51" t="s">
        <v>594</v>
      </c>
      <c r="CC41"/>
      <c r="CD41"/>
      <c r="CE41"/>
      <c r="CF41"/>
      <c r="CG41"/>
      <c r="CH41" s="70" t="s">
        <v>1846</v>
      </c>
      <c r="CI41" s="70">
        <v>13.2</v>
      </c>
      <c r="CM41" s="50" t="s">
        <v>587</v>
      </c>
      <c r="CW41" s="70" t="s">
        <v>1836</v>
      </c>
      <c r="CX41" s="70">
        <v>0.01</v>
      </c>
      <c r="CY41" s="70">
        <v>0</v>
      </c>
      <c r="CZ41" s="70">
        <v>0.03</v>
      </c>
      <c r="DA41" s="70">
        <v>0.03</v>
      </c>
      <c r="DB41"/>
      <c r="DC41"/>
      <c r="DD41"/>
      <c r="DE41"/>
      <c r="DF41"/>
      <c r="DG41" s="70" t="s">
        <v>12394</v>
      </c>
      <c r="DH41" s="70">
        <v>102.55</v>
      </c>
      <c r="DI41" s="72"/>
      <c r="DJ41" s="72"/>
      <c r="DL41" s="50" t="s">
        <v>593</v>
      </c>
      <c r="DQ41" s="102"/>
      <c r="DR41" s="102"/>
      <c r="DV41" s="101"/>
      <c r="DW41" s="101"/>
      <c r="EA41" s="102"/>
      <c r="EB41" s="102"/>
      <c r="EF41" s="101"/>
      <c r="EG41" s="109"/>
      <c r="EK41" s="101"/>
      <c r="EL41" s="101"/>
      <c r="EP41" s="101"/>
      <c r="EQ41" s="101"/>
      <c r="EU41" s="52" t="s">
        <v>1289</v>
      </c>
      <c r="EZ41" s="71" t="s">
        <v>9018</v>
      </c>
      <c r="FA41" s="71">
        <v>1975</v>
      </c>
      <c r="FE41" s="52" t="s">
        <v>1289</v>
      </c>
      <c r="FJ41" s="50" t="s">
        <v>587</v>
      </c>
      <c r="FO41" s="51" t="s">
        <v>1291</v>
      </c>
      <c r="FY41" s="71" t="s">
        <v>171</v>
      </c>
      <c r="FZ41" s="73"/>
      <c r="GA41" s="71" t="s">
        <v>171</v>
      </c>
      <c r="GD41" s="50" t="s">
        <v>581</v>
      </c>
      <c r="GN41" s="101"/>
      <c r="GO41" s="101"/>
      <c r="GS41" s="50" t="s">
        <v>1290</v>
      </c>
      <c r="GX41" s="70" t="s">
        <v>10169</v>
      </c>
      <c r="GY41" s="70">
        <v>1659</v>
      </c>
      <c r="HH41" s="51" t="s">
        <v>579</v>
      </c>
      <c r="HM41" s="52" t="s">
        <v>1787</v>
      </c>
      <c r="HW41" s="50" t="s">
        <v>1290</v>
      </c>
      <c r="IL41" s="102"/>
      <c r="IM41" s="102"/>
      <c r="JF41" s="52" t="s">
        <v>1787</v>
      </c>
      <c r="JZ41" s="71" t="s">
        <v>1405</v>
      </c>
      <c r="KA41" s="71">
        <v>958.3</v>
      </c>
      <c r="KB41" s="71">
        <v>0</v>
      </c>
      <c r="KC41" s="71">
        <v>1119.58</v>
      </c>
      <c r="KD41" s="71">
        <v>0</v>
      </c>
      <c r="KE41" s="70" t="s">
        <v>12563</v>
      </c>
      <c r="KF41" s="70">
        <v>175.3</v>
      </c>
      <c r="KG41" s="70">
        <v>48.677599999999998</v>
      </c>
      <c r="KH41" s="70">
        <v>8.9850999999999992</v>
      </c>
      <c r="KJ41" s="51" t="s">
        <v>588</v>
      </c>
    </row>
    <row r="42" spans="1:300" ht="138.5" thickBot="1">
      <c r="A42" s="102"/>
      <c r="B42" s="102"/>
      <c r="F42" s="102"/>
      <c r="G42" s="102"/>
      <c r="K42" s="102"/>
      <c r="L42" s="102"/>
      <c r="P42" s="102"/>
      <c r="Q42" s="102"/>
      <c r="Z42" s="102"/>
      <c r="AA42" s="102"/>
      <c r="AE42" s="52" t="s">
        <v>1289</v>
      </c>
      <c r="AF42"/>
      <c r="AG42"/>
      <c r="AH42"/>
      <c r="AI42"/>
      <c r="AJ42" s="69" t="s">
        <v>583</v>
      </c>
      <c r="AK42" s="69" t="s">
        <v>574</v>
      </c>
      <c r="AO42" s="71" t="s">
        <v>12185</v>
      </c>
      <c r="AP42" s="71">
        <v>9.39</v>
      </c>
      <c r="AT42" s="70" t="s">
        <v>6402</v>
      </c>
      <c r="AU42" s="70">
        <v>8</v>
      </c>
      <c r="BI42" s="70" t="s">
        <v>1411</v>
      </c>
      <c r="BJ42" s="70">
        <v>74</v>
      </c>
      <c r="BN42" s="51" t="s">
        <v>594</v>
      </c>
      <c r="BS42" s="70" t="s">
        <v>1405</v>
      </c>
      <c r="BT42" s="70">
        <v>103866</v>
      </c>
      <c r="BU42" s="70">
        <v>0</v>
      </c>
      <c r="BV42" s="70">
        <v>224940</v>
      </c>
      <c r="BW42" s="70">
        <v>93505</v>
      </c>
      <c r="BX42" s="52" t="s">
        <v>1289</v>
      </c>
      <c r="CC42"/>
      <c r="CD42"/>
      <c r="CE42"/>
      <c r="CF42"/>
      <c r="CG42"/>
      <c r="CH42" s="71" t="s">
        <v>80</v>
      </c>
      <c r="CI42" s="71">
        <v>38.71</v>
      </c>
      <c r="CR42" s="50" t="s">
        <v>618</v>
      </c>
      <c r="CW42" s="71" t="s">
        <v>1837</v>
      </c>
      <c r="CX42" s="71">
        <v>270.32</v>
      </c>
      <c r="CY42" s="71">
        <v>0</v>
      </c>
      <c r="CZ42" s="71">
        <v>272.43</v>
      </c>
      <c r="DA42" s="71">
        <v>272.43</v>
      </c>
      <c r="DB42"/>
      <c r="DC42"/>
      <c r="DD42"/>
      <c r="DE42"/>
      <c r="DF42"/>
      <c r="DG42" s="71" t="s">
        <v>12395</v>
      </c>
      <c r="DH42" s="71">
        <v>85.54</v>
      </c>
      <c r="DI42" s="73"/>
      <c r="DJ42" s="73"/>
      <c r="DQ42" s="102"/>
      <c r="DR42" s="102"/>
      <c r="DV42" s="101"/>
      <c r="DW42" s="101"/>
      <c r="EA42" s="102"/>
      <c r="EB42" s="102"/>
      <c r="EF42" s="101"/>
      <c r="EG42" s="109"/>
      <c r="EK42" s="101"/>
      <c r="EL42" s="101"/>
      <c r="EP42" s="101"/>
      <c r="EQ42" s="101"/>
      <c r="EZ42" s="50" t="s">
        <v>587</v>
      </c>
      <c r="FO42" s="69" t="s">
        <v>1292</v>
      </c>
      <c r="FP42" s="69" t="s">
        <v>1293</v>
      </c>
      <c r="FT42" s="51" t="s">
        <v>579</v>
      </c>
      <c r="FY42" s="70" t="s">
        <v>171</v>
      </c>
      <c r="FZ42" s="72"/>
      <c r="GA42" s="70" t="s">
        <v>171</v>
      </c>
      <c r="GI42" s="50" t="s">
        <v>1788</v>
      </c>
      <c r="GN42" s="101"/>
      <c r="GO42" s="101"/>
      <c r="GX42" s="71" t="s">
        <v>10170</v>
      </c>
      <c r="GY42" s="71">
        <v>3235</v>
      </c>
      <c r="HH42" s="52" t="s">
        <v>1289</v>
      </c>
      <c r="IG42" s="51" t="s">
        <v>1301</v>
      </c>
      <c r="IL42" s="102"/>
      <c r="IM42" s="102"/>
      <c r="JP42" s="51" t="s">
        <v>1789</v>
      </c>
      <c r="JU42" s="50" t="s">
        <v>1290</v>
      </c>
      <c r="JZ42" s="70" t="s">
        <v>78</v>
      </c>
      <c r="KA42" s="70">
        <v>104.02</v>
      </c>
      <c r="KB42" s="70">
        <v>0</v>
      </c>
      <c r="KC42" s="70">
        <v>243.61</v>
      </c>
      <c r="KD42" s="70">
        <v>0</v>
      </c>
      <c r="KE42" s="71" t="s">
        <v>12564</v>
      </c>
      <c r="KF42" s="71">
        <v>639.4</v>
      </c>
      <c r="KG42" s="71">
        <v>35.658799999999999</v>
      </c>
      <c r="KH42" s="71">
        <v>139.32820000000001</v>
      </c>
      <c r="KJ42" s="69" t="s">
        <v>573</v>
      </c>
      <c r="KK42" s="69" t="s">
        <v>589</v>
      </c>
      <c r="KL42" s="69" t="s">
        <v>590</v>
      </c>
      <c r="KM42" s="69" t="s">
        <v>591</v>
      </c>
      <c r="KN42" s="69" t="s">
        <v>592</v>
      </c>
    </row>
    <row r="43" spans="1:300" ht="69.5" thickBot="1">
      <c r="A43" s="102"/>
      <c r="B43" s="102"/>
      <c r="F43" s="102"/>
      <c r="G43" s="102"/>
      <c r="K43" s="102"/>
      <c r="L43" s="102"/>
      <c r="P43" s="102"/>
      <c r="Q43" s="102"/>
      <c r="U43" s="50" t="s">
        <v>1290</v>
      </c>
      <c r="Z43" s="102"/>
      <c r="AA43" s="102"/>
      <c r="AE43"/>
      <c r="AF43"/>
      <c r="AG43"/>
      <c r="AH43"/>
      <c r="AI43"/>
      <c r="AJ43" s="70" t="s">
        <v>6195</v>
      </c>
      <c r="AK43" s="70">
        <v>3093</v>
      </c>
      <c r="AO43" s="70" t="s">
        <v>6403</v>
      </c>
      <c r="AP43" s="70">
        <v>6.15</v>
      </c>
      <c r="AT43" s="71" t="s">
        <v>6403</v>
      </c>
      <c r="AU43" s="71">
        <v>1540</v>
      </c>
      <c r="AY43" s="51" t="s">
        <v>588</v>
      </c>
      <c r="BI43" s="71" t="s">
        <v>1862</v>
      </c>
      <c r="BJ43" s="71">
        <v>360</v>
      </c>
      <c r="BN43" s="52" t="s">
        <v>580</v>
      </c>
      <c r="BS43" s="50" t="s">
        <v>593</v>
      </c>
      <c r="CC43" s="51" t="s">
        <v>776</v>
      </c>
      <c r="CD43"/>
      <c r="CE43"/>
      <c r="CF43"/>
      <c r="CG43"/>
      <c r="CH43" s="70" t="s">
        <v>1847</v>
      </c>
      <c r="CI43" s="70">
        <v>97.11</v>
      </c>
      <c r="CW43" s="70" t="s">
        <v>465</v>
      </c>
      <c r="CX43" s="70">
        <v>5.25</v>
      </c>
      <c r="CY43" s="70">
        <v>0</v>
      </c>
      <c r="CZ43" s="70">
        <v>43.6</v>
      </c>
      <c r="DA43" s="70">
        <v>43.6</v>
      </c>
      <c r="DB43" s="51" t="s">
        <v>776</v>
      </c>
      <c r="DC43"/>
      <c r="DD43"/>
      <c r="DE43"/>
      <c r="DF43"/>
      <c r="DG43" s="70" t="s">
        <v>12396</v>
      </c>
      <c r="DH43" s="70">
        <v>4.25</v>
      </c>
      <c r="DI43" s="72"/>
      <c r="DJ43" s="72"/>
      <c r="DQ43" s="102"/>
      <c r="DR43" s="102"/>
      <c r="DV43" s="101"/>
      <c r="DW43" s="101"/>
      <c r="EA43" s="102"/>
      <c r="EB43" s="102"/>
      <c r="EF43" s="101"/>
      <c r="EG43" s="109"/>
      <c r="EK43" s="101"/>
      <c r="EL43" s="101"/>
      <c r="EP43" s="101"/>
      <c r="EQ43" s="101"/>
      <c r="EU43" s="50" t="s">
        <v>1290</v>
      </c>
      <c r="FE43" s="50" t="s">
        <v>1290</v>
      </c>
      <c r="FO43" s="70" t="s">
        <v>9275</v>
      </c>
      <c r="FP43" s="70">
        <v>27018</v>
      </c>
      <c r="FT43" s="52" t="s">
        <v>1289</v>
      </c>
      <c r="FY43" s="71" t="s">
        <v>171</v>
      </c>
      <c r="FZ43" s="73"/>
      <c r="GA43" s="71" t="s">
        <v>171</v>
      </c>
      <c r="GN43" s="101"/>
      <c r="GO43" s="101"/>
      <c r="GX43" s="70" t="s">
        <v>10171</v>
      </c>
      <c r="GY43" s="70">
        <v>8710</v>
      </c>
      <c r="HC43" s="51" t="s">
        <v>579</v>
      </c>
      <c r="HM43" s="50" t="s">
        <v>1788</v>
      </c>
      <c r="HR43" s="51" t="s">
        <v>1291</v>
      </c>
      <c r="IB43" s="51" t="s">
        <v>582</v>
      </c>
      <c r="IG43" s="69" t="s">
        <v>1292</v>
      </c>
      <c r="IH43" s="69" t="s">
        <v>597</v>
      </c>
      <c r="II43" s="69" t="s">
        <v>598</v>
      </c>
      <c r="IL43" s="102"/>
      <c r="IM43" s="102"/>
      <c r="IQ43" s="51" t="s">
        <v>579</v>
      </c>
      <c r="IV43" s="51" t="s">
        <v>579</v>
      </c>
      <c r="JA43" s="51" t="s">
        <v>582</v>
      </c>
      <c r="JF43" s="50" t="s">
        <v>1788</v>
      </c>
      <c r="JK43" s="51" t="s">
        <v>579</v>
      </c>
      <c r="JP43" s="126" t="s">
        <v>1790</v>
      </c>
      <c r="JQ43" s="69" t="s">
        <v>574</v>
      </c>
      <c r="JR43" s="69" t="s">
        <v>1791</v>
      </c>
      <c r="JS43" s="69" t="s">
        <v>1792</v>
      </c>
      <c r="JZ43" s="71" t="s">
        <v>575</v>
      </c>
      <c r="KA43" s="71">
        <v>17.5</v>
      </c>
      <c r="KB43" s="71">
        <v>0</v>
      </c>
      <c r="KC43" s="71">
        <v>24.07</v>
      </c>
      <c r="KD43" s="71">
        <v>0</v>
      </c>
      <c r="KE43" s="70" t="s">
        <v>12565</v>
      </c>
      <c r="KF43" s="70">
        <v>78.400000000000006</v>
      </c>
      <c r="KG43" s="70">
        <v>38.802</v>
      </c>
      <c r="KH43" s="70">
        <v>-121.316</v>
      </c>
      <c r="KJ43" s="70" t="s">
        <v>11774</v>
      </c>
      <c r="KK43" s="70">
        <v>12</v>
      </c>
      <c r="KL43" s="70">
        <v>12</v>
      </c>
      <c r="KM43" s="70">
        <v>137.6</v>
      </c>
      <c r="KN43" s="70">
        <v>0</v>
      </c>
    </row>
    <row r="44" spans="1:300" ht="138.5" thickBot="1">
      <c r="A44" s="102"/>
      <c r="B44" s="102"/>
      <c r="F44" s="102"/>
      <c r="G44" s="102"/>
      <c r="K44" s="102"/>
      <c r="L44" s="102"/>
      <c r="P44" s="102"/>
      <c r="Q44" s="102"/>
      <c r="Z44" s="102"/>
      <c r="AA44" s="102"/>
      <c r="AE44" s="50" t="s">
        <v>1290</v>
      </c>
      <c r="AF44"/>
      <c r="AG44"/>
      <c r="AH44"/>
      <c r="AI44"/>
      <c r="AJ44" s="71" t="s">
        <v>6196</v>
      </c>
      <c r="AK44" s="71">
        <v>1272</v>
      </c>
      <c r="AO44" s="71" t="s">
        <v>12186</v>
      </c>
      <c r="AP44" s="71">
        <v>36.450000000000003</v>
      </c>
      <c r="AT44" s="50" t="s">
        <v>587</v>
      </c>
      <c r="AY44" s="69" t="s">
        <v>573</v>
      </c>
      <c r="AZ44" s="69" t="s">
        <v>589</v>
      </c>
      <c r="BA44" s="69" t="s">
        <v>590</v>
      </c>
      <c r="BB44" s="69" t="s">
        <v>591</v>
      </c>
      <c r="BC44" s="69" t="s">
        <v>592</v>
      </c>
      <c r="BD44" s="51" t="s">
        <v>579</v>
      </c>
      <c r="BI44" s="70" t="s">
        <v>1863</v>
      </c>
      <c r="BJ44" s="70">
        <v>21</v>
      </c>
      <c r="BX44" s="50" t="s">
        <v>1300</v>
      </c>
      <c r="CC44" s="52" t="s">
        <v>778</v>
      </c>
      <c r="CD44"/>
      <c r="CE44"/>
      <c r="CF44"/>
      <c r="CG44"/>
      <c r="CH44" s="71" t="s">
        <v>1404</v>
      </c>
      <c r="CI44" s="71">
        <v>3.75</v>
      </c>
      <c r="CM44" s="51" t="s">
        <v>588</v>
      </c>
      <c r="CW44" s="71" t="s">
        <v>1840</v>
      </c>
      <c r="CX44" s="71">
        <v>137.72</v>
      </c>
      <c r="CY44" s="71">
        <v>0</v>
      </c>
      <c r="CZ44" s="71">
        <v>2987.49</v>
      </c>
      <c r="DA44" s="71">
        <v>2987.49</v>
      </c>
      <c r="DB44" s="52" t="s">
        <v>4734</v>
      </c>
      <c r="DC44"/>
      <c r="DD44"/>
      <c r="DE44"/>
      <c r="DF44"/>
      <c r="DG44" s="71" t="s">
        <v>12397</v>
      </c>
      <c r="DH44" s="71">
        <v>218.77</v>
      </c>
      <c r="DI44" s="73"/>
      <c r="DJ44" s="73"/>
      <c r="DL44" s="51" t="s">
        <v>594</v>
      </c>
      <c r="DQ44" s="102"/>
      <c r="DR44" s="102"/>
      <c r="DV44" s="101"/>
      <c r="DW44" s="101"/>
      <c r="EA44" s="102"/>
      <c r="EB44" s="102"/>
      <c r="EF44" s="101"/>
      <c r="EG44" s="109"/>
      <c r="EK44" s="101"/>
      <c r="EL44" s="101"/>
      <c r="EP44" s="101"/>
      <c r="EQ44" s="101"/>
      <c r="FJ44" s="51" t="s">
        <v>588</v>
      </c>
      <c r="FO44" s="71" t="s">
        <v>9276</v>
      </c>
      <c r="FP44" s="71">
        <v>196851</v>
      </c>
      <c r="FY44" s="50" t="s">
        <v>571</v>
      </c>
      <c r="GD44" s="51" t="s">
        <v>582</v>
      </c>
      <c r="GN44" s="101"/>
      <c r="GO44" s="101"/>
      <c r="GS44" s="51" t="s">
        <v>1291</v>
      </c>
      <c r="GX44" s="71" t="s">
        <v>10172</v>
      </c>
      <c r="GY44" s="71">
        <v>37139</v>
      </c>
      <c r="HC44" s="52" t="s">
        <v>1787</v>
      </c>
      <c r="HH44" s="50" t="s">
        <v>1290</v>
      </c>
      <c r="HR44" s="69" t="s">
        <v>1292</v>
      </c>
      <c r="HS44" s="69" t="s">
        <v>1293</v>
      </c>
      <c r="HW44" s="51" t="s">
        <v>1291</v>
      </c>
      <c r="IB44" s="69" t="s">
        <v>583</v>
      </c>
      <c r="IC44" s="69" t="s">
        <v>574</v>
      </c>
      <c r="IG44" s="50" t="s">
        <v>599</v>
      </c>
      <c r="IL44" s="102"/>
      <c r="IM44" s="102"/>
      <c r="IQ44" s="52" t="s">
        <v>580</v>
      </c>
      <c r="IV44" s="52" t="s">
        <v>1289</v>
      </c>
      <c r="JA44" s="69" t="s">
        <v>583</v>
      </c>
      <c r="JC44" s="69" t="s">
        <v>574</v>
      </c>
      <c r="JK44" s="52" t="s">
        <v>1289</v>
      </c>
      <c r="JP44" s="128" t="s">
        <v>5229</v>
      </c>
      <c r="JQ44" s="70">
        <v>1.94</v>
      </c>
      <c r="JR44" s="70">
        <v>25.058173</v>
      </c>
      <c r="JS44" s="70">
        <v>121.5783</v>
      </c>
      <c r="JZ44" s="70" t="s">
        <v>81</v>
      </c>
      <c r="KA44" s="70">
        <v>4.12</v>
      </c>
      <c r="KB44" s="70">
        <v>0</v>
      </c>
      <c r="KC44" s="70">
        <v>8.24</v>
      </c>
      <c r="KD44" s="70">
        <v>0</v>
      </c>
      <c r="KE44" s="71" t="s">
        <v>12566</v>
      </c>
      <c r="KF44" s="71">
        <v>3407.8</v>
      </c>
      <c r="KG44" s="71">
        <v>38.479999999999997</v>
      </c>
      <c r="KH44" s="71">
        <v>-122.71</v>
      </c>
      <c r="KJ44" s="71" t="s">
        <v>686</v>
      </c>
      <c r="KK44" s="71">
        <v>811</v>
      </c>
      <c r="KL44" s="71">
        <v>811</v>
      </c>
      <c r="KM44" s="71">
        <v>1737</v>
      </c>
      <c r="KN44" s="73"/>
    </row>
    <row r="45" spans="1:300" ht="138.5" thickBot="1">
      <c r="A45" s="102"/>
      <c r="B45" s="102"/>
      <c r="F45" s="102"/>
      <c r="G45" s="102"/>
      <c r="K45" s="102"/>
      <c r="L45" s="102"/>
      <c r="P45" s="102"/>
      <c r="Q45" s="102"/>
      <c r="Z45" s="102"/>
      <c r="AA45" s="102"/>
      <c r="AE45"/>
      <c r="AF45"/>
      <c r="AG45"/>
      <c r="AH45"/>
      <c r="AI45"/>
      <c r="AJ45" s="70" t="s">
        <v>6197</v>
      </c>
      <c r="AK45" s="70">
        <v>336</v>
      </c>
      <c r="AO45" s="50" t="s">
        <v>587</v>
      </c>
      <c r="AY45" s="70" t="s">
        <v>1837</v>
      </c>
      <c r="AZ45" s="70">
        <v>744.4</v>
      </c>
      <c r="BA45" s="70">
        <v>0</v>
      </c>
      <c r="BB45" s="70">
        <v>830.21</v>
      </c>
      <c r="BC45" s="70">
        <v>0</v>
      </c>
      <c r="BD45" s="52" t="s">
        <v>1289</v>
      </c>
      <c r="BI45" s="71" t="s">
        <v>1864</v>
      </c>
      <c r="BJ45" s="71">
        <v>81</v>
      </c>
      <c r="BN45" s="50" t="s">
        <v>595</v>
      </c>
      <c r="CC45"/>
      <c r="CD45"/>
      <c r="CE45"/>
      <c r="CF45"/>
      <c r="CG45"/>
      <c r="CH45" s="70" t="s">
        <v>1868</v>
      </c>
      <c r="CI45" s="70">
        <v>127.49</v>
      </c>
      <c r="CM45" s="69" t="s">
        <v>573</v>
      </c>
      <c r="CN45" s="69" t="s">
        <v>589</v>
      </c>
      <c r="CO45" s="69" t="s">
        <v>590</v>
      </c>
      <c r="CP45" s="69" t="s">
        <v>591</v>
      </c>
      <c r="CQ45" s="69" t="s">
        <v>592</v>
      </c>
      <c r="CR45" s="50" t="s">
        <v>619</v>
      </c>
      <c r="CW45" s="70" t="s">
        <v>76</v>
      </c>
      <c r="CX45" s="70">
        <v>3171.75</v>
      </c>
      <c r="CY45" s="70">
        <v>0</v>
      </c>
      <c r="CZ45" s="70">
        <v>5034.53</v>
      </c>
      <c r="DA45" s="70">
        <v>5034.53</v>
      </c>
      <c r="DB45"/>
      <c r="DC45"/>
      <c r="DD45"/>
      <c r="DE45"/>
      <c r="DF45"/>
      <c r="DG45" s="50" t="s">
        <v>587</v>
      </c>
      <c r="DL45" s="52" t="s">
        <v>580</v>
      </c>
      <c r="DQ45" s="102"/>
      <c r="DR45" s="102"/>
      <c r="DV45" s="101"/>
      <c r="DW45" s="101"/>
      <c r="EA45" s="102"/>
      <c r="EB45" s="102"/>
      <c r="EF45" s="101"/>
      <c r="EG45" s="109"/>
      <c r="EK45" s="101"/>
      <c r="EL45" s="101"/>
      <c r="EP45" s="101"/>
      <c r="EQ45" s="101"/>
      <c r="EZ45" s="51" t="s">
        <v>588</v>
      </c>
      <c r="FJ45" s="69" t="s">
        <v>573</v>
      </c>
      <c r="FK45" s="69" t="s">
        <v>589</v>
      </c>
      <c r="FL45" s="69" t="s">
        <v>590</v>
      </c>
      <c r="FM45" s="69" t="s">
        <v>591</v>
      </c>
      <c r="FN45" s="69" t="s">
        <v>592</v>
      </c>
      <c r="FO45" s="70" t="s">
        <v>9277</v>
      </c>
      <c r="FP45" s="70">
        <v>200673</v>
      </c>
      <c r="FT45" s="50" t="s">
        <v>1290</v>
      </c>
      <c r="GD45" s="69" t="s">
        <v>583</v>
      </c>
      <c r="GE45" s="69" t="s">
        <v>574</v>
      </c>
      <c r="GI45" s="51" t="s">
        <v>1789</v>
      </c>
      <c r="GN45" s="101"/>
      <c r="GO45" s="101"/>
      <c r="GS45" s="69" t="s">
        <v>1292</v>
      </c>
      <c r="GT45" s="69" t="s">
        <v>1293</v>
      </c>
      <c r="GX45" s="70" t="s">
        <v>10173</v>
      </c>
      <c r="GY45" s="70">
        <v>1701</v>
      </c>
      <c r="HR45" s="70" t="s">
        <v>10670</v>
      </c>
      <c r="HS45" s="70">
        <v>113314</v>
      </c>
      <c r="HW45" s="69" t="s">
        <v>1292</v>
      </c>
      <c r="HX45" s="69" t="s">
        <v>1293</v>
      </c>
      <c r="IB45" s="70" t="s">
        <v>10827</v>
      </c>
      <c r="IC45" s="70">
        <v>239.54</v>
      </c>
      <c r="IL45" s="102"/>
      <c r="IM45" s="102"/>
      <c r="JA45" s="70" t="s">
        <v>584</v>
      </c>
      <c r="JC45" s="70">
        <v>70775</v>
      </c>
      <c r="JK45" s="52" t="s">
        <v>1787</v>
      </c>
      <c r="JP45" s="129" t="s">
        <v>5230</v>
      </c>
      <c r="JQ45" s="71">
        <v>198.72</v>
      </c>
      <c r="JR45" s="71">
        <v>25.060703</v>
      </c>
      <c r="JS45" s="71">
        <v>121.64735400000001</v>
      </c>
      <c r="JU45" s="51" t="s">
        <v>1291</v>
      </c>
      <c r="JZ45" s="71" t="s">
        <v>577</v>
      </c>
      <c r="KA45" s="71">
        <v>4614.5</v>
      </c>
      <c r="KB45" s="71">
        <v>0</v>
      </c>
      <c r="KC45" s="71">
        <v>16118.22</v>
      </c>
      <c r="KD45" s="71">
        <v>5682</v>
      </c>
      <c r="KE45" s="70" t="s">
        <v>12567</v>
      </c>
      <c r="KF45" s="70">
        <v>2434.1999999999998</v>
      </c>
      <c r="KG45" s="70">
        <v>38.9</v>
      </c>
      <c r="KH45" s="70">
        <v>-104.86</v>
      </c>
      <c r="KJ45" s="70" t="s">
        <v>691</v>
      </c>
      <c r="KK45" s="70">
        <v>1435</v>
      </c>
      <c r="KL45" s="70">
        <v>1435</v>
      </c>
      <c r="KM45" s="70">
        <v>2961</v>
      </c>
      <c r="KN45" s="70">
        <v>0</v>
      </c>
    </row>
    <row r="46" spans="1:300" ht="138.5" thickBot="1">
      <c r="A46" s="102"/>
      <c r="B46" s="102"/>
      <c r="F46" s="102"/>
      <c r="G46" s="102"/>
      <c r="K46" s="102"/>
      <c r="L46" s="102"/>
      <c r="P46" s="102"/>
      <c r="Q46" s="102"/>
      <c r="U46" s="51" t="s">
        <v>1291</v>
      </c>
      <c r="Z46" s="102"/>
      <c r="AA46" s="102"/>
      <c r="AE46"/>
      <c r="AF46"/>
      <c r="AG46"/>
      <c r="AH46"/>
      <c r="AI46"/>
      <c r="AJ46" s="50" t="s">
        <v>587</v>
      </c>
      <c r="AY46" s="71" t="s">
        <v>76</v>
      </c>
      <c r="AZ46" s="71">
        <v>5965.5</v>
      </c>
      <c r="BA46" s="71">
        <v>0</v>
      </c>
      <c r="BB46" s="71">
        <v>6841.21</v>
      </c>
      <c r="BC46" s="71">
        <v>0</v>
      </c>
      <c r="BD46" s="52" t="s">
        <v>1787</v>
      </c>
      <c r="BI46" s="70" t="s">
        <v>1865</v>
      </c>
      <c r="BJ46" s="70">
        <v>188</v>
      </c>
      <c r="BS46" s="51" t="s">
        <v>594</v>
      </c>
      <c r="CC46" s="50" t="s">
        <v>845</v>
      </c>
      <c r="CD46"/>
      <c r="CE46"/>
      <c r="CF46"/>
      <c r="CG46"/>
      <c r="CH46" s="71" t="s">
        <v>78</v>
      </c>
      <c r="CI46" s="71">
        <v>45.79</v>
      </c>
      <c r="CM46" s="120" t="s">
        <v>1405</v>
      </c>
      <c r="CN46" s="902">
        <v>108418.24000000001</v>
      </c>
      <c r="CO46" s="902">
        <v>0</v>
      </c>
      <c r="CP46" s="902">
        <v>132217.37</v>
      </c>
      <c r="CQ46" s="902">
        <v>24045.53</v>
      </c>
      <c r="CW46" s="71" t="s">
        <v>1692</v>
      </c>
      <c r="CX46" s="71">
        <v>64.400000000000006</v>
      </c>
      <c r="CY46" s="71">
        <v>0</v>
      </c>
      <c r="CZ46" s="71">
        <v>121.03</v>
      </c>
      <c r="DA46" s="71">
        <v>121.03</v>
      </c>
      <c r="DB46" s="50" t="s">
        <v>845</v>
      </c>
      <c r="DC46"/>
      <c r="DD46"/>
      <c r="DE46"/>
      <c r="DF46"/>
      <c r="DQ46" s="102"/>
      <c r="DR46" s="102"/>
      <c r="DV46" s="101"/>
      <c r="DW46" s="101"/>
      <c r="EA46" s="102"/>
      <c r="EB46" s="102"/>
      <c r="EF46" s="101"/>
      <c r="EG46" s="109"/>
      <c r="EK46" s="101"/>
      <c r="EL46" s="101"/>
      <c r="EP46" s="101"/>
      <c r="EQ46" s="101"/>
      <c r="EU46" s="51" t="s">
        <v>1291</v>
      </c>
      <c r="EZ46" s="69" t="s">
        <v>573</v>
      </c>
      <c r="FA46" s="69" t="s">
        <v>589</v>
      </c>
      <c r="FB46" s="69" t="s">
        <v>590</v>
      </c>
      <c r="FC46" s="69" t="s">
        <v>591</v>
      </c>
      <c r="FD46" s="69" t="s">
        <v>592</v>
      </c>
      <c r="FE46" s="51" t="s">
        <v>1291</v>
      </c>
      <c r="FJ46" s="70" t="s">
        <v>77</v>
      </c>
      <c r="FK46" s="70">
        <v>810660</v>
      </c>
      <c r="FL46" s="70">
        <v>778368</v>
      </c>
      <c r="FM46" s="70">
        <v>1583321</v>
      </c>
      <c r="FN46" s="72"/>
      <c r="FO46" s="71" t="s">
        <v>9278</v>
      </c>
      <c r="FP46" s="71">
        <v>5609</v>
      </c>
      <c r="GD46" s="70" t="s">
        <v>5597</v>
      </c>
      <c r="GE46" s="70">
        <v>91.41</v>
      </c>
      <c r="GI46" s="69" t="s">
        <v>1790</v>
      </c>
      <c r="GJ46" s="69" t="s">
        <v>574</v>
      </c>
      <c r="GK46" s="69" t="s">
        <v>1791</v>
      </c>
      <c r="GL46" s="69" t="s">
        <v>1792</v>
      </c>
      <c r="GN46" s="101"/>
      <c r="GO46" s="101"/>
      <c r="GS46" s="70" t="s">
        <v>9948</v>
      </c>
      <c r="GT46" s="70">
        <v>11000</v>
      </c>
      <c r="GX46" s="50" t="s">
        <v>587</v>
      </c>
      <c r="HC46" s="50" t="s">
        <v>1788</v>
      </c>
      <c r="HM46" s="51" t="s">
        <v>1789</v>
      </c>
      <c r="HR46" s="71" t="s">
        <v>10671</v>
      </c>
      <c r="HS46" s="71">
        <v>34482</v>
      </c>
      <c r="HW46" s="70" t="s">
        <v>5767</v>
      </c>
      <c r="HX46" s="70">
        <v>219</v>
      </c>
      <c r="IB46" s="71" t="s">
        <v>10828</v>
      </c>
      <c r="IC46" s="71">
        <v>2676.64</v>
      </c>
      <c r="IL46" s="102"/>
      <c r="IM46" s="102"/>
      <c r="IQ46" s="50" t="s">
        <v>581</v>
      </c>
      <c r="IV46" s="50" t="s">
        <v>1290</v>
      </c>
      <c r="JA46" s="71" t="s">
        <v>585</v>
      </c>
      <c r="JC46" s="71">
        <v>6656</v>
      </c>
      <c r="JF46" s="51" t="s">
        <v>1789</v>
      </c>
      <c r="JP46" s="128" t="s">
        <v>5231</v>
      </c>
      <c r="JQ46" s="70">
        <v>115.19</v>
      </c>
      <c r="JR46" s="70">
        <v>24.781915999999999</v>
      </c>
      <c r="JS46" s="70">
        <v>120.999695</v>
      </c>
      <c r="JU46" s="69" t="s">
        <v>1292</v>
      </c>
      <c r="JV46" s="69" t="s">
        <v>1293</v>
      </c>
      <c r="JZ46" s="70" t="s">
        <v>1837</v>
      </c>
      <c r="KA46" s="70">
        <v>33.67</v>
      </c>
      <c r="KB46" s="70">
        <v>0</v>
      </c>
      <c r="KC46" s="70">
        <v>41.07</v>
      </c>
      <c r="KD46" s="70">
        <v>0</v>
      </c>
      <c r="KE46" s="71" t="s">
        <v>12568</v>
      </c>
      <c r="KF46" s="71">
        <v>180</v>
      </c>
      <c r="KG46" s="71">
        <v>40.382899999999999</v>
      </c>
      <c r="KH46" s="71">
        <v>-105.0909</v>
      </c>
      <c r="KJ46" s="71" t="s">
        <v>2384</v>
      </c>
      <c r="KK46" s="71">
        <v>34853</v>
      </c>
      <c r="KL46" s="71">
        <v>34853</v>
      </c>
      <c r="KM46" s="71">
        <v>48073</v>
      </c>
      <c r="KN46" s="71">
        <v>0</v>
      </c>
    </row>
    <row r="47" spans="1:300" ht="96.5" thickBot="1">
      <c r="A47" s="102"/>
      <c r="B47" s="102"/>
      <c r="F47" s="102"/>
      <c r="G47" s="102"/>
      <c r="K47" s="102"/>
      <c r="L47" s="102"/>
      <c r="P47" s="102"/>
      <c r="Q47" s="102"/>
      <c r="U47" s="69" t="s">
        <v>1292</v>
      </c>
      <c r="V47" s="69" t="s">
        <v>1293</v>
      </c>
      <c r="Z47" s="102"/>
      <c r="AA47" s="102"/>
      <c r="AE47" s="51" t="s">
        <v>1291</v>
      </c>
      <c r="AF47"/>
      <c r="AG47"/>
      <c r="AH47"/>
      <c r="AI47"/>
      <c r="AT47" s="51" t="s">
        <v>588</v>
      </c>
      <c r="AY47" s="70" t="s">
        <v>1405</v>
      </c>
      <c r="AZ47" s="70">
        <v>112238</v>
      </c>
      <c r="BA47" s="70">
        <v>0</v>
      </c>
      <c r="BB47" s="70">
        <v>262484.43</v>
      </c>
      <c r="BC47" s="70">
        <v>121181.94</v>
      </c>
      <c r="BD47" s="52" t="s">
        <v>580</v>
      </c>
      <c r="BI47" s="71" t="s">
        <v>1868</v>
      </c>
      <c r="BJ47" s="71">
        <v>1542</v>
      </c>
      <c r="BS47" s="52" t="s">
        <v>580</v>
      </c>
      <c r="BX47" s="51" t="s">
        <v>1301</v>
      </c>
      <c r="CC47"/>
      <c r="CD47"/>
      <c r="CE47"/>
      <c r="CF47"/>
      <c r="CG47"/>
      <c r="CH47" s="70" t="s">
        <v>1850</v>
      </c>
      <c r="CI47" s="70">
        <v>61.02</v>
      </c>
      <c r="CM47" s="89" t="s">
        <v>8441</v>
      </c>
      <c r="CN47" s="904"/>
      <c r="CO47" s="904"/>
      <c r="CP47" s="904"/>
      <c r="CQ47" s="904"/>
      <c r="CW47" s="70" t="s">
        <v>1846</v>
      </c>
      <c r="CX47" s="70">
        <v>3.57</v>
      </c>
      <c r="CY47" s="70">
        <v>0</v>
      </c>
      <c r="CZ47" s="70">
        <v>17.22</v>
      </c>
      <c r="DA47" s="70">
        <v>17.22</v>
      </c>
      <c r="DB47"/>
      <c r="DC47"/>
      <c r="DD47"/>
      <c r="DE47"/>
      <c r="DF47"/>
      <c r="DL47" s="50" t="s">
        <v>595</v>
      </c>
      <c r="DQ47" s="102"/>
      <c r="DR47" s="102"/>
      <c r="DV47" s="101"/>
      <c r="DW47" s="101"/>
      <c r="EA47" s="102"/>
      <c r="EB47" s="102"/>
      <c r="EF47" s="101"/>
      <c r="EG47" s="109"/>
      <c r="EK47" s="101"/>
      <c r="EL47" s="101"/>
      <c r="EP47" s="101"/>
      <c r="EQ47" s="101"/>
      <c r="EU47" s="69" t="s">
        <v>1292</v>
      </c>
      <c r="EV47" s="69" t="s">
        <v>1293</v>
      </c>
      <c r="EZ47" s="70" t="s">
        <v>4760</v>
      </c>
      <c r="FA47" s="70">
        <v>207686</v>
      </c>
      <c r="FB47" s="70">
        <v>0</v>
      </c>
      <c r="FC47" s="70">
        <v>0</v>
      </c>
      <c r="FD47" s="70">
        <v>0</v>
      </c>
      <c r="FE47" s="69" t="s">
        <v>1292</v>
      </c>
      <c r="FF47" s="69" t="s">
        <v>1293</v>
      </c>
      <c r="FJ47" s="71" t="s">
        <v>76</v>
      </c>
      <c r="FK47" s="71">
        <v>329612</v>
      </c>
      <c r="FL47" s="71">
        <v>329612</v>
      </c>
      <c r="FM47" s="71">
        <v>472759</v>
      </c>
      <c r="FN47" s="73"/>
      <c r="FO47" s="70" t="s">
        <v>9279</v>
      </c>
      <c r="FP47" s="70">
        <v>54189</v>
      </c>
      <c r="FY47" s="51" t="s">
        <v>572</v>
      </c>
      <c r="GD47" s="71" t="s">
        <v>5598</v>
      </c>
      <c r="GE47" s="71">
        <v>71.44</v>
      </c>
      <c r="GI47" s="70" t="s">
        <v>9769</v>
      </c>
      <c r="GJ47" s="70">
        <v>21133</v>
      </c>
      <c r="GK47" s="70">
        <v>31.435171</v>
      </c>
      <c r="GL47" s="70">
        <v>130.464304</v>
      </c>
      <c r="GN47" s="101"/>
      <c r="GO47" s="101"/>
      <c r="GS47" s="71" t="s">
        <v>9949</v>
      </c>
      <c r="GT47" s="71">
        <v>1500</v>
      </c>
      <c r="HH47" s="51" t="s">
        <v>1291</v>
      </c>
      <c r="HM47" s="126" t="s">
        <v>1790</v>
      </c>
      <c r="HN47" s="69" t="s">
        <v>574</v>
      </c>
      <c r="HO47" s="69" t="s">
        <v>1791</v>
      </c>
      <c r="HP47" s="69" t="s">
        <v>1792</v>
      </c>
      <c r="HR47" s="70" t="s">
        <v>10672</v>
      </c>
      <c r="HS47" s="70">
        <v>6908</v>
      </c>
      <c r="HW47" s="71" t="s">
        <v>5768</v>
      </c>
      <c r="HX47" s="71">
        <v>25280</v>
      </c>
      <c r="IB47" s="70" t="s">
        <v>10829</v>
      </c>
      <c r="IC47" s="70">
        <v>679.71</v>
      </c>
      <c r="IG47" s="51" t="s">
        <v>600</v>
      </c>
      <c r="IL47" s="102"/>
      <c r="IM47" s="102"/>
      <c r="JA47" s="70" t="s">
        <v>586</v>
      </c>
      <c r="JC47" s="70">
        <v>5001</v>
      </c>
      <c r="JF47" s="126" t="s">
        <v>1790</v>
      </c>
      <c r="JG47" s="69" t="s">
        <v>574</v>
      </c>
      <c r="JH47" s="69" t="s">
        <v>1791</v>
      </c>
      <c r="JI47" s="69" t="s">
        <v>1792</v>
      </c>
      <c r="JK47" s="50" t="s">
        <v>1290</v>
      </c>
      <c r="JP47" s="129" t="s">
        <v>5232</v>
      </c>
      <c r="JQ47" s="71">
        <v>6296.67</v>
      </c>
      <c r="JR47" s="71">
        <v>31.349249</v>
      </c>
      <c r="JS47" s="71">
        <v>120.985861</v>
      </c>
      <c r="JU47" s="70" t="s">
        <v>11539</v>
      </c>
      <c r="JV47" s="70">
        <v>8739</v>
      </c>
      <c r="JZ47" s="50" t="s">
        <v>593</v>
      </c>
      <c r="KE47" s="50" t="s">
        <v>587</v>
      </c>
      <c r="KJ47" s="50" t="s">
        <v>593</v>
      </c>
    </row>
    <row r="48" spans="1:300" ht="138.5" thickBot="1">
      <c r="A48" s="102"/>
      <c r="B48" s="102"/>
      <c r="F48" s="102"/>
      <c r="G48" s="102"/>
      <c r="K48" s="102"/>
      <c r="L48" s="102"/>
      <c r="P48" s="102"/>
      <c r="Q48" s="102"/>
      <c r="U48" s="70" t="s">
        <v>5401</v>
      </c>
      <c r="V48" s="70">
        <v>47364</v>
      </c>
      <c r="Z48" s="102"/>
      <c r="AA48" s="102"/>
      <c r="AE48" s="69" t="s">
        <v>1292</v>
      </c>
      <c r="AF48" s="69" t="s">
        <v>1293</v>
      </c>
      <c r="AG48"/>
      <c r="AH48"/>
      <c r="AI48"/>
      <c r="AO48" s="51" t="s">
        <v>588</v>
      </c>
      <c r="AT48" s="69" t="s">
        <v>573</v>
      </c>
      <c r="AU48" s="69" t="s">
        <v>589</v>
      </c>
      <c r="AV48" s="69" t="s">
        <v>590</v>
      </c>
      <c r="AW48" s="69" t="s">
        <v>591</v>
      </c>
      <c r="AX48" s="69" t="s">
        <v>592</v>
      </c>
      <c r="AY48" s="71" t="s">
        <v>1407</v>
      </c>
      <c r="AZ48" s="71">
        <v>1947.6</v>
      </c>
      <c r="BA48" s="71">
        <v>0</v>
      </c>
      <c r="BB48" s="71">
        <v>1635.3</v>
      </c>
      <c r="BC48" s="71">
        <v>0</v>
      </c>
      <c r="BI48" s="70" t="s">
        <v>577</v>
      </c>
      <c r="BJ48" s="70">
        <v>547</v>
      </c>
      <c r="BN48" s="51" t="s">
        <v>596</v>
      </c>
      <c r="BX48" s="69" t="s">
        <v>1292</v>
      </c>
      <c r="BY48" s="69" t="s">
        <v>597</v>
      </c>
      <c r="BZ48" s="69" t="s">
        <v>598</v>
      </c>
      <c r="CC48"/>
      <c r="CD48"/>
      <c r="CE48"/>
      <c r="CF48"/>
      <c r="CG48"/>
      <c r="CH48" s="71" t="s">
        <v>1851</v>
      </c>
      <c r="CI48" s="71">
        <v>15.1</v>
      </c>
      <c r="CM48" s="50" t="s">
        <v>593</v>
      </c>
      <c r="CR48" s="51" t="s">
        <v>620</v>
      </c>
      <c r="CW48" s="71" t="s">
        <v>1847</v>
      </c>
      <c r="CX48" s="71">
        <v>5.96</v>
      </c>
      <c r="CY48" s="71">
        <v>0</v>
      </c>
      <c r="CZ48" s="71">
        <v>113.27</v>
      </c>
      <c r="DA48" s="71">
        <v>113.27</v>
      </c>
      <c r="DB48"/>
      <c r="DC48"/>
      <c r="DD48"/>
      <c r="DE48"/>
      <c r="DF48"/>
      <c r="DG48" s="51" t="s">
        <v>588</v>
      </c>
      <c r="DQ48" s="102"/>
      <c r="DR48" s="102"/>
      <c r="DV48" s="101"/>
      <c r="DW48" s="101"/>
      <c r="EA48" s="102"/>
      <c r="EB48" s="102"/>
      <c r="EF48" s="101"/>
      <c r="EG48" s="109"/>
      <c r="EK48" s="101"/>
      <c r="EL48" s="101"/>
      <c r="EP48" s="101"/>
      <c r="EQ48" s="101"/>
      <c r="EU48" s="70" t="s">
        <v>2758</v>
      </c>
      <c r="EV48" s="70">
        <v>32098</v>
      </c>
      <c r="EZ48" s="71" t="s">
        <v>2385</v>
      </c>
      <c r="FA48" s="71">
        <v>155437</v>
      </c>
      <c r="FB48" s="71">
        <v>0</v>
      </c>
      <c r="FC48" s="71">
        <v>1208</v>
      </c>
      <c r="FD48" s="71">
        <v>0</v>
      </c>
      <c r="FE48" s="70" t="s">
        <v>4492</v>
      </c>
      <c r="FF48" s="70">
        <v>69000</v>
      </c>
      <c r="FJ48" s="70" t="s">
        <v>81</v>
      </c>
      <c r="FK48" s="70">
        <v>53428</v>
      </c>
      <c r="FL48" s="70">
        <v>53428</v>
      </c>
      <c r="FM48" s="70">
        <v>135605</v>
      </c>
      <c r="FN48" s="72"/>
      <c r="FO48" s="71" t="s">
        <v>9280</v>
      </c>
      <c r="FP48" s="71">
        <v>18932</v>
      </c>
      <c r="FT48" s="51" t="s">
        <v>1291</v>
      </c>
      <c r="FY48" s="69" t="s">
        <v>573</v>
      </c>
      <c r="FZ48" s="69" t="s">
        <v>574</v>
      </c>
      <c r="GD48" s="70" t="s">
        <v>5599</v>
      </c>
      <c r="GE48" s="70">
        <v>0.22</v>
      </c>
      <c r="GI48" s="71" t="s">
        <v>9770</v>
      </c>
      <c r="GJ48" s="71">
        <v>18396</v>
      </c>
      <c r="GK48" s="71">
        <v>31.844176000000001</v>
      </c>
      <c r="GL48" s="71">
        <v>130.29048599999999</v>
      </c>
      <c r="GN48" s="101"/>
      <c r="GO48" s="101"/>
      <c r="GS48" s="70" t="s">
        <v>9950</v>
      </c>
      <c r="GT48" s="70">
        <v>41000</v>
      </c>
      <c r="HH48" s="69" t="s">
        <v>1292</v>
      </c>
      <c r="HI48" s="69" t="s">
        <v>1293</v>
      </c>
      <c r="HM48" s="128" t="s">
        <v>75</v>
      </c>
      <c r="HN48" s="70">
        <v>428.34</v>
      </c>
      <c r="HO48" s="70">
        <v>25.050425000000001</v>
      </c>
      <c r="HP48" s="70">
        <v>121.374455</v>
      </c>
      <c r="HR48" s="50" t="s">
        <v>587</v>
      </c>
      <c r="HW48" s="70" t="s">
        <v>5769</v>
      </c>
      <c r="HX48" s="70">
        <v>23081</v>
      </c>
      <c r="IB48" s="71" t="s">
        <v>10830</v>
      </c>
      <c r="IC48" s="71">
        <v>725.7</v>
      </c>
      <c r="IG48" s="52" t="s">
        <v>185</v>
      </c>
      <c r="IL48" s="102"/>
      <c r="IM48" s="102"/>
      <c r="JA48" s="50" t="s">
        <v>587</v>
      </c>
      <c r="JF48" s="128" t="s">
        <v>4893</v>
      </c>
      <c r="JG48" s="70">
        <v>58.33</v>
      </c>
      <c r="JH48" s="70">
        <v>25.079903999999999</v>
      </c>
      <c r="JI48" s="70">
        <v>121.568006</v>
      </c>
      <c r="JP48" s="128" t="s">
        <v>5233</v>
      </c>
      <c r="JQ48" s="70">
        <v>6469.05</v>
      </c>
      <c r="JR48" s="70">
        <v>31.32788</v>
      </c>
      <c r="JS48" s="70">
        <v>121.000739</v>
      </c>
      <c r="JU48" s="71" t="s">
        <v>11540</v>
      </c>
      <c r="JV48" s="71">
        <v>3718</v>
      </c>
    </row>
    <row r="49" spans="1:298" ht="138.5" thickBot="1">
      <c r="A49" s="102"/>
      <c r="B49" s="102"/>
      <c r="F49" s="102"/>
      <c r="G49" s="102"/>
      <c r="K49" s="102"/>
      <c r="L49" s="102"/>
      <c r="P49" s="102"/>
      <c r="Q49" s="102"/>
      <c r="U49" s="71" t="s">
        <v>5402</v>
      </c>
      <c r="V49" s="71">
        <v>32590</v>
      </c>
      <c r="Z49" s="102"/>
      <c r="AA49" s="102"/>
      <c r="AE49" s="70" t="s">
        <v>6026</v>
      </c>
      <c r="AF49" s="70">
        <v>26787</v>
      </c>
      <c r="AG49"/>
      <c r="AH49"/>
      <c r="AI49"/>
      <c r="AJ49" s="51" t="s">
        <v>588</v>
      </c>
      <c r="AO49" s="69" t="s">
        <v>573</v>
      </c>
      <c r="AP49" s="69" t="s">
        <v>589</v>
      </c>
      <c r="AQ49" s="69" t="s">
        <v>590</v>
      </c>
      <c r="AR49" s="69" t="s">
        <v>591</v>
      </c>
      <c r="AS49" s="69" t="s">
        <v>592</v>
      </c>
      <c r="AT49" s="70" t="s">
        <v>81</v>
      </c>
      <c r="AU49" s="70">
        <v>271.23</v>
      </c>
      <c r="AV49" s="70">
        <v>88</v>
      </c>
      <c r="AW49" s="70">
        <v>635.78</v>
      </c>
      <c r="AX49" s="70">
        <v>429.35</v>
      </c>
      <c r="AY49" s="70" t="s">
        <v>1859</v>
      </c>
      <c r="AZ49" s="70">
        <v>854.7</v>
      </c>
      <c r="BA49" s="70">
        <v>0</v>
      </c>
      <c r="BB49" s="70">
        <v>1551.09</v>
      </c>
      <c r="BC49" s="70">
        <v>0</v>
      </c>
      <c r="BD49" s="50" t="s">
        <v>1290</v>
      </c>
      <c r="BI49" s="71" t="s">
        <v>7455</v>
      </c>
      <c r="BJ49" s="71">
        <v>11</v>
      </c>
      <c r="BN49" s="69" t="s">
        <v>583</v>
      </c>
      <c r="BO49" s="69" t="s">
        <v>597</v>
      </c>
      <c r="BP49" s="69" t="s">
        <v>598</v>
      </c>
      <c r="BS49" s="50" t="s">
        <v>595</v>
      </c>
      <c r="BX49" s="70" t="s">
        <v>8131</v>
      </c>
      <c r="BY49" s="70">
        <v>7588.86</v>
      </c>
      <c r="BZ49" s="70">
        <v>0</v>
      </c>
      <c r="CC49" s="50" t="s">
        <v>846</v>
      </c>
      <c r="CD49"/>
      <c r="CE49"/>
      <c r="CF49"/>
      <c r="CG49"/>
      <c r="CH49" s="70" t="s">
        <v>1854</v>
      </c>
      <c r="CI49" s="70">
        <v>27.94</v>
      </c>
      <c r="CR49" s="52" t="s">
        <v>8599</v>
      </c>
      <c r="CW49" s="70" t="s">
        <v>79</v>
      </c>
      <c r="CX49" s="70">
        <v>207.94</v>
      </c>
      <c r="CY49" s="70">
        <v>2.4700000000000002</v>
      </c>
      <c r="CZ49" s="70">
        <v>471.58</v>
      </c>
      <c r="DA49" s="70">
        <v>459.38</v>
      </c>
      <c r="DB49" s="50" t="s">
        <v>846</v>
      </c>
      <c r="DC49"/>
      <c r="DD49"/>
      <c r="DE49"/>
      <c r="DF49"/>
      <c r="DG49" s="69" t="s">
        <v>573</v>
      </c>
      <c r="DH49" s="69" t="s">
        <v>589</v>
      </c>
      <c r="DI49" s="69" t="s">
        <v>590</v>
      </c>
      <c r="DJ49" s="69" t="s">
        <v>591</v>
      </c>
      <c r="DK49" s="69" t="s">
        <v>592</v>
      </c>
      <c r="DQ49" s="102"/>
      <c r="DR49" s="102"/>
      <c r="DV49" s="101"/>
      <c r="DW49" s="101"/>
      <c r="EA49" s="102"/>
      <c r="EB49" s="102"/>
      <c r="EF49" s="101"/>
      <c r="EG49" s="109"/>
      <c r="EK49" s="101"/>
      <c r="EL49" s="101"/>
      <c r="EP49" s="101"/>
      <c r="EQ49" s="101"/>
      <c r="EU49" s="71" t="s">
        <v>2385</v>
      </c>
      <c r="EV49" s="71">
        <v>33337</v>
      </c>
      <c r="EZ49" s="70" t="s">
        <v>2758</v>
      </c>
      <c r="FA49" s="70">
        <v>140641</v>
      </c>
      <c r="FB49" s="70">
        <v>0</v>
      </c>
      <c r="FC49" s="70">
        <v>0</v>
      </c>
      <c r="FD49" s="70">
        <v>0</v>
      </c>
      <c r="FE49" s="71" t="s">
        <v>4493</v>
      </c>
      <c r="FF49" s="71">
        <v>68100</v>
      </c>
      <c r="FJ49" s="71" t="s">
        <v>1412</v>
      </c>
      <c r="FK49" s="71">
        <v>44410</v>
      </c>
      <c r="FL49" s="71">
        <v>44410</v>
      </c>
      <c r="FM49" s="71">
        <v>93103</v>
      </c>
      <c r="FN49" s="73"/>
      <c r="FO49" s="70" t="s">
        <v>9281</v>
      </c>
      <c r="FP49" s="70">
        <v>540</v>
      </c>
      <c r="FT49" s="69" t="s">
        <v>1292</v>
      </c>
      <c r="FU49" s="69" t="s">
        <v>1293</v>
      </c>
      <c r="FY49" s="70" t="s">
        <v>76</v>
      </c>
      <c r="FZ49" s="70">
        <v>6308208</v>
      </c>
      <c r="GD49" s="71" t="s">
        <v>5600</v>
      </c>
      <c r="GE49" s="71">
        <v>25030.720000000001</v>
      </c>
      <c r="GI49" s="70" t="s">
        <v>9771</v>
      </c>
      <c r="GJ49" s="70">
        <v>9475</v>
      </c>
      <c r="GK49" s="70">
        <v>35.042540000000002</v>
      </c>
      <c r="GL49" s="70">
        <v>136.112968</v>
      </c>
      <c r="GN49" s="101"/>
      <c r="GO49" s="101"/>
      <c r="GS49" s="71" t="s">
        <v>9951</v>
      </c>
      <c r="GT49" s="71">
        <v>500</v>
      </c>
      <c r="GX49" s="51" t="s">
        <v>588</v>
      </c>
      <c r="HC49" s="51" t="s">
        <v>1789</v>
      </c>
      <c r="HH49" s="70" t="s">
        <v>10492</v>
      </c>
      <c r="HI49" s="70">
        <v>2411</v>
      </c>
      <c r="HM49" s="129" t="s">
        <v>4695</v>
      </c>
      <c r="HN49" s="71">
        <v>13840.46</v>
      </c>
      <c r="HO49" s="71">
        <v>31.010100000000001</v>
      </c>
      <c r="HP49" s="71">
        <v>121.1808</v>
      </c>
      <c r="HW49" s="71" t="s">
        <v>5770</v>
      </c>
      <c r="HX49" s="71">
        <v>1581</v>
      </c>
      <c r="IB49" s="70" t="s">
        <v>10831</v>
      </c>
      <c r="IC49" s="70">
        <v>1032.44</v>
      </c>
      <c r="IL49" s="102"/>
      <c r="IM49" s="102"/>
      <c r="IQ49" s="51" t="s">
        <v>582</v>
      </c>
      <c r="IV49" s="51" t="s">
        <v>1291</v>
      </c>
      <c r="JF49" s="129" t="s">
        <v>4894</v>
      </c>
      <c r="JG49" s="71">
        <v>12246.22</v>
      </c>
      <c r="JH49" s="71">
        <v>31.342994999999998</v>
      </c>
      <c r="JI49" s="71">
        <v>120.97930100000001</v>
      </c>
      <c r="JP49" s="129" t="s">
        <v>5234</v>
      </c>
      <c r="JQ49" s="71">
        <v>2230.69</v>
      </c>
      <c r="JR49" s="71">
        <v>32.443013000000001</v>
      </c>
      <c r="JS49" s="71">
        <v>119.88082</v>
      </c>
      <c r="JU49" s="70" t="s">
        <v>11541</v>
      </c>
      <c r="JV49" s="70">
        <v>348</v>
      </c>
    </row>
    <row r="50" spans="1:298" ht="138.5" thickBot="1">
      <c r="A50" s="102"/>
      <c r="B50" s="102"/>
      <c r="F50" s="102"/>
      <c r="G50" s="102"/>
      <c r="K50" s="102"/>
      <c r="L50" s="102"/>
      <c r="P50" s="102"/>
      <c r="Q50" s="102"/>
      <c r="U50" s="70" t="s">
        <v>5403</v>
      </c>
      <c r="V50" s="70">
        <v>14208</v>
      </c>
      <c r="Z50" s="102"/>
      <c r="AA50" s="102"/>
      <c r="AE50" s="71" t="s">
        <v>6027</v>
      </c>
      <c r="AF50" s="71">
        <v>560</v>
      </c>
      <c r="AG50"/>
      <c r="AH50"/>
      <c r="AI50"/>
      <c r="AJ50" s="69" t="s">
        <v>573</v>
      </c>
      <c r="AK50" s="69" t="s">
        <v>589</v>
      </c>
      <c r="AL50" s="69" t="s">
        <v>590</v>
      </c>
      <c r="AM50" s="69" t="s">
        <v>591</v>
      </c>
      <c r="AN50" s="69" t="s">
        <v>592</v>
      </c>
      <c r="AO50" s="70" t="s">
        <v>577</v>
      </c>
      <c r="AP50" s="70">
        <v>29024.07</v>
      </c>
      <c r="AQ50" s="70">
        <v>21793.97</v>
      </c>
      <c r="AR50" s="70">
        <v>104824</v>
      </c>
      <c r="AS50" s="70">
        <v>10416.709999999999</v>
      </c>
      <c r="AT50" s="71" t="s">
        <v>577</v>
      </c>
      <c r="AU50" s="71">
        <v>39474.1</v>
      </c>
      <c r="AV50" s="71">
        <v>9375.1</v>
      </c>
      <c r="AW50" s="71">
        <v>99485.59</v>
      </c>
      <c r="AX50" s="71">
        <v>99485.59</v>
      </c>
      <c r="AY50" s="71" t="s">
        <v>1868</v>
      </c>
      <c r="AZ50" s="71">
        <v>253.9</v>
      </c>
      <c r="BA50" s="71">
        <v>0</v>
      </c>
      <c r="BB50" s="71">
        <v>897.02</v>
      </c>
      <c r="BC50" s="71">
        <v>0</v>
      </c>
      <c r="BI50" s="70" t="s">
        <v>1853</v>
      </c>
      <c r="BJ50" s="70">
        <v>30</v>
      </c>
      <c r="BN50" s="70" t="s">
        <v>7768</v>
      </c>
      <c r="BO50" s="70">
        <v>17779</v>
      </c>
      <c r="BP50" s="70">
        <v>7622</v>
      </c>
      <c r="BX50" s="71" t="s">
        <v>8132</v>
      </c>
      <c r="BY50" s="71">
        <v>10517.23</v>
      </c>
      <c r="BZ50" s="71">
        <v>0</v>
      </c>
      <c r="CC50"/>
      <c r="CD50"/>
      <c r="CE50"/>
      <c r="CF50"/>
      <c r="CG50"/>
      <c r="CH50" s="71" t="s">
        <v>1407</v>
      </c>
      <c r="CI50" s="71">
        <v>40.1</v>
      </c>
      <c r="CW50" s="71" t="s">
        <v>1405</v>
      </c>
      <c r="CX50" s="71">
        <v>583.24</v>
      </c>
      <c r="CY50" s="71">
        <v>0</v>
      </c>
      <c r="CZ50" s="71">
        <v>798.31</v>
      </c>
      <c r="DA50" s="71">
        <v>798.31</v>
      </c>
      <c r="DB50"/>
      <c r="DC50"/>
      <c r="DD50"/>
      <c r="DE50"/>
      <c r="DF50"/>
      <c r="DG50" s="70" t="s">
        <v>1840</v>
      </c>
      <c r="DH50" s="70">
        <v>235.41</v>
      </c>
      <c r="DI50" s="72"/>
      <c r="DJ50" s="70">
        <v>6785.16</v>
      </c>
      <c r="DK50" s="72"/>
      <c r="DL50" s="51" t="s">
        <v>596</v>
      </c>
      <c r="DQ50" s="102"/>
      <c r="DR50" s="102"/>
      <c r="DV50" s="101"/>
      <c r="DW50" s="101"/>
      <c r="EA50" s="102"/>
      <c r="EB50" s="102"/>
      <c r="EF50" s="101"/>
      <c r="EG50" s="109"/>
      <c r="EK50" s="101"/>
      <c r="EL50" s="101"/>
      <c r="EP50" s="101"/>
      <c r="EQ50" s="101"/>
      <c r="EU50" s="70" t="s">
        <v>2384</v>
      </c>
      <c r="EV50" s="70">
        <v>2222</v>
      </c>
      <c r="EZ50" s="50" t="s">
        <v>593</v>
      </c>
      <c r="FE50" s="70" t="s">
        <v>3047</v>
      </c>
      <c r="FF50" s="70">
        <v>9800</v>
      </c>
      <c r="FJ50" s="70" t="s">
        <v>1413</v>
      </c>
      <c r="FK50" s="70">
        <v>16488</v>
      </c>
      <c r="FL50" s="70">
        <v>16488</v>
      </c>
      <c r="FM50" s="70">
        <v>39721</v>
      </c>
      <c r="FN50" s="72"/>
      <c r="FO50" s="71" t="s">
        <v>9282</v>
      </c>
      <c r="FP50" s="71">
        <v>5661</v>
      </c>
      <c r="FT50" s="70" t="s">
        <v>9449</v>
      </c>
      <c r="FU50" s="70">
        <v>45078</v>
      </c>
      <c r="FY50" s="71" t="s">
        <v>171</v>
      </c>
      <c r="FZ50" s="73"/>
      <c r="GD50" s="70" t="s">
        <v>5601</v>
      </c>
      <c r="GE50" s="70">
        <v>2731.7</v>
      </c>
      <c r="GI50" s="71" t="s">
        <v>9772</v>
      </c>
      <c r="GJ50" s="71">
        <v>740</v>
      </c>
      <c r="GK50" s="71">
        <v>20.550485999999999</v>
      </c>
      <c r="GL50" s="71">
        <v>106.034775</v>
      </c>
      <c r="GN50" s="101"/>
      <c r="GO50" s="101"/>
      <c r="GS50" s="50" t="s">
        <v>587</v>
      </c>
      <c r="GX50" s="69" t="s">
        <v>573</v>
      </c>
      <c r="GY50" s="69" t="s">
        <v>589</v>
      </c>
      <c r="GZ50" s="69" t="s">
        <v>590</v>
      </c>
      <c r="HA50" s="69" t="s">
        <v>591</v>
      </c>
      <c r="HB50" s="69" t="s">
        <v>592</v>
      </c>
      <c r="HC50" s="69" t="s">
        <v>1790</v>
      </c>
      <c r="HD50" s="69" t="s">
        <v>574</v>
      </c>
      <c r="HE50" s="69" t="s">
        <v>1791</v>
      </c>
      <c r="HF50" s="69" t="s">
        <v>1792</v>
      </c>
      <c r="HH50" s="71" t="s">
        <v>10493</v>
      </c>
      <c r="HI50" s="71">
        <v>13739</v>
      </c>
      <c r="HM50" s="128" t="s">
        <v>4696</v>
      </c>
      <c r="HN50" s="70">
        <v>12821.21</v>
      </c>
      <c r="HO50" s="70">
        <v>29.2713</v>
      </c>
      <c r="HP50" s="70">
        <v>106.14360000000001</v>
      </c>
      <c r="HW50" s="70" t="s">
        <v>5771</v>
      </c>
      <c r="HX50" s="70">
        <v>903</v>
      </c>
      <c r="IB50" s="50" t="s">
        <v>587</v>
      </c>
      <c r="IG50" s="50" t="s">
        <v>601</v>
      </c>
      <c r="IL50" s="102"/>
      <c r="IM50" s="102"/>
      <c r="IQ50" s="69" t="s">
        <v>583</v>
      </c>
      <c r="IR50" s="69" t="s">
        <v>574</v>
      </c>
      <c r="IV50" s="69" t="s">
        <v>1292</v>
      </c>
      <c r="IW50" s="69" t="s">
        <v>1293</v>
      </c>
      <c r="JF50" s="128" t="s">
        <v>4895</v>
      </c>
      <c r="JG50" s="70">
        <v>1217.6099999999999</v>
      </c>
      <c r="JH50" s="70">
        <v>31.505153</v>
      </c>
      <c r="JI50" s="70">
        <v>120.922662</v>
      </c>
      <c r="JK50" s="51" t="s">
        <v>1291</v>
      </c>
      <c r="JP50" s="128" t="s">
        <v>5235</v>
      </c>
      <c r="JQ50" s="70">
        <v>7649.34</v>
      </c>
      <c r="JR50" s="70">
        <v>22.57103</v>
      </c>
      <c r="JS50" s="70">
        <v>113.457725</v>
      </c>
      <c r="JU50" s="71" t="s">
        <v>36</v>
      </c>
      <c r="JV50" s="71">
        <v>3405</v>
      </c>
      <c r="JZ50" s="51" t="s">
        <v>594</v>
      </c>
      <c r="KE50" s="51" t="s">
        <v>588</v>
      </c>
      <c r="KJ50" s="51" t="s">
        <v>594</v>
      </c>
    </row>
    <row r="51" spans="1:298" ht="138.5" thickBot="1">
      <c r="A51" s="102"/>
      <c r="B51" s="102"/>
      <c r="F51" s="102"/>
      <c r="G51" s="102"/>
      <c r="K51" s="102"/>
      <c r="L51" s="102"/>
      <c r="P51" s="102"/>
      <c r="Q51" s="102"/>
      <c r="U51" s="71" t="s">
        <v>5404</v>
      </c>
      <c r="V51" s="71">
        <v>14060</v>
      </c>
      <c r="Z51" s="102"/>
      <c r="AA51" s="102"/>
      <c r="AE51" s="70" t="s">
        <v>6028</v>
      </c>
      <c r="AF51" s="70">
        <v>22</v>
      </c>
      <c r="AG51"/>
      <c r="AH51"/>
      <c r="AI51"/>
      <c r="AJ51" s="70" t="s">
        <v>577</v>
      </c>
      <c r="AK51" s="70">
        <v>222795</v>
      </c>
      <c r="AL51" s="70">
        <v>90478</v>
      </c>
      <c r="AM51" s="70">
        <v>488930</v>
      </c>
      <c r="AN51" s="70">
        <v>330927</v>
      </c>
      <c r="AO51" s="71" t="s">
        <v>1405</v>
      </c>
      <c r="AP51" s="71">
        <v>17005.91</v>
      </c>
      <c r="AQ51" s="71">
        <v>14610.76</v>
      </c>
      <c r="AR51" s="71">
        <v>22179</v>
      </c>
      <c r="AS51" s="71">
        <v>3028</v>
      </c>
      <c r="AT51" s="70" t="s">
        <v>575</v>
      </c>
      <c r="AU51" s="70">
        <v>56.7</v>
      </c>
      <c r="AV51" s="70">
        <v>0</v>
      </c>
      <c r="AW51" s="70">
        <v>87.12</v>
      </c>
      <c r="AX51" s="70">
        <v>87.12</v>
      </c>
      <c r="AY51" s="70" t="s">
        <v>577</v>
      </c>
      <c r="AZ51" s="70">
        <v>2021.6</v>
      </c>
      <c r="BA51" s="70">
        <v>0</v>
      </c>
      <c r="BB51" s="70">
        <v>4464.66</v>
      </c>
      <c r="BC51" s="70">
        <v>0</v>
      </c>
      <c r="BI51" s="71" t="s">
        <v>1412</v>
      </c>
      <c r="BJ51" s="71">
        <v>21</v>
      </c>
      <c r="BN51" s="71" t="s">
        <v>7769</v>
      </c>
      <c r="BO51" s="71">
        <v>1104</v>
      </c>
      <c r="BP51" s="71">
        <v>0</v>
      </c>
      <c r="BX51" s="70" t="s">
        <v>8133</v>
      </c>
      <c r="BY51" s="70">
        <v>155435.67000000001</v>
      </c>
      <c r="BZ51" s="70">
        <v>0</v>
      </c>
      <c r="CC51"/>
      <c r="CD51"/>
      <c r="CE51"/>
      <c r="CF51"/>
      <c r="CG51"/>
      <c r="CH51" s="70" t="s">
        <v>1860</v>
      </c>
      <c r="CI51" s="70">
        <v>81.37</v>
      </c>
      <c r="CM51" s="51" t="s">
        <v>594</v>
      </c>
      <c r="CR51" s="50" t="s">
        <v>622</v>
      </c>
      <c r="CW51" s="70" t="s">
        <v>1406</v>
      </c>
      <c r="CX51" s="70">
        <v>5.36</v>
      </c>
      <c r="CY51" s="70">
        <v>0</v>
      </c>
      <c r="CZ51" s="70">
        <v>7.32</v>
      </c>
      <c r="DA51" s="70">
        <v>7.32</v>
      </c>
      <c r="DB51"/>
      <c r="DC51"/>
      <c r="DD51"/>
      <c r="DE51"/>
      <c r="DF51"/>
      <c r="DG51" s="71" t="s">
        <v>577</v>
      </c>
      <c r="DH51" s="71">
        <v>771.2</v>
      </c>
      <c r="DI51" s="73"/>
      <c r="DJ51" s="71">
        <v>2080.3000000000002</v>
      </c>
      <c r="DK51" s="73"/>
      <c r="DL51" s="69" t="s">
        <v>583</v>
      </c>
      <c r="DM51" s="69" t="s">
        <v>597</v>
      </c>
      <c r="DN51" s="69" t="s">
        <v>598</v>
      </c>
      <c r="DQ51" s="102"/>
      <c r="DR51" s="102"/>
      <c r="DV51" s="101"/>
      <c r="DW51" s="101"/>
      <c r="EA51" s="102"/>
      <c r="EB51" s="102"/>
      <c r="EF51" s="101"/>
      <c r="EG51" s="109"/>
      <c r="EK51" s="101"/>
      <c r="EL51" s="101"/>
      <c r="EP51" s="101"/>
      <c r="EQ51" s="101"/>
      <c r="EU51" s="50" t="s">
        <v>587</v>
      </c>
      <c r="FE51" s="50" t="s">
        <v>587</v>
      </c>
      <c r="FJ51" s="71" t="s">
        <v>575</v>
      </c>
      <c r="FK51" s="71">
        <v>16597</v>
      </c>
      <c r="FL51" s="71">
        <v>16597</v>
      </c>
      <c r="FM51" s="71">
        <v>25338</v>
      </c>
      <c r="FN51" s="73"/>
      <c r="FO51" s="70" t="s">
        <v>9283</v>
      </c>
      <c r="FP51" s="70">
        <v>58240</v>
      </c>
      <c r="FT51" s="71" t="s">
        <v>9450</v>
      </c>
      <c r="FU51" s="71">
        <v>1191</v>
      </c>
      <c r="FY51" s="70" t="s">
        <v>171</v>
      </c>
      <c r="FZ51" s="72"/>
      <c r="GD51" s="71" t="s">
        <v>5602</v>
      </c>
      <c r="GE51" s="71">
        <v>176.45</v>
      </c>
      <c r="GI51" s="70" t="s">
        <v>9773</v>
      </c>
      <c r="GJ51" s="70">
        <v>86004</v>
      </c>
      <c r="GK51" s="70">
        <v>0</v>
      </c>
      <c r="GL51" s="70">
        <v>0</v>
      </c>
      <c r="GN51" s="101"/>
      <c r="GO51" s="101"/>
      <c r="GX51" s="70" t="s">
        <v>2385</v>
      </c>
      <c r="GY51" s="70">
        <v>29562</v>
      </c>
      <c r="GZ51" s="70">
        <v>0</v>
      </c>
      <c r="HA51" s="70">
        <v>87849</v>
      </c>
      <c r="HB51" s="70">
        <v>0</v>
      </c>
      <c r="HC51" s="70" t="s">
        <v>10322</v>
      </c>
      <c r="HD51" s="70">
        <v>219</v>
      </c>
      <c r="HE51" s="70">
        <v>31.56887</v>
      </c>
      <c r="HF51" s="70">
        <v>120.28857000000001</v>
      </c>
      <c r="HH51" s="70" t="s">
        <v>10494</v>
      </c>
      <c r="HI51" s="70">
        <v>19897</v>
      </c>
      <c r="HM51" s="129" t="s">
        <v>4697</v>
      </c>
      <c r="HN51" s="71">
        <v>6776.54</v>
      </c>
      <c r="HO51" s="71">
        <v>31.713498999999999</v>
      </c>
      <c r="HP51" s="71">
        <v>120.712373</v>
      </c>
      <c r="HR51" s="51" t="s">
        <v>588</v>
      </c>
      <c r="HW51" s="71" t="s">
        <v>36</v>
      </c>
      <c r="HX51" s="71">
        <v>2859</v>
      </c>
      <c r="IL51" s="102"/>
      <c r="IM51" s="102"/>
      <c r="IQ51" s="70" t="s">
        <v>2759</v>
      </c>
      <c r="IR51" s="70">
        <v>5734</v>
      </c>
      <c r="IV51" s="70" t="s">
        <v>11209</v>
      </c>
      <c r="IW51" s="70">
        <v>1959</v>
      </c>
      <c r="JA51" s="51" t="s">
        <v>588</v>
      </c>
      <c r="JF51" s="129" t="s">
        <v>4896</v>
      </c>
      <c r="JG51" s="71">
        <v>364.23</v>
      </c>
      <c r="JH51" s="71">
        <v>30.473585</v>
      </c>
      <c r="JI51" s="71">
        <v>103.98386600000001</v>
      </c>
      <c r="JK51" s="69" t="s">
        <v>1292</v>
      </c>
      <c r="JL51" s="69" t="s">
        <v>1293</v>
      </c>
      <c r="JP51" s="129" t="s">
        <v>5236</v>
      </c>
      <c r="JQ51" s="71">
        <v>2111.9499999999998</v>
      </c>
      <c r="JR51" s="71">
        <v>29.770129000000001</v>
      </c>
      <c r="JS51" s="71">
        <v>106.700526</v>
      </c>
      <c r="JU51" s="50" t="s">
        <v>587</v>
      </c>
      <c r="JZ51" s="52" t="s">
        <v>580</v>
      </c>
      <c r="KE51" s="69" t="s">
        <v>573</v>
      </c>
      <c r="KF51" s="69" t="s">
        <v>589</v>
      </c>
      <c r="KG51" s="69" t="s">
        <v>590</v>
      </c>
      <c r="KH51" s="69" t="s">
        <v>591</v>
      </c>
      <c r="KI51" s="69" t="s">
        <v>592</v>
      </c>
      <c r="KJ51" s="52" t="s">
        <v>580</v>
      </c>
    </row>
    <row r="52" spans="1:298" ht="138.5" thickBot="1">
      <c r="A52" s="102"/>
      <c r="B52" s="102"/>
      <c r="F52" s="102"/>
      <c r="G52" s="102"/>
      <c r="K52" s="102"/>
      <c r="L52" s="102"/>
      <c r="P52" s="102"/>
      <c r="Q52" s="102"/>
      <c r="U52" s="70" t="s">
        <v>5405</v>
      </c>
      <c r="V52" s="70">
        <v>13010</v>
      </c>
      <c r="Z52" s="102"/>
      <c r="AA52" s="102"/>
      <c r="AE52" s="71" t="s">
        <v>6029</v>
      </c>
      <c r="AF52" s="71">
        <v>6</v>
      </c>
      <c r="AG52"/>
      <c r="AH52"/>
      <c r="AI52"/>
      <c r="AJ52" s="71" t="s">
        <v>79</v>
      </c>
      <c r="AK52" s="71">
        <v>15660</v>
      </c>
      <c r="AL52" s="71">
        <v>25914</v>
      </c>
      <c r="AM52" s="71">
        <v>35691</v>
      </c>
      <c r="AN52" s="71">
        <v>14</v>
      </c>
      <c r="AO52" s="70" t="s">
        <v>1598</v>
      </c>
      <c r="AP52" s="70">
        <v>12844.16</v>
      </c>
      <c r="AQ52" s="70">
        <v>11466.27</v>
      </c>
      <c r="AR52" s="70">
        <v>30955</v>
      </c>
      <c r="AS52" s="70">
        <v>1380.73</v>
      </c>
      <c r="AT52" s="71" t="s">
        <v>1412</v>
      </c>
      <c r="AU52" s="71">
        <v>34.56</v>
      </c>
      <c r="AV52" s="71">
        <v>0</v>
      </c>
      <c r="AW52" s="71">
        <v>67.02</v>
      </c>
      <c r="AX52" s="71">
        <v>67.02</v>
      </c>
      <c r="AY52" s="50" t="s">
        <v>593</v>
      </c>
      <c r="BD52" s="51" t="s">
        <v>1291</v>
      </c>
      <c r="BI52" s="70" t="s">
        <v>1867</v>
      </c>
      <c r="BJ52" s="70">
        <v>19</v>
      </c>
      <c r="BN52" s="50" t="s">
        <v>599</v>
      </c>
      <c r="BS52" s="51" t="s">
        <v>596</v>
      </c>
      <c r="BX52" s="50" t="s">
        <v>599</v>
      </c>
      <c r="CC52" s="51" t="s">
        <v>847</v>
      </c>
      <c r="CD52"/>
      <c r="CE52"/>
      <c r="CF52"/>
      <c r="CG52"/>
      <c r="CH52" s="71" t="s">
        <v>1409</v>
      </c>
      <c r="CI52" s="71">
        <v>28.7</v>
      </c>
      <c r="CM52" s="52" t="s">
        <v>1787</v>
      </c>
      <c r="CW52" s="71" t="s">
        <v>78</v>
      </c>
      <c r="CX52" s="71">
        <v>39.200000000000003</v>
      </c>
      <c r="CY52" s="71">
        <v>0</v>
      </c>
      <c r="CZ52" s="71">
        <v>93.68</v>
      </c>
      <c r="DA52" s="71">
        <v>93.68</v>
      </c>
      <c r="DB52" s="51" t="s">
        <v>847</v>
      </c>
      <c r="DC52"/>
      <c r="DD52"/>
      <c r="DE52"/>
      <c r="DF52"/>
      <c r="DG52" s="50" t="s">
        <v>593</v>
      </c>
      <c r="DL52" s="70" t="s">
        <v>8903</v>
      </c>
      <c r="DM52" s="70">
        <v>47830.400000000001</v>
      </c>
      <c r="DN52" s="70">
        <v>47796.2</v>
      </c>
      <c r="DQ52" s="102"/>
      <c r="DR52" s="102"/>
      <c r="DV52" s="101"/>
      <c r="DW52" s="101"/>
      <c r="EA52" s="102"/>
      <c r="EB52" s="102"/>
      <c r="EF52" s="101"/>
      <c r="EG52" s="109"/>
      <c r="EK52" s="101"/>
      <c r="EL52" s="101"/>
      <c r="EP52" s="101"/>
      <c r="EQ52" s="101"/>
      <c r="FJ52" s="70" t="s">
        <v>1859</v>
      </c>
      <c r="FK52" s="70">
        <v>39026</v>
      </c>
      <c r="FL52" s="70">
        <v>39026</v>
      </c>
      <c r="FM52" s="70">
        <v>64293</v>
      </c>
      <c r="FN52" s="72"/>
      <c r="FO52" s="71" t="s">
        <v>9284</v>
      </c>
      <c r="FP52" s="71">
        <v>25849</v>
      </c>
      <c r="FT52" s="50" t="s">
        <v>587</v>
      </c>
      <c r="FY52" s="71" t="s">
        <v>171</v>
      </c>
      <c r="FZ52" s="73"/>
      <c r="GD52" s="70" t="s">
        <v>5603</v>
      </c>
      <c r="GE52" s="70">
        <v>890.9</v>
      </c>
      <c r="GI52" s="50" t="s">
        <v>587</v>
      </c>
      <c r="GN52" s="101"/>
      <c r="GO52" s="101"/>
      <c r="GX52" s="71" t="s">
        <v>2758</v>
      </c>
      <c r="GY52" s="71">
        <v>58406</v>
      </c>
      <c r="GZ52" s="71">
        <v>0</v>
      </c>
      <c r="HA52" s="71">
        <v>134419.65</v>
      </c>
      <c r="HB52" s="71">
        <v>0</v>
      </c>
      <c r="HC52" s="71" t="s">
        <v>10323</v>
      </c>
      <c r="HD52" s="71">
        <v>0</v>
      </c>
      <c r="HE52" s="71">
        <v>31.298999999999999</v>
      </c>
      <c r="HF52" s="71">
        <v>120.5853</v>
      </c>
      <c r="HH52" s="71" t="s">
        <v>10495</v>
      </c>
      <c r="HI52" s="71">
        <v>11873</v>
      </c>
      <c r="HM52" s="50" t="s">
        <v>587</v>
      </c>
      <c r="HR52" s="69" t="s">
        <v>573</v>
      </c>
      <c r="HS52" s="69" t="s">
        <v>589</v>
      </c>
      <c r="HT52" s="69" t="s">
        <v>590</v>
      </c>
      <c r="HU52" s="69" t="s">
        <v>591</v>
      </c>
      <c r="HV52" s="69" t="s">
        <v>592</v>
      </c>
      <c r="HW52" s="50" t="s">
        <v>581</v>
      </c>
      <c r="IL52" s="102"/>
      <c r="IM52" s="102"/>
      <c r="IQ52" s="71" t="s">
        <v>2761</v>
      </c>
      <c r="IR52" s="71">
        <v>1061</v>
      </c>
      <c r="IV52" s="71" t="s">
        <v>11210</v>
      </c>
      <c r="IW52" s="71">
        <v>5510</v>
      </c>
      <c r="JA52" s="69" t="s">
        <v>573</v>
      </c>
      <c r="JC52" s="69" t="s">
        <v>589</v>
      </c>
      <c r="JD52" s="69" t="s">
        <v>590</v>
      </c>
      <c r="JE52" s="69" t="s">
        <v>591</v>
      </c>
      <c r="JF52" s="128" t="s">
        <v>4897</v>
      </c>
      <c r="JG52" s="70">
        <v>1716.97</v>
      </c>
      <c r="JH52" s="70">
        <v>29.754995000000001</v>
      </c>
      <c r="JI52" s="70">
        <v>106.664092</v>
      </c>
      <c r="JK52" s="70" t="s">
        <v>11376</v>
      </c>
      <c r="JL52" s="70">
        <v>21045.11</v>
      </c>
      <c r="JP52" s="128" t="s">
        <v>5237</v>
      </c>
      <c r="JQ52" s="70">
        <v>1299.9100000000001</v>
      </c>
      <c r="JR52" s="70">
        <v>30.468178999999999</v>
      </c>
      <c r="JS52" s="70">
        <v>103.98612799999999</v>
      </c>
      <c r="KE52" s="70" t="s">
        <v>76</v>
      </c>
      <c r="KF52" s="70">
        <v>5519.71</v>
      </c>
      <c r="KG52" s="70">
        <v>0</v>
      </c>
      <c r="KH52" s="70">
        <v>7199.65</v>
      </c>
      <c r="KI52" s="70">
        <v>0</v>
      </c>
    </row>
    <row r="53" spans="1:298" ht="69.5" thickBot="1">
      <c r="A53" s="102"/>
      <c r="B53" s="102"/>
      <c r="F53" s="102"/>
      <c r="G53" s="102"/>
      <c r="K53" s="102"/>
      <c r="L53" s="102"/>
      <c r="P53" s="102"/>
      <c r="Q53" s="102"/>
      <c r="U53" s="71" t="s">
        <v>5406</v>
      </c>
      <c r="V53" s="71">
        <v>8441</v>
      </c>
      <c r="Z53" s="102"/>
      <c r="AA53" s="102"/>
      <c r="AE53" s="50" t="s">
        <v>587</v>
      </c>
      <c r="AF53"/>
      <c r="AG53"/>
      <c r="AH53"/>
      <c r="AI53"/>
      <c r="AJ53" s="70" t="s">
        <v>1868</v>
      </c>
      <c r="AK53" s="70">
        <v>6950</v>
      </c>
      <c r="AL53" s="70">
        <v>5544</v>
      </c>
      <c r="AM53" s="70">
        <v>22863</v>
      </c>
      <c r="AN53" s="70">
        <v>10788</v>
      </c>
      <c r="AO53" s="50" t="s">
        <v>593</v>
      </c>
      <c r="AT53" s="70" t="s">
        <v>3055</v>
      </c>
      <c r="AU53" s="70">
        <v>67.05</v>
      </c>
      <c r="AV53" s="70">
        <v>4.37</v>
      </c>
      <c r="AW53" s="70">
        <v>1595.78</v>
      </c>
      <c r="AX53" s="70">
        <v>1484</v>
      </c>
      <c r="BD53" s="69" t="s">
        <v>1292</v>
      </c>
      <c r="BE53" s="69" t="s">
        <v>1293</v>
      </c>
      <c r="BI53" s="71" t="s">
        <v>2613</v>
      </c>
      <c r="BJ53" s="71">
        <v>8</v>
      </c>
      <c r="BS53" s="69" t="s">
        <v>583</v>
      </c>
      <c r="BT53" s="69" t="s">
        <v>597</v>
      </c>
      <c r="BU53" s="69" t="s">
        <v>598</v>
      </c>
      <c r="CC53" s="50" t="s">
        <v>848</v>
      </c>
      <c r="CD53"/>
      <c r="CE53"/>
      <c r="CF53"/>
      <c r="CG53"/>
      <c r="CH53" s="70" t="s">
        <v>1863</v>
      </c>
      <c r="CI53" s="70">
        <v>11.74</v>
      </c>
      <c r="CW53" s="70" t="s">
        <v>1850</v>
      </c>
      <c r="CX53" s="70">
        <v>259.92</v>
      </c>
      <c r="CY53" s="70">
        <v>0</v>
      </c>
      <c r="CZ53" s="70">
        <v>490.18</v>
      </c>
      <c r="DA53" s="70">
        <v>490.18</v>
      </c>
      <c r="DB53" s="52" t="s">
        <v>12672</v>
      </c>
      <c r="DC53"/>
      <c r="DD53"/>
      <c r="DE53"/>
      <c r="DF53"/>
      <c r="DL53" s="71" t="s">
        <v>8904</v>
      </c>
      <c r="DM53" s="71">
        <v>17216.62</v>
      </c>
      <c r="DN53" s="71">
        <v>16897.900000000001</v>
      </c>
      <c r="DQ53" s="102"/>
      <c r="DR53" s="102"/>
      <c r="DV53" s="101"/>
      <c r="DW53" s="101"/>
      <c r="EA53" s="102"/>
      <c r="EB53" s="102"/>
      <c r="EF53" s="101"/>
      <c r="EG53" s="109"/>
      <c r="EK53" s="101"/>
      <c r="EL53" s="101"/>
      <c r="EP53" s="101"/>
      <c r="EQ53" s="101"/>
      <c r="EZ53" s="51" t="s">
        <v>594</v>
      </c>
      <c r="FJ53" s="71" t="s">
        <v>9161</v>
      </c>
      <c r="FK53" s="71">
        <v>9776</v>
      </c>
      <c r="FL53" s="71">
        <v>9776</v>
      </c>
      <c r="FM53" s="71">
        <v>52271</v>
      </c>
      <c r="FN53" s="73"/>
      <c r="FO53" s="50" t="s">
        <v>587</v>
      </c>
      <c r="FY53" s="70" t="s">
        <v>171</v>
      </c>
      <c r="FZ53" s="72"/>
      <c r="GD53" s="71" t="s">
        <v>5604</v>
      </c>
      <c r="GE53" s="71">
        <v>1147.17</v>
      </c>
      <c r="GN53" s="101"/>
      <c r="GO53" s="101"/>
      <c r="GS53" s="51" t="s">
        <v>588</v>
      </c>
      <c r="GX53" s="70" t="s">
        <v>76</v>
      </c>
      <c r="GY53" s="70">
        <v>136123</v>
      </c>
      <c r="GZ53" s="70">
        <v>0</v>
      </c>
      <c r="HA53" s="70">
        <v>217211.7</v>
      </c>
      <c r="HB53" s="70">
        <v>0</v>
      </c>
      <c r="HC53" s="70" t="s">
        <v>10324</v>
      </c>
      <c r="HD53" s="70">
        <v>430</v>
      </c>
      <c r="HE53" s="70">
        <v>12.928699999999999</v>
      </c>
      <c r="HF53" s="70">
        <v>77.682820000000007</v>
      </c>
      <c r="HH53" s="70" t="s">
        <v>10496</v>
      </c>
      <c r="HI53" s="70">
        <v>5985</v>
      </c>
      <c r="HR53" s="70" t="s">
        <v>1408</v>
      </c>
      <c r="HS53" s="70">
        <v>423498</v>
      </c>
      <c r="HT53" s="70">
        <v>0</v>
      </c>
      <c r="HU53" s="70">
        <v>1094688</v>
      </c>
      <c r="HV53" s="70">
        <v>0</v>
      </c>
      <c r="IB53" s="51" t="s">
        <v>588</v>
      </c>
      <c r="IG53" s="51" t="s">
        <v>602</v>
      </c>
      <c r="IL53" s="102"/>
      <c r="IM53" s="102"/>
      <c r="IQ53" s="70" t="s">
        <v>11023</v>
      </c>
      <c r="IR53" s="70">
        <v>18874</v>
      </c>
      <c r="IV53" s="70" t="s">
        <v>11211</v>
      </c>
      <c r="IW53" s="70">
        <v>8013</v>
      </c>
      <c r="JA53" s="70" t="s">
        <v>76</v>
      </c>
      <c r="JC53" s="70">
        <v>349164</v>
      </c>
      <c r="JD53" s="70">
        <v>349164</v>
      </c>
      <c r="JE53" s="70">
        <v>539278</v>
      </c>
      <c r="JF53" s="129" t="s">
        <v>4898</v>
      </c>
      <c r="JG53" s="71">
        <v>4223.2299999999996</v>
      </c>
      <c r="JH53" s="71">
        <v>31.886462000000002</v>
      </c>
      <c r="JI53" s="71">
        <v>118.81035300000001</v>
      </c>
      <c r="JK53" s="71" t="s">
        <v>11377</v>
      </c>
      <c r="JL53" s="71">
        <v>20527.88</v>
      </c>
      <c r="JP53" s="129" t="s">
        <v>5238</v>
      </c>
      <c r="JQ53" s="71">
        <v>611.32000000000005</v>
      </c>
      <c r="JR53" s="71">
        <v>31.655078</v>
      </c>
      <c r="JS53" s="71">
        <v>-106.358913</v>
      </c>
      <c r="JZ53" s="50" t="s">
        <v>595</v>
      </c>
      <c r="KE53" s="71" t="s">
        <v>79</v>
      </c>
      <c r="KF53" s="71">
        <v>1921.15</v>
      </c>
      <c r="KG53" s="71">
        <v>0</v>
      </c>
      <c r="KH53" s="71">
        <v>4005.21</v>
      </c>
      <c r="KI53" s="71">
        <v>0</v>
      </c>
      <c r="KJ53" s="50" t="s">
        <v>595</v>
      </c>
    </row>
    <row r="54" spans="1:298" ht="138.5" thickBot="1">
      <c r="A54" s="102"/>
      <c r="B54" s="102"/>
      <c r="F54" s="102"/>
      <c r="G54" s="102"/>
      <c r="K54" s="102"/>
      <c r="L54" s="102"/>
      <c r="P54" s="102"/>
      <c r="Q54" s="102"/>
      <c r="U54" s="70" t="s">
        <v>3047</v>
      </c>
      <c r="V54" s="70">
        <v>14490</v>
      </c>
      <c r="Z54" s="102"/>
      <c r="AA54" s="102"/>
      <c r="AE54"/>
      <c r="AF54"/>
      <c r="AG54"/>
      <c r="AH54"/>
      <c r="AI54"/>
      <c r="AJ54" s="71" t="s">
        <v>1847</v>
      </c>
      <c r="AK54" s="71">
        <v>1464</v>
      </c>
      <c r="AL54" s="71">
        <v>1278</v>
      </c>
      <c r="AM54" s="71">
        <v>21580</v>
      </c>
      <c r="AN54" s="71">
        <v>1561</v>
      </c>
      <c r="AT54" s="71" t="s">
        <v>6267</v>
      </c>
      <c r="AU54" s="71">
        <v>44.07</v>
      </c>
      <c r="AV54" s="71">
        <v>0</v>
      </c>
      <c r="AW54" s="71">
        <v>399.86</v>
      </c>
      <c r="AX54" s="71">
        <v>399.86</v>
      </c>
      <c r="BD54" s="70" t="s">
        <v>6886</v>
      </c>
      <c r="BE54" s="70">
        <v>0</v>
      </c>
      <c r="BI54" s="50" t="s">
        <v>578</v>
      </c>
      <c r="BS54" s="70" t="s">
        <v>8014</v>
      </c>
      <c r="BT54" s="70">
        <v>99658</v>
      </c>
      <c r="BU54" s="70">
        <v>0</v>
      </c>
      <c r="CC54"/>
      <c r="CD54"/>
      <c r="CE54"/>
      <c r="CF54"/>
      <c r="CG54"/>
      <c r="CH54" s="71" t="s">
        <v>1864</v>
      </c>
      <c r="CI54" s="71">
        <v>30.37</v>
      </c>
      <c r="CM54" s="50" t="s">
        <v>1800</v>
      </c>
      <c r="CR54" s="51" t="s">
        <v>623</v>
      </c>
      <c r="CW54" s="71" t="s">
        <v>1851</v>
      </c>
      <c r="CX54" s="71">
        <v>42.2</v>
      </c>
      <c r="CY54" s="71">
        <v>0</v>
      </c>
      <c r="CZ54" s="71">
        <v>127.11</v>
      </c>
      <c r="DA54" s="71">
        <v>127.11</v>
      </c>
      <c r="DB54"/>
      <c r="DC54"/>
      <c r="DD54"/>
      <c r="DE54"/>
      <c r="DF54"/>
      <c r="DL54" s="50" t="s">
        <v>599</v>
      </c>
      <c r="DQ54" s="102"/>
      <c r="DR54" s="102"/>
      <c r="DV54" s="101"/>
      <c r="DW54" s="101"/>
      <c r="EA54" s="102"/>
      <c r="EB54" s="102"/>
      <c r="EF54" s="101"/>
      <c r="EG54" s="109"/>
      <c r="EK54" s="101"/>
      <c r="EL54" s="101"/>
      <c r="EP54" s="101"/>
      <c r="EQ54" s="101"/>
      <c r="EU54" s="51" t="s">
        <v>588</v>
      </c>
      <c r="EZ54" s="52" t="s">
        <v>1289</v>
      </c>
      <c r="FE54" s="51" t="s">
        <v>588</v>
      </c>
      <c r="FJ54" s="50" t="s">
        <v>593</v>
      </c>
      <c r="FY54" s="71" t="s">
        <v>171</v>
      </c>
      <c r="FZ54" s="73"/>
      <c r="GD54" s="70" t="s">
        <v>5605</v>
      </c>
      <c r="GE54" s="70">
        <v>0.05</v>
      </c>
      <c r="GN54" s="101"/>
      <c r="GO54" s="101"/>
      <c r="GS54" s="69" t="s">
        <v>573</v>
      </c>
      <c r="GT54" s="69" t="s">
        <v>589</v>
      </c>
      <c r="GU54" s="69" t="s">
        <v>590</v>
      </c>
      <c r="GV54" s="69" t="s">
        <v>591</v>
      </c>
      <c r="GW54" s="69" t="s">
        <v>592</v>
      </c>
      <c r="GX54" s="71" t="s">
        <v>10174</v>
      </c>
      <c r="GY54" s="71">
        <v>54829</v>
      </c>
      <c r="GZ54" s="71">
        <v>0</v>
      </c>
      <c r="HA54" s="71">
        <v>85574.7</v>
      </c>
      <c r="HB54" s="71">
        <v>0</v>
      </c>
      <c r="HC54" s="71" t="s">
        <v>10325</v>
      </c>
      <c r="HD54" s="71">
        <v>225</v>
      </c>
      <c r="HE54" s="71">
        <v>18.563859999999998</v>
      </c>
      <c r="HF54" s="71">
        <v>73.885310000000004</v>
      </c>
      <c r="HH54" s="71" t="s">
        <v>10497</v>
      </c>
      <c r="HI54" s="71">
        <v>67073</v>
      </c>
      <c r="HR54" s="71" t="s">
        <v>76</v>
      </c>
      <c r="HS54" s="71">
        <v>398659</v>
      </c>
      <c r="HT54" s="71">
        <v>0</v>
      </c>
      <c r="HU54" s="71">
        <v>424688</v>
      </c>
      <c r="HV54" s="71">
        <v>0</v>
      </c>
      <c r="IB54" s="69" t="s">
        <v>573</v>
      </c>
      <c r="IC54" s="69" t="s">
        <v>589</v>
      </c>
      <c r="ID54" s="69" t="s">
        <v>590</v>
      </c>
      <c r="IE54" s="69" t="s">
        <v>591</v>
      </c>
      <c r="IF54" s="69" t="s">
        <v>592</v>
      </c>
      <c r="IG54" s="69"/>
      <c r="IH54" s="69" t="s">
        <v>603</v>
      </c>
      <c r="II54" s="69" t="s">
        <v>184</v>
      </c>
      <c r="IJ54" s="69" t="s">
        <v>604</v>
      </c>
      <c r="IK54" s="69" t="s">
        <v>605</v>
      </c>
      <c r="IL54" s="102"/>
      <c r="IM54" s="102"/>
      <c r="IQ54" s="50" t="s">
        <v>587</v>
      </c>
      <c r="IV54" s="71" t="s">
        <v>11212</v>
      </c>
      <c r="IW54" s="71">
        <v>23</v>
      </c>
      <c r="JA54" s="71" t="s">
        <v>576</v>
      </c>
      <c r="JC54" s="71">
        <v>104295</v>
      </c>
      <c r="JD54" s="71">
        <v>117056</v>
      </c>
      <c r="JE54" s="71">
        <v>228707</v>
      </c>
      <c r="JF54" s="128" t="s">
        <v>4899</v>
      </c>
      <c r="JG54" s="70">
        <v>241.39</v>
      </c>
      <c r="JH54" s="70">
        <v>24.929601999999999</v>
      </c>
      <c r="JI54" s="70">
        <v>121.20539599999999</v>
      </c>
      <c r="JK54" s="70" t="s">
        <v>11378</v>
      </c>
      <c r="JL54" s="70">
        <v>2973.58</v>
      </c>
      <c r="JP54" s="128" t="s">
        <v>5239</v>
      </c>
      <c r="JQ54" s="70">
        <v>323.52</v>
      </c>
      <c r="JR54" s="70">
        <v>49.179108999999997</v>
      </c>
      <c r="JS54" s="70">
        <v>16.663292999999999</v>
      </c>
      <c r="JU54" s="51" t="s">
        <v>588</v>
      </c>
      <c r="KE54" s="70" t="s">
        <v>77</v>
      </c>
      <c r="KF54" s="70">
        <v>5181.03</v>
      </c>
      <c r="KG54" s="70">
        <v>0</v>
      </c>
      <c r="KH54" s="70">
        <v>10369.030000000001</v>
      </c>
      <c r="KI54" s="70">
        <v>0</v>
      </c>
    </row>
    <row r="55" spans="1:298" ht="138.5" thickBot="1">
      <c r="A55" s="102"/>
      <c r="B55" s="102"/>
      <c r="F55" s="102"/>
      <c r="G55" s="102"/>
      <c r="K55" s="102"/>
      <c r="L55" s="102"/>
      <c r="P55" s="102"/>
      <c r="Q55" s="102"/>
      <c r="U55" s="50" t="s">
        <v>1788</v>
      </c>
      <c r="Z55" s="102"/>
      <c r="AA55" s="102"/>
      <c r="AE55"/>
      <c r="AF55"/>
      <c r="AG55"/>
      <c r="AH55"/>
      <c r="AI55"/>
      <c r="AJ55" s="70" t="s">
        <v>77</v>
      </c>
      <c r="AK55" s="70">
        <v>17747</v>
      </c>
      <c r="AL55" s="70">
        <v>17747</v>
      </c>
      <c r="AM55" s="70">
        <v>32105</v>
      </c>
      <c r="AN55" s="70">
        <v>2247</v>
      </c>
      <c r="AT55" s="70" t="s">
        <v>2624</v>
      </c>
      <c r="AU55" s="70">
        <v>116.56</v>
      </c>
      <c r="AV55" s="70">
        <v>0</v>
      </c>
      <c r="AW55" s="70">
        <v>153.49</v>
      </c>
      <c r="AX55" s="70">
        <v>153.49</v>
      </c>
      <c r="AY55" s="51" t="s">
        <v>594</v>
      </c>
      <c r="BD55" s="71" t="s">
        <v>6887</v>
      </c>
      <c r="BE55" s="71">
        <v>108.31</v>
      </c>
      <c r="BN55" s="51" t="s">
        <v>600</v>
      </c>
      <c r="BS55" s="71" t="s">
        <v>1303</v>
      </c>
      <c r="BT55" s="71">
        <v>4208</v>
      </c>
      <c r="BU55" s="71">
        <v>0</v>
      </c>
      <c r="BX55" s="51" t="s">
        <v>600</v>
      </c>
      <c r="CC55"/>
      <c r="CD55"/>
      <c r="CE55"/>
      <c r="CF55"/>
      <c r="CG55"/>
      <c r="CH55" s="70" t="s">
        <v>77</v>
      </c>
      <c r="CI55" s="70">
        <v>85.52</v>
      </c>
      <c r="CR55" s="69"/>
      <c r="CS55" s="69" t="s">
        <v>624</v>
      </c>
      <c r="CW55" s="70" t="s">
        <v>77</v>
      </c>
      <c r="CX55" s="70">
        <v>252.84</v>
      </c>
      <c r="CY55" s="70">
        <v>0</v>
      </c>
      <c r="CZ55" s="70">
        <v>463.16</v>
      </c>
      <c r="DA55" s="70">
        <v>463.16</v>
      </c>
      <c r="DB55" s="50" t="s">
        <v>848</v>
      </c>
      <c r="DC55"/>
      <c r="DD55"/>
      <c r="DE55"/>
      <c r="DF55"/>
      <c r="DG55" s="51" t="s">
        <v>594</v>
      </c>
      <c r="DQ55" s="102"/>
      <c r="DR55" s="102"/>
      <c r="DV55" s="101"/>
      <c r="DW55" s="101"/>
      <c r="EA55" s="102"/>
      <c r="EB55" s="102"/>
      <c r="EF55" s="101"/>
      <c r="EG55" s="109"/>
      <c r="EK55" s="101"/>
      <c r="EL55" s="101"/>
      <c r="EP55" s="101"/>
      <c r="EQ55" s="101"/>
      <c r="EU55" s="69" t="s">
        <v>573</v>
      </c>
      <c r="EV55" s="69" t="s">
        <v>589</v>
      </c>
      <c r="EW55" s="69" t="s">
        <v>590</v>
      </c>
      <c r="EX55" s="69" t="s">
        <v>591</v>
      </c>
      <c r="EY55" s="124" t="s">
        <v>592</v>
      </c>
      <c r="FE55" s="69" t="s">
        <v>573</v>
      </c>
      <c r="FF55" s="69" t="s">
        <v>589</v>
      </c>
      <c r="FG55" s="69" t="s">
        <v>590</v>
      </c>
      <c r="FH55" s="69" t="s">
        <v>591</v>
      </c>
      <c r="FI55" s="69" t="s">
        <v>592</v>
      </c>
      <c r="FT55" s="51" t="s">
        <v>588</v>
      </c>
      <c r="FY55" s="70" t="s">
        <v>171</v>
      </c>
      <c r="FZ55" s="72"/>
      <c r="GD55" s="71" t="s">
        <v>5606</v>
      </c>
      <c r="GE55" s="71">
        <v>64041.06</v>
      </c>
      <c r="GI55" s="51" t="s">
        <v>588</v>
      </c>
      <c r="GN55" s="101"/>
      <c r="GO55" s="101"/>
      <c r="GS55" s="70" t="s">
        <v>1863</v>
      </c>
      <c r="GT55" s="70">
        <v>0</v>
      </c>
      <c r="GU55" s="70">
        <v>5</v>
      </c>
      <c r="GV55" s="70">
        <v>281632</v>
      </c>
      <c r="GW55" s="70">
        <v>211118</v>
      </c>
      <c r="GX55" s="50" t="s">
        <v>593</v>
      </c>
      <c r="HC55" s="70" t="s">
        <v>10326</v>
      </c>
      <c r="HD55" s="70">
        <v>4031</v>
      </c>
      <c r="HE55" s="70">
        <v>53.783631</v>
      </c>
      <c r="HF55" s="70">
        <v>-7.447533</v>
      </c>
      <c r="HH55" s="50" t="s">
        <v>587</v>
      </c>
      <c r="HM55" s="51" t="s">
        <v>588</v>
      </c>
      <c r="HR55" s="70" t="s">
        <v>575</v>
      </c>
      <c r="HS55" s="70">
        <v>113709</v>
      </c>
      <c r="HT55" s="70">
        <v>0</v>
      </c>
      <c r="HU55" s="70">
        <v>243854</v>
      </c>
      <c r="HV55" s="70">
        <v>0</v>
      </c>
      <c r="HW55" s="51" t="s">
        <v>582</v>
      </c>
      <c r="IB55" s="70" t="s">
        <v>686</v>
      </c>
      <c r="IC55" s="70">
        <v>87512</v>
      </c>
      <c r="ID55" s="70">
        <v>0</v>
      </c>
      <c r="IE55" s="70">
        <v>183888952</v>
      </c>
      <c r="IF55" s="70">
        <v>0</v>
      </c>
      <c r="IG55" s="72" t="s">
        <v>606</v>
      </c>
      <c r="IH55" s="72"/>
      <c r="II55" s="70" t="s">
        <v>124</v>
      </c>
      <c r="IJ55" s="72"/>
      <c r="IK55" s="72"/>
      <c r="IL55" s="102"/>
      <c r="IM55" s="102"/>
      <c r="IV55" s="70" t="s">
        <v>11213</v>
      </c>
      <c r="IW55" s="70">
        <v>53</v>
      </c>
      <c r="JA55" s="70" t="s">
        <v>575</v>
      </c>
      <c r="JC55" s="70">
        <v>135004</v>
      </c>
      <c r="JD55" s="70">
        <v>112226</v>
      </c>
      <c r="JE55" s="70">
        <v>195799</v>
      </c>
      <c r="JF55" s="50" t="s">
        <v>587</v>
      </c>
      <c r="JK55" s="71" t="s">
        <v>11379</v>
      </c>
      <c r="JL55" s="71">
        <v>1772.04</v>
      </c>
      <c r="JP55" s="50" t="s">
        <v>587</v>
      </c>
      <c r="JU55" s="69" t="s">
        <v>573</v>
      </c>
      <c r="JV55" s="69" t="s">
        <v>589</v>
      </c>
      <c r="JW55" s="69" t="s">
        <v>590</v>
      </c>
      <c r="JX55" s="69" t="s">
        <v>591</v>
      </c>
      <c r="JY55" s="69" t="s">
        <v>592</v>
      </c>
      <c r="KE55" s="71" t="s">
        <v>575</v>
      </c>
      <c r="KF55" s="71">
        <v>30525.5</v>
      </c>
      <c r="KG55" s="71">
        <v>0</v>
      </c>
      <c r="KH55" s="71">
        <v>44197.33</v>
      </c>
      <c r="KI55" s="71">
        <v>0</v>
      </c>
    </row>
    <row r="56" spans="1:298" ht="138.5" thickBot="1">
      <c r="A56" s="50" t="s">
        <v>578</v>
      </c>
      <c r="F56" s="50" t="s">
        <v>578</v>
      </c>
      <c r="K56" s="50" t="s">
        <v>578</v>
      </c>
      <c r="P56" s="50" t="s">
        <v>578</v>
      </c>
      <c r="Z56" s="50" t="s">
        <v>578</v>
      </c>
      <c r="AE56" s="51" t="s">
        <v>588</v>
      </c>
      <c r="AF56"/>
      <c r="AG56"/>
      <c r="AH56"/>
      <c r="AI56"/>
      <c r="AJ56" s="71" t="s">
        <v>1840</v>
      </c>
      <c r="AK56" s="71">
        <v>2601</v>
      </c>
      <c r="AL56" s="71">
        <v>2601</v>
      </c>
      <c r="AM56" s="71">
        <v>14304</v>
      </c>
      <c r="AN56" s="71">
        <v>429</v>
      </c>
      <c r="AO56" s="51" t="s">
        <v>594</v>
      </c>
      <c r="AT56" s="71" t="s">
        <v>1854</v>
      </c>
      <c r="AU56" s="71">
        <v>65.59</v>
      </c>
      <c r="AV56" s="71">
        <v>0</v>
      </c>
      <c r="AW56" s="71">
        <v>174.11</v>
      </c>
      <c r="AX56" s="71">
        <v>174.11</v>
      </c>
      <c r="AY56" s="52" t="s">
        <v>1787</v>
      </c>
      <c r="BD56" s="70" t="s">
        <v>6888</v>
      </c>
      <c r="BE56" s="70">
        <v>21.88</v>
      </c>
      <c r="BN56" s="52" t="s">
        <v>185</v>
      </c>
      <c r="BS56" s="50" t="s">
        <v>599</v>
      </c>
      <c r="BX56" s="52" t="s">
        <v>236</v>
      </c>
      <c r="CC56" s="51" t="s">
        <v>849</v>
      </c>
      <c r="CD56"/>
      <c r="CE56"/>
      <c r="CF56"/>
      <c r="CG56"/>
      <c r="CH56" s="71" t="s">
        <v>2627</v>
      </c>
      <c r="CI56" s="71">
        <v>20.3</v>
      </c>
      <c r="CR56" s="72" t="s">
        <v>625</v>
      </c>
      <c r="CS56" s="70" t="s">
        <v>112</v>
      </c>
      <c r="CW56" s="71" t="s">
        <v>575</v>
      </c>
      <c r="CX56" s="71">
        <v>1.92</v>
      </c>
      <c r="CY56" s="71">
        <v>0</v>
      </c>
      <c r="CZ56" s="71">
        <v>2.93</v>
      </c>
      <c r="DA56" s="71">
        <v>2.93</v>
      </c>
      <c r="DB56"/>
      <c r="DC56"/>
      <c r="DD56"/>
      <c r="DE56"/>
      <c r="DF56"/>
      <c r="DG56" s="52" t="s">
        <v>1787</v>
      </c>
      <c r="DQ56" s="50" t="s">
        <v>578</v>
      </c>
      <c r="DV56" s="50" t="s">
        <v>578</v>
      </c>
      <c r="EA56" s="50" t="s">
        <v>578</v>
      </c>
      <c r="EF56" s="50" t="s">
        <v>578</v>
      </c>
      <c r="EK56" s="50" t="s">
        <v>578</v>
      </c>
      <c r="EP56" s="50" t="s">
        <v>578</v>
      </c>
      <c r="EU56" s="70" t="s">
        <v>2758</v>
      </c>
      <c r="EV56" s="70">
        <v>188956</v>
      </c>
      <c r="EW56" s="70">
        <v>86928</v>
      </c>
      <c r="EX56" s="70">
        <v>417720</v>
      </c>
      <c r="EY56" s="125">
        <v>174753</v>
      </c>
      <c r="EZ56" s="50" t="s">
        <v>1300</v>
      </c>
      <c r="FE56" s="70" t="s">
        <v>77</v>
      </c>
      <c r="FF56" s="70">
        <v>714700</v>
      </c>
      <c r="FG56" s="70">
        <v>714700</v>
      </c>
      <c r="FH56" s="70">
        <v>1446200</v>
      </c>
      <c r="FI56" s="70">
        <v>0</v>
      </c>
      <c r="FO56" s="51" t="s">
        <v>588</v>
      </c>
      <c r="FT56" s="69" t="s">
        <v>573</v>
      </c>
      <c r="FU56" s="69" t="s">
        <v>589</v>
      </c>
      <c r="FV56" s="69" t="s">
        <v>590</v>
      </c>
      <c r="FW56" s="69" t="s">
        <v>591</v>
      </c>
      <c r="FX56" s="69" t="s">
        <v>592</v>
      </c>
      <c r="FY56" s="71" t="s">
        <v>171</v>
      </c>
      <c r="FZ56" s="73"/>
      <c r="GD56" s="70" t="s">
        <v>5607</v>
      </c>
      <c r="GE56" s="70">
        <v>8855.16</v>
      </c>
      <c r="GI56" s="69" t="s">
        <v>573</v>
      </c>
      <c r="GJ56" s="69" t="s">
        <v>589</v>
      </c>
      <c r="GK56" s="69" t="s">
        <v>590</v>
      </c>
      <c r="GL56" s="69" t="s">
        <v>591</v>
      </c>
      <c r="GM56" s="69" t="s">
        <v>592</v>
      </c>
      <c r="GN56" s="50" t="s">
        <v>578</v>
      </c>
      <c r="GS56" s="71" t="s">
        <v>1405</v>
      </c>
      <c r="GT56" s="71">
        <v>24229</v>
      </c>
      <c r="GU56" s="71">
        <v>0.1</v>
      </c>
      <c r="GV56" s="71">
        <v>33142</v>
      </c>
      <c r="GW56" s="71">
        <v>848</v>
      </c>
      <c r="HC56" s="71" t="s">
        <v>10327</v>
      </c>
      <c r="HD56" s="71">
        <v>267</v>
      </c>
      <c r="HE56" s="71">
        <v>1.4655</v>
      </c>
      <c r="HF56" s="71">
        <v>103.7578</v>
      </c>
      <c r="HM56" s="126" t="s">
        <v>573</v>
      </c>
      <c r="HN56" s="69" t="s">
        <v>589</v>
      </c>
      <c r="HO56" s="69" t="s">
        <v>590</v>
      </c>
      <c r="HP56" s="69" t="s">
        <v>591</v>
      </c>
      <c r="HQ56" s="124" t="s">
        <v>592</v>
      </c>
      <c r="HR56" s="71" t="s">
        <v>1413</v>
      </c>
      <c r="HS56" s="71">
        <v>7081</v>
      </c>
      <c r="HT56" s="71">
        <v>0</v>
      </c>
      <c r="HU56" s="71">
        <v>15208</v>
      </c>
      <c r="HV56" s="71">
        <v>0</v>
      </c>
      <c r="HW56" s="69" t="s">
        <v>583</v>
      </c>
      <c r="HX56" s="69" t="s">
        <v>574</v>
      </c>
      <c r="IB56" s="71" t="s">
        <v>1405</v>
      </c>
      <c r="IC56" s="71">
        <v>2524</v>
      </c>
      <c r="ID56" s="71">
        <v>0</v>
      </c>
      <c r="IE56" s="71">
        <v>3253467</v>
      </c>
      <c r="IF56" s="71">
        <v>0</v>
      </c>
      <c r="IG56" s="73" t="s">
        <v>607</v>
      </c>
      <c r="IH56" s="73"/>
      <c r="II56" s="71" t="s">
        <v>124</v>
      </c>
      <c r="IJ56" s="73"/>
      <c r="IK56" s="73"/>
      <c r="IL56" s="50" t="s">
        <v>578</v>
      </c>
      <c r="IV56" s="71" t="s">
        <v>11214</v>
      </c>
      <c r="IW56" s="71">
        <v>116</v>
      </c>
      <c r="JA56" s="71" t="s">
        <v>577</v>
      </c>
      <c r="JC56" s="71">
        <v>69376</v>
      </c>
      <c r="JD56" s="71">
        <v>60140</v>
      </c>
      <c r="JE56" s="71">
        <v>153700</v>
      </c>
      <c r="JK56" s="50" t="s">
        <v>1788</v>
      </c>
      <c r="JU56" s="70" t="s">
        <v>77</v>
      </c>
      <c r="JV56" s="70">
        <v>48054</v>
      </c>
      <c r="JW56" s="70">
        <v>47087</v>
      </c>
      <c r="JX56" s="70">
        <v>96343</v>
      </c>
      <c r="JY56" s="70">
        <v>614</v>
      </c>
      <c r="JZ56" s="51" t="s">
        <v>596</v>
      </c>
      <c r="KE56" s="70" t="s">
        <v>577</v>
      </c>
      <c r="KF56" s="70">
        <v>23521.07</v>
      </c>
      <c r="KG56" s="70">
        <v>0</v>
      </c>
      <c r="KH56" s="70">
        <v>60008.02</v>
      </c>
      <c r="KI56" s="70">
        <v>1751.32</v>
      </c>
      <c r="KJ56" s="51" t="s">
        <v>596</v>
      </c>
    </row>
    <row r="57" spans="1:298" ht="138.5" thickBot="1">
      <c r="AE57" s="69" t="s">
        <v>573</v>
      </c>
      <c r="AF57" s="69" t="s">
        <v>589</v>
      </c>
      <c r="AG57" s="69" t="s">
        <v>590</v>
      </c>
      <c r="AH57" s="69" t="s">
        <v>591</v>
      </c>
      <c r="AI57" s="69"/>
      <c r="AJ57" s="70" t="s">
        <v>1854</v>
      </c>
      <c r="AK57" s="70">
        <v>489</v>
      </c>
      <c r="AL57" s="70">
        <v>566</v>
      </c>
      <c r="AM57" s="70">
        <v>845</v>
      </c>
      <c r="AN57" s="70">
        <v>24</v>
      </c>
      <c r="AO57" s="52" t="s">
        <v>580</v>
      </c>
      <c r="AT57" s="70" t="s">
        <v>1413</v>
      </c>
      <c r="AU57" s="70">
        <v>3.67</v>
      </c>
      <c r="AV57" s="70">
        <v>0</v>
      </c>
      <c r="AW57" s="70">
        <v>9.51</v>
      </c>
      <c r="AX57" s="70">
        <v>9.51</v>
      </c>
      <c r="BD57" s="71" t="s">
        <v>6889</v>
      </c>
      <c r="BE57" s="71">
        <v>32.64</v>
      </c>
      <c r="BI57" s="51" t="s">
        <v>579</v>
      </c>
      <c r="CC57" s="69"/>
      <c r="CD57" s="69" t="s">
        <v>850</v>
      </c>
      <c r="CE57" s="69" t="s">
        <v>851</v>
      </c>
      <c r="CF57"/>
      <c r="CG57"/>
      <c r="CH57" s="50" t="s">
        <v>578</v>
      </c>
      <c r="CM57" s="51" t="s">
        <v>1801</v>
      </c>
      <c r="CR57" s="73" t="s">
        <v>626</v>
      </c>
      <c r="CS57" s="71" t="s">
        <v>132</v>
      </c>
      <c r="CW57" s="70" t="s">
        <v>576</v>
      </c>
      <c r="CX57" s="70">
        <v>12.68</v>
      </c>
      <c r="CY57" s="70">
        <v>0</v>
      </c>
      <c r="CZ57" s="70">
        <v>33.28</v>
      </c>
      <c r="DA57" s="70">
        <v>33.28</v>
      </c>
      <c r="DB57"/>
      <c r="DC57"/>
      <c r="DD57"/>
      <c r="DE57"/>
      <c r="DF57"/>
      <c r="DL57" s="51" t="s">
        <v>600</v>
      </c>
      <c r="EU57" s="71" t="s">
        <v>2385</v>
      </c>
      <c r="EV57" s="71">
        <v>29759</v>
      </c>
      <c r="EW57" s="71">
        <v>15978</v>
      </c>
      <c r="EX57" s="71">
        <v>99446</v>
      </c>
      <c r="EY57" s="139">
        <v>59241</v>
      </c>
      <c r="FE57" s="71" t="s">
        <v>577</v>
      </c>
      <c r="FF57" s="71">
        <v>20300</v>
      </c>
      <c r="FG57" s="71">
        <v>0</v>
      </c>
      <c r="FH57" s="71">
        <v>43400</v>
      </c>
      <c r="FI57" s="71">
        <v>32900</v>
      </c>
      <c r="FJ57" s="51" t="s">
        <v>594</v>
      </c>
      <c r="FO57" s="69" t="s">
        <v>573</v>
      </c>
      <c r="FP57" s="69" t="s">
        <v>589</v>
      </c>
      <c r="FQ57" s="69" t="s">
        <v>590</v>
      </c>
      <c r="FR57" s="69" t="s">
        <v>591</v>
      </c>
      <c r="FS57" s="69" t="s">
        <v>592</v>
      </c>
      <c r="FT57" s="70" t="s">
        <v>1405</v>
      </c>
      <c r="FU57" s="70">
        <v>8489</v>
      </c>
      <c r="FV57" s="70">
        <v>8489</v>
      </c>
      <c r="FW57" s="70">
        <v>9167</v>
      </c>
      <c r="FX57" s="70">
        <v>0</v>
      </c>
      <c r="FY57" s="70" t="s">
        <v>171</v>
      </c>
      <c r="FZ57" s="72"/>
      <c r="GD57" s="71" t="s">
        <v>5608</v>
      </c>
      <c r="GE57" s="71">
        <v>31976</v>
      </c>
      <c r="GI57" s="70" t="s">
        <v>77</v>
      </c>
      <c r="GJ57" s="70">
        <v>595403</v>
      </c>
      <c r="GK57" s="70">
        <v>595403</v>
      </c>
      <c r="GL57" s="70">
        <v>1195745</v>
      </c>
      <c r="GM57" s="70">
        <v>1336</v>
      </c>
      <c r="GS57" s="70" t="s">
        <v>1868</v>
      </c>
      <c r="GT57" s="70">
        <v>5266</v>
      </c>
      <c r="GU57" s="70">
        <v>3.5</v>
      </c>
      <c r="GV57" s="70">
        <v>6670</v>
      </c>
      <c r="GW57" s="70">
        <v>4151</v>
      </c>
      <c r="HC57" s="70" t="s">
        <v>10328</v>
      </c>
      <c r="HD57" s="70">
        <v>0</v>
      </c>
      <c r="HE57" s="70">
        <v>5.3261750000000001</v>
      </c>
      <c r="HF57" s="70">
        <v>100.28676900000001</v>
      </c>
      <c r="HM57" s="128" t="s">
        <v>76</v>
      </c>
      <c r="HN57" s="70">
        <v>557455.15</v>
      </c>
      <c r="HO57" s="72"/>
      <c r="HP57" s="70">
        <v>659640.24</v>
      </c>
      <c r="HQ57" s="141"/>
      <c r="HR57" s="70" t="s">
        <v>1838</v>
      </c>
      <c r="HS57" s="70">
        <v>46</v>
      </c>
      <c r="HT57" s="70">
        <v>0</v>
      </c>
      <c r="HU57" s="70">
        <v>284</v>
      </c>
      <c r="HV57" s="70">
        <v>655</v>
      </c>
      <c r="HW57" s="70" t="s">
        <v>5772</v>
      </c>
      <c r="HX57" s="70">
        <v>48050</v>
      </c>
      <c r="IB57" s="70" t="s">
        <v>9161</v>
      </c>
      <c r="IC57" s="70">
        <v>5278</v>
      </c>
      <c r="ID57" s="70">
        <v>0</v>
      </c>
      <c r="IE57" s="70">
        <v>10882937</v>
      </c>
      <c r="IF57" s="70">
        <v>0</v>
      </c>
      <c r="IG57" s="72" t="s">
        <v>608</v>
      </c>
      <c r="IH57" s="72"/>
      <c r="II57" s="70" t="s">
        <v>124</v>
      </c>
      <c r="IJ57" s="72"/>
      <c r="IK57" s="72"/>
      <c r="IQ57" s="51" t="s">
        <v>588</v>
      </c>
      <c r="IV57" s="70" t="s">
        <v>11215</v>
      </c>
      <c r="IW57" s="70">
        <v>20</v>
      </c>
      <c r="JA57" s="70" t="s">
        <v>9161</v>
      </c>
      <c r="JC57" s="70">
        <v>164911</v>
      </c>
      <c r="JD57" s="70">
        <v>145423</v>
      </c>
      <c r="JE57" s="70">
        <v>416920</v>
      </c>
      <c r="JU57" s="71" t="s">
        <v>76</v>
      </c>
      <c r="JV57" s="71">
        <v>2779</v>
      </c>
      <c r="JW57" s="71">
        <v>2779</v>
      </c>
      <c r="JX57" s="71">
        <v>4432</v>
      </c>
      <c r="JY57" s="71">
        <v>0</v>
      </c>
      <c r="JZ57" s="69" t="s">
        <v>583</v>
      </c>
      <c r="KA57" s="69" t="s">
        <v>597</v>
      </c>
      <c r="KB57" s="69" t="s">
        <v>598</v>
      </c>
      <c r="KE57" s="50" t="s">
        <v>593</v>
      </c>
      <c r="KJ57" s="69" t="s">
        <v>583</v>
      </c>
      <c r="KK57" s="69" t="s">
        <v>597</v>
      </c>
      <c r="KL57" s="69" t="s">
        <v>598</v>
      </c>
    </row>
    <row r="58" spans="1:298" ht="138.5" thickBot="1">
      <c r="U58" s="51" t="s">
        <v>1789</v>
      </c>
      <c r="AE58" s="70" t="s">
        <v>465</v>
      </c>
      <c r="AF58" s="70">
        <v>21</v>
      </c>
      <c r="AG58" s="70">
        <v>21</v>
      </c>
      <c r="AH58" s="70">
        <v>300</v>
      </c>
      <c r="AI58" s="70"/>
      <c r="AJ58" s="71" t="s">
        <v>1842</v>
      </c>
      <c r="AK58" s="71">
        <v>264</v>
      </c>
      <c r="AL58" s="71">
        <v>264</v>
      </c>
      <c r="AM58" s="71">
        <v>357</v>
      </c>
      <c r="AN58" s="71">
        <v>1</v>
      </c>
      <c r="AT58" s="71" t="s">
        <v>1863</v>
      </c>
      <c r="AU58" s="71">
        <v>5.62</v>
      </c>
      <c r="AV58" s="71">
        <v>0</v>
      </c>
      <c r="AW58" s="71">
        <v>129.58000000000001</v>
      </c>
      <c r="AX58" s="71">
        <v>129.58000000000001</v>
      </c>
      <c r="AY58" s="50" t="s">
        <v>1800</v>
      </c>
      <c r="BD58" s="70" t="s">
        <v>6890</v>
      </c>
      <c r="BE58" s="70">
        <v>769.28</v>
      </c>
      <c r="BI58" s="52" t="s">
        <v>1289</v>
      </c>
      <c r="BN58" s="50" t="s">
        <v>601</v>
      </c>
      <c r="BX58" s="50" t="s">
        <v>601</v>
      </c>
      <c r="CC58" s="72" t="s">
        <v>101</v>
      </c>
      <c r="CD58" s="70" t="s">
        <v>12687</v>
      </c>
      <c r="CE58" s="70" t="s">
        <v>909</v>
      </c>
      <c r="CF58"/>
      <c r="CG58"/>
      <c r="CM58" s="69" t="s">
        <v>1790</v>
      </c>
      <c r="CN58" s="69" t="s">
        <v>1802</v>
      </c>
      <c r="CO58" s="69" t="s">
        <v>598</v>
      </c>
      <c r="CR58" s="72" t="s">
        <v>627</v>
      </c>
      <c r="CS58" s="70" t="s">
        <v>112</v>
      </c>
      <c r="CW58" s="71" t="s">
        <v>1854</v>
      </c>
      <c r="CX58" s="71">
        <v>13.8</v>
      </c>
      <c r="CY58" s="71">
        <v>0</v>
      </c>
      <c r="CZ58" s="71">
        <v>29.62</v>
      </c>
      <c r="DA58" s="71">
        <v>29.62</v>
      </c>
      <c r="DB58" s="51" t="s">
        <v>849</v>
      </c>
      <c r="DC58"/>
      <c r="DD58"/>
      <c r="DE58"/>
      <c r="DF58"/>
      <c r="DG58" s="50" t="s">
        <v>1800</v>
      </c>
      <c r="DL58" s="52" t="s">
        <v>185</v>
      </c>
      <c r="EU58" s="70" t="s">
        <v>2384</v>
      </c>
      <c r="EV58" s="70">
        <v>116646</v>
      </c>
      <c r="EW58" s="70">
        <v>101652</v>
      </c>
      <c r="EX58" s="70">
        <v>180084</v>
      </c>
      <c r="EY58" s="125">
        <v>21424</v>
      </c>
      <c r="FE58" s="70" t="s">
        <v>79</v>
      </c>
      <c r="FF58" s="70">
        <v>16200</v>
      </c>
      <c r="FG58" s="70">
        <v>0</v>
      </c>
      <c r="FH58" s="70">
        <v>33400</v>
      </c>
      <c r="FI58" s="70">
        <v>33400</v>
      </c>
      <c r="FJ58" s="52" t="s">
        <v>1787</v>
      </c>
      <c r="FO58" s="70" t="s">
        <v>2758</v>
      </c>
      <c r="FP58" s="70">
        <v>426490</v>
      </c>
      <c r="FQ58" s="70">
        <v>0</v>
      </c>
      <c r="FR58" s="70">
        <v>1165156</v>
      </c>
      <c r="FS58" s="70">
        <v>0</v>
      </c>
      <c r="FT58" s="71" t="s">
        <v>1850</v>
      </c>
      <c r="FU58" s="71">
        <v>11195</v>
      </c>
      <c r="FV58" s="71">
        <v>11195</v>
      </c>
      <c r="FW58" s="71">
        <v>14602</v>
      </c>
      <c r="FX58" s="71">
        <v>0</v>
      </c>
      <c r="FY58" s="71" t="s">
        <v>171</v>
      </c>
      <c r="FZ58" s="73"/>
      <c r="GD58" s="50" t="s">
        <v>587</v>
      </c>
      <c r="GI58" s="71" t="s">
        <v>76</v>
      </c>
      <c r="GJ58" s="71">
        <v>89056</v>
      </c>
      <c r="GK58" s="71">
        <v>94533</v>
      </c>
      <c r="GL58" s="71">
        <v>142208</v>
      </c>
      <c r="GM58" s="71">
        <v>216</v>
      </c>
      <c r="GS58" s="71" t="s">
        <v>78</v>
      </c>
      <c r="GT58" s="71">
        <v>7375</v>
      </c>
      <c r="GU58" s="71">
        <v>0.1</v>
      </c>
      <c r="GV58" s="71">
        <v>19192</v>
      </c>
      <c r="GW58" s="71">
        <v>1199</v>
      </c>
      <c r="GX58" s="51" t="s">
        <v>594</v>
      </c>
      <c r="HC58" s="71" t="s">
        <v>10329</v>
      </c>
      <c r="HD58" s="71">
        <v>0</v>
      </c>
      <c r="HE58" s="71">
        <v>2.7086869999999998</v>
      </c>
      <c r="HF58" s="71">
        <v>101.99965400000001</v>
      </c>
      <c r="HH58" s="51" t="s">
        <v>588</v>
      </c>
      <c r="HM58" s="129" t="s">
        <v>1693</v>
      </c>
      <c r="HN58" s="71">
        <v>21232.880000000001</v>
      </c>
      <c r="HO58" s="73"/>
      <c r="HP58" s="71">
        <v>38326.5</v>
      </c>
      <c r="HQ58" s="142"/>
      <c r="HR58" s="71" t="s">
        <v>577</v>
      </c>
      <c r="HS58" s="71">
        <v>1699</v>
      </c>
      <c r="HT58" s="71">
        <v>0</v>
      </c>
      <c r="HU58" s="71">
        <v>3542</v>
      </c>
      <c r="HV58" s="71">
        <v>0</v>
      </c>
      <c r="HW58" s="71" t="s">
        <v>5773</v>
      </c>
      <c r="HX58" s="71">
        <v>5873</v>
      </c>
      <c r="IB58" s="50" t="s">
        <v>593</v>
      </c>
      <c r="IG58" s="73" t="s">
        <v>609</v>
      </c>
      <c r="IH58" s="73"/>
      <c r="II58" s="71" t="s">
        <v>124</v>
      </c>
      <c r="IJ58" s="73"/>
      <c r="IK58" s="73"/>
      <c r="IQ58" s="69" t="s">
        <v>573</v>
      </c>
      <c r="IR58" s="69" t="s">
        <v>589</v>
      </c>
      <c r="IS58" s="69" t="s">
        <v>590</v>
      </c>
      <c r="IT58" s="69" t="s">
        <v>591</v>
      </c>
      <c r="IU58" s="69" t="s">
        <v>592</v>
      </c>
      <c r="IV58" s="71" t="s">
        <v>11216</v>
      </c>
      <c r="IW58" s="71">
        <v>24493</v>
      </c>
      <c r="JA58" s="50" t="s">
        <v>593</v>
      </c>
      <c r="JF58" s="51" t="s">
        <v>588</v>
      </c>
      <c r="JP58" s="51" t="s">
        <v>588</v>
      </c>
      <c r="JU58" s="70" t="s">
        <v>1413</v>
      </c>
      <c r="JV58" s="70">
        <v>15500</v>
      </c>
      <c r="JW58" s="70">
        <v>15500</v>
      </c>
      <c r="JX58" s="70">
        <v>34522</v>
      </c>
      <c r="JY58" s="70">
        <v>0</v>
      </c>
      <c r="JZ58" s="70" t="s">
        <v>11647</v>
      </c>
      <c r="KA58" s="70">
        <v>5872.79</v>
      </c>
      <c r="KB58" s="70">
        <v>0</v>
      </c>
      <c r="KJ58" s="70" t="s">
        <v>11775</v>
      </c>
      <c r="KK58" s="70">
        <v>20417</v>
      </c>
      <c r="KL58" s="70">
        <v>20417</v>
      </c>
    </row>
    <row r="59" spans="1:298" ht="138.5" thickBot="1">
      <c r="A59" s="51" t="s">
        <v>579</v>
      </c>
      <c r="F59" s="51" t="s">
        <v>579</v>
      </c>
      <c r="K59" s="51" t="s">
        <v>579</v>
      </c>
      <c r="P59" s="51" t="s">
        <v>579</v>
      </c>
      <c r="U59" s="69" t="s">
        <v>1790</v>
      </c>
      <c r="V59" s="69" t="s">
        <v>574</v>
      </c>
      <c r="W59" s="69" t="s">
        <v>1791</v>
      </c>
      <c r="X59" s="69" t="s">
        <v>1792</v>
      </c>
      <c r="Z59" s="51" t="s">
        <v>579</v>
      </c>
      <c r="AE59" s="71" t="s">
        <v>1841</v>
      </c>
      <c r="AF59" s="71">
        <v>238</v>
      </c>
      <c r="AG59" s="71">
        <v>238</v>
      </c>
      <c r="AH59" s="71">
        <v>1292</v>
      </c>
      <c r="AI59" s="71"/>
      <c r="AJ59" s="70" t="s">
        <v>1837</v>
      </c>
      <c r="AK59" s="70">
        <v>1600</v>
      </c>
      <c r="AL59" s="70">
        <v>1600</v>
      </c>
      <c r="AM59" s="70">
        <v>1852</v>
      </c>
      <c r="AN59" s="70">
        <v>111</v>
      </c>
      <c r="AO59" s="50" t="s">
        <v>595</v>
      </c>
      <c r="AT59" s="70" t="s">
        <v>1408</v>
      </c>
      <c r="AU59" s="70">
        <v>65.540000000000006</v>
      </c>
      <c r="AV59" s="70">
        <v>65.540000000000006</v>
      </c>
      <c r="AW59" s="70">
        <v>127.85</v>
      </c>
      <c r="AX59" s="70">
        <v>0</v>
      </c>
      <c r="BD59" s="71" t="s">
        <v>6891</v>
      </c>
      <c r="BE59" s="71">
        <v>66.66</v>
      </c>
      <c r="BI59" s="52" t="s">
        <v>580</v>
      </c>
      <c r="BS59" s="51" t="s">
        <v>600</v>
      </c>
      <c r="CM59" s="70" t="s">
        <v>5418</v>
      </c>
      <c r="CN59" s="70">
        <v>6185.25</v>
      </c>
      <c r="CO59" s="70">
        <v>0</v>
      </c>
      <c r="CR59" s="73" t="s">
        <v>628</v>
      </c>
      <c r="CS59" s="71" t="s">
        <v>112</v>
      </c>
      <c r="CW59" s="70" t="s">
        <v>1859</v>
      </c>
      <c r="CX59" s="70">
        <v>2.58</v>
      </c>
      <c r="CY59" s="70">
        <v>0</v>
      </c>
      <c r="CZ59" s="70">
        <v>4.2300000000000004</v>
      </c>
      <c r="DA59" s="70">
        <v>4.2300000000000004</v>
      </c>
      <c r="DB59" s="69"/>
      <c r="DC59" s="69" t="s">
        <v>850</v>
      </c>
      <c r="DD59" s="69" t="s">
        <v>851</v>
      </c>
      <c r="DE59"/>
      <c r="DF59"/>
      <c r="DQ59" s="51" t="s">
        <v>579</v>
      </c>
      <c r="DV59" s="51" t="s">
        <v>579</v>
      </c>
      <c r="EA59" s="51" t="s">
        <v>579</v>
      </c>
      <c r="EF59" s="51" t="s">
        <v>579</v>
      </c>
      <c r="EK59" s="51" t="s">
        <v>579</v>
      </c>
      <c r="EP59" s="51" t="s">
        <v>579</v>
      </c>
      <c r="EU59" s="50" t="s">
        <v>593</v>
      </c>
      <c r="EZ59" s="51" t="s">
        <v>1301</v>
      </c>
      <c r="FE59" s="71" t="s">
        <v>575</v>
      </c>
      <c r="FF59" s="71">
        <v>18900</v>
      </c>
      <c r="FG59" s="71">
        <v>18900</v>
      </c>
      <c r="FH59" s="71">
        <v>38200</v>
      </c>
      <c r="FI59" s="71">
        <v>0</v>
      </c>
      <c r="FO59" s="71" t="s">
        <v>691</v>
      </c>
      <c r="FP59" s="71">
        <v>75692</v>
      </c>
      <c r="FQ59" s="71">
        <v>0</v>
      </c>
      <c r="FR59" s="71">
        <v>145152</v>
      </c>
      <c r="FS59" s="71">
        <v>0</v>
      </c>
      <c r="FT59" s="70" t="s">
        <v>77</v>
      </c>
      <c r="FU59" s="70">
        <v>11251</v>
      </c>
      <c r="FV59" s="70">
        <v>11251</v>
      </c>
      <c r="FW59" s="70">
        <v>27129</v>
      </c>
      <c r="FX59" s="70">
        <v>0</v>
      </c>
      <c r="FY59" s="70" t="s">
        <v>171</v>
      </c>
      <c r="FZ59" s="72"/>
      <c r="GI59" s="70" t="s">
        <v>1408</v>
      </c>
      <c r="GJ59" s="70">
        <v>8682</v>
      </c>
      <c r="GK59" s="70">
        <v>7657</v>
      </c>
      <c r="GL59" s="70">
        <v>16505</v>
      </c>
      <c r="GM59" s="70">
        <v>0</v>
      </c>
      <c r="GN59" s="51" t="s">
        <v>579</v>
      </c>
      <c r="GS59" s="70" t="s">
        <v>79</v>
      </c>
      <c r="GT59" s="70">
        <v>7232</v>
      </c>
      <c r="GU59" s="70">
        <v>0.5</v>
      </c>
      <c r="GV59" s="70">
        <v>18319</v>
      </c>
      <c r="GW59" s="70">
        <v>2650</v>
      </c>
      <c r="GX59" s="52" t="s">
        <v>1289</v>
      </c>
      <c r="HC59" s="70" t="s">
        <v>10330</v>
      </c>
      <c r="HD59" s="70">
        <v>235083</v>
      </c>
      <c r="HE59" s="70">
        <v>1.434258</v>
      </c>
      <c r="HF59" s="70">
        <v>103.803791</v>
      </c>
      <c r="HH59" s="69" t="s">
        <v>573</v>
      </c>
      <c r="HI59" s="69" t="s">
        <v>589</v>
      </c>
      <c r="HJ59" s="69" t="s">
        <v>590</v>
      </c>
      <c r="HK59" s="69" t="s">
        <v>591</v>
      </c>
      <c r="HL59" s="69" t="s">
        <v>592</v>
      </c>
      <c r="HM59" s="50" t="s">
        <v>593</v>
      </c>
      <c r="HR59" s="70" t="s">
        <v>1404</v>
      </c>
      <c r="HS59" s="70">
        <v>30168</v>
      </c>
      <c r="HT59" s="70">
        <v>0</v>
      </c>
      <c r="HU59" s="70">
        <v>64688</v>
      </c>
      <c r="HV59" s="70">
        <v>0</v>
      </c>
      <c r="HW59" s="50" t="s">
        <v>587</v>
      </c>
      <c r="IG59" s="72" t="s">
        <v>610</v>
      </c>
      <c r="IH59" s="72"/>
      <c r="II59" s="70" t="s">
        <v>124</v>
      </c>
      <c r="IJ59" s="72"/>
      <c r="IK59" s="72"/>
      <c r="IL59" s="51" t="s">
        <v>579</v>
      </c>
      <c r="IQ59" s="70" t="s">
        <v>76</v>
      </c>
      <c r="IR59" s="70">
        <v>307973</v>
      </c>
      <c r="IS59" s="70">
        <v>235136</v>
      </c>
      <c r="IT59" s="70">
        <v>392836</v>
      </c>
      <c r="IU59" s="70">
        <v>102715</v>
      </c>
      <c r="IV59" s="70" t="s">
        <v>11217</v>
      </c>
      <c r="IW59" s="70">
        <v>53</v>
      </c>
      <c r="JF59" s="126" t="s">
        <v>573</v>
      </c>
      <c r="JG59" s="69" t="s">
        <v>589</v>
      </c>
      <c r="JH59" s="69" t="s">
        <v>590</v>
      </c>
      <c r="JI59" s="69" t="s">
        <v>591</v>
      </c>
      <c r="JJ59" s="69" t="s">
        <v>592</v>
      </c>
      <c r="JK59" s="51" t="s">
        <v>1789</v>
      </c>
      <c r="JP59" s="126" t="s">
        <v>573</v>
      </c>
      <c r="JQ59" s="69" t="s">
        <v>589</v>
      </c>
      <c r="JR59" s="69" t="s">
        <v>590</v>
      </c>
      <c r="JS59" s="69" t="s">
        <v>591</v>
      </c>
      <c r="JT59" s="69" t="s">
        <v>592</v>
      </c>
      <c r="JU59" s="71" t="s">
        <v>1868</v>
      </c>
      <c r="JV59" s="71">
        <v>1849</v>
      </c>
      <c r="JW59" s="71">
        <v>0</v>
      </c>
      <c r="JX59" s="71">
        <v>0</v>
      </c>
      <c r="JY59" s="71">
        <v>6649</v>
      </c>
      <c r="JZ59" s="50" t="s">
        <v>599</v>
      </c>
      <c r="KJ59" s="71" t="s">
        <v>11776</v>
      </c>
      <c r="KK59" s="71">
        <v>28813</v>
      </c>
      <c r="KL59" s="71">
        <v>28813</v>
      </c>
    </row>
    <row r="60" spans="1:298" ht="69.5" thickBot="1">
      <c r="A60" s="52" t="s">
        <v>580</v>
      </c>
      <c r="F60" s="52" t="s">
        <v>171</v>
      </c>
      <c r="K60" s="52" t="s">
        <v>1289</v>
      </c>
      <c r="P60" s="52" t="s">
        <v>580</v>
      </c>
      <c r="U60" s="70" t="s">
        <v>5407</v>
      </c>
      <c r="V60" s="70">
        <v>52156</v>
      </c>
      <c r="W60" s="70">
        <v>49.293452000000002</v>
      </c>
      <c r="X60" s="70">
        <v>8.6419890000000006</v>
      </c>
      <c r="Z60" s="52" t="s">
        <v>580</v>
      </c>
      <c r="AE60" s="70" t="s">
        <v>76</v>
      </c>
      <c r="AF60" s="70">
        <v>2398</v>
      </c>
      <c r="AG60" s="70">
        <v>2398</v>
      </c>
      <c r="AH60" s="70">
        <v>3188</v>
      </c>
      <c r="AI60" s="70"/>
      <c r="AJ60" s="71" t="s">
        <v>1863</v>
      </c>
      <c r="AK60" s="71">
        <v>29</v>
      </c>
      <c r="AL60" s="71">
        <v>41</v>
      </c>
      <c r="AM60" s="71">
        <v>379</v>
      </c>
      <c r="AN60" s="71">
        <v>32</v>
      </c>
      <c r="AT60" s="71" t="s">
        <v>2621</v>
      </c>
      <c r="AU60" s="71">
        <v>5.57</v>
      </c>
      <c r="AV60" s="71">
        <v>5.57</v>
      </c>
      <c r="AW60" s="71">
        <v>12.11</v>
      </c>
      <c r="AX60" s="71">
        <v>0</v>
      </c>
      <c r="BD60" s="70" t="s">
        <v>6892</v>
      </c>
      <c r="BE60" s="70">
        <v>17.760000000000002</v>
      </c>
      <c r="BS60" s="52" t="s">
        <v>185</v>
      </c>
      <c r="CH60" s="51" t="s">
        <v>579</v>
      </c>
      <c r="CM60" s="71" t="s">
        <v>8442</v>
      </c>
      <c r="CN60" s="71">
        <v>2481.16</v>
      </c>
      <c r="CO60" s="71">
        <v>0</v>
      </c>
      <c r="CR60" s="72" t="s">
        <v>629</v>
      </c>
      <c r="CS60" s="70" t="s">
        <v>112</v>
      </c>
      <c r="CW60" s="71" t="s">
        <v>1407</v>
      </c>
      <c r="CX60" s="71">
        <v>182.21</v>
      </c>
      <c r="CY60" s="71">
        <v>0</v>
      </c>
      <c r="CZ60" s="71">
        <v>251.95</v>
      </c>
      <c r="DA60" s="71">
        <v>251.95</v>
      </c>
      <c r="DB60" s="72" t="s">
        <v>101</v>
      </c>
      <c r="DC60" s="72"/>
      <c r="DD60" s="70" t="s">
        <v>171</v>
      </c>
      <c r="DE60"/>
      <c r="DF60"/>
      <c r="DL60" s="50" t="s">
        <v>601</v>
      </c>
      <c r="DQ60" s="52" t="s">
        <v>1289</v>
      </c>
      <c r="DV60" s="52" t="s">
        <v>1289</v>
      </c>
      <c r="EA60" s="52" t="s">
        <v>580</v>
      </c>
      <c r="EF60" s="52" t="s">
        <v>1787</v>
      </c>
      <c r="EK60" s="52" t="s">
        <v>1289</v>
      </c>
      <c r="EP60" s="52" t="s">
        <v>580</v>
      </c>
      <c r="EZ60" s="69" t="s">
        <v>1292</v>
      </c>
      <c r="FA60" s="69" t="s">
        <v>597</v>
      </c>
      <c r="FB60" s="69" t="s">
        <v>598</v>
      </c>
      <c r="FE60" s="70" t="s">
        <v>76</v>
      </c>
      <c r="FF60" s="70">
        <v>8400</v>
      </c>
      <c r="FG60" s="70">
        <v>8400</v>
      </c>
      <c r="FH60" s="70">
        <v>16900</v>
      </c>
      <c r="FI60" s="70">
        <v>0</v>
      </c>
      <c r="FJ60" s="50" t="s">
        <v>1800</v>
      </c>
      <c r="FO60" s="70" t="s">
        <v>9274</v>
      </c>
      <c r="FP60" s="70">
        <v>1313138</v>
      </c>
      <c r="FQ60" s="70">
        <v>0</v>
      </c>
      <c r="FR60" s="70">
        <v>2360259</v>
      </c>
      <c r="FS60" s="70">
        <v>0</v>
      </c>
      <c r="FT60" s="71" t="s">
        <v>575</v>
      </c>
      <c r="FU60" s="71">
        <v>391107</v>
      </c>
      <c r="FV60" s="71">
        <v>369122</v>
      </c>
      <c r="FW60" s="71">
        <v>582555.9</v>
      </c>
      <c r="FX60" s="71">
        <v>0</v>
      </c>
      <c r="FY60" s="71" t="s">
        <v>171</v>
      </c>
      <c r="FZ60" s="73"/>
      <c r="GI60" s="71" t="s">
        <v>81</v>
      </c>
      <c r="GJ60" s="71">
        <v>2408</v>
      </c>
      <c r="GK60" s="71">
        <v>2408</v>
      </c>
      <c r="GL60" s="71">
        <v>5535</v>
      </c>
      <c r="GM60" s="71">
        <v>0</v>
      </c>
      <c r="GN60" s="52" t="s">
        <v>1289</v>
      </c>
      <c r="GS60" s="71" t="s">
        <v>1851</v>
      </c>
      <c r="GT60" s="71">
        <v>1019</v>
      </c>
      <c r="GU60" s="71">
        <v>15</v>
      </c>
      <c r="GV60" s="71">
        <v>18280</v>
      </c>
      <c r="GW60" s="71">
        <v>16933</v>
      </c>
      <c r="HC60" s="71" t="s">
        <v>10331</v>
      </c>
      <c r="HD60" s="71">
        <v>696</v>
      </c>
      <c r="HE60" s="71">
        <v>1.295604</v>
      </c>
      <c r="HF60" s="71">
        <v>103.791253</v>
      </c>
      <c r="HH60" s="70" t="s">
        <v>77</v>
      </c>
      <c r="HI60" s="70">
        <v>321209</v>
      </c>
      <c r="HJ60" s="70">
        <v>303851</v>
      </c>
      <c r="HK60" s="70">
        <v>582839</v>
      </c>
      <c r="HL60" s="70">
        <v>302</v>
      </c>
      <c r="HR60" s="50" t="s">
        <v>593</v>
      </c>
      <c r="IG60" s="73" t="s">
        <v>611</v>
      </c>
      <c r="IH60" s="73"/>
      <c r="II60" s="71" t="s">
        <v>124</v>
      </c>
      <c r="IJ60" s="73"/>
      <c r="IK60" s="73"/>
      <c r="IL60" s="52" t="s">
        <v>580</v>
      </c>
      <c r="IQ60" s="71" t="s">
        <v>1693</v>
      </c>
      <c r="IR60" s="71">
        <v>22206</v>
      </c>
      <c r="IS60" s="71">
        <v>22206</v>
      </c>
      <c r="IT60" s="71">
        <v>40113</v>
      </c>
      <c r="IU60" s="71">
        <v>30</v>
      </c>
      <c r="IV60" s="71" t="s">
        <v>11218</v>
      </c>
      <c r="IW60" s="71">
        <v>3563</v>
      </c>
      <c r="JF60" s="128" t="s">
        <v>76</v>
      </c>
      <c r="JG60" s="70">
        <v>249351.58</v>
      </c>
      <c r="JH60" s="72"/>
      <c r="JI60" s="70">
        <v>301525.31</v>
      </c>
      <c r="JJ60" s="72"/>
      <c r="JK60" s="69" t="s">
        <v>1790</v>
      </c>
      <c r="JL60" s="69" t="s">
        <v>574</v>
      </c>
      <c r="JM60" s="69" t="s">
        <v>1791</v>
      </c>
      <c r="JN60" s="69" t="s">
        <v>1792</v>
      </c>
      <c r="JP60" s="128" t="s">
        <v>1693</v>
      </c>
      <c r="JQ60" s="70">
        <v>13584.03</v>
      </c>
      <c r="JR60" s="70">
        <v>0</v>
      </c>
      <c r="JS60" s="70">
        <v>17577.919999999998</v>
      </c>
      <c r="JT60" s="70">
        <v>0</v>
      </c>
      <c r="JU60" s="70" t="s">
        <v>79</v>
      </c>
      <c r="JV60" s="70">
        <v>3812</v>
      </c>
      <c r="JW60" s="70">
        <v>319</v>
      </c>
      <c r="JX60" s="70">
        <v>1995</v>
      </c>
      <c r="JY60" s="70">
        <v>7813</v>
      </c>
      <c r="KE60" s="51" t="s">
        <v>594</v>
      </c>
      <c r="KJ60" s="50" t="s">
        <v>599</v>
      </c>
    </row>
    <row r="61" spans="1:298" ht="46.5" thickBot="1">
      <c r="U61" s="71" t="s">
        <v>5408</v>
      </c>
      <c r="V61" s="71">
        <v>20003</v>
      </c>
      <c r="W61" s="71">
        <v>49.243797999999998</v>
      </c>
      <c r="X61" s="71">
        <v>8.6419519999999999</v>
      </c>
      <c r="AE61" s="71" t="s">
        <v>1843</v>
      </c>
      <c r="AF61" s="71">
        <v>182</v>
      </c>
      <c r="AG61" s="71">
        <v>182</v>
      </c>
      <c r="AH61" s="71">
        <v>990</v>
      </c>
      <c r="AI61" s="71"/>
      <c r="AJ61" s="70" t="s">
        <v>78</v>
      </c>
      <c r="AK61" s="70">
        <v>1083</v>
      </c>
      <c r="AL61" s="70">
        <v>1637</v>
      </c>
      <c r="AM61" s="70">
        <v>1566</v>
      </c>
      <c r="AN61" s="70">
        <v>168</v>
      </c>
      <c r="AT61" s="70" t="s">
        <v>78</v>
      </c>
      <c r="AU61" s="70">
        <v>1624.31</v>
      </c>
      <c r="AV61" s="70">
        <v>0</v>
      </c>
      <c r="AW61" s="70">
        <v>3474.83</v>
      </c>
      <c r="AX61" s="70">
        <v>3474.83</v>
      </c>
      <c r="AY61" s="51" t="s">
        <v>1801</v>
      </c>
      <c r="BD61" s="71" t="s">
        <v>6893</v>
      </c>
      <c r="BE61" s="71">
        <v>75.17</v>
      </c>
      <c r="BI61" s="50" t="s">
        <v>1290</v>
      </c>
      <c r="BN61" s="51" t="s">
        <v>602</v>
      </c>
      <c r="BX61" s="51" t="s">
        <v>602</v>
      </c>
      <c r="CH61" s="52" t="s">
        <v>580</v>
      </c>
      <c r="CM61" s="70" t="s">
        <v>8440</v>
      </c>
      <c r="CN61" s="70">
        <v>1828.06</v>
      </c>
      <c r="CO61" s="70">
        <v>0</v>
      </c>
      <c r="CR61" s="73" t="s">
        <v>630</v>
      </c>
      <c r="CS61" s="71" t="s">
        <v>112</v>
      </c>
      <c r="CW61" s="70" t="s">
        <v>2623</v>
      </c>
      <c r="CX61" s="70">
        <v>0.3</v>
      </c>
      <c r="CY61" s="70">
        <v>0</v>
      </c>
      <c r="CZ61" s="70">
        <v>0.62</v>
      </c>
      <c r="DA61" s="70">
        <v>0.62</v>
      </c>
      <c r="DB61" s="101"/>
      <c r="DC61" s="101"/>
      <c r="DD61" s="101"/>
      <c r="DE61" s="101"/>
      <c r="DF61" s="101"/>
      <c r="DG61" s="51" t="s">
        <v>1801</v>
      </c>
      <c r="EZ61" s="70" t="s">
        <v>9015</v>
      </c>
      <c r="FA61" s="70">
        <v>108288</v>
      </c>
      <c r="FB61" s="70">
        <v>0</v>
      </c>
      <c r="FE61" s="71" t="s">
        <v>1408</v>
      </c>
      <c r="FF61" s="71">
        <v>2200</v>
      </c>
      <c r="FG61" s="71">
        <v>2200</v>
      </c>
      <c r="FH61" s="71">
        <v>4400</v>
      </c>
      <c r="FI61" s="71">
        <v>0</v>
      </c>
      <c r="FO61" s="50" t="s">
        <v>593</v>
      </c>
      <c r="FT61" s="70" t="s">
        <v>1859</v>
      </c>
      <c r="FU61" s="70">
        <v>48249</v>
      </c>
      <c r="FV61" s="70">
        <v>48249</v>
      </c>
      <c r="FW61" s="70">
        <v>96043653</v>
      </c>
      <c r="FX61" s="70">
        <v>0</v>
      </c>
      <c r="FY61" s="70" t="s">
        <v>171</v>
      </c>
      <c r="FZ61" s="72"/>
      <c r="GD61" s="51" t="s">
        <v>588</v>
      </c>
      <c r="GI61" s="70" t="s">
        <v>1412</v>
      </c>
      <c r="GJ61" s="70">
        <v>13456</v>
      </c>
      <c r="GK61" s="70">
        <v>16325</v>
      </c>
      <c r="GL61" s="70">
        <v>26333</v>
      </c>
      <c r="GM61" s="70">
        <v>0</v>
      </c>
      <c r="GN61" s="52" t="s">
        <v>580</v>
      </c>
      <c r="GS61" s="70" t="s">
        <v>1862</v>
      </c>
      <c r="GT61" s="70">
        <v>7360</v>
      </c>
      <c r="GU61" s="70">
        <v>0</v>
      </c>
      <c r="GV61" s="70">
        <v>26489</v>
      </c>
      <c r="GW61" s="70">
        <v>0</v>
      </c>
      <c r="GX61" s="50" t="s">
        <v>1300</v>
      </c>
      <c r="HC61" s="70" t="s">
        <v>74</v>
      </c>
      <c r="HD61" s="70">
        <v>0</v>
      </c>
      <c r="HE61" s="70">
        <v>37.291110000000003</v>
      </c>
      <c r="HF61" s="70">
        <v>127.00888999999999</v>
      </c>
      <c r="HH61" s="71" t="s">
        <v>76</v>
      </c>
      <c r="HI61" s="71">
        <v>929043</v>
      </c>
      <c r="HJ61" s="71">
        <v>929043</v>
      </c>
      <c r="HK61" s="71">
        <v>1277187</v>
      </c>
      <c r="HL61" s="71">
        <v>11030</v>
      </c>
      <c r="IB61" s="51" t="s">
        <v>594</v>
      </c>
      <c r="IG61" s="72" t="s">
        <v>612</v>
      </c>
      <c r="IH61" s="72"/>
      <c r="II61" s="70" t="s">
        <v>124</v>
      </c>
      <c r="IJ61" s="72"/>
      <c r="IK61" s="72"/>
      <c r="IQ61" s="70" t="s">
        <v>1412</v>
      </c>
      <c r="IR61" s="70">
        <v>39356</v>
      </c>
      <c r="IS61" s="70">
        <v>39356</v>
      </c>
      <c r="IT61" s="70">
        <v>73985</v>
      </c>
      <c r="IU61" s="70">
        <v>6375</v>
      </c>
      <c r="IV61" s="70" t="s">
        <v>11219</v>
      </c>
      <c r="IW61" s="70">
        <v>23</v>
      </c>
      <c r="JA61" s="51" t="s">
        <v>594</v>
      </c>
      <c r="JF61" s="129" t="s">
        <v>1693</v>
      </c>
      <c r="JG61" s="71">
        <v>13376.15</v>
      </c>
      <c r="JH61" s="73"/>
      <c r="JI61" s="71">
        <v>24144.69</v>
      </c>
      <c r="JJ61" s="73"/>
      <c r="JK61" s="70" t="s">
        <v>11380</v>
      </c>
      <c r="JL61" s="70">
        <v>0</v>
      </c>
      <c r="JM61" s="70">
        <v>33.836593000000001</v>
      </c>
      <c r="JN61" s="70">
        <v>-117.91430099999999</v>
      </c>
      <c r="JP61" s="129" t="s">
        <v>76</v>
      </c>
      <c r="JQ61" s="71">
        <v>372907.48</v>
      </c>
      <c r="JR61" s="71">
        <v>0</v>
      </c>
      <c r="JS61" s="71">
        <v>450084.49</v>
      </c>
      <c r="JT61" s="71">
        <v>0</v>
      </c>
      <c r="JU61" s="71" t="s">
        <v>1692</v>
      </c>
      <c r="JV61" s="71">
        <v>873</v>
      </c>
      <c r="JW61" s="71">
        <v>847</v>
      </c>
      <c r="JX61" s="71">
        <v>2026</v>
      </c>
      <c r="JY61" s="71">
        <v>49</v>
      </c>
      <c r="KE61" s="52" t="s">
        <v>1787</v>
      </c>
    </row>
    <row r="62" spans="1:298" ht="138.5" thickBot="1">
      <c r="A62" s="50" t="s">
        <v>581</v>
      </c>
      <c r="K62" s="50" t="s">
        <v>1290</v>
      </c>
      <c r="P62" s="50" t="s">
        <v>581</v>
      </c>
      <c r="U62" s="70" t="s">
        <v>5409</v>
      </c>
      <c r="V62" s="70">
        <v>3493</v>
      </c>
      <c r="W62" s="70">
        <v>48.137154000000002</v>
      </c>
      <c r="X62" s="70">
        <v>11.576124</v>
      </c>
      <c r="Z62" s="50" t="s">
        <v>581</v>
      </c>
      <c r="AE62" s="70" t="s">
        <v>1404</v>
      </c>
      <c r="AF62" s="70">
        <v>507</v>
      </c>
      <c r="AG62" s="70">
        <v>507</v>
      </c>
      <c r="AH62" s="70">
        <v>1630</v>
      </c>
      <c r="AI62" s="70"/>
      <c r="AJ62" s="71" t="s">
        <v>1850</v>
      </c>
      <c r="AK62" s="71">
        <v>303</v>
      </c>
      <c r="AL62" s="71">
        <v>303</v>
      </c>
      <c r="AM62" s="71">
        <v>494</v>
      </c>
      <c r="AN62" s="71">
        <v>5</v>
      </c>
      <c r="AO62" s="51" t="s">
        <v>596</v>
      </c>
      <c r="AT62" s="71" t="s">
        <v>76</v>
      </c>
      <c r="AU62" s="71">
        <v>3172.52</v>
      </c>
      <c r="AV62" s="71">
        <v>3172.52</v>
      </c>
      <c r="AW62" s="71">
        <v>4258.6400000000003</v>
      </c>
      <c r="AX62" s="71">
        <v>0</v>
      </c>
      <c r="AY62" s="69" t="s">
        <v>1790</v>
      </c>
      <c r="AZ62" s="69" t="s">
        <v>1802</v>
      </c>
      <c r="BA62" s="69" t="s">
        <v>598</v>
      </c>
      <c r="BD62" s="70" t="s">
        <v>6894</v>
      </c>
      <c r="BE62" s="70">
        <v>4639.68</v>
      </c>
      <c r="BN62" s="69"/>
      <c r="BO62" s="69" t="s">
        <v>603</v>
      </c>
      <c r="BP62" s="69" t="s">
        <v>184</v>
      </c>
      <c r="BQ62" s="69" t="s">
        <v>604</v>
      </c>
      <c r="BR62" s="69" t="s">
        <v>605</v>
      </c>
      <c r="BS62" s="50" t="s">
        <v>601</v>
      </c>
      <c r="BX62" s="69"/>
      <c r="BY62" s="69" t="s">
        <v>603</v>
      </c>
      <c r="BZ62" s="69" t="s">
        <v>184</v>
      </c>
      <c r="CA62" s="69" t="s">
        <v>604</v>
      </c>
      <c r="CB62" s="69" t="s">
        <v>605</v>
      </c>
      <c r="CC62" s="158"/>
      <c r="CD62" s="158"/>
      <c r="CE62" s="158"/>
      <c r="CF62" s="158"/>
      <c r="CG62" s="158"/>
      <c r="CM62" s="71" t="s">
        <v>8430</v>
      </c>
      <c r="CN62" s="71">
        <v>2486.0300000000002</v>
      </c>
      <c r="CO62" s="71">
        <v>0</v>
      </c>
      <c r="CR62" s="50" t="s">
        <v>631</v>
      </c>
      <c r="CW62" s="71" t="s">
        <v>1861</v>
      </c>
      <c r="CX62" s="71">
        <v>65.81</v>
      </c>
      <c r="CY62" s="71">
        <v>0</v>
      </c>
      <c r="CZ62" s="71">
        <v>204.45</v>
      </c>
      <c r="DA62" s="71">
        <v>204.45</v>
      </c>
      <c r="DB62" s="71"/>
      <c r="DC62" s="71"/>
      <c r="DD62" s="71"/>
      <c r="DE62" s="71"/>
      <c r="DF62" s="71"/>
      <c r="DG62" s="69" t="s">
        <v>1790</v>
      </c>
      <c r="DH62" s="69" t="s">
        <v>1802</v>
      </c>
      <c r="DI62" s="69" t="s">
        <v>598</v>
      </c>
      <c r="DQ62" s="50" t="s">
        <v>1290</v>
      </c>
      <c r="DV62" s="50" t="s">
        <v>1290</v>
      </c>
      <c r="EA62" s="50" t="s">
        <v>581</v>
      </c>
      <c r="EF62" s="50" t="s">
        <v>1788</v>
      </c>
      <c r="EK62" s="50" t="s">
        <v>1290</v>
      </c>
      <c r="EP62" s="50" t="s">
        <v>581</v>
      </c>
      <c r="EU62" s="51" t="s">
        <v>594</v>
      </c>
      <c r="EZ62" s="71" t="s">
        <v>9016</v>
      </c>
      <c r="FA62" s="71">
        <v>134440</v>
      </c>
      <c r="FB62" s="71">
        <v>0</v>
      </c>
      <c r="FE62" s="70" t="s">
        <v>1859</v>
      </c>
      <c r="FF62" s="70">
        <v>3300</v>
      </c>
      <c r="FG62" s="70">
        <v>3300</v>
      </c>
      <c r="FH62" s="70">
        <v>6700</v>
      </c>
      <c r="FI62" s="70">
        <v>0</v>
      </c>
      <c r="FT62" s="71" t="s">
        <v>1412</v>
      </c>
      <c r="FU62" s="71">
        <v>331811</v>
      </c>
      <c r="FV62" s="71">
        <v>363518.5</v>
      </c>
      <c r="FW62" s="71">
        <v>651640.9</v>
      </c>
      <c r="FX62" s="71">
        <v>0</v>
      </c>
      <c r="FY62" s="71" t="s">
        <v>171</v>
      </c>
      <c r="FZ62" s="73"/>
      <c r="GD62" s="69" t="s">
        <v>573</v>
      </c>
      <c r="GE62" s="69" t="s">
        <v>589</v>
      </c>
      <c r="GF62" s="69" t="s">
        <v>590</v>
      </c>
      <c r="GG62" s="69" t="s">
        <v>591</v>
      </c>
      <c r="GH62" s="124" t="s">
        <v>592</v>
      </c>
      <c r="GI62" s="71" t="s">
        <v>577</v>
      </c>
      <c r="GJ62" s="71">
        <v>44338</v>
      </c>
      <c r="GK62" s="71">
        <v>47899</v>
      </c>
      <c r="GL62" s="71">
        <v>97335</v>
      </c>
      <c r="GM62" s="71">
        <v>321</v>
      </c>
      <c r="GS62" s="71" t="s">
        <v>1840</v>
      </c>
      <c r="GT62" s="71">
        <v>906</v>
      </c>
      <c r="GU62" s="71">
        <v>0</v>
      </c>
      <c r="GV62" s="71">
        <v>46112</v>
      </c>
      <c r="GW62" s="71">
        <v>0</v>
      </c>
      <c r="HC62" s="71" t="s">
        <v>10332</v>
      </c>
      <c r="HD62" s="71">
        <v>2077</v>
      </c>
      <c r="HE62" s="71">
        <v>14.970660000000001</v>
      </c>
      <c r="HF62" s="71">
        <v>102.10196000000001</v>
      </c>
      <c r="HH62" s="70" t="s">
        <v>1408</v>
      </c>
      <c r="HI62" s="70">
        <v>8400</v>
      </c>
      <c r="HJ62" s="70">
        <v>8400</v>
      </c>
      <c r="HK62" s="70">
        <v>15554</v>
      </c>
      <c r="HL62" s="70">
        <v>0</v>
      </c>
      <c r="HM62" s="51" t="s">
        <v>594</v>
      </c>
      <c r="HW62" s="51" t="s">
        <v>588</v>
      </c>
      <c r="IB62" s="52" t="s">
        <v>1787</v>
      </c>
      <c r="IG62" s="73" t="s">
        <v>613</v>
      </c>
      <c r="IH62" s="73"/>
      <c r="II62" s="71" t="s">
        <v>124</v>
      </c>
      <c r="IJ62" s="73"/>
      <c r="IK62" s="73"/>
      <c r="IL62" s="50" t="s">
        <v>581</v>
      </c>
      <c r="IQ62" s="71" t="s">
        <v>577</v>
      </c>
      <c r="IR62" s="71">
        <v>1164</v>
      </c>
      <c r="IS62" s="71">
        <v>1314</v>
      </c>
      <c r="IT62" s="71">
        <v>2541</v>
      </c>
      <c r="IU62" s="71">
        <v>0</v>
      </c>
      <c r="IV62" s="50" t="s">
        <v>587</v>
      </c>
      <c r="JA62" s="52" t="s">
        <v>580</v>
      </c>
      <c r="JF62" s="50" t="s">
        <v>593</v>
      </c>
      <c r="JK62" s="71" t="s">
        <v>11381</v>
      </c>
      <c r="JL62" s="71">
        <v>95.07</v>
      </c>
      <c r="JM62" s="71">
        <v>35.595058000000002</v>
      </c>
      <c r="JN62" s="71">
        <v>-82.551486999999995</v>
      </c>
      <c r="JP62" s="128" t="s">
        <v>576</v>
      </c>
      <c r="JQ62" s="70">
        <v>11976.36</v>
      </c>
      <c r="JR62" s="70">
        <v>0</v>
      </c>
      <c r="JS62" s="70">
        <v>22725.54</v>
      </c>
      <c r="JT62" s="70">
        <v>0</v>
      </c>
      <c r="JU62" s="70" t="s">
        <v>577</v>
      </c>
      <c r="JV62" s="70">
        <v>10998</v>
      </c>
      <c r="JW62" s="70">
        <v>10650</v>
      </c>
      <c r="JX62" s="70">
        <v>23286</v>
      </c>
      <c r="JY62" s="70">
        <v>2114</v>
      </c>
      <c r="JZ62" s="51" t="s">
        <v>600</v>
      </c>
    </row>
    <row r="63" spans="1:298" ht="128.5" customHeight="1" thickBot="1">
      <c r="U63" s="71" t="s">
        <v>5410</v>
      </c>
      <c r="V63" s="71">
        <v>3059</v>
      </c>
      <c r="W63" s="71">
        <v>52.525778000000003</v>
      </c>
      <c r="X63" s="71">
        <v>13.403320000000001</v>
      </c>
      <c r="AE63" s="71" t="s">
        <v>1405</v>
      </c>
      <c r="AF63" s="71">
        <v>442408</v>
      </c>
      <c r="AG63" s="71">
        <v>399081</v>
      </c>
      <c r="AH63" s="71">
        <v>542813</v>
      </c>
      <c r="AI63" s="71"/>
      <c r="AJ63" s="70" t="s">
        <v>81</v>
      </c>
      <c r="AK63" s="70">
        <v>255</v>
      </c>
      <c r="AL63" s="70">
        <v>255</v>
      </c>
      <c r="AM63" s="70">
        <v>558</v>
      </c>
      <c r="AN63" s="70">
        <v>17</v>
      </c>
      <c r="AO63" s="69" t="s">
        <v>583</v>
      </c>
      <c r="AP63" s="69" t="s">
        <v>597</v>
      </c>
      <c r="AQ63" s="69" t="s">
        <v>598</v>
      </c>
      <c r="AT63" s="70" t="s">
        <v>1407</v>
      </c>
      <c r="AU63" s="70">
        <v>45.46</v>
      </c>
      <c r="AV63" s="70">
        <v>0</v>
      </c>
      <c r="AW63" s="70">
        <v>70.760000000000005</v>
      </c>
      <c r="AX63" s="70">
        <v>70.760000000000005</v>
      </c>
      <c r="AY63" s="70" t="s">
        <v>6627</v>
      </c>
      <c r="AZ63" s="70">
        <v>16469</v>
      </c>
      <c r="BA63" s="70">
        <v>0</v>
      </c>
      <c r="BD63" s="71" t="s">
        <v>6895</v>
      </c>
      <c r="BE63" s="71">
        <v>421.39</v>
      </c>
      <c r="BN63" s="72" t="s">
        <v>606</v>
      </c>
      <c r="BO63" s="70">
        <v>3191</v>
      </c>
      <c r="BP63" s="70" t="s">
        <v>185</v>
      </c>
      <c r="BQ63" s="70">
        <v>25</v>
      </c>
      <c r="BR63" s="70" t="s">
        <v>7770</v>
      </c>
      <c r="BX63" s="72" t="s">
        <v>606</v>
      </c>
      <c r="BY63" s="70">
        <v>3193</v>
      </c>
      <c r="BZ63" s="70" t="s">
        <v>236</v>
      </c>
      <c r="CA63" s="70">
        <v>1</v>
      </c>
      <c r="CB63" s="70" t="s">
        <v>8134</v>
      </c>
      <c r="CC63" s="101"/>
      <c r="CD63" s="101"/>
      <c r="CE63" s="101"/>
      <c r="CF63" s="101"/>
      <c r="CG63" s="101"/>
      <c r="CH63" s="50" t="s">
        <v>581</v>
      </c>
      <c r="CM63" s="70" t="s">
        <v>8431</v>
      </c>
      <c r="CN63" s="70">
        <v>12068.67</v>
      </c>
      <c r="CO63" s="70">
        <v>0</v>
      </c>
      <c r="CW63" s="70" t="s">
        <v>1409</v>
      </c>
      <c r="CX63" s="70">
        <v>30.75</v>
      </c>
      <c r="CY63" s="70">
        <v>0</v>
      </c>
      <c r="CZ63" s="70">
        <v>85.72</v>
      </c>
      <c r="DA63" s="70">
        <v>85.72</v>
      </c>
      <c r="DB63" s="70"/>
      <c r="DC63" s="70"/>
      <c r="DD63" s="70"/>
      <c r="DE63" s="70"/>
      <c r="DF63" s="70"/>
      <c r="DG63" s="70" t="s">
        <v>12390</v>
      </c>
      <c r="DH63" s="70">
        <v>93.63</v>
      </c>
      <c r="DI63" s="72"/>
      <c r="DL63" s="51" t="s">
        <v>602</v>
      </c>
      <c r="EU63" s="52" t="s">
        <v>1289</v>
      </c>
      <c r="EZ63" s="70" t="s">
        <v>9017</v>
      </c>
      <c r="FA63" s="70">
        <v>250604</v>
      </c>
      <c r="FB63" s="70">
        <v>0</v>
      </c>
      <c r="FE63" s="71" t="s">
        <v>1693</v>
      </c>
      <c r="FF63" s="71">
        <v>2000</v>
      </c>
      <c r="FG63" s="71">
        <v>2000</v>
      </c>
      <c r="FH63" s="71">
        <v>4100</v>
      </c>
      <c r="FI63" s="71">
        <v>0</v>
      </c>
      <c r="FJ63" s="51" t="s">
        <v>1801</v>
      </c>
      <c r="FT63" s="70" t="s">
        <v>577</v>
      </c>
      <c r="FU63" s="70">
        <v>79286</v>
      </c>
      <c r="FV63" s="70">
        <v>79224</v>
      </c>
      <c r="FW63" s="70">
        <v>281034.8</v>
      </c>
      <c r="FX63" s="70">
        <v>79477.399999999994</v>
      </c>
      <c r="FY63" s="70" t="s">
        <v>171</v>
      </c>
      <c r="FZ63" s="72"/>
      <c r="GD63" s="70" t="s">
        <v>2758</v>
      </c>
      <c r="GE63" s="70">
        <v>113430.93</v>
      </c>
      <c r="GF63" s="70">
        <v>115049.57</v>
      </c>
      <c r="GG63" s="70">
        <v>311495.36</v>
      </c>
      <c r="GH63" s="125">
        <v>0</v>
      </c>
      <c r="GI63" s="70" t="s">
        <v>1413</v>
      </c>
      <c r="GJ63" s="70">
        <v>15286</v>
      </c>
      <c r="GK63" s="70">
        <v>14998</v>
      </c>
      <c r="GL63" s="70">
        <v>31846</v>
      </c>
      <c r="GM63" s="70">
        <v>0</v>
      </c>
      <c r="GN63" s="50" t="s">
        <v>1290</v>
      </c>
      <c r="GS63" s="70" t="s">
        <v>577</v>
      </c>
      <c r="GT63" s="70">
        <v>9743</v>
      </c>
      <c r="GU63" s="70">
        <v>5</v>
      </c>
      <c r="GV63" s="70">
        <v>93098</v>
      </c>
      <c r="GW63" s="70">
        <v>74779</v>
      </c>
      <c r="HC63" s="70" t="s">
        <v>10333</v>
      </c>
      <c r="HD63" s="70">
        <v>1270</v>
      </c>
      <c r="HE63" s="70">
        <v>13.623570000000001</v>
      </c>
      <c r="HF63" s="70">
        <v>100.633914</v>
      </c>
      <c r="HH63" s="71" t="s">
        <v>1693</v>
      </c>
      <c r="HI63" s="71">
        <v>13446</v>
      </c>
      <c r="HJ63" s="71">
        <v>13446</v>
      </c>
      <c r="HK63" s="71">
        <v>25418</v>
      </c>
      <c r="HL63" s="71">
        <v>0</v>
      </c>
      <c r="HM63" s="52" t="s">
        <v>1787</v>
      </c>
      <c r="HR63" s="51" t="s">
        <v>594</v>
      </c>
      <c r="HW63" s="69" t="s">
        <v>573</v>
      </c>
      <c r="HX63" s="69" t="s">
        <v>589</v>
      </c>
      <c r="HY63" s="69" t="s">
        <v>590</v>
      </c>
      <c r="HZ63" s="69" t="s">
        <v>591</v>
      </c>
      <c r="IA63" s="69" t="s">
        <v>592</v>
      </c>
      <c r="IG63" s="72" t="s">
        <v>614</v>
      </c>
      <c r="IH63" s="72"/>
      <c r="II63" s="70" t="s">
        <v>124</v>
      </c>
      <c r="IJ63" s="72"/>
      <c r="IK63" s="72"/>
      <c r="IQ63" s="70" t="s">
        <v>1405</v>
      </c>
      <c r="IR63" s="70">
        <v>146</v>
      </c>
      <c r="IS63" s="70">
        <v>146</v>
      </c>
      <c r="IT63" s="70">
        <v>190</v>
      </c>
      <c r="IU63" s="70">
        <v>0</v>
      </c>
      <c r="JK63" s="70" t="s">
        <v>11382</v>
      </c>
      <c r="JL63" s="70">
        <v>452.7</v>
      </c>
      <c r="JM63" s="70">
        <v>42.687531999999997</v>
      </c>
      <c r="JN63" s="70">
        <v>-83.234103000000005</v>
      </c>
      <c r="JP63" s="129" t="s">
        <v>1692</v>
      </c>
      <c r="JQ63" s="71">
        <v>4515.1899999999996</v>
      </c>
      <c r="JR63" s="71">
        <v>0</v>
      </c>
      <c r="JS63" s="71">
        <v>4596.41</v>
      </c>
      <c r="JT63" s="71">
        <v>0</v>
      </c>
      <c r="JU63" s="71" t="s">
        <v>1840</v>
      </c>
      <c r="JV63" s="71">
        <v>485</v>
      </c>
      <c r="JW63" s="71">
        <v>4</v>
      </c>
      <c r="JX63" s="71">
        <v>3255</v>
      </c>
      <c r="JY63" s="71">
        <v>0</v>
      </c>
      <c r="JZ63" s="52" t="s">
        <v>236</v>
      </c>
      <c r="KE63" s="50" t="s">
        <v>1800</v>
      </c>
      <c r="KJ63" s="51" t="s">
        <v>600</v>
      </c>
    </row>
    <row r="64" spans="1:298" ht="69.5" thickBot="1">
      <c r="U64" s="70" t="s">
        <v>5411</v>
      </c>
      <c r="V64" s="70">
        <v>2961</v>
      </c>
      <c r="W64" s="70">
        <v>50.876716999999999</v>
      </c>
      <c r="X64" s="70">
        <v>9.6998189999999997</v>
      </c>
      <c r="AE64" s="70" t="s">
        <v>576</v>
      </c>
      <c r="AF64" s="70">
        <v>3059</v>
      </c>
      <c r="AG64" s="70">
        <v>3059</v>
      </c>
      <c r="AH64" s="70">
        <v>6824</v>
      </c>
      <c r="AI64" s="70"/>
      <c r="AJ64" s="71" t="s">
        <v>465</v>
      </c>
      <c r="AK64" s="71">
        <v>67</v>
      </c>
      <c r="AL64" s="71">
        <v>67</v>
      </c>
      <c r="AM64" s="71">
        <v>387</v>
      </c>
      <c r="AN64" s="71">
        <v>46</v>
      </c>
      <c r="AO64" s="70" t="s">
        <v>12187</v>
      </c>
      <c r="AP64" s="70">
        <v>31299.360000000001</v>
      </c>
      <c r="AQ64" s="70">
        <v>25197.77</v>
      </c>
      <c r="AT64" s="71" t="s">
        <v>465</v>
      </c>
      <c r="AU64" s="71">
        <v>9.23</v>
      </c>
      <c r="AV64" s="71">
        <v>9.23</v>
      </c>
      <c r="AW64" s="71">
        <v>139.09</v>
      </c>
      <c r="AX64" s="71">
        <v>0</v>
      </c>
      <c r="AY64" s="71" t="s">
        <v>6628</v>
      </c>
      <c r="AZ64" s="71">
        <v>4895</v>
      </c>
      <c r="BA64" s="71">
        <v>0</v>
      </c>
      <c r="BD64" s="70" t="s">
        <v>6896</v>
      </c>
      <c r="BE64" s="70">
        <v>63.34</v>
      </c>
      <c r="BI64" s="51" t="s">
        <v>1291</v>
      </c>
      <c r="BN64" s="73" t="s">
        <v>607</v>
      </c>
      <c r="BO64" s="73"/>
      <c r="BP64" s="71" t="s">
        <v>124</v>
      </c>
      <c r="BQ64" s="73"/>
      <c r="BR64" s="73"/>
      <c r="BX64" s="73" t="s">
        <v>607</v>
      </c>
      <c r="BY64" s="73"/>
      <c r="BZ64" s="71" t="s">
        <v>124</v>
      </c>
      <c r="CA64" s="73"/>
      <c r="CB64" s="73"/>
      <c r="CC64" s="103"/>
      <c r="CD64" s="103"/>
      <c r="CE64" s="103"/>
      <c r="CF64" s="103"/>
      <c r="CG64" s="103"/>
      <c r="CM64" s="71" t="s">
        <v>8439</v>
      </c>
      <c r="CN64" s="71">
        <v>604.25</v>
      </c>
      <c r="CO64" s="71">
        <v>0</v>
      </c>
      <c r="CW64" s="71" t="s">
        <v>2624</v>
      </c>
      <c r="CX64" s="71">
        <v>6.48</v>
      </c>
      <c r="CY64" s="71">
        <v>0</v>
      </c>
      <c r="CZ64" s="71">
        <v>9.07</v>
      </c>
      <c r="DA64" s="71">
        <v>9.07</v>
      </c>
      <c r="DB64" s="71"/>
      <c r="DC64" s="71"/>
      <c r="DD64" s="71"/>
      <c r="DE64" s="71"/>
      <c r="DF64" s="71"/>
      <c r="DG64" s="71" t="s">
        <v>12391</v>
      </c>
      <c r="DH64" s="71">
        <v>16.829999999999998</v>
      </c>
      <c r="DI64" s="73"/>
      <c r="DL64" s="69"/>
      <c r="DM64" s="69" t="s">
        <v>603</v>
      </c>
      <c r="DN64" s="69" t="s">
        <v>184</v>
      </c>
      <c r="DO64" s="69" t="s">
        <v>604</v>
      </c>
      <c r="DP64" s="69" t="s">
        <v>605</v>
      </c>
      <c r="EZ64" s="71" t="s">
        <v>9018</v>
      </c>
      <c r="FA64" s="71">
        <v>11640</v>
      </c>
      <c r="FB64" s="71">
        <v>0</v>
      </c>
      <c r="FE64" s="70" t="s">
        <v>1406</v>
      </c>
      <c r="FF64" s="70">
        <v>4100</v>
      </c>
      <c r="FG64" s="70">
        <v>4100</v>
      </c>
      <c r="FH64" s="70">
        <v>8300</v>
      </c>
      <c r="FI64" s="70">
        <v>0</v>
      </c>
      <c r="FJ64" s="69" t="s">
        <v>1790</v>
      </c>
      <c r="FK64" s="69" t="s">
        <v>1802</v>
      </c>
      <c r="FL64" s="69" t="s">
        <v>598</v>
      </c>
      <c r="FO64" s="51" t="s">
        <v>594</v>
      </c>
      <c r="FT64" s="71" t="s">
        <v>76</v>
      </c>
      <c r="FU64" s="71">
        <v>228894</v>
      </c>
      <c r="FV64" s="71">
        <v>216478</v>
      </c>
      <c r="FW64" s="71">
        <v>312730.5</v>
      </c>
      <c r="FX64" s="71">
        <v>0</v>
      </c>
      <c r="FY64" s="71" t="s">
        <v>171</v>
      </c>
      <c r="FZ64" s="73"/>
      <c r="GD64" s="71" t="s">
        <v>2384</v>
      </c>
      <c r="GE64" s="71">
        <v>12098.46</v>
      </c>
      <c r="GF64" s="71">
        <v>12098.46</v>
      </c>
      <c r="GG64" s="71">
        <v>20687.38</v>
      </c>
      <c r="GH64" s="139">
        <v>0</v>
      </c>
      <c r="GI64" s="71" t="s">
        <v>9774</v>
      </c>
      <c r="GJ64" s="71">
        <v>128926</v>
      </c>
      <c r="GK64" s="71">
        <v>96126</v>
      </c>
      <c r="GL64" s="71">
        <v>298787</v>
      </c>
      <c r="GM64" s="71">
        <v>770</v>
      </c>
      <c r="GS64" s="71" t="s">
        <v>465</v>
      </c>
      <c r="GT64" s="71">
        <v>327</v>
      </c>
      <c r="GU64" s="71">
        <v>0.8</v>
      </c>
      <c r="GV64" s="71">
        <v>13211</v>
      </c>
      <c r="GW64" s="71">
        <v>8860</v>
      </c>
      <c r="GX64" s="51" t="s">
        <v>1301</v>
      </c>
      <c r="HC64" s="71" t="s">
        <v>10334</v>
      </c>
      <c r="HD64" s="71">
        <v>9532</v>
      </c>
      <c r="HE64" s="71">
        <v>44.861049000000001</v>
      </c>
      <c r="HF64" s="71">
        <v>-93.345630999999997</v>
      </c>
      <c r="HH64" s="70" t="s">
        <v>1859</v>
      </c>
      <c r="HI64" s="70">
        <v>11437</v>
      </c>
      <c r="HJ64" s="70">
        <v>11437</v>
      </c>
      <c r="HK64" s="70">
        <v>32441</v>
      </c>
      <c r="HL64" s="70">
        <v>0</v>
      </c>
      <c r="HR64" s="52" t="s">
        <v>1289</v>
      </c>
      <c r="HW64" s="70" t="s">
        <v>77</v>
      </c>
      <c r="HX64" s="70">
        <v>362892</v>
      </c>
      <c r="HY64" s="70">
        <v>343851</v>
      </c>
      <c r="HZ64" s="70">
        <v>671583.98</v>
      </c>
      <c r="IA64" s="70">
        <v>1761</v>
      </c>
      <c r="IB64" s="50" t="s">
        <v>1800</v>
      </c>
      <c r="IG64" s="73" t="s">
        <v>615</v>
      </c>
      <c r="IH64" s="73"/>
      <c r="II64" s="71" t="s">
        <v>124</v>
      </c>
      <c r="IJ64" s="73"/>
      <c r="IK64" s="73"/>
      <c r="IQ64" s="50" t="s">
        <v>593</v>
      </c>
      <c r="IT64">
        <f>SUM(IT59:IT60)/SUM(IT59:IT63)</f>
        <v>0.84947759803007861</v>
      </c>
      <c r="JA64" s="50" t="s">
        <v>595</v>
      </c>
      <c r="JK64" s="71" t="s">
        <v>11383</v>
      </c>
      <c r="JL64" s="71">
        <v>0</v>
      </c>
      <c r="JM64" s="71">
        <v>-6.9174639999999998</v>
      </c>
      <c r="JN64" s="71">
        <v>107.619123</v>
      </c>
      <c r="JP64" s="50" t="s">
        <v>593</v>
      </c>
      <c r="JU64" s="50" t="s">
        <v>593</v>
      </c>
      <c r="KJ64" s="52" t="s">
        <v>236</v>
      </c>
    </row>
    <row r="65" spans="1:300" ht="69.5" thickBot="1">
      <c r="A65" s="51" t="s">
        <v>582</v>
      </c>
      <c r="K65" s="51" t="s">
        <v>1291</v>
      </c>
      <c r="P65" s="51" t="s">
        <v>582</v>
      </c>
      <c r="U65" s="71" t="s">
        <v>5412</v>
      </c>
      <c r="V65" s="71">
        <v>62491</v>
      </c>
      <c r="W65" s="73"/>
      <c r="X65" s="73"/>
      <c r="Z65" s="51" t="s">
        <v>582</v>
      </c>
      <c r="AE65" s="71" t="s">
        <v>1858</v>
      </c>
      <c r="AF65" s="71">
        <v>115</v>
      </c>
      <c r="AG65" s="71">
        <v>115</v>
      </c>
      <c r="AH65" s="71">
        <v>624</v>
      </c>
      <c r="AI65" s="71"/>
      <c r="AJ65" s="70" t="s">
        <v>2619</v>
      </c>
      <c r="AK65" s="70">
        <v>96</v>
      </c>
      <c r="AL65" s="70">
        <v>96</v>
      </c>
      <c r="AM65" s="70">
        <v>89</v>
      </c>
      <c r="AN65" s="70">
        <v>7</v>
      </c>
      <c r="AO65" s="71" t="s">
        <v>12188</v>
      </c>
      <c r="AP65" s="71">
        <v>16209.49</v>
      </c>
      <c r="AQ65" s="71">
        <v>11307.94</v>
      </c>
      <c r="AT65" s="70" t="s">
        <v>1841</v>
      </c>
      <c r="AU65" s="70">
        <v>8.43</v>
      </c>
      <c r="AV65" s="70">
        <v>0</v>
      </c>
      <c r="AW65" s="70">
        <v>22.49</v>
      </c>
      <c r="AX65" s="70">
        <v>22.49</v>
      </c>
      <c r="AY65" s="70" t="s">
        <v>6629</v>
      </c>
      <c r="AZ65" s="70">
        <v>18500</v>
      </c>
      <c r="BA65" s="70">
        <v>0</v>
      </c>
      <c r="BD65" s="71" t="s">
        <v>6897</v>
      </c>
      <c r="BE65" s="71">
        <v>99.25</v>
      </c>
      <c r="BI65" s="69" t="s">
        <v>1292</v>
      </c>
      <c r="BJ65" s="69" t="s">
        <v>1293</v>
      </c>
      <c r="BN65" s="72" t="s">
        <v>608</v>
      </c>
      <c r="BO65" s="72"/>
      <c r="BP65" s="70" t="s">
        <v>124</v>
      </c>
      <c r="BQ65" s="72"/>
      <c r="BR65" s="72"/>
      <c r="BS65" s="51" t="s">
        <v>602</v>
      </c>
      <c r="BX65" s="72" t="s">
        <v>608</v>
      </c>
      <c r="BY65" s="72"/>
      <c r="BZ65" s="70" t="s">
        <v>124</v>
      </c>
      <c r="CA65" s="72"/>
      <c r="CB65" s="72"/>
      <c r="CC65" s="109"/>
      <c r="CD65" s="109"/>
      <c r="CE65" s="109"/>
      <c r="CF65" s="109"/>
      <c r="CG65" s="109"/>
      <c r="CM65" s="70" t="s">
        <v>8432</v>
      </c>
      <c r="CN65" s="70">
        <v>13685.25</v>
      </c>
      <c r="CO65" s="70">
        <v>0</v>
      </c>
      <c r="CR65" s="51" t="s">
        <v>632</v>
      </c>
      <c r="CW65" s="70" t="s">
        <v>81</v>
      </c>
      <c r="CX65" s="70">
        <v>565.64</v>
      </c>
      <c r="CY65" s="70">
        <v>0</v>
      </c>
      <c r="CZ65" s="70">
        <v>1515.66</v>
      </c>
      <c r="DA65" s="70">
        <v>1515.66</v>
      </c>
      <c r="DB65" s="70"/>
      <c r="DC65" s="70"/>
      <c r="DD65" s="70"/>
      <c r="DE65" s="70"/>
      <c r="DF65" s="70"/>
      <c r="DG65" s="70" t="s">
        <v>12392</v>
      </c>
      <c r="DH65" s="70">
        <v>1.6</v>
      </c>
      <c r="DI65" s="72"/>
      <c r="DL65" s="72" t="s">
        <v>606</v>
      </c>
      <c r="DM65" s="70">
        <v>0</v>
      </c>
      <c r="DN65" s="70" t="s">
        <v>1601</v>
      </c>
      <c r="DO65" s="70">
        <v>0</v>
      </c>
      <c r="DP65" s="70" t="s">
        <v>8908</v>
      </c>
      <c r="DQ65" s="51" t="s">
        <v>1291</v>
      </c>
      <c r="DV65" s="51" t="s">
        <v>1291</v>
      </c>
      <c r="EA65" s="51" t="s">
        <v>582</v>
      </c>
      <c r="EF65" s="51" t="s">
        <v>1789</v>
      </c>
      <c r="EK65" s="51" t="s">
        <v>1291</v>
      </c>
      <c r="EP65" s="51" t="s">
        <v>582</v>
      </c>
      <c r="EU65" s="50" t="s">
        <v>1300</v>
      </c>
      <c r="EZ65" s="50" t="s">
        <v>599</v>
      </c>
      <c r="FE65" s="71" t="s">
        <v>1405</v>
      </c>
      <c r="FF65" s="71">
        <v>3100</v>
      </c>
      <c r="FG65" s="71">
        <v>3100</v>
      </c>
      <c r="FH65" s="71">
        <v>4400</v>
      </c>
      <c r="FI65" s="71">
        <v>100</v>
      </c>
      <c r="FJ65" s="70" t="s">
        <v>9164</v>
      </c>
      <c r="FK65" s="70">
        <v>607199</v>
      </c>
      <c r="FL65" s="70">
        <v>592366</v>
      </c>
      <c r="FO65" s="52" t="s">
        <v>1289</v>
      </c>
      <c r="FT65" s="70" t="s">
        <v>81</v>
      </c>
      <c r="FU65" s="70">
        <v>0</v>
      </c>
      <c r="FV65" s="70">
        <v>0</v>
      </c>
      <c r="FW65" s="70">
        <v>0</v>
      </c>
      <c r="FX65" s="70">
        <v>0</v>
      </c>
      <c r="FY65" s="70" t="s">
        <v>171</v>
      </c>
      <c r="FZ65" s="72"/>
      <c r="GD65" s="70" t="s">
        <v>2385</v>
      </c>
      <c r="GE65" s="70">
        <v>127645.78</v>
      </c>
      <c r="GF65" s="70">
        <v>108307.93</v>
      </c>
      <c r="GG65" s="70">
        <v>451541.58</v>
      </c>
      <c r="GH65" s="125">
        <v>182309.89</v>
      </c>
      <c r="GI65" s="50" t="s">
        <v>593</v>
      </c>
      <c r="GS65" s="70" t="s">
        <v>76</v>
      </c>
      <c r="GT65" s="70">
        <v>40570</v>
      </c>
      <c r="GU65" s="70">
        <v>0</v>
      </c>
      <c r="GV65" s="70">
        <v>55728</v>
      </c>
      <c r="GW65" s="70">
        <v>0</v>
      </c>
      <c r="GX65" s="69" t="s">
        <v>1292</v>
      </c>
      <c r="GY65" s="69" t="s">
        <v>597</v>
      </c>
      <c r="GZ65" s="69" t="s">
        <v>598</v>
      </c>
      <c r="HC65" s="70" t="s">
        <v>10335</v>
      </c>
      <c r="HD65" s="70">
        <v>1516</v>
      </c>
      <c r="HE65" s="70">
        <v>40.156616999999997</v>
      </c>
      <c r="HF65" s="70">
        <v>-105.172488</v>
      </c>
      <c r="HH65" s="71" t="s">
        <v>575</v>
      </c>
      <c r="HI65" s="71">
        <v>16642</v>
      </c>
      <c r="HJ65" s="71">
        <v>16642</v>
      </c>
      <c r="HK65" s="71">
        <v>24801</v>
      </c>
      <c r="HL65" s="71">
        <v>0</v>
      </c>
      <c r="HM65" s="50" t="s">
        <v>1800</v>
      </c>
      <c r="HR65" s="52" t="s">
        <v>580</v>
      </c>
      <c r="HW65" s="71" t="s">
        <v>1868</v>
      </c>
      <c r="HX65" s="71">
        <v>43</v>
      </c>
      <c r="HY65" s="71">
        <v>43</v>
      </c>
      <c r="HZ65" s="71">
        <v>83.98</v>
      </c>
      <c r="IA65" s="71">
        <v>0</v>
      </c>
      <c r="IG65" s="72" t="s">
        <v>36</v>
      </c>
      <c r="IH65" s="72"/>
      <c r="II65" s="70" t="s">
        <v>124</v>
      </c>
      <c r="IJ65" s="72"/>
      <c r="IK65" s="72"/>
      <c r="IL65" s="51" t="s">
        <v>582</v>
      </c>
      <c r="IV65" s="51" t="s">
        <v>588</v>
      </c>
      <c r="JF65" s="51" t="s">
        <v>594</v>
      </c>
      <c r="JK65" s="70" t="s">
        <v>11384</v>
      </c>
      <c r="JL65" s="70">
        <v>23.13</v>
      </c>
      <c r="JM65" s="70">
        <v>-19.917299</v>
      </c>
      <c r="JN65" s="70">
        <v>-43.934559</v>
      </c>
      <c r="JZ65" s="50" t="s">
        <v>601</v>
      </c>
    </row>
    <row r="66" spans="1:300" ht="409.6" thickBot="1">
      <c r="A66" s="69" t="s">
        <v>583</v>
      </c>
      <c r="B66" s="69" t="s">
        <v>574</v>
      </c>
      <c r="K66" s="126" t="s">
        <v>1292</v>
      </c>
      <c r="L66" s="69" t="s">
        <v>1293</v>
      </c>
      <c r="P66" s="69" t="s">
        <v>583</v>
      </c>
      <c r="Q66" s="69" t="s">
        <v>574</v>
      </c>
      <c r="U66" s="50" t="s">
        <v>581</v>
      </c>
      <c r="Z66" s="69" t="s">
        <v>583</v>
      </c>
      <c r="AA66" s="69" t="s">
        <v>574</v>
      </c>
      <c r="AE66" s="70" t="s">
        <v>1859</v>
      </c>
      <c r="AF66" s="70">
        <v>2777</v>
      </c>
      <c r="AG66" s="70">
        <v>2777</v>
      </c>
      <c r="AH66" s="70">
        <v>5577</v>
      </c>
      <c r="AI66" s="70"/>
      <c r="AJ66" s="71" t="s">
        <v>1405</v>
      </c>
      <c r="AK66" s="71">
        <v>9277</v>
      </c>
      <c r="AL66" s="71">
        <v>9277</v>
      </c>
      <c r="AM66" s="71">
        <v>12280</v>
      </c>
      <c r="AN66" s="71">
        <v>614</v>
      </c>
      <c r="AO66" s="70" t="s">
        <v>12189</v>
      </c>
      <c r="AP66" s="70">
        <v>11365.29</v>
      </c>
      <c r="AQ66" s="70">
        <v>11365.29</v>
      </c>
      <c r="AT66" s="71" t="s">
        <v>2612</v>
      </c>
      <c r="AU66" s="71">
        <v>1526.69</v>
      </c>
      <c r="AV66" s="71">
        <v>0</v>
      </c>
      <c r="AW66" s="71">
        <v>3278.31</v>
      </c>
      <c r="AX66" s="71">
        <v>3278.31</v>
      </c>
      <c r="AY66" s="71" t="s">
        <v>6630</v>
      </c>
      <c r="AZ66" s="71">
        <v>31570</v>
      </c>
      <c r="BA66" s="71">
        <v>0</v>
      </c>
      <c r="BD66" s="70" t="s">
        <v>6898</v>
      </c>
      <c r="BE66" s="70">
        <v>237.61</v>
      </c>
      <c r="BI66" s="70" t="s">
        <v>7620</v>
      </c>
      <c r="BJ66" s="70">
        <v>26321</v>
      </c>
      <c r="BN66" s="73" t="s">
        <v>609</v>
      </c>
      <c r="BO66" s="73"/>
      <c r="BP66" s="71" t="s">
        <v>124</v>
      </c>
      <c r="BQ66" s="73"/>
      <c r="BR66" s="73"/>
      <c r="BS66" s="69"/>
      <c r="BT66" s="69" t="s">
        <v>603</v>
      </c>
      <c r="BU66" s="69" t="s">
        <v>184</v>
      </c>
      <c r="BV66" s="69" t="s">
        <v>604</v>
      </c>
      <c r="BW66" s="69" t="s">
        <v>605</v>
      </c>
      <c r="BX66" s="73" t="s">
        <v>609</v>
      </c>
      <c r="BY66" s="73"/>
      <c r="BZ66" s="71" t="s">
        <v>124</v>
      </c>
      <c r="CA66" s="73"/>
      <c r="CB66" s="73"/>
      <c r="CC66" s="103"/>
      <c r="CD66" s="103"/>
      <c r="CE66" s="103"/>
      <c r="CF66" s="103"/>
      <c r="CG66" s="103"/>
      <c r="CH66" s="51" t="s">
        <v>582</v>
      </c>
      <c r="CM66" s="71" t="s">
        <v>8433</v>
      </c>
      <c r="CN66" s="71">
        <v>41464.28</v>
      </c>
      <c r="CO66" s="71">
        <v>0</v>
      </c>
      <c r="CR66" s="69"/>
      <c r="CS66" s="69" t="s">
        <v>633</v>
      </c>
      <c r="CT66" s="69" t="s">
        <v>634</v>
      </c>
      <c r="CU66" s="69" t="s">
        <v>635</v>
      </c>
      <c r="CV66" s="69" t="s">
        <v>636</v>
      </c>
      <c r="CW66" s="71" t="s">
        <v>1411</v>
      </c>
      <c r="CX66" s="71">
        <v>2.4500000000000002</v>
      </c>
      <c r="CY66" s="71">
        <v>0</v>
      </c>
      <c r="CZ66" s="71">
        <v>2.58</v>
      </c>
      <c r="DA66" s="71">
        <v>2.58</v>
      </c>
      <c r="DB66" s="71"/>
      <c r="DC66" s="71"/>
      <c r="DD66" s="71"/>
      <c r="DE66" s="71"/>
      <c r="DF66" s="71"/>
      <c r="DG66" s="71" t="s">
        <v>12393</v>
      </c>
      <c r="DH66" s="71">
        <v>23.52</v>
      </c>
      <c r="DI66" s="73"/>
      <c r="DL66" s="73" t="s">
        <v>607</v>
      </c>
      <c r="DM66" s="71">
        <v>8858.9599999999991</v>
      </c>
      <c r="DN66" s="71" t="s">
        <v>185</v>
      </c>
      <c r="DO66" s="71">
        <v>11.72</v>
      </c>
      <c r="DP66" s="71" t="s">
        <v>8909</v>
      </c>
      <c r="DQ66" s="69" t="s">
        <v>1292</v>
      </c>
      <c r="DR66" s="69" t="s">
        <v>1293</v>
      </c>
      <c r="DV66" s="69" t="s">
        <v>1292</v>
      </c>
      <c r="DW66" s="69" t="s">
        <v>1293</v>
      </c>
      <c r="EA66" s="69" t="s">
        <v>583</v>
      </c>
      <c r="EB66" s="69" t="s">
        <v>574</v>
      </c>
      <c r="EF66" s="69" t="s">
        <v>1790</v>
      </c>
      <c r="EG66" s="69" t="s">
        <v>574</v>
      </c>
      <c r="EH66" s="69" t="s">
        <v>1791</v>
      </c>
      <c r="EI66" s="69" t="s">
        <v>1792</v>
      </c>
      <c r="EK66" s="126" t="s">
        <v>1292</v>
      </c>
      <c r="EL66" s="69" t="s">
        <v>1293</v>
      </c>
      <c r="EP66" s="69" t="s">
        <v>583</v>
      </c>
      <c r="EQ66" s="69" t="s">
        <v>574</v>
      </c>
      <c r="FE66" s="70" t="s">
        <v>465</v>
      </c>
      <c r="FF66" s="70">
        <v>100</v>
      </c>
      <c r="FG66" s="70">
        <v>100</v>
      </c>
      <c r="FH66" s="70">
        <v>500</v>
      </c>
      <c r="FI66" s="70">
        <v>0</v>
      </c>
      <c r="FJ66" s="71" t="s">
        <v>9165</v>
      </c>
      <c r="FK66" s="71">
        <v>422399</v>
      </c>
      <c r="FL66" s="71">
        <v>412081</v>
      </c>
      <c r="FT66" s="50" t="s">
        <v>593</v>
      </c>
      <c r="FY66" s="71" t="s">
        <v>171</v>
      </c>
      <c r="FZ66" s="73"/>
      <c r="GD66" s="71" t="s">
        <v>76</v>
      </c>
      <c r="GE66" s="71">
        <v>105781.04</v>
      </c>
      <c r="GF66" s="71">
        <v>51470.63</v>
      </c>
      <c r="GG66" s="71">
        <v>174440.38</v>
      </c>
      <c r="GH66" s="139">
        <v>86207</v>
      </c>
      <c r="GN66" s="51" t="s">
        <v>1291</v>
      </c>
      <c r="GS66" s="71" t="s">
        <v>2613</v>
      </c>
      <c r="GT66" s="71">
        <v>0</v>
      </c>
      <c r="GU66" s="71">
        <v>54</v>
      </c>
      <c r="GV66" s="71">
        <v>14594</v>
      </c>
      <c r="GW66" s="71">
        <v>15821</v>
      </c>
      <c r="GX66" s="70" t="s">
        <v>10167</v>
      </c>
      <c r="GY66" s="70">
        <v>30368</v>
      </c>
      <c r="GZ66" s="70">
        <v>0</v>
      </c>
      <c r="HC66" s="71" t="s">
        <v>10336</v>
      </c>
      <c r="HD66" s="71">
        <v>2146</v>
      </c>
      <c r="HE66" s="71">
        <v>44.784958000000003</v>
      </c>
      <c r="HF66" s="71">
        <v>-93.473336000000003</v>
      </c>
      <c r="HH66" s="70" t="s">
        <v>1412</v>
      </c>
      <c r="HI66" s="70">
        <v>52400</v>
      </c>
      <c r="HJ66" s="70">
        <v>52400</v>
      </c>
      <c r="HK66" s="70">
        <v>104801</v>
      </c>
      <c r="HL66" s="70">
        <v>0</v>
      </c>
      <c r="HW66" s="70" t="s">
        <v>1409</v>
      </c>
      <c r="HX66" s="70">
        <v>92</v>
      </c>
      <c r="HY66" s="70">
        <v>92</v>
      </c>
      <c r="HZ66" s="70">
        <v>179.69</v>
      </c>
      <c r="IA66" s="70">
        <v>0</v>
      </c>
      <c r="IG66" s="50" t="s">
        <v>616</v>
      </c>
      <c r="IL66" s="69" t="s">
        <v>583</v>
      </c>
      <c r="IM66" s="69" t="s">
        <v>574</v>
      </c>
      <c r="IV66" s="69" t="s">
        <v>573</v>
      </c>
      <c r="IW66" s="69" t="s">
        <v>589</v>
      </c>
      <c r="IX66" s="69" t="s">
        <v>590</v>
      </c>
      <c r="IY66" s="69" t="s">
        <v>591</v>
      </c>
      <c r="IZ66" s="69" t="s">
        <v>592</v>
      </c>
      <c r="JF66" s="52" t="s">
        <v>1787</v>
      </c>
      <c r="JK66" s="71" t="s">
        <v>11385</v>
      </c>
      <c r="JL66" s="71">
        <v>25.71</v>
      </c>
      <c r="JM66" s="71">
        <v>53.200902999999997</v>
      </c>
      <c r="JN66" s="71">
        <v>-6.1110740000000003</v>
      </c>
      <c r="KE66" s="51" t="s">
        <v>1801</v>
      </c>
      <c r="KJ66" s="50" t="s">
        <v>601</v>
      </c>
    </row>
    <row r="67" spans="1:300" ht="320.5" customHeight="1" thickBot="1">
      <c r="A67" s="70" t="s">
        <v>2386</v>
      </c>
      <c r="B67" s="70">
        <v>13431</v>
      </c>
      <c r="K67" s="128" t="s">
        <v>2980</v>
      </c>
      <c r="L67" s="70">
        <v>6291</v>
      </c>
      <c r="P67" s="70" t="s">
        <v>4327</v>
      </c>
      <c r="Q67" s="70">
        <v>395</v>
      </c>
      <c r="Z67" s="70" t="s">
        <v>4093</v>
      </c>
      <c r="AA67" s="70">
        <v>611</v>
      </c>
      <c r="AE67" s="71" t="s">
        <v>81</v>
      </c>
      <c r="AF67" s="71">
        <v>278</v>
      </c>
      <c r="AG67" s="71">
        <v>278</v>
      </c>
      <c r="AH67" s="71">
        <v>550</v>
      </c>
      <c r="AI67" s="71"/>
      <c r="AJ67" s="70" t="s">
        <v>1864</v>
      </c>
      <c r="AK67" s="70">
        <v>83</v>
      </c>
      <c r="AL67" s="70">
        <v>100</v>
      </c>
      <c r="AM67" s="70">
        <v>104</v>
      </c>
      <c r="AN67" s="70">
        <v>6</v>
      </c>
      <c r="AO67" s="50" t="s">
        <v>599</v>
      </c>
      <c r="AT67" s="70" t="s">
        <v>1847</v>
      </c>
      <c r="AU67" s="70">
        <v>25.81</v>
      </c>
      <c r="AV67" s="70">
        <v>0</v>
      </c>
      <c r="AW67" s="70">
        <v>280.31</v>
      </c>
      <c r="AX67" s="70">
        <v>280.31</v>
      </c>
      <c r="AY67" s="70" t="s">
        <v>6631</v>
      </c>
      <c r="AZ67" s="70">
        <v>16549</v>
      </c>
      <c r="BA67" s="70">
        <v>0</v>
      </c>
      <c r="BD67" s="71" t="s">
        <v>6899</v>
      </c>
      <c r="BE67" s="71">
        <v>18.239999999999998</v>
      </c>
      <c r="BI67" s="71" t="s">
        <v>7621</v>
      </c>
      <c r="BJ67" s="71">
        <v>4062</v>
      </c>
      <c r="BN67" s="72" t="s">
        <v>610</v>
      </c>
      <c r="BO67" s="72"/>
      <c r="BP67" s="70" t="s">
        <v>124</v>
      </c>
      <c r="BQ67" s="72"/>
      <c r="BR67" s="72"/>
      <c r="BS67" s="72" t="s">
        <v>606</v>
      </c>
      <c r="BT67" s="70">
        <v>66</v>
      </c>
      <c r="BU67" s="70" t="s">
        <v>185</v>
      </c>
      <c r="BV67" s="70">
        <v>0.03</v>
      </c>
      <c r="BW67" s="70" t="s">
        <v>8015</v>
      </c>
      <c r="BX67" s="72" t="s">
        <v>610</v>
      </c>
      <c r="BY67" s="72"/>
      <c r="BZ67" s="70" t="s">
        <v>124</v>
      </c>
      <c r="CA67" s="72"/>
      <c r="CB67" s="72"/>
      <c r="CC67" s="72"/>
      <c r="CD67" s="72"/>
      <c r="CE67" s="72"/>
      <c r="CF67" s="72"/>
      <c r="CG67" s="72"/>
      <c r="CH67" s="69" t="s">
        <v>583</v>
      </c>
      <c r="CI67" s="69" t="s">
        <v>574</v>
      </c>
      <c r="CM67" s="70" t="s">
        <v>8434</v>
      </c>
      <c r="CN67" s="70">
        <v>2615.67</v>
      </c>
      <c r="CO67" s="70">
        <v>0</v>
      </c>
      <c r="CR67" s="72" t="s">
        <v>637</v>
      </c>
      <c r="CS67" s="70" t="s">
        <v>124</v>
      </c>
      <c r="CT67" s="70" t="s">
        <v>124</v>
      </c>
      <c r="CU67" s="70" t="s">
        <v>124</v>
      </c>
      <c r="CV67" s="70" t="s">
        <v>124</v>
      </c>
      <c r="CW67" s="70" t="s">
        <v>1408</v>
      </c>
      <c r="CX67" s="70">
        <v>77.28</v>
      </c>
      <c r="CY67" s="70">
        <v>0</v>
      </c>
      <c r="CZ67" s="70">
        <v>147.63</v>
      </c>
      <c r="DA67" s="70">
        <v>147.63</v>
      </c>
      <c r="DB67" s="70"/>
      <c r="DC67" s="70"/>
      <c r="DD67" s="70"/>
      <c r="DE67" s="70"/>
      <c r="DF67" s="70"/>
      <c r="DG67" s="70" t="s">
        <v>12398</v>
      </c>
      <c r="DH67" s="72"/>
      <c r="DI67" s="72"/>
      <c r="DL67" s="72" t="s">
        <v>608</v>
      </c>
      <c r="DM67" s="72"/>
      <c r="DN67" s="70" t="s">
        <v>124</v>
      </c>
      <c r="DO67" s="72"/>
      <c r="DP67" s="72"/>
      <c r="DQ67" s="70" t="s">
        <v>1294</v>
      </c>
      <c r="DR67" s="70">
        <v>45200</v>
      </c>
      <c r="DV67" s="70" t="s">
        <v>1596</v>
      </c>
      <c r="DW67" s="70">
        <v>336000</v>
      </c>
      <c r="EA67" s="70" t="s">
        <v>3799</v>
      </c>
      <c r="EB67" s="70">
        <v>16385</v>
      </c>
      <c r="EF67" s="70" t="s">
        <v>1793</v>
      </c>
      <c r="EG67" s="70">
        <v>22589</v>
      </c>
      <c r="EH67" s="72"/>
      <c r="EI67" s="72"/>
      <c r="EK67" s="128" t="s">
        <v>3359</v>
      </c>
      <c r="EL67" s="70">
        <v>23450</v>
      </c>
      <c r="EP67" s="70" t="s">
        <v>2759</v>
      </c>
      <c r="EQ67" s="70">
        <v>24075</v>
      </c>
      <c r="FE67" s="71" t="s">
        <v>1837</v>
      </c>
      <c r="FF67" s="71">
        <v>14700</v>
      </c>
      <c r="FG67" s="71">
        <v>14700</v>
      </c>
      <c r="FH67" s="71">
        <v>19400</v>
      </c>
      <c r="FI67" s="71">
        <v>0</v>
      </c>
      <c r="FJ67" s="70" t="s">
        <v>9166</v>
      </c>
      <c r="FK67" s="70">
        <v>171600</v>
      </c>
      <c r="FL67" s="70">
        <v>167408</v>
      </c>
      <c r="FO67" s="50" t="s">
        <v>1300</v>
      </c>
      <c r="FY67" s="70" t="s">
        <v>171</v>
      </c>
      <c r="FZ67" s="72"/>
      <c r="GD67" s="70" t="s">
        <v>1405</v>
      </c>
      <c r="GE67" s="70">
        <v>77988.100000000006</v>
      </c>
      <c r="GF67" s="70">
        <v>77988.100000000006</v>
      </c>
      <c r="GG67" s="70">
        <v>106745.28</v>
      </c>
      <c r="GH67" s="125">
        <v>0</v>
      </c>
      <c r="GN67" s="126" t="s">
        <v>1292</v>
      </c>
      <c r="GO67" s="69" t="s">
        <v>1293</v>
      </c>
      <c r="GS67" s="70" t="s">
        <v>9161</v>
      </c>
      <c r="GT67" s="70">
        <v>29823</v>
      </c>
      <c r="GU67" s="70">
        <v>0</v>
      </c>
      <c r="GV67" s="70">
        <v>89534</v>
      </c>
      <c r="GW67" s="70">
        <v>18640</v>
      </c>
      <c r="GX67" s="71" t="s">
        <v>10168</v>
      </c>
      <c r="GY67" s="71">
        <v>82842</v>
      </c>
      <c r="GZ67" s="71">
        <v>0</v>
      </c>
      <c r="HC67" s="70" t="s">
        <v>10337</v>
      </c>
      <c r="HD67" s="70">
        <v>93</v>
      </c>
      <c r="HE67" s="70">
        <v>35.464365999999998</v>
      </c>
      <c r="HF67" s="70">
        <v>-97.696081000000007</v>
      </c>
      <c r="HH67" s="71" t="s">
        <v>686</v>
      </c>
      <c r="HI67" s="71">
        <v>84030</v>
      </c>
      <c r="HJ67" s="71">
        <v>84030</v>
      </c>
      <c r="HK67" s="71">
        <v>152934</v>
      </c>
      <c r="HL67" s="71">
        <v>0</v>
      </c>
      <c r="HR67" s="50" t="s">
        <v>1300</v>
      </c>
      <c r="HW67" s="71" t="s">
        <v>1847</v>
      </c>
      <c r="HX67" s="71">
        <v>82</v>
      </c>
      <c r="HY67" s="71">
        <v>82</v>
      </c>
      <c r="HZ67" s="71">
        <v>160.16</v>
      </c>
      <c r="IA67" s="71">
        <v>0</v>
      </c>
      <c r="IB67" s="51" t="s">
        <v>1801</v>
      </c>
      <c r="IL67" s="70" t="s">
        <v>3939</v>
      </c>
      <c r="IM67" s="70">
        <v>12239.91</v>
      </c>
      <c r="IQ67" s="51" t="s">
        <v>594</v>
      </c>
      <c r="IV67" s="70" t="s">
        <v>77</v>
      </c>
      <c r="IW67" s="70">
        <v>0</v>
      </c>
      <c r="IX67" s="70">
        <v>56347</v>
      </c>
      <c r="IY67" s="70">
        <v>142153</v>
      </c>
      <c r="IZ67" s="70">
        <v>20414</v>
      </c>
      <c r="JA67" s="51" t="s">
        <v>596</v>
      </c>
      <c r="JK67" s="70" t="s">
        <v>11386</v>
      </c>
      <c r="JL67" s="70">
        <v>24.49</v>
      </c>
      <c r="JM67" s="70">
        <v>41.085436000000001</v>
      </c>
      <c r="JN67" s="70">
        <v>14.367552999999999</v>
      </c>
      <c r="JP67" s="51" t="s">
        <v>594</v>
      </c>
      <c r="JU67" s="51" t="s">
        <v>594</v>
      </c>
      <c r="KE67" s="69" t="s">
        <v>1790</v>
      </c>
      <c r="KF67" s="69" t="s">
        <v>1802</v>
      </c>
      <c r="KG67" s="69" t="s">
        <v>598</v>
      </c>
    </row>
    <row r="68" spans="1:300" ht="256.5" thickBot="1">
      <c r="A68" s="71" t="s">
        <v>2387</v>
      </c>
      <c r="B68" s="71">
        <v>41541</v>
      </c>
      <c r="K68" s="129" t="s">
        <v>2981</v>
      </c>
      <c r="L68" s="71">
        <v>26648</v>
      </c>
      <c r="P68" s="71" t="s">
        <v>4328</v>
      </c>
      <c r="Q68" s="71">
        <v>16689</v>
      </c>
      <c r="Z68" s="71" t="s">
        <v>4094</v>
      </c>
      <c r="AA68" s="71">
        <v>21572</v>
      </c>
      <c r="AE68" s="70" t="s">
        <v>1868</v>
      </c>
      <c r="AF68" s="70">
        <v>1112</v>
      </c>
      <c r="AG68" s="70">
        <v>1039</v>
      </c>
      <c r="AH68" s="70">
        <v>4486</v>
      </c>
      <c r="AI68" s="70"/>
      <c r="AJ68" s="71" t="s">
        <v>1836</v>
      </c>
      <c r="AK68" s="71">
        <v>197</v>
      </c>
      <c r="AL68" s="71">
        <v>197</v>
      </c>
      <c r="AM68" s="71">
        <v>493</v>
      </c>
      <c r="AN68" s="71">
        <v>0</v>
      </c>
      <c r="AT68" s="71" t="s">
        <v>1836</v>
      </c>
      <c r="AU68" s="71">
        <v>36.619999999999997</v>
      </c>
      <c r="AV68" s="71">
        <v>0</v>
      </c>
      <c r="AW68" s="71">
        <v>102.42</v>
      </c>
      <c r="AX68" s="71">
        <v>102.42</v>
      </c>
      <c r="AY68" s="71" t="s">
        <v>6632</v>
      </c>
      <c r="AZ68" s="71">
        <v>6338</v>
      </c>
      <c r="BA68" s="71">
        <v>0</v>
      </c>
      <c r="BD68" s="70" t="s">
        <v>6900</v>
      </c>
      <c r="BE68" s="70">
        <v>81.14</v>
      </c>
      <c r="BI68" s="50" t="s">
        <v>581</v>
      </c>
      <c r="BN68" s="73" t="s">
        <v>611</v>
      </c>
      <c r="BO68" s="73"/>
      <c r="BP68" s="71" t="s">
        <v>124</v>
      </c>
      <c r="BQ68" s="73"/>
      <c r="BR68" s="73"/>
      <c r="BS68" s="73" t="s">
        <v>607</v>
      </c>
      <c r="BT68" s="71">
        <v>36591</v>
      </c>
      <c r="BU68" s="71" t="s">
        <v>185</v>
      </c>
      <c r="BV68" s="71">
        <v>17.77</v>
      </c>
      <c r="BW68" s="71" t="s">
        <v>8016</v>
      </c>
      <c r="BX68" s="73" t="s">
        <v>611</v>
      </c>
      <c r="BY68" s="73"/>
      <c r="BZ68" s="71" t="s">
        <v>124</v>
      </c>
      <c r="CA68" s="73"/>
      <c r="CB68" s="73"/>
      <c r="CC68" s="73"/>
      <c r="CD68" s="73"/>
      <c r="CE68" s="73"/>
      <c r="CF68" s="73"/>
      <c r="CG68" s="73"/>
      <c r="CH68" s="70" t="s">
        <v>7623</v>
      </c>
      <c r="CI68" s="70">
        <v>4665.5</v>
      </c>
      <c r="CM68" s="71" t="s">
        <v>8435</v>
      </c>
      <c r="CN68" s="71">
        <v>803.5</v>
      </c>
      <c r="CO68" s="71">
        <v>0</v>
      </c>
      <c r="CR68" s="73" t="s">
        <v>626</v>
      </c>
      <c r="CS68" s="71" t="s">
        <v>124</v>
      </c>
      <c r="CT68" s="73"/>
      <c r="CU68" s="73"/>
      <c r="CV68" s="71">
        <v>37698</v>
      </c>
      <c r="CW68" s="71" t="s">
        <v>1862</v>
      </c>
      <c r="CX68" s="71">
        <v>89.87</v>
      </c>
      <c r="CY68" s="71">
        <v>0</v>
      </c>
      <c r="CZ68" s="71">
        <v>364.12</v>
      </c>
      <c r="DA68" s="71">
        <v>364.12</v>
      </c>
      <c r="DB68" s="71"/>
      <c r="DC68" s="71"/>
      <c r="DD68" s="71"/>
      <c r="DE68" s="71"/>
      <c r="DF68" s="71"/>
      <c r="DG68" s="71" t="s">
        <v>12394</v>
      </c>
      <c r="DH68" s="71">
        <v>19.22</v>
      </c>
      <c r="DI68" s="73"/>
      <c r="DL68" s="73" t="s">
        <v>609</v>
      </c>
      <c r="DM68" s="73"/>
      <c r="DN68" s="71" t="s">
        <v>124</v>
      </c>
      <c r="DO68" s="73"/>
      <c r="DP68" s="73"/>
      <c r="DQ68" s="71" t="s">
        <v>1295</v>
      </c>
      <c r="DR68" s="71">
        <v>5090</v>
      </c>
      <c r="DV68" s="71" t="s">
        <v>1597</v>
      </c>
      <c r="DW68" s="71">
        <v>4519000</v>
      </c>
      <c r="EA68" s="71" t="s">
        <v>3800</v>
      </c>
      <c r="EB68" s="71">
        <v>5224</v>
      </c>
      <c r="EF68" s="71" t="s">
        <v>1794</v>
      </c>
      <c r="EG68" s="71">
        <v>2.58</v>
      </c>
      <c r="EH68" s="73"/>
      <c r="EI68" s="73"/>
      <c r="EK68" s="129" t="s">
        <v>3360</v>
      </c>
      <c r="EL68" s="71">
        <v>42450</v>
      </c>
      <c r="EP68" s="71" t="s">
        <v>2760</v>
      </c>
      <c r="EQ68" s="71">
        <v>15041</v>
      </c>
      <c r="EU68" s="51" t="s">
        <v>1301</v>
      </c>
      <c r="EZ68" s="51" t="s">
        <v>600</v>
      </c>
      <c r="FE68" s="50" t="s">
        <v>593</v>
      </c>
      <c r="FJ68" s="71" t="s">
        <v>9167</v>
      </c>
      <c r="FK68" s="71">
        <v>118799</v>
      </c>
      <c r="FL68" s="71">
        <v>115897</v>
      </c>
      <c r="FY68" s="71" t="s">
        <v>171</v>
      </c>
      <c r="FZ68" s="73"/>
      <c r="GD68" s="50" t="s">
        <v>593</v>
      </c>
      <c r="GI68" s="51" t="s">
        <v>594</v>
      </c>
      <c r="GN68" s="128" t="s">
        <v>3560</v>
      </c>
      <c r="GO68" s="70">
        <v>4523.3</v>
      </c>
      <c r="GS68" s="50" t="s">
        <v>593</v>
      </c>
      <c r="GX68" s="70" t="s">
        <v>10169</v>
      </c>
      <c r="GY68" s="70">
        <v>28168</v>
      </c>
      <c r="GZ68" s="70">
        <v>0</v>
      </c>
      <c r="HC68" s="71" t="s">
        <v>10338</v>
      </c>
      <c r="HD68" s="71">
        <v>1191</v>
      </c>
      <c r="HE68" s="71">
        <v>37.476092000000001</v>
      </c>
      <c r="HF68" s="71">
        <v>-121.931893</v>
      </c>
      <c r="HH68" s="70" t="s">
        <v>79</v>
      </c>
      <c r="HI68" s="70">
        <v>7044</v>
      </c>
      <c r="HJ68" s="70">
        <v>7044</v>
      </c>
      <c r="HK68" s="70">
        <v>15177</v>
      </c>
      <c r="HL68" s="70">
        <v>0</v>
      </c>
      <c r="HM68" s="51" t="s">
        <v>1801</v>
      </c>
      <c r="HW68" s="70" t="s">
        <v>79</v>
      </c>
      <c r="HX68" s="70">
        <v>275</v>
      </c>
      <c r="HY68" s="70">
        <v>275</v>
      </c>
      <c r="HZ68" s="70">
        <v>537.11</v>
      </c>
      <c r="IA68" s="72"/>
      <c r="IB68" s="69" t="s">
        <v>1790</v>
      </c>
      <c r="IC68" s="69" t="s">
        <v>1802</v>
      </c>
      <c r="ID68" s="69" t="s">
        <v>598</v>
      </c>
      <c r="IL68" s="71" t="s">
        <v>3940</v>
      </c>
      <c r="IM68" s="71">
        <v>760.73</v>
      </c>
      <c r="IQ68" s="52" t="s">
        <v>580</v>
      </c>
      <c r="IV68" s="71" t="s">
        <v>76</v>
      </c>
      <c r="IW68" s="71">
        <v>0</v>
      </c>
      <c r="IX68" s="71">
        <v>77657</v>
      </c>
      <c r="IY68" s="71">
        <v>123824</v>
      </c>
      <c r="IZ68" s="71">
        <v>0</v>
      </c>
      <c r="JA68" s="69" t="s">
        <v>583</v>
      </c>
      <c r="JC68" s="69" t="s">
        <v>597</v>
      </c>
      <c r="JD68" s="69" t="s">
        <v>598</v>
      </c>
      <c r="JF68" s="50" t="s">
        <v>1800</v>
      </c>
      <c r="JK68" s="71" t="s">
        <v>11387</v>
      </c>
      <c r="JL68" s="71">
        <v>181.39</v>
      </c>
      <c r="JM68" s="71">
        <v>18.111905</v>
      </c>
      <c r="JN68" s="71">
        <v>-66.165999999999997</v>
      </c>
      <c r="JP68" s="52" t="s">
        <v>1787</v>
      </c>
      <c r="JU68" s="52" t="s">
        <v>1289</v>
      </c>
      <c r="JZ68" s="51" t="s">
        <v>602</v>
      </c>
      <c r="KE68" s="70" t="s">
        <v>12561</v>
      </c>
      <c r="KF68" s="70">
        <v>3156.82</v>
      </c>
      <c r="KG68" s="72"/>
    </row>
    <row r="69" spans="1:300" ht="69.5" thickBot="1">
      <c r="A69" s="70" t="s">
        <v>2388</v>
      </c>
      <c r="B69" s="70">
        <v>1322</v>
      </c>
      <c r="K69" s="128" t="s">
        <v>1617</v>
      </c>
      <c r="L69" s="70">
        <v>2751</v>
      </c>
      <c r="P69" s="50" t="s">
        <v>587</v>
      </c>
      <c r="U69" s="51" t="s">
        <v>582</v>
      </c>
      <c r="Z69" s="50" t="s">
        <v>587</v>
      </c>
      <c r="AE69" s="71" t="s">
        <v>5910</v>
      </c>
      <c r="AF69" s="71">
        <v>296</v>
      </c>
      <c r="AG69" s="71">
        <v>296</v>
      </c>
      <c r="AH69" s="71">
        <v>1608</v>
      </c>
      <c r="AI69" s="71"/>
      <c r="AJ69" s="50" t="s">
        <v>593</v>
      </c>
      <c r="AT69" s="70" t="s">
        <v>77</v>
      </c>
      <c r="AU69" s="70">
        <v>832.03</v>
      </c>
      <c r="AV69" s="70">
        <v>832.03</v>
      </c>
      <c r="AW69" s="70">
        <v>1995.65</v>
      </c>
      <c r="AX69" s="70">
        <v>0</v>
      </c>
      <c r="AY69" s="70" t="s">
        <v>6633</v>
      </c>
      <c r="AZ69" s="70">
        <v>1954</v>
      </c>
      <c r="BA69" s="70">
        <v>0</v>
      </c>
      <c r="BD69" s="71" t="s">
        <v>6901</v>
      </c>
      <c r="BE69" s="71">
        <v>4.71</v>
      </c>
      <c r="BN69" s="72" t="s">
        <v>612</v>
      </c>
      <c r="BO69" s="72"/>
      <c r="BP69" s="70" t="s">
        <v>124</v>
      </c>
      <c r="BQ69" s="72"/>
      <c r="BR69" s="72"/>
      <c r="BS69" s="72" t="s">
        <v>608</v>
      </c>
      <c r="BT69" s="72"/>
      <c r="BU69" s="70" t="s">
        <v>124</v>
      </c>
      <c r="BV69" s="72"/>
      <c r="BW69" s="72"/>
      <c r="BX69" s="72" t="s">
        <v>612</v>
      </c>
      <c r="BY69" s="72"/>
      <c r="BZ69" s="70" t="s">
        <v>124</v>
      </c>
      <c r="CA69" s="72"/>
      <c r="CB69" s="72"/>
      <c r="CC69" s="72"/>
      <c r="CD69" s="72"/>
      <c r="CE69" s="72"/>
      <c r="CF69" s="72"/>
      <c r="CG69" s="72"/>
      <c r="CH69" s="71" t="s">
        <v>12323</v>
      </c>
      <c r="CI69" s="71">
        <v>0</v>
      </c>
      <c r="CM69" s="70" t="s">
        <v>8436</v>
      </c>
      <c r="CN69" s="70">
        <v>22227.759999999998</v>
      </c>
      <c r="CO69" s="70">
        <v>0</v>
      </c>
      <c r="CR69" s="72" t="s">
        <v>627</v>
      </c>
      <c r="CS69" s="70" t="s">
        <v>124</v>
      </c>
      <c r="CT69" s="70" t="s">
        <v>124</v>
      </c>
      <c r="CU69" s="70" t="s">
        <v>124</v>
      </c>
      <c r="CV69" s="70" t="s">
        <v>124</v>
      </c>
      <c r="CW69" s="70" t="s">
        <v>1863</v>
      </c>
      <c r="CX69" s="70">
        <v>1.2</v>
      </c>
      <c r="CY69" s="70">
        <v>0</v>
      </c>
      <c r="CZ69" s="70">
        <v>97.92</v>
      </c>
      <c r="DA69" s="70">
        <v>97.92</v>
      </c>
      <c r="DB69" s="70"/>
      <c r="DC69" s="70"/>
      <c r="DD69" s="70"/>
      <c r="DE69" s="70"/>
      <c r="DF69" s="70"/>
      <c r="DG69" s="70" t="s">
        <v>12399</v>
      </c>
      <c r="DH69" s="70">
        <v>1.03</v>
      </c>
      <c r="DI69" s="72"/>
      <c r="DL69" s="72" t="s">
        <v>610</v>
      </c>
      <c r="DM69" s="72"/>
      <c r="DN69" s="70" t="s">
        <v>124</v>
      </c>
      <c r="DO69" s="72"/>
      <c r="DP69" s="72"/>
      <c r="DQ69" s="70" t="s">
        <v>1296</v>
      </c>
      <c r="DR69" s="70">
        <v>4300</v>
      </c>
      <c r="DV69" s="102"/>
      <c r="DW69" s="102"/>
      <c r="EA69" s="70" t="s">
        <v>3801</v>
      </c>
      <c r="EB69" s="70">
        <v>474</v>
      </c>
      <c r="EF69" s="70" t="s">
        <v>1795</v>
      </c>
      <c r="EG69" s="70">
        <v>2.71</v>
      </c>
      <c r="EH69" s="72"/>
      <c r="EI69" s="72"/>
      <c r="EK69" s="102"/>
      <c r="EL69" s="102"/>
      <c r="EP69" s="70" t="s">
        <v>2761</v>
      </c>
      <c r="EQ69" s="70">
        <v>18761</v>
      </c>
      <c r="EU69" s="69" t="s">
        <v>1292</v>
      </c>
      <c r="EV69" s="69" t="s">
        <v>597</v>
      </c>
      <c r="EW69" s="69" t="s">
        <v>598</v>
      </c>
      <c r="EZ69" s="52" t="s">
        <v>236</v>
      </c>
      <c r="FJ69" s="50" t="s">
        <v>599</v>
      </c>
      <c r="FT69" s="51" t="s">
        <v>594</v>
      </c>
      <c r="FY69" s="70" t="s">
        <v>171</v>
      </c>
      <c r="FZ69" s="72"/>
      <c r="GI69" s="52" t="s">
        <v>1787</v>
      </c>
      <c r="GN69" s="129" t="s">
        <v>3561</v>
      </c>
      <c r="GO69" s="71">
        <v>784.04</v>
      </c>
      <c r="GX69" s="71" t="s">
        <v>10170</v>
      </c>
      <c r="GY69" s="71">
        <v>25999</v>
      </c>
      <c r="GZ69" s="71">
        <v>0</v>
      </c>
      <c r="HC69" s="70" t="s">
        <v>10339</v>
      </c>
      <c r="HD69" s="70">
        <v>0</v>
      </c>
      <c r="HE69" s="70">
        <v>40.142105000000001</v>
      </c>
      <c r="HF69" s="70">
        <v>-105.124775</v>
      </c>
      <c r="HH69" s="71" t="s">
        <v>1868</v>
      </c>
      <c r="HI69" s="71">
        <v>805</v>
      </c>
      <c r="HJ69" s="71">
        <v>805</v>
      </c>
      <c r="HK69" s="71">
        <v>1680</v>
      </c>
      <c r="HL69" s="71">
        <v>0</v>
      </c>
      <c r="HM69" s="126" t="s">
        <v>1790</v>
      </c>
      <c r="HN69" s="69" t="s">
        <v>1802</v>
      </c>
      <c r="HO69" s="69" t="s">
        <v>598</v>
      </c>
      <c r="HW69" s="71" t="s">
        <v>1865</v>
      </c>
      <c r="HX69" s="71">
        <v>17</v>
      </c>
      <c r="HY69" s="71">
        <v>17</v>
      </c>
      <c r="HZ69" s="71">
        <v>33.200000000000003</v>
      </c>
      <c r="IA69" s="73"/>
      <c r="IB69" s="70" t="s">
        <v>10832</v>
      </c>
      <c r="IC69" s="70">
        <v>10631</v>
      </c>
      <c r="ID69" s="70">
        <v>0</v>
      </c>
      <c r="IG69" s="51" t="s">
        <v>617</v>
      </c>
      <c r="IL69" s="70" t="s">
        <v>3941</v>
      </c>
      <c r="IM69" s="70">
        <v>25827.9</v>
      </c>
      <c r="IV69" s="70" t="s">
        <v>577</v>
      </c>
      <c r="IW69" s="70">
        <v>7103</v>
      </c>
      <c r="IX69" s="70">
        <v>0</v>
      </c>
      <c r="IY69" s="70">
        <v>14121</v>
      </c>
      <c r="IZ69" s="70">
        <v>0</v>
      </c>
      <c r="JA69" s="70" t="s">
        <v>11024</v>
      </c>
      <c r="JC69" s="70">
        <v>819924</v>
      </c>
      <c r="JD69" s="70">
        <v>781183</v>
      </c>
      <c r="JK69" s="70" t="s">
        <v>11388</v>
      </c>
      <c r="JL69" s="70">
        <v>15365.56</v>
      </c>
      <c r="JM69" s="70">
        <v>30.572814999999999</v>
      </c>
      <c r="JN69" s="70">
        <v>104.066801</v>
      </c>
      <c r="JZ69" s="69"/>
      <c r="KA69" s="69" t="s">
        <v>603</v>
      </c>
      <c r="KB69" s="69" t="s">
        <v>184</v>
      </c>
      <c r="KC69" s="69" t="s">
        <v>604</v>
      </c>
      <c r="KD69" s="69" t="s">
        <v>605</v>
      </c>
      <c r="KE69" s="71" t="s">
        <v>12562</v>
      </c>
      <c r="KF69" s="71">
        <v>2362.9</v>
      </c>
      <c r="KG69" s="73"/>
      <c r="KJ69" s="51" t="s">
        <v>602</v>
      </c>
    </row>
    <row r="70" spans="1:300" ht="359" customHeight="1" thickBot="1">
      <c r="A70" s="71" t="s">
        <v>2389</v>
      </c>
      <c r="B70" s="71">
        <v>25446</v>
      </c>
      <c r="K70" s="129" t="s">
        <v>686</v>
      </c>
      <c r="L70" s="71">
        <v>88943</v>
      </c>
      <c r="U70" s="69" t="s">
        <v>583</v>
      </c>
      <c r="V70" s="69" t="s">
        <v>574</v>
      </c>
      <c r="AE70" s="50" t="s">
        <v>593</v>
      </c>
      <c r="AF70"/>
      <c r="AG70"/>
      <c r="AH70"/>
      <c r="AI70"/>
      <c r="AO70" s="51" t="s">
        <v>600</v>
      </c>
      <c r="AT70" s="71" t="s">
        <v>1868</v>
      </c>
      <c r="AU70" s="71">
        <v>838.42</v>
      </c>
      <c r="AV70" s="71">
        <v>0</v>
      </c>
      <c r="AW70" s="71">
        <v>1856.1</v>
      </c>
      <c r="AX70" s="71">
        <v>1856.1</v>
      </c>
      <c r="AY70" s="71" t="s">
        <v>6634</v>
      </c>
      <c r="AZ70" s="71">
        <v>5770</v>
      </c>
      <c r="BA70" s="71">
        <v>0</v>
      </c>
      <c r="BD70" s="70" t="s">
        <v>6902</v>
      </c>
      <c r="BE70" s="70">
        <v>575.51</v>
      </c>
      <c r="BN70" s="73" t="s">
        <v>613</v>
      </c>
      <c r="BO70" s="73"/>
      <c r="BP70" s="71" t="s">
        <v>124</v>
      </c>
      <c r="BQ70" s="73"/>
      <c r="BR70" s="73"/>
      <c r="BS70" s="73" t="s">
        <v>609</v>
      </c>
      <c r="BT70" s="73"/>
      <c r="BU70" s="71" t="s">
        <v>124</v>
      </c>
      <c r="BV70" s="73"/>
      <c r="BW70" s="73"/>
      <c r="BX70" s="73" t="s">
        <v>613</v>
      </c>
      <c r="BY70" s="73"/>
      <c r="BZ70" s="71" t="s">
        <v>124</v>
      </c>
      <c r="CA70" s="73"/>
      <c r="CB70" s="73"/>
      <c r="CC70" s="103"/>
      <c r="CD70" s="103"/>
      <c r="CE70" s="103"/>
      <c r="CF70" s="103"/>
      <c r="CG70" s="103"/>
      <c r="CH70" s="50" t="s">
        <v>587</v>
      </c>
      <c r="CM70" s="71" t="s">
        <v>8438</v>
      </c>
      <c r="CN70" s="71">
        <v>1968.36</v>
      </c>
      <c r="CO70" s="71">
        <v>0</v>
      </c>
      <c r="CR70" s="73" t="s">
        <v>628</v>
      </c>
      <c r="CS70" s="71" t="s">
        <v>124</v>
      </c>
      <c r="CT70" s="71" t="s">
        <v>124</v>
      </c>
      <c r="CU70" s="71" t="s">
        <v>124</v>
      </c>
      <c r="CV70" s="71" t="s">
        <v>124</v>
      </c>
      <c r="CW70" s="71" t="s">
        <v>1864</v>
      </c>
      <c r="CX70" s="71">
        <v>11.95</v>
      </c>
      <c r="CY70" s="71">
        <v>0</v>
      </c>
      <c r="CZ70" s="71">
        <v>420.64</v>
      </c>
      <c r="DA70" s="71">
        <v>420.64</v>
      </c>
      <c r="DB70" s="71"/>
      <c r="DC70" s="71"/>
      <c r="DD70" s="71"/>
      <c r="DE70" s="71"/>
      <c r="DF70" s="71"/>
      <c r="DG70" s="71" t="s">
        <v>12395</v>
      </c>
      <c r="DH70" s="71">
        <v>22.32</v>
      </c>
      <c r="DI70" s="73"/>
      <c r="DL70" s="73" t="s">
        <v>611</v>
      </c>
      <c r="DM70" s="73"/>
      <c r="DN70" s="71" t="s">
        <v>124</v>
      </c>
      <c r="DO70" s="73"/>
      <c r="DP70" s="73"/>
      <c r="DQ70" s="101"/>
      <c r="DR70" s="101"/>
      <c r="DV70" s="102"/>
      <c r="DW70" s="102"/>
      <c r="EA70" s="71" t="s">
        <v>3802</v>
      </c>
      <c r="EB70" s="71">
        <v>2449</v>
      </c>
      <c r="EF70" s="71" t="s">
        <v>576</v>
      </c>
      <c r="EG70" s="71">
        <v>1738.08</v>
      </c>
      <c r="EH70" s="73"/>
      <c r="EI70" s="73"/>
      <c r="EK70" s="102"/>
      <c r="EL70" s="102"/>
      <c r="EP70" s="71" t="s">
        <v>2762</v>
      </c>
      <c r="EQ70" s="71">
        <v>1088</v>
      </c>
      <c r="EU70" s="70" t="s">
        <v>2758</v>
      </c>
      <c r="EV70" s="70">
        <v>188956</v>
      </c>
      <c r="EW70" s="70">
        <v>86928</v>
      </c>
      <c r="FO70" s="51" t="s">
        <v>1301</v>
      </c>
      <c r="FT70" s="52" t="s">
        <v>1289</v>
      </c>
      <c r="FY70" s="71" t="s">
        <v>171</v>
      </c>
      <c r="FZ70" s="73"/>
      <c r="GN70" s="128" t="s">
        <v>3562</v>
      </c>
      <c r="GO70" s="70">
        <v>723.73</v>
      </c>
      <c r="GX70" s="70" t="s">
        <v>10171</v>
      </c>
      <c r="GY70" s="70">
        <v>52129</v>
      </c>
      <c r="GZ70" s="70">
        <v>0</v>
      </c>
      <c r="HC70" s="71" t="s">
        <v>10340</v>
      </c>
      <c r="HD70" s="71">
        <v>64</v>
      </c>
      <c r="HE70" s="71">
        <v>38.894635999999998</v>
      </c>
      <c r="HF70" s="71">
        <v>-104.86401499999999</v>
      </c>
      <c r="HH70" s="70" t="s">
        <v>1850</v>
      </c>
      <c r="HI70" s="70">
        <v>1576</v>
      </c>
      <c r="HJ70" s="70">
        <v>1576</v>
      </c>
      <c r="HK70" s="70">
        <v>2055</v>
      </c>
      <c r="HL70" s="70">
        <v>0</v>
      </c>
      <c r="HM70" s="128" t="s">
        <v>75</v>
      </c>
      <c r="HN70" s="70">
        <v>21232.880000000001</v>
      </c>
      <c r="HO70" s="72"/>
      <c r="HR70" s="51" t="s">
        <v>1301</v>
      </c>
      <c r="HW70" s="70" t="s">
        <v>1860</v>
      </c>
      <c r="HX70" s="70">
        <v>10</v>
      </c>
      <c r="HY70" s="70">
        <v>10</v>
      </c>
      <c r="HZ70" s="70">
        <v>19.53</v>
      </c>
      <c r="IA70" s="72"/>
      <c r="IB70" s="71" t="s">
        <v>10833</v>
      </c>
      <c r="IC70" s="71">
        <v>3582</v>
      </c>
      <c r="ID70" s="71">
        <v>0</v>
      </c>
      <c r="IG70" s="52" t="s">
        <v>182</v>
      </c>
      <c r="IL70" s="71" t="s">
        <v>3942</v>
      </c>
      <c r="IM70" s="71">
        <v>7.0000000000000007E-2</v>
      </c>
      <c r="IQ70" s="50" t="s">
        <v>595</v>
      </c>
      <c r="IV70" s="71" t="s">
        <v>576</v>
      </c>
      <c r="IW70" s="71">
        <v>4526</v>
      </c>
      <c r="IX70" s="71">
        <v>0</v>
      </c>
      <c r="IY70" s="71">
        <v>10057</v>
      </c>
      <c r="IZ70" s="71">
        <v>0</v>
      </c>
      <c r="JA70" s="71" t="s">
        <v>11955</v>
      </c>
      <c r="JC70" s="71">
        <v>2826</v>
      </c>
      <c r="JD70" s="71">
        <v>2826</v>
      </c>
      <c r="JK70" s="71" t="s">
        <v>11389</v>
      </c>
      <c r="JL70" s="71">
        <v>661.38</v>
      </c>
      <c r="JM70" s="71">
        <v>41.878113999999997</v>
      </c>
      <c r="JN70" s="71">
        <v>-87.629797999999994</v>
      </c>
      <c r="JP70" s="50" t="s">
        <v>1800</v>
      </c>
      <c r="JU70" s="50" t="s">
        <v>1300</v>
      </c>
      <c r="JZ70" s="72" t="s">
        <v>606</v>
      </c>
      <c r="KA70" s="72"/>
      <c r="KB70" s="70" t="s">
        <v>124</v>
      </c>
      <c r="KC70" s="72"/>
      <c r="KD70" s="72"/>
      <c r="KE70" s="70" t="s">
        <v>12563</v>
      </c>
      <c r="KF70" s="70">
        <v>1921.15</v>
      </c>
      <c r="KG70" s="72"/>
      <c r="KJ70" s="69"/>
      <c r="KK70" s="69" t="s">
        <v>603</v>
      </c>
      <c r="KL70" s="69" t="s">
        <v>184</v>
      </c>
      <c r="KM70" s="69" t="s">
        <v>604</v>
      </c>
      <c r="KN70" s="69" t="s">
        <v>605</v>
      </c>
    </row>
    <row r="71" spans="1:300" ht="69.5" thickBot="1">
      <c r="A71" s="70" t="s">
        <v>2390</v>
      </c>
      <c r="B71" s="70">
        <v>8983</v>
      </c>
      <c r="K71" s="102"/>
      <c r="L71" s="102"/>
      <c r="U71" s="70" t="s">
        <v>5413</v>
      </c>
      <c r="V71" s="70">
        <v>106809</v>
      </c>
      <c r="AE71"/>
      <c r="AF71"/>
      <c r="AG71"/>
      <c r="AH71"/>
      <c r="AI71"/>
      <c r="AO71" s="52" t="s">
        <v>185</v>
      </c>
      <c r="AT71" s="70" t="s">
        <v>1867</v>
      </c>
      <c r="AU71" s="70">
        <v>119.51</v>
      </c>
      <c r="AV71" s="70">
        <v>119.51</v>
      </c>
      <c r="AW71" s="70">
        <v>188.66</v>
      </c>
      <c r="AX71" s="70">
        <v>0</v>
      </c>
      <c r="AY71" s="70" t="s">
        <v>6635</v>
      </c>
      <c r="AZ71" s="70">
        <v>5223</v>
      </c>
      <c r="BA71" s="70">
        <v>0</v>
      </c>
      <c r="BD71" s="71" t="s">
        <v>6903</v>
      </c>
      <c r="BE71" s="71">
        <v>17.21</v>
      </c>
      <c r="BI71" s="51" t="s">
        <v>582</v>
      </c>
      <c r="BN71" s="72" t="s">
        <v>614</v>
      </c>
      <c r="BO71" s="72"/>
      <c r="BP71" s="70" t="s">
        <v>124</v>
      </c>
      <c r="BQ71" s="72"/>
      <c r="BR71" s="72"/>
      <c r="BS71" s="72" t="s">
        <v>610</v>
      </c>
      <c r="BT71" s="72"/>
      <c r="BU71" s="70" t="s">
        <v>124</v>
      </c>
      <c r="BV71" s="72"/>
      <c r="BW71" s="72"/>
      <c r="BX71" s="72" t="s">
        <v>614</v>
      </c>
      <c r="BY71" s="72"/>
      <c r="BZ71" s="70" t="s">
        <v>124</v>
      </c>
      <c r="CA71" s="72"/>
      <c r="CB71" s="72"/>
      <c r="CC71" s="109"/>
      <c r="CD71" s="109"/>
      <c r="CE71" s="109"/>
      <c r="CF71" s="109"/>
      <c r="CG71" s="109"/>
      <c r="CM71" s="50" t="s">
        <v>599</v>
      </c>
      <c r="CR71" s="72" t="s">
        <v>629</v>
      </c>
      <c r="CS71" s="70" t="s">
        <v>124</v>
      </c>
      <c r="CT71" s="70" t="s">
        <v>124</v>
      </c>
      <c r="CU71" s="70" t="s">
        <v>124</v>
      </c>
      <c r="CV71" s="70" t="s">
        <v>124</v>
      </c>
      <c r="CW71" s="70" t="s">
        <v>1693</v>
      </c>
      <c r="CX71" s="70">
        <v>27.6</v>
      </c>
      <c r="CY71" s="70">
        <v>0</v>
      </c>
      <c r="CZ71" s="70">
        <v>41.79</v>
      </c>
      <c r="DA71" s="70">
        <v>41.79</v>
      </c>
      <c r="DB71" s="70"/>
      <c r="DC71" s="70"/>
      <c r="DD71" s="70"/>
      <c r="DE71" s="70"/>
      <c r="DF71" s="70"/>
      <c r="DG71" s="70" t="s">
        <v>12400</v>
      </c>
      <c r="DH71" s="70">
        <v>0.19</v>
      </c>
      <c r="DI71" s="72"/>
      <c r="DL71" s="72" t="s">
        <v>612</v>
      </c>
      <c r="DM71" s="72"/>
      <c r="DN71" s="70" t="s">
        <v>124</v>
      </c>
      <c r="DO71" s="72"/>
      <c r="DP71" s="72"/>
      <c r="DQ71" s="101"/>
      <c r="DR71" s="101"/>
      <c r="DV71" s="102"/>
      <c r="DW71" s="102"/>
      <c r="EA71" s="70" t="s">
        <v>3803</v>
      </c>
      <c r="EB71" s="70">
        <v>577</v>
      </c>
      <c r="EF71" s="70" t="s">
        <v>1796</v>
      </c>
      <c r="EG71" s="70">
        <v>15719</v>
      </c>
      <c r="EH71" s="72"/>
      <c r="EI71" s="72"/>
      <c r="EK71" s="102"/>
      <c r="EL71" s="102"/>
      <c r="EP71" s="102"/>
      <c r="EQ71" s="102"/>
      <c r="EU71" s="71" t="s">
        <v>2385</v>
      </c>
      <c r="EV71" s="71">
        <v>29759</v>
      </c>
      <c r="EW71" s="71">
        <v>15978</v>
      </c>
      <c r="EZ71" s="50" t="s">
        <v>601</v>
      </c>
      <c r="FE71" s="51" t="s">
        <v>594</v>
      </c>
      <c r="FO71" s="69" t="s">
        <v>1292</v>
      </c>
      <c r="FP71" s="69" t="s">
        <v>597</v>
      </c>
      <c r="FQ71" s="69" t="s">
        <v>598</v>
      </c>
      <c r="FY71" s="70" t="s">
        <v>171</v>
      </c>
      <c r="FZ71" s="72"/>
      <c r="GD71" s="51" t="s">
        <v>594</v>
      </c>
      <c r="GI71" s="50" t="s">
        <v>1800</v>
      </c>
      <c r="GN71" s="50" t="s">
        <v>581</v>
      </c>
      <c r="GS71" s="51" t="s">
        <v>594</v>
      </c>
      <c r="GX71" s="71" t="s">
        <v>10172</v>
      </c>
      <c r="GY71" s="71">
        <v>17825</v>
      </c>
      <c r="GZ71" s="71">
        <v>0</v>
      </c>
      <c r="HC71" s="70" t="s">
        <v>10341</v>
      </c>
      <c r="HD71" s="70">
        <v>0</v>
      </c>
      <c r="HE71" s="70">
        <v>37.480781</v>
      </c>
      <c r="HF71" s="70">
        <v>-121.937606</v>
      </c>
      <c r="HH71" s="71" t="s">
        <v>1405</v>
      </c>
      <c r="HI71" s="71">
        <v>44506</v>
      </c>
      <c r="HJ71" s="71">
        <v>44506</v>
      </c>
      <c r="HK71" s="71">
        <v>48063</v>
      </c>
      <c r="HL71" s="71">
        <v>0</v>
      </c>
      <c r="HM71" s="129" t="s">
        <v>4695</v>
      </c>
      <c r="HN71" s="71">
        <v>316520.95</v>
      </c>
      <c r="HO71" s="73"/>
      <c r="HR71" s="69" t="s">
        <v>1292</v>
      </c>
      <c r="HS71" s="69" t="s">
        <v>597</v>
      </c>
      <c r="HT71" s="69" t="s">
        <v>598</v>
      </c>
      <c r="HW71" s="71" t="s">
        <v>1862</v>
      </c>
      <c r="HX71" s="71">
        <v>38</v>
      </c>
      <c r="HY71" s="71">
        <v>38</v>
      </c>
      <c r="HZ71" s="71">
        <v>74.22</v>
      </c>
      <c r="IA71" s="73"/>
      <c r="IB71" s="70" t="s">
        <v>10834</v>
      </c>
      <c r="IC71" s="70">
        <v>52445</v>
      </c>
      <c r="ID71" s="70">
        <v>0</v>
      </c>
      <c r="IL71" s="50" t="s">
        <v>587</v>
      </c>
      <c r="IV71" s="70" t="s">
        <v>465</v>
      </c>
      <c r="IW71" s="70">
        <v>358</v>
      </c>
      <c r="IX71" s="70">
        <v>0</v>
      </c>
      <c r="IY71" s="70">
        <v>5261</v>
      </c>
      <c r="IZ71" s="70">
        <v>0</v>
      </c>
      <c r="JA71" s="50" t="s">
        <v>599</v>
      </c>
      <c r="JF71" s="51" t="s">
        <v>1801</v>
      </c>
      <c r="JK71" s="70" t="s">
        <v>11390</v>
      </c>
      <c r="JL71" s="70">
        <v>1539.4</v>
      </c>
      <c r="JM71" s="70">
        <v>28.485446</v>
      </c>
      <c r="JN71" s="70">
        <v>-105.782067</v>
      </c>
      <c r="JZ71" s="73" t="s">
        <v>607</v>
      </c>
      <c r="KA71" s="73"/>
      <c r="KB71" s="71" t="s">
        <v>124</v>
      </c>
      <c r="KC71" s="73"/>
      <c r="KD71" s="73"/>
      <c r="KE71" s="71" t="s">
        <v>12564</v>
      </c>
      <c r="KF71" s="71">
        <v>5181.03</v>
      </c>
      <c r="KG71" s="73"/>
      <c r="KJ71" s="72" t="s">
        <v>606</v>
      </c>
      <c r="KK71" s="70">
        <v>0</v>
      </c>
      <c r="KL71" s="70" t="s">
        <v>171</v>
      </c>
      <c r="KM71" s="72"/>
      <c r="KN71" s="72"/>
    </row>
    <row r="72" spans="1:300" ht="69.5" thickBot="1">
      <c r="A72" s="101"/>
      <c r="B72" s="101"/>
      <c r="K72" s="102"/>
      <c r="L72" s="102"/>
      <c r="P72" s="51" t="s">
        <v>588</v>
      </c>
      <c r="U72" s="71" t="s">
        <v>5414</v>
      </c>
      <c r="V72" s="71">
        <v>25483</v>
      </c>
      <c r="Z72" s="51" t="s">
        <v>588</v>
      </c>
      <c r="AE72"/>
      <c r="AF72"/>
      <c r="AG72"/>
      <c r="AH72"/>
      <c r="AI72"/>
      <c r="AJ72" s="51" t="s">
        <v>594</v>
      </c>
      <c r="AT72" s="71" t="s">
        <v>1864</v>
      </c>
      <c r="AU72" s="71">
        <v>0.13</v>
      </c>
      <c r="AV72" s="71">
        <v>0</v>
      </c>
      <c r="AW72" s="71">
        <v>3.1</v>
      </c>
      <c r="AX72" s="71">
        <v>3.1</v>
      </c>
      <c r="AY72" s="71" t="s">
        <v>6636</v>
      </c>
      <c r="AZ72" s="71">
        <v>3053</v>
      </c>
      <c r="BA72" s="71">
        <v>0</v>
      </c>
      <c r="BD72" s="70" t="s">
        <v>6904</v>
      </c>
      <c r="BE72" s="70">
        <v>20.100000000000001</v>
      </c>
      <c r="BI72" s="69" t="s">
        <v>583</v>
      </c>
      <c r="BJ72" s="69" t="s">
        <v>574</v>
      </c>
      <c r="BN72" s="73" t="s">
        <v>615</v>
      </c>
      <c r="BO72" s="73"/>
      <c r="BP72" s="71" t="s">
        <v>124</v>
      </c>
      <c r="BQ72" s="73"/>
      <c r="BR72" s="73"/>
      <c r="BS72" s="73" t="s">
        <v>611</v>
      </c>
      <c r="BT72" s="71">
        <v>49262</v>
      </c>
      <c r="BU72" s="71" t="s">
        <v>185</v>
      </c>
      <c r="BV72" s="71">
        <v>24</v>
      </c>
      <c r="BW72" s="71" t="s">
        <v>8017</v>
      </c>
      <c r="BX72" s="73" t="s">
        <v>615</v>
      </c>
      <c r="BY72" s="73"/>
      <c r="BZ72" s="71" t="s">
        <v>124</v>
      </c>
      <c r="CA72" s="73"/>
      <c r="CB72" s="73"/>
      <c r="CC72" s="103"/>
      <c r="CD72" s="103"/>
      <c r="CE72" s="103"/>
      <c r="CF72" s="103"/>
      <c r="CG72" s="103"/>
      <c r="CR72" s="73" t="s">
        <v>639</v>
      </c>
      <c r="CS72" s="71" t="s">
        <v>124</v>
      </c>
      <c r="CT72" s="71" t="s">
        <v>124</v>
      </c>
      <c r="CU72" s="71" t="s">
        <v>124</v>
      </c>
      <c r="CV72" s="71" t="s">
        <v>124</v>
      </c>
      <c r="CW72" s="71" t="s">
        <v>1412</v>
      </c>
      <c r="CX72" s="71">
        <v>3.02</v>
      </c>
      <c r="CY72" s="71">
        <v>0</v>
      </c>
      <c r="CZ72" s="71">
        <v>6.26</v>
      </c>
      <c r="DA72" s="71">
        <v>6.26</v>
      </c>
      <c r="DB72" s="71"/>
      <c r="DC72" s="71"/>
      <c r="DD72" s="71"/>
      <c r="DE72" s="71"/>
      <c r="DF72" s="71"/>
      <c r="DG72" s="71" t="s">
        <v>12397</v>
      </c>
      <c r="DH72" s="71">
        <v>57.07</v>
      </c>
      <c r="DI72" s="73"/>
      <c r="DL72" s="73" t="s">
        <v>613</v>
      </c>
      <c r="DM72" s="73"/>
      <c r="DN72" s="71" t="s">
        <v>124</v>
      </c>
      <c r="DO72" s="73"/>
      <c r="DP72" s="73"/>
      <c r="DQ72" s="101"/>
      <c r="DR72" s="101"/>
      <c r="DV72" s="102"/>
      <c r="DW72" s="102"/>
      <c r="EA72" s="71" t="s">
        <v>3804</v>
      </c>
      <c r="EB72" s="71">
        <v>16062</v>
      </c>
      <c r="EF72" s="71" t="s">
        <v>1797</v>
      </c>
      <c r="EG72" s="71">
        <v>20716</v>
      </c>
      <c r="EH72" s="73"/>
      <c r="EI72" s="73"/>
      <c r="EK72" s="102"/>
      <c r="EL72" s="102"/>
      <c r="EP72" s="102"/>
      <c r="EQ72" s="102"/>
      <c r="EU72" s="70" t="s">
        <v>2384</v>
      </c>
      <c r="EV72" s="70">
        <v>116646</v>
      </c>
      <c r="EW72" s="70">
        <v>101652</v>
      </c>
      <c r="FE72" s="52" t="s">
        <v>1289</v>
      </c>
      <c r="FJ72" s="51" t="s">
        <v>600</v>
      </c>
      <c r="FO72" s="70" t="s">
        <v>9275</v>
      </c>
      <c r="FP72" s="70">
        <v>32092</v>
      </c>
      <c r="FQ72" s="70">
        <v>0</v>
      </c>
      <c r="FT72" s="50" t="s">
        <v>1300</v>
      </c>
      <c r="FY72" s="71" t="s">
        <v>171</v>
      </c>
      <c r="FZ72" s="73"/>
      <c r="GD72" s="52" t="s">
        <v>580</v>
      </c>
      <c r="GS72" s="52" t="s">
        <v>1289</v>
      </c>
      <c r="GX72" s="70" t="s">
        <v>10173</v>
      </c>
      <c r="GY72" s="70">
        <v>41589</v>
      </c>
      <c r="GZ72" s="70">
        <v>0</v>
      </c>
      <c r="HC72" s="71" t="s">
        <v>10342</v>
      </c>
      <c r="HD72" s="71">
        <v>14</v>
      </c>
      <c r="HE72" s="71">
        <v>44.065323999999997</v>
      </c>
      <c r="HF72" s="71">
        <v>-92.506234000000006</v>
      </c>
      <c r="HH72" s="70" t="s">
        <v>1838</v>
      </c>
      <c r="HI72" s="70">
        <v>10420</v>
      </c>
      <c r="HJ72" s="70">
        <v>10420</v>
      </c>
      <c r="HK72" s="70">
        <v>63152</v>
      </c>
      <c r="HL72" s="70">
        <v>0</v>
      </c>
      <c r="HM72" s="128" t="s">
        <v>4696</v>
      </c>
      <c r="HN72" s="70">
        <v>164017.93</v>
      </c>
      <c r="HO72" s="72"/>
      <c r="HR72" s="70" t="s">
        <v>10670</v>
      </c>
      <c r="HS72" s="70">
        <v>784069</v>
      </c>
      <c r="HT72" s="70">
        <v>0</v>
      </c>
      <c r="HW72" s="70" t="s">
        <v>1851</v>
      </c>
      <c r="HX72" s="70">
        <v>55</v>
      </c>
      <c r="HY72" s="70">
        <v>55</v>
      </c>
      <c r="HZ72" s="70">
        <v>107.42</v>
      </c>
      <c r="IA72" s="72"/>
      <c r="IB72" s="71" t="s">
        <v>10835</v>
      </c>
      <c r="IC72" s="71">
        <v>15104</v>
      </c>
      <c r="ID72" s="71">
        <v>0</v>
      </c>
      <c r="IG72" s="50" t="s">
        <v>618</v>
      </c>
      <c r="IV72" s="71" t="s">
        <v>1854</v>
      </c>
      <c r="IW72" s="71">
        <v>564</v>
      </c>
      <c r="IX72" s="71">
        <v>0</v>
      </c>
      <c r="IY72" s="71">
        <v>1395</v>
      </c>
      <c r="IZ72" s="71">
        <v>0</v>
      </c>
      <c r="JF72" s="126" t="s">
        <v>1790</v>
      </c>
      <c r="JG72" s="69" t="s">
        <v>1802</v>
      </c>
      <c r="JH72" s="69" t="s">
        <v>598</v>
      </c>
      <c r="JK72" s="71" t="s">
        <v>11391</v>
      </c>
      <c r="JL72" s="71">
        <v>719.85</v>
      </c>
      <c r="JM72" s="71">
        <v>41.288221</v>
      </c>
      <c r="JN72" s="71">
        <v>-72.528802999999996</v>
      </c>
      <c r="JZ72" s="72" t="s">
        <v>608</v>
      </c>
      <c r="KA72" s="72"/>
      <c r="KB72" s="70" t="s">
        <v>124</v>
      </c>
      <c r="KC72" s="72"/>
      <c r="KD72" s="72"/>
      <c r="KE72" s="70" t="s">
        <v>12569</v>
      </c>
      <c r="KF72" s="70">
        <v>30525.5</v>
      </c>
      <c r="KG72" s="72"/>
      <c r="KJ72" s="73" t="s">
        <v>607</v>
      </c>
      <c r="KK72" s="71">
        <v>234</v>
      </c>
      <c r="KL72" s="71" t="s">
        <v>185</v>
      </c>
      <c r="KM72" s="71">
        <v>1.51</v>
      </c>
      <c r="KN72" s="71" t="s">
        <v>11777</v>
      </c>
    </row>
    <row r="73" spans="1:300" ht="138.5" thickBot="1">
      <c r="A73" s="101"/>
      <c r="B73" s="101"/>
      <c r="K73" s="102"/>
      <c r="L73" s="102"/>
      <c r="P73" s="69" t="s">
        <v>573</v>
      </c>
      <c r="Q73" s="69" t="s">
        <v>589</v>
      </c>
      <c r="R73" s="69" t="s">
        <v>590</v>
      </c>
      <c r="S73" s="69" t="s">
        <v>591</v>
      </c>
      <c r="T73" s="124" t="s">
        <v>592</v>
      </c>
      <c r="U73" s="70" t="s">
        <v>5415</v>
      </c>
      <c r="V73" s="70">
        <v>4400</v>
      </c>
      <c r="Z73" s="69" t="s">
        <v>573</v>
      </c>
      <c r="AA73" s="69" t="s">
        <v>589</v>
      </c>
      <c r="AB73" s="69" t="s">
        <v>590</v>
      </c>
      <c r="AC73" s="69" t="s">
        <v>591</v>
      </c>
      <c r="AD73" s="69" t="s">
        <v>592</v>
      </c>
      <c r="AE73" s="51" t="s">
        <v>594</v>
      </c>
      <c r="AF73"/>
      <c r="AG73"/>
      <c r="AH73"/>
      <c r="AI73"/>
      <c r="AJ73" s="52" t="s">
        <v>1289</v>
      </c>
      <c r="AO73" s="50" t="s">
        <v>601</v>
      </c>
      <c r="AT73" s="70" t="s">
        <v>1862</v>
      </c>
      <c r="AU73" s="70">
        <v>55.55</v>
      </c>
      <c r="AV73" s="70">
        <v>0</v>
      </c>
      <c r="AW73" s="70">
        <v>184.55</v>
      </c>
      <c r="AX73" s="70">
        <v>184.55</v>
      </c>
      <c r="AY73" s="70" t="s">
        <v>6637</v>
      </c>
      <c r="AZ73" s="70">
        <v>831</v>
      </c>
      <c r="BA73" s="70">
        <v>0</v>
      </c>
      <c r="BD73" s="71" t="s">
        <v>6905</v>
      </c>
      <c r="BE73" s="71">
        <v>70.16</v>
      </c>
      <c r="BI73" s="70" t="s">
        <v>7622</v>
      </c>
      <c r="BJ73" s="70">
        <v>1461</v>
      </c>
      <c r="BN73" s="72" t="s">
        <v>36</v>
      </c>
      <c r="BO73" s="72"/>
      <c r="BP73" s="70" t="s">
        <v>124</v>
      </c>
      <c r="BQ73" s="72"/>
      <c r="BR73" s="72"/>
      <c r="BS73" s="72" t="s">
        <v>612</v>
      </c>
      <c r="BT73" s="72"/>
      <c r="BU73" s="70" t="s">
        <v>124</v>
      </c>
      <c r="BV73" s="72"/>
      <c r="BW73" s="72"/>
      <c r="BX73" s="72" t="s">
        <v>36</v>
      </c>
      <c r="BY73" s="72"/>
      <c r="BZ73" s="70" t="s">
        <v>124</v>
      </c>
      <c r="CA73" s="72"/>
      <c r="CB73" s="72"/>
      <c r="CC73" s="109"/>
      <c r="CD73" s="109"/>
      <c r="CE73" s="109"/>
      <c r="CF73" s="109"/>
      <c r="CG73" s="109"/>
      <c r="CH73" s="51" t="s">
        <v>588</v>
      </c>
      <c r="CR73" s="72" t="s">
        <v>640</v>
      </c>
      <c r="CS73" s="70" t="s">
        <v>124</v>
      </c>
      <c r="CT73" s="72"/>
      <c r="CU73" s="72"/>
      <c r="CV73" s="70">
        <v>37698</v>
      </c>
      <c r="CW73" s="70" t="s">
        <v>1865</v>
      </c>
      <c r="CX73" s="70">
        <v>4.8099999999999996</v>
      </c>
      <c r="CY73" s="70">
        <v>0</v>
      </c>
      <c r="CZ73" s="70">
        <v>10.32</v>
      </c>
      <c r="DA73" s="70">
        <v>10.32</v>
      </c>
      <c r="DB73" s="70"/>
      <c r="DC73" s="70"/>
      <c r="DD73" s="70"/>
      <c r="DE73" s="70"/>
      <c r="DF73" s="70"/>
      <c r="DG73" s="70" t="s">
        <v>12401</v>
      </c>
      <c r="DH73" s="70">
        <v>328.22</v>
      </c>
      <c r="DI73" s="72"/>
      <c r="DL73" s="72" t="s">
        <v>614</v>
      </c>
      <c r="DM73" s="72"/>
      <c r="DN73" s="70" t="s">
        <v>124</v>
      </c>
      <c r="DO73" s="72"/>
      <c r="DP73" s="72"/>
      <c r="DQ73" s="101"/>
      <c r="DR73" s="101"/>
      <c r="DV73" s="102"/>
      <c r="DW73" s="102"/>
      <c r="EA73" s="50" t="s">
        <v>587</v>
      </c>
      <c r="EF73" s="70" t="s">
        <v>1798</v>
      </c>
      <c r="EG73" s="70">
        <v>30308</v>
      </c>
      <c r="EH73" s="72"/>
      <c r="EI73" s="72"/>
      <c r="EK73" s="102"/>
      <c r="EL73" s="102"/>
      <c r="EP73" s="102"/>
      <c r="EQ73" s="102"/>
      <c r="EU73" s="50" t="s">
        <v>599</v>
      </c>
      <c r="FE73" s="52" t="s">
        <v>1787</v>
      </c>
      <c r="FJ73" s="52" t="s">
        <v>236</v>
      </c>
      <c r="FO73" s="71" t="s">
        <v>9276</v>
      </c>
      <c r="FP73" s="71">
        <v>1265354</v>
      </c>
      <c r="FQ73" s="71">
        <v>0</v>
      </c>
      <c r="FY73" s="70" t="s">
        <v>171</v>
      </c>
      <c r="FZ73" s="72"/>
      <c r="GX73" s="50" t="s">
        <v>599</v>
      </c>
      <c r="HC73" s="70" t="s">
        <v>10343</v>
      </c>
      <c r="HD73" s="70">
        <v>182</v>
      </c>
      <c r="HE73" s="70">
        <v>37.320624000000002</v>
      </c>
      <c r="HF73" s="70">
        <v>-122.032156</v>
      </c>
      <c r="HH73" s="71" t="s">
        <v>1692</v>
      </c>
      <c r="HI73" s="71">
        <v>25271</v>
      </c>
      <c r="HJ73" s="71">
        <v>25271</v>
      </c>
      <c r="HK73" s="71">
        <v>46564</v>
      </c>
      <c r="HL73" s="71">
        <v>0</v>
      </c>
      <c r="HM73" s="129" t="s">
        <v>4697</v>
      </c>
      <c r="HN73" s="71">
        <v>76916.27</v>
      </c>
      <c r="HO73" s="73"/>
      <c r="HR73" s="71" t="s">
        <v>10671</v>
      </c>
      <c r="HS73" s="71">
        <v>168981</v>
      </c>
      <c r="HT73" s="71">
        <v>0</v>
      </c>
      <c r="HW73" s="71" t="s">
        <v>1404</v>
      </c>
      <c r="HX73" s="71">
        <v>29</v>
      </c>
      <c r="HY73" s="71">
        <v>29</v>
      </c>
      <c r="HZ73" s="71">
        <v>56.64</v>
      </c>
      <c r="IA73" s="73"/>
      <c r="IB73" s="70" t="s">
        <v>10836</v>
      </c>
      <c r="IC73" s="70">
        <v>2631</v>
      </c>
      <c r="ID73" s="70">
        <v>0</v>
      </c>
      <c r="IQ73" s="51" t="s">
        <v>596</v>
      </c>
      <c r="IV73" s="70" t="s">
        <v>1851</v>
      </c>
      <c r="IW73" s="70">
        <v>2010</v>
      </c>
      <c r="IX73" s="70">
        <v>0</v>
      </c>
      <c r="IY73" s="70">
        <v>5000</v>
      </c>
      <c r="IZ73" s="70">
        <v>0</v>
      </c>
      <c r="JF73" s="128" t="s">
        <v>4893</v>
      </c>
      <c r="JG73" s="70">
        <v>9124.4500000000007</v>
      </c>
      <c r="JH73" s="72"/>
      <c r="JK73" s="70" t="s">
        <v>11392</v>
      </c>
      <c r="JL73" s="70">
        <v>21.04</v>
      </c>
      <c r="JM73" s="70">
        <v>42.545502999999997</v>
      </c>
      <c r="JN73" s="70">
        <v>-71.613934999999998</v>
      </c>
      <c r="JP73" s="51" t="s">
        <v>1801</v>
      </c>
      <c r="JU73" s="51" t="s">
        <v>1301</v>
      </c>
      <c r="JZ73" s="73" t="s">
        <v>609</v>
      </c>
      <c r="KA73" s="73"/>
      <c r="KB73" s="71" t="s">
        <v>124</v>
      </c>
      <c r="KC73" s="73"/>
      <c r="KD73" s="73"/>
      <c r="KE73" s="71" t="s">
        <v>12570</v>
      </c>
      <c r="KF73" s="71">
        <v>718.19</v>
      </c>
      <c r="KG73" s="73"/>
      <c r="KJ73" s="72" t="s">
        <v>608</v>
      </c>
      <c r="KK73" s="70">
        <v>0</v>
      </c>
      <c r="KL73" s="70" t="s">
        <v>1601</v>
      </c>
      <c r="KM73" s="72"/>
      <c r="KN73" s="72"/>
    </row>
    <row r="74" spans="1:300" ht="138.5" thickBot="1">
      <c r="A74" s="101"/>
      <c r="B74" s="101"/>
      <c r="K74" s="102"/>
      <c r="L74" s="102"/>
      <c r="P74" s="70" t="s">
        <v>686</v>
      </c>
      <c r="Q74" s="70">
        <v>307089</v>
      </c>
      <c r="R74" s="70">
        <v>281489</v>
      </c>
      <c r="S74" s="70">
        <v>756564</v>
      </c>
      <c r="T74" s="125">
        <v>63592</v>
      </c>
      <c r="U74" s="71" t="s">
        <v>5416</v>
      </c>
      <c r="V74" s="71">
        <v>3254</v>
      </c>
      <c r="Z74" s="70" t="s">
        <v>686</v>
      </c>
      <c r="AA74" s="70">
        <v>22774</v>
      </c>
      <c r="AB74" s="70">
        <v>20461</v>
      </c>
      <c r="AC74" s="70">
        <v>59828</v>
      </c>
      <c r="AD74" s="70">
        <v>5838</v>
      </c>
      <c r="AE74" s="52" t="s">
        <v>1289</v>
      </c>
      <c r="AF74"/>
      <c r="AG74"/>
      <c r="AH74"/>
      <c r="AI74"/>
      <c r="AJ74" s="52" t="s">
        <v>580</v>
      </c>
      <c r="AT74" s="71" t="s">
        <v>1405</v>
      </c>
      <c r="AU74" s="71">
        <v>16985.84</v>
      </c>
      <c r="AV74" s="71">
        <v>0</v>
      </c>
      <c r="AW74" s="71">
        <v>17811.95</v>
      </c>
      <c r="AX74" s="71">
        <v>17811.95</v>
      </c>
      <c r="AY74" s="71" t="s">
        <v>6638</v>
      </c>
      <c r="AZ74" s="71">
        <v>519</v>
      </c>
      <c r="BA74" s="71">
        <v>0</v>
      </c>
      <c r="BD74" s="70" t="s">
        <v>6906</v>
      </c>
      <c r="BE74" s="70">
        <v>3.38</v>
      </c>
      <c r="BI74" s="71" t="s">
        <v>7623</v>
      </c>
      <c r="BJ74" s="71">
        <v>3171</v>
      </c>
      <c r="BN74" s="50" t="s">
        <v>616</v>
      </c>
      <c r="BS74" s="73" t="s">
        <v>613</v>
      </c>
      <c r="BT74" s="73"/>
      <c r="BU74" s="71" t="s">
        <v>124</v>
      </c>
      <c r="BV74" s="73"/>
      <c r="BW74" s="73"/>
      <c r="BX74" s="50" t="s">
        <v>616</v>
      </c>
      <c r="CH74" s="69" t="s">
        <v>573</v>
      </c>
      <c r="CI74" s="69" t="s">
        <v>589</v>
      </c>
      <c r="CJ74" s="69" t="s">
        <v>590</v>
      </c>
      <c r="CK74" s="69" t="s">
        <v>591</v>
      </c>
      <c r="CL74" s="69" t="s">
        <v>592</v>
      </c>
      <c r="CM74" s="51" t="s">
        <v>600</v>
      </c>
      <c r="CR74" s="50" t="s">
        <v>679</v>
      </c>
      <c r="CW74" s="71" t="s">
        <v>1867</v>
      </c>
      <c r="CX74" s="71">
        <v>38.090000000000003</v>
      </c>
      <c r="CY74" s="71">
        <v>0</v>
      </c>
      <c r="CZ74" s="71">
        <v>57.58</v>
      </c>
      <c r="DA74" s="71">
        <v>57.58</v>
      </c>
      <c r="DB74" s="71"/>
      <c r="DC74" s="71"/>
      <c r="DD74" s="71"/>
      <c r="DE74" s="71"/>
      <c r="DF74" s="71"/>
      <c r="DG74" s="71" t="s">
        <v>12402</v>
      </c>
      <c r="DH74" s="71">
        <v>442.98</v>
      </c>
      <c r="DI74" s="73"/>
      <c r="DL74" s="73" t="s">
        <v>615</v>
      </c>
      <c r="DM74" s="73"/>
      <c r="DN74" s="71" t="s">
        <v>124</v>
      </c>
      <c r="DO74" s="73"/>
      <c r="DP74" s="73"/>
      <c r="DQ74" s="101"/>
      <c r="DR74" s="101"/>
      <c r="DV74" s="102"/>
      <c r="DW74" s="102"/>
      <c r="EF74" s="70"/>
      <c r="EG74" s="70"/>
      <c r="EH74" s="72"/>
      <c r="EI74" s="72"/>
      <c r="EK74" s="102"/>
      <c r="EL74" s="102"/>
      <c r="EP74" s="102"/>
      <c r="EQ74" s="102"/>
      <c r="EZ74" s="51" t="s">
        <v>602</v>
      </c>
      <c r="FO74" s="70" t="s">
        <v>9277</v>
      </c>
      <c r="FP74" s="70">
        <v>105016</v>
      </c>
      <c r="FQ74" s="70">
        <v>0</v>
      </c>
      <c r="FY74" s="71" t="s">
        <v>171</v>
      </c>
      <c r="FZ74" s="73"/>
      <c r="GD74" s="50" t="s">
        <v>595</v>
      </c>
      <c r="GI74" s="51" t="s">
        <v>1801</v>
      </c>
      <c r="GN74" s="51" t="s">
        <v>582</v>
      </c>
      <c r="GS74" s="50" t="s">
        <v>1300</v>
      </c>
      <c r="HC74" s="71" t="s">
        <v>10344</v>
      </c>
      <c r="HD74" s="71">
        <v>0</v>
      </c>
      <c r="HE74" s="71">
        <v>37.048081000000003</v>
      </c>
      <c r="HF74" s="71">
        <v>-122.017134</v>
      </c>
      <c r="HH74" s="70" t="s">
        <v>1404</v>
      </c>
      <c r="HI74" s="70">
        <v>10083</v>
      </c>
      <c r="HJ74" s="70">
        <v>10083</v>
      </c>
      <c r="HK74" s="70">
        <v>32111</v>
      </c>
      <c r="HL74" s="70">
        <v>0</v>
      </c>
      <c r="HM74" s="50" t="s">
        <v>599</v>
      </c>
      <c r="HR74" s="70" t="s">
        <v>10673</v>
      </c>
      <c r="HS74" s="70">
        <v>21810</v>
      </c>
      <c r="HT74" s="70">
        <v>0</v>
      </c>
      <c r="HW74" s="70" t="s">
        <v>81</v>
      </c>
      <c r="HX74" s="70">
        <v>529</v>
      </c>
      <c r="HY74" s="70">
        <v>529</v>
      </c>
      <c r="HZ74" s="70">
        <v>1033.2</v>
      </c>
      <c r="IA74" s="72"/>
      <c r="IB74" s="71" t="s">
        <v>10837</v>
      </c>
      <c r="IC74" s="71">
        <v>984</v>
      </c>
      <c r="ID74" s="71">
        <v>0</v>
      </c>
      <c r="IL74" s="51" t="s">
        <v>588</v>
      </c>
      <c r="IQ74" s="69" t="s">
        <v>583</v>
      </c>
      <c r="IR74" s="69" t="s">
        <v>597</v>
      </c>
      <c r="IS74" s="69" t="s">
        <v>598</v>
      </c>
      <c r="IV74" s="71" t="s">
        <v>575</v>
      </c>
      <c r="IW74" s="71">
        <v>18864</v>
      </c>
      <c r="IX74" s="71">
        <v>0</v>
      </c>
      <c r="IY74" s="71">
        <v>27419</v>
      </c>
      <c r="IZ74" s="71">
        <v>0</v>
      </c>
      <c r="JA74" s="51" t="s">
        <v>600</v>
      </c>
      <c r="JF74" s="129" t="s">
        <v>4900</v>
      </c>
      <c r="JG74" s="71">
        <v>77488.73</v>
      </c>
      <c r="JH74" s="73"/>
      <c r="JK74" s="71" t="s">
        <v>11393</v>
      </c>
      <c r="JL74" s="71">
        <v>0</v>
      </c>
      <c r="JM74" s="71">
        <v>31.223230999999998</v>
      </c>
      <c r="JN74" s="71">
        <v>-85.390489000000002</v>
      </c>
      <c r="JP74" s="126" t="s">
        <v>1790</v>
      </c>
      <c r="JQ74" s="69" t="s">
        <v>1802</v>
      </c>
      <c r="JR74" s="69" t="s">
        <v>598</v>
      </c>
      <c r="JU74" s="69" t="s">
        <v>1292</v>
      </c>
      <c r="JV74" s="69" t="s">
        <v>597</v>
      </c>
      <c r="JW74" s="69" t="s">
        <v>598</v>
      </c>
      <c r="JZ74" s="72" t="s">
        <v>610</v>
      </c>
      <c r="KA74" s="72"/>
      <c r="KB74" s="70" t="s">
        <v>124</v>
      </c>
      <c r="KC74" s="72"/>
      <c r="KD74" s="72"/>
      <c r="KE74" s="70" t="s">
        <v>12566</v>
      </c>
      <c r="KF74" s="70">
        <v>8432.85</v>
      </c>
      <c r="KG74" s="72"/>
      <c r="KJ74" s="73" t="s">
        <v>609</v>
      </c>
      <c r="KK74" s="71">
        <v>0</v>
      </c>
      <c r="KL74" s="71" t="s">
        <v>1601</v>
      </c>
      <c r="KM74" s="73"/>
      <c r="KN74" s="73"/>
    </row>
    <row r="75" spans="1:300" ht="138.5" thickBot="1">
      <c r="A75" s="101"/>
      <c r="B75" s="101"/>
      <c r="K75" s="102"/>
      <c r="L75" s="102"/>
      <c r="P75" s="71" t="s">
        <v>2384</v>
      </c>
      <c r="Q75" s="71">
        <v>102403</v>
      </c>
      <c r="R75" s="71">
        <v>73111</v>
      </c>
      <c r="S75" s="71">
        <v>141234</v>
      </c>
      <c r="T75" s="139">
        <v>7884</v>
      </c>
      <c r="U75" s="70" t="s">
        <v>5417</v>
      </c>
      <c r="V75" s="70">
        <v>4217</v>
      </c>
      <c r="Z75" s="71" t="s">
        <v>691</v>
      </c>
      <c r="AA75" s="71">
        <v>24207</v>
      </c>
      <c r="AB75" s="71">
        <v>19683</v>
      </c>
      <c r="AC75" s="71">
        <v>76064</v>
      </c>
      <c r="AD75" s="71">
        <v>27998</v>
      </c>
      <c r="AE75"/>
      <c r="AF75"/>
      <c r="AG75"/>
      <c r="AH75"/>
      <c r="AI75"/>
      <c r="AT75" s="70" t="s">
        <v>1855</v>
      </c>
      <c r="AU75" s="70">
        <v>5.39</v>
      </c>
      <c r="AV75" s="70">
        <v>5.39</v>
      </c>
      <c r="AW75" s="70">
        <v>31.94</v>
      </c>
      <c r="AX75" s="70">
        <v>0</v>
      </c>
      <c r="AY75" s="70" t="s">
        <v>6639</v>
      </c>
      <c r="AZ75" s="70">
        <v>262</v>
      </c>
      <c r="BA75" s="70">
        <v>0</v>
      </c>
      <c r="BD75" s="50" t="s">
        <v>1788</v>
      </c>
      <c r="BI75" s="70" t="s">
        <v>2390</v>
      </c>
      <c r="BJ75" s="70">
        <v>25751</v>
      </c>
      <c r="BS75" s="72" t="s">
        <v>614</v>
      </c>
      <c r="BT75" s="72"/>
      <c r="BU75" s="70" t="s">
        <v>124</v>
      </c>
      <c r="BV75" s="72"/>
      <c r="BW75" s="72"/>
      <c r="CH75" s="70" t="s">
        <v>577</v>
      </c>
      <c r="CI75" s="70">
        <v>18112.900000000001</v>
      </c>
      <c r="CJ75" s="70">
        <v>12581.61</v>
      </c>
      <c r="CK75" s="70">
        <v>64948.06</v>
      </c>
      <c r="CL75" s="70">
        <v>16753.63</v>
      </c>
      <c r="CM75" s="52" t="s">
        <v>185</v>
      </c>
      <c r="CW75" s="70" t="s">
        <v>1868</v>
      </c>
      <c r="CX75" s="70">
        <v>244.91</v>
      </c>
      <c r="CY75" s="70">
        <v>0</v>
      </c>
      <c r="CZ75" s="70">
        <v>872.44</v>
      </c>
      <c r="DA75" s="70">
        <v>872.44</v>
      </c>
      <c r="DB75" s="101"/>
      <c r="DC75" s="101"/>
      <c r="DD75" s="101"/>
      <c r="DE75" s="101"/>
      <c r="DF75" s="101"/>
      <c r="DG75" s="50" t="s">
        <v>599</v>
      </c>
      <c r="DL75" s="72" t="s">
        <v>36</v>
      </c>
      <c r="DM75" s="72"/>
      <c r="DN75" s="70" t="s">
        <v>124</v>
      </c>
      <c r="DO75" s="72"/>
      <c r="DP75" s="72"/>
      <c r="DQ75" s="101"/>
      <c r="DR75" s="101"/>
      <c r="DV75" s="102"/>
      <c r="DW75" s="102"/>
      <c r="EF75" s="71" t="s">
        <v>1799</v>
      </c>
      <c r="EG75" s="71">
        <v>28753</v>
      </c>
      <c r="EH75" s="73"/>
      <c r="EI75" s="73"/>
      <c r="EK75" s="102"/>
      <c r="EL75" s="102"/>
      <c r="EP75" s="102"/>
      <c r="EQ75" s="102"/>
      <c r="EZ75" s="69"/>
      <c r="FA75" s="69" t="s">
        <v>603</v>
      </c>
      <c r="FB75" s="69" t="s">
        <v>184</v>
      </c>
      <c r="FC75" s="69" t="s">
        <v>604</v>
      </c>
      <c r="FD75" s="69" t="s">
        <v>605</v>
      </c>
      <c r="FE75" s="50" t="s">
        <v>1300</v>
      </c>
      <c r="FJ75" s="50" t="s">
        <v>601</v>
      </c>
      <c r="FO75" s="71" t="s">
        <v>9278</v>
      </c>
      <c r="FP75" s="71">
        <v>44100</v>
      </c>
      <c r="FQ75" s="71">
        <v>0</v>
      </c>
      <c r="FT75" s="51" t="s">
        <v>1301</v>
      </c>
      <c r="FY75" s="70" t="s">
        <v>171</v>
      </c>
      <c r="FZ75" s="72"/>
      <c r="GI75" s="69" t="s">
        <v>1790</v>
      </c>
      <c r="GJ75" s="69" t="s">
        <v>1802</v>
      </c>
      <c r="GK75" s="69" t="s">
        <v>598</v>
      </c>
      <c r="GN75" s="126" t="s">
        <v>583</v>
      </c>
      <c r="GO75" s="69" t="s">
        <v>574</v>
      </c>
      <c r="HC75" s="70" t="s">
        <v>10345</v>
      </c>
      <c r="HD75" s="70">
        <v>269</v>
      </c>
      <c r="HE75" s="70">
        <v>37.320624000000002</v>
      </c>
      <c r="HF75" s="70">
        <v>-122.032156</v>
      </c>
      <c r="HH75" s="71" t="s">
        <v>1862</v>
      </c>
      <c r="HI75" s="71">
        <v>2469</v>
      </c>
      <c r="HJ75" s="71">
        <v>2469</v>
      </c>
      <c r="HK75" s="71">
        <v>8094</v>
      </c>
      <c r="HL75" s="71">
        <v>0</v>
      </c>
      <c r="HR75" s="50" t="s">
        <v>595</v>
      </c>
      <c r="HW75" s="71" t="s">
        <v>575</v>
      </c>
      <c r="HX75" s="71">
        <v>201</v>
      </c>
      <c r="HY75" s="71">
        <v>201</v>
      </c>
      <c r="HZ75" s="71">
        <v>392.58</v>
      </c>
      <c r="IA75" s="73"/>
      <c r="IB75" s="70" t="s">
        <v>10838</v>
      </c>
      <c r="IC75" s="70">
        <v>11155</v>
      </c>
      <c r="ID75" s="70">
        <v>0</v>
      </c>
      <c r="IG75" s="50" t="s">
        <v>619</v>
      </c>
      <c r="IL75" s="69" t="s">
        <v>573</v>
      </c>
      <c r="IM75" s="69" t="s">
        <v>589</v>
      </c>
      <c r="IN75" s="69" t="s">
        <v>590</v>
      </c>
      <c r="IO75" s="69" t="s">
        <v>591</v>
      </c>
      <c r="IP75" s="69" t="s">
        <v>592</v>
      </c>
      <c r="IQ75" s="70" t="s">
        <v>11024</v>
      </c>
      <c r="IR75" s="70">
        <v>370846</v>
      </c>
      <c r="IS75" s="70">
        <v>298159</v>
      </c>
      <c r="IV75" s="70" t="s">
        <v>1408</v>
      </c>
      <c r="IW75" s="70">
        <v>8164</v>
      </c>
      <c r="IX75" s="70">
        <v>0</v>
      </c>
      <c r="IY75" s="70">
        <v>14982</v>
      </c>
      <c r="IZ75" s="70">
        <v>0</v>
      </c>
      <c r="JA75" s="52" t="s">
        <v>185</v>
      </c>
      <c r="JF75" s="128" t="s">
        <v>4895</v>
      </c>
      <c r="JG75" s="70">
        <v>11194.19</v>
      </c>
      <c r="JH75" s="72"/>
      <c r="JK75" s="70" t="s">
        <v>11394</v>
      </c>
      <c r="JL75" s="70">
        <v>0</v>
      </c>
      <c r="JM75" s="70">
        <v>39.158168000000003</v>
      </c>
      <c r="JN75" s="70">
        <v>-75.524367999999996</v>
      </c>
      <c r="JP75" s="128" t="s">
        <v>5229</v>
      </c>
      <c r="JQ75" s="70">
        <v>3165.95</v>
      </c>
      <c r="JR75" s="70">
        <v>0</v>
      </c>
      <c r="JU75" s="70" t="s">
        <v>11539</v>
      </c>
      <c r="JV75" s="70">
        <v>30357</v>
      </c>
      <c r="JW75" s="70">
        <v>26268</v>
      </c>
      <c r="JZ75" s="73" t="s">
        <v>611</v>
      </c>
      <c r="KA75" s="71">
        <v>1534</v>
      </c>
      <c r="KB75" s="71" t="s">
        <v>236</v>
      </c>
      <c r="KC75" s="71">
        <v>25</v>
      </c>
      <c r="KD75" s="71" t="s">
        <v>11648</v>
      </c>
      <c r="KE75" s="71" t="s">
        <v>12567</v>
      </c>
      <c r="KF75" s="71">
        <v>12115.8</v>
      </c>
      <c r="KG75" s="73"/>
      <c r="KJ75" s="72" t="s">
        <v>610</v>
      </c>
      <c r="KK75" s="70">
        <v>0</v>
      </c>
      <c r="KL75" s="70" t="s">
        <v>1601</v>
      </c>
      <c r="KM75" s="72"/>
      <c r="KN75" s="72"/>
    </row>
    <row r="76" spans="1:300" ht="69.5" thickBot="1">
      <c r="A76" s="101"/>
      <c r="B76" s="101"/>
      <c r="K76" s="102"/>
      <c r="L76" s="102"/>
      <c r="P76" s="70" t="s">
        <v>1785</v>
      </c>
      <c r="Q76" s="70">
        <v>3515</v>
      </c>
      <c r="R76" s="70">
        <v>2437</v>
      </c>
      <c r="S76" s="70">
        <v>15102</v>
      </c>
      <c r="T76" s="125">
        <v>2474</v>
      </c>
      <c r="U76" s="50" t="s">
        <v>587</v>
      </c>
      <c r="Z76" s="70" t="s">
        <v>2384</v>
      </c>
      <c r="AA76" s="70">
        <v>226793</v>
      </c>
      <c r="AB76" s="70">
        <v>170459</v>
      </c>
      <c r="AC76" s="70">
        <v>325939</v>
      </c>
      <c r="AD76" s="70">
        <v>76806</v>
      </c>
      <c r="AE76" s="50" t="s">
        <v>1300</v>
      </c>
      <c r="AF76"/>
      <c r="AG76"/>
      <c r="AH76"/>
      <c r="AI76"/>
      <c r="AJ76" s="50" t="s">
        <v>1300</v>
      </c>
      <c r="AO76" s="51" t="s">
        <v>602</v>
      </c>
      <c r="AT76" s="71" t="s">
        <v>1840</v>
      </c>
      <c r="AU76" s="71">
        <v>7.99</v>
      </c>
      <c r="AV76" s="71">
        <v>7.99</v>
      </c>
      <c r="AW76" s="71">
        <v>39.74</v>
      </c>
      <c r="AX76" s="71">
        <v>0</v>
      </c>
      <c r="AY76" s="71" t="s">
        <v>6640</v>
      </c>
      <c r="AZ76" s="71">
        <v>181</v>
      </c>
      <c r="BA76" s="71">
        <v>0</v>
      </c>
      <c r="BI76" s="50" t="s">
        <v>587</v>
      </c>
      <c r="BS76" s="73" t="s">
        <v>615</v>
      </c>
      <c r="BT76" s="73"/>
      <c r="BU76" s="71" t="s">
        <v>124</v>
      </c>
      <c r="BV76" s="73"/>
      <c r="BW76" s="73"/>
      <c r="CH76" s="71" t="s">
        <v>76</v>
      </c>
      <c r="CI76" s="71">
        <v>2735.5</v>
      </c>
      <c r="CJ76" s="71">
        <v>2735.5</v>
      </c>
      <c r="CK76" s="71">
        <v>4344.1099999999997</v>
      </c>
      <c r="CL76" s="73"/>
      <c r="CW76" s="71" t="s">
        <v>577</v>
      </c>
      <c r="CX76" s="71">
        <v>4521.47</v>
      </c>
      <c r="CY76" s="71">
        <v>68.78</v>
      </c>
      <c r="CZ76" s="71">
        <v>15509.44</v>
      </c>
      <c r="DA76" s="71">
        <v>15169.89</v>
      </c>
      <c r="DB76" s="102"/>
      <c r="DC76" s="102"/>
      <c r="DD76" s="102"/>
      <c r="DE76" s="102"/>
      <c r="DF76" s="102"/>
      <c r="DL76" s="50" t="s">
        <v>616</v>
      </c>
      <c r="DQ76" s="101"/>
      <c r="DR76" s="101"/>
      <c r="DV76" s="102"/>
      <c r="DW76" s="102"/>
      <c r="EA76" s="51" t="s">
        <v>588</v>
      </c>
      <c r="EF76" s="102"/>
      <c r="EG76" s="102"/>
      <c r="EH76" s="103"/>
      <c r="EI76" s="103"/>
      <c r="EK76" s="102"/>
      <c r="EL76" s="102"/>
      <c r="EP76" s="102"/>
      <c r="EQ76" s="102"/>
      <c r="EU76" s="51" t="s">
        <v>600</v>
      </c>
      <c r="EZ76" s="72" t="s">
        <v>606</v>
      </c>
      <c r="FA76" s="72"/>
      <c r="FB76" s="70" t="s">
        <v>124</v>
      </c>
      <c r="FC76" s="72"/>
      <c r="FD76" s="72"/>
      <c r="FO76" s="70" t="s">
        <v>9279</v>
      </c>
      <c r="FP76" s="70">
        <v>31838</v>
      </c>
      <c r="FQ76" s="70">
        <v>0</v>
      </c>
      <c r="FT76" s="69" t="s">
        <v>1292</v>
      </c>
      <c r="FU76" s="69" t="s">
        <v>597</v>
      </c>
      <c r="FV76" s="69" t="s">
        <v>598</v>
      </c>
      <c r="FY76" s="71" t="s">
        <v>171</v>
      </c>
      <c r="FZ76" s="73"/>
      <c r="GI76" s="70" t="s">
        <v>9769</v>
      </c>
      <c r="GJ76" s="70">
        <v>120098</v>
      </c>
      <c r="GK76" s="70">
        <v>120098</v>
      </c>
      <c r="GN76" s="128" t="s">
        <v>584</v>
      </c>
      <c r="GO76" s="70">
        <v>5412.52</v>
      </c>
      <c r="GX76" s="51" t="s">
        <v>600</v>
      </c>
      <c r="HC76" s="50" t="s">
        <v>587</v>
      </c>
      <c r="HH76" s="70" t="s">
        <v>1851</v>
      </c>
      <c r="HI76" s="70">
        <v>829</v>
      </c>
      <c r="HJ76" s="70">
        <v>829</v>
      </c>
      <c r="HK76" s="70">
        <v>43651</v>
      </c>
      <c r="HL76" s="70">
        <v>0</v>
      </c>
      <c r="HW76" s="70" t="s">
        <v>1859</v>
      </c>
      <c r="HX76" s="70">
        <v>10531</v>
      </c>
      <c r="HY76" s="70">
        <v>10531</v>
      </c>
      <c r="HZ76" s="70">
        <v>20568.36</v>
      </c>
      <c r="IA76" s="72"/>
      <c r="IB76" s="50" t="s">
        <v>599</v>
      </c>
      <c r="IL76" s="70" t="s">
        <v>76</v>
      </c>
      <c r="IM76" s="70">
        <v>615491.11</v>
      </c>
      <c r="IN76" s="70">
        <v>615491.11</v>
      </c>
      <c r="IO76" s="70">
        <v>798118.25</v>
      </c>
      <c r="IP76" s="70">
        <v>0</v>
      </c>
      <c r="IQ76" s="50" t="s">
        <v>599</v>
      </c>
      <c r="IV76" s="71" t="s">
        <v>1406</v>
      </c>
      <c r="IW76" s="71">
        <v>10511</v>
      </c>
      <c r="IX76" s="71">
        <v>0</v>
      </c>
      <c r="IY76" s="71">
        <v>13923</v>
      </c>
      <c r="IZ76" s="71">
        <v>0</v>
      </c>
      <c r="JF76" s="129" t="s">
        <v>4896</v>
      </c>
      <c r="JG76" s="71">
        <v>19074.43</v>
      </c>
      <c r="JH76" s="73"/>
      <c r="JK76" s="71" t="s">
        <v>11395</v>
      </c>
      <c r="JL76" s="71">
        <v>59.72</v>
      </c>
      <c r="JM76" s="71">
        <v>39.063870999999999</v>
      </c>
      <c r="JN76" s="71">
        <v>-108.55064900000001</v>
      </c>
      <c r="JP76" s="129" t="s">
        <v>5230</v>
      </c>
      <c r="JQ76" s="71">
        <v>6572.22</v>
      </c>
      <c r="JR76" s="71">
        <v>0</v>
      </c>
      <c r="JU76" s="71" t="s">
        <v>11540</v>
      </c>
      <c r="JV76" s="71">
        <v>17215</v>
      </c>
      <c r="JW76" s="71">
        <v>15847</v>
      </c>
      <c r="JZ76" s="72" t="s">
        <v>612</v>
      </c>
      <c r="KA76" s="72"/>
      <c r="KB76" s="70" t="s">
        <v>124</v>
      </c>
      <c r="KC76" s="72"/>
      <c r="KD76" s="72"/>
      <c r="KE76" s="70" t="s">
        <v>12568</v>
      </c>
      <c r="KF76" s="70">
        <v>2675.11</v>
      </c>
      <c r="KG76" s="72"/>
      <c r="KJ76" s="73" t="s">
        <v>611</v>
      </c>
      <c r="KK76" s="71">
        <v>0</v>
      </c>
      <c r="KL76" s="71" t="s">
        <v>1601</v>
      </c>
      <c r="KM76" s="73"/>
      <c r="KN76" s="73"/>
    </row>
    <row r="77" spans="1:300" ht="138.5" thickBot="1">
      <c r="A77" s="101"/>
      <c r="B77" s="101"/>
      <c r="K77" s="102"/>
      <c r="L77" s="102"/>
      <c r="P77" s="71" t="s">
        <v>2385</v>
      </c>
      <c r="Q77" s="71">
        <v>76910</v>
      </c>
      <c r="R77" s="71">
        <v>5411</v>
      </c>
      <c r="S77" s="71">
        <v>211588</v>
      </c>
      <c r="T77" s="139">
        <v>167505</v>
      </c>
      <c r="Z77" s="71" t="s">
        <v>2050</v>
      </c>
      <c r="AA77" s="71">
        <v>8252</v>
      </c>
      <c r="AB77" s="71">
        <v>8252</v>
      </c>
      <c r="AC77" s="71">
        <v>24808</v>
      </c>
      <c r="AD77" s="71">
        <v>0</v>
      </c>
      <c r="AE77"/>
      <c r="AF77"/>
      <c r="AG77"/>
      <c r="AH77"/>
      <c r="AI77"/>
      <c r="AO77" s="69"/>
      <c r="AP77" s="69" t="s">
        <v>603</v>
      </c>
      <c r="AQ77" s="69" t="s">
        <v>184</v>
      </c>
      <c r="AR77" s="69" t="s">
        <v>604</v>
      </c>
      <c r="AS77" s="69" t="s">
        <v>605</v>
      </c>
      <c r="AT77" s="70" t="s">
        <v>1692</v>
      </c>
      <c r="AU77" s="70">
        <v>6.15</v>
      </c>
      <c r="AV77" s="70">
        <v>0</v>
      </c>
      <c r="AW77" s="70">
        <v>11.9</v>
      </c>
      <c r="AX77" s="70">
        <v>11.9</v>
      </c>
      <c r="AY77" s="70" t="s">
        <v>6641</v>
      </c>
      <c r="AZ77" s="70">
        <v>123</v>
      </c>
      <c r="BA77" s="70">
        <v>0</v>
      </c>
      <c r="BN77" s="51" t="s">
        <v>617</v>
      </c>
      <c r="BS77" s="72" t="s">
        <v>36</v>
      </c>
      <c r="BT77" s="70">
        <v>2622</v>
      </c>
      <c r="BU77" s="70" t="s">
        <v>185</v>
      </c>
      <c r="BV77" s="70">
        <v>1.27</v>
      </c>
      <c r="BW77" s="70" t="s">
        <v>8018</v>
      </c>
      <c r="BX77" s="51" t="s">
        <v>617</v>
      </c>
      <c r="CH77" s="70" t="s">
        <v>79</v>
      </c>
      <c r="CI77" s="70">
        <v>3270.28</v>
      </c>
      <c r="CJ77" s="70">
        <v>5462.95</v>
      </c>
      <c r="CK77" s="70">
        <v>7467.84</v>
      </c>
      <c r="CL77" s="72"/>
      <c r="CM77" s="50" t="s">
        <v>601</v>
      </c>
      <c r="CR77" s="51" t="s">
        <v>680</v>
      </c>
      <c r="CW77" s="70" t="s">
        <v>1413</v>
      </c>
      <c r="CX77" s="70">
        <v>1.79</v>
      </c>
      <c r="CY77" s="70">
        <v>0</v>
      </c>
      <c r="CZ77" s="70">
        <v>3.97</v>
      </c>
      <c r="DA77" s="70">
        <v>3.97</v>
      </c>
      <c r="DB77" s="101"/>
      <c r="DC77" s="101"/>
      <c r="DD77" s="101"/>
      <c r="DE77" s="101"/>
      <c r="DF77" s="101"/>
      <c r="DQ77" s="101"/>
      <c r="DR77" s="101"/>
      <c r="DV77" s="102"/>
      <c r="DW77" s="102"/>
      <c r="EA77" s="69" t="s">
        <v>573</v>
      </c>
      <c r="EB77" s="69" t="s">
        <v>589</v>
      </c>
      <c r="EC77" s="69" t="s">
        <v>590</v>
      </c>
      <c r="ED77" s="69" t="s">
        <v>591</v>
      </c>
      <c r="EE77" s="69" t="s">
        <v>592</v>
      </c>
      <c r="EF77" s="102"/>
      <c r="EG77" s="102"/>
      <c r="EH77" s="103"/>
      <c r="EI77" s="103"/>
      <c r="EK77" s="102"/>
      <c r="EL77" s="102"/>
      <c r="EP77" s="102"/>
      <c r="EQ77" s="102"/>
      <c r="EU77" s="52" t="s">
        <v>185</v>
      </c>
      <c r="EZ77" s="73" t="s">
        <v>607</v>
      </c>
      <c r="FA77" s="73"/>
      <c r="FB77" s="71" t="s">
        <v>124</v>
      </c>
      <c r="FC77" s="73"/>
      <c r="FD77" s="73"/>
      <c r="FO77" s="71" t="s">
        <v>9280</v>
      </c>
      <c r="FP77" s="71">
        <v>9525</v>
      </c>
      <c r="FQ77" s="71">
        <v>0</v>
      </c>
      <c r="FT77" s="70" t="s">
        <v>9451</v>
      </c>
      <c r="FU77" s="70">
        <v>870315</v>
      </c>
      <c r="FV77" s="70">
        <v>879976</v>
      </c>
      <c r="FY77" s="70" t="s">
        <v>171</v>
      </c>
      <c r="FZ77" s="72"/>
      <c r="GD77" s="51" t="s">
        <v>596</v>
      </c>
      <c r="GI77" s="71" t="s">
        <v>9770</v>
      </c>
      <c r="GJ77" s="71">
        <v>90336</v>
      </c>
      <c r="GK77" s="71">
        <v>90336</v>
      </c>
      <c r="GN77" s="129" t="s">
        <v>585</v>
      </c>
      <c r="GO77" s="71">
        <v>280.14999999999998</v>
      </c>
      <c r="GS77" s="51" t="s">
        <v>1301</v>
      </c>
      <c r="GX77" s="52" t="s">
        <v>236</v>
      </c>
      <c r="HH77" s="71" t="s">
        <v>1844</v>
      </c>
      <c r="HI77" s="71">
        <v>5220</v>
      </c>
      <c r="HJ77" s="71">
        <v>5220</v>
      </c>
      <c r="HK77" s="71">
        <v>16783</v>
      </c>
      <c r="HL77" s="71">
        <v>0</v>
      </c>
      <c r="HM77" s="51" t="s">
        <v>600</v>
      </c>
      <c r="HW77" s="71" t="s">
        <v>1413</v>
      </c>
      <c r="HX77" s="71">
        <v>106</v>
      </c>
      <c r="HY77" s="71">
        <v>106</v>
      </c>
      <c r="HZ77" s="71">
        <v>207.03</v>
      </c>
      <c r="IA77" s="73"/>
      <c r="IL77" s="71" t="s">
        <v>1692</v>
      </c>
      <c r="IM77" s="71">
        <v>7081.85</v>
      </c>
      <c r="IN77" s="71">
        <v>7081.85</v>
      </c>
      <c r="IO77" s="71">
        <v>6682.52</v>
      </c>
      <c r="IP77" s="71">
        <v>0</v>
      </c>
      <c r="IV77" s="70" t="s">
        <v>1413</v>
      </c>
      <c r="IW77" s="70">
        <v>1312</v>
      </c>
      <c r="IX77" s="70">
        <v>0</v>
      </c>
      <c r="IY77" s="70">
        <v>3059</v>
      </c>
      <c r="IZ77" s="70">
        <v>0</v>
      </c>
      <c r="JA77" s="50" t="s">
        <v>601</v>
      </c>
      <c r="JF77" s="128" t="s">
        <v>4901</v>
      </c>
      <c r="JG77" s="70">
        <v>75023.33</v>
      </c>
      <c r="JH77" s="72"/>
      <c r="JK77" s="70" t="s">
        <v>11396</v>
      </c>
      <c r="JL77" s="70">
        <v>2348.2800000000002</v>
      </c>
      <c r="JM77" s="70">
        <v>20.659699</v>
      </c>
      <c r="JN77" s="70">
        <v>-103.349609</v>
      </c>
      <c r="JP77" s="128" t="s">
        <v>5240</v>
      </c>
      <c r="JQ77" s="70">
        <v>3845.86</v>
      </c>
      <c r="JR77" s="70">
        <v>0</v>
      </c>
      <c r="JU77" s="70" t="s">
        <v>11541</v>
      </c>
      <c r="JV77" s="70">
        <v>15500</v>
      </c>
      <c r="JW77" s="70">
        <v>15500</v>
      </c>
      <c r="JZ77" s="73" t="s">
        <v>613</v>
      </c>
      <c r="KA77" s="73"/>
      <c r="KB77" s="71" t="s">
        <v>124</v>
      </c>
      <c r="KC77" s="73"/>
      <c r="KD77" s="73"/>
      <c r="KE77" s="50" t="s">
        <v>599</v>
      </c>
      <c r="KJ77" s="72" t="s">
        <v>612</v>
      </c>
      <c r="KK77" s="70">
        <v>0</v>
      </c>
      <c r="KL77" s="70" t="s">
        <v>1601</v>
      </c>
      <c r="KM77" s="72"/>
      <c r="KN77" s="72"/>
    </row>
    <row r="78" spans="1:300" ht="409.6" thickBot="1">
      <c r="A78" s="101"/>
      <c r="B78" s="101"/>
      <c r="K78" s="102"/>
      <c r="L78" s="102"/>
      <c r="P78" s="50" t="s">
        <v>593</v>
      </c>
      <c r="Z78" s="50" t="s">
        <v>593</v>
      </c>
      <c r="AE78"/>
      <c r="AF78"/>
      <c r="AG78"/>
      <c r="AH78"/>
      <c r="AI78"/>
      <c r="AO78" s="72" t="s">
        <v>606</v>
      </c>
      <c r="AP78" s="70">
        <v>8042.93</v>
      </c>
      <c r="AQ78" s="70" t="s">
        <v>185</v>
      </c>
      <c r="AR78" s="70">
        <v>11.4</v>
      </c>
      <c r="AS78" s="70" t="s">
        <v>12190</v>
      </c>
      <c r="AT78" s="71" t="s">
        <v>1865</v>
      </c>
      <c r="AU78" s="71">
        <v>37.979999999999997</v>
      </c>
      <c r="AV78" s="71">
        <v>0</v>
      </c>
      <c r="AW78" s="71">
        <v>78.77</v>
      </c>
      <c r="AX78" s="71">
        <v>78.77</v>
      </c>
      <c r="AY78" s="71" t="s">
        <v>6642</v>
      </c>
      <c r="AZ78" s="71">
        <v>4035.7</v>
      </c>
      <c r="BA78" s="71">
        <v>0</v>
      </c>
      <c r="BD78" s="51" t="s">
        <v>1789</v>
      </c>
      <c r="BN78" s="52" t="s">
        <v>240</v>
      </c>
      <c r="BS78" s="50" t="s">
        <v>616</v>
      </c>
      <c r="BX78" s="52" t="s">
        <v>182</v>
      </c>
      <c r="CH78" s="71" t="s">
        <v>1405</v>
      </c>
      <c r="CI78" s="71">
        <v>10359.620000000001</v>
      </c>
      <c r="CJ78" s="71">
        <v>10359.620000000001</v>
      </c>
      <c r="CK78" s="71">
        <v>14006.44</v>
      </c>
      <c r="CL78" s="73"/>
      <c r="CW78" s="50" t="s">
        <v>593</v>
      </c>
      <c r="DG78" s="51" t="s">
        <v>600</v>
      </c>
      <c r="DQ78" s="101"/>
      <c r="DR78" s="101"/>
      <c r="DV78" s="102"/>
      <c r="DW78" s="102"/>
      <c r="EA78" s="70" t="s">
        <v>577</v>
      </c>
      <c r="EB78" s="70">
        <v>327996</v>
      </c>
      <c r="EC78" s="70">
        <v>0</v>
      </c>
      <c r="ED78" s="70">
        <v>1088859.92</v>
      </c>
      <c r="EE78" s="70">
        <v>1088859.92</v>
      </c>
      <c r="EF78" s="102"/>
      <c r="EG78" s="102"/>
      <c r="EH78" s="103"/>
      <c r="EI78" s="103"/>
      <c r="EK78" s="102"/>
      <c r="EL78" s="102"/>
      <c r="EP78" s="102"/>
      <c r="EQ78" s="102"/>
      <c r="EZ78" s="72" t="s">
        <v>608</v>
      </c>
      <c r="FA78" s="72"/>
      <c r="FB78" s="70" t="s">
        <v>124</v>
      </c>
      <c r="FC78" s="72"/>
      <c r="FD78" s="72"/>
      <c r="FE78" s="51" t="s">
        <v>1301</v>
      </c>
      <c r="FJ78" s="51" t="s">
        <v>602</v>
      </c>
      <c r="FO78" s="70" t="s">
        <v>9281</v>
      </c>
      <c r="FP78" s="70">
        <v>992</v>
      </c>
      <c r="FQ78" s="70">
        <v>0</v>
      </c>
      <c r="FT78" s="71" t="s">
        <v>9452</v>
      </c>
      <c r="FU78" s="71">
        <v>239968</v>
      </c>
      <c r="FV78" s="71">
        <v>227552</v>
      </c>
      <c r="FY78" s="71" t="s">
        <v>171</v>
      </c>
      <c r="FZ78" s="73"/>
      <c r="GD78" s="69" t="s">
        <v>583</v>
      </c>
      <c r="GE78" s="69" t="s">
        <v>597</v>
      </c>
      <c r="GF78" s="69" t="s">
        <v>598</v>
      </c>
      <c r="GI78" s="70" t="s">
        <v>9771</v>
      </c>
      <c r="GJ78" s="70">
        <v>58157</v>
      </c>
      <c r="GK78" s="70">
        <v>58157</v>
      </c>
      <c r="GN78" s="128" t="s">
        <v>586</v>
      </c>
      <c r="GO78" s="70">
        <v>338.4</v>
      </c>
      <c r="GS78" s="69" t="s">
        <v>1292</v>
      </c>
      <c r="GT78" s="69" t="s">
        <v>597</v>
      </c>
      <c r="GU78" s="69" t="s">
        <v>598</v>
      </c>
      <c r="HH78" s="70" t="s">
        <v>465</v>
      </c>
      <c r="HI78" s="70">
        <v>4376</v>
      </c>
      <c r="HJ78" s="70">
        <v>4376</v>
      </c>
      <c r="HK78" s="70">
        <v>44651</v>
      </c>
      <c r="HL78" s="70">
        <v>44651</v>
      </c>
      <c r="HM78" s="52" t="s">
        <v>236</v>
      </c>
      <c r="HR78" s="51" t="s">
        <v>596</v>
      </c>
      <c r="HW78" s="70" t="s">
        <v>1406</v>
      </c>
      <c r="HX78" s="70">
        <v>167</v>
      </c>
      <c r="HY78" s="70">
        <v>167</v>
      </c>
      <c r="HZ78" s="70">
        <v>326.17</v>
      </c>
      <c r="IA78" s="72"/>
      <c r="IG78" s="51" t="s">
        <v>620</v>
      </c>
      <c r="IL78" s="70" t="s">
        <v>576</v>
      </c>
      <c r="IM78" s="70">
        <v>564.92999999999995</v>
      </c>
      <c r="IN78" s="70">
        <v>564.92999999999995</v>
      </c>
      <c r="IO78" s="70">
        <v>1233.46</v>
      </c>
      <c r="IP78" s="70">
        <v>0</v>
      </c>
      <c r="IV78" s="71" t="s">
        <v>1412</v>
      </c>
      <c r="IW78" s="71">
        <v>3315</v>
      </c>
      <c r="IX78" s="71">
        <v>0</v>
      </c>
      <c r="IY78" s="71">
        <v>6351</v>
      </c>
      <c r="IZ78" s="71">
        <v>0</v>
      </c>
      <c r="JF78" s="129" t="s">
        <v>4898</v>
      </c>
      <c r="JG78" s="71">
        <v>66570.899999999994</v>
      </c>
      <c r="JH78" s="73"/>
      <c r="JK78" s="71" t="s">
        <v>11397</v>
      </c>
      <c r="JL78" s="71">
        <v>329.21</v>
      </c>
      <c r="JM78" s="71">
        <v>41.999471999999997</v>
      </c>
      <c r="JN78" s="71">
        <v>-88.145072999999996</v>
      </c>
      <c r="JP78" s="129" t="s">
        <v>5241</v>
      </c>
      <c r="JQ78" s="71">
        <v>77527.03</v>
      </c>
      <c r="JR78" s="71">
        <v>0</v>
      </c>
      <c r="JU78" s="71" t="s">
        <v>36</v>
      </c>
      <c r="JV78" s="71">
        <v>21631</v>
      </c>
      <c r="JW78" s="71">
        <v>19926</v>
      </c>
      <c r="JZ78" s="72" t="s">
        <v>614</v>
      </c>
      <c r="KA78" s="72"/>
      <c r="KB78" s="70" t="s">
        <v>124</v>
      </c>
      <c r="KC78" s="72"/>
      <c r="KD78" s="72"/>
      <c r="KJ78" s="73" t="s">
        <v>613</v>
      </c>
      <c r="KK78" s="71">
        <v>37111</v>
      </c>
      <c r="KL78" s="71" t="s">
        <v>236</v>
      </c>
      <c r="KM78" s="71">
        <v>75</v>
      </c>
      <c r="KN78" s="71" t="s">
        <v>11778</v>
      </c>
    </row>
    <row r="79" spans="1:300" ht="336.5" thickBot="1">
      <c r="A79" s="101"/>
      <c r="B79" s="101"/>
      <c r="K79" s="102"/>
      <c r="L79" s="102"/>
      <c r="U79" s="51" t="s">
        <v>588</v>
      </c>
      <c r="AE79" s="51" t="s">
        <v>1301</v>
      </c>
      <c r="AF79"/>
      <c r="AG79"/>
      <c r="AH79"/>
      <c r="AI79"/>
      <c r="AJ79" s="51" t="s">
        <v>1301</v>
      </c>
      <c r="AO79" s="73" t="s">
        <v>607</v>
      </c>
      <c r="AP79" s="71">
        <v>490</v>
      </c>
      <c r="AQ79" s="71" t="s">
        <v>185</v>
      </c>
      <c r="AR79" s="71">
        <v>0.1</v>
      </c>
      <c r="AS79" s="71" t="s">
        <v>12191</v>
      </c>
      <c r="AT79" s="70" t="s">
        <v>1693</v>
      </c>
      <c r="AU79" s="70">
        <v>24.81</v>
      </c>
      <c r="AV79" s="70">
        <v>24.81</v>
      </c>
      <c r="AW79" s="70">
        <v>48.41</v>
      </c>
      <c r="AX79" s="70">
        <v>0</v>
      </c>
      <c r="AY79" s="70" t="s">
        <v>6643</v>
      </c>
      <c r="AZ79" s="70">
        <v>1319.1</v>
      </c>
      <c r="BA79" s="70">
        <v>0</v>
      </c>
      <c r="BD79" s="916" t="s">
        <v>7302</v>
      </c>
      <c r="BE79" s="917"/>
      <c r="BF79" s="917"/>
      <c r="BG79" s="917"/>
      <c r="BI79" s="51" t="s">
        <v>588</v>
      </c>
      <c r="CH79" s="70" t="s">
        <v>1840</v>
      </c>
      <c r="CI79" s="70">
        <v>292.63</v>
      </c>
      <c r="CJ79" s="70">
        <v>292.63</v>
      </c>
      <c r="CK79" s="70">
        <v>1897.14</v>
      </c>
      <c r="CL79" s="72"/>
      <c r="CR79" s="50" t="s">
        <v>695</v>
      </c>
      <c r="DG79" s="52" t="s">
        <v>236</v>
      </c>
      <c r="DL79" s="51" t="s">
        <v>617</v>
      </c>
      <c r="DQ79" s="101"/>
      <c r="DR79" s="101"/>
      <c r="DV79" s="102"/>
      <c r="DW79" s="102"/>
      <c r="EA79" s="71" t="s">
        <v>1598</v>
      </c>
      <c r="EB79" s="71">
        <v>338712</v>
      </c>
      <c r="EC79" s="71">
        <v>205141</v>
      </c>
      <c r="ED79" s="71">
        <v>547993.68000000005</v>
      </c>
      <c r="EE79" s="71">
        <v>255593.03</v>
      </c>
      <c r="EF79" s="102"/>
      <c r="EG79" s="102"/>
      <c r="EH79" s="103"/>
      <c r="EI79" s="103"/>
      <c r="EK79" s="50" t="s">
        <v>587</v>
      </c>
      <c r="EP79" s="102"/>
      <c r="EQ79" s="102"/>
      <c r="EU79" s="50" t="s">
        <v>601</v>
      </c>
      <c r="EZ79" s="73" t="s">
        <v>609</v>
      </c>
      <c r="FA79" s="71">
        <v>4338</v>
      </c>
      <c r="FB79" s="71" t="s">
        <v>236</v>
      </c>
      <c r="FC79" s="71">
        <v>0.7</v>
      </c>
      <c r="FD79" s="71" t="s">
        <v>9019</v>
      </c>
      <c r="FE79" s="69" t="s">
        <v>1292</v>
      </c>
      <c r="FF79" s="69" t="s">
        <v>597</v>
      </c>
      <c r="FG79" s="69" t="s">
        <v>598</v>
      </c>
      <c r="FJ79" s="69"/>
      <c r="FK79" s="69" t="s">
        <v>603</v>
      </c>
      <c r="FL79" s="69" t="s">
        <v>184</v>
      </c>
      <c r="FM79" s="69" t="s">
        <v>604</v>
      </c>
      <c r="FN79" s="69" t="s">
        <v>605</v>
      </c>
      <c r="FO79" s="71" t="s">
        <v>9282</v>
      </c>
      <c r="FP79" s="71">
        <v>66486</v>
      </c>
      <c r="FQ79" s="71">
        <v>0</v>
      </c>
      <c r="FT79" s="50" t="s">
        <v>599</v>
      </c>
      <c r="FY79" s="70" t="s">
        <v>171</v>
      </c>
      <c r="FZ79" s="72"/>
      <c r="GD79" s="70" t="s">
        <v>5609</v>
      </c>
      <c r="GE79" s="70">
        <v>419364.75</v>
      </c>
      <c r="GF79" s="70">
        <v>347335.12</v>
      </c>
      <c r="GI79" s="71" t="s">
        <v>9772</v>
      </c>
      <c r="GJ79" s="71">
        <v>10822</v>
      </c>
      <c r="GK79" s="71">
        <v>10822</v>
      </c>
      <c r="GN79" s="50" t="s">
        <v>587</v>
      </c>
      <c r="GS79" s="70" t="s">
        <v>9948</v>
      </c>
      <c r="GT79" s="70">
        <v>86794</v>
      </c>
      <c r="GU79" s="70">
        <v>65</v>
      </c>
      <c r="GX79" s="50" t="s">
        <v>601</v>
      </c>
      <c r="HC79" s="51" t="s">
        <v>588</v>
      </c>
      <c r="HH79" s="71" t="s">
        <v>1406</v>
      </c>
      <c r="HI79" s="71">
        <v>16704</v>
      </c>
      <c r="HJ79" s="71">
        <v>16704</v>
      </c>
      <c r="HK79" s="71">
        <v>20648</v>
      </c>
      <c r="HL79" s="71">
        <v>0</v>
      </c>
      <c r="HR79" s="69" t="s">
        <v>583</v>
      </c>
      <c r="HS79" s="69" t="s">
        <v>597</v>
      </c>
      <c r="HT79" s="69" t="s">
        <v>598</v>
      </c>
      <c r="HW79" s="71" t="s">
        <v>1405</v>
      </c>
      <c r="HX79" s="71">
        <v>2044</v>
      </c>
      <c r="HY79" s="71">
        <v>2044</v>
      </c>
      <c r="HZ79" s="71">
        <v>3992.19</v>
      </c>
      <c r="IA79" s="73"/>
      <c r="IB79" s="51" t="s">
        <v>600</v>
      </c>
      <c r="IG79" s="52" t="s">
        <v>171</v>
      </c>
      <c r="IL79" s="71" t="s">
        <v>1693</v>
      </c>
      <c r="IM79" s="71">
        <v>15444.64</v>
      </c>
      <c r="IN79" s="71">
        <v>15444.64</v>
      </c>
      <c r="IO79" s="71">
        <v>27878.41</v>
      </c>
      <c r="IP79" s="71">
        <v>0</v>
      </c>
      <c r="IQ79" s="51" t="s">
        <v>600</v>
      </c>
      <c r="IV79" s="50" t="s">
        <v>593</v>
      </c>
      <c r="JF79" s="128" t="s">
        <v>4899</v>
      </c>
      <c r="JG79" s="70">
        <v>4251.7</v>
      </c>
      <c r="JH79" s="72"/>
      <c r="JK79" s="70" t="s">
        <v>11398</v>
      </c>
      <c r="JL79" s="70">
        <v>125.46</v>
      </c>
      <c r="JM79" s="70">
        <v>50.930689999999998</v>
      </c>
      <c r="JN79" s="70">
        <v>5.3324800000000003</v>
      </c>
      <c r="JP79" s="128" t="s">
        <v>5242</v>
      </c>
      <c r="JQ79" s="70">
        <v>73896.72</v>
      </c>
      <c r="JR79" s="70">
        <v>0</v>
      </c>
      <c r="JU79" s="50" t="s">
        <v>599</v>
      </c>
      <c r="JZ79" s="73" t="s">
        <v>615</v>
      </c>
      <c r="KA79" s="73"/>
      <c r="KB79" s="71" t="s">
        <v>124</v>
      </c>
      <c r="KC79" s="73"/>
      <c r="KD79" s="73"/>
      <c r="KJ79" s="72" t="s">
        <v>614</v>
      </c>
      <c r="KK79" s="70">
        <v>0</v>
      </c>
      <c r="KL79" s="70" t="s">
        <v>1601</v>
      </c>
      <c r="KM79" s="72"/>
      <c r="KN79" s="72"/>
    </row>
    <row r="80" spans="1:300" ht="138.5" thickBot="1">
      <c r="A80" s="101"/>
      <c r="B80" s="101"/>
      <c r="K80" s="102"/>
      <c r="L80" s="102"/>
      <c r="U80" s="69" t="s">
        <v>573</v>
      </c>
      <c r="V80" s="69" t="s">
        <v>589</v>
      </c>
      <c r="W80" s="69" t="s">
        <v>590</v>
      </c>
      <c r="X80" s="69" t="s">
        <v>591</v>
      </c>
      <c r="Y80" s="69" t="s">
        <v>592</v>
      </c>
      <c r="AE80" s="69" t="s">
        <v>1292</v>
      </c>
      <c r="AF80" s="69" t="s">
        <v>597</v>
      </c>
      <c r="AG80" s="69" t="s">
        <v>598</v>
      </c>
      <c r="AH80"/>
      <c r="AI80"/>
      <c r="AJ80" s="69" t="s">
        <v>1292</v>
      </c>
      <c r="AK80" s="69" t="s">
        <v>597</v>
      </c>
      <c r="AL80" s="69" t="s">
        <v>598</v>
      </c>
      <c r="AO80" s="72" t="s">
        <v>608</v>
      </c>
      <c r="AP80" s="70">
        <v>0</v>
      </c>
      <c r="AQ80" s="70" t="s">
        <v>1601</v>
      </c>
      <c r="AR80" s="70">
        <v>0</v>
      </c>
      <c r="AS80" s="70" t="s">
        <v>12192</v>
      </c>
      <c r="AT80" s="71" t="s">
        <v>1846</v>
      </c>
      <c r="AU80" s="71">
        <v>12.66</v>
      </c>
      <c r="AV80" s="71">
        <v>0</v>
      </c>
      <c r="AW80" s="71">
        <v>41.52</v>
      </c>
      <c r="AX80" s="71">
        <v>41.52</v>
      </c>
      <c r="AY80" s="71" t="s">
        <v>6644</v>
      </c>
      <c r="AZ80" s="71">
        <v>280.60000000000002</v>
      </c>
      <c r="BA80" s="71">
        <v>0</v>
      </c>
      <c r="BD80" s="69" t="s">
        <v>1790</v>
      </c>
      <c r="BE80" s="69" t="s">
        <v>574</v>
      </c>
      <c r="BF80" s="69" t="s">
        <v>1791</v>
      </c>
      <c r="BG80" s="69" t="s">
        <v>1792</v>
      </c>
      <c r="BI80" s="69" t="s">
        <v>573</v>
      </c>
      <c r="BJ80" s="69" t="s">
        <v>589</v>
      </c>
      <c r="BK80" s="69" t="s">
        <v>590</v>
      </c>
      <c r="BL80" s="69" t="s">
        <v>591</v>
      </c>
      <c r="BM80" s="69" t="s">
        <v>592</v>
      </c>
      <c r="BN80" s="50" t="s">
        <v>618</v>
      </c>
      <c r="BX80" s="50" t="s">
        <v>618</v>
      </c>
      <c r="CH80" s="71" t="s">
        <v>1841</v>
      </c>
      <c r="CI80" s="71">
        <v>113.73</v>
      </c>
      <c r="CJ80" s="71">
        <v>113.73</v>
      </c>
      <c r="CK80" s="71">
        <v>255.83</v>
      </c>
      <c r="CL80" s="73"/>
      <c r="CM80" s="51" t="s">
        <v>602</v>
      </c>
      <c r="DL80" s="52" t="s">
        <v>182</v>
      </c>
      <c r="DQ80" s="101"/>
      <c r="DR80" s="101"/>
      <c r="DV80" s="102"/>
      <c r="DW80" s="102"/>
      <c r="EA80" s="50" t="s">
        <v>593</v>
      </c>
      <c r="EF80" s="102"/>
      <c r="EG80" s="102"/>
      <c r="EH80" s="103"/>
      <c r="EI80" s="103"/>
      <c r="EP80" s="102"/>
      <c r="EQ80" s="102"/>
      <c r="EZ80" s="72" t="s">
        <v>610</v>
      </c>
      <c r="FA80" s="72"/>
      <c r="FB80" s="70" t="s">
        <v>124</v>
      </c>
      <c r="FC80" s="72"/>
      <c r="FD80" s="72"/>
      <c r="FE80" s="70" t="s">
        <v>4492</v>
      </c>
      <c r="FF80" s="70">
        <v>225600</v>
      </c>
      <c r="FG80" s="72"/>
      <c r="FJ80" s="72" t="s">
        <v>606</v>
      </c>
      <c r="FK80" s="70">
        <v>3900</v>
      </c>
      <c r="FL80" s="70" t="s">
        <v>185</v>
      </c>
      <c r="FM80" s="70">
        <v>0.2</v>
      </c>
      <c r="FN80" s="70" t="s">
        <v>9168</v>
      </c>
      <c r="FO80" s="70" t="s">
        <v>9283</v>
      </c>
      <c r="FP80" s="70">
        <v>243315</v>
      </c>
      <c r="FQ80" s="70">
        <v>0</v>
      </c>
      <c r="FY80" s="71" t="s">
        <v>171</v>
      </c>
      <c r="FZ80" s="73"/>
      <c r="GD80" s="71" t="s">
        <v>5610</v>
      </c>
      <c r="GE80" s="71">
        <v>442.27</v>
      </c>
      <c r="GF80" s="71">
        <v>442.27</v>
      </c>
      <c r="GI80" s="70" t="s">
        <v>9773</v>
      </c>
      <c r="GJ80" s="70">
        <v>618142</v>
      </c>
      <c r="GK80" s="70">
        <v>595937</v>
      </c>
      <c r="GS80" s="71" t="s">
        <v>9949</v>
      </c>
      <c r="GT80" s="71">
        <v>27833</v>
      </c>
      <c r="GU80" s="71">
        <v>17.7</v>
      </c>
      <c r="HC80" s="69" t="s">
        <v>573</v>
      </c>
      <c r="HD80" s="69" t="s">
        <v>589</v>
      </c>
      <c r="HE80" s="69" t="s">
        <v>590</v>
      </c>
      <c r="HF80" s="69" t="s">
        <v>591</v>
      </c>
      <c r="HG80" s="69" t="s">
        <v>592</v>
      </c>
      <c r="HH80" s="70" t="s">
        <v>10385</v>
      </c>
      <c r="HI80" s="70">
        <v>0</v>
      </c>
      <c r="HJ80" s="70">
        <v>0</v>
      </c>
      <c r="HK80" s="70">
        <v>583348</v>
      </c>
      <c r="HL80" s="70">
        <v>583348</v>
      </c>
      <c r="HM80" s="50" t="s">
        <v>601</v>
      </c>
      <c r="HR80" s="70" t="s">
        <v>10674</v>
      </c>
      <c r="HS80" s="70">
        <v>926009</v>
      </c>
      <c r="HT80" s="70">
        <v>0</v>
      </c>
      <c r="HW80" s="70" t="s">
        <v>1412</v>
      </c>
      <c r="HX80" s="70">
        <v>5236</v>
      </c>
      <c r="HY80" s="70">
        <v>5236</v>
      </c>
      <c r="HZ80" s="70">
        <v>10226.56</v>
      </c>
      <c r="IA80" s="72"/>
      <c r="IB80" s="52" t="s">
        <v>185</v>
      </c>
      <c r="IL80" s="50" t="s">
        <v>593</v>
      </c>
      <c r="IQ80" s="52" t="s">
        <v>185</v>
      </c>
      <c r="JB80" s="51" t="s">
        <v>602</v>
      </c>
      <c r="JF80" s="50" t="s">
        <v>599</v>
      </c>
      <c r="JK80" s="71" t="s">
        <v>11399</v>
      </c>
      <c r="JL80" s="71">
        <v>97.77</v>
      </c>
      <c r="JM80" s="71">
        <v>10.823098999999999</v>
      </c>
      <c r="JN80" s="71">
        <v>106.62966400000001</v>
      </c>
      <c r="JP80" s="129" t="s">
        <v>5243</v>
      </c>
      <c r="JQ80" s="71">
        <v>21457.7</v>
      </c>
      <c r="JR80" s="71">
        <v>0</v>
      </c>
      <c r="JZ80" s="72" t="s">
        <v>36</v>
      </c>
      <c r="KA80" s="72"/>
      <c r="KB80" s="70" t="s">
        <v>124</v>
      </c>
      <c r="KC80" s="72"/>
      <c r="KD80" s="72"/>
      <c r="KE80" s="51" t="s">
        <v>600</v>
      </c>
      <c r="KJ80" s="73" t="s">
        <v>615</v>
      </c>
      <c r="KK80" s="71">
        <v>0</v>
      </c>
      <c r="KL80" s="71" t="s">
        <v>1601</v>
      </c>
      <c r="KM80" s="73"/>
      <c r="KN80" s="73"/>
    </row>
    <row r="81" spans="1:300" ht="352.5" thickBot="1">
      <c r="A81" s="101"/>
      <c r="B81" s="101"/>
      <c r="K81" s="102"/>
      <c r="L81" s="102"/>
      <c r="P81" s="51" t="s">
        <v>594</v>
      </c>
      <c r="U81" s="70" t="s">
        <v>79</v>
      </c>
      <c r="V81" s="70">
        <v>82953</v>
      </c>
      <c r="W81" s="70">
        <v>59864</v>
      </c>
      <c r="X81" s="70">
        <v>184835</v>
      </c>
      <c r="Y81" s="70">
        <v>4000</v>
      </c>
      <c r="Z81" s="51" t="s">
        <v>594</v>
      </c>
      <c r="AE81" s="70" t="s">
        <v>6026</v>
      </c>
      <c r="AF81" s="70">
        <v>442408</v>
      </c>
      <c r="AG81" s="70">
        <v>399081</v>
      </c>
      <c r="AH81"/>
      <c r="AI81"/>
      <c r="AJ81" s="70" t="s">
        <v>6194</v>
      </c>
      <c r="AK81" s="70">
        <v>225660</v>
      </c>
      <c r="AL81" s="70">
        <v>93343</v>
      </c>
      <c r="AO81" s="73" t="s">
        <v>609</v>
      </c>
      <c r="AP81" s="71">
        <v>317</v>
      </c>
      <c r="AQ81" s="71" t="s">
        <v>236</v>
      </c>
      <c r="AR81" s="71">
        <v>0.49</v>
      </c>
      <c r="AS81" s="71" t="s">
        <v>12193</v>
      </c>
      <c r="AT81" s="70" t="s">
        <v>576</v>
      </c>
      <c r="AU81" s="70">
        <v>41.13</v>
      </c>
      <c r="AV81" s="70">
        <v>41.13</v>
      </c>
      <c r="AW81" s="70">
        <v>89.96</v>
      </c>
      <c r="AX81" s="70">
        <v>0</v>
      </c>
      <c r="AY81" s="70" t="s">
        <v>6645</v>
      </c>
      <c r="AZ81" s="70">
        <v>330.2</v>
      </c>
      <c r="BA81" s="70">
        <v>0</v>
      </c>
      <c r="BD81" s="70" t="s">
        <v>6907</v>
      </c>
      <c r="BE81" s="70">
        <v>0</v>
      </c>
      <c r="BF81" s="70">
        <v>41.814427999999999</v>
      </c>
      <c r="BG81" s="70">
        <v>123.43512</v>
      </c>
      <c r="BI81" s="70" t="s">
        <v>1836</v>
      </c>
      <c r="BJ81" s="70">
        <v>436</v>
      </c>
      <c r="BK81" s="70">
        <v>0</v>
      </c>
      <c r="BL81" s="70">
        <v>1137</v>
      </c>
      <c r="BM81" s="70">
        <v>0</v>
      </c>
      <c r="BS81" s="51" t="s">
        <v>617</v>
      </c>
      <c r="CH81" s="70" t="s">
        <v>1837</v>
      </c>
      <c r="CI81" s="70">
        <v>7.37</v>
      </c>
      <c r="CJ81" s="70">
        <v>7.37</v>
      </c>
      <c r="CK81" s="70">
        <v>9.68</v>
      </c>
      <c r="CL81" s="72"/>
      <c r="CM81" s="69"/>
      <c r="CN81" s="69" t="s">
        <v>603</v>
      </c>
      <c r="CO81" s="69" t="s">
        <v>184</v>
      </c>
      <c r="CP81" s="69" t="s">
        <v>604</v>
      </c>
      <c r="CQ81" s="69" t="s">
        <v>605</v>
      </c>
      <c r="CW81" s="51" t="s">
        <v>594</v>
      </c>
      <c r="DG81" s="50" t="s">
        <v>601</v>
      </c>
      <c r="DQ81" s="101"/>
      <c r="DR81" s="101"/>
      <c r="DV81" s="102"/>
      <c r="DW81" s="102"/>
      <c r="EF81" s="102"/>
      <c r="EG81" s="102"/>
      <c r="EH81" s="103"/>
      <c r="EI81" s="103"/>
      <c r="EP81" s="102"/>
      <c r="EQ81" s="102"/>
      <c r="EZ81" s="73" t="s">
        <v>611</v>
      </c>
      <c r="FA81" s="71">
        <v>19377</v>
      </c>
      <c r="FB81" s="71" t="s">
        <v>236</v>
      </c>
      <c r="FC81" s="71">
        <v>3.1</v>
      </c>
      <c r="FD81" s="71" t="s">
        <v>9020</v>
      </c>
      <c r="FE81" s="71" t="s">
        <v>4493</v>
      </c>
      <c r="FF81" s="71">
        <v>347100</v>
      </c>
      <c r="FG81" s="73"/>
      <c r="FJ81" s="73" t="s">
        <v>607</v>
      </c>
      <c r="FK81" s="71">
        <v>38000</v>
      </c>
      <c r="FL81" s="71" t="s">
        <v>185</v>
      </c>
      <c r="FM81" s="71">
        <v>2.2999999999999998</v>
      </c>
      <c r="FN81" s="71" t="s">
        <v>9169</v>
      </c>
      <c r="FO81" s="71" t="s">
        <v>9284</v>
      </c>
      <c r="FP81" s="71">
        <v>16602</v>
      </c>
      <c r="FQ81" s="71">
        <v>0</v>
      </c>
      <c r="FY81" s="70" t="s">
        <v>171</v>
      </c>
      <c r="FZ81" s="72"/>
      <c r="GD81" s="70" t="s">
        <v>5611</v>
      </c>
      <c r="GE81" s="70">
        <v>7419.06</v>
      </c>
      <c r="GF81" s="70">
        <v>7419.06</v>
      </c>
      <c r="GI81" s="50" t="s">
        <v>599</v>
      </c>
      <c r="GS81" s="70" t="s">
        <v>9950</v>
      </c>
      <c r="GT81" s="70">
        <v>16632</v>
      </c>
      <c r="GU81" s="70">
        <v>0</v>
      </c>
      <c r="HC81" s="70" t="s">
        <v>76</v>
      </c>
      <c r="HD81" s="70">
        <v>143407</v>
      </c>
      <c r="HE81" s="70">
        <v>143407</v>
      </c>
      <c r="HF81" s="70">
        <v>186415</v>
      </c>
      <c r="HG81" s="70">
        <v>0</v>
      </c>
      <c r="HH81" s="71" t="s">
        <v>1847</v>
      </c>
      <c r="HI81" s="71">
        <v>204</v>
      </c>
      <c r="HJ81" s="71">
        <v>204</v>
      </c>
      <c r="HK81" s="71">
        <v>2956</v>
      </c>
      <c r="HL81" s="71">
        <v>0</v>
      </c>
      <c r="HR81" s="71" t="s">
        <v>10675</v>
      </c>
      <c r="HS81" s="71">
        <v>48851</v>
      </c>
      <c r="HT81" s="71">
        <v>0</v>
      </c>
      <c r="HW81" s="71" t="s">
        <v>577</v>
      </c>
      <c r="HX81" s="71">
        <v>5112</v>
      </c>
      <c r="HY81" s="71">
        <v>5112</v>
      </c>
      <c r="HZ81" s="71">
        <v>9984.3799999999992</v>
      </c>
      <c r="IA81" s="73"/>
      <c r="IG81" s="50" t="s">
        <v>622</v>
      </c>
      <c r="JB81" s="69"/>
      <c r="JC81" s="69" t="s">
        <v>603</v>
      </c>
      <c r="JD81" s="69" t="s">
        <v>184</v>
      </c>
      <c r="JE81" s="69" t="s">
        <v>604</v>
      </c>
      <c r="JK81" s="70" t="s">
        <v>11400</v>
      </c>
      <c r="JL81" s="70">
        <v>1960.03</v>
      </c>
      <c r="JM81" s="70">
        <v>23.106401000000002</v>
      </c>
      <c r="JN81" s="70">
        <v>113.459749</v>
      </c>
      <c r="JP81" s="128" t="s">
        <v>5244</v>
      </c>
      <c r="JQ81" s="70">
        <v>155178.88</v>
      </c>
      <c r="JR81" s="70">
        <v>0</v>
      </c>
      <c r="JZ81" s="50" t="s">
        <v>616</v>
      </c>
      <c r="KE81" s="52" t="s">
        <v>236</v>
      </c>
      <c r="KJ81" s="72" t="s">
        <v>36</v>
      </c>
      <c r="KK81" s="70">
        <v>0</v>
      </c>
      <c r="KL81" s="70" t="s">
        <v>1601</v>
      </c>
      <c r="KM81" s="72"/>
      <c r="KN81" s="72"/>
    </row>
    <row r="82" spans="1:300" ht="272.5" thickBot="1">
      <c r="A82" s="101"/>
      <c r="B82" s="101"/>
      <c r="K82" s="102"/>
      <c r="L82" s="102"/>
      <c r="P82" s="52" t="s">
        <v>580</v>
      </c>
      <c r="U82" s="71" t="s">
        <v>577</v>
      </c>
      <c r="V82" s="71">
        <v>20307</v>
      </c>
      <c r="W82" s="71">
        <v>0</v>
      </c>
      <c r="X82" s="71">
        <v>56991</v>
      </c>
      <c r="Y82" s="71">
        <v>56991</v>
      </c>
      <c r="Z82" s="52" t="s">
        <v>580</v>
      </c>
      <c r="AE82" s="71" t="s">
        <v>6027</v>
      </c>
      <c r="AF82" s="71">
        <v>3911</v>
      </c>
      <c r="AG82" s="71">
        <v>3911</v>
      </c>
      <c r="AH82"/>
      <c r="AI82"/>
      <c r="AJ82" s="71" t="s">
        <v>6198</v>
      </c>
      <c r="AK82" s="71">
        <v>26157</v>
      </c>
      <c r="AL82" s="71">
        <v>35480</v>
      </c>
      <c r="AO82" s="72" t="s">
        <v>610</v>
      </c>
      <c r="AP82" s="70">
        <v>0</v>
      </c>
      <c r="AQ82" s="70" t="s">
        <v>1601</v>
      </c>
      <c r="AR82" s="70">
        <v>0</v>
      </c>
      <c r="AS82" s="70" t="s">
        <v>12194</v>
      </c>
      <c r="AT82" s="71" t="s">
        <v>1851</v>
      </c>
      <c r="AU82" s="71">
        <v>76.900000000000006</v>
      </c>
      <c r="AV82" s="71">
        <v>0</v>
      </c>
      <c r="AW82" s="71">
        <v>197.89</v>
      </c>
      <c r="AX82" s="71">
        <v>197.89</v>
      </c>
      <c r="AY82" s="71" t="s">
        <v>6646</v>
      </c>
      <c r="AZ82" s="71">
        <v>744.4</v>
      </c>
      <c r="BA82" s="71">
        <v>0</v>
      </c>
      <c r="BD82" s="71" t="s">
        <v>6908</v>
      </c>
      <c r="BE82" s="71">
        <v>0</v>
      </c>
      <c r="BF82" s="71">
        <v>35</v>
      </c>
      <c r="BG82" s="71">
        <v>105</v>
      </c>
      <c r="BI82" s="71" t="s">
        <v>1839</v>
      </c>
      <c r="BJ82" s="71">
        <v>0</v>
      </c>
      <c r="BK82" s="71">
        <v>0</v>
      </c>
      <c r="BL82" s="71">
        <v>6303</v>
      </c>
      <c r="BM82" s="71">
        <v>6303</v>
      </c>
      <c r="BS82" s="52" t="s">
        <v>182</v>
      </c>
      <c r="CH82" s="71" t="s">
        <v>9205</v>
      </c>
      <c r="CI82" s="71">
        <v>78.52</v>
      </c>
      <c r="CJ82" s="71">
        <v>78.52</v>
      </c>
      <c r="CK82" s="71">
        <v>121.13</v>
      </c>
      <c r="CL82" s="73"/>
      <c r="CM82" s="72" t="s">
        <v>606</v>
      </c>
      <c r="CN82" s="70">
        <v>19717.330000000002</v>
      </c>
      <c r="CO82" s="70" t="s">
        <v>185</v>
      </c>
      <c r="CP82" s="70">
        <v>17.760000000000002</v>
      </c>
      <c r="CQ82" s="70" t="s">
        <v>8443</v>
      </c>
      <c r="CR82" s="50" t="s">
        <v>696</v>
      </c>
      <c r="CW82" s="52" t="s">
        <v>580</v>
      </c>
      <c r="DL82" s="50" t="s">
        <v>618</v>
      </c>
      <c r="DQ82" s="101"/>
      <c r="DR82" s="101"/>
      <c r="DV82" s="102"/>
      <c r="DW82" s="102"/>
      <c r="EF82" s="102"/>
      <c r="EG82" s="102"/>
      <c r="EH82" s="103"/>
      <c r="EI82" s="103"/>
      <c r="EP82" s="102"/>
      <c r="EQ82" s="102"/>
      <c r="EU82" s="51" t="s">
        <v>602</v>
      </c>
      <c r="EZ82" s="72" t="s">
        <v>612</v>
      </c>
      <c r="FA82" s="72"/>
      <c r="FB82" s="70" t="s">
        <v>124</v>
      </c>
      <c r="FC82" s="72"/>
      <c r="FD82" s="72"/>
      <c r="FE82" s="70" t="s">
        <v>3047</v>
      </c>
      <c r="FF82" s="70">
        <v>235300</v>
      </c>
      <c r="FG82" s="72"/>
      <c r="FJ82" s="72" t="s">
        <v>608</v>
      </c>
      <c r="FK82" s="72"/>
      <c r="FL82" s="70" t="s">
        <v>124</v>
      </c>
      <c r="FM82" s="72"/>
      <c r="FN82" s="72"/>
      <c r="FO82" s="50" t="s">
        <v>599</v>
      </c>
      <c r="FT82" s="51" t="s">
        <v>600</v>
      </c>
      <c r="FY82" s="71" t="s">
        <v>171</v>
      </c>
      <c r="FZ82" s="73"/>
      <c r="GD82" s="71" t="s">
        <v>5612</v>
      </c>
      <c r="GE82" s="71">
        <v>9443.84</v>
      </c>
      <c r="GF82" s="71">
        <v>9443.84</v>
      </c>
      <c r="GN82" s="51" t="s">
        <v>588</v>
      </c>
      <c r="GS82" s="71" t="s">
        <v>9951</v>
      </c>
      <c r="GT82" s="71">
        <v>5351</v>
      </c>
      <c r="GU82" s="71">
        <v>0</v>
      </c>
      <c r="GX82" s="51" t="s">
        <v>602</v>
      </c>
      <c r="HC82" s="71" t="s">
        <v>1405</v>
      </c>
      <c r="HD82" s="71">
        <v>4979</v>
      </c>
      <c r="HE82" s="71">
        <v>4979</v>
      </c>
      <c r="HF82" s="71">
        <v>6003</v>
      </c>
      <c r="HG82" s="71">
        <v>0</v>
      </c>
      <c r="HH82" s="50" t="s">
        <v>593</v>
      </c>
      <c r="HR82" s="50" t="s">
        <v>599</v>
      </c>
      <c r="HW82" s="70" t="s">
        <v>465</v>
      </c>
      <c r="HX82" s="70">
        <v>497</v>
      </c>
      <c r="HY82" s="70">
        <v>497</v>
      </c>
      <c r="HZ82" s="70">
        <v>970.7</v>
      </c>
      <c r="IA82" s="72"/>
      <c r="IB82" s="50" t="s">
        <v>601</v>
      </c>
      <c r="IQ82" s="50" t="s">
        <v>601</v>
      </c>
      <c r="IV82" s="51" t="s">
        <v>594</v>
      </c>
      <c r="JB82" s="72" t="s">
        <v>606</v>
      </c>
      <c r="JC82" s="70">
        <v>984</v>
      </c>
      <c r="JD82" s="70" t="s">
        <v>185</v>
      </c>
      <c r="JE82" s="70">
        <v>0.1</v>
      </c>
      <c r="JK82" s="71" t="s">
        <v>11401</v>
      </c>
      <c r="JL82" s="71">
        <v>142.41</v>
      </c>
      <c r="JM82" s="71">
        <v>31.690363999999999</v>
      </c>
      <c r="JN82" s="71">
        <v>-106.62966400000001</v>
      </c>
      <c r="JP82" s="129" t="s">
        <v>5245</v>
      </c>
      <c r="JQ82" s="71">
        <v>24496.04</v>
      </c>
      <c r="JR82" s="71">
        <v>0</v>
      </c>
      <c r="JU82" s="51" t="s">
        <v>600</v>
      </c>
      <c r="KJ82" s="50" t="s">
        <v>616</v>
      </c>
    </row>
    <row r="83" spans="1:300" ht="272.5" thickBot="1">
      <c r="A83" s="101"/>
      <c r="B83" s="101"/>
      <c r="K83" s="102"/>
      <c r="L83" s="102"/>
      <c r="U83" s="70" t="s">
        <v>1405</v>
      </c>
      <c r="V83" s="70">
        <v>18181</v>
      </c>
      <c r="W83" s="70">
        <v>0</v>
      </c>
      <c r="X83" s="70">
        <v>23436</v>
      </c>
      <c r="Y83" s="70">
        <v>23436</v>
      </c>
      <c r="AE83" s="70" t="s">
        <v>6029</v>
      </c>
      <c r="AF83" s="70">
        <v>1619</v>
      </c>
      <c r="AG83" s="70">
        <v>1546</v>
      </c>
      <c r="AH83"/>
      <c r="AI83"/>
      <c r="AJ83" s="70" t="s">
        <v>6199</v>
      </c>
      <c r="AK83" s="70">
        <v>11397</v>
      </c>
      <c r="AL83" s="70">
        <v>11397</v>
      </c>
      <c r="AO83" s="73" t="s">
        <v>611</v>
      </c>
      <c r="AP83" s="71">
        <v>0</v>
      </c>
      <c r="AQ83" s="71" t="s">
        <v>1601</v>
      </c>
      <c r="AR83" s="71">
        <v>0</v>
      </c>
      <c r="AS83" s="71" t="s">
        <v>12195</v>
      </c>
      <c r="AT83" s="70" t="s">
        <v>1850</v>
      </c>
      <c r="AU83" s="70">
        <v>707.32</v>
      </c>
      <c r="AV83" s="70">
        <v>707.32</v>
      </c>
      <c r="AW83" s="70">
        <v>1014.67</v>
      </c>
      <c r="AX83" s="70">
        <v>0</v>
      </c>
      <c r="AY83" s="70" t="s">
        <v>6647</v>
      </c>
      <c r="AZ83" s="70">
        <v>1947.6</v>
      </c>
      <c r="BA83" s="70">
        <v>0</v>
      </c>
      <c r="BD83" s="70" t="s">
        <v>6909</v>
      </c>
      <c r="BE83" s="70">
        <v>0</v>
      </c>
      <c r="BF83" s="70">
        <v>50.099488000000001</v>
      </c>
      <c r="BG83" s="70">
        <v>14.377853999999999</v>
      </c>
      <c r="BI83" s="70" t="s">
        <v>1840</v>
      </c>
      <c r="BJ83" s="70">
        <v>316</v>
      </c>
      <c r="BK83" s="70">
        <v>0</v>
      </c>
      <c r="BL83" s="70">
        <v>2096</v>
      </c>
      <c r="BM83" s="70">
        <v>0</v>
      </c>
      <c r="BN83" s="50" t="s">
        <v>619</v>
      </c>
      <c r="BX83" s="50" t="s">
        <v>619</v>
      </c>
      <c r="CH83" s="70" t="s">
        <v>1842</v>
      </c>
      <c r="CI83" s="70">
        <v>14.04</v>
      </c>
      <c r="CJ83" s="70">
        <v>14.04</v>
      </c>
      <c r="CK83" s="70">
        <v>19.03</v>
      </c>
      <c r="CL83" s="72"/>
      <c r="CM83" s="73" t="s">
        <v>607</v>
      </c>
      <c r="CN83" s="71">
        <v>3102.89</v>
      </c>
      <c r="CO83" s="71" t="s">
        <v>185</v>
      </c>
      <c r="CP83" s="71">
        <v>2.8</v>
      </c>
      <c r="CQ83" s="71" t="s">
        <v>8443</v>
      </c>
      <c r="DQ83" s="101"/>
      <c r="DR83" s="101"/>
      <c r="DV83" s="102"/>
      <c r="DW83" s="102"/>
      <c r="EA83" s="51" t="s">
        <v>594</v>
      </c>
      <c r="EF83" s="102"/>
      <c r="EG83" s="102"/>
      <c r="EH83" s="103"/>
      <c r="EI83" s="103"/>
      <c r="EP83" s="102"/>
      <c r="EQ83" s="102"/>
      <c r="EU83" s="69"/>
      <c r="EV83" s="69" t="s">
        <v>603</v>
      </c>
      <c r="EW83" s="69" t="s">
        <v>184</v>
      </c>
      <c r="EX83" s="69" t="s">
        <v>604</v>
      </c>
      <c r="EY83" s="124" t="s">
        <v>605</v>
      </c>
      <c r="EZ83" s="73" t="s">
        <v>613</v>
      </c>
      <c r="FA83" s="73"/>
      <c r="FB83" s="71" t="s">
        <v>124</v>
      </c>
      <c r="FC83" s="73"/>
      <c r="FD83" s="73"/>
      <c r="FE83" s="50" t="s">
        <v>1800</v>
      </c>
      <c r="FJ83" s="73" t="s">
        <v>609</v>
      </c>
      <c r="FK83" s="73"/>
      <c r="FL83" s="71" t="s">
        <v>124</v>
      </c>
      <c r="FM83" s="73"/>
      <c r="FN83" s="73"/>
      <c r="FT83" s="52" t="s">
        <v>236</v>
      </c>
      <c r="FY83" s="50" t="s">
        <v>578</v>
      </c>
      <c r="GD83" s="70" t="s">
        <v>5613</v>
      </c>
      <c r="GE83" s="70">
        <v>274.39</v>
      </c>
      <c r="GF83" s="70">
        <v>274.39</v>
      </c>
      <c r="GN83" s="126" t="s">
        <v>573</v>
      </c>
      <c r="GO83" s="69" t="s">
        <v>589</v>
      </c>
      <c r="GP83" s="69" t="s">
        <v>590</v>
      </c>
      <c r="GQ83" s="69" t="s">
        <v>591</v>
      </c>
      <c r="GR83" s="69" t="s">
        <v>592</v>
      </c>
      <c r="GS83" s="50" t="s">
        <v>599</v>
      </c>
      <c r="GX83" s="69"/>
      <c r="GY83" s="69" t="s">
        <v>603</v>
      </c>
      <c r="GZ83" s="69" t="s">
        <v>184</v>
      </c>
      <c r="HA83" s="69" t="s">
        <v>604</v>
      </c>
      <c r="HB83" s="69" t="s">
        <v>605</v>
      </c>
      <c r="HC83" s="70" t="s">
        <v>1868</v>
      </c>
      <c r="HD83" s="70">
        <v>32415</v>
      </c>
      <c r="HE83" s="70">
        <v>48345</v>
      </c>
      <c r="HF83" s="70">
        <v>75472</v>
      </c>
      <c r="HG83" s="70">
        <v>0</v>
      </c>
      <c r="HM83" s="51" t="s">
        <v>602</v>
      </c>
      <c r="HW83" s="71" t="s">
        <v>1843</v>
      </c>
      <c r="HX83" s="71">
        <v>95</v>
      </c>
      <c r="HY83" s="71">
        <v>95</v>
      </c>
      <c r="HZ83" s="71">
        <v>185.55</v>
      </c>
      <c r="IA83" s="73"/>
      <c r="IL83" s="51" t="s">
        <v>594</v>
      </c>
      <c r="IV83" s="52" t="s">
        <v>1289</v>
      </c>
      <c r="JB83" s="73" t="s">
        <v>607</v>
      </c>
      <c r="JC83" s="71">
        <v>41090</v>
      </c>
      <c r="JD83" s="71" t="s">
        <v>185</v>
      </c>
      <c r="JE83" s="71">
        <v>4</v>
      </c>
      <c r="JF83" s="51" t="s">
        <v>600</v>
      </c>
      <c r="JK83" s="70" t="s">
        <v>11402</v>
      </c>
      <c r="JL83" s="70">
        <v>0</v>
      </c>
      <c r="JM83" s="70">
        <v>49.993499999999997</v>
      </c>
      <c r="JN83" s="70">
        <v>36.230383000000003</v>
      </c>
      <c r="JP83" s="128" t="s">
        <v>5246</v>
      </c>
      <c r="JQ83" s="70">
        <v>20351.11</v>
      </c>
      <c r="JR83" s="70">
        <v>0</v>
      </c>
      <c r="JU83" s="52" t="s">
        <v>185</v>
      </c>
      <c r="KE83" s="50" t="s">
        <v>601</v>
      </c>
    </row>
    <row r="84" spans="1:300" ht="376.5" thickBot="1">
      <c r="A84" s="101"/>
      <c r="B84" s="101"/>
      <c r="K84" s="102"/>
      <c r="L84" s="102"/>
      <c r="P84" s="50" t="s">
        <v>595</v>
      </c>
      <c r="U84" s="71" t="s">
        <v>76</v>
      </c>
      <c r="V84" s="71">
        <v>10173</v>
      </c>
      <c r="W84" s="71">
        <v>82</v>
      </c>
      <c r="X84" s="71">
        <v>15704</v>
      </c>
      <c r="Y84" s="71">
        <v>15287</v>
      </c>
      <c r="Z84" s="50" t="s">
        <v>595</v>
      </c>
      <c r="AE84" s="71" t="s">
        <v>6028</v>
      </c>
      <c r="AF84" s="71">
        <v>5453</v>
      </c>
      <c r="AG84" s="71">
        <v>5453</v>
      </c>
      <c r="AH84"/>
      <c r="AI84"/>
      <c r="AJ84" s="71" t="s">
        <v>6200</v>
      </c>
      <c r="AK84" s="71">
        <v>17747</v>
      </c>
      <c r="AL84" s="71">
        <v>17747</v>
      </c>
      <c r="AO84" s="72" t="s">
        <v>612</v>
      </c>
      <c r="AP84" s="70">
        <v>0</v>
      </c>
      <c r="AQ84" s="70" t="s">
        <v>1601</v>
      </c>
      <c r="AR84" s="70">
        <v>0</v>
      </c>
      <c r="AS84" s="70" t="s">
        <v>12196</v>
      </c>
      <c r="AT84" s="71" t="s">
        <v>1837</v>
      </c>
      <c r="AU84" s="71">
        <v>637.67999999999995</v>
      </c>
      <c r="AV84" s="71">
        <v>637.67999999999995</v>
      </c>
      <c r="AW84" s="71">
        <v>745.7</v>
      </c>
      <c r="AX84" s="71">
        <v>0</v>
      </c>
      <c r="AY84" s="71" t="s">
        <v>6648</v>
      </c>
      <c r="AZ84" s="71">
        <v>854.7</v>
      </c>
      <c r="BA84" s="71">
        <v>0</v>
      </c>
      <c r="BD84" s="71" t="s">
        <v>6910</v>
      </c>
      <c r="BE84" s="71">
        <v>0</v>
      </c>
      <c r="BF84" s="71">
        <v>49.143718999999997</v>
      </c>
      <c r="BG84" s="71">
        <v>16.623722000000001</v>
      </c>
      <c r="BI84" s="71" t="s">
        <v>76</v>
      </c>
      <c r="BJ84" s="71">
        <v>535</v>
      </c>
      <c r="BK84" s="71">
        <v>0</v>
      </c>
      <c r="BL84" s="71">
        <v>815</v>
      </c>
      <c r="BM84" s="71">
        <v>0</v>
      </c>
      <c r="BS84" s="50" t="s">
        <v>618</v>
      </c>
      <c r="CH84" s="71" t="s">
        <v>1408</v>
      </c>
      <c r="CI84" s="71">
        <v>658.01</v>
      </c>
      <c r="CJ84" s="71">
        <v>658.01</v>
      </c>
      <c r="CK84" s="71">
        <v>1257.3900000000001</v>
      </c>
      <c r="CL84" s="73"/>
      <c r="CM84" s="72" t="s">
        <v>608</v>
      </c>
      <c r="CN84" s="70">
        <v>0</v>
      </c>
      <c r="CO84" s="70" t="s">
        <v>171</v>
      </c>
      <c r="CP84" s="70">
        <v>0</v>
      </c>
      <c r="CQ84" s="72"/>
      <c r="CW84" s="50" t="s">
        <v>595</v>
      </c>
      <c r="DG84" s="51" t="s">
        <v>602</v>
      </c>
      <c r="DQ84" s="101"/>
      <c r="DR84" s="101"/>
      <c r="DV84" s="102"/>
      <c r="DW84" s="102"/>
      <c r="EA84" s="52" t="s">
        <v>580</v>
      </c>
      <c r="EF84" s="102"/>
      <c r="EG84" s="102"/>
      <c r="EH84" s="103"/>
      <c r="EI84" s="103"/>
      <c r="EP84" s="102"/>
      <c r="EQ84" s="102"/>
      <c r="EU84" s="72" t="s">
        <v>606</v>
      </c>
      <c r="EV84" s="70">
        <v>24358</v>
      </c>
      <c r="EW84" s="70" t="s">
        <v>185</v>
      </c>
      <c r="EX84" s="70">
        <v>7</v>
      </c>
      <c r="EY84" s="125" t="s">
        <v>3184</v>
      </c>
      <c r="EZ84" s="72" t="s">
        <v>614</v>
      </c>
      <c r="FA84" s="72"/>
      <c r="FB84" s="70" t="s">
        <v>124</v>
      </c>
      <c r="FC84" s="72"/>
      <c r="FD84" s="72"/>
      <c r="FJ84" s="72" t="s">
        <v>610</v>
      </c>
      <c r="FK84" s="70">
        <v>70000</v>
      </c>
      <c r="FL84" s="70" t="s">
        <v>236</v>
      </c>
      <c r="FM84" s="72"/>
      <c r="FN84" s="70" t="s">
        <v>9170</v>
      </c>
      <c r="GD84" s="50" t="s">
        <v>599</v>
      </c>
      <c r="GI84" s="51" t="s">
        <v>600</v>
      </c>
      <c r="GN84" s="128" t="s">
        <v>465</v>
      </c>
      <c r="GO84" s="70">
        <v>1997.27</v>
      </c>
      <c r="GP84" s="70">
        <v>1547.01</v>
      </c>
      <c r="GQ84" s="70">
        <v>12753.93</v>
      </c>
      <c r="GR84" s="70">
        <v>2875.22</v>
      </c>
      <c r="GX84" s="72" t="s">
        <v>606</v>
      </c>
      <c r="GY84" s="70">
        <v>0</v>
      </c>
      <c r="GZ84" s="70" t="s">
        <v>1601</v>
      </c>
      <c r="HA84" s="70">
        <v>0</v>
      </c>
      <c r="HB84" s="70" t="s">
        <v>10175</v>
      </c>
      <c r="HC84" s="71" t="s">
        <v>575</v>
      </c>
      <c r="HD84" s="71">
        <v>70233</v>
      </c>
      <c r="HE84" s="71">
        <v>70233</v>
      </c>
      <c r="HF84" s="71">
        <v>101855</v>
      </c>
      <c r="HG84" s="71">
        <v>0</v>
      </c>
      <c r="HM84" s="126"/>
      <c r="HN84" s="69" t="s">
        <v>603</v>
      </c>
      <c r="HO84" s="69" t="s">
        <v>184</v>
      </c>
      <c r="HP84" s="69" t="s">
        <v>604</v>
      </c>
      <c r="HQ84" s="124" t="s">
        <v>605</v>
      </c>
      <c r="HW84" s="70" t="s">
        <v>576</v>
      </c>
      <c r="HX84" s="70">
        <v>2745</v>
      </c>
      <c r="HY84" s="70">
        <v>2745</v>
      </c>
      <c r="HZ84" s="70">
        <v>5361.33</v>
      </c>
      <c r="IA84" s="72"/>
      <c r="IG84" s="51" t="s">
        <v>623</v>
      </c>
      <c r="IL84" s="52" t="s">
        <v>1787</v>
      </c>
      <c r="JB84" s="72" t="s">
        <v>608</v>
      </c>
      <c r="JC84" s="70">
        <v>216707</v>
      </c>
      <c r="JD84" s="70" t="s">
        <v>185</v>
      </c>
      <c r="JE84" s="70">
        <v>19</v>
      </c>
      <c r="JF84" s="52" t="s">
        <v>236</v>
      </c>
      <c r="JK84" s="71" t="s">
        <v>11403</v>
      </c>
      <c r="JL84" s="71">
        <v>206.93</v>
      </c>
      <c r="JM84" s="71">
        <v>49.024011000000002</v>
      </c>
      <c r="JN84" s="71">
        <v>8.7582989999999992</v>
      </c>
      <c r="JP84" s="129" t="s">
        <v>5247</v>
      </c>
      <c r="JQ84" s="71">
        <v>11976.36</v>
      </c>
      <c r="JR84" s="71">
        <v>0</v>
      </c>
      <c r="JZ84" s="51" t="s">
        <v>617</v>
      </c>
    </row>
    <row r="85" spans="1:300" ht="409.6" thickBot="1">
      <c r="A85" s="50" t="s">
        <v>587</v>
      </c>
      <c r="F85" s="50" t="s">
        <v>587</v>
      </c>
      <c r="K85" s="50" t="s">
        <v>587</v>
      </c>
      <c r="U85" s="70" t="s">
        <v>1850</v>
      </c>
      <c r="V85" s="70">
        <v>3069</v>
      </c>
      <c r="W85" s="70">
        <v>3069</v>
      </c>
      <c r="X85" s="70">
        <v>5036</v>
      </c>
      <c r="Y85" s="70">
        <v>0</v>
      </c>
      <c r="AE85" s="50" t="s">
        <v>599</v>
      </c>
      <c r="AF85"/>
      <c r="AG85"/>
      <c r="AH85"/>
      <c r="AI85"/>
      <c r="AJ85" s="50" t="s">
        <v>595</v>
      </c>
      <c r="AO85" s="73" t="s">
        <v>613</v>
      </c>
      <c r="AP85" s="71">
        <v>0</v>
      </c>
      <c r="AQ85" s="71" t="s">
        <v>1601</v>
      </c>
      <c r="AR85" s="71">
        <v>0</v>
      </c>
      <c r="AS85" s="71" t="s">
        <v>12197</v>
      </c>
      <c r="AT85" s="70" t="s">
        <v>79</v>
      </c>
      <c r="AU85" s="70">
        <v>325.51</v>
      </c>
      <c r="AV85" s="70">
        <v>0</v>
      </c>
      <c r="AW85" s="70">
        <v>752.27</v>
      </c>
      <c r="AX85" s="70">
        <v>752.27</v>
      </c>
      <c r="AY85" s="70" t="s">
        <v>6649</v>
      </c>
      <c r="AZ85" s="70">
        <v>253.9</v>
      </c>
      <c r="BA85" s="70">
        <v>0</v>
      </c>
      <c r="BD85" s="70" t="s">
        <v>6911</v>
      </c>
      <c r="BE85" s="70">
        <v>0</v>
      </c>
      <c r="BF85" s="70">
        <v>49.75</v>
      </c>
      <c r="BG85" s="70">
        <v>15.5</v>
      </c>
      <c r="BI85" s="70" t="s">
        <v>1846</v>
      </c>
      <c r="BJ85" s="70">
        <v>26</v>
      </c>
      <c r="BK85" s="70">
        <v>0</v>
      </c>
      <c r="BL85" s="70">
        <v>2414</v>
      </c>
      <c r="BM85" s="70">
        <v>2266</v>
      </c>
      <c r="CH85" s="70" t="s">
        <v>575</v>
      </c>
      <c r="CI85" s="70">
        <v>10.49</v>
      </c>
      <c r="CJ85" s="70">
        <v>10.49</v>
      </c>
      <c r="CK85" s="70">
        <v>15.96</v>
      </c>
      <c r="CL85" s="72"/>
      <c r="CM85" s="73" t="s">
        <v>609</v>
      </c>
      <c r="CN85" s="71">
        <v>0</v>
      </c>
      <c r="CO85" s="71" t="s">
        <v>1601</v>
      </c>
      <c r="CP85" s="71">
        <v>0</v>
      </c>
      <c r="CQ85" s="73"/>
      <c r="CR85" s="51" t="s">
        <v>697</v>
      </c>
      <c r="DG85" s="69"/>
      <c r="DH85" s="69" t="s">
        <v>603</v>
      </c>
      <c r="DI85" s="69" t="s">
        <v>184</v>
      </c>
      <c r="DJ85" s="69" t="s">
        <v>604</v>
      </c>
      <c r="DK85" s="69" t="s">
        <v>605</v>
      </c>
      <c r="DL85" s="50" t="s">
        <v>619</v>
      </c>
      <c r="DQ85" s="50" t="s">
        <v>587</v>
      </c>
      <c r="DV85" s="50" t="s">
        <v>587</v>
      </c>
      <c r="EF85" s="50" t="s">
        <v>587</v>
      </c>
      <c r="EP85" s="50" t="s">
        <v>587</v>
      </c>
      <c r="EU85" s="73" t="s">
        <v>607</v>
      </c>
      <c r="EV85" s="71">
        <v>55761</v>
      </c>
      <c r="EW85" s="71" t="s">
        <v>185</v>
      </c>
      <c r="EX85" s="71">
        <v>15</v>
      </c>
      <c r="EY85" s="139" t="s">
        <v>3185</v>
      </c>
      <c r="EZ85" s="73" t="s">
        <v>615</v>
      </c>
      <c r="FA85" s="73"/>
      <c r="FB85" s="71" t="s">
        <v>124</v>
      </c>
      <c r="FC85" s="73"/>
      <c r="FD85" s="73"/>
      <c r="FJ85" s="73" t="s">
        <v>611</v>
      </c>
      <c r="FK85" s="71">
        <v>210000</v>
      </c>
      <c r="FL85" s="71" t="s">
        <v>236</v>
      </c>
      <c r="FM85" s="73"/>
      <c r="FN85" s="71" t="s">
        <v>9171</v>
      </c>
      <c r="FO85" s="51" t="s">
        <v>600</v>
      </c>
      <c r="FT85" s="50" t="s">
        <v>601</v>
      </c>
      <c r="GI85" s="52" t="s">
        <v>185</v>
      </c>
      <c r="GN85" s="129" t="s">
        <v>76</v>
      </c>
      <c r="GO85" s="71">
        <v>161086.57999999999</v>
      </c>
      <c r="GP85" s="71">
        <v>7510.89</v>
      </c>
      <c r="GQ85" s="71">
        <v>217994.1</v>
      </c>
      <c r="GR85" s="71">
        <v>177927.5</v>
      </c>
      <c r="GX85" s="73" t="s">
        <v>607</v>
      </c>
      <c r="GY85" s="71">
        <v>0</v>
      </c>
      <c r="GZ85" s="71" t="s">
        <v>1601</v>
      </c>
      <c r="HA85" s="71">
        <v>0</v>
      </c>
      <c r="HB85" s="71" t="s">
        <v>10176</v>
      </c>
      <c r="HC85" s="70" t="s">
        <v>81</v>
      </c>
      <c r="HD85" s="70">
        <v>211003</v>
      </c>
      <c r="HE85" s="70">
        <v>211003</v>
      </c>
      <c r="HF85" s="70">
        <v>419424</v>
      </c>
      <c r="HG85" s="70">
        <v>0</v>
      </c>
      <c r="HH85" s="51" t="s">
        <v>594</v>
      </c>
      <c r="HM85" s="127" t="s">
        <v>606</v>
      </c>
      <c r="HN85" s="70">
        <v>0</v>
      </c>
      <c r="HO85" s="70" t="s">
        <v>1601</v>
      </c>
      <c r="HP85" s="70">
        <v>0</v>
      </c>
      <c r="HQ85" s="125" t="s">
        <v>4698</v>
      </c>
      <c r="HR85" s="51" t="s">
        <v>600</v>
      </c>
      <c r="HW85" s="71" t="s">
        <v>1836</v>
      </c>
      <c r="HX85" s="71">
        <v>305</v>
      </c>
      <c r="HY85" s="71">
        <v>305</v>
      </c>
      <c r="HZ85" s="71">
        <v>595.70000000000005</v>
      </c>
      <c r="IA85" s="73"/>
      <c r="IB85" s="51" t="s">
        <v>602</v>
      </c>
      <c r="IG85" s="69"/>
      <c r="IH85" s="69" t="s">
        <v>624</v>
      </c>
      <c r="IQ85" s="51" t="s">
        <v>602</v>
      </c>
      <c r="IV85" s="50" t="s">
        <v>1300</v>
      </c>
      <c r="JB85" s="73" t="s">
        <v>609</v>
      </c>
      <c r="JC85" s="73"/>
      <c r="JD85" s="71" t="s">
        <v>124</v>
      </c>
      <c r="JE85" s="73"/>
      <c r="JK85" s="70" t="s">
        <v>11404</v>
      </c>
      <c r="JL85" s="70">
        <v>1441.84</v>
      </c>
      <c r="JM85" s="70">
        <v>53.726353000000003</v>
      </c>
      <c r="JN85" s="70">
        <v>18.932303999999998</v>
      </c>
      <c r="JP85" s="128" t="s">
        <v>5248</v>
      </c>
      <c r="JQ85" s="70">
        <v>4515.1899999999996</v>
      </c>
      <c r="JR85" s="70">
        <v>0</v>
      </c>
      <c r="JU85" s="50" t="s">
        <v>601</v>
      </c>
      <c r="JZ85" s="52" t="s">
        <v>182</v>
      </c>
      <c r="KJ85" s="51" t="s">
        <v>617</v>
      </c>
    </row>
    <row r="86" spans="1:300" ht="184.5" thickBot="1">
      <c r="U86" s="71" t="s">
        <v>5400</v>
      </c>
      <c r="V86" s="71">
        <v>22403</v>
      </c>
      <c r="W86" s="71">
        <v>19522</v>
      </c>
      <c r="X86" s="71">
        <v>63991</v>
      </c>
      <c r="Y86" s="71">
        <v>20273</v>
      </c>
      <c r="AE86"/>
      <c r="AF86"/>
      <c r="AG86"/>
      <c r="AH86"/>
      <c r="AI86"/>
      <c r="AO86" s="72" t="s">
        <v>614</v>
      </c>
      <c r="AP86" s="70">
        <v>0</v>
      </c>
      <c r="AQ86" s="70" t="s">
        <v>1601</v>
      </c>
      <c r="AR86" s="70">
        <v>0</v>
      </c>
      <c r="AS86" s="70" t="s">
        <v>12198</v>
      </c>
      <c r="AT86" s="71" t="s">
        <v>1838</v>
      </c>
      <c r="AU86" s="71">
        <v>5.37</v>
      </c>
      <c r="AV86" s="71">
        <v>0</v>
      </c>
      <c r="AW86" s="71">
        <v>32.450000000000003</v>
      </c>
      <c r="AX86" s="71">
        <v>32.450000000000003</v>
      </c>
      <c r="AY86" s="71" t="s">
        <v>6650</v>
      </c>
      <c r="AZ86" s="71">
        <v>325.2</v>
      </c>
      <c r="BA86" s="71">
        <v>0</v>
      </c>
      <c r="BD86" s="71" t="s">
        <v>6912</v>
      </c>
      <c r="BE86" s="71">
        <v>0</v>
      </c>
      <c r="BF86" s="71">
        <v>56.118198999999997</v>
      </c>
      <c r="BG86" s="71">
        <v>10.138718000000001</v>
      </c>
      <c r="BI86" s="71" t="s">
        <v>80</v>
      </c>
      <c r="BJ86" s="71">
        <v>9</v>
      </c>
      <c r="BK86" s="71">
        <v>0</v>
      </c>
      <c r="BL86" s="71">
        <v>83</v>
      </c>
      <c r="BM86" s="71">
        <v>0</v>
      </c>
      <c r="BN86" s="51" t="s">
        <v>620</v>
      </c>
      <c r="BX86" s="51" t="s">
        <v>620</v>
      </c>
      <c r="CH86" s="71" t="s">
        <v>81</v>
      </c>
      <c r="CI86" s="71">
        <v>40.590000000000003</v>
      </c>
      <c r="CJ86" s="71">
        <v>40.590000000000003</v>
      </c>
      <c r="CK86" s="71">
        <v>102.71</v>
      </c>
      <c r="CL86" s="73"/>
      <c r="CM86" s="72" t="s">
        <v>610</v>
      </c>
      <c r="CN86" s="70">
        <v>0</v>
      </c>
      <c r="CO86" s="70" t="s">
        <v>1601</v>
      </c>
      <c r="CP86" s="70">
        <v>0</v>
      </c>
      <c r="CQ86" s="72"/>
      <c r="DG86" s="72" t="s">
        <v>606</v>
      </c>
      <c r="DH86" s="72"/>
      <c r="DI86" s="70" t="s">
        <v>124</v>
      </c>
      <c r="DJ86" s="72"/>
      <c r="DK86" s="72"/>
      <c r="EA86" s="50" t="s">
        <v>595</v>
      </c>
      <c r="EU86" s="72" t="s">
        <v>608</v>
      </c>
      <c r="EV86" s="70">
        <v>0</v>
      </c>
      <c r="EW86" s="70" t="s">
        <v>1601</v>
      </c>
      <c r="EX86" s="70">
        <v>0</v>
      </c>
      <c r="EY86" s="125" t="s">
        <v>260</v>
      </c>
      <c r="EZ86" s="72" t="s">
        <v>36</v>
      </c>
      <c r="FA86" s="72"/>
      <c r="FB86" s="70" t="s">
        <v>124</v>
      </c>
      <c r="FC86" s="72"/>
      <c r="FD86" s="72"/>
      <c r="FE86" s="51" t="s">
        <v>1801</v>
      </c>
      <c r="FJ86" s="72" t="s">
        <v>612</v>
      </c>
      <c r="FK86" s="70">
        <v>239424</v>
      </c>
      <c r="FL86" s="70" t="s">
        <v>185</v>
      </c>
      <c r="FM86" s="72"/>
      <c r="FN86" s="70" t="s">
        <v>9172</v>
      </c>
      <c r="FO86" s="52" t="s">
        <v>236</v>
      </c>
      <c r="FY86" s="51" t="s">
        <v>579</v>
      </c>
      <c r="GN86" s="128" t="s">
        <v>79</v>
      </c>
      <c r="GO86" s="70">
        <v>1761.39</v>
      </c>
      <c r="GP86" s="70">
        <v>1147.81</v>
      </c>
      <c r="GQ86" s="70">
        <v>3913.32</v>
      </c>
      <c r="GR86" s="70">
        <v>2334.08</v>
      </c>
      <c r="GS86" s="51" t="s">
        <v>600</v>
      </c>
      <c r="GX86" s="72" t="s">
        <v>608</v>
      </c>
      <c r="GY86" s="70">
        <v>0</v>
      </c>
      <c r="GZ86" s="70" t="s">
        <v>1601</v>
      </c>
      <c r="HA86" s="70">
        <v>0</v>
      </c>
      <c r="HB86" s="70" t="s">
        <v>10177</v>
      </c>
      <c r="HC86" s="71" t="s">
        <v>1408</v>
      </c>
      <c r="HD86" s="71">
        <v>36</v>
      </c>
      <c r="HE86" s="71">
        <v>36</v>
      </c>
      <c r="HF86" s="71">
        <v>72</v>
      </c>
      <c r="HG86" s="71">
        <v>0</v>
      </c>
      <c r="HH86" s="52" t="s">
        <v>1289</v>
      </c>
      <c r="HM86" s="130" t="s">
        <v>607</v>
      </c>
      <c r="HN86" s="71">
        <v>2208.39</v>
      </c>
      <c r="HO86" s="71" t="s">
        <v>185</v>
      </c>
      <c r="HP86" s="71">
        <v>0.36</v>
      </c>
      <c r="HQ86" s="139" t="s">
        <v>4699</v>
      </c>
      <c r="HR86" s="52" t="s">
        <v>236</v>
      </c>
      <c r="HW86" s="70" t="s">
        <v>1855</v>
      </c>
      <c r="HX86" s="70">
        <v>11</v>
      </c>
      <c r="HY86" s="70">
        <v>11</v>
      </c>
      <c r="HZ86" s="70">
        <v>21.48</v>
      </c>
      <c r="IA86" s="72"/>
      <c r="IB86" s="69"/>
      <c r="IC86" s="69" t="s">
        <v>603</v>
      </c>
      <c r="ID86" s="69" t="s">
        <v>184</v>
      </c>
      <c r="IE86" s="69" t="s">
        <v>604</v>
      </c>
      <c r="IF86" s="69" t="s">
        <v>605</v>
      </c>
      <c r="IG86" s="72" t="s">
        <v>625</v>
      </c>
      <c r="IH86" s="70" t="s">
        <v>132</v>
      </c>
      <c r="IL86" s="50" t="s">
        <v>1800</v>
      </c>
      <c r="IQ86" s="69"/>
      <c r="IR86" s="69" t="s">
        <v>603</v>
      </c>
      <c r="IS86" s="69" t="s">
        <v>184</v>
      </c>
      <c r="IT86" s="69" t="s">
        <v>604</v>
      </c>
      <c r="IU86" s="69" t="s">
        <v>605</v>
      </c>
      <c r="JB86" s="72" t="s">
        <v>610</v>
      </c>
      <c r="JC86" s="72"/>
      <c r="JD86" s="70" t="s">
        <v>124</v>
      </c>
      <c r="JE86" s="72"/>
      <c r="JF86" s="50" t="s">
        <v>601</v>
      </c>
      <c r="JK86" s="71" t="s">
        <v>11405</v>
      </c>
      <c r="JL86" s="71">
        <v>54</v>
      </c>
      <c r="JM86" s="71">
        <v>40.786287000000002</v>
      </c>
      <c r="JN86" s="71">
        <v>-74.330083999999999</v>
      </c>
      <c r="JP86" s="50" t="s">
        <v>599</v>
      </c>
      <c r="KE86" s="51" t="s">
        <v>602</v>
      </c>
      <c r="KJ86" s="52" t="s">
        <v>240</v>
      </c>
    </row>
    <row r="87" spans="1:300" ht="176.5" thickBot="1">
      <c r="P87" s="51" t="s">
        <v>596</v>
      </c>
      <c r="U87" s="50" t="s">
        <v>593</v>
      </c>
      <c r="Z87" s="51" t="s">
        <v>596</v>
      </c>
      <c r="AE87"/>
      <c r="AF87"/>
      <c r="AG87"/>
      <c r="AH87"/>
      <c r="AI87"/>
      <c r="AO87" s="73" t="s">
        <v>615</v>
      </c>
      <c r="AP87" s="71">
        <v>0</v>
      </c>
      <c r="AQ87" s="71" t="s">
        <v>1601</v>
      </c>
      <c r="AR87" s="71">
        <v>0</v>
      </c>
      <c r="AS87" s="71" t="s">
        <v>12199</v>
      </c>
      <c r="AT87" s="70" t="s">
        <v>1860</v>
      </c>
      <c r="AU87" s="70">
        <v>3.42</v>
      </c>
      <c r="AV87" s="70">
        <v>0</v>
      </c>
      <c r="AW87" s="70">
        <v>9.23</v>
      </c>
      <c r="AX87" s="70">
        <v>9.23</v>
      </c>
      <c r="AY87" s="70" t="s">
        <v>6651</v>
      </c>
      <c r="AZ87" s="70">
        <v>695.5</v>
      </c>
      <c r="BA87" s="70">
        <v>0</v>
      </c>
      <c r="BD87" s="70" t="s">
        <v>6913</v>
      </c>
      <c r="BE87" s="70">
        <v>0</v>
      </c>
      <c r="BF87" s="70">
        <v>60.238774999999997</v>
      </c>
      <c r="BG87" s="70">
        <v>24.856432999999999</v>
      </c>
      <c r="BI87" s="70" t="s">
        <v>1847</v>
      </c>
      <c r="BJ87" s="70">
        <v>41</v>
      </c>
      <c r="BK87" s="70">
        <v>0</v>
      </c>
      <c r="BL87" s="70">
        <v>167864</v>
      </c>
      <c r="BM87" s="70">
        <v>166306</v>
      </c>
      <c r="BN87" s="52" t="s">
        <v>621</v>
      </c>
      <c r="BS87" s="50" t="s">
        <v>619</v>
      </c>
      <c r="BX87" s="52" t="s">
        <v>621</v>
      </c>
      <c r="CH87" s="70" t="s">
        <v>1693</v>
      </c>
      <c r="CI87" s="70">
        <v>364.28</v>
      </c>
      <c r="CJ87" s="70">
        <v>364.28</v>
      </c>
      <c r="CK87" s="70">
        <v>617.95000000000005</v>
      </c>
      <c r="CL87" s="72"/>
      <c r="CM87" s="73" t="s">
        <v>611</v>
      </c>
      <c r="CN87" s="71">
        <v>0</v>
      </c>
      <c r="CO87" s="71" t="s">
        <v>1601</v>
      </c>
      <c r="CP87" s="71">
        <v>0</v>
      </c>
      <c r="CQ87" s="73"/>
      <c r="CR87" s="50" t="s">
        <v>698</v>
      </c>
      <c r="CW87" s="51" t="s">
        <v>596</v>
      </c>
      <c r="DG87" s="73" t="s">
        <v>607</v>
      </c>
      <c r="DH87" s="73"/>
      <c r="DI87" s="71" t="s">
        <v>124</v>
      </c>
      <c r="DJ87" s="73"/>
      <c r="DK87" s="73"/>
      <c r="EU87" s="73" t="s">
        <v>609</v>
      </c>
      <c r="EV87" s="71">
        <v>0</v>
      </c>
      <c r="EW87" s="71" t="s">
        <v>1601</v>
      </c>
      <c r="EX87" s="71">
        <v>0</v>
      </c>
      <c r="EY87" s="139" t="s">
        <v>260</v>
      </c>
      <c r="EZ87" s="50" t="s">
        <v>616</v>
      </c>
      <c r="FE87" s="69" t="s">
        <v>1790</v>
      </c>
      <c r="FF87" s="69" t="s">
        <v>1802</v>
      </c>
      <c r="FG87" s="69" t="s">
        <v>598</v>
      </c>
      <c r="FJ87" s="73" t="s">
        <v>613</v>
      </c>
      <c r="FK87" s="73"/>
      <c r="FL87" s="71" t="s">
        <v>124</v>
      </c>
      <c r="FM87" s="73"/>
      <c r="FN87" s="73"/>
      <c r="FY87" s="52" t="s">
        <v>1787</v>
      </c>
      <c r="GD87" s="51" t="s">
        <v>600</v>
      </c>
      <c r="GI87" s="50" t="s">
        <v>601</v>
      </c>
      <c r="GN87" s="129" t="s">
        <v>1405</v>
      </c>
      <c r="GO87" s="71">
        <v>3058.35</v>
      </c>
      <c r="GP87" s="71">
        <v>1268.7</v>
      </c>
      <c r="GQ87" s="71">
        <v>3965.19</v>
      </c>
      <c r="GR87" s="71">
        <v>2320.31</v>
      </c>
      <c r="GS87" s="52" t="s">
        <v>185</v>
      </c>
      <c r="GX87" s="73" t="s">
        <v>609</v>
      </c>
      <c r="GY87" s="71">
        <v>4164</v>
      </c>
      <c r="GZ87" s="71" t="s">
        <v>236</v>
      </c>
      <c r="HA87" s="71">
        <v>1.36</v>
      </c>
      <c r="HB87" s="71" t="s">
        <v>10178</v>
      </c>
      <c r="HC87" s="70" t="s">
        <v>1412</v>
      </c>
      <c r="HD87" s="70">
        <v>321450</v>
      </c>
      <c r="HE87" s="70">
        <v>321450</v>
      </c>
      <c r="HF87" s="70">
        <v>613628</v>
      </c>
      <c r="HG87" s="70">
        <v>0</v>
      </c>
      <c r="HM87" s="127" t="s">
        <v>608</v>
      </c>
      <c r="HN87" s="70">
        <v>0</v>
      </c>
      <c r="HO87" s="70" t="s">
        <v>1601</v>
      </c>
      <c r="HP87" s="70">
        <v>0</v>
      </c>
      <c r="HQ87" s="125" t="s">
        <v>4700</v>
      </c>
      <c r="HW87" s="71" t="s">
        <v>1841</v>
      </c>
      <c r="HX87" s="71">
        <v>45</v>
      </c>
      <c r="HY87" s="71">
        <v>45</v>
      </c>
      <c r="HZ87" s="71">
        <v>87.89</v>
      </c>
      <c r="IA87" s="73"/>
      <c r="IB87" s="72" t="s">
        <v>606</v>
      </c>
      <c r="IC87" s="70">
        <v>442</v>
      </c>
      <c r="ID87" s="70" t="s">
        <v>185</v>
      </c>
      <c r="IE87" s="70">
        <v>14</v>
      </c>
      <c r="IF87" s="70" t="s">
        <v>10839</v>
      </c>
      <c r="IG87" s="73" t="s">
        <v>626</v>
      </c>
      <c r="IH87" s="71" t="s">
        <v>132</v>
      </c>
      <c r="IQ87" s="72" t="s">
        <v>606</v>
      </c>
      <c r="IR87" s="70">
        <v>88106</v>
      </c>
      <c r="IS87" s="70" t="s">
        <v>185</v>
      </c>
      <c r="IT87" s="70">
        <v>22.3</v>
      </c>
      <c r="IU87" s="70" t="s">
        <v>11025</v>
      </c>
      <c r="JB87" s="73" t="s">
        <v>611</v>
      </c>
      <c r="JC87" s="73"/>
      <c r="JD87" s="71" t="s">
        <v>124</v>
      </c>
      <c r="JE87" s="73"/>
      <c r="JK87" s="70" t="s">
        <v>11406</v>
      </c>
      <c r="JL87" s="70">
        <v>231.04</v>
      </c>
      <c r="JM87" s="70">
        <v>-3.1190280000000001</v>
      </c>
      <c r="JN87" s="70">
        <v>-60.021731000000003</v>
      </c>
      <c r="JZ87" s="50" t="s">
        <v>618</v>
      </c>
      <c r="KE87" s="69"/>
      <c r="KF87" s="69" t="s">
        <v>603</v>
      </c>
      <c r="KG87" s="69" t="s">
        <v>184</v>
      </c>
      <c r="KH87" s="69" t="s">
        <v>604</v>
      </c>
      <c r="KI87" s="69" t="s">
        <v>605</v>
      </c>
    </row>
    <row r="88" spans="1:300" ht="144.5" thickBot="1">
      <c r="A88" s="51" t="s">
        <v>588</v>
      </c>
      <c r="F88" s="51" t="s">
        <v>588</v>
      </c>
      <c r="K88" s="51" t="s">
        <v>588</v>
      </c>
      <c r="P88" s="69" t="s">
        <v>583</v>
      </c>
      <c r="Q88" s="69" t="s">
        <v>597</v>
      </c>
      <c r="R88" s="69" t="s">
        <v>598</v>
      </c>
      <c r="Z88" s="69" t="s">
        <v>583</v>
      </c>
      <c r="AA88" s="69" t="s">
        <v>597</v>
      </c>
      <c r="AB88" s="69" t="s">
        <v>598</v>
      </c>
      <c r="AE88" s="51" t="s">
        <v>600</v>
      </c>
      <c r="AF88"/>
      <c r="AG88"/>
      <c r="AH88"/>
      <c r="AI88"/>
      <c r="AJ88" s="51" t="s">
        <v>596</v>
      </c>
      <c r="AO88" s="72" t="s">
        <v>36</v>
      </c>
      <c r="AP88" s="70">
        <v>0</v>
      </c>
      <c r="AQ88" s="70" t="s">
        <v>1601</v>
      </c>
      <c r="AR88" s="70">
        <v>0</v>
      </c>
      <c r="AS88" s="70" t="s">
        <v>12200</v>
      </c>
      <c r="AT88" s="71" t="s">
        <v>1858</v>
      </c>
      <c r="AU88" s="71">
        <v>0.96</v>
      </c>
      <c r="AV88" s="71">
        <v>0.96</v>
      </c>
      <c r="AW88" s="71">
        <v>4.04</v>
      </c>
      <c r="AX88" s="71">
        <v>0</v>
      </c>
      <c r="AY88" s="71" t="s">
        <v>6652</v>
      </c>
      <c r="AZ88" s="71">
        <v>413.5</v>
      </c>
      <c r="BA88" s="71">
        <v>0</v>
      </c>
      <c r="BD88" s="71" t="s">
        <v>6914</v>
      </c>
      <c r="BE88" s="71">
        <v>0</v>
      </c>
      <c r="BF88" s="71">
        <v>60.203035</v>
      </c>
      <c r="BG88" s="71">
        <v>24.777864000000001</v>
      </c>
      <c r="BI88" s="71" t="s">
        <v>79</v>
      </c>
      <c r="BJ88" s="71">
        <v>328</v>
      </c>
      <c r="BK88" s="71">
        <v>0</v>
      </c>
      <c r="BL88" s="71">
        <v>51265</v>
      </c>
      <c r="BM88" s="71">
        <v>49825</v>
      </c>
      <c r="CH88" s="71" t="s">
        <v>1413</v>
      </c>
      <c r="CI88" s="71">
        <v>1.46</v>
      </c>
      <c r="CJ88" s="71">
        <v>1.46</v>
      </c>
      <c r="CK88" s="71">
        <v>3.23</v>
      </c>
      <c r="CL88" s="73"/>
      <c r="CM88" s="72" t="s">
        <v>612</v>
      </c>
      <c r="CN88" s="70">
        <v>0</v>
      </c>
      <c r="CO88" s="70" t="s">
        <v>1601</v>
      </c>
      <c r="CP88" s="70">
        <v>0</v>
      </c>
      <c r="CQ88" s="72"/>
      <c r="CW88" s="69" t="s">
        <v>583</v>
      </c>
      <c r="CX88" s="69" t="s">
        <v>597</v>
      </c>
      <c r="CY88" s="69" t="s">
        <v>598</v>
      </c>
      <c r="DG88" s="72" t="s">
        <v>608</v>
      </c>
      <c r="DH88" s="72"/>
      <c r="DI88" s="70" t="s">
        <v>124</v>
      </c>
      <c r="DJ88" s="72"/>
      <c r="DK88" s="72"/>
      <c r="DL88" s="51" t="s">
        <v>620</v>
      </c>
      <c r="DQ88" s="51" t="s">
        <v>588</v>
      </c>
      <c r="DV88" s="51" t="s">
        <v>588</v>
      </c>
      <c r="EF88" s="51" t="s">
        <v>588</v>
      </c>
      <c r="EK88" s="51" t="s">
        <v>588</v>
      </c>
      <c r="EP88" s="51" t="s">
        <v>588</v>
      </c>
      <c r="EU88" s="72" t="s">
        <v>610</v>
      </c>
      <c r="EV88" s="70">
        <v>0</v>
      </c>
      <c r="EW88" s="70" t="s">
        <v>1601</v>
      </c>
      <c r="EX88" s="70">
        <v>0</v>
      </c>
      <c r="EY88" s="125" t="s">
        <v>260</v>
      </c>
      <c r="FE88" s="70" t="s">
        <v>4494</v>
      </c>
      <c r="FF88" s="70">
        <v>315100</v>
      </c>
      <c r="FG88" s="72"/>
      <c r="FJ88" s="72" t="s">
        <v>614</v>
      </c>
      <c r="FK88" s="72"/>
      <c r="FL88" s="70" t="s">
        <v>124</v>
      </c>
      <c r="FM88" s="72"/>
      <c r="FN88" s="72"/>
      <c r="FO88" s="50" t="s">
        <v>601</v>
      </c>
      <c r="FT88" s="51" t="s">
        <v>602</v>
      </c>
      <c r="GD88" s="52" t="s">
        <v>185</v>
      </c>
      <c r="GN88" s="128" t="s">
        <v>77</v>
      </c>
      <c r="GO88" s="70">
        <v>5046.79</v>
      </c>
      <c r="GP88" s="70">
        <v>5046.79</v>
      </c>
      <c r="GQ88" s="70">
        <v>9344.18</v>
      </c>
      <c r="GR88" s="70">
        <v>0</v>
      </c>
      <c r="GX88" s="72" t="s">
        <v>610</v>
      </c>
      <c r="GY88" s="70">
        <v>0</v>
      </c>
      <c r="GZ88" s="70" t="s">
        <v>1601</v>
      </c>
      <c r="HA88" s="70">
        <v>0</v>
      </c>
      <c r="HB88" s="70" t="s">
        <v>10179</v>
      </c>
      <c r="HC88" s="71" t="s">
        <v>577</v>
      </c>
      <c r="HD88" s="71">
        <v>106487</v>
      </c>
      <c r="HE88" s="71">
        <v>102813</v>
      </c>
      <c r="HF88" s="71">
        <v>200009</v>
      </c>
      <c r="HG88" s="71">
        <v>1000</v>
      </c>
      <c r="HH88" s="50" t="s">
        <v>1300</v>
      </c>
      <c r="HM88" s="130" t="s">
        <v>609</v>
      </c>
      <c r="HN88" s="71">
        <v>0</v>
      </c>
      <c r="HO88" s="71" t="s">
        <v>1601</v>
      </c>
      <c r="HP88" s="71">
        <v>0</v>
      </c>
      <c r="HQ88" s="139" t="s">
        <v>4701</v>
      </c>
      <c r="HR88" s="50" t="s">
        <v>601</v>
      </c>
      <c r="HW88" s="70" t="s">
        <v>76</v>
      </c>
      <c r="HX88" s="70">
        <v>7673</v>
      </c>
      <c r="HY88" s="70">
        <v>7673</v>
      </c>
      <c r="HZ88" s="70">
        <v>14986.33</v>
      </c>
      <c r="IA88" s="72"/>
      <c r="IB88" s="73" t="s">
        <v>607</v>
      </c>
      <c r="IC88" s="71">
        <v>2912</v>
      </c>
      <c r="ID88" s="71" t="s">
        <v>185</v>
      </c>
      <c r="IE88" s="71">
        <v>4</v>
      </c>
      <c r="IF88" s="71" t="s">
        <v>10840</v>
      </c>
      <c r="IG88" s="72" t="s">
        <v>627</v>
      </c>
      <c r="IH88" s="70" t="s">
        <v>171</v>
      </c>
      <c r="IQ88" s="73" t="s">
        <v>607</v>
      </c>
      <c r="IR88" s="71">
        <v>29677</v>
      </c>
      <c r="IS88" s="71" t="s">
        <v>185</v>
      </c>
      <c r="IT88" s="71">
        <v>7.5</v>
      </c>
      <c r="IU88" s="71" t="s">
        <v>11026</v>
      </c>
      <c r="IV88" s="51" t="s">
        <v>1301</v>
      </c>
      <c r="JB88" s="72" t="s">
        <v>612</v>
      </c>
      <c r="JC88" s="70">
        <v>11023</v>
      </c>
      <c r="JD88" s="70" t="s">
        <v>236</v>
      </c>
      <c r="JE88" s="70">
        <v>1</v>
      </c>
      <c r="JK88" s="71" t="s">
        <v>11407</v>
      </c>
      <c r="JL88" s="71">
        <v>83.62</v>
      </c>
      <c r="JM88" s="71">
        <v>36.095970999999999</v>
      </c>
      <c r="JN88" s="71">
        <v>-79.266962000000007</v>
      </c>
      <c r="JU88" s="51" t="s">
        <v>602</v>
      </c>
      <c r="KE88" s="72" t="s">
        <v>606</v>
      </c>
      <c r="KF88" s="70">
        <v>45.45</v>
      </c>
      <c r="KG88" s="70" t="s">
        <v>185</v>
      </c>
      <c r="KH88" s="70">
        <v>12.11</v>
      </c>
      <c r="KI88" s="70" t="s">
        <v>12571</v>
      </c>
      <c r="KJ88" s="50" t="s">
        <v>618</v>
      </c>
    </row>
    <row r="89" spans="1:300" ht="272.5" thickBot="1">
      <c r="A89" s="69" t="s">
        <v>573</v>
      </c>
      <c r="B89" s="69" t="s">
        <v>589</v>
      </c>
      <c r="C89" s="69" t="s">
        <v>590</v>
      </c>
      <c r="D89" s="69" t="s">
        <v>591</v>
      </c>
      <c r="E89" s="69" t="s">
        <v>592</v>
      </c>
      <c r="F89" s="69" t="s">
        <v>573</v>
      </c>
      <c r="G89" s="69" t="s">
        <v>589</v>
      </c>
      <c r="H89" s="69" t="s">
        <v>590</v>
      </c>
      <c r="I89" s="69" t="s">
        <v>591</v>
      </c>
      <c r="J89" s="69" t="s">
        <v>592</v>
      </c>
      <c r="K89" s="126" t="s">
        <v>573</v>
      </c>
      <c r="L89" s="69" t="s">
        <v>589</v>
      </c>
      <c r="M89" s="69" t="s">
        <v>590</v>
      </c>
      <c r="N89" s="69" t="s">
        <v>591</v>
      </c>
      <c r="O89" s="124" t="s">
        <v>592</v>
      </c>
      <c r="P89" s="70" t="s">
        <v>4329</v>
      </c>
      <c r="Q89" s="70">
        <v>79587</v>
      </c>
      <c r="R89" s="70">
        <v>71638</v>
      </c>
      <c r="Z89" s="70" t="s">
        <v>4095</v>
      </c>
      <c r="AA89" s="70">
        <v>279221</v>
      </c>
      <c r="AB89" s="70">
        <v>216050</v>
      </c>
      <c r="AE89" s="52" t="s">
        <v>185</v>
      </c>
      <c r="AF89"/>
      <c r="AG89"/>
      <c r="AH89"/>
      <c r="AI89"/>
      <c r="AJ89" s="69" t="s">
        <v>583</v>
      </c>
      <c r="AK89" s="69" t="s">
        <v>597</v>
      </c>
      <c r="AL89" s="69" t="s">
        <v>598</v>
      </c>
      <c r="AO89" s="50" t="s">
        <v>616</v>
      </c>
      <c r="AT89" s="70" t="s">
        <v>1406</v>
      </c>
      <c r="AU89" s="70">
        <v>16.170000000000002</v>
      </c>
      <c r="AV89" s="70">
        <v>16.170000000000002</v>
      </c>
      <c r="AW89" s="70">
        <v>21.62</v>
      </c>
      <c r="AX89" s="70">
        <v>0</v>
      </c>
      <c r="AY89" s="70" t="s">
        <v>6653</v>
      </c>
      <c r="AZ89" s="70">
        <v>587.29999999999995</v>
      </c>
      <c r="BA89" s="70">
        <v>0</v>
      </c>
      <c r="BD89" s="70" t="s">
        <v>6915</v>
      </c>
      <c r="BE89" s="70">
        <v>38.979999999999997</v>
      </c>
      <c r="BF89" s="70">
        <v>-23.5</v>
      </c>
      <c r="BG89" s="70">
        <v>-46.84</v>
      </c>
      <c r="BI89" s="70" t="s">
        <v>1842</v>
      </c>
      <c r="BJ89" s="70">
        <v>342</v>
      </c>
      <c r="BK89" s="70">
        <v>0</v>
      </c>
      <c r="BL89" s="70">
        <v>466</v>
      </c>
      <c r="BM89" s="70">
        <v>0</v>
      </c>
      <c r="BN89" s="50" t="s">
        <v>622</v>
      </c>
      <c r="BX89" s="50" t="s">
        <v>622</v>
      </c>
      <c r="CH89" s="70" t="s">
        <v>6267</v>
      </c>
      <c r="CI89" s="70">
        <v>320.88</v>
      </c>
      <c r="CJ89" s="70">
        <v>320.88</v>
      </c>
      <c r="CK89" s="70">
        <v>1980.71</v>
      </c>
      <c r="CL89" s="72"/>
      <c r="CM89" s="73" t="s">
        <v>613</v>
      </c>
      <c r="CN89" s="71">
        <v>9991</v>
      </c>
      <c r="CO89" s="71" t="s">
        <v>236</v>
      </c>
      <c r="CP89" s="71">
        <v>9</v>
      </c>
      <c r="CQ89" s="71" t="s">
        <v>8443</v>
      </c>
      <c r="CW89" s="70" t="s">
        <v>8714</v>
      </c>
      <c r="CX89" s="70">
        <v>10885</v>
      </c>
      <c r="CY89" s="70">
        <v>0</v>
      </c>
      <c r="DG89" s="73" t="s">
        <v>609</v>
      </c>
      <c r="DH89" s="73"/>
      <c r="DI89" s="71" t="s">
        <v>124</v>
      </c>
      <c r="DJ89" s="73"/>
      <c r="DK89" s="73"/>
      <c r="DL89" s="52" t="s">
        <v>621</v>
      </c>
      <c r="DQ89" s="69" t="s">
        <v>573</v>
      </c>
      <c r="DR89" s="69" t="s">
        <v>589</v>
      </c>
      <c r="DS89" s="69" t="s">
        <v>590</v>
      </c>
      <c r="DT89" s="69" t="s">
        <v>591</v>
      </c>
      <c r="DU89" s="69" t="s">
        <v>592</v>
      </c>
      <c r="DV89" s="69" t="s">
        <v>573</v>
      </c>
      <c r="DW89" s="69" t="s">
        <v>589</v>
      </c>
      <c r="DX89" s="69" t="s">
        <v>590</v>
      </c>
      <c r="DY89" s="69" t="s">
        <v>591</v>
      </c>
      <c r="DZ89" s="69" t="s">
        <v>592</v>
      </c>
      <c r="EA89" s="51" t="s">
        <v>596</v>
      </c>
      <c r="EF89" s="69" t="s">
        <v>573</v>
      </c>
      <c r="EG89" s="69" t="s">
        <v>589</v>
      </c>
      <c r="EH89" s="69" t="s">
        <v>590</v>
      </c>
      <c r="EI89" s="69" t="s">
        <v>591</v>
      </c>
      <c r="EJ89" s="69" t="s">
        <v>592</v>
      </c>
      <c r="EK89" s="126" t="s">
        <v>573</v>
      </c>
      <c r="EL89" s="69" t="s">
        <v>589</v>
      </c>
      <c r="EM89" s="69" t="s">
        <v>590</v>
      </c>
      <c r="EN89" s="69" t="s">
        <v>591</v>
      </c>
      <c r="EO89" s="124" t="s">
        <v>592</v>
      </c>
      <c r="EP89" s="69" t="s">
        <v>573</v>
      </c>
      <c r="EQ89" s="69" t="s">
        <v>589</v>
      </c>
      <c r="ER89" s="69" t="s">
        <v>590</v>
      </c>
      <c r="ES89" s="69" t="s">
        <v>591</v>
      </c>
      <c r="ET89" s="124" t="s">
        <v>592</v>
      </c>
      <c r="EU89" s="73" t="s">
        <v>611</v>
      </c>
      <c r="EV89" s="71">
        <v>0</v>
      </c>
      <c r="EW89" s="71" t="s">
        <v>1601</v>
      </c>
      <c r="EX89" s="71">
        <v>0</v>
      </c>
      <c r="EY89" s="139" t="s">
        <v>260</v>
      </c>
      <c r="FE89" s="71" t="s">
        <v>4495</v>
      </c>
      <c r="FF89" s="71">
        <v>371700</v>
      </c>
      <c r="FG89" s="73"/>
      <c r="FJ89" s="73" t="s">
        <v>615</v>
      </c>
      <c r="FK89" s="73"/>
      <c r="FL89" s="71" t="s">
        <v>124</v>
      </c>
      <c r="FM89" s="73"/>
      <c r="FN89" s="73"/>
      <c r="FT89" s="69"/>
      <c r="FU89" s="69" t="s">
        <v>603</v>
      </c>
      <c r="FV89" s="69" t="s">
        <v>184</v>
      </c>
      <c r="FW89" s="69" t="s">
        <v>604</v>
      </c>
      <c r="FX89" s="69" t="s">
        <v>605</v>
      </c>
      <c r="FY89" s="50" t="s">
        <v>1788</v>
      </c>
      <c r="GN89" s="129" t="s">
        <v>576</v>
      </c>
      <c r="GO89" s="71">
        <v>3462.49</v>
      </c>
      <c r="GP89" s="71">
        <v>155.97999999999999</v>
      </c>
      <c r="GQ89" s="71">
        <v>7533.7</v>
      </c>
      <c r="GR89" s="71">
        <v>7194.32</v>
      </c>
      <c r="GS89" s="50" t="s">
        <v>601</v>
      </c>
      <c r="GX89" s="73" t="s">
        <v>611</v>
      </c>
      <c r="GY89" s="71">
        <v>0</v>
      </c>
      <c r="GZ89" s="71" t="s">
        <v>1601</v>
      </c>
      <c r="HA89" s="71">
        <v>0</v>
      </c>
      <c r="HB89" s="71" t="s">
        <v>10180</v>
      </c>
      <c r="HC89" s="70" t="s">
        <v>1598</v>
      </c>
      <c r="HD89" s="70">
        <v>0</v>
      </c>
      <c r="HE89" s="70">
        <v>0</v>
      </c>
      <c r="HF89" s="70">
        <v>0</v>
      </c>
      <c r="HG89" s="70">
        <v>0</v>
      </c>
      <c r="HM89" s="127" t="s">
        <v>610</v>
      </c>
      <c r="HN89" s="70">
        <v>0</v>
      </c>
      <c r="HO89" s="70" t="s">
        <v>1601</v>
      </c>
      <c r="HP89" s="70">
        <v>0</v>
      </c>
      <c r="HQ89" s="125" t="s">
        <v>4702</v>
      </c>
      <c r="HW89" s="71" t="s">
        <v>1693</v>
      </c>
      <c r="HX89" s="71">
        <v>4705</v>
      </c>
      <c r="HY89" s="71">
        <v>4705</v>
      </c>
      <c r="HZ89" s="71">
        <v>9189.4500000000007</v>
      </c>
      <c r="IA89" s="73"/>
      <c r="IB89" s="72" t="s">
        <v>608</v>
      </c>
      <c r="IC89" s="70">
        <v>796</v>
      </c>
      <c r="ID89" s="70" t="s">
        <v>185</v>
      </c>
      <c r="IE89" s="70">
        <v>12</v>
      </c>
      <c r="IF89" s="70" t="s">
        <v>10841</v>
      </c>
      <c r="IG89" s="73" t="s">
        <v>628</v>
      </c>
      <c r="IH89" s="71" t="s">
        <v>171</v>
      </c>
      <c r="IL89" s="51" t="s">
        <v>1801</v>
      </c>
      <c r="IQ89" s="72" t="s">
        <v>608</v>
      </c>
      <c r="IR89" s="72"/>
      <c r="IS89" s="70" t="s">
        <v>124</v>
      </c>
      <c r="IT89" s="72"/>
      <c r="IU89" s="72"/>
      <c r="IV89" s="69" t="s">
        <v>1292</v>
      </c>
      <c r="IW89" s="69" t="s">
        <v>597</v>
      </c>
      <c r="IX89" s="69" t="s">
        <v>598</v>
      </c>
      <c r="JB89" s="73" t="s">
        <v>613</v>
      </c>
      <c r="JC89" s="73"/>
      <c r="JD89" s="71" t="s">
        <v>124</v>
      </c>
      <c r="JE89" s="73"/>
      <c r="JF89" s="51" t="s">
        <v>602</v>
      </c>
      <c r="JK89" s="70" t="s">
        <v>11408</v>
      </c>
      <c r="JL89" s="70">
        <v>1295.8699999999999</v>
      </c>
      <c r="JM89" s="70">
        <v>35.149534000000003</v>
      </c>
      <c r="JN89" s="70">
        <v>-90.04898</v>
      </c>
      <c r="JP89" s="51" t="s">
        <v>600</v>
      </c>
      <c r="JU89" s="69"/>
      <c r="JV89" s="69" t="s">
        <v>603</v>
      </c>
      <c r="JW89" s="69" t="s">
        <v>184</v>
      </c>
      <c r="JX89" s="69" t="s">
        <v>604</v>
      </c>
      <c r="JY89" s="69" t="s">
        <v>605</v>
      </c>
      <c r="KE89" s="73" t="s">
        <v>607</v>
      </c>
      <c r="KF89" s="71">
        <v>1358.82</v>
      </c>
      <c r="KG89" s="71" t="s">
        <v>236</v>
      </c>
      <c r="KH89" s="71">
        <v>49.05</v>
      </c>
      <c r="KI89" s="71" t="s">
        <v>12572</v>
      </c>
    </row>
    <row r="90" spans="1:300" ht="144.5" thickBot="1">
      <c r="A90" s="70" t="s">
        <v>2384</v>
      </c>
      <c r="B90" s="70">
        <v>528277</v>
      </c>
      <c r="C90" s="70">
        <v>174533</v>
      </c>
      <c r="D90" s="70">
        <v>810303</v>
      </c>
      <c r="E90" s="70">
        <v>525489</v>
      </c>
      <c r="F90" s="70" t="s">
        <v>577</v>
      </c>
      <c r="G90" s="70">
        <v>3270348</v>
      </c>
      <c r="H90" s="70">
        <v>7195</v>
      </c>
      <c r="I90" s="70">
        <v>7085620</v>
      </c>
      <c r="J90" s="70">
        <v>7082062</v>
      </c>
      <c r="K90" s="128" t="s">
        <v>2384</v>
      </c>
      <c r="L90" s="70">
        <v>335094</v>
      </c>
      <c r="M90" s="70">
        <v>326551</v>
      </c>
      <c r="N90" s="70">
        <v>548004</v>
      </c>
      <c r="O90" s="125">
        <v>96119</v>
      </c>
      <c r="P90" s="71" t="s">
        <v>4328</v>
      </c>
      <c r="Q90" s="71">
        <v>227019</v>
      </c>
      <c r="R90" s="71">
        <v>176377</v>
      </c>
      <c r="U90" s="51" t="s">
        <v>594</v>
      </c>
      <c r="Z90" s="71" t="s">
        <v>4096</v>
      </c>
      <c r="AA90" s="71">
        <v>2455</v>
      </c>
      <c r="AB90" s="71">
        <v>2455</v>
      </c>
      <c r="AE90"/>
      <c r="AF90"/>
      <c r="AG90"/>
      <c r="AH90"/>
      <c r="AI90"/>
      <c r="AJ90" s="70" t="s">
        <v>6201</v>
      </c>
      <c r="AK90" s="70">
        <v>37279</v>
      </c>
      <c r="AL90" s="70">
        <v>30474</v>
      </c>
      <c r="AT90" s="71" t="s">
        <v>1843</v>
      </c>
      <c r="AU90" s="71">
        <v>0.13</v>
      </c>
      <c r="AV90" s="71">
        <v>0.13</v>
      </c>
      <c r="AW90" s="71">
        <v>0.72</v>
      </c>
      <c r="AX90" s="71">
        <v>0</v>
      </c>
      <c r="AY90" s="50" t="s">
        <v>599</v>
      </c>
      <c r="BD90" s="71" t="s">
        <v>6916</v>
      </c>
      <c r="BE90" s="71">
        <v>1.95</v>
      </c>
      <c r="BF90" s="71">
        <v>48.928051000000004</v>
      </c>
      <c r="BG90" s="71">
        <v>2.35189</v>
      </c>
      <c r="BI90" s="71" t="s">
        <v>1405</v>
      </c>
      <c r="BJ90" s="71">
        <v>2929</v>
      </c>
      <c r="BK90" s="71">
        <v>0</v>
      </c>
      <c r="BL90" s="71">
        <v>5414</v>
      </c>
      <c r="BM90" s="71">
        <v>0</v>
      </c>
      <c r="BS90" s="51" t="s">
        <v>620</v>
      </c>
      <c r="CH90" s="71" t="s">
        <v>1839</v>
      </c>
      <c r="CI90" s="71">
        <v>25.37</v>
      </c>
      <c r="CJ90" s="71">
        <v>15.86</v>
      </c>
      <c r="CK90" s="71">
        <v>129.22</v>
      </c>
      <c r="CL90" s="73"/>
      <c r="CM90" s="72" t="s">
        <v>614</v>
      </c>
      <c r="CN90" s="70">
        <v>0</v>
      </c>
      <c r="CO90" s="70" t="s">
        <v>1601</v>
      </c>
      <c r="CP90" s="70">
        <v>0</v>
      </c>
      <c r="CQ90" s="72"/>
      <c r="CR90" s="50" t="s">
        <v>699</v>
      </c>
      <c r="CW90" s="71" t="s">
        <v>676</v>
      </c>
      <c r="CX90" s="71">
        <v>72</v>
      </c>
      <c r="CY90" s="71">
        <v>72</v>
      </c>
      <c r="DG90" s="72" t="s">
        <v>610</v>
      </c>
      <c r="DH90" s="72"/>
      <c r="DI90" s="70" t="s">
        <v>124</v>
      </c>
      <c r="DJ90" s="72"/>
      <c r="DK90" s="72"/>
      <c r="DQ90" s="70" t="s">
        <v>577</v>
      </c>
      <c r="DR90" s="72"/>
      <c r="DS90" s="70">
        <v>0</v>
      </c>
      <c r="DT90" s="70">
        <v>1830285</v>
      </c>
      <c r="DU90" s="70">
        <v>1830285</v>
      </c>
      <c r="DV90" s="70" t="s">
        <v>1408</v>
      </c>
      <c r="DW90" s="70">
        <v>6813000</v>
      </c>
      <c r="DX90" s="70">
        <v>0</v>
      </c>
      <c r="DY90" s="70">
        <v>12385000</v>
      </c>
      <c r="DZ90" s="70">
        <v>45100</v>
      </c>
      <c r="EA90" s="69" t="s">
        <v>583</v>
      </c>
      <c r="EB90" s="69" t="s">
        <v>597</v>
      </c>
      <c r="EC90" s="69" t="s">
        <v>598</v>
      </c>
      <c r="EF90" s="70" t="s">
        <v>1784</v>
      </c>
      <c r="EG90" s="70">
        <v>8280356.0599999996</v>
      </c>
      <c r="EH90" s="72"/>
      <c r="EI90" s="70">
        <v>8977941</v>
      </c>
      <c r="EJ90" s="106"/>
      <c r="EK90" s="128" t="s">
        <v>2758</v>
      </c>
      <c r="EL90" s="70">
        <v>71600</v>
      </c>
      <c r="EM90" s="70">
        <v>2700</v>
      </c>
      <c r="EN90" s="70">
        <v>229653</v>
      </c>
      <c r="EO90" s="125">
        <v>222751</v>
      </c>
      <c r="EP90" s="70" t="s">
        <v>2758</v>
      </c>
      <c r="EQ90" s="70">
        <v>254869</v>
      </c>
      <c r="ER90" s="70">
        <v>158975</v>
      </c>
      <c r="ES90" s="70">
        <v>736023</v>
      </c>
      <c r="ET90" s="125">
        <v>276735</v>
      </c>
      <c r="EU90" s="72" t="s">
        <v>612</v>
      </c>
      <c r="EV90" s="70">
        <v>0</v>
      </c>
      <c r="EW90" s="70" t="s">
        <v>1601</v>
      </c>
      <c r="EX90" s="70">
        <v>0</v>
      </c>
      <c r="EY90" s="125" t="s">
        <v>260</v>
      </c>
      <c r="EZ90" s="51" t="s">
        <v>617</v>
      </c>
      <c r="FE90" s="70" t="s">
        <v>4496</v>
      </c>
      <c r="FF90" s="70">
        <v>121200</v>
      </c>
      <c r="FG90" s="72"/>
      <c r="FJ90" s="72" t="s">
        <v>36</v>
      </c>
      <c r="FK90" s="72"/>
      <c r="FL90" s="70" t="s">
        <v>124</v>
      </c>
      <c r="FM90" s="72"/>
      <c r="FN90" s="72"/>
      <c r="FT90" s="72" t="s">
        <v>606</v>
      </c>
      <c r="FU90" s="72"/>
      <c r="FV90" s="70" t="s">
        <v>124</v>
      </c>
      <c r="FW90" s="72"/>
      <c r="FX90" s="72"/>
      <c r="GD90" s="50" t="s">
        <v>601</v>
      </c>
      <c r="GI90" s="51" t="s">
        <v>602</v>
      </c>
      <c r="GN90" s="128" t="s">
        <v>1693</v>
      </c>
      <c r="GO90" s="70">
        <v>2230.69</v>
      </c>
      <c r="GP90" s="70">
        <v>2230.69</v>
      </c>
      <c r="GQ90" s="70">
        <v>3644.91</v>
      </c>
      <c r="GR90" s="70">
        <v>0</v>
      </c>
      <c r="GX90" s="72" t="s">
        <v>612</v>
      </c>
      <c r="GY90" s="70">
        <v>0</v>
      </c>
      <c r="GZ90" s="70" t="s">
        <v>1601</v>
      </c>
      <c r="HA90" s="70">
        <v>0</v>
      </c>
      <c r="HB90" s="70" t="s">
        <v>10181</v>
      </c>
      <c r="HC90" s="50" t="s">
        <v>593</v>
      </c>
      <c r="HM90" s="130" t="s">
        <v>611</v>
      </c>
      <c r="HN90" s="71">
        <v>39636.080000000002</v>
      </c>
      <c r="HO90" s="71" t="s">
        <v>236</v>
      </c>
      <c r="HP90" s="71">
        <v>7.32</v>
      </c>
      <c r="HQ90" s="139" t="s">
        <v>4703</v>
      </c>
      <c r="HW90" s="50" t="s">
        <v>593</v>
      </c>
      <c r="IB90" s="73" t="s">
        <v>609</v>
      </c>
      <c r="IC90" s="71">
        <v>0</v>
      </c>
      <c r="ID90" s="71" t="s">
        <v>1601</v>
      </c>
      <c r="IE90" s="71">
        <v>0</v>
      </c>
      <c r="IF90" s="73"/>
      <c r="IG90" s="72" t="s">
        <v>629</v>
      </c>
      <c r="IH90" s="70" t="s">
        <v>171</v>
      </c>
      <c r="IL90" s="69" t="s">
        <v>1790</v>
      </c>
      <c r="IM90" s="69" t="s">
        <v>1802</v>
      </c>
      <c r="IN90" s="69" t="s">
        <v>598</v>
      </c>
      <c r="IQ90" s="73" t="s">
        <v>609</v>
      </c>
      <c r="IR90" s="73"/>
      <c r="IS90" s="71" t="s">
        <v>124</v>
      </c>
      <c r="IT90" s="73"/>
      <c r="IU90" s="73"/>
      <c r="IV90" s="70" t="s">
        <v>11209</v>
      </c>
      <c r="IW90" s="70">
        <v>1600</v>
      </c>
      <c r="IX90" s="70">
        <v>18245</v>
      </c>
      <c r="JB90" s="72" t="s">
        <v>614</v>
      </c>
      <c r="JC90" s="72"/>
      <c r="JD90" s="70" t="s">
        <v>124</v>
      </c>
      <c r="JE90" s="72"/>
      <c r="JF90" s="126"/>
      <c r="JG90" s="69" t="s">
        <v>603</v>
      </c>
      <c r="JH90" s="69" t="s">
        <v>184</v>
      </c>
      <c r="JI90" s="69" t="s">
        <v>604</v>
      </c>
      <c r="JJ90" s="69" t="s">
        <v>605</v>
      </c>
      <c r="JK90" s="71" t="s">
        <v>11409</v>
      </c>
      <c r="JL90" s="71">
        <v>49.19</v>
      </c>
      <c r="JM90" s="71">
        <v>43.597807000000003</v>
      </c>
      <c r="JN90" s="71">
        <v>-84.767514000000006</v>
      </c>
      <c r="JP90" s="52" t="s">
        <v>185</v>
      </c>
      <c r="JU90" s="72" t="s">
        <v>606</v>
      </c>
      <c r="JV90" s="70">
        <v>779</v>
      </c>
      <c r="JW90" s="70" t="s">
        <v>185</v>
      </c>
      <c r="JX90" s="70">
        <v>0.83</v>
      </c>
      <c r="JY90" s="70" t="s">
        <v>11542</v>
      </c>
      <c r="JZ90" s="50" t="s">
        <v>619</v>
      </c>
      <c r="KE90" s="72" t="s">
        <v>608</v>
      </c>
      <c r="KF90" s="70">
        <v>0</v>
      </c>
      <c r="KG90" s="70" t="s">
        <v>1601</v>
      </c>
      <c r="KH90" s="70">
        <v>0</v>
      </c>
      <c r="KI90" s="70" t="s">
        <v>12573</v>
      </c>
    </row>
    <row r="91" spans="1:300" ht="96.5" thickBot="1">
      <c r="A91" s="71" t="s">
        <v>2385</v>
      </c>
      <c r="B91" s="71">
        <v>518921</v>
      </c>
      <c r="C91" s="71">
        <v>7301</v>
      </c>
      <c r="D91" s="71">
        <v>1285303</v>
      </c>
      <c r="E91" s="71">
        <v>1257465</v>
      </c>
      <c r="F91" s="71" t="s">
        <v>2050</v>
      </c>
      <c r="G91" s="71">
        <v>1074338</v>
      </c>
      <c r="H91" s="71">
        <v>677041</v>
      </c>
      <c r="I91" s="71">
        <v>3018675</v>
      </c>
      <c r="J91" s="71">
        <v>1695784</v>
      </c>
      <c r="K91" s="129" t="s">
        <v>2385</v>
      </c>
      <c r="L91" s="71">
        <v>301163</v>
      </c>
      <c r="M91" s="71">
        <v>193654</v>
      </c>
      <c r="N91" s="71">
        <v>1042783</v>
      </c>
      <c r="O91" s="139">
        <v>597387</v>
      </c>
      <c r="P91" s="70" t="s">
        <v>4330</v>
      </c>
      <c r="Q91" s="70">
        <v>183311</v>
      </c>
      <c r="R91" s="70">
        <v>114433</v>
      </c>
      <c r="U91" s="52" t="s">
        <v>1289</v>
      </c>
      <c r="Z91" s="70" t="s">
        <v>4097</v>
      </c>
      <c r="AA91" s="70">
        <v>350</v>
      </c>
      <c r="AB91" s="70">
        <v>350</v>
      </c>
      <c r="AE91" s="50" t="s">
        <v>601</v>
      </c>
      <c r="AF91"/>
      <c r="AG91"/>
      <c r="AH91"/>
      <c r="AI91"/>
      <c r="AJ91" s="71" t="s">
        <v>6202</v>
      </c>
      <c r="AK91" s="71">
        <v>243682</v>
      </c>
      <c r="AL91" s="71">
        <v>127494</v>
      </c>
      <c r="AT91" s="70" t="s">
        <v>1859</v>
      </c>
      <c r="AU91" s="70">
        <v>7.48</v>
      </c>
      <c r="AV91" s="70">
        <v>7.48</v>
      </c>
      <c r="AW91" s="70">
        <v>15.57</v>
      </c>
      <c r="AX91" s="70">
        <v>0</v>
      </c>
      <c r="BD91" s="70" t="s">
        <v>6917</v>
      </c>
      <c r="BE91" s="70">
        <v>0</v>
      </c>
      <c r="BF91" s="70">
        <v>48.899822999999998</v>
      </c>
      <c r="BG91" s="70">
        <v>2.2960950000000002</v>
      </c>
      <c r="BI91" s="70" t="s">
        <v>1851</v>
      </c>
      <c r="BJ91" s="70">
        <v>248</v>
      </c>
      <c r="BK91" s="70">
        <v>0</v>
      </c>
      <c r="BL91" s="70">
        <v>1193</v>
      </c>
      <c r="BM91" s="70">
        <v>470</v>
      </c>
      <c r="BS91" s="52" t="s">
        <v>621</v>
      </c>
      <c r="CH91" s="70" t="s">
        <v>1846</v>
      </c>
      <c r="CI91" s="70">
        <v>21.81</v>
      </c>
      <c r="CJ91" s="70">
        <v>57.45</v>
      </c>
      <c r="CK91" s="70">
        <v>113.76</v>
      </c>
      <c r="CL91" s="72"/>
      <c r="CM91" s="73" t="s">
        <v>615</v>
      </c>
      <c r="CN91" s="71">
        <v>0</v>
      </c>
      <c r="CO91" s="71" t="s">
        <v>1601</v>
      </c>
      <c r="CP91" s="71">
        <v>0</v>
      </c>
      <c r="CQ91" s="73"/>
      <c r="CW91" s="50" t="s">
        <v>599</v>
      </c>
      <c r="DG91" s="73" t="s">
        <v>611</v>
      </c>
      <c r="DH91" s="73"/>
      <c r="DI91" s="71" t="s">
        <v>124</v>
      </c>
      <c r="DJ91" s="73"/>
      <c r="DK91" s="73"/>
      <c r="DL91" s="50" t="s">
        <v>622</v>
      </c>
      <c r="DQ91" s="71" t="s">
        <v>1297</v>
      </c>
      <c r="DR91" s="73"/>
      <c r="DS91" s="71">
        <v>93</v>
      </c>
      <c r="DT91" s="71">
        <v>14235</v>
      </c>
      <c r="DU91" s="71">
        <v>13865</v>
      </c>
      <c r="DV91" s="71" t="s">
        <v>76</v>
      </c>
      <c r="DW91" s="71">
        <v>1839000</v>
      </c>
      <c r="DX91" s="71">
        <v>0</v>
      </c>
      <c r="DY91" s="71">
        <v>1808000</v>
      </c>
      <c r="DZ91" s="71">
        <v>2600</v>
      </c>
      <c r="EA91" s="70" t="s">
        <v>3805</v>
      </c>
      <c r="EB91" s="70">
        <v>666708</v>
      </c>
      <c r="EC91" s="70">
        <v>205141</v>
      </c>
      <c r="EF91" s="71" t="s">
        <v>686</v>
      </c>
      <c r="EG91" s="71">
        <v>7416.58</v>
      </c>
      <c r="EH91" s="73"/>
      <c r="EI91" s="71">
        <v>6494.62</v>
      </c>
      <c r="EJ91" s="73"/>
      <c r="EK91" s="129" t="s">
        <v>2385</v>
      </c>
      <c r="EL91" s="71">
        <v>61600</v>
      </c>
      <c r="EM91" s="71">
        <v>50900</v>
      </c>
      <c r="EN91" s="71">
        <v>132578</v>
      </c>
      <c r="EO91" s="139">
        <v>37045</v>
      </c>
      <c r="EP91" s="71" t="s">
        <v>2385</v>
      </c>
      <c r="EQ91" s="71">
        <v>54845</v>
      </c>
      <c r="ER91" s="71">
        <v>28194</v>
      </c>
      <c r="ES91" s="71">
        <v>130539</v>
      </c>
      <c r="ET91" s="139">
        <v>68024</v>
      </c>
      <c r="EU91" s="73" t="s">
        <v>613</v>
      </c>
      <c r="EV91" s="71">
        <v>0</v>
      </c>
      <c r="EW91" s="71" t="s">
        <v>1601</v>
      </c>
      <c r="EX91" s="71">
        <v>0</v>
      </c>
      <c r="EY91" s="139" t="s">
        <v>260</v>
      </c>
      <c r="EZ91" s="52" t="s">
        <v>182</v>
      </c>
      <c r="FE91" s="50" t="s">
        <v>599</v>
      </c>
      <c r="FJ91" s="50" t="s">
        <v>616</v>
      </c>
      <c r="FO91" s="51" t="s">
        <v>602</v>
      </c>
      <c r="FT91" s="73" t="s">
        <v>607</v>
      </c>
      <c r="FU91" s="73"/>
      <c r="FV91" s="71" t="s">
        <v>124</v>
      </c>
      <c r="FW91" s="73"/>
      <c r="FX91" s="73"/>
      <c r="GI91" s="69"/>
      <c r="GJ91" s="69" t="s">
        <v>603</v>
      </c>
      <c r="GK91" s="69" t="s">
        <v>184</v>
      </c>
      <c r="GL91" s="69" t="s">
        <v>604</v>
      </c>
      <c r="GM91" s="69" t="s">
        <v>605</v>
      </c>
      <c r="GN91" s="129" t="s">
        <v>577</v>
      </c>
      <c r="GO91" s="71">
        <v>18615.48</v>
      </c>
      <c r="GP91" s="71">
        <v>2484.4299999999998</v>
      </c>
      <c r="GQ91" s="71">
        <v>45321.31</v>
      </c>
      <c r="GR91" s="71">
        <v>38651.410000000003</v>
      </c>
      <c r="GX91" s="73" t="s">
        <v>613</v>
      </c>
      <c r="GY91" s="71">
        <v>119</v>
      </c>
      <c r="GZ91" s="71" t="s">
        <v>185</v>
      </c>
      <c r="HA91" s="71">
        <v>0.04</v>
      </c>
      <c r="HB91" s="71" t="s">
        <v>10182</v>
      </c>
      <c r="HH91" s="51" t="s">
        <v>1301</v>
      </c>
      <c r="HM91" s="127" t="s">
        <v>612</v>
      </c>
      <c r="HN91" s="70">
        <v>0</v>
      </c>
      <c r="HO91" s="70" t="s">
        <v>1601</v>
      </c>
      <c r="HP91" s="70">
        <v>0</v>
      </c>
      <c r="HQ91" s="125" t="s">
        <v>4704</v>
      </c>
      <c r="HR91" s="51" t="s">
        <v>602</v>
      </c>
      <c r="IB91" s="72" t="s">
        <v>610</v>
      </c>
      <c r="IC91" s="70">
        <v>0</v>
      </c>
      <c r="ID91" s="70" t="s">
        <v>1601</v>
      </c>
      <c r="IE91" s="70">
        <v>0</v>
      </c>
      <c r="IF91" s="72"/>
      <c r="IG91" s="73" t="s">
        <v>630</v>
      </c>
      <c r="IH91" s="71" t="s">
        <v>171</v>
      </c>
      <c r="IL91" s="70" t="s">
        <v>3943</v>
      </c>
      <c r="IM91" s="70">
        <v>209746.42</v>
      </c>
      <c r="IN91" s="70">
        <v>209746.42</v>
      </c>
      <c r="IQ91" s="72" t="s">
        <v>610</v>
      </c>
      <c r="IR91" s="72"/>
      <c r="IS91" s="70" t="s">
        <v>124</v>
      </c>
      <c r="IT91" s="72"/>
      <c r="IU91" s="72"/>
      <c r="IV91" s="71" t="s">
        <v>11210</v>
      </c>
      <c r="IW91" s="71">
        <v>20874</v>
      </c>
      <c r="IX91" s="71">
        <v>64439</v>
      </c>
      <c r="JB91" s="73" t="s">
        <v>615</v>
      </c>
      <c r="JC91" s="73"/>
      <c r="JD91" s="71" t="s">
        <v>124</v>
      </c>
      <c r="JE91" s="73"/>
      <c r="JF91" s="127" t="s">
        <v>606</v>
      </c>
      <c r="JG91" s="70">
        <v>37084510</v>
      </c>
      <c r="JH91" s="70" t="s">
        <v>185</v>
      </c>
      <c r="JI91" s="70">
        <v>0.13</v>
      </c>
      <c r="JJ91" s="70" t="s">
        <v>4902</v>
      </c>
      <c r="JK91" s="70" t="s">
        <v>11410</v>
      </c>
      <c r="JL91" s="70">
        <v>147.30000000000001</v>
      </c>
      <c r="JM91" s="70">
        <v>47.636429</v>
      </c>
      <c r="JN91" s="70">
        <v>18.071041000000001</v>
      </c>
      <c r="JU91" s="73" t="s">
        <v>607</v>
      </c>
      <c r="JV91" s="71">
        <v>21226</v>
      </c>
      <c r="JW91" s="71" t="s">
        <v>185</v>
      </c>
      <c r="JX91" s="71">
        <v>22.64</v>
      </c>
      <c r="JY91" s="71" t="s">
        <v>11542</v>
      </c>
      <c r="KE91" s="73" t="s">
        <v>609</v>
      </c>
      <c r="KF91" s="71">
        <v>0</v>
      </c>
      <c r="KG91" s="71" t="s">
        <v>1601</v>
      </c>
      <c r="KH91" s="71">
        <v>0</v>
      </c>
      <c r="KI91" s="71" t="s">
        <v>12574</v>
      </c>
      <c r="KJ91" s="50" t="s">
        <v>619</v>
      </c>
    </row>
    <row r="92" spans="1:300" ht="216.5" thickBot="1">
      <c r="A92" s="70" t="s">
        <v>1785</v>
      </c>
      <c r="B92" s="70">
        <v>23517</v>
      </c>
      <c r="C92" s="70">
        <v>751</v>
      </c>
      <c r="D92" s="70">
        <v>107089</v>
      </c>
      <c r="E92" s="70">
        <v>104776</v>
      </c>
      <c r="F92" s="50" t="s">
        <v>593</v>
      </c>
      <c r="K92" s="128" t="s">
        <v>1785</v>
      </c>
      <c r="L92" s="70">
        <v>58250</v>
      </c>
      <c r="M92" s="70">
        <v>45385</v>
      </c>
      <c r="N92" s="70">
        <v>226918</v>
      </c>
      <c r="O92" s="125">
        <v>144155</v>
      </c>
      <c r="P92" s="50" t="s">
        <v>599</v>
      </c>
      <c r="U92" s="52" t="s">
        <v>1787</v>
      </c>
      <c r="Z92" s="50" t="s">
        <v>599</v>
      </c>
      <c r="AE92"/>
      <c r="AF92"/>
      <c r="AG92"/>
      <c r="AH92"/>
      <c r="AI92"/>
      <c r="AJ92" s="50" t="s">
        <v>599</v>
      </c>
      <c r="AO92" s="51" t="s">
        <v>617</v>
      </c>
      <c r="AT92" s="71" t="s">
        <v>1411</v>
      </c>
      <c r="AU92" s="71">
        <v>116.43</v>
      </c>
      <c r="AV92" s="71">
        <v>116.43</v>
      </c>
      <c r="AW92" s="71">
        <v>125.44</v>
      </c>
      <c r="AX92" s="71">
        <v>0</v>
      </c>
      <c r="BD92" s="71" t="s">
        <v>6918</v>
      </c>
      <c r="BE92" s="71">
        <v>65.709999999999994</v>
      </c>
      <c r="BF92" s="71">
        <v>48.904252</v>
      </c>
      <c r="BG92" s="71">
        <v>2.3683149999999999</v>
      </c>
      <c r="BI92" s="71" t="s">
        <v>576</v>
      </c>
      <c r="BJ92" s="71">
        <v>1084</v>
      </c>
      <c r="BK92" s="71">
        <v>0</v>
      </c>
      <c r="BL92" s="71">
        <v>2357</v>
      </c>
      <c r="BM92" s="71">
        <v>0</v>
      </c>
      <c r="BN92" s="51" t="s">
        <v>623</v>
      </c>
      <c r="BX92" s="51" t="s">
        <v>623</v>
      </c>
      <c r="CH92" s="71" t="s">
        <v>80</v>
      </c>
      <c r="CI92" s="71">
        <v>40.35</v>
      </c>
      <c r="CJ92" s="71">
        <v>116.31</v>
      </c>
      <c r="CK92" s="71">
        <v>333.57</v>
      </c>
      <c r="CL92" s="73"/>
      <c r="CM92" s="72" t="s">
        <v>36</v>
      </c>
      <c r="CN92" s="72"/>
      <c r="CO92" s="70" t="s">
        <v>124</v>
      </c>
      <c r="CP92" s="72"/>
      <c r="CQ92" s="72"/>
      <c r="DG92" s="72" t="s">
        <v>612</v>
      </c>
      <c r="DH92" s="72"/>
      <c r="DI92" s="70" t="s">
        <v>124</v>
      </c>
      <c r="DJ92" s="72"/>
      <c r="DK92" s="72"/>
      <c r="DQ92" s="70" t="s">
        <v>1298</v>
      </c>
      <c r="DR92" s="72"/>
      <c r="DS92" s="70">
        <v>3624</v>
      </c>
      <c r="DT92" s="70">
        <v>142867</v>
      </c>
      <c r="DU92" s="70">
        <v>136783</v>
      </c>
      <c r="DV92" s="70" t="s">
        <v>1598</v>
      </c>
      <c r="DW92" s="70">
        <v>1373000</v>
      </c>
      <c r="DX92" s="70">
        <v>0</v>
      </c>
      <c r="DY92" s="70">
        <v>2557000</v>
      </c>
      <c r="DZ92" s="70">
        <v>50</v>
      </c>
      <c r="EA92" s="71" t="s">
        <v>3806</v>
      </c>
      <c r="EB92" s="71">
        <v>0</v>
      </c>
      <c r="EC92" s="71">
        <v>0</v>
      </c>
      <c r="EF92" s="70" t="s">
        <v>1786</v>
      </c>
      <c r="EG92" s="70">
        <v>3680.17</v>
      </c>
      <c r="EH92" s="72"/>
      <c r="EI92" s="70">
        <v>3144.08</v>
      </c>
      <c r="EJ92" s="72"/>
      <c r="EK92" s="128" t="s">
        <v>2384</v>
      </c>
      <c r="EL92" s="70">
        <v>119100</v>
      </c>
      <c r="EM92" s="70">
        <v>110100</v>
      </c>
      <c r="EN92" s="70">
        <v>232592</v>
      </c>
      <c r="EO92" s="125">
        <v>14417</v>
      </c>
      <c r="EP92" s="70" t="s">
        <v>2384</v>
      </c>
      <c r="EQ92" s="70">
        <v>126667</v>
      </c>
      <c r="ER92" s="70">
        <v>126667</v>
      </c>
      <c r="ES92" s="70">
        <v>188616</v>
      </c>
      <c r="ET92" s="125">
        <v>0</v>
      </c>
      <c r="EU92" s="72" t="s">
        <v>614</v>
      </c>
      <c r="EV92" s="70">
        <v>0</v>
      </c>
      <c r="EW92" s="70" t="s">
        <v>1601</v>
      </c>
      <c r="EX92" s="70">
        <v>0</v>
      </c>
      <c r="EY92" s="125" t="s">
        <v>260</v>
      </c>
      <c r="FO92" s="69"/>
      <c r="FP92" s="69" t="s">
        <v>603</v>
      </c>
      <c r="FQ92" s="69" t="s">
        <v>184</v>
      </c>
      <c r="FR92" s="69" t="s">
        <v>604</v>
      </c>
      <c r="FS92" s="69" t="s">
        <v>605</v>
      </c>
      <c r="FT92" s="72" t="s">
        <v>608</v>
      </c>
      <c r="FU92" s="72"/>
      <c r="FV92" s="70" t="s">
        <v>124</v>
      </c>
      <c r="FW92" s="72"/>
      <c r="FX92" s="72"/>
      <c r="FY92" s="51" t="s">
        <v>1789</v>
      </c>
      <c r="GI92" s="72" t="s">
        <v>606</v>
      </c>
      <c r="GJ92" s="70">
        <v>0</v>
      </c>
      <c r="GK92" s="70" t="s">
        <v>1601</v>
      </c>
      <c r="GL92" s="70">
        <v>0</v>
      </c>
      <c r="GM92" s="70" t="s">
        <v>35</v>
      </c>
      <c r="GN92" s="143" t="s">
        <v>1598</v>
      </c>
      <c r="GO92" s="902">
        <v>4062.24</v>
      </c>
      <c r="GP92" s="902">
        <v>4636.8599999999997</v>
      </c>
      <c r="GQ92" s="902">
        <v>12012.03</v>
      </c>
      <c r="GR92" s="902">
        <v>0</v>
      </c>
      <c r="GS92" s="51" t="s">
        <v>602</v>
      </c>
      <c r="GX92" s="72" t="s">
        <v>614</v>
      </c>
      <c r="GY92" s="70">
        <v>0</v>
      </c>
      <c r="GZ92" s="70" t="s">
        <v>1601</v>
      </c>
      <c r="HA92" s="70">
        <v>0</v>
      </c>
      <c r="HB92" s="70" t="s">
        <v>10183</v>
      </c>
      <c r="HH92" s="69" t="s">
        <v>1292</v>
      </c>
      <c r="HI92" s="69" t="s">
        <v>597</v>
      </c>
      <c r="HJ92" s="69" t="s">
        <v>598</v>
      </c>
      <c r="HM92" s="130" t="s">
        <v>613</v>
      </c>
      <c r="HN92" s="71">
        <v>0</v>
      </c>
      <c r="HO92" s="71" t="s">
        <v>1601</v>
      </c>
      <c r="HP92" s="71">
        <v>0</v>
      </c>
      <c r="HQ92" s="139" t="s">
        <v>4705</v>
      </c>
      <c r="HR92" s="69"/>
      <c r="HS92" s="69" t="s">
        <v>603</v>
      </c>
      <c r="HT92" s="69" t="s">
        <v>184</v>
      </c>
      <c r="HU92" s="69" t="s">
        <v>604</v>
      </c>
      <c r="HV92" s="69" t="s">
        <v>605</v>
      </c>
      <c r="IB92" s="73" t="s">
        <v>611</v>
      </c>
      <c r="IC92" s="71">
        <v>0</v>
      </c>
      <c r="ID92" s="71" t="s">
        <v>1601</v>
      </c>
      <c r="IE92" s="71">
        <v>0</v>
      </c>
      <c r="IF92" s="73"/>
      <c r="IG92" s="50" t="s">
        <v>631</v>
      </c>
      <c r="IL92" s="71" t="s">
        <v>3944</v>
      </c>
      <c r="IM92" s="71">
        <v>115290.57</v>
      </c>
      <c r="IN92" s="71">
        <v>115290.57</v>
      </c>
      <c r="IQ92" s="73" t="s">
        <v>611</v>
      </c>
      <c r="IR92" s="71">
        <v>47921</v>
      </c>
      <c r="IS92" s="71" t="s">
        <v>236</v>
      </c>
      <c r="IT92" s="71">
        <v>9</v>
      </c>
      <c r="IU92" s="71" t="s">
        <v>11027</v>
      </c>
      <c r="IV92" s="70" t="s">
        <v>11211</v>
      </c>
      <c r="IW92" s="70">
        <v>22260</v>
      </c>
      <c r="IX92" s="70">
        <v>14126</v>
      </c>
      <c r="JB92" s="72" t="s">
        <v>36</v>
      </c>
      <c r="JC92" s="72"/>
      <c r="JD92" s="70" t="s">
        <v>124</v>
      </c>
      <c r="JE92" s="72"/>
      <c r="JF92" s="130" t="s">
        <v>607</v>
      </c>
      <c r="JG92" s="71">
        <v>1088</v>
      </c>
      <c r="JH92" s="71" t="s">
        <v>185</v>
      </c>
      <c r="JI92" s="71">
        <v>0.03</v>
      </c>
      <c r="JJ92" s="71" t="s">
        <v>4903</v>
      </c>
      <c r="JK92" s="71" t="s">
        <v>11411</v>
      </c>
      <c r="JL92" s="71">
        <v>323.20999999999998</v>
      </c>
      <c r="JM92" s="71">
        <v>5.4163930000000002</v>
      </c>
      <c r="JN92" s="71">
        <v>100.332679</v>
      </c>
      <c r="JP92" s="50" t="s">
        <v>601</v>
      </c>
      <c r="JU92" s="72" t="s">
        <v>608</v>
      </c>
      <c r="JV92" s="70">
        <v>0</v>
      </c>
      <c r="JW92" s="70" t="s">
        <v>1601</v>
      </c>
      <c r="JX92" s="70">
        <v>0</v>
      </c>
      <c r="JY92" s="72"/>
      <c r="KE92" s="72" t="s">
        <v>610</v>
      </c>
      <c r="KF92" s="70">
        <v>0</v>
      </c>
      <c r="KG92" s="70" t="s">
        <v>1601</v>
      </c>
      <c r="KH92" s="70">
        <v>0</v>
      </c>
      <c r="KI92" s="70" t="s">
        <v>12575</v>
      </c>
    </row>
    <row r="93" spans="1:300" ht="176.5" thickBot="1">
      <c r="A93" s="71" t="s">
        <v>686</v>
      </c>
      <c r="B93" s="71">
        <v>1929808</v>
      </c>
      <c r="C93" s="71">
        <v>744</v>
      </c>
      <c r="D93" s="71">
        <v>5426563</v>
      </c>
      <c r="E93" s="71">
        <v>5387573</v>
      </c>
      <c r="K93" s="129" t="s">
        <v>686</v>
      </c>
      <c r="L93" s="71">
        <v>520837</v>
      </c>
      <c r="M93" s="71">
        <v>480028</v>
      </c>
      <c r="N93" s="71">
        <v>1521253</v>
      </c>
      <c r="O93" s="139">
        <v>426618</v>
      </c>
      <c r="U93" s="52" t="s">
        <v>580</v>
      </c>
      <c r="AE93"/>
      <c r="AF93"/>
      <c r="AG93"/>
      <c r="AH93"/>
      <c r="AI93"/>
      <c r="AO93" s="52" t="s">
        <v>240</v>
      </c>
      <c r="AT93" s="50" t="s">
        <v>593</v>
      </c>
      <c r="AY93" s="51" t="s">
        <v>600</v>
      </c>
      <c r="BD93" s="70" t="s">
        <v>6919</v>
      </c>
      <c r="BE93" s="70">
        <v>0</v>
      </c>
      <c r="BF93" s="70">
        <v>48.914726000000002</v>
      </c>
      <c r="BG93" s="70">
        <v>2.3623980000000002</v>
      </c>
      <c r="BI93" s="70" t="s">
        <v>1854</v>
      </c>
      <c r="BJ93" s="70">
        <v>82</v>
      </c>
      <c r="BK93" s="70">
        <v>0</v>
      </c>
      <c r="BL93" s="70">
        <v>18566</v>
      </c>
      <c r="BM93" s="70">
        <v>18398</v>
      </c>
      <c r="BN93" s="69"/>
      <c r="BO93" s="69" t="s">
        <v>624</v>
      </c>
      <c r="BS93" s="50" t="s">
        <v>622</v>
      </c>
      <c r="BX93" s="69"/>
      <c r="BY93" s="69" t="s">
        <v>624</v>
      </c>
      <c r="CH93" s="70" t="s">
        <v>1847</v>
      </c>
      <c r="CI93" s="70">
        <v>48.35</v>
      </c>
      <c r="CJ93" s="70">
        <v>47.98</v>
      </c>
      <c r="CK93" s="70">
        <v>836.72</v>
      </c>
      <c r="CL93" s="72"/>
      <c r="CM93" s="50" t="s">
        <v>616</v>
      </c>
      <c r="CR93" s="51" t="s">
        <v>700</v>
      </c>
      <c r="DG93" s="73" t="s">
        <v>613</v>
      </c>
      <c r="DH93" s="73"/>
      <c r="DI93" s="71" t="s">
        <v>124</v>
      </c>
      <c r="DJ93" s="73"/>
      <c r="DK93" s="73"/>
      <c r="DQ93" s="71" t="s">
        <v>1299</v>
      </c>
      <c r="DR93" s="73"/>
      <c r="DS93" s="71">
        <v>5017</v>
      </c>
      <c r="DT93" s="71">
        <v>194160</v>
      </c>
      <c r="DU93" s="71">
        <v>185652</v>
      </c>
      <c r="DV93" s="71" t="s">
        <v>1405</v>
      </c>
      <c r="DW93" s="71">
        <v>114000</v>
      </c>
      <c r="DX93" s="71">
        <v>0</v>
      </c>
      <c r="DY93" s="71">
        <v>10000</v>
      </c>
      <c r="DZ93" s="71">
        <v>200</v>
      </c>
      <c r="EA93" s="70" t="s">
        <v>3807</v>
      </c>
      <c r="EB93" s="70">
        <v>0</v>
      </c>
      <c r="EC93" s="70">
        <v>0</v>
      </c>
      <c r="EF93" s="71" t="s">
        <v>1785</v>
      </c>
      <c r="EG93" s="71">
        <v>10024</v>
      </c>
      <c r="EH93" s="73"/>
      <c r="EI93" s="71">
        <v>20337.16</v>
      </c>
      <c r="EJ93" s="73"/>
      <c r="EK93" s="50" t="s">
        <v>593</v>
      </c>
      <c r="EP93" s="50" t="s">
        <v>593</v>
      </c>
      <c r="EU93" s="73" t="s">
        <v>615</v>
      </c>
      <c r="EV93" s="71">
        <v>0</v>
      </c>
      <c r="EW93" s="71" t="s">
        <v>1601</v>
      </c>
      <c r="EX93" s="71">
        <v>0</v>
      </c>
      <c r="EY93" s="139" t="s">
        <v>260</v>
      </c>
      <c r="EZ93" s="50" t="s">
        <v>618</v>
      </c>
      <c r="FO93" s="72" t="s">
        <v>606</v>
      </c>
      <c r="FP93" s="72"/>
      <c r="FQ93" s="70" t="s">
        <v>124</v>
      </c>
      <c r="FR93" s="72"/>
      <c r="FS93" s="72"/>
      <c r="FT93" s="73" t="s">
        <v>609</v>
      </c>
      <c r="FU93" s="73"/>
      <c r="FV93" s="71" t="s">
        <v>124</v>
      </c>
      <c r="FW93" s="73"/>
      <c r="FX93" s="73"/>
      <c r="FY93" s="69" t="s">
        <v>1790</v>
      </c>
      <c r="FZ93" s="69" t="s">
        <v>574</v>
      </c>
      <c r="GA93" s="69" t="s">
        <v>1791</v>
      </c>
      <c r="GB93" s="69" t="s">
        <v>1792</v>
      </c>
      <c r="GD93" s="51" t="s">
        <v>602</v>
      </c>
      <c r="GI93" s="73" t="s">
        <v>607</v>
      </c>
      <c r="GJ93" s="71">
        <v>28232</v>
      </c>
      <c r="GK93" s="71" t="s">
        <v>185</v>
      </c>
      <c r="GL93" s="71">
        <v>2.73</v>
      </c>
      <c r="GM93" s="71" t="s">
        <v>9775</v>
      </c>
      <c r="GN93" s="144" t="s">
        <v>3563</v>
      </c>
      <c r="GO93" s="904"/>
      <c r="GP93" s="904"/>
      <c r="GQ93" s="904"/>
      <c r="GR93" s="904"/>
      <c r="GS93" s="69"/>
      <c r="GT93" s="69" t="s">
        <v>603</v>
      </c>
      <c r="GU93" s="69" t="s">
        <v>184</v>
      </c>
      <c r="GV93" s="69" t="s">
        <v>604</v>
      </c>
      <c r="GW93" s="69" t="s">
        <v>605</v>
      </c>
      <c r="GX93" s="73" t="s">
        <v>615</v>
      </c>
      <c r="GY93" s="71">
        <v>0</v>
      </c>
      <c r="GZ93" s="71" t="s">
        <v>1601</v>
      </c>
      <c r="HA93" s="71">
        <v>0</v>
      </c>
      <c r="HB93" s="71" t="s">
        <v>10184</v>
      </c>
      <c r="HC93" s="51" t="s">
        <v>594</v>
      </c>
      <c r="HH93" s="70" t="s">
        <v>10492</v>
      </c>
      <c r="HI93" s="70">
        <v>52200</v>
      </c>
      <c r="HJ93" s="70">
        <v>49528</v>
      </c>
      <c r="HM93" s="127" t="s">
        <v>614</v>
      </c>
      <c r="HN93" s="70">
        <v>0</v>
      </c>
      <c r="HO93" s="70" t="s">
        <v>1601</v>
      </c>
      <c r="HP93" s="70">
        <v>0</v>
      </c>
      <c r="HQ93" s="125" t="s">
        <v>4706</v>
      </c>
      <c r="HR93" s="72" t="s">
        <v>606</v>
      </c>
      <c r="HS93" s="70">
        <v>688</v>
      </c>
      <c r="HT93" s="70" t="s">
        <v>236</v>
      </c>
      <c r="HU93" s="70">
        <v>25</v>
      </c>
      <c r="HV93" s="70" t="s">
        <v>10676</v>
      </c>
      <c r="HW93" s="51" t="s">
        <v>594</v>
      </c>
      <c r="IB93" s="72" t="s">
        <v>612</v>
      </c>
      <c r="IC93" s="70">
        <v>0</v>
      </c>
      <c r="ID93" s="70" t="s">
        <v>1601</v>
      </c>
      <c r="IE93" s="70">
        <v>0</v>
      </c>
      <c r="IF93" s="72"/>
      <c r="IL93" s="70" t="s">
        <v>3945</v>
      </c>
      <c r="IM93" s="70">
        <v>229902.37</v>
      </c>
      <c r="IN93" s="70">
        <v>229902.37</v>
      </c>
      <c r="IQ93" s="72" t="s">
        <v>612</v>
      </c>
      <c r="IR93" s="72"/>
      <c r="IS93" s="70" t="s">
        <v>124</v>
      </c>
      <c r="IT93" s="72"/>
      <c r="IU93" s="72"/>
      <c r="IV93" s="71" t="s">
        <v>11212</v>
      </c>
      <c r="IW93" s="71">
        <v>0</v>
      </c>
      <c r="IX93" s="71">
        <v>1980</v>
      </c>
      <c r="JB93" s="50" t="s">
        <v>616</v>
      </c>
      <c r="JF93" s="127" t="s">
        <v>608</v>
      </c>
      <c r="JG93" s="72"/>
      <c r="JH93" s="70" t="s">
        <v>124</v>
      </c>
      <c r="JI93" s="72"/>
      <c r="JJ93" s="72"/>
      <c r="JK93" s="70" t="s">
        <v>8436</v>
      </c>
      <c r="JL93" s="70">
        <v>1825.04</v>
      </c>
      <c r="JM93" s="70">
        <v>18.520430000000001</v>
      </c>
      <c r="JN93" s="70">
        <v>73.856744000000006</v>
      </c>
      <c r="JU93" s="73" t="s">
        <v>609</v>
      </c>
      <c r="JV93" s="71">
        <v>0</v>
      </c>
      <c r="JW93" s="71" t="s">
        <v>1601</v>
      </c>
      <c r="JX93" s="71">
        <v>0</v>
      </c>
      <c r="JY93" s="73"/>
      <c r="JZ93" s="51" t="s">
        <v>620</v>
      </c>
      <c r="KE93" s="73" t="s">
        <v>611</v>
      </c>
      <c r="KF93" s="71">
        <v>1071.9000000000001</v>
      </c>
      <c r="KG93" s="71" t="s">
        <v>236</v>
      </c>
      <c r="KH93" s="71">
        <v>1.5</v>
      </c>
      <c r="KI93" s="71" t="s">
        <v>12576</v>
      </c>
    </row>
    <row r="94" spans="1:300" ht="168.5" thickBot="1">
      <c r="A94" s="50" t="s">
        <v>593</v>
      </c>
      <c r="K94" s="50" t="s">
        <v>593</v>
      </c>
      <c r="AE94" s="51" t="s">
        <v>602</v>
      </c>
      <c r="AF94"/>
      <c r="AG94"/>
      <c r="AH94"/>
      <c r="AI94"/>
      <c r="AY94" s="52" t="s">
        <v>236</v>
      </c>
      <c r="BD94" s="71" t="s">
        <v>6920</v>
      </c>
      <c r="BE94" s="71">
        <v>0</v>
      </c>
      <c r="BF94" s="71">
        <v>48.780484999999999</v>
      </c>
      <c r="BG94" s="71">
        <v>2.2037990000000001</v>
      </c>
      <c r="BI94" s="71" t="s">
        <v>1859</v>
      </c>
      <c r="BJ94" s="71">
        <v>1461</v>
      </c>
      <c r="BK94" s="71">
        <v>0</v>
      </c>
      <c r="BL94" s="71">
        <v>2380</v>
      </c>
      <c r="BM94" s="71">
        <v>0</v>
      </c>
      <c r="BN94" s="72" t="s">
        <v>625</v>
      </c>
      <c r="BO94" s="70" t="s">
        <v>132</v>
      </c>
      <c r="BX94" s="72" t="s">
        <v>625</v>
      </c>
      <c r="BY94" s="70" t="s">
        <v>132</v>
      </c>
      <c r="CH94" s="71" t="s">
        <v>1404</v>
      </c>
      <c r="CI94" s="71">
        <v>8.7200000000000006</v>
      </c>
      <c r="CJ94" s="71">
        <v>11.04</v>
      </c>
      <c r="CK94" s="71">
        <v>32.340000000000003</v>
      </c>
      <c r="CL94" s="73"/>
      <c r="CR94" s="69"/>
      <c r="CS94" s="69" t="s">
        <v>701</v>
      </c>
      <c r="CW94" s="51" t="s">
        <v>600</v>
      </c>
      <c r="DG94" s="72" t="s">
        <v>614</v>
      </c>
      <c r="DH94" s="72"/>
      <c r="DI94" s="70" t="s">
        <v>124</v>
      </c>
      <c r="DJ94" s="72"/>
      <c r="DK94" s="72"/>
      <c r="DL94" s="51" t="s">
        <v>623</v>
      </c>
      <c r="DQ94" s="50" t="s">
        <v>593</v>
      </c>
      <c r="DV94" s="70" t="s">
        <v>691</v>
      </c>
      <c r="DW94" s="70">
        <v>87000</v>
      </c>
      <c r="DX94" s="70">
        <v>0</v>
      </c>
      <c r="DY94" s="70">
        <v>118000</v>
      </c>
      <c r="DZ94" s="70">
        <v>33400</v>
      </c>
      <c r="EA94" s="71" t="s">
        <v>3808</v>
      </c>
      <c r="EB94" s="71">
        <v>0</v>
      </c>
      <c r="EC94" s="71">
        <v>0</v>
      </c>
      <c r="EF94" s="50" t="s">
        <v>593</v>
      </c>
      <c r="EU94" s="72" t="s">
        <v>36</v>
      </c>
      <c r="EV94" s="70">
        <v>0</v>
      </c>
      <c r="EW94" s="70" t="s">
        <v>1601</v>
      </c>
      <c r="EX94" s="70">
        <v>0</v>
      </c>
      <c r="EY94" s="125" t="s">
        <v>260</v>
      </c>
      <c r="FE94" s="51" t="s">
        <v>600</v>
      </c>
      <c r="FJ94" s="51" t="s">
        <v>617</v>
      </c>
      <c r="FO94" s="73" t="s">
        <v>607</v>
      </c>
      <c r="FP94" s="73"/>
      <c r="FQ94" s="71" t="s">
        <v>124</v>
      </c>
      <c r="FR94" s="73"/>
      <c r="FS94" s="73"/>
      <c r="FT94" s="72" t="s">
        <v>610</v>
      </c>
      <c r="FU94" s="72"/>
      <c r="FV94" s="70" t="s">
        <v>124</v>
      </c>
      <c r="FW94" s="72"/>
      <c r="FX94" s="72"/>
      <c r="FY94" s="70" t="s">
        <v>9509</v>
      </c>
      <c r="FZ94" s="70">
        <v>163475</v>
      </c>
      <c r="GA94" s="70">
        <v>39.463799999999999</v>
      </c>
      <c r="GB94" s="70">
        <v>116.30249999999999</v>
      </c>
      <c r="GD94" s="69"/>
      <c r="GE94" s="69" t="s">
        <v>603</v>
      </c>
      <c r="GF94" s="69" t="s">
        <v>184</v>
      </c>
      <c r="GG94" s="69" t="s">
        <v>604</v>
      </c>
      <c r="GH94" s="124" t="s">
        <v>605</v>
      </c>
      <c r="GI94" s="72" t="s">
        <v>608</v>
      </c>
      <c r="GJ94" s="70">
        <v>0</v>
      </c>
      <c r="GK94" s="70" t="s">
        <v>1601</v>
      </c>
      <c r="GL94" s="70">
        <v>0</v>
      </c>
      <c r="GM94" s="70" t="s">
        <v>35</v>
      </c>
      <c r="GN94" s="50" t="s">
        <v>593</v>
      </c>
      <c r="GS94" s="72" t="s">
        <v>606</v>
      </c>
      <c r="GT94" s="70">
        <v>4000</v>
      </c>
      <c r="GU94" s="70" t="s">
        <v>171</v>
      </c>
      <c r="GV94" s="70">
        <v>2.2599999999999998</v>
      </c>
      <c r="GW94" s="70" t="s">
        <v>9952</v>
      </c>
      <c r="GX94" s="72" t="s">
        <v>36</v>
      </c>
      <c r="GY94" s="70">
        <v>34980</v>
      </c>
      <c r="GZ94" s="70" t="s">
        <v>236</v>
      </c>
      <c r="HA94" s="70">
        <v>11.3</v>
      </c>
      <c r="HB94" s="70" t="s">
        <v>10185</v>
      </c>
      <c r="HC94" s="52" t="s">
        <v>1787</v>
      </c>
      <c r="HH94" s="71" t="s">
        <v>10493</v>
      </c>
      <c r="HI94" s="71">
        <v>532428</v>
      </c>
      <c r="HJ94" s="71">
        <v>532428</v>
      </c>
      <c r="HM94" s="130" t="s">
        <v>615</v>
      </c>
      <c r="HN94" s="71">
        <v>0</v>
      </c>
      <c r="HO94" s="71" t="s">
        <v>1601</v>
      </c>
      <c r="HP94" s="71">
        <v>0</v>
      </c>
      <c r="HQ94" s="139" t="s">
        <v>4707</v>
      </c>
      <c r="HR94" s="73" t="s">
        <v>607</v>
      </c>
      <c r="HS94" s="71">
        <v>4633</v>
      </c>
      <c r="HT94" s="71" t="s">
        <v>185</v>
      </c>
      <c r="HU94" s="71">
        <v>8</v>
      </c>
      <c r="HV94" s="71" t="s">
        <v>10677</v>
      </c>
      <c r="HW94" s="52" t="s">
        <v>1289</v>
      </c>
      <c r="IB94" s="73" t="s">
        <v>613</v>
      </c>
      <c r="IC94" s="71">
        <v>0</v>
      </c>
      <c r="ID94" s="71" t="s">
        <v>1601</v>
      </c>
      <c r="IE94" s="71">
        <v>0</v>
      </c>
      <c r="IF94" s="73"/>
      <c r="IL94" s="71" t="s">
        <v>3946</v>
      </c>
      <c r="IM94" s="71">
        <v>31535.87</v>
      </c>
      <c r="IN94" s="71">
        <v>31535.87</v>
      </c>
      <c r="IQ94" s="73" t="s">
        <v>613</v>
      </c>
      <c r="IR94" s="73"/>
      <c r="IS94" s="71" t="s">
        <v>124</v>
      </c>
      <c r="IT94" s="73"/>
      <c r="IU94" s="73"/>
      <c r="IV94" s="70" t="s">
        <v>11213</v>
      </c>
      <c r="IW94" s="70">
        <v>1482</v>
      </c>
      <c r="IX94" s="70">
        <v>5199</v>
      </c>
      <c r="JF94" s="130" t="s">
        <v>609</v>
      </c>
      <c r="JG94" s="73"/>
      <c r="JH94" s="71" t="s">
        <v>124</v>
      </c>
      <c r="JI94" s="73"/>
      <c r="JJ94" s="73"/>
      <c r="JK94" s="71" t="s">
        <v>11412</v>
      </c>
      <c r="JL94" s="71">
        <v>2.99</v>
      </c>
      <c r="JM94" s="71">
        <v>32.715738000000002</v>
      </c>
      <c r="JN94" s="71">
        <v>-117.161084</v>
      </c>
      <c r="JU94" s="72" t="s">
        <v>610</v>
      </c>
      <c r="JV94" s="70">
        <v>0</v>
      </c>
      <c r="JW94" s="70" t="s">
        <v>1601</v>
      </c>
      <c r="JX94" s="70">
        <v>0</v>
      </c>
      <c r="JY94" s="72"/>
      <c r="JZ94" s="52" t="s">
        <v>621</v>
      </c>
      <c r="KE94" s="72" t="s">
        <v>612</v>
      </c>
      <c r="KF94" s="70">
        <v>0</v>
      </c>
      <c r="KG94" s="70" t="s">
        <v>1601</v>
      </c>
      <c r="KH94" s="70">
        <v>0</v>
      </c>
      <c r="KI94" s="70" t="s">
        <v>12577</v>
      </c>
      <c r="KJ94" s="51" t="s">
        <v>620</v>
      </c>
    </row>
    <row r="95" spans="1:300" ht="96.5" thickBot="1">
      <c r="F95" s="51" t="s">
        <v>594</v>
      </c>
      <c r="P95" s="51" t="s">
        <v>600</v>
      </c>
      <c r="U95" s="50" t="s">
        <v>1300</v>
      </c>
      <c r="Z95" s="51" t="s">
        <v>600</v>
      </c>
      <c r="AE95" s="69"/>
      <c r="AF95" s="69" t="s">
        <v>603</v>
      </c>
      <c r="AG95" s="69" t="s">
        <v>184</v>
      </c>
      <c r="AH95" s="69" t="s">
        <v>604</v>
      </c>
      <c r="AI95" s="69"/>
      <c r="AJ95" s="51" t="s">
        <v>600</v>
      </c>
      <c r="AO95" s="50" t="s">
        <v>618</v>
      </c>
      <c r="BD95" s="70" t="s">
        <v>6921</v>
      </c>
      <c r="BE95" s="70">
        <v>0</v>
      </c>
      <c r="BF95" s="70">
        <v>48.781033000000001</v>
      </c>
      <c r="BG95" s="70">
        <v>2.2049289999999999</v>
      </c>
      <c r="BI95" s="70" t="s">
        <v>1407</v>
      </c>
      <c r="BJ95" s="70">
        <v>157</v>
      </c>
      <c r="BK95" s="70">
        <v>0</v>
      </c>
      <c r="BL95" s="70">
        <v>215</v>
      </c>
      <c r="BM95" s="70">
        <v>0</v>
      </c>
      <c r="BN95" s="73" t="s">
        <v>626</v>
      </c>
      <c r="BO95" s="71" t="s">
        <v>132</v>
      </c>
      <c r="BX95" s="73" t="s">
        <v>626</v>
      </c>
      <c r="BY95" s="71" t="s">
        <v>132</v>
      </c>
      <c r="CH95" s="70" t="s">
        <v>1868</v>
      </c>
      <c r="CI95" s="70">
        <v>304.66000000000003</v>
      </c>
      <c r="CJ95" s="70">
        <v>402.64</v>
      </c>
      <c r="CK95" s="70">
        <v>1098.54</v>
      </c>
      <c r="CL95" s="72"/>
      <c r="CR95" s="72" t="s">
        <v>72</v>
      </c>
      <c r="CS95" s="70" t="s">
        <v>4908</v>
      </c>
      <c r="CW95" s="52" t="s">
        <v>236</v>
      </c>
      <c r="DG95" s="73" t="s">
        <v>615</v>
      </c>
      <c r="DH95" s="73"/>
      <c r="DI95" s="71" t="s">
        <v>124</v>
      </c>
      <c r="DJ95" s="73"/>
      <c r="DK95" s="73"/>
      <c r="DL95" s="69"/>
      <c r="DM95" s="69" t="s">
        <v>624</v>
      </c>
      <c r="DV95" s="71" t="s">
        <v>1594</v>
      </c>
      <c r="DW95" s="71">
        <v>79000</v>
      </c>
      <c r="DX95" s="71">
        <v>0</v>
      </c>
      <c r="DY95" s="71">
        <v>1332000</v>
      </c>
      <c r="DZ95" s="71">
        <v>1249000</v>
      </c>
      <c r="EA95" s="50" t="s">
        <v>599</v>
      </c>
      <c r="EU95" s="50" t="s">
        <v>616</v>
      </c>
      <c r="FE95" s="52" t="s">
        <v>185</v>
      </c>
      <c r="FJ95" s="52" t="s">
        <v>182</v>
      </c>
      <c r="FO95" s="72" t="s">
        <v>608</v>
      </c>
      <c r="FP95" s="72"/>
      <c r="FQ95" s="70" t="s">
        <v>124</v>
      </c>
      <c r="FR95" s="72"/>
      <c r="FS95" s="72"/>
      <c r="FT95" s="73" t="s">
        <v>611</v>
      </c>
      <c r="FU95" s="73"/>
      <c r="FV95" s="71" t="s">
        <v>124</v>
      </c>
      <c r="FW95" s="73"/>
      <c r="FX95" s="73"/>
      <c r="FY95" s="71" t="s">
        <v>9510</v>
      </c>
      <c r="FZ95" s="71">
        <v>428279</v>
      </c>
      <c r="GA95" s="71">
        <v>31.544499999999999</v>
      </c>
      <c r="GB95" s="71">
        <v>117.19280000000001</v>
      </c>
      <c r="GD95" s="72" t="s">
        <v>606</v>
      </c>
      <c r="GE95" s="70">
        <v>39773</v>
      </c>
      <c r="GF95" s="70" t="s">
        <v>185</v>
      </c>
      <c r="GG95" s="70">
        <v>6.7</v>
      </c>
      <c r="GH95" s="125" t="s">
        <v>5614</v>
      </c>
      <c r="GI95" s="73" t="s">
        <v>609</v>
      </c>
      <c r="GJ95" s="71">
        <v>9280</v>
      </c>
      <c r="GK95" s="71" t="s">
        <v>236</v>
      </c>
      <c r="GL95" s="71">
        <v>0.9</v>
      </c>
      <c r="GM95" s="71" t="s">
        <v>9776</v>
      </c>
      <c r="GS95" s="73" t="s">
        <v>607</v>
      </c>
      <c r="GT95" s="71">
        <v>21000</v>
      </c>
      <c r="GU95" s="71" t="s">
        <v>185</v>
      </c>
      <c r="GV95" s="71">
        <v>11.84</v>
      </c>
      <c r="GW95" s="71" t="s">
        <v>9953</v>
      </c>
      <c r="GX95" s="50" t="s">
        <v>616</v>
      </c>
      <c r="HH95" s="70" t="s">
        <v>10494</v>
      </c>
      <c r="HI95" s="70">
        <v>270855</v>
      </c>
      <c r="HJ95" s="70">
        <v>270855</v>
      </c>
      <c r="HM95" s="127" t="s">
        <v>36</v>
      </c>
      <c r="HN95" s="70">
        <v>0</v>
      </c>
      <c r="HO95" s="70" t="s">
        <v>1601</v>
      </c>
      <c r="HP95" s="70">
        <v>0</v>
      </c>
      <c r="HQ95" s="125" t="s">
        <v>4708</v>
      </c>
      <c r="HR95" s="72" t="s">
        <v>608</v>
      </c>
      <c r="HS95" s="70">
        <v>0</v>
      </c>
      <c r="HT95" s="70" t="s">
        <v>1601</v>
      </c>
      <c r="HU95" s="70">
        <v>0</v>
      </c>
      <c r="HV95" s="70" t="s">
        <v>10678</v>
      </c>
      <c r="HW95" s="52" t="s">
        <v>580</v>
      </c>
      <c r="IB95" s="72" t="s">
        <v>614</v>
      </c>
      <c r="IC95" s="70">
        <v>0</v>
      </c>
      <c r="ID95" s="70" t="s">
        <v>1601</v>
      </c>
      <c r="IE95" s="70">
        <v>0</v>
      </c>
      <c r="IF95" s="72"/>
      <c r="IG95" s="51" t="s">
        <v>632</v>
      </c>
      <c r="IL95" s="70" t="s">
        <v>3947</v>
      </c>
      <c r="IM95" s="70">
        <v>29015.89</v>
      </c>
      <c r="IN95" s="70">
        <v>29015.89</v>
      </c>
      <c r="IQ95" s="72" t="s">
        <v>614</v>
      </c>
      <c r="IR95" s="72"/>
      <c r="IS95" s="70" t="s">
        <v>124</v>
      </c>
      <c r="IT95" s="72"/>
      <c r="IU95" s="72"/>
      <c r="IV95" s="71" t="s">
        <v>11214</v>
      </c>
      <c r="IW95" s="71">
        <v>0</v>
      </c>
      <c r="IX95" s="71">
        <v>1214</v>
      </c>
      <c r="JF95" s="127" t="s">
        <v>610</v>
      </c>
      <c r="JG95" s="72"/>
      <c r="JH95" s="70" t="s">
        <v>124</v>
      </c>
      <c r="JI95" s="72"/>
      <c r="JJ95" s="72"/>
      <c r="JK95" s="70" t="s">
        <v>11413</v>
      </c>
      <c r="JL95" s="70">
        <v>239.99</v>
      </c>
      <c r="JM95" s="70">
        <v>37.338208000000002</v>
      </c>
      <c r="JN95" s="70">
        <v>-121.886329</v>
      </c>
      <c r="JP95" s="51" t="s">
        <v>602</v>
      </c>
      <c r="JU95" s="73" t="s">
        <v>611</v>
      </c>
      <c r="JV95" s="71">
        <v>1694</v>
      </c>
      <c r="JW95" s="71" t="s">
        <v>236</v>
      </c>
      <c r="JX95" s="71">
        <v>1.81</v>
      </c>
      <c r="JY95" s="71" t="s">
        <v>11542</v>
      </c>
      <c r="KE95" s="73" t="s">
        <v>613</v>
      </c>
      <c r="KF95" s="71">
        <v>0</v>
      </c>
      <c r="KG95" s="71" t="s">
        <v>1601</v>
      </c>
      <c r="KH95" s="71">
        <v>0</v>
      </c>
      <c r="KI95" s="71" t="s">
        <v>12578</v>
      </c>
      <c r="KJ95" s="52" t="s">
        <v>11779</v>
      </c>
    </row>
    <row r="96" spans="1:300" ht="80.5" thickBot="1">
      <c r="F96" s="52" t="s">
        <v>171</v>
      </c>
      <c r="P96" s="52" t="s">
        <v>185</v>
      </c>
      <c r="Z96" s="52" t="s">
        <v>185</v>
      </c>
      <c r="AE96" s="72" t="s">
        <v>606</v>
      </c>
      <c r="AF96" s="70">
        <v>7085</v>
      </c>
      <c r="AG96" s="70" t="s">
        <v>185</v>
      </c>
      <c r="AH96" s="70">
        <v>1.6</v>
      </c>
      <c r="AI96" s="70"/>
      <c r="AJ96" s="52" t="s">
        <v>236</v>
      </c>
      <c r="AT96" s="51" t="s">
        <v>594</v>
      </c>
      <c r="AY96" s="50" t="s">
        <v>601</v>
      </c>
      <c r="BD96" s="71" t="s">
        <v>6922</v>
      </c>
      <c r="BE96" s="71">
        <v>1.68</v>
      </c>
      <c r="BF96" s="71">
        <v>45.729149</v>
      </c>
      <c r="BG96" s="71">
        <v>4.8437999999999999</v>
      </c>
      <c r="BI96" s="71" t="s">
        <v>1860</v>
      </c>
      <c r="BJ96" s="71">
        <v>14</v>
      </c>
      <c r="BK96" s="71">
        <v>0</v>
      </c>
      <c r="BL96" s="71">
        <v>40</v>
      </c>
      <c r="BM96" s="71">
        <v>0</v>
      </c>
      <c r="BN96" s="72" t="s">
        <v>627</v>
      </c>
      <c r="BO96" s="70" t="s">
        <v>112</v>
      </c>
      <c r="BS96" s="51" t="s">
        <v>623</v>
      </c>
      <c r="BX96" s="72" t="s">
        <v>627</v>
      </c>
      <c r="BY96" s="70" t="s">
        <v>112</v>
      </c>
      <c r="CH96" s="71" t="s">
        <v>78</v>
      </c>
      <c r="CI96" s="71">
        <v>162.19</v>
      </c>
      <c r="CJ96" s="71">
        <v>252.73</v>
      </c>
      <c r="CK96" s="71">
        <v>394.54</v>
      </c>
      <c r="CL96" s="73"/>
      <c r="CM96" s="51" t="s">
        <v>617</v>
      </c>
      <c r="CR96" s="73" t="s">
        <v>703</v>
      </c>
      <c r="CS96" s="71" t="s">
        <v>4908</v>
      </c>
      <c r="DG96" s="72" t="s">
        <v>36</v>
      </c>
      <c r="DH96" s="70">
        <v>1461.59</v>
      </c>
      <c r="DI96" s="70" t="s">
        <v>236</v>
      </c>
      <c r="DJ96" s="70">
        <v>100</v>
      </c>
      <c r="DK96" s="70" t="s">
        <v>12403</v>
      </c>
      <c r="DL96" s="72" t="s">
        <v>625</v>
      </c>
      <c r="DM96" s="70" t="s">
        <v>132</v>
      </c>
      <c r="DV96" s="70" t="s">
        <v>1595</v>
      </c>
      <c r="DW96" s="70">
        <v>13000</v>
      </c>
      <c r="DX96" s="70">
        <v>0</v>
      </c>
      <c r="DY96" s="70">
        <v>25000</v>
      </c>
      <c r="DZ96" s="70">
        <v>0</v>
      </c>
      <c r="EK96" s="51" t="s">
        <v>594</v>
      </c>
      <c r="EP96" s="51" t="s">
        <v>594</v>
      </c>
      <c r="EZ96" s="50" t="s">
        <v>619</v>
      </c>
      <c r="FO96" s="73" t="s">
        <v>609</v>
      </c>
      <c r="FP96" s="73"/>
      <c r="FQ96" s="71" t="s">
        <v>124</v>
      </c>
      <c r="FR96" s="73"/>
      <c r="FS96" s="73"/>
      <c r="FT96" s="72" t="s">
        <v>612</v>
      </c>
      <c r="FU96" s="72"/>
      <c r="FV96" s="70" t="s">
        <v>124</v>
      </c>
      <c r="FW96" s="72"/>
      <c r="FX96" s="72"/>
      <c r="FY96" s="70" t="s">
        <v>9511</v>
      </c>
      <c r="FZ96" s="70">
        <v>275666</v>
      </c>
      <c r="GA96" s="70">
        <v>39.471400000000003</v>
      </c>
      <c r="GB96" s="70">
        <v>116.32129999999999</v>
      </c>
      <c r="GD96" s="73" t="s">
        <v>607</v>
      </c>
      <c r="GE96" s="71">
        <v>46133</v>
      </c>
      <c r="GF96" s="71" t="s">
        <v>185</v>
      </c>
      <c r="GG96" s="71">
        <v>7.8</v>
      </c>
      <c r="GH96" s="139" t="s">
        <v>5615</v>
      </c>
      <c r="GI96" s="72" t="s">
        <v>610</v>
      </c>
      <c r="GJ96" s="70">
        <v>0</v>
      </c>
      <c r="GK96" s="70" t="s">
        <v>1601</v>
      </c>
      <c r="GL96" s="70">
        <v>0</v>
      </c>
      <c r="GM96" s="70" t="s">
        <v>35</v>
      </c>
      <c r="GS96" s="72" t="s">
        <v>608</v>
      </c>
      <c r="GT96" s="70">
        <v>0</v>
      </c>
      <c r="GU96" s="70" t="s">
        <v>1601</v>
      </c>
      <c r="GV96" s="72"/>
      <c r="GW96" s="72"/>
      <c r="HC96" s="50" t="s">
        <v>1800</v>
      </c>
      <c r="HH96" s="71" t="s">
        <v>10495</v>
      </c>
      <c r="HI96" s="71">
        <v>107108</v>
      </c>
      <c r="HJ96" s="71">
        <v>98965</v>
      </c>
      <c r="HM96" s="50" t="s">
        <v>616</v>
      </c>
      <c r="HR96" s="73" t="s">
        <v>609</v>
      </c>
      <c r="HS96" s="71">
        <v>0</v>
      </c>
      <c r="HT96" s="71" t="s">
        <v>1601</v>
      </c>
      <c r="HU96" s="71">
        <v>0</v>
      </c>
      <c r="HV96" s="71" t="s">
        <v>10678</v>
      </c>
      <c r="IB96" s="73" t="s">
        <v>615</v>
      </c>
      <c r="IC96" s="71">
        <v>0</v>
      </c>
      <c r="ID96" s="71" t="s">
        <v>1601</v>
      </c>
      <c r="IE96" s="71">
        <v>0</v>
      </c>
      <c r="IF96" s="73"/>
      <c r="IG96" s="69"/>
      <c r="IH96" s="69" t="s">
        <v>633</v>
      </c>
      <c r="II96" s="69" t="s">
        <v>634</v>
      </c>
      <c r="IJ96" s="69" t="s">
        <v>635</v>
      </c>
      <c r="IK96" s="69" t="s">
        <v>636</v>
      </c>
      <c r="IL96" s="71" t="s">
        <v>3948</v>
      </c>
      <c r="IM96" s="71">
        <v>12254.75</v>
      </c>
      <c r="IN96" s="71">
        <v>12254.76</v>
      </c>
      <c r="IQ96" s="73" t="s">
        <v>615</v>
      </c>
      <c r="IR96" s="73"/>
      <c r="IS96" s="71" t="s">
        <v>124</v>
      </c>
      <c r="IT96" s="73"/>
      <c r="IU96" s="73"/>
      <c r="IV96" s="70" t="s">
        <v>11215</v>
      </c>
      <c r="IW96" s="70">
        <v>0</v>
      </c>
      <c r="IX96" s="70">
        <v>1403</v>
      </c>
      <c r="JB96" s="51" t="s">
        <v>617</v>
      </c>
      <c r="JF96" s="130" t="s">
        <v>611</v>
      </c>
      <c r="JG96" s="73"/>
      <c r="JH96" s="71" t="s">
        <v>124</v>
      </c>
      <c r="JI96" s="73"/>
      <c r="JJ96" s="73"/>
      <c r="JK96" s="71" t="s">
        <v>4695</v>
      </c>
      <c r="JL96" s="71">
        <v>317.86</v>
      </c>
      <c r="JM96" s="71">
        <v>31.23039</v>
      </c>
      <c r="JN96" s="71">
        <v>121.473702</v>
      </c>
      <c r="JP96" s="126"/>
      <c r="JQ96" s="69" t="s">
        <v>603</v>
      </c>
      <c r="JR96" s="69" t="s">
        <v>184</v>
      </c>
      <c r="JS96" s="69" t="s">
        <v>604</v>
      </c>
      <c r="JT96" s="69" t="s">
        <v>605</v>
      </c>
      <c r="JU96" s="72" t="s">
        <v>612</v>
      </c>
      <c r="JV96" s="70">
        <v>0</v>
      </c>
      <c r="JW96" s="70" t="s">
        <v>1601</v>
      </c>
      <c r="JX96" s="70">
        <v>0</v>
      </c>
      <c r="JY96" s="72"/>
      <c r="JZ96" s="50" t="s">
        <v>622</v>
      </c>
      <c r="KE96" s="72" t="s">
        <v>614</v>
      </c>
      <c r="KF96" s="70">
        <v>0</v>
      </c>
      <c r="KG96" s="70" t="s">
        <v>1601</v>
      </c>
      <c r="KH96" s="70">
        <v>0</v>
      </c>
      <c r="KI96" s="70" t="s">
        <v>12579</v>
      </c>
    </row>
    <row r="97" spans="1:300" ht="92.5" thickBot="1">
      <c r="A97" s="51" t="s">
        <v>594</v>
      </c>
      <c r="K97" s="51" t="s">
        <v>594</v>
      </c>
      <c r="AE97" s="73" t="s">
        <v>607</v>
      </c>
      <c r="AF97" s="71">
        <v>16612</v>
      </c>
      <c r="AG97" s="71" t="s">
        <v>185</v>
      </c>
      <c r="AH97" s="71">
        <v>3.7</v>
      </c>
      <c r="AI97" s="71"/>
      <c r="AT97" s="52" t="s">
        <v>580</v>
      </c>
      <c r="BD97" s="70" t="s">
        <v>6923</v>
      </c>
      <c r="BE97" s="70">
        <v>0</v>
      </c>
      <c r="BF97" s="70">
        <v>48.787272000000002</v>
      </c>
      <c r="BG97" s="70">
        <v>2.053312</v>
      </c>
      <c r="BI97" s="70" t="s">
        <v>1409</v>
      </c>
      <c r="BJ97" s="70">
        <v>207</v>
      </c>
      <c r="BK97" s="70">
        <v>0</v>
      </c>
      <c r="BL97" s="70">
        <v>523</v>
      </c>
      <c r="BM97" s="70">
        <v>0</v>
      </c>
      <c r="BN97" s="73" t="s">
        <v>628</v>
      </c>
      <c r="BO97" s="71" t="s">
        <v>112</v>
      </c>
      <c r="BS97" s="69"/>
      <c r="BT97" s="69" t="s">
        <v>624</v>
      </c>
      <c r="BX97" s="73" t="s">
        <v>628</v>
      </c>
      <c r="BY97" s="71" t="s">
        <v>112</v>
      </c>
      <c r="CH97" s="70" t="s">
        <v>1850</v>
      </c>
      <c r="CI97" s="70">
        <v>298.58999999999997</v>
      </c>
      <c r="CJ97" s="70">
        <v>298.58999999999997</v>
      </c>
      <c r="CK97" s="70">
        <v>525.75</v>
      </c>
      <c r="CL97" s="72"/>
      <c r="CM97" s="52" t="s">
        <v>182</v>
      </c>
      <c r="CR97" s="72" t="s">
        <v>704</v>
      </c>
      <c r="CS97" s="70" t="s">
        <v>4908</v>
      </c>
      <c r="CW97" s="50" t="s">
        <v>601</v>
      </c>
      <c r="DG97" s="50" t="s">
        <v>616</v>
      </c>
      <c r="DL97" s="73" t="s">
        <v>626</v>
      </c>
      <c r="DM97" s="71" t="s">
        <v>132</v>
      </c>
      <c r="DQ97" s="51" t="s">
        <v>594</v>
      </c>
      <c r="DV97" s="50" t="s">
        <v>593</v>
      </c>
      <c r="EF97" s="51" t="s">
        <v>594</v>
      </c>
      <c r="EK97" s="52" t="s">
        <v>1289</v>
      </c>
      <c r="EP97" s="52" t="s">
        <v>580</v>
      </c>
      <c r="FE97" s="50" t="s">
        <v>601</v>
      </c>
      <c r="FJ97" s="50" t="s">
        <v>618</v>
      </c>
      <c r="FO97" s="72" t="s">
        <v>610</v>
      </c>
      <c r="FP97" s="72"/>
      <c r="FQ97" s="70" t="s">
        <v>124</v>
      </c>
      <c r="FR97" s="72"/>
      <c r="FS97" s="72"/>
      <c r="FT97" s="73" t="s">
        <v>613</v>
      </c>
      <c r="FU97" s="73"/>
      <c r="FV97" s="71" t="s">
        <v>124</v>
      </c>
      <c r="FW97" s="73"/>
      <c r="FX97" s="73"/>
      <c r="FY97" s="71" t="s">
        <v>9512</v>
      </c>
      <c r="FZ97" s="71">
        <v>1170872</v>
      </c>
      <c r="GA97" s="71">
        <v>31.5654</v>
      </c>
      <c r="GB97" s="71">
        <v>117.19540000000001</v>
      </c>
      <c r="GD97" s="72" t="s">
        <v>608</v>
      </c>
      <c r="GE97" s="70">
        <v>0</v>
      </c>
      <c r="GF97" s="70" t="s">
        <v>1601</v>
      </c>
      <c r="GG97" s="70">
        <v>0</v>
      </c>
      <c r="GH97" s="141"/>
      <c r="GI97" s="73" t="s">
        <v>611</v>
      </c>
      <c r="GJ97" s="71">
        <v>26229</v>
      </c>
      <c r="GK97" s="71" t="s">
        <v>185</v>
      </c>
      <c r="GL97" s="71">
        <v>2.54</v>
      </c>
      <c r="GM97" s="71" t="s">
        <v>9777</v>
      </c>
      <c r="GN97" s="51" t="s">
        <v>594</v>
      </c>
      <c r="GS97" s="73" t="s">
        <v>609</v>
      </c>
      <c r="GT97" s="71">
        <v>0</v>
      </c>
      <c r="GU97" s="71" t="s">
        <v>1601</v>
      </c>
      <c r="GV97" s="73"/>
      <c r="GW97" s="73"/>
      <c r="HH97" s="70" t="s">
        <v>10496</v>
      </c>
      <c r="HI97" s="70">
        <v>20045</v>
      </c>
      <c r="HJ97" s="70">
        <v>17663</v>
      </c>
      <c r="HR97" s="72" t="s">
        <v>610</v>
      </c>
      <c r="HS97" s="70">
        <v>0</v>
      </c>
      <c r="HT97" s="70" t="s">
        <v>1601</v>
      </c>
      <c r="HU97" s="70">
        <v>0</v>
      </c>
      <c r="HV97" s="70" t="s">
        <v>10678</v>
      </c>
      <c r="HW97" s="50" t="s">
        <v>1300</v>
      </c>
      <c r="IB97" s="72" t="s">
        <v>36</v>
      </c>
      <c r="IC97" s="70">
        <v>0</v>
      </c>
      <c r="ID97" s="70" t="s">
        <v>1601</v>
      </c>
      <c r="IE97" s="70">
        <v>0</v>
      </c>
      <c r="IF97" s="72"/>
      <c r="IG97" s="72" t="s">
        <v>637</v>
      </c>
      <c r="IH97" s="70" t="s">
        <v>3812</v>
      </c>
      <c r="II97" s="72"/>
      <c r="IJ97" s="72"/>
      <c r="IK97" s="72"/>
      <c r="IL97" s="70" t="s">
        <v>3949</v>
      </c>
      <c r="IM97" s="70">
        <v>3189.88</v>
      </c>
      <c r="IN97" s="70">
        <v>3189.88</v>
      </c>
      <c r="IQ97" s="72" t="s">
        <v>36</v>
      </c>
      <c r="IR97" s="72"/>
      <c r="IS97" s="70" t="s">
        <v>124</v>
      </c>
      <c r="IT97" s="72"/>
      <c r="IU97" s="72"/>
      <c r="IV97" s="71" t="s">
        <v>11220</v>
      </c>
      <c r="IW97" s="71">
        <v>0</v>
      </c>
      <c r="IX97" s="71">
        <v>11164</v>
      </c>
      <c r="JB97" s="52" t="s">
        <v>240</v>
      </c>
      <c r="JF97" s="127" t="s">
        <v>612</v>
      </c>
      <c r="JG97" s="72"/>
      <c r="JH97" s="70" t="s">
        <v>124</v>
      </c>
      <c r="JI97" s="72"/>
      <c r="JJ97" s="72"/>
      <c r="JK97" s="70" t="s">
        <v>11414</v>
      </c>
      <c r="JL97" s="70">
        <v>828.91</v>
      </c>
      <c r="JM97" s="70">
        <v>22.543095999999998</v>
      </c>
      <c r="JN97" s="70">
        <v>114.473702</v>
      </c>
      <c r="JP97" s="127" t="s">
        <v>606</v>
      </c>
      <c r="JQ97" s="70">
        <v>1939.92</v>
      </c>
      <c r="JR97" s="70" t="s">
        <v>185</v>
      </c>
      <c r="JS97" s="70">
        <v>0.45</v>
      </c>
      <c r="JT97" s="70" t="s">
        <v>5249</v>
      </c>
      <c r="JU97" s="73" t="s">
        <v>613</v>
      </c>
      <c r="JV97" s="71">
        <v>0</v>
      </c>
      <c r="JW97" s="71" t="s">
        <v>1601</v>
      </c>
      <c r="JX97" s="71">
        <v>0</v>
      </c>
      <c r="JY97" s="73"/>
      <c r="KE97" s="73" t="s">
        <v>615</v>
      </c>
      <c r="KF97" s="71">
        <v>0</v>
      </c>
      <c r="KG97" s="71" t="s">
        <v>1601</v>
      </c>
      <c r="KH97" s="71">
        <v>0</v>
      </c>
      <c r="KI97" s="71" t="s">
        <v>12579</v>
      </c>
      <c r="KJ97" s="50" t="s">
        <v>622</v>
      </c>
    </row>
    <row r="98" spans="1:300" ht="184.5" thickBot="1">
      <c r="A98" s="52" t="s">
        <v>580</v>
      </c>
      <c r="F98" s="50" t="s">
        <v>599</v>
      </c>
      <c r="K98" s="52" t="s">
        <v>1289</v>
      </c>
      <c r="P98" s="50" t="s">
        <v>601</v>
      </c>
      <c r="U98" s="51" t="s">
        <v>1301</v>
      </c>
      <c r="Z98" s="50" t="s">
        <v>601</v>
      </c>
      <c r="AE98" s="72" t="s">
        <v>608</v>
      </c>
      <c r="AF98" s="72"/>
      <c r="AG98" s="70" t="s">
        <v>124</v>
      </c>
      <c r="AH98" s="72"/>
      <c r="AI98" s="72"/>
      <c r="AJ98" s="50" t="s">
        <v>601</v>
      </c>
      <c r="AO98" s="50" t="s">
        <v>619</v>
      </c>
      <c r="BD98" s="71" t="s">
        <v>6924</v>
      </c>
      <c r="BE98" s="71">
        <v>0</v>
      </c>
      <c r="BF98" s="71">
        <v>48.726273999999997</v>
      </c>
      <c r="BG98" s="71">
        <v>2.078967</v>
      </c>
      <c r="BI98" s="71" t="s">
        <v>2625</v>
      </c>
      <c r="BJ98" s="71">
        <v>269</v>
      </c>
      <c r="BK98" s="71">
        <v>0</v>
      </c>
      <c r="BL98" s="71">
        <v>364</v>
      </c>
      <c r="BM98" s="71">
        <v>0</v>
      </c>
      <c r="BN98" s="72" t="s">
        <v>629</v>
      </c>
      <c r="BO98" s="70" t="s">
        <v>112</v>
      </c>
      <c r="BS98" s="72" t="s">
        <v>625</v>
      </c>
      <c r="BT98" s="70" t="s">
        <v>132</v>
      </c>
      <c r="BX98" s="72" t="s">
        <v>629</v>
      </c>
      <c r="BY98" s="70" t="s">
        <v>112</v>
      </c>
      <c r="CH98" s="71" t="s">
        <v>1851</v>
      </c>
      <c r="CI98" s="71">
        <v>38.9</v>
      </c>
      <c r="CJ98" s="71">
        <v>61.99</v>
      </c>
      <c r="CK98" s="71">
        <v>130.08000000000001</v>
      </c>
      <c r="CL98" s="73"/>
      <c r="CR98" s="50" t="s">
        <v>725</v>
      </c>
      <c r="DL98" s="72" t="s">
        <v>627</v>
      </c>
      <c r="DM98" s="70" t="s">
        <v>132</v>
      </c>
      <c r="DQ98" s="52" t="s">
        <v>1289</v>
      </c>
      <c r="EA98" s="51" t="s">
        <v>600</v>
      </c>
      <c r="EF98" s="52" t="s">
        <v>1787</v>
      </c>
      <c r="EU98" s="51" t="s">
        <v>617</v>
      </c>
      <c r="FO98" s="73" t="s">
        <v>611</v>
      </c>
      <c r="FP98" s="71">
        <v>108674</v>
      </c>
      <c r="FQ98" s="71" t="s">
        <v>236</v>
      </c>
      <c r="FR98" s="71">
        <v>5</v>
      </c>
      <c r="FS98" s="71" t="s">
        <v>9285</v>
      </c>
      <c r="FT98" s="72" t="s">
        <v>614</v>
      </c>
      <c r="FU98" s="72"/>
      <c r="FV98" s="70" t="s">
        <v>124</v>
      </c>
      <c r="FW98" s="72"/>
      <c r="FX98" s="72"/>
      <c r="FY98" s="70" t="s">
        <v>9513</v>
      </c>
      <c r="FZ98" s="70">
        <v>85895</v>
      </c>
      <c r="GA98" s="70">
        <v>39.714399999999998</v>
      </c>
      <c r="GB98" s="70">
        <v>109.8165</v>
      </c>
      <c r="GD98" s="73" t="s">
        <v>609</v>
      </c>
      <c r="GE98" s="71">
        <v>0</v>
      </c>
      <c r="GF98" s="71" t="s">
        <v>1601</v>
      </c>
      <c r="GG98" s="71">
        <v>0</v>
      </c>
      <c r="GH98" s="142"/>
      <c r="GI98" s="72" t="s">
        <v>612</v>
      </c>
      <c r="GJ98" s="70">
        <v>0</v>
      </c>
      <c r="GK98" s="70" t="s">
        <v>1601</v>
      </c>
      <c r="GL98" s="70">
        <v>0</v>
      </c>
      <c r="GM98" s="70" t="s">
        <v>35</v>
      </c>
      <c r="GN98" s="52" t="s">
        <v>1289</v>
      </c>
      <c r="GS98" s="72" t="s">
        <v>610</v>
      </c>
      <c r="GT98" s="70">
        <v>0</v>
      </c>
      <c r="GU98" s="70" t="s">
        <v>1601</v>
      </c>
      <c r="GV98" s="72"/>
      <c r="GW98" s="72"/>
      <c r="GX98" s="51" t="s">
        <v>617</v>
      </c>
      <c r="HH98" s="71" t="s">
        <v>10497</v>
      </c>
      <c r="HI98" s="71">
        <v>583477</v>
      </c>
      <c r="HJ98" s="71">
        <v>579316</v>
      </c>
      <c r="HR98" s="73" t="s">
        <v>611</v>
      </c>
      <c r="HS98" s="71">
        <v>205549</v>
      </c>
      <c r="HT98" s="71" t="s">
        <v>236</v>
      </c>
      <c r="HU98" s="71">
        <v>21</v>
      </c>
      <c r="HV98" s="71" t="s">
        <v>10679</v>
      </c>
      <c r="IB98" s="50" t="s">
        <v>616</v>
      </c>
      <c r="IG98" s="73" t="s">
        <v>626</v>
      </c>
      <c r="IH98" s="71" t="s">
        <v>124</v>
      </c>
      <c r="II98" s="73"/>
      <c r="IJ98" s="73"/>
      <c r="IK98" s="73"/>
      <c r="IL98" s="71" t="s">
        <v>3950</v>
      </c>
      <c r="IM98" s="71">
        <v>7081.85</v>
      </c>
      <c r="IN98" s="71">
        <v>7081.85</v>
      </c>
      <c r="IQ98" s="50" t="s">
        <v>616</v>
      </c>
      <c r="IV98" s="70" t="s">
        <v>11217</v>
      </c>
      <c r="IW98" s="70">
        <v>0</v>
      </c>
      <c r="IX98" s="70">
        <v>11973</v>
      </c>
      <c r="JF98" s="130" t="s">
        <v>613</v>
      </c>
      <c r="JG98" s="73"/>
      <c r="JH98" s="71" t="s">
        <v>124</v>
      </c>
      <c r="JI98" s="73"/>
      <c r="JJ98" s="73"/>
      <c r="JK98" s="71" t="s">
        <v>81</v>
      </c>
      <c r="JL98" s="71">
        <v>213.5</v>
      </c>
      <c r="JM98" s="71">
        <v>1.3520829999999999</v>
      </c>
      <c r="JN98" s="71">
        <v>103.819836</v>
      </c>
      <c r="JP98" s="130" t="s">
        <v>607</v>
      </c>
      <c r="JQ98" s="71">
        <v>8957.74</v>
      </c>
      <c r="JR98" s="71" t="s">
        <v>185</v>
      </c>
      <c r="JS98" s="71">
        <v>2.0699999999999998</v>
      </c>
      <c r="JT98" s="71" t="s">
        <v>5250</v>
      </c>
      <c r="JU98" s="72" t="s">
        <v>614</v>
      </c>
      <c r="JV98" s="70">
        <v>0</v>
      </c>
      <c r="JW98" s="70" t="s">
        <v>1601</v>
      </c>
      <c r="JX98" s="70">
        <v>0</v>
      </c>
      <c r="JY98" s="72"/>
      <c r="KE98" s="72" t="s">
        <v>36</v>
      </c>
      <c r="KF98" s="70">
        <v>0</v>
      </c>
      <c r="KG98" s="70" t="s">
        <v>1601</v>
      </c>
      <c r="KH98" s="70">
        <v>0</v>
      </c>
      <c r="KI98" s="70" t="s">
        <v>12579</v>
      </c>
    </row>
    <row r="99" spans="1:300" ht="344.5" thickBot="1">
      <c r="U99" s="69" t="s">
        <v>1292</v>
      </c>
      <c r="V99" s="69" t="s">
        <v>597</v>
      </c>
      <c r="W99" s="69" t="s">
        <v>598</v>
      </c>
      <c r="AE99" s="73" t="s">
        <v>609</v>
      </c>
      <c r="AF99" s="73"/>
      <c r="AG99" s="71" t="s">
        <v>124</v>
      </c>
      <c r="AH99" s="73"/>
      <c r="AI99" s="73"/>
      <c r="AT99" s="50" t="s">
        <v>595</v>
      </c>
      <c r="AY99" s="51" t="s">
        <v>602</v>
      </c>
      <c r="BD99" s="70" t="s">
        <v>6925</v>
      </c>
      <c r="BE99" s="70">
        <v>0</v>
      </c>
      <c r="BF99" s="70">
        <v>48.644595000000002</v>
      </c>
      <c r="BG99" s="70">
        <v>2.22933</v>
      </c>
      <c r="BI99" s="70" t="s">
        <v>81</v>
      </c>
      <c r="BJ99" s="70">
        <v>135</v>
      </c>
      <c r="BK99" s="70">
        <v>0</v>
      </c>
      <c r="BL99" s="70">
        <v>311</v>
      </c>
      <c r="BM99" s="70">
        <v>0</v>
      </c>
      <c r="BN99" s="73" t="s">
        <v>630</v>
      </c>
      <c r="BO99" s="71" t="s">
        <v>112</v>
      </c>
      <c r="BS99" s="73" t="s">
        <v>626</v>
      </c>
      <c r="BT99" s="71" t="s">
        <v>132</v>
      </c>
      <c r="BX99" s="73" t="s">
        <v>630</v>
      </c>
      <c r="BY99" s="71" t="s">
        <v>112</v>
      </c>
      <c r="CH99" s="70" t="s">
        <v>1854</v>
      </c>
      <c r="CI99" s="70">
        <v>106.8</v>
      </c>
      <c r="CJ99" s="70">
        <v>127.75</v>
      </c>
      <c r="CK99" s="70">
        <v>240.73</v>
      </c>
      <c r="CL99" s="72"/>
      <c r="CM99" s="50" t="s">
        <v>618</v>
      </c>
      <c r="DL99" s="73" t="s">
        <v>628</v>
      </c>
      <c r="DM99" s="71" t="s">
        <v>132</v>
      </c>
      <c r="EA99" s="52" t="s">
        <v>185</v>
      </c>
      <c r="EK99" s="50" t="s">
        <v>1300</v>
      </c>
      <c r="EP99" s="50" t="s">
        <v>595</v>
      </c>
      <c r="EU99" s="52" t="s">
        <v>240</v>
      </c>
      <c r="EZ99" s="51" t="s">
        <v>620</v>
      </c>
      <c r="FO99" s="72" t="s">
        <v>612</v>
      </c>
      <c r="FP99" s="72"/>
      <c r="FQ99" s="70" t="s">
        <v>124</v>
      </c>
      <c r="FR99" s="72"/>
      <c r="FS99" s="72"/>
      <c r="FT99" s="73" t="s">
        <v>615</v>
      </c>
      <c r="FU99" s="71">
        <v>25760</v>
      </c>
      <c r="FV99" s="71" t="s">
        <v>236</v>
      </c>
      <c r="FW99" s="71">
        <v>2.2000000000000002</v>
      </c>
      <c r="FX99" s="71" t="s">
        <v>9453</v>
      </c>
      <c r="FY99" s="71" t="s">
        <v>9514</v>
      </c>
      <c r="FZ99" s="71">
        <v>2253438</v>
      </c>
      <c r="GA99" s="71">
        <v>29.4725</v>
      </c>
      <c r="GB99" s="71">
        <v>106.3056</v>
      </c>
      <c r="GD99" s="72" t="s">
        <v>610</v>
      </c>
      <c r="GE99" s="70">
        <v>0</v>
      </c>
      <c r="GF99" s="70" t="s">
        <v>1601</v>
      </c>
      <c r="GG99" s="70">
        <v>0</v>
      </c>
      <c r="GH99" s="141"/>
      <c r="GI99" s="73" t="s">
        <v>613</v>
      </c>
      <c r="GJ99" s="71">
        <v>119</v>
      </c>
      <c r="GK99" s="71" t="s">
        <v>236</v>
      </c>
      <c r="GL99" s="71">
        <v>0.01</v>
      </c>
      <c r="GM99" s="71" t="s">
        <v>9778</v>
      </c>
      <c r="GN99" s="52" t="s">
        <v>580</v>
      </c>
      <c r="GS99" s="73" t="s">
        <v>611</v>
      </c>
      <c r="GT99" s="71">
        <v>0</v>
      </c>
      <c r="GU99" s="71" t="s">
        <v>1601</v>
      </c>
      <c r="GV99" s="73"/>
      <c r="GW99" s="73"/>
      <c r="GX99" s="52" t="s">
        <v>182</v>
      </c>
      <c r="HC99" s="51" t="s">
        <v>1801</v>
      </c>
      <c r="HH99" s="50" t="s">
        <v>599</v>
      </c>
      <c r="HM99" s="51" t="s">
        <v>617</v>
      </c>
      <c r="HR99" s="72" t="s">
        <v>612</v>
      </c>
      <c r="HS99" s="70">
        <v>0</v>
      </c>
      <c r="HT99" s="70" t="s">
        <v>1601</v>
      </c>
      <c r="HU99" s="70">
        <v>0</v>
      </c>
      <c r="HV99" s="70" t="s">
        <v>10678</v>
      </c>
      <c r="IG99" s="72" t="s">
        <v>627</v>
      </c>
      <c r="IH99" s="70" t="s">
        <v>124</v>
      </c>
      <c r="II99" s="70" t="s">
        <v>124</v>
      </c>
      <c r="IJ99" s="70" t="s">
        <v>124</v>
      </c>
      <c r="IK99" s="70" t="s">
        <v>124</v>
      </c>
      <c r="IL99" s="70" t="s">
        <v>3951</v>
      </c>
      <c r="IM99" s="70">
        <v>564.92999999999995</v>
      </c>
      <c r="IN99" s="70">
        <v>564.92999999999995</v>
      </c>
      <c r="IV99" s="71" t="s">
        <v>11218</v>
      </c>
      <c r="IW99" s="71">
        <v>0</v>
      </c>
      <c r="IX99" s="71">
        <v>3842</v>
      </c>
      <c r="JB99" s="50" t="s">
        <v>618</v>
      </c>
      <c r="JF99" s="127" t="s">
        <v>614</v>
      </c>
      <c r="JG99" s="70">
        <v>27</v>
      </c>
      <c r="JH99" s="70" t="s">
        <v>236</v>
      </c>
      <c r="JI99" s="70">
        <v>8.3800000000000008</v>
      </c>
      <c r="JJ99" s="70" t="s">
        <v>4904</v>
      </c>
      <c r="JK99" s="70" t="s">
        <v>11415</v>
      </c>
      <c r="JL99" s="70">
        <v>193.32</v>
      </c>
      <c r="JM99" s="70">
        <v>27.767600999999999</v>
      </c>
      <c r="JN99" s="70">
        <v>-82.640291000000005</v>
      </c>
      <c r="JP99" s="127" t="s">
        <v>608</v>
      </c>
      <c r="JQ99" s="72"/>
      <c r="JR99" s="70" t="s">
        <v>124</v>
      </c>
      <c r="JS99" s="72"/>
      <c r="JT99" s="72"/>
      <c r="JU99" s="73" t="s">
        <v>615</v>
      </c>
      <c r="JV99" s="71">
        <v>0</v>
      </c>
      <c r="JW99" s="71" t="s">
        <v>1601</v>
      </c>
      <c r="JX99" s="71">
        <v>0</v>
      </c>
      <c r="JY99" s="73"/>
      <c r="JZ99" s="51" t="s">
        <v>623</v>
      </c>
      <c r="KE99" s="50" t="s">
        <v>616</v>
      </c>
    </row>
    <row r="100" spans="1:300" ht="92.5" thickBot="1">
      <c r="A100" s="50" t="s">
        <v>595</v>
      </c>
      <c r="K100" s="50" t="s">
        <v>1300</v>
      </c>
      <c r="U100" s="70" t="s">
        <v>5401</v>
      </c>
      <c r="V100" s="70">
        <v>54314</v>
      </c>
      <c r="W100" s="70">
        <v>28538</v>
      </c>
      <c r="AE100" s="72" t="s">
        <v>610</v>
      </c>
      <c r="AF100" s="72"/>
      <c r="AG100" s="70" t="s">
        <v>124</v>
      </c>
      <c r="AH100" s="72"/>
      <c r="AI100" s="72"/>
      <c r="AY100" s="69"/>
      <c r="AZ100" s="69" t="s">
        <v>603</v>
      </c>
      <c r="BA100" s="69" t="s">
        <v>184</v>
      </c>
      <c r="BB100" s="69" t="s">
        <v>604</v>
      </c>
      <c r="BC100" s="69" t="s">
        <v>605</v>
      </c>
      <c r="BD100" s="71" t="s">
        <v>6926</v>
      </c>
      <c r="BE100" s="71">
        <v>0</v>
      </c>
      <c r="BF100" s="71">
        <v>46</v>
      </c>
      <c r="BG100" s="71">
        <v>2</v>
      </c>
      <c r="BI100" s="71" t="s">
        <v>1862</v>
      </c>
      <c r="BJ100" s="71">
        <v>2708</v>
      </c>
      <c r="BK100" s="71">
        <v>0</v>
      </c>
      <c r="BL100" s="71">
        <v>9244</v>
      </c>
      <c r="BM100" s="71">
        <v>0</v>
      </c>
      <c r="BN100" s="50" t="s">
        <v>631</v>
      </c>
      <c r="BS100" s="72" t="s">
        <v>627</v>
      </c>
      <c r="BT100" s="70" t="s">
        <v>112</v>
      </c>
      <c r="BX100" s="50" t="s">
        <v>631</v>
      </c>
      <c r="CH100" s="71" t="s">
        <v>1407</v>
      </c>
      <c r="CI100" s="71">
        <v>239.56</v>
      </c>
      <c r="CJ100" s="71">
        <v>288.38</v>
      </c>
      <c r="CK100" s="71">
        <v>345.55</v>
      </c>
      <c r="CL100" s="73"/>
      <c r="CW100" s="51" t="s">
        <v>602</v>
      </c>
      <c r="DG100" s="51" t="s">
        <v>617</v>
      </c>
      <c r="DL100" s="72" t="s">
        <v>629</v>
      </c>
      <c r="DM100" s="70" t="s">
        <v>132</v>
      </c>
      <c r="DQ100" s="50" t="s">
        <v>1300</v>
      </c>
      <c r="DV100" s="51" t="s">
        <v>594</v>
      </c>
      <c r="EF100" s="50" t="s">
        <v>1800</v>
      </c>
      <c r="EZ100" s="52" t="s">
        <v>621</v>
      </c>
      <c r="FE100" s="51" t="s">
        <v>602</v>
      </c>
      <c r="FJ100" s="50" t="s">
        <v>619</v>
      </c>
      <c r="FO100" s="73" t="s">
        <v>613</v>
      </c>
      <c r="FP100" s="73"/>
      <c r="FQ100" s="71" t="s">
        <v>124</v>
      </c>
      <c r="FR100" s="73"/>
      <c r="FS100" s="73"/>
      <c r="FT100" s="72" t="s">
        <v>36</v>
      </c>
      <c r="FU100" s="72"/>
      <c r="FV100" s="70" t="s">
        <v>124</v>
      </c>
      <c r="FW100" s="72"/>
      <c r="FX100" s="72"/>
      <c r="FY100" s="70" t="s">
        <v>9515</v>
      </c>
      <c r="FZ100" s="70">
        <v>28410</v>
      </c>
      <c r="GA100" s="70">
        <v>31.583400000000001</v>
      </c>
      <c r="GB100" s="70">
        <v>117.2127</v>
      </c>
      <c r="GD100" s="73" t="s">
        <v>611</v>
      </c>
      <c r="GE100" s="71">
        <v>4594</v>
      </c>
      <c r="GF100" s="71" t="s">
        <v>185</v>
      </c>
      <c r="GG100" s="71">
        <v>0.8</v>
      </c>
      <c r="GH100" s="139" t="s">
        <v>5616</v>
      </c>
      <c r="GI100" s="72" t="s">
        <v>614</v>
      </c>
      <c r="GJ100" s="70">
        <v>0</v>
      </c>
      <c r="GK100" s="70" t="s">
        <v>1601</v>
      </c>
      <c r="GL100" s="70">
        <v>0</v>
      </c>
      <c r="GM100" s="70" t="s">
        <v>35</v>
      </c>
      <c r="GS100" s="72" t="s">
        <v>612</v>
      </c>
      <c r="GT100" s="70">
        <v>0</v>
      </c>
      <c r="GU100" s="70" t="s">
        <v>1601</v>
      </c>
      <c r="GV100" s="72"/>
      <c r="GW100" s="72"/>
      <c r="HC100" s="69" t="s">
        <v>1790</v>
      </c>
      <c r="HD100" s="69" t="s">
        <v>1802</v>
      </c>
      <c r="HE100" s="69" t="s">
        <v>598</v>
      </c>
      <c r="HM100" s="52" t="s">
        <v>182</v>
      </c>
      <c r="HR100" s="73" t="s">
        <v>613</v>
      </c>
      <c r="HS100" s="71">
        <v>0</v>
      </c>
      <c r="HT100" s="71" t="s">
        <v>1601</v>
      </c>
      <c r="HU100" s="71">
        <v>0</v>
      </c>
      <c r="HV100" s="71" t="s">
        <v>10678</v>
      </c>
      <c r="HW100" s="51" t="s">
        <v>1301</v>
      </c>
      <c r="IG100" s="73" t="s">
        <v>628</v>
      </c>
      <c r="IH100" s="71" t="s">
        <v>124</v>
      </c>
      <c r="II100" s="71" t="s">
        <v>124</v>
      </c>
      <c r="IJ100" s="71" t="s">
        <v>124</v>
      </c>
      <c r="IK100" s="71" t="s">
        <v>124</v>
      </c>
      <c r="IL100" s="50" t="s">
        <v>599</v>
      </c>
      <c r="IV100" s="70" t="s">
        <v>11219</v>
      </c>
      <c r="IW100" s="70">
        <v>10511</v>
      </c>
      <c r="IX100" s="70">
        <v>285</v>
      </c>
      <c r="JF100" s="130" t="s">
        <v>615</v>
      </c>
      <c r="JG100" s="73"/>
      <c r="JH100" s="71" t="s">
        <v>124</v>
      </c>
      <c r="JI100" s="73"/>
      <c r="JJ100" s="73"/>
      <c r="JK100" s="71" t="s">
        <v>11416</v>
      </c>
      <c r="JL100" s="71">
        <v>1091.07</v>
      </c>
      <c r="JM100" s="71">
        <v>31.298974000000001</v>
      </c>
      <c r="JN100" s="71">
        <v>120.585289</v>
      </c>
      <c r="JP100" s="130" t="s">
        <v>609</v>
      </c>
      <c r="JQ100" s="73"/>
      <c r="JR100" s="71" t="s">
        <v>124</v>
      </c>
      <c r="JS100" s="73"/>
      <c r="JT100" s="73"/>
      <c r="JU100" s="72" t="s">
        <v>36</v>
      </c>
      <c r="JV100" s="70">
        <v>0</v>
      </c>
      <c r="JW100" s="70" t="s">
        <v>1601</v>
      </c>
      <c r="JX100" s="70">
        <v>0</v>
      </c>
      <c r="JY100" s="72"/>
      <c r="JZ100" s="69"/>
      <c r="KA100" s="69" t="s">
        <v>624</v>
      </c>
      <c r="KJ100" s="51" t="s">
        <v>623</v>
      </c>
    </row>
    <row r="101" spans="1:300" ht="232.5" thickBot="1">
      <c r="F101" s="51" t="s">
        <v>600</v>
      </c>
      <c r="P101" s="51" t="s">
        <v>602</v>
      </c>
      <c r="U101" s="71" t="s">
        <v>5402</v>
      </c>
      <c r="V101" s="71">
        <v>37301</v>
      </c>
      <c r="W101" s="71">
        <v>19599</v>
      </c>
      <c r="Z101" s="51" t="s">
        <v>602</v>
      </c>
      <c r="AE101" s="73" t="s">
        <v>611</v>
      </c>
      <c r="AF101" s="73"/>
      <c r="AG101" s="71" t="s">
        <v>124</v>
      </c>
      <c r="AH101" s="73"/>
      <c r="AI101" s="73"/>
      <c r="AJ101" s="51" t="s">
        <v>602</v>
      </c>
      <c r="AO101" s="51" t="s">
        <v>620</v>
      </c>
      <c r="AY101" s="72" t="s">
        <v>606</v>
      </c>
      <c r="AZ101" s="70">
        <v>9406.69</v>
      </c>
      <c r="BA101" s="70" t="s">
        <v>185</v>
      </c>
      <c r="BB101" s="70">
        <v>7</v>
      </c>
      <c r="BC101" s="70" t="s">
        <v>6654</v>
      </c>
      <c r="BD101" s="70" t="s">
        <v>6927</v>
      </c>
      <c r="BE101" s="70">
        <v>0</v>
      </c>
      <c r="BF101" s="70">
        <v>46</v>
      </c>
      <c r="BG101" s="70">
        <v>2</v>
      </c>
      <c r="BI101" s="70" t="s">
        <v>1863</v>
      </c>
      <c r="BJ101" s="70">
        <v>1</v>
      </c>
      <c r="BK101" s="70">
        <v>0</v>
      </c>
      <c r="BL101" s="70">
        <v>79</v>
      </c>
      <c r="BM101" s="70">
        <v>0</v>
      </c>
      <c r="BS101" s="73" t="s">
        <v>628</v>
      </c>
      <c r="BT101" s="71" t="s">
        <v>112</v>
      </c>
      <c r="CH101" s="70" t="s">
        <v>1860</v>
      </c>
      <c r="CI101" s="70">
        <v>200.11</v>
      </c>
      <c r="CJ101" s="70">
        <v>268.5</v>
      </c>
      <c r="CK101" s="70">
        <v>701.17</v>
      </c>
      <c r="CL101" s="72"/>
      <c r="CR101" s="51" t="s">
        <v>726</v>
      </c>
      <c r="CW101" s="69"/>
      <c r="CX101" s="69" t="s">
        <v>603</v>
      </c>
      <c r="CY101" s="69" t="s">
        <v>184</v>
      </c>
      <c r="CZ101" s="69" t="s">
        <v>604</v>
      </c>
      <c r="DA101" s="69" t="s">
        <v>605</v>
      </c>
      <c r="DB101" s="158"/>
      <c r="DC101" s="158"/>
      <c r="DD101" s="158"/>
      <c r="DE101" s="158"/>
      <c r="DF101" s="158"/>
      <c r="DG101" s="52" t="s">
        <v>182</v>
      </c>
      <c r="DL101" s="73" t="s">
        <v>630</v>
      </c>
      <c r="DM101" s="71" t="s">
        <v>132</v>
      </c>
      <c r="DV101" s="52" t="s">
        <v>1289</v>
      </c>
      <c r="EA101" s="50" t="s">
        <v>601</v>
      </c>
      <c r="EU101" s="50" t="s">
        <v>618</v>
      </c>
      <c r="FE101" s="69"/>
      <c r="FF101" s="69" t="s">
        <v>603</v>
      </c>
      <c r="FG101" s="69" t="s">
        <v>184</v>
      </c>
      <c r="FH101" s="69" t="s">
        <v>604</v>
      </c>
      <c r="FI101" s="69" t="s">
        <v>605</v>
      </c>
      <c r="FO101" s="72" t="s">
        <v>614</v>
      </c>
      <c r="FP101" s="72"/>
      <c r="FQ101" s="70" t="s">
        <v>124</v>
      </c>
      <c r="FR101" s="72"/>
      <c r="FS101" s="72"/>
      <c r="FT101" s="50" t="s">
        <v>616</v>
      </c>
      <c r="FY101" s="71" t="s">
        <v>9516</v>
      </c>
      <c r="FZ101" s="71">
        <v>1899687</v>
      </c>
      <c r="GA101" s="71">
        <v>25.453600000000002</v>
      </c>
      <c r="GB101" s="71">
        <v>119.2148</v>
      </c>
      <c r="GD101" s="72" t="s">
        <v>612</v>
      </c>
      <c r="GE101" s="70">
        <v>0</v>
      </c>
      <c r="GF101" s="70" t="s">
        <v>1601</v>
      </c>
      <c r="GG101" s="70">
        <v>0</v>
      </c>
      <c r="GH101" s="141"/>
      <c r="GI101" s="73" t="s">
        <v>615</v>
      </c>
      <c r="GJ101" s="71">
        <v>0</v>
      </c>
      <c r="GK101" s="71" t="s">
        <v>1601</v>
      </c>
      <c r="GL101" s="71">
        <v>0</v>
      </c>
      <c r="GM101" s="71" t="s">
        <v>35</v>
      </c>
      <c r="GN101" s="50" t="s">
        <v>1300</v>
      </c>
      <c r="GS101" s="73" t="s">
        <v>613</v>
      </c>
      <c r="GT101" s="71">
        <v>0</v>
      </c>
      <c r="GU101" s="71" t="s">
        <v>1601</v>
      </c>
      <c r="GV101" s="73"/>
      <c r="GW101" s="73"/>
      <c r="GX101" s="50" t="s">
        <v>618</v>
      </c>
      <c r="HC101" s="70" t="s">
        <v>10322</v>
      </c>
      <c r="HD101" s="70">
        <v>140383</v>
      </c>
      <c r="HE101" s="70">
        <v>140383</v>
      </c>
      <c r="HR101" s="72" t="s">
        <v>614</v>
      </c>
      <c r="HS101" s="70">
        <v>0</v>
      </c>
      <c r="HT101" s="70" t="s">
        <v>1601</v>
      </c>
      <c r="HU101" s="70">
        <v>0</v>
      </c>
      <c r="HV101" s="70" t="s">
        <v>10678</v>
      </c>
      <c r="HW101" s="69" t="s">
        <v>1292</v>
      </c>
      <c r="HX101" s="69" t="s">
        <v>597</v>
      </c>
      <c r="HY101" s="69" t="s">
        <v>598</v>
      </c>
      <c r="IB101" s="51" t="s">
        <v>617</v>
      </c>
      <c r="IG101" s="72" t="s">
        <v>629</v>
      </c>
      <c r="IH101" s="70" t="s">
        <v>124</v>
      </c>
      <c r="II101" s="70" t="s">
        <v>124</v>
      </c>
      <c r="IJ101" s="70" t="s">
        <v>124</v>
      </c>
      <c r="IK101" s="70" t="s">
        <v>124</v>
      </c>
      <c r="IQ101" s="51" t="s">
        <v>617</v>
      </c>
      <c r="IV101" s="71" t="s">
        <v>11221</v>
      </c>
      <c r="IW101" s="71">
        <v>0</v>
      </c>
      <c r="IX101" s="71">
        <v>134</v>
      </c>
      <c r="JF101" s="127" t="s">
        <v>36</v>
      </c>
      <c r="JG101" s="72"/>
      <c r="JH101" s="70" t="s">
        <v>124</v>
      </c>
      <c r="JI101" s="72"/>
      <c r="JJ101" s="72"/>
      <c r="JK101" s="70" t="s">
        <v>11417</v>
      </c>
      <c r="JL101" s="70">
        <v>145.5</v>
      </c>
      <c r="JM101" s="70">
        <v>24.147735999999998</v>
      </c>
      <c r="JN101" s="70">
        <v>120.673648</v>
      </c>
      <c r="JP101" s="127" t="s">
        <v>610</v>
      </c>
      <c r="JQ101" s="72"/>
      <c r="JR101" s="70" t="s">
        <v>124</v>
      </c>
      <c r="JS101" s="72"/>
      <c r="JT101" s="72"/>
      <c r="JU101" s="50" t="s">
        <v>616</v>
      </c>
      <c r="JZ101" s="72" t="s">
        <v>625</v>
      </c>
      <c r="KA101" s="70" t="s">
        <v>132</v>
      </c>
      <c r="KJ101" s="69"/>
      <c r="KK101" s="69" t="s">
        <v>624</v>
      </c>
    </row>
    <row r="102" spans="1:300" ht="184.5" thickBot="1">
      <c r="F102" s="52" t="s">
        <v>236</v>
      </c>
      <c r="P102" s="69"/>
      <c r="Q102" s="69" t="s">
        <v>603</v>
      </c>
      <c r="R102" s="69" t="s">
        <v>184</v>
      </c>
      <c r="S102" s="69" t="s">
        <v>604</v>
      </c>
      <c r="T102" s="124" t="s">
        <v>605</v>
      </c>
      <c r="U102" s="70" t="s">
        <v>5403</v>
      </c>
      <c r="V102" s="70">
        <v>25392</v>
      </c>
      <c r="W102" s="70">
        <v>13341</v>
      </c>
      <c r="Z102" s="69"/>
      <c r="AA102" s="69" t="s">
        <v>603</v>
      </c>
      <c r="AB102" s="69" t="s">
        <v>184</v>
      </c>
      <c r="AC102" s="69" t="s">
        <v>604</v>
      </c>
      <c r="AD102" s="69" t="s">
        <v>605</v>
      </c>
      <c r="AE102" s="72" t="s">
        <v>612</v>
      </c>
      <c r="AF102" s="72"/>
      <c r="AG102" s="70" t="s">
        <v>124</v>
      </c>
      <c r="AH102" s="72"/>
      <c r="AI102" s="72"/>
      <c r="AJ102" s="69"/>
      <c r="AK102" s="69" t="s">
        <v>603</v>
      </c>
      <c r="AL102" s="69" t="s">
        <v>184</v>
      </c>
      <c r="AM102" s="69" t="s">
        <v>604</v>
      </c>
      <c r="AN102" s="69" t="s">
        <v>605</v>
      </c>
      <c r="AO102" s="52" t="s">
        <v>621</v>
      </c>
      <c r="AT102" s="51" t="s">
        <v>596</v>
      </c>
      <c r="AY102" s="73" t="s">
        <v>607</v>
      </c>
      <c r="AZ102" s="71">
        <v>8480.5</v>
      </c>
      <c r="BA102" s="71" t="s">
        <v>185</v>
      </c>
      <c r="BB102" s="71">
        <v>6.3</v>
      </c>
      <c r="BC102" s="71" t="s">
        <v>6655</v>
      </c>
      <c r="BD102" s="71" t="s">
        <v>6928</v>
      </c>
      <c r="BE102" s="71">
        <v>0</v>
      </c>
      <c r="BF102" s="71">
        <v>48.379213999999997</v>
      </c>
      <c r="BG102" s="71">
        <v>-4.4858099999999999</v>
      </c>
      <c r="BI102" s="71" t="s">
        <v>1864</v>
      </c>
      <c r="BJ102" s="71">
        <v>29</v>
      </c>
      <c r="BK102" s="71">
        <v>0</v>
      </c>
      <c r="BL102" s="71">
        <v>1189</v>
      </c>
      <c r="BM102" s="71">
        <v>0</v>
      </c>
      <c r="BS102" s="72" t="s">
        <v>629</v>
      </c>
      <c r="BT102" s="70" t="s">
        <v>112</v>
      </c>
      <c r="CH102" s="71" t="s">
        <v>1409</v>
      </c>
      <c r="CI102" s="71">
        <v>88.72</v>
      </c>
      <c r="CJ102" s="71">
        <v>88.72</v>
      </c>
      <c r="CK102" s="71">
        <v>247.32</v>
      </c>
      <c r="CL102" s="73"/>
      <c r="CM102" s="50" t="s">
        <v>619</v>
      </c>
      <c r="CR102" s="52" t="s">
        <v>3001</v>
      </c>
      <c r="CW102" s="72" t="s">
        <v>606</v>
      </c>
      <c r="CX102" s="70">
        <v>0</v>
      </c>
      <c r="CY102" s="70" t="s">
        <v>1601</v>
      </c>
      <c r="CZ102" s="72"/>
      <c r="DA102" s="72"/>
      <c r="DB102" s="109"/>
      <c r="DC102" s="109"/>
      <c r="DD102" s="109"/>
      <c r="DE102" s="109"/>
      <c r="DF102" s="109"/>
      <c r="DL102" s="50" t="s">
        <v>631</v>
      </c>
      <c r="EK102" s="51" t="s">
        <v>1301</v>
      </c>
      <c r="EP102" s="51" t="s">
        <v>596</v>
      </c>
      <c r="EZ102" s="50" t="s">
        <v>622</v>
      </c>
      <c r="FE102" s="72" t="s">
        <v>606</v>
      </c>
      <c r="FF102" s="70">
        <v>10800</v>
      </c>
      <c r="FG102" s="70" t="s">
        <v>185</v>
      </c>
      <c r="FH102" s="70">
        <v>0.9</v>
      </c>
      <c r="FI102" s="70" t="s">
        <v>4497</v>
      </c>
      <c r="FO102" s="73" t="s">
        <v>615</v>
      </c>
      <c r="FP102" s="73"/>
      <c r="FQ102" s="71" t="s">
        <v>124</v>
      </c>
      <c r="FR102" s="73"/>
      <c r="FS102" s="73"/>
      <c r="FY102" s="70" t="s">
        <v>9517</v>
      </c>
      <c r="FZ102" s="70">
        <v>1072</v>
      </c>
      <c r="GA102" s="70">
        <v>31.1129</v>
      </c>
      <c r="GB102" s="70">
        <v>120.38420000000001</v>
      </c>
      <c r="GD102" s="73" t="s">
        <v>613</v>
      </c>
      <c r="GE102" s="71">
        <v>0</v>
      </c>
      <c r="GF102" s="71" t="s">
        <v>1601</v>
      </c>
      <c r="GG102" s="71">
        <v>0</v>
      </c>
      <c r="GH102" s="142"/>
      <c r="GI102" s="72" t="s">
        <v>36</v>
      </c>
      <c r="GJ102" s="70">
        <v>0</v>
      </c>
      <c r="GK102" s="70" t="s">
        <v>1601</v>
      </c>
      <c r="GL102" s="70">
        <v>0</v>
      </c>
      <c r="GM102" s="70" t="s">
        <v>35</v>
      </c>
      <c r="GS102" s="72" t="s">
        <v>614</v>
      </c>
      <c r="GT102" s="70">
        <v>16000</v>
      </c>
      <c r="GU102" s="70" t="s">
        <v>185</v>
      </c>
      <c r="GV102" s="70">
        <v>28.3</v>
      </c>
      <c r="GW102" s="70" t="s">
        <v>9954</v>
      </c>
      <c r="HC102" s="71" t="s">
        <v>10323</v>
      </c>
      <c r="HD102" s="71">
        <v>3024</v>
      </c>
      <c r="HE102" s="71">
        <v>3024</v>
      </c>
      <c r="HH102" s="51" t="s">
        <v>600</v>
      </c>
      <c r="HM102" s="50" t="s">
        <v>618</v>
      </c>
      <c r="HR102" s="73" t="s">
        <v>615</v>
      </c>
      <c r="HS102" s="71">
        <v>0</v>
      </c>
      <c r="HT102" s="71" t="s">
        <v>1601</v>
      </c>
      <c r="HU102" s="71">
        <v>0</v>
      </c>
      <c r="HV102" s="71" t="s">
        <v>10678</v>
      </c>
      <c r="HW102" s="70" t="s">
        <v>5767</v>
      </c>
      <c r="HX102" s="70">
        <v>7654</v>
      </c>
      <c r="HY102" s="70">
        <v>7293</v>
      </c>
      <c r="IB102" s="52" t="s">
        <v>182</v>
      </c>
      <c r="IG102" s="73" t="s">
        <v>639</v>
      </c>
      <c r="IH102" s="71" t="s">
        <v>124</v>
      </c>
      <c r="II102" s="71" t="s">
        <v>124</v>
      </c>
      <c r="IJ102" s="71" t="s">
        <v>124</v>
      </c>
      <c r="IK102" s="71" t="s">
        <v>124</v>
      </c>
      <c r="IQ102" s="52" t="s">
        <v>240</v>
      </c>
      <c r="IV102" s="50" t="s">
        <v>599</v>
      </c>
      <c r="JB102" s="50" t="s">
        <v>619</v>
      </c>
      <c r="JF102" s="50" t="s">
        <v>616</v>
      </c>
      <c r="JK102" s="71" t="s">
        <v>11418</v>
      </c>
      <c r="JL102" s="71">
        <v>2535.81</v>
      </c>
      <c r="JM102" s="71">
        <v>39.343356999999997</v>
      </c>
      <c r="JN102" s="71">
        <v>117.361648</v>
      </c>
      <c r="JP102" s="130" t="s">
        <v>611</v>
      </c>
      <c r="JQ102" s="71">
        <v>8231.81</v>
      </c>
      <c r="JR102" s="71" t="s">
        <v>185</v>
      </c>
      <c r="JS102" s="71">
        <v>1.91</v>
      </c>
      <c r="JT102" s="71" t="s">
        <v>5251</v>
      </c>
      <c r="JZ102" s="73" t="s">
        <v>626</v>
      </c>
      <c r="KA102" s="71" t="s">
        <v>132</v>
      </c>
      <c r="KE102" s="51" t="s">
        <v>617</v>
      </c>
      <c r="KJ102" s="72" t="s">
        <v>625</v>
      </c>
      <c r="KK102" s="70" t="s">
        <v>132</v>
      </c>
    </row>
    <row r="103" spans="1:300" ht="344.5" thickBot="1">
      <c r="A103" s="51" t="s">
        <v>596</v>
      </c>
      <c r="K103" s="51" t="s">
        <v>1301</v>
      </c>
      <c r="P103" s="72" t="s">
        <v>606</v>
      </c>
      <c r="Q103" s="70">
        <v>6825</v>
      </c>
      <c r="R103" s="70" t="s">
        <v>185</v>
      </c>
      <c r="S103" s="70">
        <v>1.63</v>
      </c>
      <c r="T103" s="125" t="s">
        <v>4331</v>
      </c>
      <c r="U103" s="71" t="s">
        <v>5405</v>
      </c>
      <c r="V103" s="71">
        <v>14348</v>
      </c>
      <c r="W103" s="71">
        <v>7539</v>
      </c>
      <c r="Z103" s="72" t="s">
        <v>606</v>
      </c>
      <c r="AA103" s="70">
        <v>7600</v>
      </c>
      <c r="AB103" s="70" t="s">
        <v>185</v>
      </c>
      <c r="AC103" s="70">
        <v>2.8</v>
      </c>
      <c r="AD103" s="70" t="s">
        <v>4098</v>
      </c>
      <c r="AE103" s="73" t="s">
        <v>613</v>
      </c>
      <c r="AF103" s="71">
        <v>5734</v>
      </c>
      <c r="AG103" s="71" t="s">
        <v>236</v>
      </c>
      <c r="AH103" s="71">
        <v>1.3</v>
      </c>
      <c r="AI103" s="71"/>
      <c r="AJ103" s="72" t="s">
        <v>606</v>
      </c>
      <c r="AK103" s="70">
        <v>31850</v>
      </c>
      <c r="AL103" s="70" t="s">
        <v>185</v>
      </c>
      <c r="AM103" s="70">
        <v>22.2</v>
      </c>
      <c r="AN103" s="70" t="s">
        <v>6203</v>
      </c>
      <c r="AT103" s="69" t="s">
        <v>583</v>
      </c>
      <c r="AU103" s="69" t="s">
        <v>597</v>
      </c>
      <c r="AV103" s="69" t="s">
        <v>598</v>
      </c>
      <c r="AY103" s="72" t="s">
        <v>608</v>
      </c>
      <c r="AZ103" s="70">
        <v>0</v>
      </c>
      <c r="BA103" s="70" t="s">
        <v>1601</v>
      </c>
      <c r="BB103" s="70">
        <v>0</v>
      </c>
      <c r="BC103" s="70" t="s">
        <v>6656</v>
      </c>
      <c r="BD103" s="70" t="s">
        <v>6929</v>
      </c>
      <c r="BE103" s="70">
        <v>0</v>
      </c>
      <c r="BF103" s="70">
        <v>48.613306000000001</v>
      </c>
      <c r="BG103" s="70">
        <v>7.7059569999999997</v>
      </c>
      <c r="BI103" s="70" t="s">
        <v>1693</v>
      </c>
      <c r="BJ103" s="70">
        <v>35</v>
      </c>
      <c r="BK103" s="70">
        <v>0</v>
      </c>
      <c r="BL103" s="70">
        <v>60</v>
      </c>
      <c r="BM103" s="70">
        <v>0</v>
      </c>
      <c r="BN103" s="51" t="s">
        <v>632</v>
      </c>
      <c r="BS103" s="73" t="s">
        <v>630</v>
      </c>
      <c r="BT103" s="71" t="s">
        <v>132</v>
      </c>
      <c r="BX103" s="51" t="s">
        <v>632</v>
      </c>
      <c r="CH103" s="70" t="s">
        <v>1863</v>
      </c>
      <c r="CI103" s="70">
        <v>1.98</v>
      </c>
      <c r="CJ103" s="70">
        <v>2.63</v>
      </c>
      <c r="CK103" s="70">
        <v>101.16</v>
      </c>
      <c r="CL103" s="72"/>
      <c r="CW103" s="73" t="s">
        <v>607</v>
      </c>
      <c r="CX103" s="71">
        <v>0</v>
      </c>
      <c r="CY103" s="71" t="s">
        <v>1601</v>
      </c>
      <c r="CZ103" s="73"/>
      <c r="DA103" s="73"/>
      <c r="DB103" s="103"/>
      <c r="DC103" s="103"/>
      <c r="DD103" s="103"/>
      <c r="DE103" s="103"/>
      <c r="DF103" s="103"/>
      <c r="DG103" s="50" t="s">
        <v>618</v>
      </c>
      <c r="DQ103" s="51" t="s">
        <v>1301</v>
      </c>
      <c r="DV103" s="50" t="s">
        <v>1300</v>
      </c>
      <c r="EF103" s="51" t="s">
        <v>1801</v>
      </c>
      <c r="EK103" s="126" t="s">
        <v>1292</v>
      </c>
      <c r="EL103" s="69" t="s">
        <v>597</v>
      </c>
      <c r="EM103" s="69" t="s">
        <v>598</v>
      </c>
      <c r="EP103" s="69" t="s">
        <v>583</v>
      </c>
      <c r="EQ103" s="69" t="s">
        <v>597</v>
      </c>
      <c r="ER103" s="69" t="s">
        <v>598</v>
      </c>
      <c r="FE103" s="73" t="s">
        <v>607</v>
      </c>
      <c r="FF103" s="71">
        <v>25700</v>
      </c>
      <c r="FG103" s="71" t="s">
        <v>185</v>
      </c>
      <c r="FH103" s="71">
        <v>2.2999999999999998</v>
      </c>
      <c r="FI103" s="71" t="s">
        <v>4498</v>
      </c>
      <c r="FJ103" s="51" t="s">
        <v>620</v>
      </c>
      <c r="FO103" s="72" t="s">
        <v>36</v>
      </c>
      <c r="FP103" s="72"/>
      <c r="FQ103" s="70" t="s">
        <v>124</v>
      </c>
      <c r="FR103" s="72"/>
      <c r="FS103" s="72"/>
      <c r="FY103" s="71" t="s">
        <v>9518</v>
      </c>
      <c r="FZ103" s="71">
        <v>1412</v>
      </c>
      <c r="GA103" s="71">
        <v>31.572199999999999</v>
      </c>
      <c r="GB103" s="71">
        <v>117.1947</v>
      </c>
      <c r="GD103" s="72" t="s">
        <v>614</v>
      </c>
      <c r="GE103" s="70">
        <v>0</v>
      </c>
      <c r="GF103" s="70" t="s">
        <v>1601</v>
      </c>
      <c r="GG103" s="70">
        <v>0</v>
      </c>
      <c r="GH103" s="141"/>
      <c r="GI103" s="50" t="s">
        <v>616</v>
      </c>
      <c r="GS103" s="73" t="s">
        <v>615</v>
      </c>
      <c r="GT103" s="71">
        <v>0</v>
      </c>
      <c r="GU103" s="71" t="s">
        <v>1601</v>
      </c>
      <c r="GV103" s="73"/>
      <c r="GW103" s="73"/>
      <c r="HC103" s="70" t="s">
        <v>10324</v>
      </c>
      <c r="HD103" s="70">
        <v>2284</v>
      </c>
      <c r="HE103" s="70">
        <v>2284</v>
      </c>
      <c r="HH103" s="52" t="s">
        <v>236</v>
      </c>
      <c r="HR103" s="72" t="s">
        <v>36</v>
      </c>
      <c r="HS103" s="70">
        <v>0</v>
      </c>
      <c r="HT103" s="70" t="s">
        <v>1601</v>
      </c>
      <c r="HU103" s="70">
        <v>0</v>
      </c>
      <c r="HV103" s="70" t="s">
        <v>10678</v>
      </c>
      <c r="HW103" s="71" t="s">
        <v>5768</v>
      </c>
      <c r="HX103" s="71">
        <v>79400</v>
      </c>
      <c r="HY103" s="71">
        <v>75653</v>
      </c>
      <c r="IG103" s="72" t="s">
        <v>640</v>
      </c>
      <c r="IH103" s="70" t="s">
        <v>124</v>
      </c>
      <c r="II103" s="72"/>
      <c r="IJ103" s="72"/>
      <c r="IK103" s="72"/>
      <c r="IL103" s="51" t="s">
        <v>600</v>
      </c>
      <c r="JK103" s="70" t="s">
        <v>11419</v>
      </c>
      <c r="JL103" s="70">
        <v>1072.22</v>
      </c>
      <c r="JM103" s="70">
        <v>47.915984999999999</v>
      </c>
      <c r="JN103" s="70">
        <v>21.042745</v>
      </c>
      <c r="JP103" s="127" t="s">
        <v>612</v>
      </c>
      <c r="JQ103" s="72"/>
      <c r="JR103" s="70" t="s">
        <v>124</v>
      </c>
      <c r="JS103" s="72"/>
      <c r="JT103" s="72"/>
      <c r="JZ103" s="72" t="s">
        <v>627</v>
      </c>
      <c r="KA103" s="70" t="s">
        <v>112</v>
      </c>
      <c r="KE103" s="52" t="s">
        <v>182</v>
      </c>
      <c r="KJ103" s="73" t="s">
        <v>626</v>
      </c>
      <c r="KK103" s="71" t="s">
        <v>132</v>
      </c>
    </row>
    <row r="104" spans="1:300" ht="409.6" thickBot="1">
      <c r="A104" s="69" t="s">
        <v>583</v>
      </c>
      <c r="B104" s="69" t="s">
        <v>597</v>
      </c>
      <c r="C104" s="69" t="s">
        <v>598</v>
      </c>
      <c r="F104" s="50" t="s">
        <v>601</v>
      </c>
      <c r="K104" s="126" t="s">
        <v>1292</v>
      </c>
      <c r="L104" s="69" t="s">
        <v>597</v>
      </c>
      <c r="M104" s="69" t="s">
        <v>598</v>
      </c>
      <c r="P104" s="73" t="s">
        <v>607</v>
      </c>
      <c r="Q104" s="71">
        <v>4497</v>
      </c>
      <c r="R104" s="71" t="s">
        <v>185</v>
      </c>
      <c r="S104" s="71">
        <v>1.07</v>
      </c>
      <c r="T104" s="139" t="s">
        <v>4332</v>
      </c>
      <c r="U104" s="70" t="s">
        <v>5404</v>
      </c>
      <c r="V104" s="70">
        <v>9402</v>
      </c>
      <c r="W104" s="70">
        <v>4940</v>
      </c>
      <c r="Z104" s="73" t="s">
        <v>607</v>
      </c>
      <c r="AA104" s="71">
        <v>39300</v>
      </c>
      <c r="AB104" s="71" t="s">
        <v>185</v>
      </c>
      <c r="AC104" s="71">
        <v>14.7</v>
      </c>
      <c r="AD104" s="71" t="s">
        <v>4099</v>
      </c>
      <c r="AE104" s="72" t="s">
        <v>614</v>
      </c>
      <c r="AF104" s="72"/>
      <c r="AG104" s="70" t="s">
        <v>124</v>
      </c>
      <c r="AH104" s="72"/>
      <c r="AI104" s="72"/>
      <c r="AJ104" s="73" t="s">
        <v>607</v>
      </c>
      <c r="AK104" s="73"/>
      <c r="AL104" s="71" t="s">
        <v>124</v>
      </c>
      <c r="AM104" s="73"/>
      <c r="AN104" s="73"/>
      <c r="AO104" s="50" t="s">
        <v>622</v>
      </c>
      <c r="AT104" s="70" t="s">
        <v>675</v>
      </c>
      <c r="AU104" s="70">
        <v>67524</v>
      </c>
      <c r="AV104" s="70">
        <v>15237</v>
      </c>
      <c r="AY104" s="73" t="s">
        <v>609</v>
      </c>
      <c r="AZ104" s="71">
        <v>0</v>
      </c>
      <c r="BA104" s="71" t="s">
        <v>1601</v>
      </c>
      <c r="BB104" s="71">
        <v>0</v>
      </c>
      <c r="BC104" s="71" t="s">
        <v>6656</v>
      </c>
      <c r="BD104" s="71" t="s">
        <v>6930</v>
      </c>
      <c r="BE104" s="71">
        <v>0</v>
      </c>
      <c r="BF104" s="71">
        <v>44.828594000000002</v>
      </c>
      <c r="BG104" s="71">
        <v>-0.67646300000000004</v>
      </c>
      <c r="BI104" s="71" t="s">
        <v>1865</v>
      </c>
      <c r="BJ104" s="71">
        <v>582</v>
      </c>
      <c r="BK104" s="71">
        <v>0</v>
      </c>
      <c r="BL104" s="71">
        <v>1321</v>
      </c>
      <c r="BM104" s="71">
        <v>0</v>
      </c>
      <c r="BN104" s="69"/>
      <c r="BO104" s="69" t="s">
        <v>633</v>
      </c>
      <c r="BP104" s="69" t="s">
        <v>634</v>
      </c>
      <c r="BQ104" s="69" t="s">
        <v>635</v>
      </c>
      <c r="BR104" s="69" t="s">
        <v>636</v>
      </c>
      <c r="BS104" s="50" t="s">
        <v>631</v>
      </c>
      <c r="BX104" s="69"/>
      <c r="BY104" s="69" t="s">
        <v>633</v>
      </c>
      <c r="BZ104" s="69" t="s">
        <v>634</v>
      </c>
      <c r="CA104" s="69" t="s">
        <v>635</v>
      </c>
      <c r="CB104" s="69" t="s">
        <v>636</v>
      </c>
      <c r="CC104" s="69"/>
      <c r="CD104" s="69"/>
      <c r="CE104" s="69"/>
      <c r="CF104" s="69"/>
      <c r="CG104" s="69"/>
      <c r="CH104" s="71" t="s">
        <v>1864</v>
      </c>
      <c r="CI104" s="71">
        <v>31.56</v>
      </c>
      <c r="CJ104" s="71">
        <v>52.31</v>
      </c>
      <c r="CK104" s="71">
        <v>261.7</v>
      </c>
      <c r="CL104" s="73"/>
      <c r="CR104" s="50" t="s">
        <v>737</v>
      </c>
      <c r="CW104" s="72" t="s">
        <v>608</v>
      </c>
      <c r="CX104" s="70">
        <v>0</v>
      </c>
      <c r="CY104" s="70" t="s">
        <v>1601</v>
      </c>
      <c r="CZ104" s="72"/>
      <c r="DA104" s="72"/>
      <c r="DB104" s="109"/>
      <c r="DC104" s="109"/>
      <c r="DD104" s="109"/>
      <c r="DE104" s="109"/>
      <c r="DF104" s="109"/>
      <c r="DQ104" s="69" t="s">
        <v>1292</v>
      </c>
      <c r="DR104" s="69" t="s">
        <v>597</v>
      </c>
      <c r="DS104" s="69" t="s">
        <v>598</v>
      </c>
      <c r="EA104" s="51" t="s">
        <v>602</v>
      </c>
      <c r="EF104" s="69" t="s">
        <v>1790</v>
      </c>
      <c r="EG104" s="69" t="s">
        <v>1802</v>
      </c>
      <c r="EH104" s="69" t="s">
        <v>598</v>
      </c>
      <c r="EK104" s="128" t="s">
        <v>3359</v>
      </c>
      <c r="EL104" s="70">
        <v>89780</v>
      </c>
      <c r="EM104" s="70">
        <v>58252</v>
      </c>
      <c r="EP104" s="70" t="s">
        <v>2763</v>
      </c>
      <c r="EQ104" s="70">
        <v>62124</v>
      </c>
      <c r="ER104" s="70">
        <v>26836</v>
      </c>
      <c r="EU104" s="50" t="s">
        <v>619</v>
      </c>
      <c r="FE104" s="72" t="s">
        <v>608</v>
      </c>
      <c r="FF104" s="72"/>
      <c r="FG104" s="70" t="s">
        <v>124</v>
      </c>
      <c r="FH104" s="72"/>
      <c r="FI104" s="72"/>
      <c r="FJ104" s="52" t="s">
        <v>621</v>
      </c>
      <c r="FO104" s="50" t="s">
        <v>616</v>
      </c>
      <c r="FT104" s="51" t="s">
        <v>617</v>
      </c>
      <c r="FY104" s="72"/>
      <c r="FZ104" s="72"/>
      <c r="GA104" s="72"/>
      <c r="GB104" s="72"/>
      <c r="GD104" s="73" t="s">
        <v>615</v>
      </c>
      <c r="GE104" s="71">
        <v>0</v>
      </c>
      <c r="GF104" s="71" t="s">
        <v>1601</v>
      </c>
      <c r="GG104" s="71">
        <v>0</v>
      </c>
      <c r="GH104" s="142"/>
      <c r="GN104" s="51" t="s">
        <v>1301</v>
      </c>
      <c r="GS104" s="72" t="s">
        <v>36</v>
      </c>
      <c r="GT104" s="70">
        <v>0</v>
      </c>
      <c r="GU104" s="70" t="s">
        <v>1601</v>
      </c>
      <c r="GV104" s="72"/>
      <c r="GW104" s="72"/>
      <c r="GX104" s="50" t="s">
        <v>619</v>
      </c>
      <c r="HC104" s="71" t="s">
        <v>10325</v>
      </c>
      <c r="HD104" s="71">
        <v>2695</v>
      </c>
      <c r="HE104" s="71">
        <v>2695</v>
      </c>
      <c r="HR104" s="50" t="s">
        <v>616</v>
      </c>
      <c r="HW104" s="70" t="s">
        <v>5769</v>
      </c>
      <c r="HX104" s="70">
        <v>129822</v>
      </c>
      <c r="HY104" s="70">
        <v>123696</v>
      </c>
      <c r="IB104" s="50" t="s">
        <v>618</v>
      </c>
      <c r="IG104" s="50" t="s">
        <v>641</v>
      </c>
      <c r="IL104" s="52" t="s">
        <v>236</v>
      </c>
      <c r="IQ104" s="50" t="s">
        <v>618</v>
      </c>
      <c r="JK104" s="71" t="s">
        <v>11420</v>
      </c>
      <c r="JL104" s="71">
        <v>62.59</v>
      </c>
      <c r="JM104" s="71">
        <v>40.812578000000002</v>
      </c>
      <c r="JN104" s="71">
        <v>0.52144199999999996</v>
      </c>
      <c r="JP104" s="130" t="s">
        <v>613</v>
      </c>
      <c r="JQ104" s="71">
        <v>3890.84</v>
      </c>
      <c r="JR104" s="71" t="s">
        <v>236</v>
      </c>
      <c r="JS104" s="71">
        <v>0.9</v>
      </c>
      <c r="JT104" s="71" t="s">
        <v>5252</v>
      </c>
      <c r="JU104" s="51" t="s">
        <v>617</v>
      </c>
      <c r="JZ104" s="73" t="s">
        <v>628</v>
      </c>
      <c r="KA104" s="71" t="s">
        <v>112</v>
      </c>
      <c r="KJ104" s="72" t="s">
        <v>627</v>
      </c>
      <c r="KK104" s="70" t="s">
        <v>112</v>
      </c>
    </row>
    <row r="105" spans="1:300" ht="72.5" thickBot="1">
      <c r="A105" s="70" t="s">
        <v>2386</v>
      </c>
      <c r="B105" s="70">
        <v>2637119</v>
      </c>
      <c r="C105" s="70">
        <v>169590</v>
      </c>
      <c r="K105" s="128" t="s">
        <v>694</v>
      </c>
      <c r="L105" s="70">
        <v>335094</v>
      </c>
      <c r="M105" s="70">
        <v>326551</v>
      </c>
      <c r="P105" s="72" t="s">
        <v>608</v>
      </c>
      <c r="Q105" s="72"/>
      <c r="R105" s="70" t="s">
        <v>124</v>
      </c>
      <c r="S105" s="72"/>
      <c r="T105" s="141"/>
      <c r="U105" s="71" t="s">
        <v>5406</v>
      </c>
      <c r="V105" s="71">
        <v>6108</v>
      </c>
      <c r="W105" s="71">
        <v>3209</v>
      </c>
      <c r="Z105" s="72" t="s">
        <v>608</v>
      </c>
      <c r="AA105" s="72"/>
      <c r="AB105" s="70" t="s">
        <v>124</v>
      </c>
      <c r="AC105" s="72"/>
      <c r="AD105" s="72"/>
      <c r="AE105" s="73" t="s">
        <v>615</v>
      </c>
      <c r="AF105" s="73"/>
      <c r="AG105" s="71" t="s">
        <v>124</v>
      </c>
      <c r="AH105" s="73"/>
      <c r="AI105" s="73"/>
      <c r="AJ105" s="72" t="s">
        <v>608</v>
      </c>
      <c r="AK105" s="72"/>
      <c r="AL105" s="70" t="s">
        <v>124</v>
      </c>
      <c r="AM105" s="72"/>
      <c r="AN105" s="72"/>
      <c r="AT105" s="50" t="s">
        <v>599</v>
      </c>
      <c r="AY105" s="72" t="s">
        <v>610</v>
      </c>
      <c r="AZ105" s="70">
        <v>0</v>
      </c>
      <c r="BA105" s="70" t="s">
        <v>1601</v>
      </c>
      <c r="BB105" s="70">
        <v>0</v>
      </c>
      <c r="BC105" s="70" t="s">
        <v>6656</v>
      </c>
      <c r="BD105" s="70" t="s">
        <v>6931</v>
      </c>
      <c r="BE105" s="70">
        <v>0</v>
      </c>
      <c r="BF105" s="70">
        <v>48.852226000000002</v>
      </c>
      <c r="BG105" s="70">
        <v>2.2222230000000001</v>
      </c>
      <c r="BI105" s="70" t="s">
        <v>1867</v>
      </c>
      <c r="BJ105" s="70">
        <v>50</v>
      </c>
      <c r="BK105" s="70">
        <v>0</v>
      </c>
      <c r="BL105" s="70">
        <v>89</v>
      </c>
      <c r="BM105" s="70">
        <v>0</v>
      </c>
      <c r="BN105" s="72" t="s">
        <v>637</v>
      </c>
      <c r="BO105" s="70" t="s">
        <v>638</v>
      </c>
      <c r="BP105" s="70">
        <v>0</v>
      </c>
      <c r="BQ105" s="70">
        <v>19505</v>
      </c>
      <c r="BR105" s="70">
        <v>19505</v>
      </c>
      <c r="BX105" s="72" t="s">
        <v>637</v>
      </c>
      <c r="BY105" s="70" t="s">
        <v>1307</v>
      </c>
      <c r="BZ105" s="70">
        <v>0</v>
      </c>
      <c r="CA105" s="70">
        <v>38493.4</v>
      </c>
      <c r="CB105" s="70">
        <v>38493.4</v>
      </c>
      <c r="CC105" s="70"/>
      <c r="CD105" s="70"/>
      <c r="CE105" s="70"/>
      <c r="CF105" s="70"/>
      <c r="CG105" s="70"/>
      <c r="CH105" s="70" t="s">
        <v>77</v>
      </c>
      <c r="CI105" s="70">
        <v>402.19</v>
      </c>
      <c r="CJ105" s="70">
        <v>402.19</v>
      </c>
      <c r="CK105" s="70">
        <v>736.93</v>
      </c>
      <c r="CL105" s="72"/>
      <c r="CM105" s="51" t="s">
        <v>620</v>
      </c>
      <c r="CW105" s="73" t="s">
        <v>609</v>
      </c>
      <c r="CX105" s="71">
        <v>0</v>
      </c>
      <c r="CY105" s="71" t="s">
        <v>1601</v>
      </c>
      <c r="CZ105" s="73"/>
      <c r="DA105" s="73"/>
      <c r="DB105" s="103"/>
      <c r="DC105" s="103"/>
      <c r="DD105" s="103"/>
      <c r="DE105" s="103"/>
      <c r="DF105" s="103"/>
      <c r="DL105" s="51" t="s">
        <v>632</v>
      </c>
      <c r="DQ105" s="70" t="s">
        <v>1302</v>
      </c>
      <c r="DR105" s="72"/>
      <c r="DS105" s="70">
        <v>7980</v>
      </c>
      <c r="EA105" s="69"/>
      <c r="EB105" s="69" t="s">
        <v>603</v>
      </c>
      <c r="EC105" s="69" t="s">
        <v>184</v>
      </c>
      <c r="ED105" s="69" t="s">
        <v>604</v>
      </c>
      <c r="EE105" s="69" t="s">
        <v>605</v>
      </c>
      <c r="EF105" s="70" t="s">
        <v>1803</v>
      </c>
      <c r="EG105" s="70">
        <v>2710975.48</v>
      </c>
      <c r="EH105" s="72"/>
      <c r="EK105" s="129" t="s">
        <v>3360</v>
      </c>
      <c r="EL105" s="71">
        <v>162520</v>
      </c>
      <c r="EM105" s="71">
        <v>105448</v>
      </c>
      <c r="EP105" s="71" t="s">
        <v>2764</v>
      </c>
      <c r="EQ105" s="71">
        <v>374257</v>
      </c>
      <c r="ER105" s="71">
        <v>287000</v>
      </c>
      <c r="EZ105" s="51" t="s">
        <v>623</v>
      </c>
      <c r="FE105" s="73" t="s">
        <v>609</v>
      </c>
      <c r="FF105" s="73"/>
      <c r="FG105" s="71" t="s">
        <v>124</v>
      </c>
      <c r="FH105" s="73"/>
      <c r="FI105" s="73"/>
      <c r="FT105" s="52" t="s">
        <v>182</v>
      </c>
      <c r="FY105" s="73"/>
      <c r="FZ105" s="73"/>
      <c r="GA105" s="73"/>
      <c r="GB105" s="73"/>
      <c r="GD105" s="72" t="s">
        <v>36</v>
      </c>
      <c r="GE105" s="70">
        <v>0</v>
      </c>
      <c r="GF105" s="70" t="s">
        <v>1601</v>
      </c>
      <c r="GG105" s="70">
        <v>0</v>
      </c>
      <c r="GH105" s="141"/>
      <c r="GN105" s="126" t="s">
        <v>1292</v>
      </c>
      <c r="GO105" s="69" t="s">
        <v>597</v>
      </c>
      <c r="GP105" s="69" t="s">
        <v>598</v>
      </c>
      <c r="GS105" s="50" t="s">
        <v>616</v>
      </c>
      <c r="HC105" s="70" t="s">
        <v>10326</v>
      </c>
      <c r="HD105" s="70">
        <v>32415</v>
      </c>
      <c r="HE105" s="70">
        <v>48345</v>
      </c>
      <c r="HH105" s="50" t="s">
        <v>601</v>
      </c>
      <c r="HM105" s="50" t="s">
        <v>619</v>
      </c>
      <c r="HW105" s="71" t="s">
        <v>5771</v>
      </c>
      <c r="HX105" s="71">
        <v>46754</v>
      </c>
      <c r="HY105" s="71">
        <v>44548</v>
      </c>
      <c r="IV105" s="51" t="s">
        <v>600</v>
      </c>
      <c r="JB105" s="51" t="s">
        <v>620</v>
      </c>
      <c r="JF105" s="51" t="s">
        <v>617</v>
      </c>
      <c r="JK105" s="70" t="s">
        <v>11421</v>
      </c>
      <c r="JL105" s="70">
        <v>143.66</v>
      </c>
      <c r="JM105" s="70">
        <v>56.858721000000003</v>
      </c>
      <c r="JN105" s="70">
        <v>35.917596000000003</v>
      </c>
      <c r="JP105" s="127" t="s">
        <v>614</v>
      </c>
      <c r="JQ105" s="70">
        <v>13632.06</v>
      </c>
      <c r="JR105" s="70" t="s">
        <v>236</v>
      </c>
      <c r="JS105" s="70">
        <v>3.16</v>
      </c>
      <c r="JT105" s="70" t="s">
        <v>5253</v>
      </c>
      <c r="JU105" s="52" t="s">
        <v>240</v>
      </c>
      <c r="JZ105" s="72" t="s">
        <v>629</v>
      </c>
      <c r="KA105" s="70" t="s">
        <v>112</v>
      </c>
      <c r="KE105" s="50" t="s">
        <v>618</v>
      </c>
      <c r="KJ105" s="73" t="s">
        <v>628</v>
      </c>
      <c r="KK105" s="71" t="s">
        <v>112</v>
      </c>
    </row>
    <row r="106" spans="1:300" ht="384.5" thickBot="1">
      <c r="A106" s="71" t="s">
        <v>2388</v>
      </c>
      <c r="B106" s="71">
        <v>11918</v>
      </c>
      <c r="C106" s="71">
        <v>0</v>
      </c>
      <c r="K106" s="129" t="s">
        <v>2981</v>
      </c>
      <c r="L106" s="71">
        <v>301163</v>
      </c>
      <c r="M106" s="71">
        <v>193654</v>
      </c>
      <c r="P106" s="73" t="s">
        <v>609</v>
      </c>
      <c r="Q106" s="73"/>
      <c r="R106" s="71" t="s">
        <v>124</v>
      </c>
      <c r="S106" s="73"/>
      <c r="T106" s="142"/>
      <c r="U106" s="70" t="s">
        <v>3047</v>
      </c>
      <c r="V106" s="70">
        <v>10220</v>
      </c>
      <c r="W106" s="70">
        <v>5370</v>
      </c>
      <c r="Z106" s="73" t="s">
        <v>609</v>
      </c>
      <c r="AA106" s="73"/>
      <c r="AB106" s="71" t="s">
        <v>124</v>
      </c>
      <c r="AC106" s="73"/>
      <c r="AD106" s="73"/>
      <c r="AE106" s="72" t="s">
        <v>36</v>
      </c>
      <c r="AF106" s="72"/>
      <c r="AG106" s="70" t="s">
        <v>124</v>
      </c>
      <c r="AH106" s="72"/>
      <c r="AI106" s="72"/>
      <c r="AJ106" s="73" t="s">
        <v>609</v>
      </c>
      <c r="AK106" s="73"/>
      <c r="AL106" s="71" t="s">
        <v>124</v>
      </c>
      <c r="AM106" s="73"/>
      <c r="AN106" s="73"/>
      <c r="AY106" s="73" t="s">
        <v>611</v>
      </c>
      <c r="AZ106" s="71">
        <v>13232</v>
      </c>
      <c r="BA106" s="71" t="s">
        <v>236</v>
      </c>
      <c r="BB106" s="71">
        <v>9.8000000000000007</v>
      </c>
      <c r="BC106" s="71" t="s">
        <v>6657</v>
      </c>
      <c r="BD106" s="71" t="s">
        <v>6932</v>
      </c>
      <c r="BE106" s="71">
        <v>0</v>
      </c>
      <c r="BF106" s="71">
        <v>48.891381000000003</v>
      </c>
      <c r="BG106" s="71">
        <v>2.2420309999999999</v>
      </c>
      <c r="BI106" s="71" t="s">
        <v>1868</v>
      </c>
      <c r="BJ106" s="71">
        <v>0</v>
      </c>
      <c r="BK106" s="71">
        <v>0</v>
      </c>
      <c r="BL106" s="71">
        <v>80393</v>
      </c>
      <c r="BM106" s="71">
        <v>80393</v>
      </c>
      <c r="BN106" s="73" t="s">
        <v>626</v>
      </c>
      <c r="BO106" s="71" t="s">
        <v>124</v>
      </c>
      <c r="BP106" s="71">
        <v>50349</v>
      </c>
      <c r="BQ106" s="71">
        <v>21578</v>
      </c>
      <c r="BR106" s="71">
        <v>71927</v>
      </c>
      <c r="BX106" s="73" t="s">
        <v>626</v>
      </c>
      <c r="BY106" s="71" t="s">
        <v>124</v>
      </c>
      <c r="BZ106" s="71">
        <v>16083</v>
      </c>
      <c r="CA106" s="71">
        <v>222952.19</v>
      </c>
      <c r="CB106" s="71">
        <v>239035.19</v>
      </c>
      <c r="CC106" s="71"/>
      <c r="CD106" s="71"/>
      <c r="CE106" s="71"/>
      <c r="CF106" s="71"/>
      <c r="CG106" s="71"/>
      <c r="CH106" s="71" t="s">
        <v>2627</v>
      </c>
      <c r="CI106" s="71">
        <v>154.49</v>
      </c>
      <c r="CJ106" s="71">
        <v>154.49</v>
      </c>
      <c r="CK106" s="71">
        <v>253.49</v>
      </c>
      <c r="CL106" s="73"/>
      <c r="CM106" s="52" t="s">
        <v>621</v>
      </c>
      <c r="CW106" s="72" t="s">
        <v>610</v>
      </c>
      <c r="CX106" s="70">
        <v>0</v>
      </c>
      <c r="CY106" s="70" t="s">
        <v>1601</v>
      </c>
      <c r="CZ106" s="72"/>
      <c r="DA106" s="72"/>
      <c r="DB106" s="109"/>
      <c r="DC106" s="109"/>
      <c r="DD106" s="109"/>
      <c r="DE106" s="109"/>
      <c r="DF106" s="109"/>
      <c r="DG106" s="50" t="s">
        <v>619</v>
      </c>
      <c r="DL106" s="69"/>
      <c r="DM106" s="69" t="s">
        <v>633</v>
      </c>
      <c r="DN106" s="69" t="s">
        <v>634</v>
      </c>
      <c r="DO106" s="69" t="s">
        <v>635</v>
      </c>
      <c r="DP106" s="69" t="s">
        <v>636</v>
      </c>
      <c r="DQ106" s="71" t="s">
        <v>1303</v>
      </c>
      <c r="DR106" s="73"/>
      <c r="DS106" s="71">
        <v>400</v>
      </c>
      <c r="DV106" s="51" t="s">
        <v>1301</v>
      </c>
      <c r="EA106" s="72" t="s">
        <v>606</v>
      </c>
      <c r="EB106" s="70">
        <v>14232</v>
      </c>
      <c r="EC106" s="70" t="s">
        <v>185</v>
      </c>
      <c r="ED106" s="70">
        <v>5</v>
      </c>
      <c r="EE106" s="70" t="s">
        <v>3809</v>
      </c>
      <c r="EF106" s="71" t="s">
        <v>1796</v>
      </c>
      <c r="EG106" s="71">
        <v>1104010.75</v>
      </c>
      <c r="EH106" s="73"/>
      <c r="EK106" s="50" t="s">
        <v>599</v>
      </c>
      <c r="EP106" s="50" t="s">
        <v>599</v>
      </c>
      <c r="EZ106" s="69"/>
      <c r="FA106" s="69" t="s">
        <v>624</v>
      </c>
      <c r="FE106" s="72" t="s">
        <v>610</v>
      </c>
      <c r="FF106" s="72"/>
      <c r="FG106" s="70" t="s">
        <v>124</v>
      </c>
      <c r="FH106" s="72"/>
      <c r="FI106" s="72"/>
      <c r="FJ106" s="50" t="s">
        <v>622</v>
      </c>
      <c r="FY106" s="72"/>
      <c r="FZ106" s="72"/>
      <c r="GA106" s="72"/>
      <c r="GB106" s="72"/>
      <c r="GD106" s="50" t="s">
        <v>616</v>
      </c>
      <c r="GI106" s="51" t="s">
        <v>617</v>
      </c>
      <c r="GN106" s="128" t="s">
        <v>3560</v>
      </c>
      <c r="GO106" s="70">
        <v>150990.96</v>
      </c>
      <c r="GP106" s="72"/>
      <c r="HC106" s="71" t="s">
        <v>10327</v>
      </c>
      <c r="HD106" s="71">
        <v>68944</v>
      </c>
      <c r="HE106" s="71">
        <v>68944</v>
      </c>
      <c r="HW106" s="70" t="s">
        <v>5770</v>
      </c>
      <c r="HX106" s="70">
        <v>103089</v>
      </c>
      <c r="HY106" s="70">
        <v>98225</v>
      </c>
      <c r="IL106" s="50" t="s">
        <v>601</v>
      </c>
      <c r="IV106" s="52" t="s">
        <v>185</v>
      </c>
      <c r="JB106" s="52" t="s">
        <v>621</v>
      </c>
      <c r="JF106" s="52" t="s">
        <v>182</v>
      </c>
      <c r="JK106" s="71" t="s">
        <v>11422</v>
      </c>
      <c r="JL106" s="71">
        <v>1400.42</v>
      </c>
      <c r="JM106" s="71">
        <v>48.620800000000003</v>
      </c>
      <c r="JN106" s="71">
        <v>22.287883000000001</v>
      </c>
      <c r="JP106" s="130" t="s">
        <v>615</v>
      </c>
      <c r="JQ106" s="73"/>
      <c r="JR106" s="71" t="s">
        <v>124</v>
      </c>
      <c r="JS106" s="73"/>
      <c r="JT106" s="73"/>
      <c r="JZ106" s="73" t="s">
        <v>630</v>
      </c>
      <c r="KA106" s="71" t="s">
        <v>112</v>
      </c>
      <c r="KJ106" s="72" t="s">
        <v>629</v>
      </c>
      <c r="KK106" s="70" t="s">
        <v>112</v>
      </c>
    </row>
    <row r="107" spans="1:300" ht="336.5" thickBot="1">
      <c r="A107" s="70" t="s">
        <v>2389</v>
      </c>
      <c r="B107" s="70">
        <v>351486</v>
      </c>
      <c r="C107" s="70">
        <v>13739</v>
      </c>
      <c r="F107" s="51" t="s">
        <v>602</v>
      </c>
      <c r="K107" s="128" t="s">
        <v>1617</v>
      </c>
      <c r="L107" s="70">
        <v>58250</v>
      </c>
      <c r="M107" s="70">
        <v>45385</v>
      </c>
      <c r="P107" s="72" t="s">
        <v>610</v>
      </c>
      <c r="Q107" s="72"/>
      <c r="R107" s="70" t="s">
        <v>124</v>
      </c>
      <c r="S107" s="72"/>
      <c r="T107" s="141"/>
      <c r="U107" s="50" t="s">
        <v>1800</v>
      </c>
      <c r="Z107" s="72" t="s">
        <v>610</v>
      </c>
      <c r="AA107" s="72"/>
      <c r="AB107" s="70" t="s">
        <v>124</v>
      </c>
      <c r="AC107" s="72"/>
      <c r="AD107" s="72"/>
      <c r="AE107" s="50" t="s">
        <v>616</v>
      </c>
      <c r="AF107"/>
      <c r="AG107"/>
      <c r="AH107"/>
      <c r="AI107"/>
      <c r="AJ107" s="72" t="s">
        <v>610</v>
      </c>
      <c r="AK107" s="72"/>
      <c r="AL107" s="70" t="s">
        <v>124</v>
      </c>
      <c r="AM107" s="72"/>
      <c r="AN107" s="72"/>
      <c r="AO107" s="51" t="s">
        <v>623</v>
      </c>
      <c r="AY107" s="72" t="s">
        <v>612</v>
      </c>
      <c r="AZ107" s="70">
        <v>6228</v>
      </c>
      <c r="BA107" s="70" t="s">
        <v>185</v>
      </c>
      <c r="BB107" s="70">
        <v>4.5999999999999996</v>
      </c>
      <c r="BC107" s="70" t="s">
        <v>6658</v>
      </c>
      <c r="BD107" s="70" t="s">
        <v>6933</v>
      </c>
      <c r="BE107" s="70">
        <v>0</v>
      </c>
      <c r="BF107" s="70">
        <v>48.874887999999999</v>
      </c>
      <c r="BG107" s="70">
        <v>2.346406</v>
      </c>
      <c r="BI107" s="70" t="s">
        <v>577</v>
      </c>
      <c r="BJ107" s="70">
        <v>51284</v>
      </c>
      <c r="BK107" s="70">
        <v>0</v>
      </c>
      <c r="BL107" s="70">
        <v>112464</v>
      </c>
      <c r="BM107" s="70">
        <v>0</v>
      </c>
      <c r="BN107" s="72" t="s">
        <v>627</v>
      </c>
      <c r="BO107" s="70" t="s">
        <v>124</v>
      </c>
      <c r="BP107" s="70" t="s">
        <v>124</v>
      </c>
      <c r="BQ107" s="70" t="s">
        <v>124</v>
      </c>
      <c r="BR107" s="70" t="s">
        <v>124</v>
      </c>
      <c r="BS107" s="51" t="s">
        <v>632</v>
      </c>
      <c r="BX107" s="72" t="s">
        <v>627</v>
      </c>
      <c r="BY107" s="70" t="s">
        <v>124</v>
      </c>
      <c r="BZ107" s="70" t="s">
        <v>124</v>
      </c>
      <c r="CA107" s="70" t="s">
        <v>124</v>
      </c>
      <c r="CB107" s="70" t="s">
        <v>124</v>
      </c>
      <c r="CC107" s="101"/>
      <c r="CD107" s="101"/>
      <c r="CE107" s="101"/>
      <c r="CF107" s="101"/>
      <c r="CG107" s="101"/>
      <c r="CH107" s="50" t="s">
        <v>593</v>
      </c>
      <c r="CR107" s="50" t="s">
        <v>738</v>
      </c>
      <c r="CW107" s="73" t="s">
        <v>611</v>
      </c>
      <c r="CX107" s="71">
        <v>508</v>
      </c>
      <c r="CY107" s="71" t="s">
        <v>236</v>
      </c>
      <c r="CZ107" s="71">
        <v>21.42</v>
      </c>
      <c r="DA107" s="71" t="s">
        <v>8715</v>
      </c>
      <c r="DB107" s="102"/>
      <c r="DC107" s="102"/>
      <c r="DD107" s="102"/>
      <c r="DE107" s="102"/>
      <c r="DF107" s="102"/>
      <c r="DL107" s="72" t="s">
        <v>637</v>
      </c>
      <c r="DM107" s="70" t="s">
        <v>638</v>
      </c>
      <c r="DN107" s="70">
        <v>0</v>
      </c>
      <c r="DO107" s="70">
        <v>9249</v>
      </c>
      <c r="DP107" s="70">
        <v>9249</v>
      </c>
      <c r="DQ107" s="70" t="s">
        <v>1296</v>
      </c>
      <c r="DR107" s="72"/>
      <c r="DS107" s="70">
        <v>350</v>
      </c>
      <c r="DV107" s="69" t="s">
        <v>1292</v>
      </c>
      <c r="DW107" s="69" t="s">
        <v>597</v>
      </c>
      <c r="DX107" s="69" t="s">
        <v>598</v>
      </c>
      <c r="EA107" s="73" t="s">
        <v>607</v>
      </c>
      <c r="EB107" s="71">
        <v>9844</v>
      </c>
      <c r="EC107" s="71" t="s">
        <v>185</v>
      </c>
      <c r="ED107" s="71">
        <v>4</v>
      </c>
      <c r="EE107" s="71" t="s">
        <v>3810</v>
      </c>
      <c r="EF107" s="70" t="s">
        <v>1797</v>
      </c>
      <c r="EG107" s="70">
        <v>1750815.02</v>
      </c>
      <c r="EH107" s="72"/>
      <c r="EU107" s="51" t="s">
        <v>620</v>
      </c>
      <c r="EZ107" s="72" t="s">
        <v>625</v>
      </c>
      <c r="FA107" s="70" t="s">
        <v>132</v>
      </c>
      <c r="FE107" s="73" t="s">
        <v>611</v>
      </c>
      <c r="FF107" s="71">
        <v>32500</v>
      </c>
      <c r="FG107" s="71" t="s">
        <v>185</v>
      </c>
      <c r="FH107" s="71">
        <v>2.9</v>
      </c>
      <c r="FI107" s="71" t="s">
        <v>4499</v>
      </c>
      <c r="FO107" s="51" t="s">
        <v>617</v>
      </c>
      <c r="FT107" s="50" t="s">
        <v>618</v>
      </c>
      <c r="FY107" s="73"/>
      <c r="FZ107" s="73"/>
      <c r="GA107" s="73"/>
      <c r="GB107" s="73"/>
      <c r="GI107" s="52" t="s">
        <v>182</v>
      </c>
      <c r="GN107" s="129" t="s">
        <v>3561</v>
      </c>
      <c r="GO107" s="71">
        <v>26171.77</v>
      </c>
      <c r="GP107" s="73"/>
      <c r="GX107" s="51" t="s">
        <v>620</v>
      </c>
      <c r="HC107" s="70" t="s">
        <v>10328</v>
      </c>
      <c r="HD107" s="70">
        <v>1006</v>
      </c>
      <c r="HE107" s="70">
        <v>1006</v>
      </c>
      <c r="HR107" s="51" t="s">
        <v>617</v>
      </c>
      <c r="HW107" s="71" t="s">
        <v>36</v>
      </c>
      <c r="HX107" s="71">
        <v>36816</v>
      </c>
      <c r="HY107" s="71">
        <v>35079</v>
      </c>
      <c r="IB107" s="50" t="s">
        <v>619</v>
      </c>
      <c r="IG107" s="51" t="s">
        <v>642</v>
      </c>
      <c r="IQ107" s="50" t="s">
        <v>619</v>
      </c>
      <c r="JK107" s="70" t="s">
        <v>11423</v>
      </c>
      <c r="JL107" s="70">
        <v>779.25</v>
      </c>
      <c r="JM107" s="70">
        <v>51.527057999999997</v>
      </c>
      <c r="JN107" s="70">
        <v>5.9753319999999999</v>
      </c>
      <c r="JP107" s="127" t="s">
        <v>36</v>
      </c>
      <c r="JQ107" s="72"/>
      <c r="JR107" s="70" t="s">
        <v>124</v>
      </c>
      <c r="JS107" s="72"/>
      <c r="JT107" s="72"/>
      <c r="JU107" s="50" t="s">
        <v>618</v>
      </c>
      <c r="JZ107" s="50" t="s">
        <v>631</v>
      </c>
      <c r="KJ107" s="73" t="s">
        <v>630</v>
      </c>
      <c r="KK107" s="71" t="s">
        <v>132</v>
      </c>
    </row>
    <row r="108" spans="1:300" ht="409.6" thickBot="1">
      <c r="A108" s="50" t="s">
        <v>599</v>
      </c>
      <c r="F108" s="69"/>
      <c r="G108" s="69" t="s">
        <v>603</v>
      </c>
      <c r="H108" s="69" t="s">
        <v>184</v>
      </c>
      <c r="I108" s="69" t="s">
        <v>604</v>
      </c>
      <c r="J108" s="69" t="s">
        <v>605</v>
      </c>
      <c r="K108" s="129" t="s">
        <v>686</v>
      </c>
      <c r="L108" s="71">
        <v>520837</v>
      </c>
      <c r="M108" s="71">
        <v>480028</v>
      </c>
      <c r="P108" s="73" t="s">
        <v>611</v>
      </c>
      <c r="Q108" s="73"/>
      <c r="R108" s="71" t="s">
        <v>124</v>
      </c>
      <c r="S108" s="73"/>
      <c r="T108" s="142"/>
      <c r="Z108" s="73" t="s">
        <v>611</v>
      </c>
      <c r="AA108" s="71">
        <v>25300</v>
      </c>
      <c r="AB108" s="71" t="s">
        <v>236</v>
      </c>
      <c r="AC108" s="71">
        <v>9.4</v>
      </c>
      <c r="AD108" s="71" t="s">
        <v>4100</v>
      </c>
      <c r="AE108"/>
      <c r="AF108"/>
      <c r="AG108"/>
      <c r="AH108"/>
      <c r="AI108"/>
      <c r="AJ108" s="73" t="s">
        <v>611</v>
      </c>
      <c r="AK108" s="71">
        <v>51388</v>
      </c>
      <c r="AL108" s="71" t="s">
        <v>185</v>
      </c>
      <c r="AM108" s="71">
        <v>35.799999999999997</v>
      </c>
      <c r="AN108" s="71" t="s">
        <v>6204</v>
      </c>
      <c r="AO108" s="69"/>
      <c r="AP108" s="69" t="s">
        <v>624</v>
      </c>
      <c r="AT108" s="51" t="s">
        <v>600</v>
      </c>
      <c r="AY108" s="73" t="s">
        <v>613</v>
      </c>
      <c r="AZ108" s="71">
        <v>3086</v>
      </c>
      <c r="BA108" s="71" t="s">
        <v>236</v>
      </c>
      <c r="BB108" s="71">
        <v>2.2999999999999998</v>
      </c>
      <c r="BC108" s="71" t="s">
        <v>6659</v>
      </c>
      <c r="BD108" s="71" t="s">
        <v>6934</v>
      </c>
      <c r="BE108" s="71">
        <v>0</v>
      </c>
      <c r="BF108" s="71">
        <v>45.751175000000003</v>
      </c>
      <c r="BG108" s="71">
        <v>3.1106780000000001</v>
      </c>
      <c r="BI108" s="71" t="s">
        <v>1841</v>
      </c>
      <c r="BJ108" s="71">
        <v>18</v>
      </c>
      <c r="BK108" s="71">
        <v>0</v>
      </c>
      <c r="BL108" s="71">
        <v>42</v>
      </c>
      <c r="BM108" s="71">
        <v>0</v>
      </c>
      <c r="BN108" s="73" t="s">
        <v>628</v>
      </c>
      <c r="BO108" s="71" t="s">
        <v>124</v>
      </c>
      <c r="BP108" s="71" t="s">
        <v>124</v>
      </c>
      <c r="BQ108" s="71" t="s">
        <v>124</v>
      </c>
      <c r="BR108" s="71" t="s">
        <v>124</v>
      </c>
      <c r="BS108" s="69"/>
      <c r="BT108" s="69" t="s">
        <v>633</v>
      </c>
      <c r="BU108" s="69" t="s">
        <v>634</v>
      </c>
      <c r="BV108" s="69" t="s">
        <v>635</v>
      </c>
      <c r="BW108" s="69" t="s">
        <v>636</v>
      </c>
      <c r="BX108" s="73" t="s">
        <v>628</v>
      </c>
      <c r="BY108" s="71" t="s">
        <v>124</v>
      </c>
      <c r="BZ108" s="71" t="s">
        <v>124</v>
      </c>
      <c r="CA108" s="71" t="s">
        <v>124</v>
      </c>
      <c r="CB108" s="71" t="s">
        <v>124</v>
      </c>
      <c r="CC108" s="102"/>
      <c r="CD108" s="102"/>
      <c r="CE108" s="102"/>
      <c r="CF108" s="102"/>
      <c r="CG108" s="102"/>
      <c r="CM108" s="50" t="s">
        <v>622</v>
      </c>
      <c r="CW108" s="72" t="s">
        <v>612</v>
      </c>
      <c r="CX108" s="70">
        <v>0</v>
      </c>
      <c r="CY108" s="70" t="s">
        <v>1601</v>
      </c>
      <c r="CZ108" s="72"/>
      <c r="DA108" s="72"/>
      <c r="DB108" s="109"/>
      <c r="DC108" s="109"/>
      <c r="DD108" s="109"/>
      <c r="DE108" s="109"/>
      <c r="DF108" s="109"/>
      <c r="DL108" s="73" t="s">
        <v>626</v>
      </c>
      <c r="DM108" s="71" t="s">
        <v>124</v>
      </c>
      <c r="DN108" s="71">
        <v>671</v>
      </c>
      <c r="DO108" s="71">
        <v>127102</v>
      </c>
      <c r="DP108" s="71">
        <v>127773</v>
      </c>
      <c r="DQ108" s="50" t="s">
        <v>599</v>
      </c>
      <c r="DV108" s="70" t="s">
        <v>1596</v>
      </c>
      <c r="DW108" s="70">
        <v>2301000</v>
      </c>
      <c r="DX108" s="70">
        <v>0</v>
      </c>
      <c r="EA108" s="72" t="s">
        <v>608</v>
      </c>
      <c r="EB108" s="72"/>
      <c r="EC108" s="70" t="s">
        <v>124</v>
      </c>
      <c r="ED108" s="72"/>
      <c r="EE108" s="72"/>
      <c r="EF108" s="71" t="s">
        <v>1799</v>
      </c>
      <c r="EG108" s="71">
        <v>1909984.01</v>
      </c>
      <c r="EH108" s="73"/>
      <c r="EU108" s="52" t="s">
        <v>3186</v>
      </c>
      <c r="EZ108" s="73" t="s">
        <v>626</v>
      </c>
      <c r="FA108" s="71" t="s">
        <v>132</v>
      </c>
      <c r="FE108" s="72" t="s">
        <v>612</v>
      </c>
      <c r="FF108" s="70">
        <v>32700</v>
      </c>
      <c r="FG108" s="70" t="s">
        <v>185</v>
      </c>
      <c r="FH108" s="70">
        <v>2.9</v>
      </c>
      <c r="FI108" s="70" t="s">
        <v>4500</v>
      </c>
      <c r="FO108" s="52" t="s">
        <v>182</v>
      </c>
      <c r="FY108" s="72"/>
      <c r="FZ108" s="72"/>
      <c r="GA108" s="72"/>
      <c r="GB108" s="72"/>
      <c r="GN108" s="128" t="s">
        <v>3562</v>
      </c>
      <c r="GO108" s="70">
        <v>24158.55</v>
      </c>
      <c r="GP108" s="72"/>
      <c r="GS108" s="51" t="s">
        <v>617</v>
      </c>
      <c r="GX108" s="52" t="s">
        <v>10186</v>
      </c>
      <c r="HC108" s="71" t="s">
        <v>10329</v>
      </c>
      <c r="HD108" s="71">
        <v>283</v>
      </c>
      <c r="HE108" s="71">
        <v>283</v>
      </c>
      <c r="HH108" s="51" t="s">
        <v>602</v>
      </c>
      <c r="HM108" s="51" t="s">
        <v>620</v>
      </c>
      <c r="HR108" s="52" t="s">
        <v>182</v>
      </c>
      <c r="HW108" s="50" t="s">
        <v>595</v>
      </c>
      <c r="IG108" s="69"/>
      <c r="IH108" s="69" t="s">
        <v>643</v>
      </c>
      <c r="IV108" s="50" t="s">
        <v>601</v>
      </c>
      <c r="JB108" s="50" t="s">
        <v>622</v>
      </c>
      <c r="JF108" s="50" t="s">
        <v>618</v>
      </c>
      <c r="JK108" s="71" t="s">
        <v>11424</v>
      </c>
      <c r="JL108" s="71">
        <v>253.55</v>
      </c>
      <c r="JM108" s="71">
        <v>48.208174</v>
      </c>
      <c r="JN108" s="71">
        <v>16.373819000000001</v>
      </c>
      <c r="JP108" s="50" t="s">
        <v>616</v>
      </c>
      <c r="KE108" s="50" t="s">
        <v>619</v>
      </c>
      <c r="KJ108" s="50" t="s">
        <v>631</v>
      </c>
    </row>
    <row r="109" spans="1:300" ht="304.5" thickBot="1">
      <c r="F109" s="72" t="s">
        <v>606</v>
      </c>
      <c r="G109" s="72"/>
      <c r="H109" s="70" t="s">
        <v>124</v>
      </c>
      <c r="I109" s="72"/>
      <c r="J109" s="72"/>
      <c r="K109" s="50" t="s">
        <v>599</v>
      </c>
      <c r="P109" s="72" t="s">
        <v>612</v>
      </c>
      <c r="Q109" s="72"/>
      <c r="R109" s="70" t="s">
        <v>124</v>
      </c>
      <c r="S109" s="72"/>
      <c r="T109" s="141"/>
      <c r="Z109" s="72" t="s">
        <v>612</v>
      </c>
      <c r="AA109" s="70">
        <v>12800</v>
      </c>
      <c r="AB109" s="70" t="s">
        <v>185</v>
      </c>
      <c r="AC109" s="70">
        <v>4.8</v>
      </c>
      <c r="AD109" s="70" t="s">
        <v>4101</v>
      </c>
      <c r="AE109"/>
      <c r="AF109"/>
      <c r="AG109"/>
      <c r="AH109"/>
      <c r="AI109"/>
      <c r="AJ109" s="72" t="s">
        <v>612</v>
      </c>
      <c r="AK109" s="72"/>
      <c r="AL109" s="70" t="s">
        <v>124</v>
      </c>
      <c r="AM109" s="72"/>
      <c r="AN109" s="72"/>
      <c r="AO109" s="72" t="s">
        <v>625</v>
      </c>
      <c r="AP109" s="70" t="s">
        <v>132</v>
      </c>
      <c r="AT109" s="52" t="s">
        <v>185</v>
      </c>
      <c r="AY109" s="72" t="s">
        <v>614</v>
      </c>
      <c r="AZ109" s="70">
        <v>9579</v>
      </c>
      <c r="BA109" s="70" t="s">
        <v>236</v>
      </c>
      <c r="BB109" s="70">
        <v>7.1</v>
      </c>
      <c r="BC109" s="70" t="s">
        <v>6660</v>
      </c>
      <c r="BD109" s="70" t="s">
        <v>6935</v>
      </c>
      <c r="BE109" s="70">
        <v>0</v>
      </c>
      <c r="BF109" s="70">
        <v>43.612991000000001</v>
      </c>
      <c r="BG109" s="70">
        <v>7.0486089999999999</v>
      </c>
      <c r="BI109" s="70" t="s">
        <v>1692</v>
      </c>
      <c r="BJ109" s="70">
        <v>10</v>
      </c>
      <c r="BK109" s="70">
        <v>0</v>
      </c>
      <c r="BL109" s="70">
        <v>19</v>
      </c>
      <c r="BM109" s="70">
        <v>0</v>
      </c>
      <c r="BN109" s="72" t="s">
        <v>629</v>
      </c>
      <c r="BO109" s="70" t="s">
        <v>124</v>
      </c>
      <c r="BP109" s="70" t="s">
        <v>124</v>
      </c>
      <c r="BQ109" s="70" t="s">
        <v>124</v>
      </c>
      <c r="BR109" s="70" t="s">
        <v>124</v>
      </c>
      <c r="BS109" s="72" t="s">
        <v>637</v>
      </c>
      <c r="BT109" s="70" t="s">
        <v>1307</v>
      </c>
      <c r="BU109" s="70">
        <v>88.63</v>
      </c>
      <c r="BV109" s="70">
        <v>12684</v>
      </c>
      <c r="BW109" s="70">
        <v>12773</v>
      </c>
      <c r="BX109" s="72" t="s">
        <v>629</v>
      </c>
      <c r="BY109" s="70" t="s">
        <v>124</v>
      </c>
      <c r="BZ109" s="70" t="s">
        <v>124</v>
      </c>
      <c r="CA109" s="70" t="s">
        <v>124</v>
      </c>
      <c r="CB109" s="70" t="s">
        <v>124</v>
      </c>
      <c r="CC109" s="101"/>
      <c r="CD109" s="101"/>
      <c r="CE109" s="101"/>
      <c r="CF109" s="101"/>
      <c r="CG109" s="101"/>
      <c r="CW109" s="73" t="s">
        <v>613</v>
      </c>
      <c r="CX109" s="71">
        <v>0</v>
      </c>
      <c r="CY109" s="71" t="s">
        <v>1601</v>
      </c>
      <c r="CZ109" s="73"/>
      <c r="DA109" s="73"/>
      <c r="DB109" s="103"/>
      <c r="DC109" s="103"/>
      <c r="DD109" s="103"/>
      <c r="DE109" s="103"/>
      <c r="DF109" s="103"/>
      <c r="DG109" s="51" t="s">
        <v>620</v>
      </c>
      <c r="DL109" s="72" t="s">
        <v>627</v>
      </c>
      <c r="DM109" s="70" t="s">
        <v>124</v>
      </c>
      <c r="DN109" s="70">
        <v>0</v>
      </c>
      <c r="DO109" s="70">
        <v>446</v>
      </c>
      <c r="DP109" s="70">
        <v>446</v>
      </c>
      <c r="DV109" s="71" t="s">
        <v>1597</v>
      </c>
      <c r="DW109" s="71">
        <v>8017000</v>
      </c>
      <c r="DX109" s="71">
        <v>0</v>
      </c>
      <c r="EA109" s="73" t="s">
        <v>609</v>
      </c>
      <c r="EB109" s="73"/>
      <c r="EC109" s="71" t="s">
        <v>124</v>
      </c>
      <c r="ED109" s="73"/>
      <c r="EE109" s="73"/>
      <c r="EF109" s="70" t="s">
        <v>1804</v>
      </c>
      <c r="EG109" s="70">
        <v>719488.33</v>
      </c>
      <c r="EH109" s="72"/>
      <c r="EK109" s="51" t="s">
        <v>600</v>
      </c>
      <c r="EP109" s="51" t="s">
        <v>600</v>
      </c>
      <c r="EZ109" s="72" t="s">
        <v>627</v>
      </c>
      <c r="FA109" s="70" t="s">
        <v>132</v>
      </c>
      <c r="FE109" s="73" t="s">
        <v>613</v>
      </c>
      <c r="FF109" s="71">
        <v>91000</v>
      </c>
      <c r="FG109" s="71" t="s">
        <v>185</v>
      </c>
      <c r="FH109" s="71">
        <v>8</v>
      </c>
      <c r="FI109" s="71" t="s">
        <v>4501</v>
      </c>
      <c r="FJ109" s="51" t="s">
        <v>623</v>
      </c>
      <c r="FY109" s="73"/>
      <c r="FZ109" s="73"/>
      <c r="GA109" s="73"/>
      <c r="GB109" s="73"/>
      <c r="GD109" s="51" t="s">
        <v>617</v>
      </c>
      <c r="GI109" s="50" t="s">
        <v>618</v>
      </c>
      <c r="GN109" s="50" t="s">
        <v>595</v>
      </c>
      <c r="GS109" s="52" t="s">
        <v>182</v>
      </c>
      <c r="HC109" s="70" t="s">
        <v>10330</v>
      </c>
      <c r="HD109" s="70">
        <v>197094</v>
      </c>
      <c r="HE109" s="70">
        <v>197094</v>
      </c>
      <c r="HH109" s="69"/>
      <c r="HI109" s="69" t="s">
        <v>603</v>
      </c>
      <c r="HJ109" s="69" t="s">
        <v>184</v>
      </c>
      <c r="HK109" s="69" t="s">
        <v>604</v>
      </c>
      <c r="HL109" s="69" t="s">
        <v>605</v>
      </c>
      <c r="HM109" s="52" t="s">
        <v>621</v>
      </c>
      <c r="IG109" s="72" t="s">
        <v>644</v>
      </c>
      <c r="IH109" s="70" t="s">
        <v>171</v>
      </c>
      <c r="IL109" s="51" t="s">
        <v>602</v>
      </c>
      <c r="JK109" s="70" t="s">
        <v>11425</v>
      </c>
      <c r="JL109" s="70">
        <v>25.17</v>
      </c>
      <c r="JM109" s="70">
        <v>52.259320000000002</v>
      </c>
      <c r="JN109" s="70">
        <v>-7.1100700000000003</v>
      </c>
    </row>
    <row r="110" spans="1:300" ht="409.6" thickBot="1">
      <c r="F110" s="73" t="s">
        <v>607</v>
      </c>
      <c r="G110" s="71">
        <v>869446</v>
      </c>
      <c r="H110" s="71" t="s">
        <v>185</v>
      </c>
      <c r="I110" s="71">
        <v>151</v>
      </c>
      <c r="J110" s="71" t="s">
        <v>2051</v>
      </c>
      <c r="P110" s="73" t="s">
        <v>613</v>
      </c>
      <c r="Q110" s="73"/>
      <c r="R110" s="71" t="s">
        <v>124</v>
      </c>
      <c r="S110" s="73"/>
      <c r="T110" s="142"/>
      <c r="U110" s="51" t="s">
        <v>1801</v>
      </c>
      <c r="Z110" s="73" t="s">
        <v>613</v>
      </c>
      <c r="AA110" s="73"/>
      <c r="AB110" s="71" t="s">
        <v>124</v>
      </c>
      <c r="AC110" s="73"/>
      <c r="AD110" s="73"/>
      <c r="AE110" s="51" t="s">
        <v>617</v>
      </c>
      <c r="AF110"/>
      <c r="AG110"/>
      <c r="AH110"/>
      <c r="AI110"/>
      <c r="AJ110" s="73" t="s">
        <v>613</v>
      </c>
      <c r="AK110" s="73"/>
      <c r="AL110" s="71" t="s">
        <v>124</v>
      </c>
      <c r="AM110" s="73"/>
      <c r="AN110" s="73"/>
      <c r="AO110" s="73" t="s">
        <v>626</v>
      </c>
      <c r="AP110" s="71" t="s">
        <v>132</v>
      </c>
      <c r="AY110" s="73" t="s">
        <v>615</v>
      </c>
      <c r="AZ110" s="71">
        <v>0</v>
      </c>
      <c r="BA110" s="71" t="s">
        <v>1601</v>
      </c>
      <c r="BB110" s="71">
        <v>0</v>
      </c>
      <c r="BC110" s="71" t="s">
        <v>6656</v>
      </c>
      <c r="BD110" s="71" t="s">
        <v>6936</v>
      </c>
      <c r="BE110" s="71">
        <v>0</v>
      </c>
      <c r="BF110" s="71">
        <v>49.188580000000002</v>
      </c>
      <c r="BG110" s="71">
        <v>-0.30485000000000001</v>
      </c>
      <c r="BI110" s="71" t="s">
        <v>2613</v>
      </c>
      <c r="BJ110" s="71">
        <v>4</v>
      </c>
      <c r="BK110" s="71">
        <v>0</v>
      </c>
      <c r="BL110" s="71">
        <v>6</v>
      </c>
      <c r="BM110" s="71">
        <v>0</v>
      </c>
      <c r="BN110" s="73" t="s">
        <v>639</v>
      </c>
      <c r="BO110" s="71" t="s">
        <v>124</v>
      </c>
      <c r="BP110" s="71" t="s">
        <v>124</v>
      </c>
      <c r="BQ110" s="71" t="s">
        <v>124</v>
      </c>
      <c r="BR110" s="71" t="s">
        <v>124</v>
      </c>
      <c r="BS110" s="73" t="s">
        <v>626</v>
      </c>
      <c r="BT110" s="71" t="s">
        <v>124</v>
      </c>
      <c r="BU110" s="71">
        <v>91891</v>
      </c>
      <c r="BV110" s="71">
        <v>133049</v>
      </c>
      <c r="BW110" s="71">
        <v>224940</v>
      </c>
      <c r="BX110" s="73" t="s">
        <v>639</v>
      </c>
      <c r="BY110" s="71" t="s">
        <v>124</v>
      </c>
      <c r="BZ110" s="71" t="s">
        <v>124</v>
      </c>
      <c r="CA110" s="71" t="s">
        <v>124</v>
      </c>
      <c r="CB110" s="71" t="s">
        <v>124</v>
      </c>
      <c r="CC110" s="102"/>
      <c r="CD110" s="102"/>
      <c r="CE110" s="102"/>
      <c r="CF110" s="102"/>
      <c r="CG110" s="102"/>
      <c r="CH110" s="51" t="s">
        <v>594</v>
      </c>
      <c r="CR110" s="51" t="s">
        <v>739</v>
      </c>
      <c r="CW110" s="72" t="s">
        <v>614</v>
      </c>
      <c r="CX110" s="70">
        <v>0</v>
      </c>
      <c r="CY110" s="70" t="s">
        <v>1601</v>
      </c>
      <c r="CZ110" s="72"/>
      <c r="DA110" s="72"/>
      <c r="DB110" s="109"/>
      <c r="DC110" s="109"/>
      <c r="DD110" s="109"/>
      <c r="DE110" s="109"/>
      <c r="DF110" s="109"/>
      <c r="DG110" s="52" t="s">
        <v>171</v>
      </c>
      <c r="DL110" s="73" t="s">
        <v>628</v>
      </c>
      <c r="DM110" s="71" t="s">
        <v>124</v>
      </c>
      <c r="DN110" s="71">
        <v>0</v>
      </c>
      <c r="DO110" s="71">
        <v>2864</v>
      </c>
      <c r="DP110" s="71">
        <v>2864</v>
      </c>
      <c r="DV110" s="50" t="s">
        <v>599</v>
      </c>
      <c r="EA110" s="72" t="s">
        <v>610</v>
      </c>
      <c r="EB110" s="72"/>
      <c r="EC110" s="70" t="s">
        <v>124</v>
      </c>
      <c r="ED110" s="72"/>
      <c r="EE110" s="72"/>
      <c r="EF110" s="71" t="s">
        <v>1798</v>
      </c>
      <c r="EG110" s="71">
        <v>58622.87</v>
      </c>
      <c r="EH110" s="73"/>
      <c r="EK110" s="52" t="s">
        <v>185</v>
      </c>
      <c r="EP110" s="52" t="s">
        <v>185</v>
      </c>
      <c r="EU110" s="50" t="s">
        <v>622</v>
      </c>
      <c r="EZ110" s="73" t="s">
        <v>628</v>
      </c>
      <c r="FA110" s="71" t="s">
        <v>112</v>
      </c>
      <c r="FE110" s="72" t="s">
        <v>614</v>
      </c>
      <c r="FF110" s="72"/>
      <c r="FG110" s="70" t="s">
        <v>124</v>
      </c>
      <c r="FH110" s="72"/>
      <c r="FI110" s="72"/>
      <c r="FJ110" s="69"/>
      <c r="FK110" s="69" t="s">
        <v>624</v>
      </c>
      <c r="FO110" s="50" t="s">
        <v>618</v>
      </c>
      <c r="FT110" s="50" t="s">
        <v>619</v>
      </c>
      <c r="FY110" s="50" t="s">
        <v>587</v>
      </c>
      <c r="GD110" s="52" t="s">
        <v>240</v>
      </c>
      <c r="GX110" s="50" t="s">
        <v>622</v>
      </c>
      <c r="HC110" s="71" t="s">
        <v>10331</v>
      </c>
      <c r="HD110" s="71">
        <v>13909</v>
      </c>
      <c r="HE110" s="71">
        <v>13909</v>
      </c>
      <c r="HH110" s="72" t="s">
        <v>606</v>
      </c>
      <c r="HI110" s="70">
        <v>6204</v>
      </c>
      <c r="HJ110" s="70" t="s">
        <v>185</v>
      </c>
      <c r="HK110" s="70">
        <v>0.4</v>
      </c>
      <c r="HL110" s="70" t="s">
        <v>10498</v>
      </c>
      <c r="HR110" s="50" t="s">
        <v>618</v>
      </c>
      <c r="IB110" s="51" t="s">
        <v>620</v>
      </c>
      <c r="IG110" s="73" t="s">
        <v>645</v>
      </c>
      <c r="IH110" s="71" t="s">
        <v>132</v>
      </c>
      <c r="IL110" s="69"/>
      <c r="IM110" s="69" t="s">
        <v>603</v>
      </c>
      <c r="IN110" s="69" t="s">
        <v>184</v>
      </c>
      <c r="IO110" s="69" t="s">
        <v>604</v>
      </c>
      <c r="IP110" s="69" t="s">
        <v>605</v>
      </c>
      <c r="IQ110" s="51" t="s">
        <v>620</v>
      </c>
      <c r="JK110" s="71" t="s">
        <v>11426</v>
      </c>
      <c r="JL110" s="71">
        <v>0</v>
      </c>
      <c r="JM110" s="71">
        <v>30.592849000000001</v>
      </c>
      <c r="JN110" s="71">
        <v>114.305539</v>
      </c>
      <c r="JU110" s="50" t="s">
        <v>619</v>
      </c>
      <c r="JZ110" s="51" t="s">
        <v>632</v>
      </c>
    </row>
    <row r="111" spans="1:300" ht="248.5" thickBot="1">
      <c r="A111" s="51" t="s">
        <v>600</v>
      </c>
      <c r="F111" s="72" t="s">
        <v>608</v>
      </c>
      <c r="G111" s="72"/>
      <c r="H111" s="70" t="s">
        <v>124</v>
      </c>
      <c r="I111" s="72"/>
      <c r="J111" s="72"/>
      <c r="P111" s="72" t="s">
        <v>614</v>
      </c>
      <c r="Q111" s="72"/>
      <c r="R111" s="70" t="s">
        <v>124</v>
      </c>
      <c r="S111" s="72"/>
      <c r="T111" s="141"/>
      <c r="U111" s="69" t="s">
        <v>1790</v>
      </c>
      <c r="V111" s="69" t="s">
        <v>1802</v>
      </c>
      <c r="W111" s="69" t="s">
        <v>598</v>
      </c>
      <c r="Z111" s="72" t="s">
        <v>614</v>
      </c>
      <c r="AA111" s="72"/>
      <c r="AB111" s="70" t="s">
        <v>124</v>
      </c>
      <c r="AC111" s="72"/>
      <c r="AD111" s="72"/>
      <c r="AE111" s="52" t="s">
        <v>240</v>
      </c>
      <c r="AF111"/>
      <c r="AG111"/>
      <c r="AH111"/>
      <c r="AI111"/>
      <c r="AJ111" s="72" t="s">
        <v>614</v>
      </c>
      <c r="AK111" s="72"/>
      <c r="AL111" s="70" t="s">
        <v>124</v>
      </c>
      <c r="AM111" s="72"/>
      <c r="AN111" s="72"/>
      <c r="AO111" s="72" t="s">
        <v>627</v>
      </c>
      <c r="AP111" s="70" t="s">
        <v>112</v>
      </c>
      <c r="AT111" s="50" t="s">
        <v>601</v>
      </c>
      <c r="AY111" s="72" t="s">
        <v>36</v>
      </c>
      <c r="AZ111" s="70">
        <v>0</v>
      </c>
      <c r="BA111" s="70" t="s">
        <v>1601</v>
      </c>
      <c r="BB111" s="70">
        <v>0</v>
      </c>
      <c r="BC111" s="70" t="s">
        <v>6656</v>
      </c>
      <c r="BD111" s="70" t="s">
        <v>6937</v>
      </c>
      <c r="BE111" s="70">
        <v>0</v>
      </c>
      <c r="BF111" s="70">
        <v>45.213692999999999</v>
      </c>
      <c r="BG111" s="70">
        <v>5.804665</v>
      </c>
      <c r="BI111" s="70" t="s">
        <v>7455</v>
      </c>
      <c r="BJ111" s="70">
        <v>68</v>
      </c>
      <c r="BK111" s="70">
        <v>0</v>
      </c>
      <c r="BL111" s="70">
        <v>215</v>
      </c>
      <c r="BM111" s="70">
        <v>0</v>
      </c>
      <c r="BN111" s="72" t="s">
        <v>640</v>
      </c>
      <c r="BO111" s="70" t="s">
        <v>124</v>
      </c>
      <c r="BP111" s="70">
        <v>50349</v>
      </c>
      <c r="BQ111" s="70">
        <v>41082</v>
      </c>
      <c r="BR111" s="70">
        <v>91432</v>
      </c>
      <c r="BS111" s="72" t="s">
        <v>627</v>
      </c>
      <c r="BT111" s="70" t="s">
        <v>124</v>
      </c>
      <c r="BU111" s="70" t="s">
        <v>124</v>
      </c>
      <c r="BV111" s="70" t="s">
        <v>124</v>
      </c>
      <c r="BW111" s="70" t="s">
        <v>124</v>
      </c>
      <c r="BX111" s="72" t="s">
        <v>640</v>
      </c>
      <c r="BY111" s="70" t="s">
        <v>124</v>
      </c>
      <c r="BZ111" s="70">
        <v>16083</v>
      </c>
      <c r="CA111" s="70">
        <v>261445.59</v>
      </c>
      <c r="CB111" s="70">
        <v>277528.59000000003</v>
      </c>
      <c r="CC111" s="101"/>
      <c r="CD111" s="101"/>
      <c r="CE111" s="101"/>
      <c r="CF111" s="101"/>
      <c r="CG111" s="101"/>
      <c r="CH111" s="52" t="s">
        <v>580</v>
      </c>
      <c r="CM111" s="51" t="s">
        <v>623</v>
      </c>
      <c r="CR111" s="52" t="s">
        <v>1354</v>
      </c>
      <c r="CW111" s="73" t="s">
        <v>615</v>
      </c>
      <c r="CX111" s="71">
        <v>0</v>
      </c>
      <c r="CY111" s="71" t="s">
        <v>1601</v>
      </c>
      <c r="CZ111" s="73"/>
      <c r="DA111" s="73"/>
      <c r="DB111" s="103"/>
      <c r="DC111" s="103"/>
      <c r="DD111" s="103"/>
      <c r="DE111" s="103"/>
      <c r="DF111" s="103"/>
      <c r="DL111" s="72" t="s">
        <v>629</v>
      </c>
      <c r="DM111" s="70" t="s">
        <v>124</v>
      </c>
      <c r="DN111" s="70">
        <v>0</v>
      </c>
      <c r="DO111" s="70">
        <v>20533</v>
      </c>
      <c r="DP111" s="70">
        <v>20533</v>
      </c>
      <c r="DQ111" s="51" t="s">
        <v>600</v>
      </c>
      <c r="EA111" s="73" t="s">
        <v>611</v>
      </c>
      <c r="EB111" s="71">
        <v>6584</v>
      </c>
      <c r="EC111" s="71" t="s">
        <v>236</v>
      </c>
      <c r="ED111" s="71">
        <v>2.5</v>
      </c>
      <c r="EE111" s="71" t="s">
        <v>3811</v>
      </c>
      <c r="EF111" s="70" t="s">
        <v>75</v>
      </c>
      <c r="EG111" s="70">
        <v>26459.59</v>
      </c>
      <c r="EH111" s="72"/>
      <c r="EZ111" s="72" t="s">
        <v>629</v>
      </c>
      <c r="FA111" s="70" t="s">
        <v>112</v>
      </c>
      <c r="FE111" s="73" t="s">
        <v>615</v>
      </c>
      <c r="FF111" s="73"/>
      <c r="FG111" s="71" t="s">
        <v>124</v>
      </c>
      <c r="FH111" s="73"/>
      <c r="FI111" s="73"/>
      <c r="FJ111" s="72" t="s">
        <v>625</v>
      </c>
      <c r="FK111" s="70" t="s">
        <v>132</v>
      </c>
      <c r="GS111" s="50" t="s">
        <v>618</v>
      </c>
      <c r="HC111" s="70" t="s">
        <v>74</v>
      </c>
      <c r="HD111" s="70">
        <v>36</v>
      </c>
      <c r="HE111" s="70">
        <v>36</v>
      </c>
      <c r="HH111" s="73" t="s">
        <v>607</v>
      </c>
      <c r="HI111" s="71">
        <v>43578</v>
      </c>
      <c r="HJ111" s="71" t="s">
        <v>185</v>
      </c>
      <c r="HK111" s="71">
        <v>2.6</v>
      </c>
      <c r="HL111" s="71" t="s">
        <v>10499</v>
      </c>
      <c r="HM111" s="50" t="s">
        <v>622</v>
      </c>
      <c r="HW111" s="51" t="s">
        <v>596</v>
      </c>
      <c r="IB111" s="52" t="s">
        <v>621</v>
      </c>
      <c r="IG111" s="72" t="s">
        <v>646</v>
      </c>
      <c r="IH111" s="70" t="s">
        <v>132</v>
      </c>
      <c r="IL111" s="72" t="s">
        <v>606</v>
      </c>
      <c r="IM111" s="70">
        <v>0</v>
      </c>
      <c r="IN111" s="70" t="s">
        <v>1601</v>
      </c>
      <c r="IO111" s="72"/>
      <c r="IP111" s="72"/>
      <c r="IQ111" s="52" t="s">
        <v>621</v>
      </c>
      <c r="IV111" s="51" t="s">
        <v>602</v>
      </c>
      <c r="JB111" s="51" t="s">
        <v>623</v>
      </c>
      <c r="JF111" s="50" t="s">
        <v>619</v>
      </c>
      <c r="JK111" s="70" t="s">
        <v>11427</v>
      </c>
      <c r="JL111" s="70">
        <v>540.16</v>
      </c>
      <c r="JM111" s="70">
        <v>31.491168999999999</v>
      </c>
      <c r="JN111" s="70">
        <v>120.31191</v>
      </c>
      <c r="JP111" s="51" t="s">
        <v>617</v>
      </c>
      <c r="JZ111" s="69"/>
      <c r="KA111" s="69" t="s">
        <v>633</v>
      </c>
      <c r="KB111" s="69" t="s">
        <v>634</v>
      </c>
      <c r="KC111" s="69" t="s">
        <v>635</v>
      </c>
      <c r="KD111" s="69" t="s">
        <v>636</v>
      </c>
      <c r="KE111" s="51" t="s">
        <v>620</v>
      </c>
      <c r="KJ111" s="51" t="s">
        <v>632</v>
      </c>
    </row>
    <row r="112" spans="1:300" ht="96.5" thickBot="1">
      <c r="A112" s="52" t="s">
        <v>236</v>
      </c>
      <c r="F112" s="73" t="s">
        <v>609</v>
      </c>
      <c r="G112" s="73"/>
      <c r="H112" s="71" t="s">
        <v>124</v>
      </c>
      <c r="I112" s="73"/>
      <c r="J112" s="73"/>
      <c r="K112" s="51" t="s">
        <v>600</v>
      </c>
      <c r="P112" s="73" t="s">
        <v>615</v>
      </c>
      <c r="Q112" s="73"/>
      <c r="R112" s="71" t="s">
        <v>124</v>
      </c>
      <c r="S112" s="73"/>
      <c r="T112" s="142"/>
      <c r="U112" s="70" t="s">
        <v>5408</v>
      </c>
      <c r="V112" s="70">
        <v>62650</v>
      </c>
      <c r="W112" s="70">
        <v>44727</v>
      </c>
      <c r="Z112" s="73" t="s">
        <v>615</v>
      </c>
      <c r="AA112" s="73"/>
      <c r="AB112" s="71" t="s">
        <v>124</v>
      </c>
      <c r="AC112" s="73"/>
      <c r="AD112" s="73"/>
      <c r="AE112"/>
      <c r="AF112"/>
      <c r="AG112"/>
      <c r="AH112"/>
      <c r="AI112"/>
      <c r="AJ112" s="73" t="s">
        <v>615</v>
      </c>
      <c r="AK112" s="73"/>
      <c r="AL112" s="71" t="s">
        <v>124</v>
      </c>
      <c r="AM112" s="73"/>
      <c r="AN112" s="73"/>
      <c r="AO112" s="73" t="s">
        <v>628</v>
      </c>
      <c r="AP112" s="71" t="s">
        <v>112</v>
      </c>
      <c r="AY112" s="50" t="s">
        <v>616</v>
      </c>
      <c r="BD112" s="71" t="s">
        <v>6938</v>
      </c>
      <c r="BE112" s="71">
        <v>0</v>
      </c>
      <c r="BF112" s="71">
        <v>48.844105999999996</v>
      </c>
      <c r="BG112" s="71">
        <v>2.3727040000000001</v>
      </c>
      <c r="BI112" s="71" t="s">
        <v>1853</v>
      </c>
      <c r="BJ112" s="71">
        <v>116</v>
      </c>
      <c r="BK112" s="71">
        <v>0</v>
      </c>
      <c r="BL112" s="71">
        <v>449</v>
      </c>
      <c r="BM112" s="71">
        <v>0</v>
      </c>
      <c r="BN112" s="50" t="s">
        <v>641</v>
      </c>
      <c r="BS112" s="73" t="s">
        <v>628</v>
      </c>
      <c r="BT112" s="71" t="s">
        <v>124</v>
      </c>
      <c r="BU112" s="71" t="s">
        <v>124</v>
      </c>
      <c r="BV112" s="71" t="s">
        <v>124</v>
      </c>
      <c r="BW112" s="71" t="s">
        <v>124</v>
      </c>
      <c r="BX112" s="50" t="s">
        <v>641</v>
      </c>
      <c r="CM112" s="69"/>
      <c r="CN112" s="69" t="s">
        <v>624</v>
      </c>
      <c r="CW112" s="72" t="s">
        <v>36</v>
      </c>
      <c r="CX112" s="70">
        <v>156</v>
      </c>
      <c r="CY112" s="70" t="s">
        <v>185</v>
      </c>
      <c r="CZ112" s="70">
        <v>6.56</v>
      </c>
      <c r="DA112" s="70" t="s">
        <v>8716</v>
      </c>
      <c r="DB112" s="101"/>
      <c r="DC112" s="101"/>
      <c r="DD112" s="101"/>
      <c r="DE112" s="101"/>
      <c r="DF112" s="101"/>
      <c r="DG112" s="50" t="s">
        <v>622</v>
      </c>
      <c r="DL112" s="73" t="s">
        <v>639</v>
      </c>
      <c r="DM112" s="71" t="s">
        <v>124</v>
      </c>
      <c r="DN112" s="71">
        <v>72</v>
      </c>
      <c r="DO112" s="71" t="s">
        <v>124</v>
      </c>
      <c r="DP112" s="71">
        <v>72</v>
      </c>
      <c r="DQ112" s="52" t="s">
        <v>185</v>
      </c>
      <c r="EA112" s="72" t="s">
        <v>612</v>
      </c>
      <c r="EB112" s="72"/>
      <c r="EC112" s="70" t="s">
        <v>124</v>
      </c>
      <c r="ED112" s="72"/>
      <c r="EE112" s="72"/>
      <c r="EF112" s="71" t="s">
        <v>1794</v>
      </c>
      <c r="EG112" s="71">
        <v>3680.17</v>
      </c>
      <c r="EH112" s="73"/>
      <c r="EK112" s="50" t="s">
        <v>601</v>
      </c>
      <c r="EP112" s="50" t="s">
        <v>601</v>
      </c>
      <c r="EZ112" s="73" t="s">
        <v>630</v>
      </c>
      <c r="FA112" s="71" t="s">
        <v>112</v>
      </c>
      <c r="FE112" s="72" t="s">
        <v>36</v>
      </c>
      <c r="FF112" s="72"/>
      <c r="FG112" s="70" t="s">
        <v>124</v>
      </c>
      <c r="FH112" s="72"/>
      <c r="FI112" s="72"/>
      <c r="FJ112" s="73" t="s">
        <v>626</v>
      </c>
      <c r="FK112" s="71" t="s">
        <v>132</v>
      </c>
      <c r="GD112" s="50" t="s">
        <v>618</v>
      </c>
      <c r="GI112" s="50" t="s">
        <v>619</v>
      </c>
      <c r="GN112" s="51" t="s">
        <v>596</v>
      </c>
      <c r="HC112" s="71" t="s">
        <v>10332</v>
      </c>
      <c r="HD112" s="71">
        <v>286568</v>
      </c>
      <c r="HE112" s="71">
        <v>286568</v>
      </c>
      <c r="HH112" s="72" t="s">
        <v>608</v>
      </c>
      <c r="HI112" s="72"/>
      <c r="HJ112" s="70" t="s">
        <v>124</v>
      </c>
      <c r="HK112" s="72"/>
      <c r="HL112" s="72"/>
      <c r="HW112" s="69" t="s">
        <v>583</v>
      </c>
      <c r="HX112" s="69" t="s">
        <v>597</v>
      </c>
      <c r="HY112" s="69" t="s">
        <v>598</v>
      </c>
      <c r="IG112" s="73" t="s">
        <v>647</v>
      </c>
      <c r="IH112" s="71" t="s">
        <v>171</v>
      </c>
      <c r="IL112" s="73" t="s">
        <v>607</v>
      </c>
      <c r="IM112" s="71">
        <v>0</v>
      </c>
      <c r="IN112" s="71" t="s">
        <v>1601</v>
      </c>
      <c r="IO112" s="73"/>
      <c r="IP112" s="73"/>
      <c r="IV112" s="69"/>
      <c r="IW112" s="69" t="s">
        <v>603</v>
      </c>
      <c r="IX112" s="69" t="s">
        <v>184</v>
      </c>
      <c r="IY112" s="69" t="s">
        <v>604</v>
      </c>
      <c r="IZ112" s="69" t="s">
        <v>605</v>
      </c>
      <c r="JB112" s="69"/>
      <c r="JC112" s="69" t="s">
        <v>624</v>
      </c>
      <c r="JK112" s="71" t="s">
        <v>11428</v>
      </c>
      <c r="JL112" s="71">
        <v>70.11</v>
      </c>
      <c r="JM112" s="71">
        <v>37.464539000000002</v>
      </c>
      <c r="JN112" s="71">
        <v>121.447852</v>
      </c>
      <c r="JP112" s="52" t="s">
        <v>182</v>
      </c>
      <c r="JZ112" s="72" t="s">
        <v>637</v>
      </c>
      <c r="KA112" s="70" t="s">
        <v>638</v>
      </c>
      <c r="KB112" s="70">
        <v>0</v>
      </c>
      <c r="KC112" s="70">
        <v>4365.12</v>
      </c>
      <c r="KD112" s="70">
        <v>4365.12</v>
      </c>
      <c r="KE112" s="52" t="s">
        <v>621</v>
      </c>
      <c r="KJ112" s="69"/>
      <c r="KK112" s="69" t="s">
        <v>633</v>
      </c>
      <c r="KL112" s="69" t="s">
        <v>634</v>
      </c>
      <c r="KM112" s="69" t="s">
        <v>635</v>
      </c>
      <c r="KN112" s="69" t="s">
        <v>636</v>
      </c>
    </row>
    <row r="113" spans="1:300" ht="409.6" thickBot="1">
      <c r="F113" s="72" t="s">
        <v>610</v>
      </c>
      <c r="G113" s="72"/>
      <c r="H113" s="70" t="s">
        <v>124</v>
      </c>
      <c r="I113" s="72"/>
      <c r="J113" s="72"/>
      <c r="K113" s="52" t="s">
        <v>185</v>
      </c>
      <c r="P113" s="72" t="s">
        <v>36</v>
      </c>
      <c r="Q113" s="70">
        <v>27128</v>
      </c>
      <c r="R113" s="70" t="s">
        <v>185</v>
      </c>
      <c r="S113" s="70">
        <v>6.49</v>
      </c>
      <c r="T113" s="125" t="s">
        <v>4333</v>
      </c>
      <c r="U113" s="71" t="s">
        <v>5418</v>
      </c>
      <c r="V113" s="71">
        <v>16264</v>
      </c>
      <c r="W113" s="71">
        <v>0</v>
      </c>
      <c r="Z113" s="72" t="s">
        <v>36</v>
      </c>
      <c r="AA113" s="72"/>
      <c r="AB113" s="70" t="s">
        <v>124</v>
      </c>
      <c r="AC113" s="72"/>
      <c r="AD113" s="72"/>
      <c r="AE113" s="50" t="s">
        <v>618</v>
      </c>
      <c r="AF113"/>
      <c r="AG113"/>
      <c r="AH113"/>
      <c r="AI113"/>
      <c r="AJ113" s="72" t="s">
        <v>36</v>
      </c>
      <c r="AK113" s="72"/>
      <c r="AL113" s="70" t="s">
        <v>124</v>
      </c>
      <c r="AM113" s="72"/>
      <c r="AN113" s="72"/>
      <c r="AO113" s="72" t="s">
        <v>629</v>
      </c>
      <c r="AP113" s="70" t="s">
        <v>112</v>
      </c>
      <c r="BD113" s="70" t="s">
        <v>6939</v>
      </c>
      <c r="BE113" s="70">
        <v>0</v>
      </c>
      <c r="BF113" s="70">
        <v>43.580987</v>
      </c>
      <c r="BG113" s="70">
        <v>3.9387150000000002</v>
      </c>
      <c r="BI113" s="70" t="s">
        <v>575</v>
      </c>
      <c r="BJ113" s="70">
        <v>151</v>
      </c>
      <c r="BK113" s="70">
        <v>0</v>
      </c>
      <c r="BL113" s="70">
        <v>219</v>
      </c>
      <c r="BM113" s="70">
        <v>0</v>
      </c>
      <c r="BS113" s="72" t="s">
        <v>629</v>
      </c>
      <c r="BT113" s="70" t="s">
        <v>124</v>
      </c>
      <c r="BU113" s="70" t="s">
        <v>124</v>
      </c>
      <c r="BV113" s="70" t="s">
        <v>124</v>
      </c>
      <c r="BW113" s="70" t="s">
        <v>124</v>
      </c>
      <c r="CH113" s="50" t="s">
        <v>595</v>
      </c>
      <c r="CM113" s="72" t="s">
        <v>625</v>
      </c>
      <c r="CN113" s="70" t="s">
        <v>132</v>
      </c>
      <c r="CR113" s="50" t="s">
        <v>755</v>
      </c>
      <c r="CW113" s="50" t="s">
        <v>616</v>
      </c>
      <c r="DL113" s="72" t="s">
        <v>640</v>
      </c>
      <c r="DM113" s="70" t="s">
        <v>124</v>
      </c>
      <c r="DN113" s="70">
        <v>743</v>
      </c>
      <c r="DO113" s="70">
        <v>160194</v>
      </c>
      <c r="DP113" s="70">
        <v>160937</v>
      </c>
      <c r="DV113" s="51" t="s">
        <v>600</v>
      </c>
      <c r="EA113" s="73" t="s">
        <v>613</v>
      </c>
      <c r="EB113" s="73"/>
      <c r="EC113" s="71" t="s">
        <v>124</v>
      </c>
      <c r="ED113" s="73"/>
      <c r="EE113" s="73"/>
      <c r="EF113" s="70" t="s">
        <v>1795</v>
      </c>
      <c r="EG113" s="70">
        <v>7416.58</v>
      </c>
      <c r="EH113" s="72"/>
      <c r="EU113" s="51" t="s">
        <v>623</v>
      </c>
      <c r="EZ113" s="50" t="s">
        <v>631</v>
      </c>
      <c r="FE113" s="50" t="s">
        <v>616</v>
      </c>
      <c r="FJ113" s="72" t="s">
        <v>627</v>
      </c>
      <c r="FK113" s="70" t="s">
        <v>132</v>
      </c>
      <c r="FO113" s="50" t="s">
        <v>619</v>
      </c>
      <c r="FT113" s="51" t="s">
        <v>620</v>
      </c>
      <c r="FY113" s="51" t="s">
        <v>588</v>
      </c>
      <c r="GN113" s="126" t="s">
        <v>583</v>
      </c>
      <c r="GO113" s="69" t="s">
        <v>597</v>
      </c>
      <c r="GP113" s="69" t="s">
        <v>598</v>
      </c>
      <c r="GX113" s="51" t="s">
        <v>623</v>
      </c>
      <c r="HC113" s="70" t="s">
        <v>10333</v>
      </c>
      <c r="HD113" s="70">
        <v>34880</v>
      </c>
      <c r="HE113" s="70">
        <v>34880</v>
      </c>
      <c r="HH113" s="73" t="s">
        <v>609</v>
      </c>
      <c r="HI113" s="73"/>
      <c r="HJ113" s="71" t="s">
        <v>124</v>
      </c>
      <c r="HK113" s="73"/>
      <c r="HL113" s="73"/>
      <c r="HR113" s="50" t="s">
        <v>619</v>
      </c>
      <c r="HW113" s="70" t="s">
        <v>5772</v>
      </c>
      <c r="HX113" s="70">
        <v>285470</v>
      </c>
      <c r="HY113" s="70">
        <v>272000</v>
      </c>
      <c r="IB113" s="50" t="s">
        <v>622</v>
      </c>
      <c r="IG113" s="72" t="s">
        <v>648</v>
      </c>
      <c r="IH113" s="70" t="s">
        <v>171</v>
      </c>
      <c r="IL113" s="72" t="s">
        <v>608</v>
      </c>
      <c r="IM113" s="70">
        <v>0</v>
      </c>
      <c r="IN113" s="70" t="s">
        <v>1601</v>
      </c>
      <c r="IO113" s="72"/>
      <c r="IP113" s="72"/>
      <c r="IQ113" s="50" t="s">
        <v>622</v>
      </c>
      <c r="IV113" s="72" t="s">
        <v>606</v>
      </c>
      <c r="IW113" s="70">
        <v>20414</v>
      </c>
      <c r="IX113" s="70" t="s">
        <v>185</v>
      </c>
      <c r="IY113" s="70">
        <v>7.88</v>
      </c>
      <c r="IZ113" s="70" t="s">
        <v>11222</v>
      </c>
      <c r="JB113" s="72" t="s">
        <v>625</v>
      </c>
      <c r="JC113" s="70" t="s">
        <v>132</v>
      </c>
      <c r="JK113" s="70" t="s">
        <v>11429</v>
      </c>
      <c r="JL113" s="70">
        <v>30.63</v>
      </c>
      <c r="JM113" s="70">
        <v>30.840634000000001</v>
      </c>
      <c r="JN113" s="70">
        <v>-115.28375800000001</v>
      </c>
      <c r="JU113" s="51" t="s">
        <v>620</v>
      </c>
      <c r="JZ113" s="73" t="s">
        <v>626</v>
      </c>
      <c r="KA113" s="71" t="s">
        <v>124</v>
      </c>
      <c r="KB113" s="71">
        <v>5507.08</v>
      </c>
      <c r="KC113" s="71">
        <v>12889.51</v>
      </c>
      <c r="KD113" s="71">
        <v>18396.59</v>
      </c>
      <c r="KJ113" s="72" t="s">
        <v>637</v>
      </c>
      <c r="KK113" s="70" t="s">
        <v>638</v>
      </c>
      <c r="KL113" s="70">
        <v>0</v>
      </c>
      <c r="KM113" s="70">
        <v>65.650000000000006</v>
      </c>
      <c r="KN113" s="70">
        <v>65.650000000000006</v>
      </c>
    </row>
    <row r="114" spans="1:300" ht="409.6" thickBot="1">
      <c r="A114" s="50" t="s">
        <v>601</v>
      </c>
      <c r="F114" s="73" t="s">
        <v>611</v>
      </c>
      <c r="G114" s="71">
        <v>171874</v>
      </c>
      <c r="H114" s="71" t="s">
        <v>236</v>
      </c>
      <c r="I114" s="71">
        <v>30</v>
      </c>
      <c r="J114" s="71" t="s">
        <v>2052</v>
      </c>
      <c r="P114" s="50" t="s">
        <v>616</v>
      </c>
      <c r="U114" s="70" t="s">
        <v>5407</v>
      </c>
      <c r="V114" s="70">
        <v>15119</v>
      </c>
      <c r="W114" s="70">
        <v>11169</v>
      </c>
      <c r="Z114" s="50" t="s">
        <v>616</v>
      </c>
      <c r="AE114"/>
      <c r="AF114"/>
      <c r="AG114"/>
      <c r="AH114"/>
      <c r="AI114"/>
      <c r="AJ114" s="50" t="s">
        <v>616</v>
      </c>
      <c r="AO114" s="73" t="s">
        <v>630</v>
      </c>
      <c r="AP114" s="71" t="s">
        <v>132</v>
      </c>
      <c r="AT114" s="51" t="s">
        <v>602</v>
      </c>
      <c r="BD114" s="71" t="s">
        <v>6940</v>
      </c>
      <c r="BE114" s="71">
        <v>0</v>
      </c>
      <c r="BF114" s="71">
        <v>45.698937999999998</v>
      </c>
      <c r="BG114" s="71">
        <v>4.9470710000000002</v>
      </c>
      <c r="BI114" s="50" t="s">
        <v>593</v>
      </c>
      <c r="BS114" s="73" t="s">
        <v>639</v>
      </c>
      <c r="BT114" s="71" t="s">
        <v>124</v>
      </c>
      <c r="BU114" s="71">
        <v>1526</v>
      </c>
      <c r="BV114" s="71" t="s">
        <v>124</v>
      </c>
      <c r="BW114" s="71">
        <v>1526</v>
      </c>
      <c r="CM114" s="73" t="s">
        <v>626</v>
      </c>
      <c r="CN114" s="71" t="s">
        <v>132</v>
      </c>
      <c r="DL114" s="50" t="s">
        <v>641</v>
      </c>
      <c r="DQ114" s="50" t="s">
        <v>601</v>
      </c>
      <c r="DV114" s="52" t="s">
        <v>236</v>
      </c>
      <c r="EA114" s="72" t="s">
        <v>614</v>
      </c>
      <c r="EB114" s="72"/>
      <c r="EC114" s="70" t="s">
        <v>124</v>
      </c>
      <c r="ED114" s="72"/>
      <c r="EE114" s="72"/>
      <c r="EF114" s="71" t="s">
        <v>576</v>
      </c>
      <c r="EG114" s="71">
        <v>10024</v>
      </c>
      <c r="EH114" s="73"/>
      <c r="EU114" s="69"/>
      <c r="EV114" s="69" t="s">
        <v>624</v>
      </c>
      <c r="FJ114" s="73" t="s">
        <v>628</v>
      </c>
      <c r="FK114" s="71" t="s">
        <v>132</v>
      </c>
      <c r="FT114" s="52" t="s">
        <v>8599</v>
      </c>
      <c r="FY114" s="69" t="s">
        <v>573</v>
      </c>
      <c r="FZ114" s="69" t="s">
        <v>589</v>
      </c>
      <c r="GA114" s="69" t="s">
        <v>590</v>
      </c>
      <c r="GB114" s="69" t="s">
        <v>591</v>
      </c>
      <c r="GN114" s="128" t="s">
        <v>2388</v>
      </c>
      <c r="GO114" s="70">
        <v>92777.21</v>
      </c>
      <c r="GP114" s="72"/>
      <c r="GS114" s="50" t="s">
        <v>619</v>
      </c>
      <c r="GX114" s="69"/>
      <c r="GY114" s="69" t="s">
        <v>624</v>
      </c>
      <c r="HC114" s="71" t="s">
        <v>10334</v>
      </c>
      <c r="HD114" s="71">
        <v>56720</v>
      </c>
      <c r="HE114" s="71">
        <v>56720</v>
      </c>
      <c r="HH114" s="72" t="s">
        <v>610</v>
      </c>
      <c r="HI114" s="72"/>
      <c r="HJ114" s="70" t="s">
        <v>124</v>
      </c>
      <c r="HK114" s="72"/>
      <c r="HL114" s="72"/>
      <c r="HM114" s="51" t="s">
        <v>623</v>
      </c>
      <c r="HW114" s="71" t="s">
        <v>5773</v>
      </c>
      <c r="HX114" s="71">
        <v>118065</v>
      </c>
      <c r="HY114" s="71">
        <v>112494</v>
      </c>
      <c r="IG114" s="50" t="s">
        <v>649</v>
      </c>
      <c r="IL114" s="73" t="s">
        <v>609</v>
      </c>
      <c r="IM114" s="71">
        <v>0</v>
      </c>
      <c r="IN114" s="71" t="s">
        <v>1601</v>
      </c>
      <c r="IO114" s="73"/>
      <c r="IP114" s="73"/>
      <c r="IV114" s="73" t="s">
        <v>607</v>
      </c>
      <c r="IW114" s="71">
        <v>4749</v>
      </c>
      <c r="IX114" s="71" t="s">
        <v>185</v>
      </c>
      <c r="IY114" s="71">
        <v>1.83</v>
      </c>
      <c r="IZ114" s="71" t="s">
        <v>11223</v>
      </c>
      <c r="JB114" s="73" t="s">
        <v>626</v>
      </c>
      <c r="JC114" s="71" t="s">
        <v>132</v>
      </c>
      <c r="JF114" s="51" t="s">
        <v>620</v>
      </c>
      <c r="JK114" s="71" t="s">
        <v>11430</v>
      </c>
      <c r="JL114" s="71">
        <v>6521.9</v>
      </c>
      <c r="JM114" s="71">
        <v>32.861333999999999</v>
      </c>
      <c r="JN114" s="71">
        <v>35.261529000000003</v>
      </c>
      <c r="JP114" s="50" t="s">
        <v>618</v>
      </c>
      <c r="JU114" s="52" t="s">
        <v>621</v>
      </c>
      <c r="JZ114" s="72" t="s">
        <v>627</v>
      </c>
      <c r="KA114" s="70" t="s">
        <v>124</v>
      </c>
      <c r="KB114" s="70" t="s">
        <v>124</v>
      </c>
      <c r="KC114" s="70" t="s">
        <v>124</v>
      </c>
      <c r="KD114" s="70" t="s">
        <v>124</v>
      </c>
      <c r="KE114" s="50" t="s">
        <v>622</v>
      </c>
      <c r="KJ114" s="73" t="s">
        <v>626</v>
      </c>
      <c r="KK114" s="71" t="s">
        <v>124</v>
      </c>
      <c r="KL114" s="71">
        <v>701</v>
      </c>
      <c r="KM114" s="71">
        <v>74071</v>
      </c>
      <c r="KN114" s="71">
        <v>74772</v>
      </c>
    </row>
    <row r="115" spans="1:300" ht="92.5" thickBot="1">
      <c r="F115" s="72" t="s">
        <v>612</v>
      </c>
      <c r="G115" s="72"/>
      <c r="H115" s="70" t="s">
        <v>124</v>
      </c>
      <c r="I115" s="72"/>
      <c r="J115" s="72"/>
      <c r="K115" s="50" t="s">
        <v>601</v>
      </c>
      <c r="U115" s="71" t="s">
        <v>5419</v>
      </c>
      <c r="V115" s="71">
        <v>9207</v>
      </c>
      <c r="W115" s="71">
        <v>0</v>
      </c>
      <c r="AE115"/>
      <c r="AF115"/>
      <c r="AG115"/>
      <c r="AH115"/>
      <c r="AI115"/>
      <c r="AO115" s="50" t="s">
        <v>631</v>
      </c>
      <c r="AT115" s="69"/>
      <c r="AU115" s="69" t="s">
        <v>603</v>
      </c>
      <c r="AV115" s="69" t="s">
        <v>184</v>
      </c>
      <c r="AW115" s="69" t="s">
        <v>604</v>
      </c>
      <c r="AX115" s="69" t="s">
        <v>605</v>
      </c>
      <c r="AY115" s="51" t="s">
        <v>617</v>
      </c>
      <c r="BD115" s="70" t="s">
        <v>6941</v>
      </c>
      <c r="BE115" s="70">
        <v>0</v>
      </c>
      <c r="BF115" s="70">
        <v>48.722696999999997</v>
      </c>
      <c r="BG115" s="70">
        <v>2.2711190000000001</v>
      </c>
      <c r="BN115" s="51" t="s">
        <v>642</v>
      </c>
      <c r="BS115" s="72" t="s">
        <v>640</v>
      </c>
      <c r="BT115" s="70" t="s">
        <v>124</v>
      </c>
      <c r="BU115" s="70">
        <v>93505.63</v>
      </c>
      <c r="BV115" s="70">
        <v>145733</v>
      </c>
      <c r="BW115" s="70">
        <v>239239</v>
      </c>
      <c r="BX115" s="51" t="s">
        <v>642</v>
      </c>
      <c r="CM115" s="72" t="s">
        <v>627</v>
      </c>
      <c r="CN115" s="70" t="s">
        <v>112</v>
      </c>
      <c r="DG115" s="51" t="s">
        <v>623</v>
      </c>
      <c r="EA115" s="73" t="s">
        <v>615</v>
      </c>
      <c r="EB115" s="73"/>
      <c r="EC115" s="71" t="s">
        <v>124</v>
      </c>
      <c r="ED115" s="73"/>
      <c r="EE115" s="73"/>
      <c r="EF115" s="50" t="s">
        <v>599</v>
      </c>
      <c r="EK115" s="51" t="s">
        <v>602</v>
      </c>
      <c r="EP115" s="51" t="s">
        <v>602</v>
      </c>
      <c r="EU115" s="72" t="s">
        <v>625</v>
      </c>
      <c r="EV115" s="70" t="s">
        <v>132</v>
      </c>
      <c r="FJ115" s="72" t="s">
        <v>629</v>
      </c>
      <c r="FK115" s="70" t="s">
        <v>112</v>
      </c>
      <c r="FY115" s="70" t="s">
        <v>76</v>
      </c>
      <c r="FZ115" s="70">
        <v>4719308</v>
      </c>
      <c r="GA115" s="70">
        <v>0</v>
      </c>
      <c r="GB115" s="70">
        <v>5458918</v>
      </c>
      <c r="GD115" s="50" t="s">
        <v>619</v>
      </c>
      <c r="GI115" s="51" t="s">
        <v>620</v>
      </c>
      <c r="GN115" s="129" t="s">
        <v>3564</v>
      </c>
      <c r="GO115" s="71">
        <v>89395.41</v>
      </c>
      <c r="GP115" s="73"/>
      <c r="GX115" s="72" t="s">
        <v>625</v>
      </c>
      <c r="GY115" s="70" t="s">
        <v>132</v>
      </c>
      <c r="HC115" s="70" t="s">
        <v>10335</v>
      </c>
      <c r="HD115" s="70">
        <v>21242</v>
      </c>
      <c r="HE115" s="70">
        <v>21242</v>
      </c>
      <c r="HH115" s="73" t="s">
        <v>611</v>
      </c>
      <c r="HI115" s="73"/>
      <c r="HJ115" s="71" t="s">
        <v>124</v>
      </c>
      <c r="HK115" s="73"/>
      <c r="HL115" s="73"/>
      <c r="HM115" s="126"/>
      <c r="HN115" s="69" t="s">
        <v>624</v>
      </c>
      <c r="HW115" s="50" t="s">
        <v>599</v>
      </c>
      <c r="IL115" s="72" t="s">
        <v>610</v>
      </c>
      <c r="IM115" s="70">
        <v>0</v>
      </c>
      <c r="IN115" s="70" t="s">
        <v>1601</v>
      </c>
      <c r="IO115" s="72"/>
      <c r="IP115" s="72"/>
      <c r="IV115" s="72" t="s">
        <v>608</v>
      </c>
      <c r="IW115" s="72"/>
      <c r="IX115" s="70" t="s">
        <v>124</v>
      </c>
      <c r="IY115" s="72"/>
      <c r="IZ115" s="72"/>
      <c r="JB115" s="72" t="s">
        <v>627</v>
      </c>
      <c r="JC115" s="70" t="s">
        <v>112</v>
      </c>
      <c r="JF115" s="52" t="s">
        <v>621</v>
      </c>
      <c r="JK115" s="70" t="s">
        <v>11431</v>
      </c>
      <c r="JL115" s="70">
        <v>62.51</v>
      </c>
      <c r="JM115" s="70">
        <v>23.111063999999999</v>
      </c>
      <c r="JN115" s="70">
        <v>114.416792</v>
      </c>
      <c r="JZ115" s="73" t="s">
        <v>628</v>
      </c>
      <c r="KA115" s="71" t="s">
        <v>124</v>
      </c>
      <c r="KB115" s="71" t="s">
        <v>124</v>
      </c>
      <c r="KC115" s="71" t="s">
        <v>124</v>
      </c>
      <c r="KD115" s="71" t="s">
        <v>124</v>
      </c>
      <c r="KJ115" s="72" t="s">
        <v>627</v>
      </c>
      <c r="KK115" s="70" t="s">
        <v>124</v>
      </c>
      <c r="KL115" s="70" t="s">
        <v>124</v>
      </c>
      <c r="KM115" s="70" t="s">
        <v>124</v>
      </c>
      <c r="KN115" s="70" t="s">
        <v>124</v>
      </c>
    </row>
    <row r="116" spans="1:300" ht="192.5" thickBot="1">
      <c r="F116" s="73" t="s">
        <v>613</v>
      </c>
      <c r="G116" s="73"/>
      <c r="H116" s="71" t="s">
        <v>124</v>
      </c>
      <c r="I116" s="73"/>
      <c r="J116" s="73"/>
      <c r="U116" s="70" t="s">
        <v>4695</v>
      </c>
      <c r="V116" s="70">
        <v>7527</v>
      </c>
      <c r="W116" s="70">
        <v>0</v>
      </c>
      <c r="AE116" s="50" t="s">
        <v>619</v>
      </c>
      <c r="AF116"/>
      <c r="AG116"/>
      <c r="AH116"/>
      <c r="AI116"/>
      <c r="AT116" s="72" t="s">
        <v>606</v>
      </c>
      <c r="AU116" s="70">
        <v>8215</v>
      </c>
      <c r="AV116" s="70" t="s">
        <v>185</v>
      </c>
      <c r="AW116" s="70">
        <v>29</v>
      </c>
      <c r="AX116" s="70" t="s">
        <v>6404</v>
      </c>
      <c r="AY116" s="52" t="s">
        <v>182</v>
      </c>
      <c r="BD116" s="71" t="s">
        <v>6942</v>
      </c>
      <c r="BE116" s="71">
        <v>0</v>
      </c>
      <c r="BF116" s="71">
        <v>45.729149</v>
      </c>
      <c r="BG116" s="71">
        <v>4.8437999999999999</v>
      </c>
      <c r="BN116" s="69"/>
      <c r="BO116" s="69" t="s">
        <v>643</v>
      </c>
      <c r="BS116" s="50" t="s">
        <v>641</v>
      </c>
      <c r="BX116" s="69"/>
      <c r="BY116" s="69" t="s">
        <v>643</v>
      </c>
      <c r="CH116" s="51" t="s">
        <v>596</v>
      </c>
      <c r="CM116" s="73" t="s">
        <v>628</v>
      </c>
      <c r="CN116" s="71" t="s">
        <v>112</v>
      </c>
      <c r="CR116" s="51" t="s">
        <v>756</v>
      </c>
      <c r="CW116" s="51" t="s">
        <v>617</v>
      </c>
      <c r="DG116" s="69"/>
      <c r="DH116" s="69" t="s">
        <v>624</v>
      </c>
      <c r="DV116" s="50" t="s">
        <v>601</v>
      </c>
      <c r="EA116" s="72" t="s">
        <v>36</v>
      </c>
      <c r="EB116" s="72"/>
      <c r="EC116" s="70" t="s">
        <v>124</v>
      </c>
      <c r="ED116" s="72"/>
      <c r="EE116" s="72"/>
      <c r="EK116" s="126"/>
      <c r="EL116" s="69" t="s">
        <v>603</v>
      </c>
      <c r="EM116" s="69" t="s">
        <v>184</v>
      </c>
      <c r="EN116" s="69" t="s">
        <v>604</v>
      </c>
      <c r="EO116" s="124" t="s">
        <v>605</v>
      </c>
      <c r="EP116" s="69"/>
      <c r="EQ116" s="69" t="s">
        <v>603</v>
      </c>
      <c r="ER116" s="69" t="s">
        <v>184</v>
      </c>
      <c r="ES116" s="69" t="s">
        <v>604</v>
      </c>
      <c r="ET116" s="124" t="s">
        <v>605</v>
      </c>
      <c r="EU116" s="73" t="s">
        <v>626</v>
      </c>
      <c r="EV116" s="71" t="s">
        <v>132</v>
      </c>
      <c r="EZ116" s="51" t="s">
        <v>632</v>
      </c>
      <c r="FE116" s="51" t="s">
        <v>617</v>
      </c>
      <c r="FJ116" s="73" t="s">
        <v>630</v>
      </c>
      <c r="FK116" s="71" t="s">
        <v>132</v>
      </c>
      <c r="FO116" s="51" t="s">
        <v>620</v>
      </c>
      <c r="FT116" s="50" t="s">
        <v>622</v>
      </c>
      <c r="FY116" s="50" t="s">
        <v>593</v>
      </c>
      <c r="GI116" s="52" t="s">
        <v>621</v>
      </c>
      <c r="GN116" s="128" t="s">
        <v>3565</v>
      </c>
      <c r="GO116" s="70">
        <v>15318.16</v>
      </c>
      <c r="GP116" s="72"/>
      <c r="GX116" s="73" t="s">
        <v>626</v>
      </c>
      <c r="GY116" s="71" t="s">
        <v>132</v>
      </c>
      <c r="HC116" s="71" t="s">
        <v>10336</v>
      </c>
      <c r="HD116" s="71">
        <v>17030</v>
      </c>
      <c r="HE116" s="71">
        <v>17030</v>
      </c>
      <c r="HH116" s="72" t="s">
        <v>612</v>
      </c>
      <c r="HI116" s="72"/>
      <c r="HJ116" s="70" t="s">
        <v>124</v>
      </c>
      <c r="HK116" s="72"/>
      <c r="HL116" s="72"/>
      <c r="HM116" s="127" t="s">
        <v>625</v>
      </c>
      <c r="HN116" s="70" t="s">
        <v>132</v>
      </c>
      <c r="HR116" s="51" t="s">
        <v>620</v>
      </c>
      <c r="IB116" s="51" t="s">
        <v>623</v>
      </c>
      <c r="IL116" s="73" t="s">
        <v>611</v>
      </c>
      <c r="IM116" s="71">
        <v>0</v>
      </c>
      <c r="IN116" s="71" t="s">
        <v>1601</v>
      </c>
      <c r="IO116" s="73"/>
      <c r="IP116" s="73"/>
      <c r="IQ116" s="51" t="s">
        <v>623</v>
      </c>
      <c r="IV116" s="73" t="s">
        <v>609</v>
      </c>
      <c r="IW116" s="73"/>
      <c r="IX116" s="71" t="s">
        <v>124</v>
      </c>
      <c r="IY116" s="73"/>
      <c r="IZ116" s="73"/>
      <c r="JB116" s="73" t="s">
        <v>628</v>
      </c>
      <c r="JC116" s="71" t="s">
        <v>132</v>
      </c>
      <c r="JK116" s="71" t="s">
        <v>11432</v>
      </c>
      <c r="JL116" s="71">
        <v>11.21</v>
      </c>
      <c r="JM116" s="71">
        <v>32.661648999999997</v>
      </c>
      <c r="JN116" s="71">
        <v>35.104711999999999</v>
      </c>
      <c r="JU116" s="50" t="s">
        <v>622</v>
      </c>
      <c r="JZ116" s="72" t="s">
        <v>629</v>
      </c>
      <c r="KA116" s="70" t="s">
        <v>124</v>
      </c>
      <c r="KB116" s="70" t="s">
        <v>124</v>
      </c>
      <c r="KC116" s="70" t="s">
        <v>124</v>
      </c>
      <c r="KD116" s="70" t="s">
        <v>124</v>
      </c>
      <c r="KJ116" s="73" t="s">
        <v>628</v>
      </c>
      <c r="KK116" s="71" t="s">
        <v>124</v>
      </c>
      <c r="KL116" s="71" t="s">
        <v>124</v>
      </c>
      <c r="KM116" s="71" t="s">
        <v>124</v>
      </c>
      <c r="KN116" s="71" t="s">
        <v>124</v>
      </c>
    </row>
    <row r="117" spans="1:300" ht="184.5" thickBot="1">
      <c r="A117" s="51" t="s">
        <v>602</v>
      </c>
      <c r="F117" s="72" t="s">
        <v>614</v>
      </c>
      <c r="G117" s="72"/>
      <c r="H117" s="70" t="s">
        <v>124</v>
      </c>
      <c r="I117" s="72"/>
      <c r="J117" s="72"/>
      <c r="P117" s="51" t="s">
        <v>617</v>
      </c>
      <c r="U117" s="71" t="s">
        <v>5412</v>
      </c>
      <c r="V117" s="71">
        <v>46319</v>
      </c>
      <c r="W117" s="71">
        <v>26642</v>
      </c>
      <c r="Z117" s="51" t="s">
        <v>617</v>
      </c>
      <c r="AE117"/>
      <c r="AF117"/>
      <c r="AG117"/>
      <c r="AH117"/>
      <c r="AI117"/>
      <c r="AJ117" s="51" t="s">
        <v>617</v>
      </c>
      <c r="AT117" s="73" t="s">
        <v>607</v>
      </c>
      <c r="AU117" s="71">
        <v>694.55</v>
      </c>
      <c r="AV117" s="71" t="s">
        <v>185</v>
      </c>
      <c r="AW117" s="71">
        <v>2.5</v>
      </c>
      <c r="AX117" s="71" t="s">
        <v>6405</v>
      </c>
      <c r="BD117" s="70" t="s">
        <v>6943</v>
      </c>
      <c r="BE117" s="70">
        <v>0</v>
      </c>
      <c r="BF117" s="70">
        <v>49.473908999999999</v>
      </c>
      <c r="BG117" s="70">
        <v>1.0898840000000001</v>
      </c>
      <c r="BI117" s="51" t="s">
        <v>594</v>
      </c>
      <c r="BN117" s="72" t="s">
        <v>644</v>
      </c>
      <c r="BO117" s="70" t="s">
        <v>112</v>
      </c>
      <c r="BX117" s="72" t="s">
        <v>644</v>
      </c>
      <c r="BY117" s="70" t="s">
        <v>132</v>
      </c>
      <c r="CH117" s="69" t="s">
        <v>583</v>
      </c>
      <c r="CI117" s="69" t="s">
        <v>597</v>
      </c>
      <c r="CJ117" s="69" t="s">
        <v>598</v>
      </c>
      <c r="CM117" s="72" t="s">
        <v>629</v>
      </c>
      <c r="CN117" s="70" t="s">
        <v>112</v>
      </c>
      <c r="CR117" s="52" t="s">
        <v>112</v>
      </c>
      <c r="CW117" s="52" t="s">
        <v>240</v>
      </c>
      <c r="DG117" s="72" t="s">
        <v>625</v>
      </c>
      <c r="DH117" s="70" t="s">
        <v>171</v>
      </c>
      <c r="DL117" s="51" t="s">
        <v>642</v>
      </c>
      <c r="DQ117" s="51" t="s">
        <v>602</v>
      </c>
      <c r="EA117" s="50" t="s">
        <v>616</v>
      </c>
      <c r="EK117" s="127" t="s">
        <v>606</v>
      </c>
      <c r="EL117" s="70">
        <v>8947</v>
      </c>
      <c r="EM117" s="70" t="s">
        <v>185</v>
      </c>
      <c r="EN117" s="70">
        <v>3.59</v>
      </c>
      <c r="EO117" s="125" t="s">
        <v>3361</v>
      </c>
      <c r="EP117" s="72" t="s">
        <v>606</v>
      </c>
      <c r="EQ117" s="70">
        <v>4791</v>
      </c>
      <c r="ER117" s="70" t="s">
        <v>185</v>
      </c>
      <c r="ES117" s="70">
        <v>8.5</v>
      </c>
      <c r="ET117" s="125" t="s">
        <v>2765</v>
      </c>
      <c r="EU117" s="72" t="s">
        <v>627</v>
      </c>
      <c r="EV117" s="70" t="s">
        <v>132</v>
      </c>
      <c r="EZ117" s="69"/>
      <c r="FA117" s="69" t="s">
        <v>633</v>
      </c>
      <c r="FB117" s="69" t="s">
        <v>634</v>
      </c>
      <c r="FC117" s="69" t="s">
        <v>635</v>
      </c>
      <c r="FD117" s="69" t="s">
        <v>636</v>
      </c>
      <c r="FE117" s="52" t="s">
        <v>182</v>
      </c>
      <c r="FJ117" s="50" t="s">
        <v>631</v>
      </c>
      <c r="FO117" s="52" t="s">
        <v>8599</v>
      </c>
      <c r="GN117" s="129" t="s">
        <v>3566</v>
      </c>
      <c r="GO117" s="71">
        <v>3573.94</v>
      </c>
      <c r="GP117" s="73"/>
      <c r="GS117" s="51" t="s">
        <v>620</v>
      </c>
      <c r="GX117" s="72" t="s">
        <v>627</v>
      </c>
      <c r="GY117" s="70" t="s">
        <v>132</v>
      </c>
      <c r="HC117" s="70" t="s">
        <v>10337</v>
      </c>
      <c r="HD117" s="70">
        <v>3628</v>
      </c>
      <c r="HE117" s="70">
        <v>3628</v>
      </c>
      <c r="HH117" s="73" t="s">
        <v>613</v>
      </c>
      <c r="HI117" s="73"/>
      <c r="HJ117" s="71" t="s">
        <v>124</v>
      </c>
      <c r="HK117" s="73"/>
      <c r="HL117" s="73"/>
      <c r="HM117" s="130" t="s">
        <v>626</v>
      </c>
      <c r="HN117" s="71" t="s">
        <v>132</v>
      </c>
      <c r="HR117" s="52" t="s">
        <v>10356</v>
      </c>
      <c r="IB117" s="69"/>
      <c r="IC117" s="69" t="s">
        <v>624</v>
      </c>
      <c r="IG117" s="51" t="s">
        <v>650</v>
      </c>
      <c r="IL117" s="72" t="s">
        <v>612</v>
      </c>
      <c r="IM117" s="70">
        <v>0</v>
      </c>
      <c r="IN117" s="70" t="s">
        <v>1601</v>
      </c>
      <c r="IO117" s="72"/>
      <c r="IP117" s="72"/>
      <c r="IQ117" s="69"/>
      <c r="IR117" s="69" t="s">
        <v>624</v>
      </c>
      <c r="IV117" s="72" t="s">
        <v>610</v>
      </c>
      <c r="IW117" s="72"/>
      <c r="IX117" s="70" t="s">
        <v>124</v>
      </c>
      <c r="IY117" s="72"/>
      <c r="IZ117" s="72"/>
      <c r="JB117" s="72" t="s">
        <v>629</v>
      </c>
      <c r="JC117" s="70" t="s">
        <v>112</v>
      </c>
      <c r="JF117" s="50" t="s">
        <v>622</v>
      </c>
      <c r="JK117" s="50" t="s">
        <v>587</v>
      </c>
      <c r="JP117" s="50" t="s">
        <v>619</v>
      </c>
      <c r="JZ117" s="73" t="s">
        <v>639</v>
      </c>
      <c r="KA117" s="71" t="s">
        <v>124</v>
      </c>
      <c r="KB117" s="71" t="s">
        <v>124</v>
      </c>
      <c r="KC117" s="71" t="s">
        <v>124</v>
      </c>
      <c r="KD117" s="71" t="s">
        <v>124</v>
      </c>
      <c r="KE117" s="51" t="s">
        <v>623</v>
      </c>
      <c r="KJ117" s="72" t="s">
        <v>629</v>
      </c>
      <c r="KK117" s="70" t="s">
        <v>124</v>
      </c>
      <c r="KL117" s="70" t="s">
        <v>124</v>
      </c>
      <c r="KM117" s="70" t="s">
        <v>124</v>
      </c>
      <c r="KN117" s="70" t="s">
        <v>124</v>
      </c>
    </row>
    <row r="118" spans="1:300" ht="344.5" thickBot="1">
      <c r="A118" s="69"/>
      <c r="B118" s="69" t="s">
        <v>603</v>
      </c>
      <c r="C118" s="69" t="s">
        <v>184</v>
      </c>
      <c r="D118" s="69" t="s">
        <v>604</v>
      </c>
      <c r="E118" s="69" t="s">
        <v>605</v>
      </c>
      <c r="F118" s="73" t="s">
        <v>615</v>
      </c>
      <c r="G118" s="73"/>
      <c r="H118" s="71" t="s">
        <v>124</v>
      </c>
      <c r="I118" s="73"/>
      <c r="J118" s="73"/>
      <c r="K118" s="51" t="s">
        <v>602</v>
      </c>
      <c r="P118" s="52" t="s">
        <v>240</v>
      </c>
      <c r="U118" s="50" t="s">
        <v>595</v>
      </c>
      <c r="Z118" s="52" t="s">
        <v>240</v>
      </c>
      <c r="AE118"/>
      <c r="AF118"/>
      <c r="AG118"/>
      <c r="AH118"/>
      <c r="AI118"/>
      <c r="AJ118" s="52" t="s">
        <v>240</v>
      </c>
      <c r="AO118" s="51" t="s">
        <v>632</v>
      </c>
      <c r="AT118" s="72" t="s">
        <v>608</v>
      </c>
      <c r="AU118" s="72"/>
      <c r="AV118" s="70" t="s">
        <v>124</v>
      </c>
      <c r="AW118" s="72"/>
      <c r="AX118" s="70" t="s">
        <v>6406</v>
      </c>
      <c r="AY118" s="50" t="s">
        <v>618</v>
      </c>
      <c r="BD118" s="71" t="s">
        <v>6944</v>
      </c>
      <c r="BE118" s="71">
        <v>21.88</v>
      </c>
      <c r="BF118" s="71">
        <v>49.191944999999997</v>
      </c>
      <c r="BG118" s="71">
        <v>2.4459360000000001</v>
      </c>
      <c r="BI118" s="52" t="s">
        <v>1289</v>
      </c>
      <c r="BN118" s="73" t="s">
        <v>645</v>
      </c>
      <c r="BO118" s="71" t="s">
        <v>112</v>
      </c>
      <c r="BX118" s="73" t="s">
        <v>645</v>
      </c>
      <c r="BY118" s="71" t="s">
        <v>112</v>
      </c>
      <c r="CH118" s="70" t="s">
        <v>7623</v>
      </c>
      <c r="CI118" s="70">
        <v>21360.47</v>
      </c>
      <c r="CJ118" s="70">
        <v>18675.22</v>
      </c>
      <c r="CM118" s="73" t="s">
        <v>630</v>
      </c>
      <c r="CN118" s="71" t="s">
        <v>132</v>
      </c>
      <c r="DG118" s="73" t="s">
        <v>626</v>
      </c>
      <c r="DH118" s="71" t="s">
        <v>171</v>
      </c>
      <c r="DL118" s="69"/>
      <c r="DM118" s="69" t="s">
        <v>643</v>
      </c>
      <c r="DQ118" s="69"/>
      <c r="DR118" s="69" t="s">
        <v>603</v>
      </c>
      <c r="DS118" s="69" t="s">
        <v>184</v>
      </c>
      <c r="DT118" s="69" t="s">
        <v>604</v>
      </c>
      <c r="DU118" s="69" t="s">
        <v>605</v>
      </c>
      <c r="EF118" s="51" t="s">
        <v>600</v>
      </c>
      <c r="EK118" s="130" t="s">
        <v>607</v>
      </c>
      <c r="EL118" s="71">
        <v>10653</v>
      </c>
      <c r="EM118" s="71" t="s">
        <v>185</v>
      </c>
      <c r="EN118" s="71">
        <v>4.2699999999999996</v>
      </c>
      <c r="EO118" s="139" t="s">
        <v>3362</v>
      </c>
      <c r="EP118" s="73" t="s">
        <v>607</v>
      </c>
      <c r="EQ118" s="71">
        <v>8445</v>
      </c>
      <c r="ER118" s="71" t="s">
        <v>185</v>
      </c>
      <c r="ES118" s="71">
        <v>2</v>
      </c>
      <c r="ET118" s="139" t="s">
        <v>2766</v>
      </c>
      <c r="EU118" s="73" t="s">
        <v>628</v>
      </c>
      <c r="EV118" s="71" t="s">
        <v>112</v>
      </c>
      <c r="EZ118" s="72" t="s">
        <v>637</v>
      </c>
      <c r="FA118" s="70" t="s">
        <v>3812</v>
      </c>
      <c r="FB118" s="70">
        <v>0</v>
      </c>
      <c r="FC118" s="70">
        <v>503433</v>
      </c>
      <c r="FD118" s="70">
        <v>503433</v>
      </c>
      <c r="GD118" s="51" t="s">
        <v>620</v>
      </c>
      <c r="GI118" s="50" t="s">
        <v>622</v>
      </c>
      <c r="GN118" s="128" t="s">
        <v>1296</v>
      </c>
      <c r="GO118" s="70">
        <v>256.56</v>
      </c>
      <c r="GP118" s="72"/>
      <c r="GS118" s="52" t="s">
        <v>621</v>
      </c>
      <c r="GX118" s="73" t="s">
        <v>628</v>
      </c>
      <c r="GY118" s="71" t="s">
        <v>112</v>
      </c>
      <c r="HC118" s="71" t="s">
        <v>10338</v>
      </c>
      <c r="HD118" s="71">
        <v>5457</v>
      </c>
      <c r="HE118" s="71">
        <v>2167</v>
      </c>
      <c r="HH118" s="72" t="s">
        <v>614</v>
      </c>
      <c r="HI118" s="72"/>
      <c r="HJ118" s="70" t="s">
        <v>124</v>
      </c>
      <c r="HK118" s="72"/>
      <c r="HL118" s="72"/>
      <c r="HM118" s="127" t="s">
        <v>627</v>
      </c>
      <c r="HN118" s="70" t="s">
        <v>112</v>
      </c>
      <c r="HW118" s="51" t="s">
        <v>600</v>
      </c>
      <c r="IB118" s="72" t="s">
        <v>625</v>
      </c>
      <c r="IC118" s="70" t="s">
        <v>132</v>
      </c>
      <c r="IL118" s="73" t="s">
        <v>613</v>
      </c>
      <c r="IM118" s="71">
        <v>0</v>
      </c>
      <c r="IN118" s="71" t="s">
        <v>1601</v>
      </c>
      <c r="IO118" s="73"/>
      <c r="IP118" s="73"/>
      <c r="IQ118" s="72" t="s">
        <v>625</v>
      </c>
      <c r="IR118" s="70" t="s">
        <v>132</v>
      </c>
      <c r="IV118" s="73" t="s">
        <v>611</v>
      </c>
      <c r="IW118" s="73"/>
      <c r="IX118" s="71" t="s">
        <v>124</v>
      </c>
      <c r="IY118" s="73"/>
      <c r="IZ118" s="73"/>
      <c r="JB118" s="73" t="s">
        <v>630</v>
      </c>
      <c r="JC118" s="71" t="s">
        <v>132</v>
      </c>
      <c r="JZ118" s="72" t="s">
        <v>640</v>
      </c>
      <c r="KA118" s="70" t="s">
        <v>124</v>
      </c>
      <c r="KB118" s="70">
        <v>5507.08</v>
      </c>
      <c r="KC118" s="70">
        <v>17254.63</v>
      </c>
      <c r="KD118" s="70">
        <v>22761.71</v>
      </c>
      <c r="KE118" s="69"/>
      <c r="KF118" s="69" t="s">
        <v>624</v>
      </c>
      <c r="KJ118" s="73" t="s">
        <v>639</v>
      </c>
      <c r="KK118" s="71" t="s">
        <v>124</v>
      </c>
      <c r="KL118" s="71">
        <v>13</v>
      </c>
      <c r="KM118" s="71" t="s">
        <v>124</v>
      </c>
      <c r="KN118" s="71">
        <v>13</v>
      </c>
    </row>
    <row r="119" spans="1:300" ht="409.6" thickBot="1">
      <c r="A119" s="72" t="s">
        <v>606</v>
      </c>
      <c r="B119" s="70">
        <v>264430</v>
      </c>
      <c r="C119" s="70" t="s">
        <v>185</v>
      </c>
      <c r="D119" s="70">
        <v>112</v>
      </c>
      <c r="E119" s="70" t="s">
        <v>2391</v>
      </c>
      <c r="F119" s="72" t="s">
        <v>36</v>
      </c>
      <c r="G119" s="72"/>
      <c r="H119" s="70" t="s">
        <v>124</v>
      </c>
      <c r="I119" s="72"/>
      <c r="J119" s="72"/>
      <c r="K119" s="126"/>
      <c r="L119" s="69" t="s">
        <v>603</v>
      </c>
      <c r="M119" s="69" t="s">
        <v>184</v>
      </c>
      <c r="N119" s="69" t="s">
        <v>604</v>
      </c>
      <c r="O119" s="124" t="s">
        <v>605</v>
      </c>
      <c r="AE119" s="51" t="s">
        <v>620</v>
      </c>
      <c r="AF119"/>
      <c r="AG119"/>
      <c r="AH119"/>
      <c r="AI119"/>
      <c r="AO119" s="69"/>
      <c r="AP119" s="69" t="s">
        <v>633</v>
      </c>
      <c r="AQ119" s="69" t="s">
        <v>634</v>
      </c>
      <c r="AR119" s="69" t="s">
        <v>635</v>
      </c>
      <c r="AS119" s="69" t="s">
        <v>636</v>
      </c>
      <c r="AT119" s="73" t="s">
        <v>609</v>
      </c>
      <c r="AU119" s="73"/>
      <c r="AV119" s="71" t="s">
        <v>124</v>
      </c>
      <c r="AW119" s="73"/>
      <c r="AX119" s="71" t="s">
        <v>6407</v>
      </c>
      <c r="BD119" s="70" t="s">
        <v>6945</v>
      </c>
      <c r="BE119" s="70">
        <v>0</v>
      </c>
      <c r="BF119" s="70">
        <v>45.188856000000001</v>
      </c>
      <c r="BG119" s="70">
        <v>5.7393349999999996</v>
      </c>
      <c r="BI119" s="52" t="s">
        <v>580</v>
      </c>
      <c r="BN119" s="72" t="s">
        <v>646</v>
      </c>
      <c r="BO119" s="70" t="s">
        <v>112</v>
      </c>
      <c r="BS119" s="51" t="s">
        <v>642</v>
      </c>
      <c r="BX119" s="72" t="s">
        <v>646</v>
      </c>
      <c r="BY119" s="70" t="s">
        <v>112</v>
      </c>
      <c r="CH119" s="71" t="s">
        <v>12323</v>
      </c>
      <c r="CI119" s="71">
        <v>17194.189999999999</v>
      </c>
      <c r="CJ119" s="71">
        <v>17016.03</v>
      </c>
      <c r="CM119" s="50" t="s">
        <v>631</v>
      </c>
      <c r="CR119" s="50" t="s">
        <v>771</v>
      </c>
      <c r="CW119" s="50" t="s">
        <v>618</v>
      </c>
      <c r="DG119" s="72" t="s">
        <v>627</v>
      </c>
      <c r="DH119" s="70" t="s">
        <v>171</v>
      </c>
      <c r="DL119" s="72" t="s">
        <v>644</v>
      </c>
      <c r="DM119" s="70" t="s">
        <v>132</v>
      </c>
      <c r="DQ119" s="72" t="s">
        <v>606</v>
      </c>
      <c r="DR119" s="70">
        <v>105910</v>
      </c>
      <c r="DS119" s="70" t="s">
        <v>185</v>
      </c>
      <c r="DT119" s="70">
        <v>130</v>
      </c>
      <c r="DU119" s="70" t="s">
        <v>1304</v>
      </c>
      <c r="DV119" s="51" t="s">
        <v>602</v>
      </c>
      <c r="EF119" s="52" t="s">
        <v>185</v>
      </c>
      <c r="EK119" s="127" t="s">
        <v>608</v>
      </c>
      <c r="EL119" s="72"/>
      <c r="EM119" s="70" t="s">
        <v>124</v>
      </c>
      <c r="EN119" s="72"/>
      <c r="EO119" s="141"/>
      <c r="EP119" s="72" t="s">
        <v>608</v>
      </c>
      <c r="EQ119" s="70">
        <v>0</v>
      </c>
      <c r="ER119" s="70" t="s">
        <v>1601</v>
      </c>
      <c r="ES119" s="70">
        <v>0</v>
      </c>
      <c r="ET119" s="125" t="s">
        <v>2767</v>
      </c>
      <c r="EU119" s="72" t="s">
        <v>629</v>
      </c>
      <c r="EV119" s="70" t="s">
        <v>132</v>
      </c>
      <c r="EZ119" s="73" t="s">
        <v>626</v>
      </c>
      <c r="FA119" s="71" t="s">
        <v>124</v>
      </c>
      <c r="FB119" s="71">
        <v>18846</v>
      </c>
      <c r="FC119" s="71">
        <v>1080358</v>
      </c>
      <c r="FD119" s="71">
        <v>1099204</v>
      </c>
      <c r="FE119" s="50" t="s">
        <v>618</v>
      </c>
      <c r="FO119" s="50" t="s">
        <v>622</v>
      </c>
      <c r="FT119" s="51" t="s">
        <v>623</v>
      </c>
      <c r="FY119" s="51" t="s">
        <v>594</v>
      </c>
      <c r="GD119" s="52" t="s">
        <v>621</v>
      </c>
      <c r="GN119" s="50" t="s">
        <v>599</v>
      </c>
      <c r="GX119" s="72" t="s">
        <v>629</v>
      </c>
      <c r="GY119" s="70" t="s">
        <v>112</v>
      </c>
      <c r="HC119" s="70" t="s">
        <v>10339</v>
      </c>
      <c r="HD119" s="70">
        <v>1241</v>
      </c>
      <c r="HE119" s="70">
        <v>1241</v>
      </c>
      <c r="HH119" s="73" t="s">
        <v>615</v>
      </c>
      <c r="HI119" s="73"/>
      <c r="HJ119" s="71" t="s">
        <v>124</v>
      </c>
      <c r="HK119" s="73"/>
      <c r="HL119" s="73"/>
      <c r="HM119" s="130" t="s">
        <v>628</v>
      </c>
      <c r="HN119" s="71" t="s">
        <v>112</v>
      </c>
      <c r="HR119" s="50" t="s">
        <v>622</v>
      </c>
      <c r="HW119" s="52" t="s">
        <v>185</v>
      </c>
      <c r="IB119" s="73" t="s">
        <v>626</v>
      </c>
      <c r="IC119" s="71" t="s">
        <v>132</v>
      </c>
      <c r="IG119" s="50" t="s">
        <v>679</v>
      </c>
      <c r="IL119" s="72" t="s">
        <v>614</v>
      </c>
      <c r="IM119" s="70">
        <v>0</v>
      </c>
      <c r="IN119" s="70" t="s">
        <v>1601</v>
      </c>
      <c r="IO119" s="72"/>
      <c r="IP119" s="72"/>
      <c r="IQ119" s="73" t="s">
        <v>626</v>
      </c>
      <c r="IR119" s="71" t="s">
        <v>132</v>
      </c>
      <c r="IV119" s="72" t="s">
        <v>612</v>
      </c>
      <c r="IW119" s="72"/>
      <c r="IX119" s="70" t="s">
        <v>124</v>
      </c>
      <c r="IY119" s="72"/>
      <c r="IZ119" s="72"/>
      <c r="JB119" s="50" t="s">
        <v>631</v>
      </c>
      <c r="JU119" s="51" t="s">
        <v>623</v>
      </c>
      <c r="JZ119" s="50" t="s">
        <v>641</v>
      </c>
      <c r="KE119" s="72" t="s">
        <v>625</v>
      </c>
      <c r="KF119" s="70" t="s">
        <v>132</v>
      </c>
      <c r="KJ119" s="72" t="s">
        <v>640</v>
      </c>
      <c r="KK119" s="70" t="s">
        <v>124</v>
      </c>
      <c r="KL119" s="70">
        <v>714</v>
      </c>
      <c r="KM119" s="70">
        <v>22682</v>
      </c>
      <c r="KN119" s="70">
        <v>23396</v>
      </c>
    </row>
    <row r="120" spans="1:300" ht="409.6" thickBot="1">
      <c r="A120" s="73" t="s">
        <v>607</v>
      </c>
      <c r="B120" s="71">
        <v>7330</v>
      </c>
      <c r="C120" s="71" t="s">
        <v>185</v>
      </c>
      <c r="D120" s="71">
        <v>3</v>
      </c>
      <c r="E120" s="71" t="s">
        <v>2392</v>
      </c>
      <c r="F120" s="50" t="s">
        <v>616</v>
      </c>
      <c r="K120" s="127" t="s">
        <v>606</v>
      </c>
      <c r="L120" s="70">
        <v>11707</v>
      </c>
      <c r="M120" s="70" t="s">
        <v>236</v>
      </c>
      <c r="N120" s="70">
        <v>1</v>
      </c>
      <c r="O120" s="125" t="s">
        <v>2982</v>
      </c>
      <c r="P120" s="50" t="s">
        <v>618</v>
      </c>
      <c r="Z120" s="50" t="s">
        <v>618</v>
      </c>
      <c r="AE120" s="52" t="s">
        <v>621</v>
      </c>
      <c r="AF120"/>
      <c r="AG120"/>
      <c r="AH120"/>
      <c r="AI120"/>
      <c r="AJ120" s="50" t="s">
        <v>618</v>
      </c>
      <c r="AO120" s="72" t="s">
        <v>637</v>
      </c>
      <c r="AP120" s="70" t="s">
        <v>1307</v>
      </c>
      <c r="AQ120" s="70">
        <v>0</v>
      </c>
      <c r="AR120" s="70">
        <v>65290</v>
      </c>
      <c r="AS120" s="70">
        <v>65290</v>
      </c>
      <c r="AT120" s="72" t="s">
        <v>610</v>
      </c>
      <c r="AU120" s="72"/>
      <c r="AV120" s="70" t="s">
        <v>124</v>
      </c>
      <c r="AW120" s="72"/>
      <c r="AX120" s="70" t="s">
        <v>6408</v>
      </c>
      <c r="BD120" s="71" t="s">
        <v>6946</v>
      </c>
      <c r="BE120" s="71">
        <v>0</v>
      </c>
      <c r="BF120" s="71">
        <v>48.852176</v>
      </c>
      <c r="BG120" s="71">
        <v>2.222566</v>
      </c>
      <c r="BN120" s="73" t="s">
        <v>647</v>
      </c>
      <c r="BO120" s="71" t="s">
        <v>112</v>
      </c>
      <c r="BS120" s="69"/>
      <c r="BT120" s="69" t="s">
        <v>643</v>
      </c>
      <c r="BX120" s="73" t="s">
        <v>647</v>
      </c>
      <c r="BY120" s="71" t="s">
        <v>112</v>
      </c>
      <c r="CH120" s="50" t="s">
        <v>599</v>
      </c>
      <c r="DG120" s="73" t="s">
        <v>628</v>
      </c>
      <c r="DH120" s="71" t="s">
        <v>171</v>
      </c>
      <c r="DL120" s="73" t="s">
        <v>645</v>
      </c>
      <c r="DM120" s="71" t="s">
        <v>112</v>
      </c>
      <c r="DQ120" s="73" t="s">
        <v>607</v>
      </c>
      <c r="DR120" s="71">
        <v>14983</v>
      </c>
      <c r="DS120" s="71" t="s">
        <v>185</v>
      </c>
      <c r="DT120" s="71">
        <v>18</v>
      </c>
      <c r="DU120" s="71" t="s">
        <v>1305</v>
      </c>
      <c r="DV120" s="69"/>
      <c r="DW120" s="69" t="s">
        <v>603</v>
      </c>
      <c r="DX120" s="69" t="s">
        <v>184</v>
      </c>
      <c r="DY120" s="69" t="s">
        <v>604</v>
      </c>
      <c r="DZ120" s="69" t="s">
        <v>605</v>
      </c>
      <c r="EA120" s="51" t="s">
        <v>617</v>
      </c>
      <c r="EK120" s="130" t="s">
        <v>609</v>
      </c>
      <c r="EL120" s="73"/>
      <c r="EM120" s="71" t="s">
        <v>124</v>
      </c>
      <c r="EN120" s="73"/>
      <c r="EO120" s="142"/>
      <c r="EP120" s="73" t="s">
        <v>609</v>
      </c>
      <c r="EQ120" s="71">
        <v>0</v>
      </c>
      <c r="ER120" s="71" t="s">
        <v>1601</v>
      </c>
      <c r="ES120" s="71">
        <v>0</v>
      </c>
      <c r="ET120" s="139" t="s">
        <v>2767</v>
      </c>
      <c r="EU120" s="73" t="s">
        <v>630</v>
      </c>
      <c r="EV120" s="71" t="s">
        <v>132</v>
      </c>
      <c r="EZ120" s="72" t="s">
        <v>627</v>
      </c>
      <c r="FA120" s="70" t="s">
        <v>124</v>
      </c>
      <c r="FB120" s="70">
        <v>0</v>
      </c>
      <c r="FC120" s="70">
        <v>7832</v>
      </c>
      <c r="FD120" s="70">
        <v>7832</v>
      </c>
      <c r="FJ120" s="51" t="s">
        <v>632</v>
      </c>
      <c r="FT120" s="69"/>
      <c r="FU120" s="69" t="s">
        <v>624</v>
      </c>
      <c r="FY120" s="52" t="s">
        <v>1787</v>
      </c>
      <c r="GS120" s="50" t="s">
        <v>622</v>
      </c>
      <c r="GX120" s="73" t="s">
        <v>630</v>
      </c>
      <c r="GY120" s="71" t="s">
        <v>132</v>
      </c>
      <c r="HC120" s="71" t="s">
        <v>10340</v>
      </c>
      <c r="HD120" s="71">
        <v>436</v>
      </c>
      <c r="HE120" s="71">
        <v>436</v>
      </c>
      <c r="HH120" s="72" t="s">
        <v>36</v>
      </c>
      <c r="HI120" s="72"/>
      <c r="HJ120" s="70" t="s">
        <v>124</v>
      </c>
      <c r="HK120" s="72"/>
      <c r="HL120" s="72"/>
      <c r="HM120" s="127" t="s">
        <v>629</v>
      </c>
      <c r="HN120" s="70" t="s">
        <v>112</v>
      </c>
      <c r="IB120" s="72" t="s">
        <v>627</v>
      </c>
      <c r="IC120" s="70" t="s">
        <v>112</v>
      </c>
      <c r="IL120" s="73" t="s">
        <v>615</v>
      </c>
      <c r="IM120" s="71">
        <v>0</v>
      </c>
      <c r="IN120" s="71" t="s">
        <v>1601</v>
      </c>
      <c r="IO120" s="73"/>
      <c r="IP120" s="73"/>
      <c r="IQ120" s="72" t="s">
        <v>627</v>
      </c>
      <c r="IR120" s="70" t="s">
        <v>112</v>
      </c>
      <c r="IV120" s="73" t="s">
        <v>613</v>
      </c>
      <c r="IW120" s="73"/>
      <c r="IX120" s="71" t="s">
        <v>124</v>
      </c>
      <c r="IY120" s="73"/>
      <c r="IZ120" s="73"/>
      <c r="JF120" s="51" t="s">
        <v>623</v>
      </c>
      <c r="JK120" s="51" t="s">
        <v>588</v>
      </c>
      <c r="JP120" s="51" t="s">
        <v>620</v>
      </c>
      <c r="JU120" s="69"/>
      <c r="JV120" s="69" t="s">
        <v>624</v>
      </c>
      <c r="KE120" s="73" t="s">
        <v>626</v>
      </c>
      <c r="KF120" s="71" t="s">
        <v>132</v>
      </c>
      <c r="KJ120" s="50" t="s">
        <v>641</v>
      </c>
    </row>
    <row r="121" spans="1:300" ht="256.5" thickBot="1">
      <c r="A121" s="72" t="s">
        <v>608</v>
      </c>
      <c r="B121" s="72"/>
      <c r="C121" s="70" t="s">
        <v>124</v>
      </c>
      <c r="D121" s="72"/>
      <c r="E121" s="72"/>
      <c r="K121" s="130" t="s">
        <v>607</v>
      </c>
      <c r="L121" s="71">
        <v>52727</v>
      </c>
      <c r="M121" s="71" t="s">
        <v>185</v>
      </c>
      <c r="N121" s="71">
        <v>4.4000000000000004</v>
      </c>
      <c r="O121" s="139" t="s">
        <v>2983</v>
      </c>
      <c r="U121" s="51" t="s">
        <v>596</v>
      </c>
      <c r="AE121"/>
      <c r="AF121"/>
      <c r="AG121"/>
      <c r="AH121"/>
      <c r="AI121"/>
      <c r="AO121" s="73" t="s">
        <v>626</v>
      </c>
      <c r="AP121" s="71" t="s">
        <v>124</v>
      </c>
      <c r="AQ121" s="71">
        <v>14825.44</v>
      </c>
      <c r="AR121" s="71">
        <v>143132.56</v>
      </c>
      <c r="AS121" s="71">
        <v>157958</v>
      </c>
      <c r="AT121" s="73" t="s">
        <v>611</v>
      </c>
      <c r="AU121" s="73"/>
      <c r="AV121" s="71" t="s">
        <v>124</v>
      </c>
      <c r="AW121" s="73"/>
      <c r="AX121" s="71" t="s">
        <v>6409</v>
      </c>
      <c r="AY121" s="50" t="s">
        <v>619</v>
      </c>
      <c r="BD121" s="70" t="s">
        <v>6947</v>
      </c>
      <c r="BE121" s="70">
        <v>0</v>
      </c>
      <c r="BF121" s="70">
        <v>47.215439000000003</v>
      </c>
      <c r="BG121" s="70">
        <v>-1.534565</v>
      </c>
      <c r="BI121" s="50" t="s">
        <v>1300</v>
      </c>
      <c r="BN121" s="72" t="s">
        <v>648</v>
      </c>
      <c r="BO121" s="70" t="s">
        <v>112</v>
      </c>
      <c r="BS121" s="72" t="s">
        <v>644</v>
      </c>
      <c r="BT121" s="70" t="s">
        <v>132</v>
      </c>
      <c r="BX121" s="72" t="s">
        <v>648</v>
      </c>
      <c r="BY121" s="70" t="s">
        <v>112</v>
      </c>
      <c r="DG121" s="72" t="s">
        <v>629</v>
      </c>
      <c r="DH121" s="70" t="s">
        <v>171</v>
      </c>
      <c r="DL121" s="72" t="s">
        <v>646</v>
      </c>
      <c r="DM121" s="70" t="s">
        <v>112</v>
      </c>
      <c r="DQ121" s="72" t="s">
        <v>608</v>
      </c>
      <c r="DR121" s="72"/>
      <c r="DS121" s="70" t="s">
        <v>124</v>
      </c>
      <c r="DT121" s="72"/>
      <c r="DU121" s="72"/>
      <c r="DV121" s="72" t="s">
        <v>606</v>
      </c>
      <c r="DW121" s="70">
        <v>664000</v>
      </c>
      <c r="DX121" s="70" t="s">
        <v>185</v>
      </c>
      <c r="DY121" s="70">
        <v>5</v>
      </c>
      <c r="DZ121" s="70" t="s">
        <v>1599</v>
      </c>
      <c r="EA121" s="52" t="s">
        <v>240</v>
      </c>
      <c r="EF121" s="50" t="s">
        <v>601</v>
      </c>
      <c r="EK121" s="127" t="s">
        <v>610</v>
      </c>
      <c r="EL121" s="72"/>
      <c r="EM121" s="70" t="s">
        <v>124</v>
      </c>
      <c r="EN121" s="72"/>
      <c r="EO121" s="141"/>
      <c r="EP121" s="72" t="s">
        <v>610</v>
      </c>
      <c r="EQ121" s="70">
        <v>0</v>
      </c>
      <c r="ER121" s="70" t="s">
        <v>1601</v>
      </c>
      <c r="ES121" s="70">
        <v>0</v>
      </c>
      <c r="ET121" s="125" t="s">
        <v>2767</v>
      </c>
      <c r="EU121" s="50" t="s">
        <v>631</v>
      </c>
      <c r="EZ121" s="73" t="s">
        <v>628</v>
      </c>
      <c r="FA121" s="71" t="s">
        <v>124</v>
      </c>
      <c r="FB121" s="71" t="s">
        <v>124</v>
      </c>
      <c r="FC121" s="71" t="s">
        <v>124</v>
      </c>
      <c r="FD121" s="71" t="s">
        <v>124</v>
      </c>
      <c r="FJ121" s="69"/>
      <c r="FK121" s="69" t="s">
        <v>633</v>
      </c>
      <c r="FL121" s="69" t="s">
        <v>634</v>
      </c>
      <c r="FM121" s="69" t="s">
        <v>635</v>
      </c>
      <c r="FN121" s="69" t="s">
        <v>636</v>
      </c>
      <c r="FT121" s="72" t="s">
        <v>625</v>
      </c>
      <c r="FU121" s="70" t="s">
        <v>132</v>
      </c>
      <c r="GD121" s="50" t="s">
        <v>622</v>
      </c>
      <c r="GI121" s="51" t="s">
        <v>623</v>
      </c>
      <c r="GX121" s="50" t="s">
        <v>631</v>
      </c>
      <c r="HC121" s="70" t="s">
        <v>10341</v>
      </c>
      <c r="HD121" s="70">
        <v>171</v>
      </c>
      <c r="HE121" s="70">
        <v>68</v>
      </c>
      <c r="HH121" s="50" t="s">
        <v>616</v>
      </c>
      <c r="HM121" s="130" t="s">
        <v>630</v>
      </c>
      <c r="HN121" s="71" t="s">
        <v>112</v>
      </c>
      <c r="HW121" s="50" t="s">
        <v>601</v>
      </c>
      <c r="IB121" s="73" t="s">
        <v>628</v>
      </c>
      <c r="IC121" s="71" t="s">
        <v>112</v>
      </c>
      <c r="IL121" s="72" t="s">
        <v>36</v>
      </c>
      <c r="IM121" s="70">
        <v>23532.06</v>
      </c>
      <c r="IN121" s="70" t="s">
        <v>236</v>
      </c>
      <c r="IO121" s="70">
        <v>3.6</v>
      </c>
      <c r="IP121" s="70" t="s">
        <v>3952</v>
      </c>
      <c r="IQ121" s="73" t="s">
        <v>628</v>
      </c>
      <c r="IR121" s="71" t="s">
        <v>112</v>
      </c>
      <c r="IV121" s="72" t="s">
        <v>614</v>
      </c>
      <c r="IW121" s="72"/>
      <c r="IX121" s="70" t="s">
        <v>124</v>
      </c>
      <c r="IY121" s="72"/>
      <c r="IZ121" s="72"/>
      <c r="JF121" s="126"/>
      <c r="JG121" s="69" t="s">
        <v>624</v>
      </c>
      <c r="JK121" s="69" t="s">
        <v>573</v>
      </c>
      <c r="JL121" s="69" t="s">
        <v>589</v>
      </c>
      <c r="JM121" s="69" t="s">
        <v>590</v>
      </c>
      <c r="JN121" s="69" t="s">
        <v>591</v>
      </c>
      <c r="JO121" s="69" t="s">
        <v>592</v>
      </c>
      <c r="JP121" s="52" t="s">
        <v>621</v>
      </c>
      <c r="JU121" s="72" t="s">
        <v>625</v>
      </c>
      <c r="JV121" s="70" t="s">
        <v>132</v>
      </c>
      <c r="KE121" s="72" t="s">
        <v>627</v>
      </c>
      <c r="KF121" s="70" t="s">
        <v>112</v>
      </c>
    </row>
    <row r="122" spans="1:300" ht="384.5" thickBot="1">
      <c r="A122" s="73" t="s">
        <v>609</v>
      </c>
      <c r="B122" s="73"/>
      <c r="C122" s="71" t="s">
        <v>124</v>
      </c>
      <c r="D122" s="73"/>
      <c r="E122" s="73"/>
      <c r="K122" s="127" t="s">
        <v>608</v>
      </c>
      <c r="L122" s="70">
        <v>0</v>
      </c>
      <c r="M122" s="70" t="s">
        <v>1601</v>
      </c>
      <c r="N122" s="70">
        <v>0</v>
      </c>
      <c r="O122" s="125" t="s">
        <v>2984</v>
      </c>
      <c r="U122" s="69" t="s">
        <v>583</v>
      </c>
      <c r="V122" s="69" t="s">
        <v>597</v>
      </c>
      <c r="W122" s="69" t="s">
        <v>598</v>
      </c>
      <c r="AE122" s="50" t="s">
        <v>622</v>
      </c>
      <c r="AF122"/>
      <c r="AG122"/>
      <c r="AH122"/>
      <c r="AI122"/>
      <c r="AO122" s="72" t="s">
        <v>627</v>
      </c>
      <c r="AP122" s="70" t="s">
        <v>124</v>
      </c>
      <c r="AQ122" s="70" t="s">
        <v>124</v>
      </c>
      <c r="AR122" s="70" t="s">
        <v>124</v>
      </c>
      <c r="AS122" s="70" t="s">
        <v>124</v>
      </c>
      <c r="AT122" s="72" t="s">
        <v>612</v>
      </c>
      <c r="AU122" s="72"/>
      <c r="AV122" s="70" t="s">
        <v>124</v>
      </c>
      <c r="AW122" s="72"/>
      <c r="AX122" s="70" t="s">
        <v>6410</v>
      </c>
      <c r="BD122" s="71" t="s">
        <v>6948</v>
      </c>
      <c r="BE122" s="71">
        <v>0</v>
      </c>
      <c r="BF122" s="71">
        <v>46.783070000000002</v>
      </c>
      <c r="BG122" s="71">
        <v>4.7426630000000003</v>
      </c>
      <c r="BN122" s="50" t="s">
        <v>649</v>
      </c>
      <c r="BS122" s="73" t="s">
        <v>645</v>
      </c>
      <c r="BT122" s="71" t="s">
        <v>132</v>
      </c>
      <c r="BX122" s="50" t="s">
        <v>649</v>
      </c>
      <c r="CM122" s="51" t="s">
        <v>632</v>
      </c>
      <c r="CR122" s="51" t="s">
        <v>772</v>
      </c>
      <c r="CW122" s="50" t="s">
        <v>619</v>
      </c>
      <c r="DG122" s="73" t="s">
        <v>630</v>
      </c>
      <c r="DH122" s="71" t="s">
        <v>171</v>
      </c>
      <c r="DL122" s="73" t="s">
        <v>647</v>
      </c>
      <c r="DM122" s="71" t="s">
        <v>112</v>
      </c>
      <c r="DQ122" s="73" t="s">
        <v>609</v>
      </c>
      <c r="DR122" s="73"/>
      <c r="DS122" s="71" t="s">
        <v>124</v>
      </c>
      <c r="DT122" s="73"/>
      <c r="DU122" s="73"/>
      <c r="DV122" s="73" t="s">
        <v>607</v>
      </c>
      <c r="DW122" s="71">
        <v>3060000</v>
      </c>
      <c r="DX122" s="71" t="s">
        <v>185</v>
      </c>
      <c r="DY122" s="71">
        <v>22</v>
      </c>
      <c r="DZ122" s="71" t="s">
        <v>1600</v>
      </c>
      <c r="EK122" s="130" t="s">
        <v>611</v>
      </c>
      <c r="EL122" s="73"/>
      <c r="EM122" s="71" t="s">
        <v>124</v>
      </c>
      <c r="EN122" s="73"/>
      <c r="EO122" s="142"/>
      <c r="EP122" s="73" t="s">
        <v>611</v>
      </c>
      <c r="EQ122" s="71">
        <v>0</v>
      </c>
      <c r="ER122" s="71" t="s">
        <v>1601</v>
      </c>
      <c r="ES122" s="71">
        <v>0</v>
      </c>
      <c r="ET122" s="139" t="s">
        <v>2768</v>
      </c>
      <c r="EZ122" s="72" t="s">
        <v>629</v>
      </c>
      <c r="FA122" s="70" t="s">
        <v>124</v>
      </c>
      <c r="FB122" s="70" t="s">
        <v>124</v>
      </c>
      <c r="FC122" s="70" t="s">
        <v>124</v>
      </c>
      <c r="FD122" s="70" t="s">
        <v>124</v>
      </c>
      <c r="FE122" s="50" t="s">
        <v>619</v>
      </c>
      <c r="FJ122" s="72" t="s">
        <v>637</v>
      </c>
      <c r="FK122" s="70" t="s">
        <v>1307</v>
      </c>
      <c r="FL122" s="70">
        <v>0</v>
      </c>
      <c r="FM122" s="70">
        <v>919079.62</v>
      </c>
      <c r="FN122" s="70">
        <v>919079.62</v>
      </c>
      <c r="FO122" s="51" t="s">
        <v>623</v>
      </c>
      <c r="FT122" s="73" t="s">
        <v>626</v>
      </c>
      <c r="FU122" s="71" t="s">
        <v>132</v>
      </c>
      <c r="FY122" s="50" t="s">
        <v>1800</v>
      </c>
      <c r="GI122" s="69"/>
      <c r="GJ122" s="69" t="s">
        <v>624</v>
      </c>
      <c r="GN122" s="51" t="s">
        <v>600</v>
      </c>
      <c r="HC122" s="71" t="s">
        <v>10342</v>
      </c>
      <c r="HD122" s="71">
        <v>85</v>
      </c>
      <c r="HE122" s="71">
        <v>85</v>
      </c>
      <c r="HM122" s="50" t="s">
        <v>631</v>
      </c>
      <c r="HR122" s="51" t="s">
        <v>623</v>
      </c>
      <c r="IB122" s="72" t="s">
        <v>629</v>
      </c>
      <c r="IC122" s="70" t="s">
        <v>112</v>
      </c>
      <c r="IG122" s="51" t="s">
        <v>680</v>
      </c>
      <c r="IL122" s="50" t="s">
        <v>616</v>
      </c>
      <c r="IQ122" s="72" t="s">
        <v>629</v>
      </c>
      <c r="IR122" s="70" t="s">
        <v>112</v>
      </c>
      <c r="IV122" s="73" t="s">
        <v>615</v>
      </c>
      <c r="IW122" s="73"/>
      <c r="IX122" s="71" t="s">
        <v>124</v>
      </c>
      <c r="IY122" s="73"/>
      <c r="IZ122" s="73"/>
      <c r="JB122" s="51" t="s">
        <v>632</v>
      </c>
      <c r="JF122" s="127" t="s">
        <v>625</v>
      </c>
      <c r="JG122" s="70" t="s">
        <v>132</v>
      </c>
      <c r="JK122" s="70" t="s">
        <v>1838</v>
      </c>
      <c r="JL122" s="70">
        <v>0</v>
      </c>
      <c r="JM122" s="70">
        <v>0</v>
      </c>
      <c r="JN122" s="70">
        <v>1517.06</v>
      </c>
      <c r="JO122" s="70">
        <v>0</v>
      </c>
      <c r="JU122" s="73" t="s">
        <v>626</v>
      </c>
      <c r="JV122" s="71" t="s">
        <v>132</v>
      </c>
      <c r="JZ122" s="51" t="s">
        <v>642</v>
      </c>
      <c r="KE122" s="73" t="s">
        <v>628</v>
      </c>
      <c r="KF122" s="71" t="s">
        <v>112</v>
      </c>
    </row>
    <row r="123" spans="1:300" ht="296.5" thickBot="1">
      <c r="A123" s="72" t="s">
        <v>610</v>
      </c>
      <c r="B123" s="72"/>
      <c r="C123" s="70" t="s">
        <v>124</v>
      </c>
      <c r="D123" s="72"/>
      <c r="E123" s="72"/>
      <c r="F123" s="51" t="s">
        <v>617</v>
      </c>
      <c r="K123" s="130" t="s">
        <v>609</v>
      </c>
      <c r="L123" s="71">
        <v>0</v>
      </c>
      <c r="M123" s="71" t="s">
        <v>1601</v>
      </c>
      <c r="N123" s="71">
        <v>0</v>
      </c>
      <c r="O123" s="139" t="s">
        <v>2984</v>
      </c>
      <c r="P123" s="50" t="s">
        <v>619</v>
      </c>
      <c r="U123" s="70" t="s">
        <v>5420</v>
      </c>
      <c r="V123" s="70">
        <v>76138</v>
      </c>
      <c r="W123" s="70">
        <v>30004</v>
      </c>
      <c r="Z123" s="50" t="s">
        <v>619</v>
      </c>
      <c r="AE123"/>
      <c r="AF123"/>
      <c r="AG123"/>
      <c r="AH123"/>
      <c r="AI123"/>
      <c r="AJ123" s="50" t="s">
        <v>619</v>
      </c>
      <c r="AO123" s="73" t="s">
        <v>628</v>
      </c>
      <c r="AP123" s="71" t="s">
        <v>124</v>
      </c>
      <c r="AQ123" s="71" t="s">
        <v>124</v>
      </c>
      <c r="AR123" s="71" t="s">
        <v>124</v>
      </c>
      <c r="AS123" s="71" t="s">
        <v>124</v>
      </c>
      <c r="AT123" s="73" t="s">
        <v>613</v>
      </c>
      <c r="AU123" s="73"/>
      <c r="AV123" s="71" t="s">
        <v>124</v>
      </c>
      <c r="AW123" s="73"/>
      <c r="AX123" s="71" t="s">
        <v>6411</v>
      </c>
      <c r="BD123" s="70" t="s">
        <v>6949</v>
      </c>
      <c r="BE123" s="70">
        <v>0</v>
      </c>
      <c r="BF123" s="70">
        <v>48.786267000000002</v>
      </c>
      <c r="BG123" s="70">
        <v>2.0365519999999999</v>
      </c>
      <c r="BS123" s="72" t="s">
        <v>646</v>
      </c>
      <c r="BT123" s="70" t="s">
        <v>112</v>
      </c>
      <c r="CH123" s="51" t="s">
        <v>600</v>
      </c>
      <c r="CM123" s="69"/>
      <c r="CN123" s="69" t="s">
        <v>633</v>
      </c>
      <c r="CO123" s="69" t="s">
        <v>634</v>
      </c>
      <c r="CP123" s="69" t="s">
        <v>635</v>
      </c>
      <c r="CQ123" s="69" t="s">
        <v>636</v>
      </c>
      <c r="CR123" s="52" t="s">
        <v>1036</v>
      </c>
      <c r="DG123" s="50" t="s">
        <v>695</v>
      </c>
      <c r="DL123" s="72" t="s">
        <v>648</v>
      </c>
      <c r="DM123" s="70" t="s">
        <v>112</v>
      </c>
      <c r="DQ123" s="72" t="s">
        <v>610</v>
      </c>
      <c r="DR123" s="72"/>
      <c r="DS123" s="70" t="s">
        <v>124</v>
      </c>
      <c r="DT123" s="72"/>
      <c r="DU123" s="72"/>
      <c r="DV123" s="72" t="s">
        <v>608</v>
      </c>
      <c r="DW123" s="70">
        <v>0</v>
      </c>
      <c r="DX123" s="70" t="s">
        <v>1601</v>
      </c>
      <c r="DY123" s="70">
        <v>0</v>
      </c>
      <c r="DZ123" s="72"/>
      <c r="EA123" s="50" t="s">
        <v>618</v>
      </c>
      <c r="EK123" s="127" t="s">
        <v>612</v>
      </c>
      <c r="EL123" s="72"/>
      <c r="EM123" s="70" t="s">
        <v>124</v>
      </c>
      <c r="EN123" s="72"/>
      <c r="EO123" s="141"/>
      <c r="EP123" s="72" t="s">
        <v>612</v>
      </c>
      <c r="EQ123" s="70">
        <v>15129</v>
      </c>
      <c r="ER123" s="70" t="s">
        <v>236</v>
      </c>
      <c r="ES123" s="70">
        <v>3.5</v>
      </c>
      <c r="ET123" s="125" t="s">
        <v>2769</v>
      </c>
      <c r="EZ123" s="73" t="s">
        <v>639</v>
      </c>
      <c r="FA123" s="71" t="s">
        <v>124</v>
      </c>
      <c r="FB123" s="71" t="s">
        <v>124</v>
      </c>
      <c r="FC123" s="71" t="s">
        <v>124</v>
      </c>
      <c r="FD123" s="71" t="s">
        <v>124</v>
      </c>
      <c r="FJ123" s="73" t="s">
        <v>626</v>
      </c>
      <c r="FK123" s="71" t="s">
        <v>124</v>
      </c>
      <c r="FL123" s="71">
        <v>11100</v>
      </c>
      <c r="FM123" s="71">
        <v>2452310.98</v>
      </c>
      <c r="FN123" s="71">
        <v>2463410.98</v>
      </c>
      <c r="FO123" s="69"/>
      <c r="FP123" s="69" t="s">
        <v>624</v>
      </c>
      <c r="FT123" s="72" t="s">
        <v>627</v>
      </c>
      <c r="FU123" s="70" t="s">
        <v>112</v>
      </c>
      <c r="GI123" s="72" t="s">
        <v>625</v>
      </c>
      <c r="GJ123" s="70" t="s">
        <v>132</v>
      </c>
      <c r="GN123" s="52" t="s">
        <v>236</v>
      </c>
      <c r="GS123" s="51" t="s">
        <v>623</v>
      </c>
      <c r="HC123" s="70" t="s">
        <v>10343</v>
      </c>
      <c r="HD123" s="70">
        <v>467</v>
      </c>
      <c r="HE123" s="70">
        <v>185</v>
      </c>
      <c r="HR123" s="69"/>
      <c r="HS123" s="69" t="s">
        <v>624</v>
      </c>
      <c r="IB123" s="73" t="s">
        <v>630</v>
      </c>
      <c r="IC123" s="71" t="s">
        <v>132</v>
      </c>
      <c r="IQ123" s="73" t="s">
        <v>630</v>
      </c>
      <c r="IR123" s="71" t="s">
        <v>132</v>
      </c>
      <c r="IV123" s="72" t="s">
        <v>36</v>
      </c>
      <c r="IW123" s="72"/>
      <c r="IX123" s="70" t="s">
        <v>124</v>
      </c>
      <c r="IY123" s="72"/>
      <c r="IZ123" s="72"/>
      <c r="JB123" s="69"/>
      <c r="JC123" s="69" t="s">
        <v>633</v>
      </c>
      <c r="JD123" s="69" t="s">
        <v>634</v>
      </c>
      <c r="JE123" s="69" t="s">
        <v>635</v>
      </c>
      <c r="JF123" s="130" t="s">
        <v>626</v>
      </c>
      <c r="JG123" s="71" t="s">
        <v>132</v>
      </c>
      <c r="JK123" s="71" t="s">
        <v>1839</v>
      </c>
      <c r="JL123" s="71">
        <v>256.95</v>
      </c>
      <c r="JM123" s="71">
        <v>0</v>
      </c>
      <c r="JN123" s="71">
        <v>1129.94</v>
      </c>
      <c r="JO123" s="71">
        <v>0</v>
      </c>
      <c r="JP123" s="50" t="s">
        <v>622</v>
      </c>
      <c r="JU123" s="72" t="s">
        <v>627</v>
      </c>
      <c r="JV123" s="70" t="s">
        <v>132</v>
      </c>
      <c r="JZ123" s="69"/>
      <c r="KA123" s="69" t="s">
        <v>643</v>
      </c>
      <c r="KE123" s="72" t="s">
        <v>629</v>
      </c>
      <c r="KF123" s="70" t="s">
        <v>112</v>
      </c>
      <c r="KJ123" s="51" t="s">
        <v>642</v>
      </c>
    </row>
    <row r="124" spans="1:300" ht="409.6" thickBot="1">
      <c r="A124" s="73" t="s">
        <v>611</v>
      </c>
      <c r="B124" s="71">
        <v>37305</v>
      </c>
      <c r="C124" s="71" t="s">
        <v>236</v>
      </c>
      <c r="D124" s="71">
        <v>16</v>
      </c>
      <c r="E124" s="71" t="s">
        <v>2393</v>
      </c>
      <c r="F124" s="52" t="s">
        <v>240</v>
      </c>
      <c r="K124" s="127" t="s">
        <v>610</v>
      </c>
      <c r="L124" s="70">
        <v>0</v>
      </c>
      <c r="M124" s="70" t="s">
        <v>1601</v>
      </c>
      <c r="N124" s="70">
        <v>0</v>
      </c>
      <c r="O124" s="125" t="s">
        <v>2984</v>
      </c>
      <c r="U124" s="71" t="s">
        <v>5421</v>
      </c>
      <c r="V124" s="71">
        <v>80350</v>
      </c>
      <c r="W124" s="71">
        <v>51935</v>
      </c>
      <c r="AE124"/>
      <c r="AF124"/>
      <c r="AG124"/>
      <c r="AH124"/>
      <c r="AI124"/>
      <c r="AO124" s="72" t="s">
        <v>629</v>
      </c>
      <c r="AP124" s="70" t="s">
        <v>124</v>
      </c>
      <c r="AQ124" s="70" t="s">
        <v>124</v>
      </c>
      <c r="AR124" s="70" t="s">
        <v>124</v>
      </c>
      <c r="AS124" s="70" t="s">
        <v>124</v>
      </c>
      <c r="AT124" s="72" t="s">
        <v>614</v>
      </c>
      <c r="AU124" s="72"/>
      <c r="AV124" s="70" t="s">
        <v>124</v>
      </c>
      <c r="AW124" s="72"/>
      <c r="AX124" s="70" t="s">
        <v>6412</v>
      </c>
      <c r="AY124" s="51" t="s">
        <v>620</v>
      </c>
      <c r="BD124" s="71" t="s">
        <v>6950</v>
      </c>
      <c r="BE124" s="71">
        <v>6.39</v>
      </c>
      <c r="BF124" s="71">
        <v>44.774329999999999</v>
      </c>
      <c r="BG124" s="71">
        <v>-0.65451899999999996</v>
      </c>
      <c r="BI124" s="51" t="s">
        <v>1301</v>
      </c>
      <c r="BS124" s="73" t="s">
        <v>647</v>
      </c>
      <c r="BT124" s="71" t="s">
        <v>112</v>
      </c>
      <c r="CH124" s="52" t="s">
        <v>8598</v>
      </c>
      <c r="CM124" s="72" t="s">
        <v>637</v>
      </c>
      <c r="CN124" s="70" t="s">
        <v>1307</v>
      </c>
      <c r="CO124" s="70">
        <v>0</v>
      </c>
      <c r="CP124" s="70">
        <v>10234.629999999999</v>
      </c>
      <c r="CQ124" s="70">
        <v>10234.629999999999</v>
      </c>
      <c r="DL124" s="50" t="s">
        <v>649</v>
      </c>
      <c r="DQ124" s="73" t="s">
        <v>611</v>
      </c>
      <c r="DR124" s="71">
        <v>102579</v>
      </c>
      <c r="DS124" s="71" t="s">
        <v>236</v>
      </c>
      <c r="DT124" s="71">
        <v>126</v>
      </c>
      <c r="DU124" s="71" t="s">
        <v>1306</v>
      </c>
      <c r="DV124" s="73" t="s">
        <v>609</v>
      </c>
      <c r="DW124" s="71">
        <v>0</v>
      </c>
      <c r="DX124" s="71" t="s">
        <v>1601</v>
      </c>
      <c r="DY124" s="71">
        <v>0</v>
      </c>
      <c r="DZ124" s="73"/>
      <c r="EF124" s="51" t="s">
        <v>602</v>
      </c>
      <c r="EK124" s="130" t="s">
        <v>613</v>
      </c>
      <c r="EL124" s="73"/>
      <c r="EM124" s="71" t="s">
        <v>124</v>
      </c>
      <c r="EN124" s="73"/>
      <c r="EO124" s="142"/>
      <c r="EP124" s="73" t="s">
        <v>613</v>
      </c>
      <c r="EQ124" s="71">
        <v>0</v>
      </c>
      <c r="ER124" s="71" t="s">
        <v>1601</v>
      </c>
      <c r="ES124" s="71">
        <v>0</v>
      </c>
      <c r="ET124" s="139" t="s">
        <v>2770</v>
      </c>
      <c r="EU124" s="51" t="s">
        <v>632</v>
      </c>
      <c r="EZ124" s="72" t="s">
        <v>640</v>
      </c>
      <c r="FA124" s="70" t="s">
        <v>124</v>
      </c>
      <c r="FB124" s="70">
        <v>18846</v>
      </c>
      <c r="FC124" s="70">
        <v>1591623</v>
      </c>
      <c r="FD124" s="70">
        <v>1610469</v>
      </c>
      <c r="FJ124" s="72" t="s">
        <v>627</v>
      </c>
      <c r="FK124" s="70" t="s">
        <v>124</v>
      </c>
      <c r="FL124" s="70">
        <v>0</v>
      </c>
      <c r="FM124" s="70">
        <v>11031.67</v>
      </c>
      <c r="FN124" s="70">
        <v>11031.67</v>
      </c>
      <c r="FO124" s="72" t="s">
        <v>625</v>
      </c>
      <c r="FP124" s="70" t="s">
        <v>132</v>
      </c>
      <c r="FT124" s="73" t="s">
        <v>628</v>
      </c>
      <c r="FU124" s="71" t="s">
        <v>112</v>
      </c>
      <c r="GD124" s="51" t="s">
        <v>623</v>
      </c>
      <c r="GI124" s="73" t="s">
        <v>626</v>
      </c>
      <c r="GJ124" s="71" t="s">
        <v>132</v>
      </c>
      <c r="GS124" s="69"/>
      <c r="GT124" s="69" t="s">
        <v>624</v>
      </c>
      <c r="GX124" s="51" t="s">
        <v>632</v>
      </c>
      <c r="HC124" s="71" t="s">
        <v>10344</v>
      </c>
      <c r="HD124" s="71">
        <v>12</v>
      </c>
      <c r="HE124" s="71">
        <v>12</v>
      </c>
      <c r="HH124" s="51" t="s">
        <v>617</v>
      </c>
      <c r="HR124" s="72" t="s">
        <v>625</v>
      </c>
      <c r="HS124" s="70" t="s">
        <v>132</v>
      </c>
      <c r="HW124" s="51" t="s">
        <v>602</v>
      </c>
      <c r="IB124" s="50" t="s">
        <v>631</v>
      </c>
      <c r="IG124" s="50" t="s">
        <v>695</v>
      </c>
      <c r="IQ124" s="50" t="s">
        <v>631</v>
      </c>
      <c r="IV124" s="50" t="s">
        <v>616</v>
      </c>
      <c r="JB124" s="72" t="s">
        <v>637</v>
      </c>
      <c r="JC124" s="70" t="s">
        <v>638</v>
      </c>
      <c r="JD124" s="70">
        <v>139</v>
      </c>
      <c r="JE124" s="70">
        <v>410958</v>
      </c>
      <c r="JF124" s="127" t="s">
        <v>627</v>
      </c>
      <c r="JG124" s="70" t="s">
        <v>112</v>
      </c>
      <c r="JK124" s="70" t="s">
        <v>465</v>
      </c>
      <c r="JL124" s="70">
        <v>1998.83</v>
      </c>
      <c r="JM124" s="70">
        <v>0</v>
      </c>
      <c r="JN124" s="70">
        <v>12743.7</v>
      </c>
      <c r="JO124" s="70">
        <v>0</v>
      </c>
      <c r="JU124" s="73" t="s">
        <v>628</v>
      </c>
      <c r="JV124" s="71" t="s">
        <v>132</v>
      </c>
      <c r="JZ124" s="72" t="s">
        <v>644</v>
      </c>
      <c r="KA124" s="70" t="s">
        <v>112</v>
      </c>
      <c r="KE124" s="73" t="s">
        <v>630</v>
      </c>
      <c r="KF124" s="71" t="s">
        <v>132</v>
      </c>
      <c r="KJ124" s="69"/>
      <c r="KK124" s="69" t="s">
        <v>643</v>
      </c>
    </row>
    <row r="125" spans="1:300" ht="184.5" thickBot="1">
      <c r="A125" s="72" t="s">
        <v>612</v>
      </c>
      <c r="B125" s="72"/>
      <c r="C125" s="70" t="s">
        <v>124</v>
      </c>
      <c r="D125" s="72"/>
      <c r="E125" s="72"/>
      <c r="K125" s="130" t="s">
        <v>611</v>
      </c>
      <c r="L125" s="71">
        <v>72826</v>
      </c>
      <c r="M125" s="71" t="s">
        <v>185</v>
      </c>
      <c r="N125" s="71">
        <v>6.1</v>
      </c>
      <c r="O125" s="139" t="s">
        <v>2985</v>
      </c>
      <c r="U125" s="70" t="s">
        <v>5422</v>
      </c>
      <c r="V125" s="70">
        <v>598</v>
      </c>
      <c r="W125" s="70">
        <v>598</v>
      </c>
      <c r="AE125" s="51" t="s">
        <v>623</v>
      </c>
      <c r="AF125"/>
      <c r="AG125"/>
      <c r="AH125"/>
      <c r="AI125"/>
      <c r="AO125" s="73" t="s">
        <v>639</v>
      </c>
      <c r="AP125" s="71" t="s">
        <v>124</v>
      </c>
      <c r="AQ125" s="71">
        <v>0</v>
      </c>
      <c r="AR125" s="71" t="s">
        <v>124</v>
      </c>
      <c r="AS125" s="71">
        <v>0</v>
      </c>
      <c r="AT125" s="73" t="s">
        <v>615</v>
      </c>
      <c r="AU125" s="73"/>
      <c r="AV125" s="71" t="s">
        <v>124</v>
      </c>
      <c r="AW125" s="73"/>
      <c r="AX125" s="73"/>
      <c r="AY125" s="52" t="s">
        <v>621</v>
      </c>
      <c r="BD125" s="70" t="s">
        <v>6951</v>
      </c>
      <c r="BE125" s="70">
        <v>0</v>
      </c>
      <c r="BF125" s="70">
        <v>43.319583000000002</v>
      </c>
      <c r="BG125" s="70">
        <v>-0.36394199999999999</v>
      </c>
      <c r="BI125" s="69" t="s">
        <v>1292</v>
      </c>
      <c r="BJ125" s="69" t="s">
        <v>597</v>
      </c>
      <c r="BK125" s="69" t="s">
        <v>598</v>
      </c>
      <c r="BN125" s="51" t="s">
        <v>650</v>
      </c>
      <c r="BS125" s="72" t="s">
        <v>648</v>
      </c>
      <c r="BT125" s="70" t="s">
        <v>112</v>
      </c>
      <c r="BX125" s="51" t="s">
        <v>650</v>
      </c>
      <c r="CM125" s="73" t="s">
        <v>626</v>
      </c>
      <c r="CN125" s="71" t="s">
        <v>124</v>
      </c>
      <c r="CO125" s="71">
        <v>18561.8</v>
      </c>
      <c r="CP125" s="71">
        <v>132217.37</v>
      </c>
      <c r="CQ125" s="71">
        <v>150779.17000000001</v>
      </c>
      <c r="CR125" s="50" t="s">
        <v>774</v>
      </c>
      <c r="CW125" s="51" t="s">
        <v>620</v>
      </c>
      <c r="DQ125" s="72" t="s">
        <v>612</v>
      </c>
      <c r="DR125" s="72"/>
      <c r="DS125" s="70" t="s">
        <v>124</v>
      </c>
      <c r="DT125" s="72"/>
      <c r="DU125" s="72"/>
      <c r="DV125" s="72" t="s">
        <v>610</v>
      </c>
      <c r="DW125" s="70">
        <v>0</v>
      </c>
      <c r="DX125" s="70" t="s">
        <v>1601</v>
      </c>
      <c r="DY125" s="70">
        <v>0</v>
      </c>
      <c r="DZ125" s="72"/>
      <c r="EF125" s="69"/>
      <c r="EG125" s="69" t="s">
        <v>603</v>
      </c>
      <c r="EH125" s="69" t="s">
        <v>184</v>
      </c>
      <c r="EI125" s="69" t="s">
        <v>604</v>
      </c>
      <c r="EJ125" s="69" t="s">
        <v>605</v>
      </c>
      <c r="EK125" s="127" t="s">
        <v>614</v>
      </c>
      <c r="EL125" s="72"/>
      <c r="EM125" s="70" t="s">
        <v>124</v>
      </c>
      <c r="EN125" s="72"/>
      <c r="EO125" s="141"/>
      <c r="EP125" s="72" t="s">
        <v>614</v>
      </c>
      <c r="EQ125" s="70">
        <v>58194</v>
      </c>
      <c r="ER125" s="70" t="s">
        <v>185</v>
      </c>
      <c r="ES125" s="70">
        <v>13.6</v>
      </c>
      <c r="ET125" s="125" t="s">
        <v>2771</v>
      </c>
      <c r="EU125" s="69"/>
      <c r="EV125" s="69" t="s">
        <v>633</v>
      </c>
      <c r="EW125" s="69" t="s">
        <v>634</v>
      </c>
      <c r="EX125" s="69" t="s">
        <v>635</v>
      </c>
      <c r="EY125" s="124" t="s">
        <v>636</v>
      </c>
      <c r="EZ125" s="50" t="s">
        <v>641</v>
      </c>
      <c r="FE125" s="51" t="s">
        <v>620</v>
      </c>
      <c r="FJ125" s="73" t="s">
        <v>628</v>
      </c>
      <c r="FK125" s="71" t="s">
        <v>124</v>
      </c>
      <c r="FL125" s="71">
        <v>0</v>
      </c>
      <c r="FM125" s="71">
        <v>156739.85</v>
      </c>
      <c r="FN125" s="71">
        <v>156739.85</v>
      </c>
      <c r="FO125" s="73" t="s">
        <v>626</v>
      </c>
      <c r="FP125" s="71" t="s">
        <v>132</v>
      </c>
      <c r="FT125" s="72" t="s">
        <v>629</v>
      </c>
      <c r="FU125" s="70" t="s">
        <v>112</v>
      </c>
      <c r="FY125" s="51" t="s">
        <v>1801</v>
      </c>
      <c r="GD125" s="69"/>
      <c r="GE125" s="69" t="s">
        <v>624</v>
      </c>
      <c r="GI125" s="72" t="s">
        <v>627</v>
      </c>
      <c r="GJ125" s="70" t="s">
        <v>132</v>
      </c>
      <c r="GN125" s="50" t="s">
        <v>601</v>
      </c>
      <c r="GS125" s="72" t="s">
        <v>625</v>
      </c>
      <c r="GT125" s="70" t="s">
        <v>132</v>
      </c>
      <c r="GX125" s="69"/>
      <c r="GY125" s="69" t="s">
        <v>633</v>
      </c>
      <c r="GZ125" s="69" t="s">
        <v>634</v>
      </c>
      <c r="HA125" s="69" t="s">
        <v>635</v>
      </c>
      <c r="HB125" s="69" t="s">
        <v>636</v>
      </c>
      <c r="HC125" s="70" t="s">
        <v>10346</v>
      </c>
      <c r="HD125" s="70">
        <v>0</v>
      </c>
      <c r="HE125" s="70">
        <v>0</v>
      </c>
      <c r="HH125" s="52" t="s">
        <v>240</v>
      </c>
      <c r="HM125" s="51" t="s">
        <v>632</v>
      </c>
      <c r="HR125" s="73" t="s">
        <v>626</v>
      </c>
      <c r="HS125" s="71" t="s">
        <v>132</v>
      </c>
      <c r="HW125" s="69"/>
      <c r="HX125" s="69" t="s">
        <v>603</v>
      </c>
      <c r="HY125" s="69" t="s">
        <v>184</v>
      </c>
      <c r="HZ125" s="69" t="s">
        <v>604</v>
      </c>
      <c r="IA125" s="69" t="s">
        <v>605</v>
      </c>
      <c r="IL125" s="51" t="s">
        <v>617</v>
      </c>
      <c r="JB125" s="73" t="s">
        <v>626</v>
      </c>
      <c r="JC125" s="71" t="s">
        <v>124</v>
      </c>
      <c r="JD125" s="71">
        <v>20373</v>
      </c>
      <c r="JE125" s="71">
        <v>1493371</v>
      </c>
      <c r="JF125" s="130" t="s">
        <v>628</v>
      </c>
      <c r="JG125" s="71" t="s">
        <v>112</v>
      </c>
      <c r="JK125" s="71" t="s">
        <v>76</v>
      </c>
      <c r="JL125" s="71">
        <v>369366.31</v>
      </c>
      <c r="JM125" s="71">
        <v>0</v>
      </c>
      <c r="JN125" s="71">
        <v>1702362.4</v>
      </c>
      <c r="JO125" s="71">
        <v>0</v>
      </c>
      <c r="JU125" s="72" t="s">
        <v>629</v>
      </c>
      <c r="JV125" s="70" t="s">
        <v>132</v>
      </c>
      <c r="JZ125" s="73" t="s">
        <v>645</v>
      </c>
      <c r="KA125" s="71" t="s">
        <v>132</v>
      </c>
      <c r="KE125" s="50" t="s">
        <v>631</v>
      </c>
      <c r="KJ125" s="72" t="s">
        <v>644</v>
      </c>
      <c r="KK125" s="70" t="s">
        <v>112</v>
      </c>
    </row>
    <row r="126" spans="1:300" ht="264.5" thickBot="1">
      <c r="A126" s="73" t="s">
        <v>613</v>
      </c>
      <c r="B126" s="73"/>
      <c r="C126" s="71" t="s">
        <v>124</v>
      </c>
      <c r="D126" s="73"/>
      <c r="E126" s="73"/>
      <c r="F126" s="50" t="s">
        <v>618</v>
      </c>
      <c r="K126" s="127" t="s">
        <v>612</v>
      </c>
      <c r="L126" s="70">
        <v>0</v>
      </c>
      <c r="M126" s="70" t="s">
        <v>1601</v>
      </c>
      <c r="N126" s="70">
        <v>0</v>
      </c>
      <c r="O126" s="125" t="s">
        <v>2986</v>
      </c>
      <c r="P126" s="51" t="s">
        <v>620</v>
      </c>
      <c r="U126" s="50" t="s">
        <v>599</v>
      </c>
      <c r="Z126" s="51" t="s">
        <v>620</v>
      </c>
      <c r="AE126" s="69"/>
      <c r="AF126" s="69" t="s">
        <v>624</v>
      </c>
      <c r="AG126"/>
      <c r="AH126"/>
      <c r="AI126"/>
      <c r="AJ126" s="51" t="s">
        <v>620</v>
      </c>
      <c r="AO126" s="72" t="s">
        <v>640</v>
      </c>
      <c r="AP126" s="70" t="s">
        <v>124</v>
      </c>
      <c r="AQ126" s="70">
        <v>24055.119999999999</v>
      </c>
      <c r="AR126" s="70">
        <v>208422.56</v>
      </c>
      <c r="AS126" s="70">
        <v>223248</v>
      </c>
      <c r="AT126" s="72" t="s">
        <v>36</v>
      </c>
      <c r="AU126" s="72"/>
      <c r="AV126" s="70" t="s">
        <v>124</v>
      </c>
      <c r="AW126" s="72"/>
      <c r="AX126" s="72"/>
      <c r="BD126" s="71" t="s">
        <v>6952</v>
      </c>
      <c r="BE126" s="71">
        <v>23.75</v>
      </c>
      <c r="BF126" s="71">
        <v>47.218370999999998</v>
      </c>
      <c r="BG126" s="71">
        <v>-1.5536209999999999</v>
      </c>
      <c r="BI126" s="70" t="s">
        <v>7620</v>
      </c>
      <c r="BJ126" s="70">
        <v>61764</v>
      </c>
      <c r="BK126" s="70">
        <v>0</v>
      </c>
      <c r="BS126" s="50" t="s">
        <v>649</v>
      </c>
      <c r="CH126" s="50" t="s">
        <v>618</v>
      </c>
      <c r="CM126" s="72" t="s">
        <v>627</v>
      </c>
      <c r="CN126" s="70" t="s">
        <v>124</v>
      </c>
      <c r="CO126" s="70" t="s">
        <v>124</v>
      </c>
      <c r="CP126" s="70" t="s">
        <v>124</v>
      </c>
      <c r="CQ126" s="70" t="s">
        <v>124</v>
      </c>
      <c r="CW126" s="52" t="s">
        <v>621</v>
      </c>
      <c r="DG126" s="50" t="s">
        <v>696</v>
      </c>
      <c r="DQ126" s="73" t="s">
        <v>613</v>
      </c>
      <c r="DR126" s="73"/>
      <c r="DS126" s="71" t="s">
        <v>124</v>
      </c>
      <c r="DT126" s="73"/>
      <c r="DU126" s="73"/>
      <c r="DV126" s="73" t="s">
        <v>611</v>
      </c>
      <c r="DW126" s="71">
        <v>775000</v>
      </c>
      <c r="DX126" s="71" t="s">
        <v>236</v>
      </c>
      <c r="DY126" s="71">
        <v>6</v>
      </c>
      <c r="DZ126" s="71" t="s">
        <v>1602</v>
      </c>
      <c r="EA126" s="50" t="s">
        <v>619</v>
      </c>
      <c r="EF126" s="72" t="s">
        <v>606</v>
      </c>
      <c r="EG126" s="70">
        <v>457169</v>
      </c>
      <c r="EH126" s="70" t="s">
        <v>185</v>
      </c>
      <c r="EI126" s="70">
        <v>27</v>
      </c>
      <c r="EJ126" s="72"/>
      <c r="EK126" s="130" t="s">
        <v>615</v>
      </c>
      <c r="EL126" s="73"/>
      <c r="EM126" s="71" t="s">
        <v>124</v>
      </c>
      <c r="EN126" s="73"/>
      <c r="EO126" s="142"/>
      <c r="EP126" s="73" t="s">
        <v>615</v>
      </c>
      <c r="EQ126" s="71">
        <v>0</v>
      </c>
      <c r="ER126" s="71" t="s">
        <v>1601</v>
      </c>
      <c r="ES126" s="71">
        <v>0</v>
      </c>
      <c r="ET126" s="139" t="s">
        <v>2772</v>
      </c>
      <c r="EU126" s="72" t="s">
        <v>637</v>
      </c>
      <c r="EV126" s="70" t="s">
        <v>638</v>
      </c>
      <c r="EW126" s="70">
        <v>0</v>
      </c>
      <c r="EX126" s="70">
        <v>3956</v>
      </c>
      <c r="EY126" s="125">
        <v>3956</v>
      </c>
      <c r="FE126" s="52" t="s">
        <v>621</v>
      </c>
      <c r="FJ126" s="72" t="s">
        <v>629</v>
      </c>
      <c r="FK126" s="70" t="s">
        <v>124</v>
      </c>
      <c r="FL126" s="70" t="s">
        <v>124</v>
      </c>
      <c r="FM126" s="70" t="s">
        <v>124</v>
      </c>
      <c r="FN126" s="70" t="s">
        <v>124</v>
      </c>
      <c r="FO126" s="72" t="s">
        <v>627</v>
      </c>
      <c r="FP126" s="70" t="s">
        <v>132</v>
      </c>
      <c r="FT126" s="73" t="s">
        <v>630</v>
      </c>
      <c r="FU126" s="71" t="s">
        <v>132</v>
      </c>
      <c r="FY126" s="69" t="s">
        <v>1790</v>
      </c>
      <c r="FZ126" s="69" t="s">
        <v>1802</v>
      </c>
      <c r="GA126" s="69" t="s">
        <v>598</v>
      </c>
      <c r="GD126" s="72" t="s">
        <v>625</v>
      </c>
      <c r="GE126" s="70" t="s">
        <v>132</v>
      </c>
      <c r="GI126" s="73" t="s">
        <v>628</v>
      </c>
      <c r="GJ126" s="71" t="s">
        <v>132</v>
      </c>
      <c r="GS126" s="73" t="s">
        <v>626</v>
      </c>
      <c r="GT126" s="71" t="s">
        <v>132</v>
      </c>
      <c r="GX126" s="72" t="s">
        <v>637</v>
      </c>
      <c r="GY126" s="70" t="s">
        <v>3812</v>
      </c>
      <c r="GZ126" s="70">
        <v>224</v>
      </c>
      <c r="HA126" s="70">
        <v>291214.59000000003</v>
      </c>
      <c r="HB126" s="70">
        <v>291438.59000000003</v>
      </c>
      <c r="HC126" s="50" t="s">
        <v>599</v>
      </c>
      <c r="HM126" s="126"/>
      <c r="HN126" s="69" t="s">
        <v>633</v>
      </c>
      <c r="HO126" s="69" t="s">
        <v>634</v>
      </c>
      <c r="HP126" s="69" t="s">
        <v>635</v>
      </c>
      <c r="HQ126" s="124" t="s">
        <v>636</v>
      </c>
      <c r="HR126" s="72" t="s">
        <v>627</v>
      </c>
      <c r="HS126" s="70" t="s">
        <v>112</v>
      </c>
      <c r="HW126" s="72" t="s">
        <v>606</v>
      </c>
      <c r="HX126" s="70">
        <v>636</v>
      </c>
      <c r="HY126" s="70" t="s">
        <v>185</v>
      </c>
      <c r="HZ126" s="70">
        <v>0.14000000000000001</v>
      </c>
      <c r="IA126" s="70" t="s">
        <v>5774</v>
      </c>
      <c r="IL126" s="52" t="s">
        <v>182</v>
      </c>
      <c r="JB126" s="72" t="s">
        <v>627</v>
      </c>
      <c r="JC126" s="70" t="s">
        <v>124</v>
      </c>
      <c r="JD126" s="70" t="s">
        <v>124</v>
      </c>
      <c r="JE126" s="70" t="s">
        <v>124</v>
      </c>
      <c r="JF126" s="127" t="s">
        <v>629</v>
      </c>
      <c r="JG126" s="70" t="s">
        <v>112</v>
      </c>
      <c r="JK126" s="70" t="s">
        <v>79</v>
      </c>
      <c r="JL126" s="70">
        <v>6031.87</v>
      </c>
      <c r="JM126" s="70">
        <v>0</v>
      </c>
      <c r="JN126" s="70">
        <v>13333.04</v>
      </c>
      <c r="JO126" s="70">
        <v>0</v>
      </c>
      <c r="JP126" s="51" t="s">
        <v>623</v>
      </c>
      <c r="JU126" s="73" t="s">
        <v>630</v>
      </c>
      <c r="JV126" s="71" t="s">
        <v>112</v>
      </c>
      <c r="JZ126" s="72" t="s">
        <v>646</v>
      </c>
      <c r="KA126" s="70" t="s">
        <v>112</v>
      </c>
      <c r="KJ126" s="73" t="s">
        <v>645</v>
      </c>
      <c r="KK126" s="71" t="s">
        <v>112</v>
      </c>
    </row>
    <row r="127" spans="1:300" ht="120.5" thickBot="1">
      <c r="A127" s="72" t="s">
        <v>614</v>
      </c>
      <c r="B127" s="72"/>
      <c r="C127" s="70" t="s">
        <v>124</v>
      </c>
      <c r="D127" s="72"/>
      <c r="E127" s="72"/>
      <c r="K127" s="130" t="s">
        <v>613</v>
      </c>
      <c r="L127" s="71">
        <v>0</v>
      </c>
      <c r="M127" s="71" t="s">
        <v>1601</v>
      </c>
      <c r="N127" s="71">
        <v>0</v>
      </c>
      <c r="O127" s="139" t="s">
        <v>2987</v>
      </c>
      <c r="P127" s="52" t="s">
        <v>621</v>
      </c>
      <c r="Z127" s="52" t="s">
        <v>621</v>
      </c>
      <c r="AE127" s="72" t="s">
        <v>625</v>
      </c>
      <c r="AF127" s="70" t="s">
        <v>132</v>
      </c>
      <c r="AG127"/>
      <c r="AH127"/>
      <c r="AI127"/>
      <c r="AJ127" s="52" t="s">
        <v>621</v>
      </c>
      <c r="AO127" s="50" t="s">
        <v>641</v>
      </c>
      <c r="AT127" s="50" t="s">
        <v>616</v>
      </c>
      <c r="AY127" s="50" t="s">
        <v>622</v>
      </c>
      <c r="BD127" s="70" t="s">
        <v>6953</v>
      </c>
      <c r="BE127" s="70">
        <v>0</v>
      </c>
      <c r="BF127" s="70">
        <v>43.477018000000001</v>
      </c>
      <c r="BG127" s="70">
        <v>5.3734270000000004</v>
      </c>
      <c r="BI127" s="71" t="s">
        <v>7621</v>
      </c>
      <c r="BJ127" s="71">
        <v>1911</v>
      </c>
      <c r="BK127" s="71">
        <v>0</v>
      </c>
      <c r="BN127" s="51" t="s">
        <v>651</v>
      </c>
      <c r="BX127" s="51" t="s">
        <v>651</v>
      </c>
      <c r="CM127" s="73" t="s">
        <v>628</v>
      </c>
      <c r="CN127" s="71" t="s">
        <v>124</v>
      </c>
      <c r="CO127" s="71" t="s">
        <v>124</v>
      </c>
      <c r="CP127" s="71" t="s">
        <v>124</v>
      </c>
      <c r="CQ127" s="71" t="s">
        <v>124</v>
      </c>
      <c r="DL127" s="51" t="s">
        <v>650</v>
      </c>
      <c r="DQ127" s="72" t="s">
        <v>614</v>
      </c>
      <c r="DR127" s="72"/>
      <c r="DS127" s="70" t="s">
        <v>124</v>
      </c>
      <c r="DT127" s="72"/>
      <c r="DU127" s="72"/>
      <c r="DV127" s="72" t="s">
        <v>612</v>
      </c>
      <c r="DW127" s="70">
        <v>0</v>
      </c>
      <c r="DX127" s="70" t="s">
        <v>1601</v>
      </c>
      <c r="DY127" s="70">
        <v>0</v>
      </c>
      <c r="DZ127" s="72"/>
      <c r="EF127" s="73" t="s">
        <v>607</v>
      </c>
      <c r="EG127" s="71">
        <v>490282.49</v>
      </c>
      <c r="EH127" s="71" t="s">
        <v>185</v>
      </c>
      <c r="EI127" s="71">
        <v>29</v>
      </c>
      <c r="EJ127" s="73"/>
      <c r="EK127" s="127" t="s">
        <v>36</v>
      </c>
      <c r="EL127" s="72"/>
      <c r="EM127" s="70" t="s">
        <v>124</v>
      </c>
      <c r="EN127" s="72"/>
      <c r="EO127" s="141"/>
      <c r="EP127" s="72" t="s">
        <v>36</v>
      </c>
      <c r="EQ127" s="70">
        <v>0</v>
      </c>
      <c r="ER127" s="70" t="s">
        <v>1601</v>
      </c>
      <c r="ES127" s="70">
        <v>0</v>
      </c>
      <c r="ET127" s="125" t="s">
        <v>2772</v>
      </c>
      <c r="EU127" s="73" t="s">
        <v>626</v>
      </c>
      <c r="EV127" s="71" t="s">
        <v>124</v>
      </c>
      <c r="EW127" s="71">
        <v>255417</v>
      </c>
      <c r="EX127" s="71">
        <v>441817</v>
      </c>
      <c r="EY127" s="139">
        <v>697234</v>
      </c>
      <c r="FJ127" s="73" t="s">
        <v>639</v>
      </c>
      <c r="FK127" s="71" t="s">
        <v>124</v>
      </c>
      <c r="FL127" s="71">
        <v>2315.2399999999998</v>
      </c>
      <c r="FM127" s="71" t="s">
        <v>124</v>
      </c>
      <c r="FN127" s="71">
        <v>2315.2399999999998</v>
      </c>
      <c r="FO127" s="73" t="s">
        <v>628</v>
      </c>
      <c r="FP127" s="71" t="s">
        <v>112</v>
      </c>
      <c r="FT127" s="50" t="s">
        <v>631</v>
      </c>
      <c r="FY127" s="70" t="s">
        <v>9509</v>
      </c>
      <c r="FZ127" s="70">
        <v>183584</v>
      </c>
      <c r="GA127" s="70">
        <v>0</v>
      </c>
      <c r="GD127" s="73" t="s">
        <v>626</v>
      </c>
      <c r="GE127" s="71" t="s">
        <v>132</v>
      </c>
      <c r="GI127" s="72" t="s">
        <v>629</v>
      </c>
      <c r="GJ127" s="70" t="s">
        <v>112</v>
      </c>
      <c r="GS127" s="72" t="s">
        <v>627</v>
      </c>
      <c r="GT127" s="70" t="s">
        <v>132</v>
      </c>
      <c r="GX127" s="73" t="s">
        <v>626</v>
      </c>
      <c r="GY127" s="71" t="s">
        <v>124</v>
      </c>
      <c r="GZ127" s="71">
        <v>3191</v>
      </c>
      <c r="HA127" s="71">
        <v>520952.1</v>
      </c>
      <c r="HB127" s="71">
        <v>524143.1</v>
      </c>
      <c r="HH127" s="50" t="s">
        <v>618</v>
      </c>
      <c r="HM127" s="127" t="s">
        <v>637</v>
      </c>
      <c r="HN127" s="70" t="s">
        <v>1307</v>
      </c>
      <c r="HO127" s="70">
        <v>0</v>
      </c>
      <c r="HP127" s="70">
        <v>75104.759999999995</v>
      </c>
      <c r="HQ127" s="125">
        <v>75104.759999999995</v>
      </c>
      <c r="HR127" s="73" t="s">
        <v>628</v>
      </c>
      <c r="HS127" s="71" t="s">
        <v>132</v>
      </c>
      <c r="HW127" s="73" t="s">
        <v>607</v>
      </c>
      <c r="HX127" s="71">
        <v>32092</v>
      </c>
      <c r="HY127" s="71" t="s">
        <v>185</v>
      </c>
      <c r="HZ127" s="71">
        <v>6.85</v>
      </c>
      <c r="IA127" s="71" t="s">
        <v>5775</v>
      </c>
      <c r="IB127" s="51" t="s">
        <v>632</v>
      </c>
      <c r="IG127" s="50" t="s">
        <v>696</v>
      </c>
      <c r="IQ127" s="51" t="s">
        <v>632</v>
      </c>
      <c r="IV127" s="51" t="s">
        <v>617</v>
      </c>
      <c r="JB127" s="73" t="s">
        <v>628</v>
      </c>
      <c r="JC127" s="71" t="s">
        <v>124</v>
      </c>
      <c r="JD127" s="71">
        <v>0</v>
      </c>
      <c r="JE127" s="71">
        <v>6941</v>
      </c>
      <c r="JF127" s="130" t="s">
        <v>630</v>
      </c>
      <c r="JG127" s="71" t="s">
        <v>112</v>
      </c>
      <c r="JK127" s="71" t="s">
        <v>1404</v>
      </c>
      <c r="JL127" s="71">
        <v>11457.76</v>
      </c>
      <c r="JM127" s="71">
        <v>0</v>
      </c>
      <c r="JN127" s="71">
        <v>41525.43</v>
      </c>
      <c r="JO127" s="71">
        <v>0</v>
      </c>
      <c r="JP127" s="126"/>
      <c r="JQ127" s="69" t="s">
        <v>624</v>
      </c>
      <c r="JU127" s="50" t="s">
        <v>631</v>
      </c>
      <c r="JZ127" s="73" t="s">
        <v>647</v>
      </c>
      <c r="KA127" s="71" t="s">
        <v>112</v>
      </c>
      <c r="KJ127" s="72" t="s">
        <v>646</v>
      </c>
      <c r="KK127" s="70" t="s">
        <v>112</v>
      </c>
    </row>
    <row r="128" spans="1:300" ht="208.5" thickBot="1">
      <c r="A128" s="73" t="s">
        <v>615</v>
      </c>
      <c r="B128" s="73"/>
      <c r="C128" s="71" t="s">
        <v>124</v>
      </c>
      <c r="D128" s="73"/>
      <c r="E128" s="73"/>
      <c r="K128" s="127" t="s">
        <v>614</v>
      </c>
      <c r="L128" s="70">
        <v>0</v>
      </c>
      <c r="M128" s="70" t="s">
        <v>1601</v>
      </c>
      <c r="N128" s="70">
        <v>0</v>
      </c>
      <c r="O128" s="125" t="s">
        <v>2988</v>
      </c>
      <c r="AE128" s="73" t="s">
        <v>626</v>
      </c>
      <c r="AF128" s="71" t="s">
        <v>132</v>
      </c>
      <c r="AG128"/>
      <c r="AH128"/>
      <c r="AI128"/>
      <c r="BD128" s="71" t="s">
        <v>6954</v>
      </c>
      <c r="BE128" s="71">
        <v>13.77</v>
      </c>
      <c r="BF128" s="71">
        <v>47.583485000000003</v>
      </c>
      <c r="BG128" s="71">
        <v>6.896458</v>
      </c>
      <c r="BI128" s="50" t="s">
        <v>595</v>
      </c>
      <c r="BN128" s="52" t="s">
        <v>663</v>
      </c>
      <c r="BX128" s="52" t="s">
        <v>663</v>
      </c>
      <c r="CM128" s="72" t="s">
        <v>629</v>
      </c>
      <c r="CN128" s="70" t="s">
        <v>124</v>
      </c>
      <c r="CO128" s="70" t="s">
        <v>124</v>
      </c>
      <c r="CP128" s="70" t="s">
        <v>124</v>
      </c>
      <c r="CQ128" s="70" t="s">
        <v>124</v>
      </c>
      <c r="CR128" s="50" t="s">
        <v>775</v>
      </c>
      <c r="CW128" s="50" t="s">
        <v>622</v>
      </c>
      <c r="DQ128" s="73" t="s">
        <v>615</v>
      </c>
      <c r="DR128" s="73"/>
      <c r="DS128" s="71" t="s">
        <v>124</v>
      </c>
      <c r="DT128" s="73"/>
      <c r="DU128" s="73"/>
      <c r="DV128" s="73" t="s">
        <v>613</v>
      </c>
      <c r="DW128" s="71">
        <v>2276000</v>
      </c>
      <c r="DX128" s="71" t="s">
        <v>236</v>
      </c>
      <c r="DY128" s="71">
        <v>17</v>
      </c>
      <c r="DZ128" s="71" t="s">
        <v>1603</v>
      </c>
      <c r="EF128" s="72" t="s">
        <v>608</v>
      </c>
      <c r="EG128" s="72"/>
      <c r="EH128" s="70" t="s">
        <v>124</v>
      </c>
      <c r="EI128" s="72"/>
      <c r="EJ128" s="72"/>
      <c r="EK128" s="50" t="s">
        <v>616</v>
      </c>
      <c r="EP128" s="50" t="s">
        <v>616</v>
      </c>
      <c r="EU128" s="72" t="s">
        <v>627</v>
      </c>
      <c r="EV128" s="70" t="s">
        <v>124</v>
      </c>
      <c r="EW128" s="70">
        <v>0</v>
      </c>
      <c r="EX128" s="70">
        <v>80008</v>
      </c>
      <c r="EY128" s="125">
        <v>80008</v>
      </c>
      <c r="EZ128" s="51" t="s">
        <v>642</v>
      </c>
      <c r="FE128" s="50" t="s">
        <v>622</v>
      </c>
      <c r="FJ128" s="72" t="s">
        <v>640</v>
      </c>
      <c r="FK128" s="70" t="s">
        <v>124</v>
      </c>
      <c r="FL128" s="70">
        <v>13415.24</v>
      </c>
      <c r="FM128" s="70">
        <v>3539162.12</v>
      </c>
      <c r="FN128" s="70">
        <v>3552577.36</v>
      </c>
      <c r="FO128" s="72" t="s">
        <v>629</v>
      </c>
      <c r="FP128" s="70" t="s">
        <v>112</v>
      </c>
      <c r="FY128" s="71" t="s">
        <v>9510</v>
      </c>
      <c r="FZ128" s="71">
        <v>338428</v>
      </c>
      <c r="GA128" s="71">
        <v>0</v>
      </c>
      <c r="GD128" s="72" t="s">
        <v>627</v>
      </c>
      <c r="GE128" s="70" t="s">
        <v>132</v>
      </c>
      <c r="GI128" s="73" t="s">
        <v>630</v>
      </c>
      <c r="GJ128" s="71" t="s">
        <v>132</v>
      </c>
      <c r="GN128" s="51" t="s">
        <v>602</v>
      </c>
      <c r="GS128" s="73" t="s">
        <v>628</v>
      </c>
      <c r="GT128" s="71" t="s">
        <v>112</v>
      </c>
      <c r="GX128" s="72" t="s">
        <v>627</v>
      </c>
      <c r="GY128" s="70" t="s">
        <v>124</v>
      </c>
      <c r="GZ128" s="70">
        <v>672</v>
      </c>
      <c r="HA128" s="70">
        <v>275</v>
      </c>
      <c r="HB128" s="70">
        <v>947</v>
      </c>
      <c r="HM128" s="130" t="s">
        <v>626</v>
      </c>
      <c r="HN128" s="71" t="s">
        <v>124</v>
      </c>
      <c r="HO128" s="71">
        <v>0</v>
      </c>
      <c r="HP128" s="71">
        <v>697966.74</v>
      </c>
      <c r="HQ128" s="139">
        <v>697966.74</v>
      </c>
      <c r="HR128" s="72" t="s">
        <v>629</v>
      </c>
      <c r="HS128" s="70" t="s">
        <v>112</v>
      </c>
      <c r="HW128" s="72" t="s">
        <v>608</v>
      </c>
      <c r="HX128" s="72"/>
      <c r="HY128" s="70" t="s">
        <v>124</v>
      </c>
      <c r="HZ128" s="72"/>
      <c r="IA128" s="72"/>
      <c r="IB128" s="69"/>
      <c r="IC128" s="69" t="s">
        <v>633</v>
      </c>
      <c r="ID128" s="69" t="s">
        <v>634</v>
      </c>
      <c r="IE128" s="69" t="s">
        <v>635</v>
      </c>
      <c r="IF128" s="69" t="s">
        <v>636</v>
      </c>
      <c r="IL128" s="50" t="s">
        <v>618</v>
      </c>
      <c r="IQ128" s="69"/>
      <c r="IR128" s="69" t="s">
        <v>633</v>
      </c>
      <c r="IS128" s="69" t="s">
        <v>634</v>
      </c>
      <c r="IT128" s="69" t="s">
        <v>635</v>
      </c>
      <c r="IU128" s="69" t="s">
        <v>636</v>
      </c>
      <c r="IV128" s="52" t="s">
        <v>240</v>
      </c>
      <c r="JB128" s="72" t="s">
        <v>629</v>
      </c>
      <c r="JC128" s="70" t="s">
        <v>124</v>
      </c>
      <c r="JD128" s="70" t="s">
        <v>124</v>
      </c>
      <c r="JE128" s="70" t="s">
        <v>124</v>
      </c>
      <c r="JF128" s="50" t="s">
        <v>631</v>
      </c>
      <c r="JK128" s="70" t="s">
        <v>1405</v>
      </c>
      <c r="JL128" s="70">
        <v>10156.06</v>
      </c>
      <c r="JM128" s="70">
        <v>0</v>
      </c>
      <c r="JN128" s="70">
        <v>13091.09</v>
      </c>
      <c r="JO128" s="70">
        <v>0</v>
      </c>
      <c r="JP128" s="127" t="s">
        <v>625</v>
      </c>
      <c r="JQ128" s="70" t="s">
        <v>132</v>
      </c>
      <c r="JZ128" s="72" t="s">
        <v>648</v>
      </c>
      <c r="KA128" s="70" t="s">
        <v>112</v>
      </c>
      <c r="KE128" s="51" t="s">
        <v>632</v>
      </c>
      <c r="KJ128" s="73" t="s">
        <v>647</v>
      </c>
      <c r="KK128" s="71" t="s">
        <v>112</v>
      </c>
    </row>
    <row r="129" spans="1:297" ht="81" thickBot="1">
      <c r="A129" s="72" t="s">
        <v>36</v>
      </c>
      <c r="B129" s="72"/>
      <c r="C129" s="70" t="s">
        <v>124</v>
      </c>
      <c r="D129" s="72"/>
      <c r="E129" s="72"/>
      <c r="F129" s="50" t="s">
        <v>619</v>
      </c>
      <c r="K129" s="130" t="s">
        <v>615</v>
      </c>
      <c r="L129" s="71">
        <v>0</v>
      </c>
      <c r="M129" s="71" t="s">
        <v>1601</v>
      </c>
      <c r="N129" s="71">
        <v>0</v>
      </c>
      <c r="O129" s="139" t="s">
        <v>2989</v>
      </c>
      <c r="P129" s="50" t="s">
        <v>622</v>
      </c>
      <c r="U129" s="51" t="s">
        <v>600</v>
      </c>
      <c r="Z129" s="50" t="s">
        <v>622</v>
      </c>
      <c r="AE129" s="72" t="s">
        <v>627</v>
      </c>
      <c r="AF129" s="70" t="s">
        <v>132</v>
      </c>
      <c r="AG129"/>
      <c r="AH129"/>
      <c r="AI129"/>
      <c r="AJ129" s="50" t="s">
        <v>622</v>
      </c>
      <c r="BD129" s="70" t="s">
        <v>6955</v>
      </c>
      <c r="BE129" s="70">
        <v>9.25</v>
      </c>
      <c r="BF129" s="70">
        <v>47.217210000000001</v>
      </c>
      <c r="BG129" s="70">
        <v>-1.5321469999999999</v>
      </c>
      <c r="BS129" s="51" t="s">
        <v>650</v>
      </c>
      <c r="CH129" s="50" t="s">
        <v>619</v>
      </c>
      <c r="CM129" s="73" t="s">
        <v>639</v>
      </c>
      <c r="CN129" s="71" t="s">
        <v>124</v>
      </c>
      <c r="CO129" s="71">
        <v>5483.73</v>
      </c>
      <c r="CP129" s="71" t="s">
        <v>124</v>
      </c>
      <c r="CQ129" s="71">
        <v>5483.73</v>
      </c>
      <c r="DG129" s="51" t="s">
        <v>697</v>
      </c>
      <c r="DL129" s="51" t="s">
        <v>651</v>
      </c>
      <c r="DQ129" s="72" t="s">
        <v>36</v>
      </c>
      <c r="DR129" s="72"/>
      <c r="DS129" s="70" t="s">
        <v>124</v>
      </c>
      <c r="DT129" s="72"/>
      <c r="DU129" s="72"/>
      <c r="DV129" s="72" t="s">
        <v>614</v>
      </c>
      <c r="DW129" s="70">
        <v>0</v>
      </c>
      <c r="DX129" s="70" t="s">
        <v>1601</v>
      </c>
      <c r="DY129" s="70">
        <v>0</v>
      </c>
      <c r="DZ129" s="72"/>
      <c r="EA129" s="51" t="s">
        <v>620</v>
      </c>
      <c r="EF129" s="73" t="s">
        <v>609</v>
      </c>
      <c r="EG129" s="73"/>
      <c r="EH129" s="71" t="s">
        <v>124</v>
      </c>
      <c r="EI129" s="73"/>
      <c r="EJ129" s="73"/>
      <c r="EU129" s="73" t="s">
        <v>628</v>
      </c>
      <c r="EV129" s="71" t="s">
        <v>124</v>
      </c>
      <c r="EW129" s="71" t="s">
        <v>124</v>
      </c>
      <c r="EX129" s="71" t="s">
        <v>124</v>
      </c>
      <c r="EY129" s="139" t="s">
        <v>124</v>
      </c>
      <c r="EZ129" s="69"/>
      <c r="FA129" s="69" t="s">
        <v>643</v>
      </c>
      <c r="FJ129" s="50" t="s">
        <v>641</v>
      </c>
      <c r="FO129" s="73" t="s">
        <v>630</v>
      </c>
      <c r="FP129" s="71" t="s">
        <v>132</v>
      </c>
      <c r="FY129" s="70" t="s">
        <v>9511</v>
      </c>
      <c r="FZ129" s="70">
        <v>771515</v>
      </c>
      <c r="GA129" s="70">
        <v>0</v>
      </c>
      <c r="GD129" s="73" t="s">
        <v>628</v>
      </c>
      <c r="GE129" s="71" t="s">
        <v>132</v>
      </c>
      <c r="GI129" s="50" t="s">
        <v>631</v>
      </c>
      <c r="GN129" s="126"/>
      <c r="GO129" s="69" t="s">
        <v>603</v>
      </c>
      <c r="GP129" s="69" t="s">
        <v>184</v>
      </c>
      <c r="GQ129" s="69" t="s">
        <v>604</v>
      </c>
      <c r="GR129" s="69" t="s">
        <v>605</v>
      </c>
      <c r="GS129" s="72" t="s">
        <v>629</v>
      </c>
      <c r="GT129" s="70" t="s">
        <v>132</v>
      </c>
      <c r="GX129" s="73" t="s">
        <v>628</v>
      </c>
      <c r="GY129" s="71" t="s">
        <v>124</v>
      </c>
      <c r="GZ129" s="71" t="s">
        <v>124</v>
      </c>
      <c r="HA129" s="71" t="s">
        <v>124</v>
      </c>
      <c r="HB129" s="71" t="s">
        <v>124</v>
      </c>
      <c r="HC129" s="51" t="s">
        <v>600</v>
      </c>
      <c r="HM129" s="127" t="s">
        <v>627</v>
      </c>
      <c r="HN129" s="70" t="s">
        <v>124</v>
      </c>
      <c r="HO129" s="70" t="s">
        <v>124</v>
      </c>
      <c r="HP129" s="70" t="s">
        <v>124</v>
      </c>
      <c r="HQ129" s="125" t="s">
        <v>124</v>
      </c>
      <c r="HR129" s="73" t="s">
        <v>630</v>
      </c>
      <c r="HS129" s="71" t="s">
        <v>132</v>
      </c>
      <c r="HW129" s="73" t="s">
        <v>609</v>
      </c>
      <c r="HX129" s="73"/>
      <c r="HY129" s="71" t="s">
        <v>124</v>
      </c>
      <c r="HZ129" s="73"/>
      <c r="IA129" s="73"/>
      <c r="IB129" s="72" t="s">
        <v>637</v>
      </c>
      <c r="IC129" s="70" t="s">
        <v>638</v>
      </c>
      <c r="ID129" s="70">
        <v>0</v>
      </c>
      <c r="IE129" s="70">
        <v>4902</v>
      </c>
      <c r="IF129" s="70">
        <v>4902</v>
      </c>
      <c r="IQ129" s="72" t="s">
        <v>637</v>
      </c>
      <c r="IR129" s="70" t="s">
        <v>1307</v>
      </c>
      <c r="IS129" s="70">
        <v>0</v>
      </c>
      <c r="IT129" s="70">
        <v>84302</v>
      </c>
      <c r="IU129" s="70">
        <v>84302</v>
      </c>
      <c r="JB129" s="73" t="s">
        <v>639</v>
      </c>
      <c r="JC129" s="71" t="s">
        <v>124</v>
      </c>
      <c r="JD129" s="71">
        <v>13719</v>
      </c>
      <c r="JE129" s="71" t="s">
        <v>124</v>
      </c>
      <c r="JK129" s="71" t="s">
        <v>1406</v>
      </c>
      <c r="JL129" s="71">
        <v>3497.42</v>
      </c>
      <c r="JM129" s="71">
        <v>0</v>
      </c>
      <c r="JN129" s="71">
        <v>4753.8599999999997</v>
      </c>
      <c r="JO129" s="71">
        <v>0</v>
      </c>
      <c r="JP129" s="130" t="s">
        <v>626</v>
      </c>
      <c r="JQ129" s="71" t="s">
        <v>132</v>
      </c>
      <c r="JZ129" s="50" t="s">
        <v>649</v>
      </c>
      <c r="KE129" s="69"/>
      <c r="KF129" s="69" t="s">
        <v>633</v>
      </c>
      <c r="KG129" s="69" t="s">
        <v>634</v>
      </c>
      <c r="KH129" s="69" t="s">
        <v>635</v>
      </c>
      <c r="KI129" s="69" t="s">
        <v>636</v>
      </c>
      <c r="KJ129" s="72" t="s">
        <v>648</v>
      </c>
      <c r="KK129" s="70" t="s">
        <v>112</v>
      </c>
    </row>
    <row r="130" spans="1:297" ht="280.5" thickBot="1">
      <c r="A130" s="50" t="s">
        <v>616</v>
      </c>
      <c r="K130" s="127" t="s">
        <v>36</v>
      </c>
      <c r="L130" s="70">
        <v>0</v>
      </c>
      <c r="M130" s="70" t="s">
        <v>1601</v>
      </c>
      <c r="N130" s="70">
        <v>0</v>
      </c>
      <c r="O130" s="125" t="s">
        <v>2989</v>
      </c>
      <c r="U130" s="52" t="s">
        <v>4761</v>
      </c>
      <c r="AE130" s="73" t="s">
        <v>628</v>
      </c>
      <c r="AF130" s="71" t="s">
        <v>112</v>
      </c>
      <c r="AG130"/>
      <c r="AH130"/>
      <c r="AI130"/>
      <c r="AO130" s="51" t="s">
        <v>642</v>
      </c>
      <c r="AT130" s="51" t="s">
        <v>617</v>
      </c>
      <c r="AY130" s="51" t="s">
        <v>623</v>
      </c>
      <c r="BD130" s="71" t="s">
        <v>6956</v>
      </c>
      <c r="BE130" s="71">
        <v>0</v>
      </c>
      <c r="BF130" s="71">
        <v>47.217210000000001</v>
      </c>
      <c r="BG130" s="71">
        <v>-1.5321469999999999</v>
      </c>
      <c r="BN130" s="51" t="s">
        <v>633</v>
      </c>
      <c r="BX130" s="51" t="s">
        <v>633</v>
      </c>
      <c r="CM130" s="72" t="s">
        <v>640</v>
      </c>
      <c r="CN130" s="70" t="s">
        <v>124</v>
      </c>
      <c r="CO130" s="70">
        <v>24045.53</v>
      </c>
      <c r="CP130" s="70">
        <v>142452.01</v>
      </c>
      <c r="CQ130" s="70">
        <v>166497.54</v>
      </c>
      <c r="DL130" s="52" t="s">
        <v>1606</v>
      </c>
      <c r="DQ130" s="50" t="s">
        <v>616</v>
      </c>
      <c r="DV130" s="73" t="s">
        <v>615</v>
      </c>
      <c r="DW130" s="71">
        <v>0</v>
      </c>
      <c r="DX130" s="71" t="s">
        <v>1601</v>
      </c>
      <c r="DY130" s="71">
        <v>0</v>
      </c>
      <c r="DZ130" s="73"/>
      <c r="EA130" s="52" t="s">
        <v>621</v>
      </c>
      <c r="EF130" s="72" t="s">
        <v>610</v>
      </c>
      <c r="EG130" s="72"/>
      <c r="EH130" s="70" t="s">
        <v>124</v>
      </c>
      <c r="EI130" s="72"/>
      <c r="EJ130" s="72"/>
      <c r="EU130" s="72" t="s">
        <v>629</v>
      </c>
      <c r="EV130" s="70" t="s">
        <v>124</v>
      </c>
      <c r="EW130" s="70">
        <v>0</v>
      </c>
      <c r="EX130" s="70">
        <v>15</v>
      </c>
      <c r="EY130" s="125">
        <v>15</v>
      </c>
      <c r="EZ130" s="72" t="s">
        <v>644</v>
      </c>
      <c r="FA130" s="70" t="s">
        <v>132</v>
      </c>
      <c r="FO130" s="50" t="s">
        <v>631</v>
      </c>
      <c r="FT130" s="51" t="s">
        <v>632</v>
      </c>
      <c r="FY130" s="71" t="s">
        <v>9512</v>
      </c>
      <c r="FZ130" s="71">
        <v>724985</v>
      </c>
      <c r="GA130" s="71">
        <v>0</v>
      </c>
      <c r="GD130" s="72" t="s">
        <v>629</v>
      </c>
      <c r="GE130" s="70" t="s">
        <v>132</v>
      </c>
      <c r="GN130" s="127" t="s">
        <v>606</v>
      </c>
      <c r="GO130" s="70">
        <v>5546</v>
      </c>
      <c r="GP130" s="70" t="s">
        <v>185</v>
      </c>
      <c r="GQ130" s="70">
        <v>2.8</v>
      </c>
      <c r="GR130" s="70" t="s">
        <v>3567</v>
      </c>
      <c r="GS130" s="73" t="s">
        <v>630</v>
      </c>
      <c r="GT130" s="71" t="s">
        <v>132</v>
      </c>
      <c r="GX130" s="72" t="s">
        <v>629</v>
      </c>
      <c r="GY130" s="70" t="s">
        <v>124</v>
      </c>
      <c r="GZ130" s="70" t="s">
        <v>124</v>
      </c>
      <c r="HA130" s="70" t="s">
        <v>124</v>
      </c>
      <c r="HB130" s="70" t="s">
        <v>124</v>
      </c>
      <c r="HC130" s="52" t="s">
        <v>185</v>
      </c>
      <c r="HH130" s="50" t="s">
        <v>619</v>
      </c>
      <c r="HM130" s="130" t="s">
        <v>628</v>
      </c>
      <c r="HN130" s="71" t="s">
        <v>124</v>
      </c>
      <c r="HO130" s="71" t="s">
        <v>124</v>
      </c>
      <c r="HP130" s="71" t="s">
        <v>124</v>
      </c>
      <c r="HQ130" s="139" t="s">
        <v>124</v>
      </c>
      <c r="HR130" s="50" t="s">
        <v>631</v>
      </c>
      <c r="HW130" s="72" t="s">
        <v>610</v>
      </c>
      <c r="HX130" s="72"/>
      <c r="HY130" s="70" t="s">
        <v>124</v>
      </c>
      <c r="HZ130" s="72"/>
      <c r="IA130" s="72"/>
      <c r="IB130" s="73" t="s">
        <v>626</v>
      </c>
      <c r="IC130" s="71" t="s">
        <v>124</v>
      </c>
      <c r="ID130" s="71">
        <v>15825</v>
      </c>
      <c r="IE130" s="71">
        <v>199595</v>
      </c>
      <c r="IF130" s="71">
        <v>215420</v>
      </c>
      <c r="IG130" s="51" t="s">
        <v>697</v>
      </c>
      <c r="IQ130" s="73" t="s">
        <v>626</v>
      </c>
      <c r="IR130" s="71" t="s">
        <v>124</v>
      </c>
      <c r="IS130" s="71">
        <v>109120</v>
      </c>
      <c r="IT130" s="71">
        <v>400545</v>
      </c>
      <c r="IU130" s="71">
        <v>509665</v>
      </c>
      <c r="IV130" s="50" t="s">
        <v>618</v>
      </c>
      <c r="JB130" s="72" t="s">
        <v>640</v>
      </c>
      <c r="JC130" s="70" t="s">
        <v>124</v>
      </c>
      <c r="JD130" s="70">
        <v>34231</v>
      </c>
      <c r="JE130" s="70">
        <v>1911270</v>
      </c>
      <c r="JK130" s="70" t="s">
        <v>78</v>
      </c>
      <c r="JL130" s="70">
        <v>6414.24</v>
      </c>
      <c r="JM130" s="70">
        <v>0</v>
      </c>
      <c r="JN130" s="70">
        <v>20294.43</v>
      </c>
      <c r="JO130" s="70">
        <v>0</v>
      </c>
      <c r="JP130" s="127" t="s">
        <v>627</v>
      </c>
      <c r="JQ130" s="70" t="s">
        <v>132</v>
      </c>
      <c r="JU130" s="51" t="s">
        <v>632</v>
      </c>
      <c r="KE130" s="72" t="s">
        <v>637</v>
      </c>
      <c r="KF130" s="70" t="s">
        <v>638</v>
      </c>
      <c r="KG130" s="70">
        <v>0</v>
      </c>
      <c r="KH130" s="70">
        <v>40045.64</v>
      </c>
      <c r="KI130" s="70">
        <v>40045.64</v>
      </c>
      <c r="KJ130" s="50" t="s">
        <v>649</v>
      </c>
    </row>
    <row r="131" spans="1:297" ht="409.6" thickBot="1">
      <c r="K131" s="50" t="s">
        <v>616</v>
      </c>
      <c r="AE131" s="72" t="s">
        <v>629</v>
      </c>
      <c r="AF131" s="70" t="s">
        <v>112</v>
      </c>
      <c r="AG131"/>
      <c r="AH131"/>
      <c r="AI131"/>
      <c r="AO131" s="69"/>
      <c r="AP131" s="69" t="s">
        <v>643</v>
      </c>
      <c r="AT131" s="52" t="s">
        <v>240</v>
      </c>
      <c r="AY131" s="69"/>
      <c r="AZ131" s="69" t="s">
        <v>624</v>
      </c>
      <c r="BD131" s="70" t="s">
        <v>6957</v>
      </c>
      <c r="BE131" s="70">
        <v>0</v>
      </c>
      <c r="BF131" s="70">
        <v>46</v>
      </c>
      <c r="BG131" s="70">
        <v>2</v>
      </c>
      <c r="BI131" s="51" t="s">
        <v>596</v>
      </c>
      <c r="BN131" s="52" t="s">
        <v>638</v>
      </c>
      <c r="BS131" s="51" t="s">
        <v>651</v>
      </c>
      <c r="BX131" s="52" t="s">
        <v>1307</v>
      </c>
      <c r="CM131" s="50" t="s">
        <v>641</v>
      </c>
      <c r="CR131" s="51" t="s">
        <v>776</v>
      </c>
      <c r="CW131" s="51" t="s">
        <v>623</v>
      </c>
      <c r="DG131" s="50" t="s">
        <v>698</v>
      </c>
      <c r="DV131" s="72" t="s">
        <v>36</v>
      </c>
      <c r="DW131" s="70">
        <v>0</v>
      </c>
      <c r="DX131" s="70" t="s">
        <v>1601</v>
      </c>
      <c r="DY131" s="70">
        <v>0</v>
      </c>
      <c r="DZ131" s="72"/>
      <c r="EF131" s="73" t="s">
        <v>611</v>
      </c>
      <c r="EG131" s="73"/>
      <c r="EH131" s="71" t="s">
        <v>124</v>
      </c>
      <c r="EI131" s="73"/>
      <c r="EJ131" s="73"/>
      <c r="EK131" s="51" t="s">
        <v>617</v>
      </c>
      <c r="EP131" s="51" t="s">
        <v>617</v>
      </c>
      <c r="EU131" s="73" t="s">
        <v>639</v>
      </c>
      <c r="EV131" s="71" t="s">
        <v>124</v>
      </c>
      <c r="EW131" s="71">
        <v>938</v>
      </c>
      <c r="EX131" s="71" t="s">
        <v>124</v>
      </c>
      <c r="EY131" s="139">
        <v>938</v>
      </c>
      <c r="EZ131" s="73" t="s">
        <v>645</v>
      </c>
      <c r="FA131" s="71" t="s">
        <v>132</v>
      </c>
      <c r="FE131" s="51" t="s">
        <v>623</v>
      </c>
      <c r="FT131" s="69"/>
      <c r="FU131" s="69" t="s">
        <v>633</v>
      </c>
      <c r="FV131" s="69" t="s">
        <v>634</v>
      </c>
      <c r="FW131" s="69" t="s">
        <v>635</v>
      </c>
      <c r="FX131" s="69" t="s">
        <v>636</v>
      </c>
      <c r="FY131" s="70" t="s">
        <v>9513</v>
      </c>
      <c r="FZ131" s="70">
        <v>462312</v>
      </c>
      <c r="GA131" s="70">
        <v>0</v>
      </c>
      <c r="GD131" s="73" t="s">
        <v>630</v>
      </c>
      <c r="GE131" s="71" t="s">
        <v>132</v>
      </c>
      <c r="GN131" s="130" t="s">
        <v>607</v>
      </c>
      <c r="GO131" s="71">
        <v>3225</v>
      </c>
      <c r="GP131" s="71" t="s">
        <v>185</v>
      </c>
      <c r="GQ131" s="71">
        <v>1.6</v>
      </c>
      <c r="GR131" s="71" t="s">
        <v>3568</v>
      </c>
      <c r="GS131" s="50" t="s">
        <v>631</v>
      </c>
      <c r="GX131" s="73" t="s">
        <v>639</v>
      </c>
      <c r="GY131" s="71" t="s">
        <v>124</v>
      </c>
      <c r="GZ131" s="71">
        <v>35</v>
      </c>
      <c r="HA131" s="71" t="s">
        <v>124</v>
      </c>
      <c r="HB131" s="71">
        <v>35</v>
      </c>
      <c r="HM131" s="127" t="s">
        <v>629</v>
      </c>
      <c r="HN131" s="70" t="s">
        <v>124</v>
      </c>
      <c r="HO131" s="70" t="s">
        <v>124</v>
      </c>
      <c r="HP131" s="70" t="s">
        <v>124</v>
      </c>
      <c r="HQ131" s="125" t="s">
        <v>124</v>
      </c>
      <c r="HW131" s="73" t="s">
        <v>611</v>
      </c>
      <c r="HX131" s="73"/>
      <c r="HY131" s="71" t="s">
        <v>124</v>
      </c>
      <c r="HZ131" s="73"/>
      <c r="IA131" s="73"/>
      <c r="IB131" s="72" t="s">
        <v>627</v>
      </c>
      <c r="IC131" s="70" t="s">
        <v>124</v>
      </c>
      <c r="ID131" s="70" t="s">
        <v>124</v>
      </c>
      <c r="IE131" s="70" t="s">
        <v>124</v>
      </c>
      <c r="IF131" s="70" t="s">
        <v>124</v>
      </c>
      <c r="IL131" s="50" t="s">
        <v>619</v>
      </c>
      <c r="IQ131" s="72" t="s">
        <v>627</v>
      </c>
      <c r="IR131" s="70" t="s">
        <v>124</v>
      </c>
      <c r="IS131" s="70" t="s">
        <v>124</v>
      </c>
      <c r="IT131" s="70" t="s">
        <v>124</v>
      </c>
      <c r="IU131" s="70" t="s">
        <v>124</v>
      </c>
      <c r="JB131" s="50" t="s">
        <v>641</v>
      </c>
      <c r="JF131" s="51" t="s">
        <v>632</v>
      </c>
      <c r="JK131" s="71" t="s">
        <v>1851</v>
      </c>
      <c r="JL131" s="71">
        <v>2110.8200000000002</v>
      </c>
      <c r="JM131" s="71">
        <v>0</v>
      </c>
      <c r="JN131" s="71">
        <v>6136.1</v>
      </c>
      <c r="JO131" s="71">
        <v>0</v>
      </c>
      <c r="JP131" s="130" t="s">
        <v>628</v>
      </c>
      <c r="JQ131" s="71" t="s">
        <v>112</v>
      </c>
      <c r="JU131" s="69"/>
      <c r="JV131" s="69" t="s">
        <v>633</v>
      </c>
      <c r="JW131" s="69" t="s">
        <v>634</v>
      </c>
      <c r="JX131" s="69" t="s">
        <v>635</v>
      </c>
      <c r="JY131" s="69" t="s">
        <v>636</v>
      </c>
      <c r="KE131" s="73" t="s">
        <v>626</v>
      </c>
      <c r="KF131" s="71" t="s">
        <v>124</v>
      </c>
      <c r="KG131" s="71">
        <v>0</v>
      </c>
      <c r="KH131" s="71">
        <v>125779.24</v>
      </c>
      <c r="KI131" s="71">
        <v>125779.24</v>
      </c>
    </row>
    <row r="132" spans="1:297" ht="92.5" thickBot="1">
      <c r="F132" s="51" t="s">
        <v>620</v>
      </c>
      <c r="P132" s="51" t="s">
        <v>623</v>
      </c>
      <c r="U132" s="50" t="s">
        <v>601</v>
      </c>
      <c r="Z132" s="51" t="s">
        <v>623</v>
      </c>
      <c r="AE132" s="73" t="s">
        <v>630</v>
      </c>
      <c r="AF132" s="71" t="s">
        <v>132</v>
      </c>
      <c r="AG132"/>
      <c r="AH132"/>
      <c r="AI132"/>
      <c r="AJ132" s="51" t="s">
        <v>623</v>
      </c>
      <c r="AO132" s="72" t="s">
        <v>644</v>
      </c>
      <c r="AP132" s="70" t="s">
        <v>132</v>
      </c>
      <c r="AY132" s="72" t="s">
        <v>625</v>
      </c>
      <c r="AZ132" s="70" t="s">
        <v>132</v>
      </c>
      <c r="BD132" s="71" t="s">
        <v>6958</v>
      </c>
      <c r="BE132" s="71">
        <v>0</v>
      </c>
      <c r="BF132" s="71">
        <v>46</v>
      </c>
      <c r="BG132" s="71">
        <v>2</v>
      </c>
      <c r="BI132" s="69" t="s">
        <v>583</v>
      </c>
      <c r="BJ132" s="69" t="s">
        <v>597</v>
      </c>
      <c r="BK132" s="69" t="s">
        <v>598</v>
      </c>
      <c r="BS132" s="52" t="s">
        <v>1308</v>
      </c>
      <c r="CH132" s="51" t="s">
        <v>620</v>
      </c>
      <c r="CR132" s="52" t="s">
        <v>4734</v>
      </c>
      <c r="CW132" s="69"/>
      <c r="CX132" s="69" t="s">
        <v>624</v>
      </c>
      <c r="DL132" s="51" t="s">
        <v>633</v>
      </c>
      <c r="DV132" s="50" t="s">
        <v>616</v>
      </c>
      <c r="EA132" s="50" t="s">
        <v>622</v>
      </c>
      <c r="EF132" s="72" t="s">
        <v>612</v>
      </c>
      <c r="EG132" s="72"/>
      <c r="EH132" s="70" t="s">
        <v>124</v>
      </c>
      <c r="EI132" s="72"/>
      <c r="EJ132" s="72"/>
      <c r="EK132" s="52" t="s">
        <v>240</v>
      </c>
      <c r="EP132" s="52" t="s">
        <v>240</v>
      </c>
      <c r="EU132" s="72" t="s">
        <v>640</v>
      </c>
      <c r="EV132" s="70" t="s">
        <v>124</v>
      </c>
      <c r="EW132" s="70">
        <v>256355</v>
      </c>
      <c r="EX132" s="70">
        <v>525796</v>
      </c>
      <c r="EY132" s="125">
        <v>782151</v>
      </c>
      <c r="EZ132" s="72" t="s">
        <v>646</v>
      </c>
      <c r="FA132" s="70" t="s">
        <v>132</v>
      </c>
      <c r="FE132" s="69"/>
      <c r="FF132" s="69" t="s">
        <v>624</v>
      </c>
      <c r="FJ132" s="51" t="s">
        <v>642</v>
      </c>
      <c r="FT132" s="72" t="s">
        <v>637</v>
      </c>
      <c r="FU132" s="70" t="s">
        <v>3812</v>
      </c>
      <c r="FV132" s="70">
        <v>0</v>
      </c>
      <c r="FW132" s="70">
        <v>185161.5</v>
      </c>
      <c r="FX132" s="70">
        <v>185161.5</v>
      </c>
      <c r="FY132" s="71" t="s">
        <v>9514</v>
      </c>
      <c r="FZ132" s="71">
        <v>816332</v>
      </c>
      <c r="GA132" s="71">
        <v>0</v>
      </c>
      <c r="GD132" s="50" t="s">
        <v>631</v>
      </c>
      <c r="GI132" s="51" t="s">
        <v>632</v>
      </c>
      <c r="GN132" s="127" t="s">
        <v>608</v>
      </c>
      <c r="GO132" s="72"/>
      <c r="GP132" s="70" t="s">
        <v>124</v>
      </c>
      <c r="GQ132" s="72"/>
      <c r="GR132" s="72"/>
      <c r="GX132" s="72" t="s">
        <v>640</v>
      </c>
      <c r="GY132" s="70" t="s">
        <v>124</v>
      </c>
      <c r="GZ132" s="70">
        <v>4122</v>
      </c>
      <c r="HA132" s="70">
        <v>812441.69</v>
      </c>
      <c r="HB132" s="70">
        <v>816563.69</v>
      </c>
      <c r="HC132" s="50" t="s">
        <v>601</v>
      </c>
      <c r="HM132" s="130" t="s">
        <v>639</v>
      </c>
      <c r="HN132" s="71" t="s">
        <v>124</v>
      </c>
      <c r="HO132" s="71" t="s">
        <v>124</v>
      </c>
      <c r="HP132" s="71" t="s">
        <v>124</v>
      </c>
      <c r="HQ132" s="139" t="s">
        <v>124</v>
      </c>
      <c r="HW132" s="72" t="s">
        <v>612</v>
      </c>
      <c r="HX132" s="72"/>
      <c r="HY132" s="70" t="s">
        <v>124</v>
      </c>
      <c r="HZ132" s="72"/>
      <c r="IA132" s="72"/>
      <c r="IB132" s="73" t="s">
        <v>628</v>
      </c>
      <c r="IC132" s="71" t="s">
        <v>124</v>
      </c>
      <c r="ID132" s="71" t="s">
        <v>124</v>
      </c>
      <c r="IE132" s="71" t="s">
        <v>124</v>
      </c>
      <c r="IF132" s="71" t="s">
        <v>124</v>
      </c>
      <c r="IG132" s="50" t="s">
        <v>698</v>
      </c>
      <c r="IQ132" s="73" t="s">
        <v>628</v>
      </c>
      <c r="IR132" s="71" t="s">
        <v>124</v>
      </c>
      <c r="IS132" s="71" t="s">
        <v>124</v>
      </c>
      <c r="IT132" s="71" t="s">
        <v>124</v>
      </c>
      <c r="IU132" s="71" t="s">
        <v>124</v>
      </c>
      <c r="JF132" s="126"/>
      <c r="JG132" s="69" t="s">
        <v>633</v>
      </c>
      <c r="JH132" s="69" t="s">
        <v>634</v>
      </c>
      <c r="JI132" s="69" t="s">
        <v>635</v>
      </c>
      <c r="JJ132" s="69" t="s">
        <v>636</v>
      </c>
      <c r="JK132" s="70" t="s">
        <v>575</v>
      </c>
      <c r="JL132" s="70">
        <v>70511.58</v>
      </c>
      <c r="JM132" s="70">
        <v>0</v>
      </c>
      <c r="JN132" s="70">
        <v>102264.8</v>
      </c>
      <c r="JO132" s="70">
        <v>0</v>
      </c>
      <c r="JP132" s="127" t="s">
        <v>629</v>
      </c>
      <c r="JQ132" s="70" t="s">
        <v>112</v>
      </c>
      <c r="JU132" s="72" t="s">
        <v>637</v>
      </c>
      <c r="JV132" s="70" t="s">
        <v>638</v>
      </c>
      <c r="JW132" s="70">
        <v>0</v>
      </c>
      <c r="JX132" s="70">
        <v>85666</v>
      </c>
      <c r="JY132" s="70">
        <v>85666</v>
      </c>
      <c r="JZ132" s="51" t="s">
        <v>650</v>
      </c>
      <c r="KE132" s="72" t="s">
        <v>627</v>
      </c>
      <c r="KF132" s="70" t="s">
        <v>124</v>
      </c>
      <c r="KG132" s="70" t="s">
        <v>124</v>
      </c>
      <c r="KH132" s="70" t="s">
        <v>124</v>
      </c>
      <c r="KI132" s="70" t="s">
        <v>124</v>
      </c>
    </row>
    <row r="133" spans="1:297" ht="92.5" thickBot="1">
      <c r="A133" s="51" t="s">
        <v>617</v>
      </c>
      <c r="F133" s="52" t="s">
        <v>621</v>
      </c>
      <c r="P133" s="69"/>
      <c r="Q133" s="69" t="s">
        <v>624</v>
      </c>
      <c r="Z133" s="69"/>
      <c r="AA133" s="69" t="s">
        <v>624</v>
      </c>
      <c r="AE133" s="50" t="s">
        <v>631</v>
      </c>
      <c r="AF133"/>
      <c r="AG133"/>
      <c r="AH133"/>
      <c r="AI133"/>
      <c r="AJ133" s="69"/>
      <c r="AK133" s="69" t="s">
        <v>624</v>
      </c>
      <c r="AO133" s="73" t="s">
        <v>645</v>
      </c>
      <c r="AP133" s="71" t="s">
        <v>112</v>
      </c>
      <c r="AT133" s="50" t="s">
        <v>618</v>
      </c>
      <c r="AY133" s="73" t="s">
        <v>626</v>
      </c>
      <c r="AZ133" s="71" t="s">
        <v>132</v>
      </c>
      <c r="BD133" s="70" t="s">
        <v>6959</v>
      </c>
      <c r="BE133" s="70">
        <v>0</v>
      </c>
      <c r="BF133" s="70">
        <v>46</v>
      </c>
      <c r="BG133" s="70">
        <v>2</v>
      </c>
      <c r="BI133" s="70" t="s">
        <v>7622</v>
      </c>
      <c r="BJ133" s="70">
        <v>49283</v>
      </c>
      <c r="BK133" s="70">
        <v>0</v>
      </c>
      <c r="BN133" s="51" t="s">
        <v>653</v>
      </c>
      <c r="BX133" s="51" t="s">
        <v>653</v>
      </c>
      <c r="CH133" s="52" t="s">
        <v>621</v>
      </c>
      <c r="CW133" s="72" t="s">
        <v>625</v>
      </c>
      <c r="CX133" s="70" t="s">
        <v>132</v>
      </c>
      <c r="DL133" s="52" t="s">
        <v>638</v>
      </c>
      <c r="DQ133" s="51" t="s">
        <v>617</v>
      </c>
      <c r="EF133" s="73" t="s">
        <v>613</v>
      </c>
      <c r="EG133" s="73"/>
      <c r="EH133" s="71" t="s">
        <v>124</v>
      </c>
      <c r="EI133" s="73"/>
      <c r="EJ133" s="73"/>
      <c r="EU133" s="50" t="s">
        <v>641</v>
      </c>
      <c r="EZ133" s="73" t="s">
        <v>647</v>
      </c>
      <c r="FA133" s="71" t="s">
        <v>112</v>
      </c>
      <c r="FE133" s="72" t="s">
        <v>625</v>
      </c>
      <c r="FF133" s="70" t="s">
        <v>132</v>
      </c>
      <c r="FJ133" s="69"/>
      <c r="FK133" s="69" t="s">
        <v>643</v>
      </c>
      <c r="FO133" s="51" t="s">
        <v>632</v>
      </c>
      <c r="FT133" s="73" t="s">
        <v>626</v>
      </c>
      <c r="FU133" s="71" t="s">
        <v>124</v>
      </c>
      <c r="FV133" s="71">
        <v>79477.399999999994</v>
      </c>
      <c r="FW133" s="71">
        <v>1950074.7</v>
      </c>
      <c r="FX133" s="71">
        <v>2029552.1</v>
      </c>
      <c r="FY133" s="70" t="s">
        <v>9515</v>
      </c>
      <c r="FZ133" s="70">
        <v>719718</v>
      </c>
      <c r="GA133" s="70">
        <v>0</v>
      </c>
      <c r="GI133" s="69"/>
      <c r="GJ133" s="69" t="s">
        <v>633</v>
      </c>
      <c r="GK133" s="69" t="s">
        <v>634</v>
      </c>
      <c r="GL133" s="69" t="s">
        <v>635</v>
      </c>
      <c r="GM133" s="69" t="s">
        <v>636</v>
      </c>
      <c r="GN133" s="130" t="s">
        <v>609</v>
      </c>
      <c r="GO133" s="73"/>
      <c r="GP133" s="71" t="s">
        <v>124</v>
      </c>
      <c r="GQ133" s="73"/>
      <c r="GR133" s="73"/>
      <c r="GX133" s="50" t="s">
        <v>641</v>
      </c>
      <c r="HH133" s="51" t="s">
        <v>620</v>
      </c>
      <c r="HM133" s="127" t="s">
        <v>640</v>
      </c>
      <c r="HN133" s="70" t="s">
        <v>124</v>
      </c>
      <c r="HO133" s="70">
        <v>0</v>
      </c>
      <c r="HP133" s="70">
        <v>773071.5</v>
      </c>
      <c r="HQ133" s="125">
        <v>773071.5</v>
      </c>
      <c r="HR133" s="51" t="s">
        <v>632</v>
      </c>
      <c r="HW133" s="73" t="s">
        <v>613</v>
      </c>
      <c r="HX133" s="73"/>
      <c r="HY133" s="71" t="s">
        <v>124</v>
      </c>
      <c r="HZ133" s="73"/>
      <c r="IA133" s="73"/>
      <c r="IB133" s="72" t="s">
        <v>629</v>
      </c>
      <c r="IC133" s="70" t="s">
        <v>124</v>
      </c>
      <c r="ID133" s="70" t="s">
        <v>124</v>
      </c>
      <c r="IE133" s="70" t="s">
        <v>124</v>
      </c>
      <c r="IF133" s="70" t="s">
        <v>124</v>
      </c>
      <c r="IQ133" s="72" t="s">
        <v>629</v>
      </c>
      <c r="IR133" s="70" t="s">
        <v>124</v>
      </c>
      <c r="IS133" s="70" t="s">
        <v>124</v>
      </c>
      <c r="IT133" s="70" t="s">
        <v>124</v>
      </c>
      <c r="IU133" s="70" t="s">
        <v>124</v>
      </c>
      <c r="IV133" s="50" t="s">
        <v>619</v>
      </c>
      <c r="JF133" s="127" t="s">
        <v>637</v>
      </c>
      <c r="JG133" s="70" t="s">
        <v>1307</v>
      </c>
      <c r="JH133" s="70">
        <v>0</v>
      </c>
      <c r="JI133" s="70">
        <v>13023</v>
      </c>
      <c r="JJ133" s="70">
        <v>13023.17</v>
      </c>
      <c r="JK133" s="71" t="s">
        <v>576</v>
      </c>
      <c r="JL133" s="71">
        <v>55500.23</v>
      </c>
      <c r="JM133" s="71">
        <v>0</v>
      </c>
      <c r="JN133" s="71">
        <v>120377.63</v>
      </c>
      <c r="JO133" s="71">
        <v>0</v>
      </c>
      <c r="JP133" s="130" t="s">
        <v>630</v>
      </c>
      <c r="JQ133" s="71" t="s">
        <v>132</v>
      </c>
      <c r="JU133" s="73" t="s">
        <v>626</v>
      </c>
      <c r="JV133" s="71" t="s">
        <v>124</v>
      </c>
      <c r="JW133" s="71">
        <v>17112</v>
      </c>
      <c r="JX133" s="71">
        <v>163732</v>
      </c>
      <c r="JY133" s="71">
        <v>180844</v>
      </c>
      <c r="KE133" s="73" t="s">
        <v>628</v>
      </c>
      <c r="KF133" s="71" t="s">
        <v>124</v>
      </c>
      <c r="KG133" s="71" t="s">
        <v>124</v>
      </c>
      <c r="KH133" s="71" t="s">
        <v>124</v>
      </c>
      <c r="KI133" s="71" t="s">
        <v>124</v>
      </c>
      <c r="KJ133" s="51" t="s">
        <v>650</v>
      </c>
    </row>
    <row r="134" spans="1:297" ht="69.5" thickBot="1">
      <c r="A134" s="52" t="s">
        <v>240</v>
      </c>
      <c r="K134" s="51" t="s">
        <v>617</v>
      </c>
      <c r="P134" s="72" t="s">
        <v>625</v>
      </c>
      <c r="Q134" s="70" t="s">
        <v>132</v>
      </c>
      <c r="Z134" s="72" t="s">
        <v>625</v>
      </c>
      <c r="AA134" s="70" t="s">
        <v>132</v>
      </c>
      <c r="AE134"/>
      <c r="AF134"/>
      <c r="AG134"/>
      <c r="AH134"/>
      <c r="AI134"/>
      <c r="AJ134" s="72" t="s">
        <v>625</v>
      </c>
      <c r="AK134" s="70" t="s">
        <v>132</v>
      </c>
      <c r="AO134" s="72" t="s">
        <v>646</v>
      </c>
      <c r="AP134" s="70" t="s">
        <v>112</v>
      </c>
      <c r="AY134" s="72" t="s">
        <v>627</v>
      </c>
      <c r="AZ134" s="70" t="s">
        <v>112</v>
      </c>
      <c r="BD134" s="71" t="s">
        <v>6960</v>
      </c>
      <c r="BE134" s="71">
        <v>0</v>
      </c>
      <c r="BF134" s="71">
        <v>46</v>
      </c>
      <c r="BG134" s="71">
        <v>2</v>
      </c>
      <c r="BI134" s="71" t="s">
        <v>7623</v>
      </c>
      <c r="BJ134" s="71">
        <v>14392</v>
      </c>
      <c r="BK134" s="71">
        <v>0</v>
      </c>
      <c r="BN134" s="52">
        <v>316</v>
      </c>
      <c r="BS134" s="51" t="s">
        <v>633</v>
      </c>
      <c r="BX134" s="52">
        <v>38493.4</v>
      </c>
      <c r="CM134" s="51" t="s">
        <v>642</v>
      </c>
      <c r="CR134" s="50" t="s">
        <v>4735</v>
      </c>
      <c r="CW134" s="73" t="s">
        <v>626</v>
      </c>
      <c r="CX134" s="71" t="s">
        <v>132</v>
      </c>
      <c r="DG134" s="50" t="s">
        <v>699</v>
      </c>
      <c r="DQ134" s="52" t="s">
        <v>240</v>
      </c>
      <c r="EF134" s="72" t="s">
        <v>614</v>
      </c>
      <c r="EG134" s="72"/>
      <c r="EH134" s="70" t="s">
        <v>124</v>
      </c>
      <c r="EI134" s="72"/>
      <c r="EJ134" s="72"/>
      <c r="EK134" s="50" t="s">
        <v>618</v>
      </c>
      <c r="EP134" s="50" t="s">
        <v>618</v>
      </c>
      <c r="EZ134" s="72" t="s">
        <v>648</v>
      </c>
      <c r="FA134" s="70" t="s">
        <v>112</v>
      </c>
      <c r="FE134" s="73" t="s">
        <v>626</v>
      </c>
      <c r="FF134" s="71" t="s">
        <v>132</v>
      </c>
      <c r="FJ134" s="72" t="s">
        <v>644</v>
      </c>
      <c r="FK134" s="70" t="s">
        <v>112</v>
      </c>
      <c r="FO134" s="69"/>
      <c r="FP134" s="69" t="s">
        <v>633</v>
      </c>
      <c r="FQ134" s="69" t="s">
        <v>634</v>
      </c>
      <c r="FR134" s="69" t="s">
        <v>635</v>
      </c>
      <c r="FS134" s="69" t="s">
        <v>636</v>
      </c>
      <c r="FT134" s="72" t="s">
        <v>627</v>
      </c>
      <c r="FU134" s="70" t="s">
        <v>124</v>
      </c>
      <c r="FV134" s="70" t="s">
        <v>124</v>
      </c>
      <c r="FW134" s="70" t="s">
        <v>124</v>
      </c>
      <c r="FX134" s="70" t="s">
        <v>124</v>
      </c>
      <c r="FY134" s="71" t="s">
        <v>9516</v>
      </c>
      <c r="FZ134" s="71">
        <v>675205</v>
      </c>
      <c r="GA134" s="71">
        <v>0</v>
      </c>
      <c r="GI134" s="72" t="s">
        <v>637</v>
      </c>
      <c r="GJ134" s="70" t="s">
        <v>1307</v>
      </c>
      <c r="GK134" s="70">
        <v>0</v>
      </c>
      <c r="GL134" s="70">
        <v>669962</v>
      </c>
      <c r="GM134" s="70">
        <v>669962</v>
      </c>
      <c r="GN134" s="127" t="s">
        <v>610</v>
      </c>
      <c r="GO134" s="72"/>
      <c r="GP134" s="70" t="s">
        <v>124</v>
      </c>
      <c r="GQ134" s="72"/>
      <c r="GR134" s="72"/>
      <c r="GS134" s="51" t="s">
        <v>632</v>
      </c>
      <c r="HH134" s="52" t="s">
        <v>621</v>
      </c>
      <c r="HM134" s="50" t="s">
        <v>641</v>
      </c>
      <c r="HR134" s="69"/>
      <c r="HS134" s="69" t="s">
        <v>633</v>
      </c>
      <c r="HT134" s="69" t="s">
        <v>634</v>
      </c>
      <c r="HU134" s="69" t="s">
        <v>635</v>
      </c>
      <c r="HV134" s="69" t="s">
        <v>636</v>
      </c>
      <c r="HW134" s="72" t="s">
        <v>614</v>
      </c>
      <c r="HX134" s="72"/>
      <c r="HY134" s="70" t="s">
        <v>124</v>
      </c>
      <c r="HZ134" s="72"/>
      <c r="IA134" s="72"/>
      <c r="IB134" s="73" t="s">
        <v>639</v>
      </c>
      <c r="IC134" s="71" t="s">
        <v>124</v>
      </c>
      <c r="ID134" s="71">
        <v>164</v>
      </c>
      <c r="IE134" s="71" t="s">
        <v>124</v>
      </c>
      <c r="IF134" s="71">
        <v>164</v>
      </c>
      <c r="IL134" s="51" t="s">
        <v>620</v>
      </c>
      <c r="IQ134" s="73" t="s">
        <v>639</v>
      </c>
      <c r="IR134" s="71" t="s">
        <v>124</v>
      </c>
      <c r="IS134" s="71">
        <v>0</v>
      </c>
      <c r="IT134" s="71" t="s">
        <v>124</v>
      </c>
      <c r="IU134" s="71">
        <v>0</v>
      </c>
      <c r="JB134" s="51" t="s">
        <v>642</v>
      </c>
      <c r="JF134" s="130" t="s">
        <v>626</v>
      </c>
      <c r="JG134" s="71" t="s">
        <v>124</v>
      </c>
      <c r="JH134" s="71">
        <v>10301</v>
      </c>
      <c r="JI134" s="71">
        <v>302346</v>
      </c>
      <c r="JJ134" s="71">
        <v>312647</v>
      </c>
      <c r="JK134" s="70" t="s">
        <v>1854</v>
      </c>
      <c r="JL134" s="70">
        <v>931.15</v>
      </c>
      <c r="JM134" s="70">
        <v>0</v>
      </c>
      <c r="JN134" s="70">
        <v>1896.45</v>
      </c>
      <c r="JO134" s="70">
        <v>0</v>
      </c>
      <c r="JP134" s="50" t="s">
        <v>631</v>
      </c>
      <c r="JU134" s="72" t="s">
        <v>627</v>
      </c>
      <c r="JV134" s="70" t="s">
        <v>124</v>
      </c>
      <c r="JW134" s="70">
        <v>127</v>
      </c>
      <c r="JX134" s="70">
        <v>2592</v>
      </c>
      <c r="JY134" s="70">
        <v>2719</v>
      </c>
      <c r="JZ134" s="51" t="s">
        <v>651</v>
      </c>
      <c r="KE134" s="72" t="s">
        <v>629</v>
      </c>
      <c r="KF134" s="70" t="s">
        <v>124</v>
      </c>
      <c r="KG134" s="70" t="s">
        <v>124</v>
      </c>
      <c r="KH134" s="70" t="s">
        <v>124</v>
      </c>
      <c r="KI134" s="70" t="s">
        <v>124</v>
      </c>
    </row>
    <row r="135" spans="1:297" ht="192.5" thickBot="1">
      <c r="F135" s="50" t="s">
        <v>622</v>
      </c>
      <c r="K135" s="52" t="s">
        <v>240</v>
      </c>
      <c r="P135" s="73" t="s">
        <v>626</v>
      </c>
      <c r="Q135" s="71" t="s">
        <v>132</v>
      </c>
      <c r="U135" s="51" t="s">
        <v>602</v>
      </c>
      <c r="Z135" s="73" t="s">
        <v>626</v>
      </c>
      <c r="AA135" s="71" t="s">
        <v>132</v>
      </c>
      <c r="AE135"/>
      <c r="AF135"/>
      <c r="AG135"/>
      <c r="AH135"/>
      <c r="AI135"/>
      <c r="AJ135" s="73" t="s">
        <v>626</v>
      </c>
      <c r="AK135" s="71" t="s">
        <v>132</v>
      </c>
      <c r="AO135" s="73" t="s">
        <v>647</v>
      </c>
      <c r="AP135" s="71" t="s">
        <v>112</v>
      </c>
      <c r="AY135" s="73" t="s">
        <v>628</v>
      </c>
      <c r="AZ135" s="71" t="s">
        <v>112</v>
      </c>
      <c r="BD135" s="70" t="s">
        <v>6961</v>
      </c>
      <c r="BE135" s="70">
        <v>0</v>
      </c>
      <c r="BF135" s="70">
        <v>46</v>
      </c>
      <c r="BG135" s="70">
        <v>2</v>
      </c>
      <c r="BI135" s="70" t="s">
        <v>2390</v>
      </c>
      <c r="BJ135" s="70">
        <v>0</v>
      </c>
      <c r="BK135" s="70">
        <v>0</v>
      </c>
      <c r="BS135" s="52" t="s">
        <v>1307</v>
      </c>
      <c r="CH135" s="50" t="s">
        <v>622</v>
      </c>
      <c r="CM135" s="69"/>
      <c r="CN135" s="69" t="s">
        <v>643</v>
      </c>
      <c r="CW135" s="72" t="s">
        <v>627</v>
      </c>
      <c r="CX135" s="70" t="s">
        <v>132</v>
      </c>
      <c r="DL135" s="51" t="s">
        <v>653</v>
      </c>
      <c r="DV135" s="51" t="s">
        <v>617</v>
      </c>
      <c r="EA135" s="51" t="s">
        <v>623</v>
      </c>
      <c r="EF135" s="73" t="s">
        <v>615</v>
      </c>
      <c r="EG135" s="73"/>
      <c r="EH135" s="71" t="s">
        <v>124</v>
      </c>
      <c r="EI135" s="73"/>
      <c r="EJ135" s="73"/>
      <c r="EZ135" s="50" t="s">
        <v>649</v>
      </c>
      <c r="FE135" s="72" t="s">
        <v>627</v>
      </c>
      <c r="FF135" s="70" t="s">
        <v>132</v>
      </c>
      <c r="FJ135" s="73" t="s">
        <v>645</v>
      </c>
      <c r="FK135" s="71" t="s">
        <v>112</v>
      </c>
      <c r="FO135" s="72" t="s">
        <v>637</v>
      </c>
      <c r="FP135" s="70" t="s">
        <v>3812</v>
      </c>
      <c r="FQ135" s="70">
        <v>0</v>
      </c>
      <c r="FR135" s="70">
        <v>2426143</v>
      </c>
      <c r="FS135" s="70">
        <v>2426143</v>
      </c>
      <c r="FT135" s="73" t="s">
        <v>628</v>
      </c>
      <c r="FU135" s="71" t="s">
        <v>124</v>
      </c>
      <c r="FV135" s="71" t="s">
        <v>124</v>
      </c>
      <c r="FW135" s="71" t="s">
        <v>124</v>
      </c>
      <c r="FX135" s="71" t="s">
        <v>124</v>
      </c>
      <c r="FY135" s="70" t="s">
        <v>9517</v>
      </c>
      <c r="FZ135" s="70">
        <v>16807</v>
      </c>
      <c r="GA135" s="70">
        <v>0</v>
      </c>
      <c r="GD135" s="51" t="s">
        <v>632</v>
      </c>
      <c r="GI135" s="73" t="s">
        <v>626</v>
      </c>
      <c r="GJ135" s="71" t="s">
        <v>124</v>
      </c>
      <c r="GK135" s="71">
        <v>417930</v>
      </c>
      <c r="GL135" s="71">
        <v>1396359</v>
      </c>
      <c r="GM135" s="71">
        <v>1814290</v>
      </c>
      <c r="GN135" s="130" t="s">
        <v>611</v>
      </c>
      <c r="GO135" s="71">
        <v>5278</v>
      </c>
      <c r="GP135" s="71" t="s">
        <v>236</v>
      </c>
      <c r="GQ135" s="71">
        <v>2.6</v>
      </c>
      <c r="GR135" s="71" t="s">
        <v>3569</v>
      </c>
      <c r="GS135" s="69"/>
      <c r="GT135" s="69" t="s">
        <v>633</v>
      </c>
      <c r="GU135" s="69" t="s">
        <v>634</v>
      </c>
      <c r="GV135" s="69" t="s">
        <v>635</v>
      </c>
      <c r="GW135" s="69" t="s">
        <v>636</v>
      </c>
      <c r="HC135" s="51" t="s">
        <v>602</v>
      </c>
      <c r="HR135" s="72" t="s">
        <v>637</v>
      </c>
      <c r="HS135" s="70" t="s">
        <v>638</v>
      </c>
      <c r="HT135" s="70">
        <v>0</v>
      </c>
      <c r="HU135" s="70">
        <v>272396</v>
      </c>
      <c r="HV135" s="70">
        <v>272396</v>
      </c>
      <c r="HW135" s="73" t="s">
        <v>615</v>
      </c>
      <c r="HX135" s="73"/>
      <c r="HY135" s="71" t="s">
        <v>124</v>
      </c>
      <c r="HZ135" s="73"/>
      <c r="IA135" s="73"/>
      <c r="IB135" s="72" t="s">
        <v>640</v>
      </c>
      <c r="IC135" s="70" t="s">
        <v>124</v>
      </c>
      <c r="ID135" s="70">
        <v>15989</v>
      </c>
      <c r="IE135" s="70">
        <v>204497</v>
      </c>
      <c r="IF135" s="70">
        <v>220486</v>
      </c>
      <c r="IG135" s="50" t="s">
        <v>699</v>
      </c>
      <c r="IL135" s="52" t="s">
        <v>621</v>
      </c>
      <c r="IQ135" s="72" t="s">
        <v>640</v>
      </c>
      <c r="IR135" s="70" t="s">
        <v>124</v>
      </c>
      <c r="IS135" s="70">
        <v>109120</v>
      </c>
      <c r="IT135" s="70">
        <v>484847</v>
      </c>
      <c r="IU135" s="70">
        <v>593967</v>
      </c>
      <c r="JB135" s="69"/>
      <c r="JC135" s="69" t="s">
        <v>643</v>
      </c>
      <c r="JF135" s="127" t="s">
        <v>627</v>
      </c>
      <c r="JG135" s="70" t="s">
        <v>124</v>
      </c>
      <c r="JH135" s="70" t="s">
        <v>124</v>
      </c>
      <c r="JI135" s="70" t="s">
        <v>124</v>
      </c>
      <c r="JJ135" s="70" t="s">
        <v>124</v>
      </c>
      <c r="JK135" s="71" t="s">
        <v>1407</v>
      </c>
      <c r="JL135" s="71">
        <v>16120.56</v>
      </c>
      <c r="JM135" s="71">
        <v>0</v>
      </c>
      <c r="JN135" s="71">
        <v>21976.42</v>
      </c>
      <c r="JO135" s="71">
        <v>0</v>
      </c>
      <c r="JU135" s="73" t="s">
        <v>628</v>
      </c>
      <c r="JV135" s="71" t="s">
        <v>124</v>
      </c>
      <c r="JW135" s="71">
        <v>0</v>
      </c>
      <c r="JX135" s="71">
        <v>0</v>
      </c>
      <c r="JY135" s="71">
        <v>0</v>
      </c>
      <c r="JZ135" s="52" t="s">
        <v>652</v>
      </c>
      <c r="KE135" s="73" t="s">
        <v>639</v>
      </c>
      <c r="KF135" s="71" t="s">
        <v>124</v>
      </c>
      <c r="KG135" s="71">
        <v>1751.32</v>
      </c>
      <c r="KH135" s="71" t="s">
        <v>124</v>
      </c>
      <c r="KI135" s="71">
        <v>1751.32</v>
      </c>
      <c r="KJ135" s="51" t="s">
        <v>651</v>
      </c>
    </row>
    <row r="136" spans="1:297" ht="92.5" thickBot="1">
      <c r="A136" s="50" t="s">
        <v>618</v>
      </c>
      <c r="P136" s="72" t="s">
        <v>627</v>
      </c>
      <c r="Q136" s="70" t="s">
        <v>132</v>
      </c>
      <c r="U136" s="69"/>
      <c r="V136" s="69" t="s">
        <v>603</v>
      </c>
      <c r="W136" s="69" t="s">
        <v>184</v>
      </c>
      <c r="X136" s="69" t="s">
        <v>604</v>
      </c>
      <c r="Y136" s="69" t="s">
        <v>605</v>
      </c>
      <c r="Z136" s="72" t="s">
        <v>627</v>
      </c>
      <c r="AA136" s="70" t="s">
        <v>132</v>
      </c>
      <c r="AE136" s="51" t="s">
        <v>632</v>
      </c>
      <c r="AF136"/>
      <c r="AG136"/>
      <c r="AH136"/>
      <c r="AI136"/>
      <c r="AJ136" s="72" t="s">
        <v>627</v>
      </c>
      <c r="AK136" s="70" t="s">
        <v>112</v>
      </c>
      <c r="AO136" s="72" t="s">
        <v>648</v>
      </c>
      <c r="AP136" s="70" t="s">
        <v>112</v>
      </c>
      <c r="AT136" s="50" t="s">
        <v>619</v>
      </c>
      <c r="AY136" s="72" t="s">
        <v>629</v>
      </c>
      <c r="AZ136" s="70" t="s">
        <v>112</v>
      </c>
      <c r="BD136" s="71" t="s">
        <v>6962</v>
      </c>
      <c r="BE136" s="71">
        <v>0</v>
      </c>
      <c r="BF136" s="71">
        <v>46</v>
      </c>
      <c r="BG136" s="71">
        <v>2</v>
      </c>
      <c r="BI136" s="50" t="s">
        <v>599</v>
      </c>
      <c r="BN136" s="51" t="s">
        <v>654</v>
      </c>
      <c r="BX136" s="51" t="s">
        <v>654</v>
      </c>
      <c r="CM136" s="72" t="s">
        <v>644</v>
      </c>
      <c r="CN136" s="70" t="s">
        <v>132</v>
      </c>
      <c r="CW136" s="73" t="s">
        <v>628</v>
      </c>
      <c r="CX136" s="71" t="s">
        <v>112</v>
      </c>
      <c r="DL136" s="52">
        <v>0</v>
      </c>
      <c r="DQ136" s="50" t="s">
        <v>618</v>
      </c>
      <c r="DV136" s="52" t="s">
        <v>182</v>
      </c>
      <c r="EA136" s="69"/>
      <c r="EB136" s="69" t="s">
        <v>624</v>
      </c>
      <c r="EF136" s="72" t="s">
        <v>36</v>
      </c>
      <c r="EG136" s="72"/>
      <c r="EH136" s="70" t="s">
        <v>124</v>
      </c>
      <c r="EI136" s="72"/>
      <c r="EJ136" s="72"/>
      <c r="EU136" s="51" t="s">
        <v>642</v>
      </c>
      <c r="FE136" s="73" t="s">
        <v>628</v>
      </c>
      <c r="FF136" s="71" t="s">
        <v>132</v>
      </c>
      <c r="FJ136" s="72" t="s">
        <v>646</v>
      </c>
      <c r="FK136" s="70" t="s">
        <v>132</v>
      </c>
      <c r="FO136" s="73" t="s">
        <v>626</v>
      </c>
      <c r="FP136" s="71" t="s">
        <v>124</v>
      </c>
      <c r="FQ136" s="71">
        <v>0</v>
      </c>
      <c r="FR136" s="71">
        <v>3708387</v>
      </c>
      <c r="FS136" s="71">
        <v>3708387</v>
      </c>
      <c r="FT136" s="72" t="s">
        <v>629</v>
      </c>
      <c r="FU136" s="70" t="s">
        <v>124</v>
      </c>
      <c r="FV136" s="70" t="s">
        <v>124</v>
      </c>
      <c r="FW136" s="70" t="s">
        <v>124</v>
      </c>
      <c r="FX136" s="70" t="s">
        <v>124</v>
      </c>
      <c r="FY136" s="71" t="s">
        <v>9518</v>
      </c>
      <c r="FZ136" s="71">
        <v>10421</v>
      </c>
      <c r="GA136" s="71">
        <v>0</v>
      </c>
      <c r="GD136" s="69"/>
      <c r="GE136" s="69" t="s">
        <v>633</v>
      </c>
      <c r="GF136" s="69" t="s">
        <v>634</v>
      </c>
      <c r="GG136" s="69" t="s">
        <v>635</v>
      </c>
      <c r="GH136" s="124" t="s">
        <v>636</v>
      </c>
      <c r="GI136" s="72" t="s">
        <v>627</v>
      </c>
      <c r="GJ136" s="70" t="s">
        <v>124</v>
      </c>
      <c r="GK136" s="70">
        <v>0</v>
      </c>
      <c r="GL136" s="70">
        <v>9694</v>
      </c>
      <c r="GM136" s="70">
        <v>9694</v>
      </c>
      <c r="GN136" s="127" t="s">
        <v>612</v>
      </c>
      <c r="GO136" s="72"/>
      <c r="GP136" s="70" t="s">
        <v>124</v>
      </c>
      <c r="GQ136" s="72"/>
      <c r="GR136" s="72"/>
      <c r="GS136" s="72" t="s">
        <v>637</v>
      </c>
      <c r="GT136" s="70" t="s">
        <v>1307</v>
      </c>
      <c r="GU136" s="70">
        <v>7000</v>
      </c>
      <c r="GV136" s="70">
        <v>197000</v>
      </c>
      <c r="GW136" s="70">
        <v>204000</v>
      </c>
      <c r="GX136" s="51" t="s">
        <v>642</v>
      </c>
      <c r="HC136" s="69"/>
      <c r="HD136" s="69" t="s">
        <v>603</v>
      </c>
      <c r="HE136" s="69" t="s">
        <v>184</v>
      </c>
      <c r="HF136" s="69" t="s">
        <v>604</v>
      </c>
      <c r="HG136" s="69" t="s">
        <v>605</v>
      </c>
      <c r="HH136" s="50" t="s">
        <v>622</v>
      </c>
      <c r="HR136" s="73" t="s">
        <v>626</v>
      </c>
      <c r="HS136" s="71" t="s">
        <v>124</v>
      </c>
      <c r="HT136" s="71">
        <v>2874</v>
      </c>
      <c r="HU136" s="71">
        <v>1593167</v>
      </c>
      <c r="HV136" s="71">
        <v>1596042</v>
      </c>
      <c r="HW136" s="72" t="s">
        <v>36</v>
      </c>
      <c r="HX136" s="72"/>
      <c r="HY136" s="70" t="s">
        <v>124</v>
      </c>
      <c r="HZ136" s="72"/>
      <c r="IA136" s="72"/>
      <c r="IB136" s="50" t="s">
        <v>641</v>
      </c>
      <c r="IQ136" s="50" t="s">
        <v>641</v>
      </c>
      <c r="IV136" s="51" t="s">
        <v>620</v>
      </c>
      <c r="JB136" s="72" t="s">
        <v>644</v>
      </c>
      <c r="JC136" s="70" t="s">
        <v>132</v>
      </c>
      <c r="JF136" s="130" t="s">
        <v>628</v>
      </c>
      <c r="JG136" s="71" t="s">
        <v>124</v>
      </c>
      <c r="JH136" s="71" t="s">
        <v>124</v>
      </c>
      <c r="JI136" s="71" t="s">
        <v>124</v>
      </c>
      <c r="JJ136" s="71" t="s">
        <v>124</v>
      </c>
      <c r="JK136" s="70" t="s">
        <v>1409</v>
      </c>
      <c r="JL136" s="70">
        <v>190.46</v>
      </c>
      <c r="JM136" s="70">
        <v>0</v>
      </c>
      <c r="JN136" s="70">
        <v>480.97</v>
      </c>
      <c r="JO136" s="70">
        <v>0</v>
      </c>
      <c r="JU136" s="72" t="s">
        <v>629</v>
      </c>
      <c r="JV136" s="70" t="s">
        <v>124</v>
      </c>
      <c r="JW136" s="70">
        <v>0</v>
      </c>
      <c r="JX136" s="70">
        <v>0</v>
      </c>
      <c r="JY136" s="70">
        <v>0</v>
      </c>
      <c r="KE136" s="72" t="s">
        <v>640</v>
      </c>
      <c r="KF136" s="70" t="s">
        <v>124</v>
      </c>
      <c r="KG136" s="70">
        <v>1751.32</v>
      </c>
      <c r="KH136" s="70">
        <v>165824.88</v>
      </c>
      <c r="KI136" s="70">
        <v>167576.20000000001</v>
      </c>
      <c r="KJ136" s="52" t="s">
        <v>663</v>
      </c>
    </row>
    <row r="137" spans="1:297" ht="200.5" thickBot="1">
      <c r="K137" s="50" t="s">
        <v>618</v>
      </c>
      <c r="P137" s="73" t="s">
        <v>628</v>
      </c>
      <c r="Q137" s="71" t="s">
        <v>132</v>
      </c>
      <c r="U137" s="72" t="s">
        <v>606</v>
      </c>
      <c r="V137" s="70">
        <v>0</v>
      </c>
      <c r="W137" s="70" t="s">
        <v>1601</v>
      </c>
      <c r="X137" s="72"/>
      <c r="Y137" s="72"/>
      <c r="Z137" s="73" t="s">
        <v>628</v>
      </c>
      <c r="AA137" s="71" t="s">
        <v>112</v>
      </c>
      <c r="AE137" s="69"/>
      <c r="AF137" s="69" t="s">
        <v>633</v>
      </c>
      <c r="AG137" s="69" t="s">
        <v>634</v>
      </c>
      <c r="AH137" s="69" t="s">
        <v>635</v>
      </c>
      <c r="AI137" s="69"/>
      <c r="AJ137" s="73" t="s">
        <v>628</v>
      </c>
      <c r="AK137" s="71" t="s">
        <v>132</v>
      </c>
      <c r="AO137" s="50" t="s">
        <v>649</v>
      </c>
      <c r="AY137" s="73" t="s">
        <v>630</v>
      </c>
      <c r="AZ137" s="71" t="s">
        <v>112</v>
      </c>
      <c r="BD137" s="70" t="s">
        <v>6963</v>
      </c>
      <c r="BE137" s="70">
        <v>0</v>
      </c>
      <c r="BF137" s="70">
        <v>46</v>
      </c>
      <c r="BG137" s="70">
        <v>2</v>
      </c>
      <c r="BN137" s="52" t="s">
        <v>124</v>
      </c>
      <c r="BS137" s="51" t="s">
        <v>653</v>
      </c>
      <c r="BX137" s="52">
        <v>38493.4</v>
      </c>
      <c r="CM137" s="73" t="s">
        <v>645</v>
      </c>
      <c r="CN137" s="71" t="s">
        <v>112</v>
      </c>
      <c r="CR137" s="51" t="s">
        <v>4736</v>
      </c>
      <c r="CW137" s="72" t="s">
        <v>629</v>
      </c>
      <c r="CX137" s="70" t="s">
        <v>112</v>
      </c>
      <c r="DG137" s="51" t="s">
        <v>700</v>
      </c>
      <c r="EA137" s="72" t="s">
        <v>625</v>
      </c>
      <c r="EB137" s="70" t="s">
        <v>132</v>
      </c>
      <c r="EF137" s="50" t="s">
        <v>616</v>
      </c>
      <c r="EK137" s="50" t="s">
        <v>619</v>
      </c>
      <c r="EP137" s="50" t="s">
        <v>619</v>
      </c>
      <c r="EU137" s="69"/>
      <c r="EV137" s="69" t="s">
        <v>643</v>
      </c>
      <c r="FE137" s="72" t="s">
        <v>629</v>
      </c>
      <c r="FF137" s="70" t="s">
        <v>132</v>
      </c>
      <c r="FJ137" s="73" t="s">
        <v>647</v>
      </c>
      <c r="FK137" s="71" t="s">
        <v>112</v>
      </c>
      <c r="FO137" s="72" t="s">
        <v>627</v>
      </c>
      <c r="FP137" s="70" t="s">
        <v>124</v>
      </c>
      <c r="FQ137" s="72"/>
      <c r="FR137" s="72"/>
      <c r="FS137" s="72"/>
      <c r="FT137" s="73" t="s">
        <v>639</v>
      </c>
      <c r="FU137" s="71" t="s">
        <v>124</v>
      </c>
      <c r="FV137" s="73"/>
      <c r="FW137" s="71" t="s">
        <v>124</v>
      </c>
      <c r="FX137" s="73"/>
      <c r="FY137" s="72"/>
      <c r="FZ137" s="72"/>
      <c r="GA137" s="72"/>
      <c r="GD137" s="72" t="s">
        <v>637</v>
      </c>
      <c r="GE137" s="70" t="s">
        <v>1307</v>
      </c>
      <c r="GF137" s="70">
        <v>0</v>
      </c>
      <c r="GG137" s="70">
        <v>430871.69</v>
      </c>
      <c r="GH137" s="125">
        <v>430871.69</v>
      </c>
      <c r="GI137" s="73" t="s">
        <v>628</v>
      </c>
      <c r="GJ137" s="71" t="s">
        <v>124</v>
      </c>
      <c r="GK137" s="71">
        <v>0</v>
      </c>
      <c r="GL137" s="71">
        <v>5</v>
      </c>
      <c r="GM137" s="71">
        <v>5</v>
      </c>
      <c r="GN137" s="130" t="s">
        <v>613</v>
      </c>
      <c r="GO137" s="71">
        <v>10716</v>
      </c>
      <c r="GP137" s="71" t="s">
        <v>236</v>
      </c>
      <c r="GQ137" s="71">
        <v>5.4</v>
      </c>
      <c r="GR137" s="71" t="s">
        <v>3570</v>
      </c>
      <c r="GS137" s="73" t="s">
        <v>626</v>
      </c>
      <c r="GT137" s="71" t="s">
        <v>124</v>
      </c>
      <c r="GU137" s="71">
        <v>335000</v>
      </c>
      <c r="GV137" s="71">
        <v>299000</v>
      </c>
      <c r="GW137" s="71">
        <v>634000</v>
      </c>
      <c r="GX137" s="69"/>
      <c r="GY137" s="69" t="s">
        <v>643</v>
      </c>
      <c r="HC137" s="72" t="s">
        <v>606</v>
      </c>
      <c r="HD137" s="70">
        <v>0</v>
      </c>
      <c r="HE137" s="70" t="s">
        <v>1601</v>
      </c>
      <c r="HF137" s="70">
        <v>0</v>
      </c>
      <c r="HG137" s="70" t="s">
        <v>10347</v>
      </c>
      <c r="HM137" s="51" t="s">
        <v>642</v>
      </c>
      <c r="HR137" s="72" t="s">
        <v>627</v>
      </c>
      <c r="HS137" s="70" t="s">
        <v>124</v>
      </c>
      <c r="HT137" s="70" t="s">
        <v>124</v>
      </c>
      <c r="HU137" s="70" t="s">
        <v>124</v>
      </c>
      <c r="HV137" s="70" t="s">
        <v>124</v>
      </c>
      <c r="HW137" s="50" t="s">
        <v>616</v>
      </c>
      <c r="IL137" s="50" t="s">
        <v>622</v>
      </c>
      <c r="IV137" s="52" t="s">
        <v>621</v>
      </c>
      <c r="JB137" s="73" t="s">
        <v>645</v>
      </c>
      <c r="JC137" s="71" t="s">
        <v>112</v>
      </c>
      <c r="JF137" s="127" t="s">
        <v>629</v>
      </c>
      <c r="JG137" s="70" t="s">
        <v>124</v>
      </c>
      <c r="JH137" s="70" t="s">
        <v>124</v>
      </c>
      <c r="JI137" s="70" t="s">
        <v>124</v>
      </c>
      <c r="JJ137" s="70" t="s">
        <v>124</v>
      </c>
      <c r="JK137" s="71" t="s">
        <v>81</v>
      </c>
      <c r="JL137" s="71">
        <v>2729.33</v>
      </c>
      <c r="JM137" s="71">
        <v>0</v>
      </c>
      <c r="JN137" s="71">
        <v>6249.9</v>
      </c>
      <c r="JO137" s="71">
        <v>0</v>
      </c>
      <c r="JP137" s="51" t="s">
        <v>632</v>
      </c>
      <c r="JU137" s="73" t="s">
        <v>639</v>
      </c>
      <c r="JV137" s="71" t="s">
        <v>124</v>
      </c>
      <c r="JW137" s="71" t="s">
        <v>124</v>
      </c>
      <c r="JX137" s="71" t="s">
        <v>124</v>
      </c>
      <c r="JY137" s="71" t="s">
        <v>124</v>
      </c>
      <c r="JZ137" s="51" t="s">
        <v>633</v>
      </c>
      <c r="KE137" s="50" t="s">
        <v>641</v>
      </c>
    </row>
    <row r="138" spans="1:297" ht="184.5" thickBot="1">
      <c r="F138" s="51" t="s">
        <v>623</v>
      </c>
      <c r="P138" s="72" t="s">
        <v>629</v>
      </c>
      <c r="Q138" s="70" t="s">
        <v>132</v>
      </c>
      <c r="U138" s="73" t="s">
        <v>607</v>
      </c>
      <c r="V138" s="71">
        <v>2827</v>
      </c>
      <c r="W138" s="71" t="s">
        <v>185</v>
      </c>
      <c r="X138" s="71">
        <v>1</v>
      </c>
      <c r="Y138" s="71" t="s">
        <v>5423</v>
      </c>
      <c r="Z138" s="72" t="s">
        <v>629</v>
      </c>
      <c r="AA138" s="70" t="s">
        <v>112</v>
      </c>
      <c r="AE138" s="72" t="s">
        <v>637</v>
      </c>
      <c r="AF138" s="70" t="s">
        <v>1307</v>
      </c>
      <c r="AG138" s="70">
        <v>0</v>
      </c>
      <c r="AH138" s="70">
        <v>44336</v>
      </c>
      <c r="AI138" s="70"/>
      <c r="AJ138" s="72" t="s">
        <v>629</v>
      </c>
      <c r="AK138" s="70" t="s">
        <v>112</v>
      </c>
      <c r="AY138" s="50" t="s">
        <v>631</v>
      </c>
      <c r="BD138" s="71" t="s">
        <v>6964</v>
      </c>
      <c r="BE138" s="71">
        <v>0</v>
      </c>
      <c r="BF138" s="71">
        <v>46</v>
      </c>
      <c r="BG138" s="71">
        <v>2</v>
      </c>
      <c r="BS138" s="52">
        <v>88.63</v>
      </c>
      <c r="CH138" s="51" t="s">
        <v>623</v>
      </c>
      <c r="CM138" s="72" t="s">
        <v>646</v>
      </c>
      <c r="CN138" s="70" t="s">
        <v>112</v>
      </c>
      <c r="CR138" s="52" t="s">
        <v>8600</v>
      </c>
      <c r="CW138" s="73" t="s">
        <v>630</v>
      </c>
      <c r="CX138" s="71" t="s">
        <v>112</v>
      </c>
      <c r="DG138" s="69"/>
      <c r="DH138" s="69" t="s">
        <v>701</v>
      </c>
      <c r="DL138" s="51" t="s">
        <v>654</v>
      </c>
      <c r="DV138" s="50" t="s">
        <v>618</v>
      </c>
      <c r="EA138" s="73" t="s">
        <v>626</v>
      </c>
      <c r="EB138" s="71" t="s">
        <v>132</v>
      </c>
      <c r="EU138" s="72" t="s">
        <v>644</v>
      </c>
      <c r="EV138" s="70" t="s">
        <v>132</v>
      </c>
      <c r="EZ138" s="51" t="s">
        <v>650</v>
      </c>
      <c r="FE138" s="73" t="s">
        <v>630</v>
      </c>
      <c r="FF138" s="71" t="s">
        <v>132</v>
      </c>
      <c r="FJ138" s="72" t="s">
        <v>648</v>
      </c>
      <c r="FK138" s="70" t="s">
        <v>132</v>
      </c>
      <c r="FO138" s="73" t="s">
        <v>628</v>
      </c>
      <c r="FP138" s="71" t="s">
        <v>124</v>
      </c>
      <c r="FQ138" s="71" t="s">
        <v>124</v>
      </c>
      <c r="FR138" s="71" t="s">
        <v>124</v>
      </c>
      <c r="FS138" s="71" t="s">
        <v>124</v>
      </c>
      <c r="FT138" s="72" t="s">
        <v>640</v>
      </c>
      <c r="FU138" s="70" t="s">
        <v>124</v>
      </c>
      <c r="FV138" s="70">
        <v>79477.399999999994</v>
      </c>
      <c r="FW138" s="70">
        <v>2135236.2000000002</v>
      </c>
      <c r="FX138" s="70">
        <v>22147136</v>
      </c>
      <c r="FY138" s="73"/>
      <c r="FZ138" s="73"/>
      <c r="GA138" s="73"/>
      <c r="GD138" s="73" t="s">
        <v>626</v>
      </c>
      <c r="GE138" s="71" t="s">
        <v>124</v>
      </c>
      <c r="GF138" s="71">
        <v>268516.89</v>
      </c>
      <c r="GG138" s="71">
        <v>736900.65</v>
      </c>
      <c r="GH138" s="139">
        <v>1005417.54</v>
      </c>
      <c r="GI138" s="72" t="s">
        <v>629</v>
      </c>
      <c r="GJ138" s="70" t="s">
        <v>124</v>
      </c>
      <c r="GK138" s="70" t="s">
        <v>124</v>
      </c>
      <c r="GL138" s="70" t="s">
        <v>124</v>
      </c>
      <c r="GM138" s="70" t="s">
        <v>124</v>
      </c>
      <c r="GN138" s="127" t="s">
        <v>614</v>
      </c>
      <c r="GO138" s="72"/>
      <c r="GP138" s="70" t="s">
        <v>124</v>
      </c>
      <c r="GQ138" s="72"/>
      <c r="GR138" s="72"/>
      <c r="GS138" s="72" t="s">
        <v>627</v>
      </c>
      <c r="GT138" s="70" t="s">
        <v>124</v>
      </c>
      <c r="GU138" s="70">
        <v>20000</v>
      </c>
      <c r="GV138" s="70">
        <v>13000</v>
      </c>
      <c r="GW138" s="70">
        <v>33000</v>
      </c>
      <c r="GX138" s="72" t="s">
        <v>644</v>
      </c>
      <c r="GY138" s="70" t="s">
        <v>112</v>
      </c>
      <c r="HC138" s="73" t="s">
        <v>607</v>
      </c>
      <c r="HD138" s="71">
        <v>10111</v>
      </c>
      <c r="HE138" s="71" t="s">
        <v>185</v>
      </c>
      <c r="HF138" s="71">
        <v>0.87</v>
      </c>
      <c r="HG138" s="71" t="s">
        <v>10348</v>
      </c>
      <c r="HM138" s="126"/>
      <c r="HN138" s="69" t="s">
        <v>643</v>
      </c>
      <c r="HR138" s="73" t="s">
        <v>628</v>
      </c>
      <c r="HS138" s="71" t="s">
        <v>124</v>
      </c>
      <c r="HT138" s="71">
        <v>0</v>
      </c>
      <c r="HU138" s="71">
        <v>0</v>
      </c>
      <c r="HV138" s="71">
        <v>0</v>
      </c>
      <c r="IG138" s="51" t="s">
        <v>700</v>
      </c>
      <c r="JB138" s="72" t="s">
        <v>646</v>
      </c>
      <c r="JC138" s="70" t="s">
        <v>112</v>
      </c>
      <c r="JF138" s="130" t="s">
        <v>639</v>
      </c>
      <c r="JG138" s="71" t="s">
        <v>124</v>
      </c>
      <c r="JH138" s="71" t="s">
        <v>124</v>
      </c>
      <c r="JI138" s="71" t="s">
        <v>124</v>
      </c>
      <c r="JJ138" s="71" t="s">
        <v>124</v>
      </c>
      <c r="JK138" s="70" t="s">
        <v>1862</v>
      </c>
      <c r="JL138" s="70">
        <v>1792.79</v>
      </c>
      <c r="JM138" s="70">
        <v>0</v>
      </c>
      <c r="JN138" s="70">
        <v>20298.77</v>
      </c>
      <c r="JO138" s="70">
        <v>0</v>
      </c>
      <c r="JP138" s="126"/>
      <c r="JQ138" s="69" t="s">
        <v>633</v>
      </c>
      <c r="JR138" s="69" t="s">
        <v>634</v>
      </c>
      <c r="JS138" s="69" t="s">
        <v>635</v>
      </c>
      <c r="JT138" s="69" t="s">
        <v>636</v>
      </c>
      <c r="JU138" s="72" t="s">
        <v>640</v>
      </c>
      <c r="JV138" s="70" t="s">
        <v>124</v>
      </c>
      <c r="JW138" s="70">
        <v>17239</v>
      </c>
      <c r="JX138" s="70">
        <v>251990</v>
      </c>
      <c r="JY138" s="70">
        <v>269229</v>
      </c>
      <c r="JZ138" s="52" t="s">
        <v>638</v>
      </c>
      <c r="KJ138" s="51" t="s">
        <v>633</v>
      </c>
    </row>
    <row r="139" spans="1:297" ht="92.5" thickBot="1">
      <c r="A139" s="50" t="s">
        <v>619</v>
      </c>
      <c r="F139" s="69"/>
      <c r="G139" s="69" t="s">
        <v>624</v>
      </c>
      <c r="P139" s="73" t="s">
        <v>630</v>
      </c>
      <c r="Q139" s="71" t="s">
        <v>132</v>
      </c>
      <c r="U139" s="72" t="s">
        <v>608</v>
      </c>
      <c r="V139" s="70">
        <v>0</v>
      </c>
      <c r="W139" s="70" t="s">
        <v>1601</v>
      </c>
      <c r="X139" s="72"/>
      <c r="Y139" s="72"/>
      <c r="Z139" s="73" t="s">
        <v>630</v>
      </c>
      <c r="AA139" s="71" t="s">
        <v>112</v>
      </c>
      <c r="AE139" s="73" t="s">
        <v>626</v>
      </c>
      <c r="AF139" s="71" t="s">
        <v>124</v>
      </c>
      <c r="AG139" s="71">
        <v>53094</v>
      </c>
      <c r="AH139" s="71">
        <v>516788</v>
      </c>
      <c r="AI139" s="71"/>
      <c r="AJ139" s="73" t="s">
        <v>630</v>
      </c>
      <c r="AK139" s="71" t="s">
        <v>132</v>
      </c>
      <c r="AT139" s="51" t="s">
        <v>620</v>
      </c>
      <c r="BD139" s="70" t="s">
        <v>6965</v>
      </c>
      <c r="BE139" s="70">
        <v>0</v>
      </c>
      <c r="BF139" s="70">
        <v>46</v>
      </c>
      <c r="BG139" s="70">
        <v>2</v>
      </c>
      <c r="BI139" s="51" t="s">
        <v>600</v>
      </c>
      <c r="BN139" s="51" t="s">
        <v>655</v>
      </c>
      <c r="BX139" s="51" t="s">
        <v>655</v>
      </c>
      <c r="CH139" s="69"/>
      <c r="CI139" s="69" t="s">
        <v>624</v>
      </c>
      <c r="CM139" s="73" t="s">
        <v>647</v>
      </c>
      <c r="CN139" s="71" t="s">
        <v>112</v>
      </c>
      <c r="CW139" s="50" t="s">
        <v>631</v>
      </c>
      <c r="DG139" s="72" t="s">
        <v>72</v>
      </c>
      <c r="DH139" s="70" t="s">
        <v>4908</v>
      </c>
      <c r="DL139" s="52">
        <v>0</v>
      </c>
      <c r="DQ139" s="50" t="s">
        <v>619</v>
      </c>
      <c r="EA139" s="72" t="s">
        <v>627</v>
      </c>
      <c r="EB139" s="70" t="s">
        <v>112</v>
      </c>
      <c r="EU139" s="73" t="s">
        <v>645</v>
      </c>
      <c r="EV139" s="71" t="s">
        <v>112</v>
      </c>
      <c r="FE139" s="50" t="s">
        <v>631</v>
      </c>
      <c r="FJ139" s="50" t="s">
        <v>649</v>
      </c>
      <c r="FO139" s="72" t="s">
        <v>629</v>
      </c>
      <c r="FP139" s="70" t="s">
        <v>124</v>
      </c>
      <c r="FQ139" s="70" t="s">
        <v>124</v>
      </c>
      <c r="FR139" s="70" t="s">
        <v>124</v>
      </c>
      <c r="FS139" s="70" t="s">
        <v>124</v>
      </c>
      <c r="FT139" s="50" t="s">
        <v>641</v>
      </c>
      <c r="FY139" s="72"/>
      <c r="FZ139" s="72"/>
      <c r="GA139" s="72"/>
      <c r="GD139" s="72" t="s">
        <v>627</v>
      </c>
      <c r="GE139" s="70" t="s">
        <v>124</v>
      </c>
      <c r="GF139" s="70">
        <v>0</v>
      </c>
      <c r="GG139" s="70">
        <v>41683.660000000003</v>
      </c>
      <c r="GH139" s="125">
        <v>41683.660000000003</v>
      </c>
      <c r="GI139" s="73" t="s">
        <v>639</v>
      </c>
      <c r="GJ139" s="71" t="s">
        <v>124</v>
      </c>
      <c r="GK139" s="71">
        <v>2643</v>
      </c>
      <c r="GL139" s="71" t="s">
        <v>124</v>
      </c>
      <c r="GM139" s="71">
        <v>2643</v>
      </c>
      <c r="GN139" s="130" t="s">
        <v>615</v>
      </c>
      <c r="GO139" s="73"/>
      <c r="GP139" s="71" t="s">
        <v>124</v>
      </c>
      <c r="GQ139" s="73"/>
      <c r="GR139" s="73"/>
      <c r="GS139" s="73" t="s">
        <v>628</v>
      </c>
      <c r="GT139" s="71" t="s">
        <v>124</v>
      </c>
      <c r="GU139" s="71" t="s">
        <v>124</v>
      </c>
      <c r="GV139" s="71" t="s">
        <v>124</v>
      </c>
      <c r="GW139" s="71" t="s">
        <v>124</v>
      </c>
      <c r="GX139" s="73" t="s">
        <v>645</v>
      </c>
      <c r="GY139" s="71" t="s">
        <v>132</v>
      </c>
      <c r="HC139" s="72" t="s">
        <v>608</v>
      </c>
      <c r="HD139" s="70">
        <v>0</v>
      </c>
      <c r="HE139" s="70" t="s">
        <v>1601</v>
      </c>
      <c r="HF139" s="70">
        <v>0</v>
      </c>
      <c r="HG139" s="70" t="s">
        <v>10349</v>
      </c>
      <c r="HH139" s="51" t="s">
        <v>623</v>
      </c>
      <c r="HM139" s="127" t="s">
        <v>644</v>
      </c>
      <c r="HN139" s="70" t="s">
        <v>132</v>
      </c>
      <c r="HR139" s="72" t="s">
        <v>629</v>
      </c>
      <c r="HS139" s="70" t="s">
        <v>124</v>
      </c>
      <c r="HT139" s="70" t="s">
        <v>124</v>
      </c>
      <c r="HU139" s="70" t="s">
        <v>124</v>
      </c>
      <c r="HV139" s="70" t="s">
        <v>124</v>
      </c>
      <c r="IB139" s="51" t="s">
        <v>642</v>
      </c>
      <c r="IG139" s="69"/>
      <c r="IH139" s="69" t="s">
        <v>701</v>
      </c>
      <c r="IQ139" s="51" t="s">
        <v>642</v>
      </c>
      <c r="IV139" s="50" t="s">
        <v>622</v>
      </c>
      <c r="JB139" s="73" t="s">
        <v>647</v>
      </c>
      <c r="JC139" s="71" t="s">
        <v>112</v>
      </c>
      <c r="JF139" s="127" t="s">
        <v>640</v>
      </c>
      <c r="JG139" s="70" t="s">
        <v>124</v>
      </c>
      <c r="JH139" s="70">
        <v>10301</v>
      </c>
      <c r="JI139" s="70">
        <v>315369</v>
      </c>
      <c r="JJ139" s="70">
        <v>325670</v>
      </c>
      <c r="JK139" s="71" t="s">
        <v>1693</v>
      </c>
      <c r="JL139" s="71">
        <v>25258.05</v>
      </c>
      <c r="JM139" s="71">
        <v>0</v>
      </c>
      <c r="JN139" s="71">
        <v>43109.83</v>
      </c>
      <c r="JO139" s="71">
        <v>0</v>
      </c>
      <c r="JP139" s="127" t="s">
        <v>637</v>
      </c>
      <c r="JQ139" s="70" t="s">
        <v>1307</v>
      </c>
      <c r="JR139" s="70">
        <v>0</v>
      </c>
      <c r="JS139" s="70">
        <v>44300.32</v>
      </c>
      <c r="JT139" s="70">
        <v>44300.32</v>
      </c>
      <c r="JU139" s="50" t="s">
        <v>641</v>
      </c>
      <c r="KJ139" s="52" t="s">
        <v>638</v>
      </c>
    </row>
    <row r="140" spans="1:297" ht="144.5" thickBot="1">
      <c r="F140" s="72" t="s">
        <v>625</v>
      </c>
      <c r="G140" s="70" t="s">
        <v>132</v>
      </c>
      <c r="K140" s="50" t="s">
        <v>619</v>
      </c>
      <c r="P140" s="50" t="s">
        <v>631</v>
      </c>
      <c r="U140" s="73" t="s">
        <v>609</v>
      </c>
      <c r="V140" s="71">
        <v>2887</v>
      </c>
      <c r="W140" s="71" t="s">
        <v>236</v>
      </c>
      <c r="X140" s="71">
        <v>1</v>
      </c>
      <c r="Y140" s="71" t="s">
        <v>5424</v>
      </c>
      <c r="Z140" s="50" t="s">
        <v>631</v>
      </c>
      <c r="AE140" s="72" t="s">
        <v>627</v>
      </c>
      <c r="AF140" s="70" t="s">
        <v>124</v>
      </c>
      <c r="AG140" s="72"/>
      <c r="AH140" s="72"/>
      <c r="AI140" s="72"/>
      <c r="AJ140" s="50" t="s">
        <v>631</v>
      </c>
      <c r="AO140" s="51" t="s">
        <v>650</v>
      </c>
      <c r="AT140" s="52" t="s">
        <v>621</v>
      </c>
      <c r="BD140" s="71" t="s">
        <v>6966</v>
      </c>
      <c r="BE140" s="71">
        <v>0</v>
      </c>
      <c r="BF140" s="71">
        <v>46</v>
      </c>
      <c r="BG140" s="71">
        <v>2</v>
      </c>
      <c r="BI140" s="52" t="s">
        <v>185</v>
      </c>
      <c r="BN140" s="52" t="s">
        <v>124</v>
      </c>
      <c r="BS140" s="51" t="s">
        <v>654</v>
      </c>
      <c r="BX140" s="52">
        <v>0</v>
      </c>
      <c r="CH140" s="72" t="s">
        <v>625</v>
      </c>
      <c r="CI140" s="70" t="s">
        <v>132</v>
      </c>
      <c r="CM140" s="72" t="s">
        <v>648</v>
      </c>
      <c r="CN140" s="70" t="s">
        <v>112</v>
      </c>
      <c r="CR140" s="50" t="s">
        <v>806</v>
      </c>
      <c r="DG140" s="73" t="s">
        <v>703</v>
      </c>
      <c r="DH140" s="71" t="s">
        <v>4908</v>
      </c>
      <c r="EA140" s="73" t="s">
        <v>628</v>
      </c>
      <c r="EB140" s="71" t="s">
        <v>112</v>
      </c>
      <c r="EF140" s="51" t="s">
        <v>617</v>
      </c>
      <c r="EK140" s="51" t="s">
        <v>620</v>
      </c>
      <c r="EP140" s="51" t="s">
        <v>620</v>
      </c>
      <c r="EU140" s="72" t="s">
        <v>646</v>
      </c>
      <c r="EV140" s="70" t="s">
        <v>112</v>
      </c>
      <c r="EZ140" s="51" t="s">
        <v>651</v>
      </c>
      <c r="FO140" s="73" t="s">
        <v>639</v>
      </c>
      <c r="FP140" s="71" t="s">
        <v>124</v>
      </c>
      <c r="FQ140" s="73"/>
      <c r="FR140" s="71" t="s">
        <v>124</v>
      </c>
      <c r="FS140" s="73"/>
      <c r="FY140" s="73"/>
      <c r="FZ140" s="73"/>
      <c r="GA140" s="73"/>
      <c r="GD140" s="73" t="s">
        <v>628</v>
      </c>
      <c r="GE140" s="71" t="s">
        <v>124</v>
      </c>
      <c r="GF140" s="71">
        <v>0</v>
      </c>
      <c r="GG140" s="71">
        <v>1211.1500000000001</v>
      </c>
      <c r="GH140" s="139">
        <v>1211.1500000000001</v>
      </c>
      <c r="GI140" s="72" t="s">
        <v>640</v>
      </c>
      <c r="GJ140" s="70" t="s">
        <v>124</v>
      </c>
      <c r="GK140" s="70">
        <v>420574</v>
      </c>
      <c r="GL140" s="70">
        <v>2076020</v>
      </c>
      <c r="GM140" s="70">
        <v>2496594</v>
      </c>
      <c r="GN140" s="127" t="s">
        <v>36</v>
      </c>
      <c r="GO140" s="72"/>
      <c r="GP140" s="70" t="s">
        <v>124</v>
      </c>
      <c r="GQ140" s="72"/>
      <c r="GR140" s="72"/>
      <c r="GS140" s="72" t="s">
        <v>629</v>
      </c>
      <c r="GT140" s="70" t="s">
        <v>124</v>
      </c>
      <c r="GU140" s="70">
        <v>45000</v>
      </c>
      <c r="GV140" s="70">
        <v>30787</v>
      </c>
      <c r="GW140" s="70">
        <v>75787</v>
      </c>
      <c r="GX140" s="72" t="s">
        <v>646</v>
      </c>
      <c r="GY140" s="70" t="s">
        <v>112</v>
      </c>
      <c r="HC140" s="73" t="s">
        <v>609</v>
      </c>
      <c r="HD140" s="71">
        <v>0</v>
      </c>
      <c r="HE140" s="71" t="s">
        <v>1601</v>
      </c>
      <c r="HF140" s="71">
        <v>0</v>
      </c>
      <c r="HG140" s="71" t="s">
        <v>10350</v>
      </c>
      <c r="HH140" s="69"/>
      <c r="HI140" s="69" t="s">
        <v>624</v>
      </c>
      <c r="HM140" s="130" t="s">
        <v>645</v>
      </c>
      <c r="HN140" s="71" t="s">
        <v>112</v>
      </c>
      <c r="HR140" s="73" t="s">
        <v>639</v>
      </c>
      <c r="HS140" s="71" t="s">
        <v>124</v>
      </c>
      <c r="HT140" s="71">
        <v>523</v>
      </c>
      <c r="HU140" s="71" t="s">
        <v>124</v>
      </c>
      <c r="HV140" s="71">
        <v>523</v>
      </c>
      <c r="HW140" s="51" t="s">
        <v>617</v>
      </c>
      <c r="IB140" s="69"/>
      <c r="IC140" s="69" t="s">
        <v>643</v>
      </c>
      <c r="IG140" s="72" t="s">
        <v>72</v>
      </c>
      <c r="IH140" s="70" t="s">
        <v>4908</v>
      </c>
      <c r="IL140" s="51" t="s">
        <v>623</v>
      </c>
      <c r="IQ140" s="69"/>
      <c r="IR140" s="69" t="s">
        <v>643</v>
      </c>
      <c r="JB140" s="72" t="s">
        <v>648</v>
      </c>
      <c r="JC140" s="70" t="s">
        <v>132</v>
      </c>
      <c r="JF140" s="50" t="s">
        <v>641</v>
      </c>
      <c r="JK140" s="70" t="s">
        <v>1866</v>
      </c>
      <c r="JL140" s="70">
        <v>5201.07</v>
      </c>
      <c r="JM140" s="70">
        <v>0</v>
      </c>
      <c r="JN140" s="70">
        <v>12710.33</v>
      </c>
      <c r="JO140" s="70">
        <v>0</v>
      </c>
      <c r="JP140" s="130" t="s">
        <v>626</v>
      </c>
      <c r="JQ140" s="71" t="s">
        <v>124</v>
      </c>
      <c r="JR140" s="71">
        <v>0</v>
      </c>
      <c r="JS140" s="71">
        <v>501926.34</v>
      </c>
      <c r="JT140" s="71">
        <v>501926.34</v>
      </c>
      <c r="JZ140" s="51" t="s">
        <v>653</v>
      </c>
      <c r="KE140" s="51" t="s">
        <v>642</v>
      </c>
    </row>
    <row r="141" spans="1:297" ht="92.5" thickBot="1">
      <c r="F141" s="73" t="s">
        <v>626</v>
      </c>
      <c r="G141" s="71" t="s">
        <v>132</v>
      </c>
      <c r="U141" s="72" t="s">
        <v>610</v>
      </c>
      <c r="V141" s="70">
        <v>0</v>
      </c>
      <c r="W141" s="70" t="s">
        <v>1601</v>
      </c>
      <c r="X141" s="72"/>
      <c r="Y141" s="72"/>
      <c r="AE141" s="73" t="s">
        <v>628</v>
      </c>
      <c r="AF141" s="71" t="s">
        <v>124</v>
      </c>
      <c r="AG141" s="71" t="s">
        <v>124</v>
      </c>
      <c r="AH141" s="71" t="s">
        <v>124</v>
      </c>
      <c r="AI141" s="71"/>
      <c r="AY141" s="51" t="s">
        <v>632</v>
      </c>
      <c r="BD141" s="70" t="s">
        <v>6967</v>
      </c>
      <c r="BE141" s="70">
        <v>22.74</v>
      </c>
      <c r="BF141" s="70">
        <v>46</v>
      </c>
      <c r="BG141" s="70">
        <v>2</v>
      </c>
      <c r="BS141" s="52">
        <v>0</v>
      </c>
      <c r="CH141" s="73" t="s">
        <v>626</v>
      </c>
      <c r="CI141" s="71" t="s">
        <v>132</v>
      </c>
      <c r="CM141" s="50" t="s">
        <v>649</v>
      </c>
      <c r="DG141" s="72" t="s">
        <v>704</v>
      </c>
      <c r="DH141" s="70" t="s">
        <v>4908</v>
      </c>
      <c r="DL141" s="51" t="s">
        <v>655</v>
      </c>
      <c r="DV141" s="50" t="s">
        <v>619</v>
      </c>
      <c r="EA141" s="72" t="s">
        <v>629</v>
      </c>
      <c r="EB141" s="70" t="s">
        <v>112</v>
      </c>
      <c r="EF141" s="52" t="s">
        <v>182</v>
      </c>
      <c r="EK141" s="52" t="s">
        <v>3363</v>
      </c>
      <c r="EP141" s="52" t="s">
        <v>621</v>
      </c>
      <c r="EU141" s="73" t="s">
        <v>647</v>
      </c>
      <c r="EV141" s="71" t="s">
        <v>112</v>
      </c>
      <c r="EZ141" s="52" t="s">
        <v>663</v>
      </c>
      <c r="FO141" s="72" t="s">
        <v>640</v>
      </c>
      <c r="FP141" s="70" t="s">
        <v>124</v>
      </c>
      <c r="FQ141" s="70">
        <v>0</v>
      </c>
      <c r="FR141" s="70">
        <v>6134530</v>
      </c>
      <c r="FS141" s="70">
        <v>6134530</v>
      </c>
      <c r="FY141" s="72"/>
      <c r="FZ141" s="72"/>
      <c r="GA141" s="72"/>
      <c r="GD141" s="72" t="s">
        <v>629</v>
      </c>
      <c r="GE141" s="70" t="s">
        <v>124</v>
      </c>
      <c r="GF141" s="70">
        <v>0</v>
      </c>
      <c r="GG141" s="70">
        <v>16597.63</v>
      </c>
      <c r="GH141" s="125">
        <v>16597.63</v>
      </c>
      <c r="GI141" s="50" t="s">
        <v>641</v>
      </c>
      <c r="GN141" s="50" t="s">
        <v>616</v>
      </c>
      <c r="GS141" s="73" t="s">
        <v>639</v>
      </c>
      <c r="GT141" s="71" t="s">
        <v>124</v>
      </c>
      <c r="GU141" s="73"/>
      <c r="GV141" s="71" t="s">
        <v>124</v>
      </c>
      <c r="GW141" s="73"/>
      <c r="GX141" s="73" t="s">
        <v>647</v>
      </c>
      <c r="GY141" s="71" t="s">
        <v>112</v>
      </c>
      <c r="HC141" s="72" t="s">
        <v>610</v>
      </c>
      <c r="HD141" s="70">
        <v>0</v>
      </c>
      <c r="HE141" s="70" t="s">
        <v>1601</v>
      </c>
      <c r="HF141" s="70">
        <v>0</v>
      </c>
      <c r="HG141" s="70" t="s">
        <v>10351</v>
      </c>
      <c r="HH141" s="72" t="s">
        <v>625</v>
      </c>
      <c r="HI141" s="70" t="s">
        <v>132</v>
      </c>
      <c r="HM141" s="127" t="s">
        <v>646</v>
      </c>
      <c r="HN141" s="70" t="s">
        <v>112</v>
      </c>
      <c r="HR141" s="72" t="s">
        <v>640</v>
      </c>
      <c r="HS141" s="70" t="s">
        <v>124</v>
      </c>
      <c r="HT141" s="70">
        <v>3398</v>
      </c>
      <c r="HU141" s="70">
        <v>1970771</v>
      </c>
      <c r="HV141" s="70">
        <v>1974169</v>
      </c>
      <c r="HW141" s="52" t="s">
        <v>240</v>
      </c>
      <c r="IB141" s="72" t="s">
        <v>644</v>
      </c>
      <c r="IC141" s="70" t="s">
        <v>132</v>
      </c>
      <c r="IG141" s="73" t="s">
        <v>703</v>
      </c>
      <c r="IH141" s="71" t="s">
        <v>4908</v>
      </c>
      <c r="IL141" s="69"/>
      <c r="IM141" s="69" t="s">
        <v>624</v>
      </c>
      <c r="IQ141" s="72" t="s">
        <v>644</v>
      </c>
      <c r="IR141" s="70" t="s">
        <v>132</v>
      </c>
      <c r="JB141" s="50" t="s">
        <v>649</v>
      </c>
      <c r="JK141" s="71" t="s">
        <v>577</v>
      </c>
      <c r="JL141" s="71">
        <v>89273.25</v>
      </c>
      <c r="JM141" s="71">
        <v>0</v>
      </c>
      <c r="JN141" s="71">
        <v>214411.83</v>
      </c>
      <c r="JO141" s="71">
        <v>0</v>
      </c>
      <c r="JP141" s="127" t="s">
        <v>627</v>
      </c>
      <c r="JQ141" s="70" t="s">
        <v>124</v>
      </c>
      <c r="JR141" s="70">
        <v>0</v>
      </c>
      <c r="JS141" s="70">
        <v>588.88</v>
      </c>
      <c r="JT141" s="70">
        <v>588.88</v>
      </c>
      <c r="JZ141" s="52">
        <v>4274.22</v>
      </c>
      <c r="KE141" s="69"/>
      <c r="KF141" s="69" t="s">
        <v>643</v>
      </c>
      <c r="KJ141" s="51" t="s">
        <v>653</v>
      </c>
    </row>
    <row r="142" spans="1:297" ht="69.5" thickBot="1">
      <c r="A142" s="51" t="s">
        <v>620</v>
      </c>
      <c r="F142" s="72" t="s">
        <v>627</v>
      </c>
      <c r="G142" s="70" t="s">
        <v>112</v>
      </c>
      <c r="U142" s="73" t="s">
        <v>611</v>
      </c>
      <c r="V142" s="71">
        <v>0</v>
      </c>
      <c r="W142" s="71" t="s">
        <v>1601</v>
      </c>
      <c r="X142" s="73"/>
      <c r="Y142" s="73"/>
      <c r="AE142" s="72" t="s">
        <v>629</v>
      </c>
      <c r="AF142" s="70" t="s">
        <v>124</v>
      </c>
      <c r="AG142" s="70" t="s">
        <v>124</v>
      </c>
      <c r="AH142" s="70" t="s">
        <v>124</v>
      </c>
      <c r="AI142" s="70"/>
      <c r="AO142" s="51" t="s">
        <v>651</v>
      </c>
      <c r="AT142" s="50" t="s">
        <v>622</v>
      </c>
      <c r="AY142" s="69"/>
      <c r="AZ142" s="69" t="s">
        <v>633</v>
      </c>
      <c r="BA142" s="69" t="s">
        <v>634</v>
      </c>
      <c r="BB142" s="69" t="s">
        <v>635</v>
      </c>
      <c r="BC142" s="69" t="s">
        <v>636</v>
      </c>
      <c r="BD142" s="71" t="s">
        <v>6968</v>
      </c>
      <c r="BE142" s="71">
        <v>6.69</v>
      </c>
      <c r="BF142" s="71">
        <v>46</v>
      </c>
      <c r="BG142" s="71">
        <v>2</v>
      </c>
      <c r="BI142" s="50" t="s">
        <v>601</v>
      </c>
      <c r="BN142" s="51" t="s">
        <v>656</v>
      </c>
      <c r="BX142" s="51" t="s">
        <v>656</v>
      </c>
      <c r="CH142" s="72" t="s">
        <v>627</v>
      </c>
      <c r="CI142" s="70" t="s">
        <v>112</v>
      </c>
      <c r="CW142" s="51" t="s">
        <v>632</v>
      </c>
      <c r="DG142" s="50" t="s">
        <v>725</v>
      </c>
      <c r="DL142" s="52">
        <v>0</v>
      </c>
      <c r="DQ142" s="51" t="s">
        <v>620</v>
      </c>
      <c r="EA142" s="73" t="s">
        <v>630</v>
      </c>
      <c r="EB142" s="71" t="s">
        <v>132</v>
      </c>
      <c r="EU142" s="72" t="s">
        <v>648</v>
      </c>
      <c r="EV142" s="70" t="s">
        <v>112</v>
      </c>
      <c r="FE142" s="51" t="s">
        <v>632</v>
      </c>
      <c r="FJ142" s="51" t="s">
        <v>650</v>
      </c>
      <c r="FO142" s="50" t="s">
        <v>641</v>
      </c>
      <c r="FT142" s="51" t="s">
        <v>642</v>
      </c>
      <c r="FY142" s="73"/>
      <c r="FZ142" s="73"/>
      <c r="GA142" s="73"/>
      <c r="GD142" s="73" t="s">
        <v>639</v>
      </c>
      <c r="GE142" s="71" t="s">
        <v>124</v>
      </c>
      <c r="GF142" s="71">
        <v>0</v>
      </c>
      <c r="GG142" s="71" t="s">
        <v>124</v>
      </c>
      <c r="GH142" s="139">
        <v>0</v>
      </c>
      <c r="GS142" s="72" t="s">
        <v>640</v>
      </c>
      <c r="GT142" s="70" t="s">
        <v>124</v>
      </c>
      <c r="GU142" s="70">
        <v>400000</v>
      </c>
      <c r="GV142" s="70">
        <v>342787</v>
      </c>
      <c r="GW142" s="70">
        <v>742787</v>
      </c>
      <c r="GX142" s="72" t="s">
        <v>648</v>
      </c>
      <c r="GY142" s="70" t="s">
        <v>132</v>
      </c>
      <c r="HC142" s="73" t="s">
        <v>611</v>
      </c>
      <c r="HD142" s="71">
        <v>4127</v>
      </c>
      <c r="HE142" s="71" t="s">
        <v>185</v>
      </c>
      <c r="HF142" s="71">
        <v>0.36</v>
      </c>
      <c r="HG142" s="71" t="s">
        <v>10352</v>
      </c>
      <c r="HH142" s="73" t="s">
        <v>626</v>
      </c>
      <c r="HI142" s="71" t="s">
        <v>132</v>
      </c>
      <c r="HM142" s="130" t="s">
        <v>647</v>
      </c>
      <c r="HN142" s="71" t="s">
        <v>112</v>
      </c>
      <c r="HR142" s="50" t="s">
        <v>641</v>
      </c>
      <c r="IB142" s="73" t="s">
        <v>645</v>
      </c>
      <c r="IC142" s="71" t="s">
        <v>132</v>
      </c>
      <c r="IG142" s="72" t="s">
        <v>704</v>
      </c>
      <c r="IH142" s="70" t="s">
        <v>1806</v>
      </c>
      <c r="IL142" s="72" t="s">
        <v>625</v>
      </c>
      <c r="IM142" s="70" t="s">
        <v>132</v>
      </c>
      <c r="IQ142" s="73" t="s">
        <v>645</v>
      </c>
      <c r="IR142" s="71" t="s">
        <v>112</v>
      </c>
      <c r="IV142" s="51" t="s">
        <v>623</v>
      </c>
      <c r="JK142" s="70" t="s">
        <v>1413</v>
      </c>
      <c r="JL142" s="70">
        <v>11380.2</v>
      </c>
      <c r="JM142" s="70">
        <v>0</v>
      </c>
      <c r="JN142" s="70">
        <v>23625.09</v>
      </c>
      <c r="JO142" s="70">
        <v>0</v>
      </c>
      <c r="JP142" s="130" t="s">
        <v>628</v>
      </c>
      <c r="JQ142" s="71" t="s">
        <v>124</v>
      </c>
      <c r="JR142" s="71" t="s">
        <v>124</v>
      </c>
      <c r="JS142" s="71" t="s">
        <v>124</v>
      </c>
      <c r="JT142" s="71" t="s">
        <v>124</v>
      </c>
      <c r="JU142" s="51" t="s">
        <v>642</v>
      </c>
      <c r="KE142" s="72" t="s">
        <v>644</v>
      </c>
      <c r="KF142" s="70" t="s">
        <v>132</v>
      </c>
      <c r="KJ142" s="52">
        <v>11.15</v>
      </c>
    </row>
    <row r="143" spans="1:297" ht="92.5" thickBot="1">
      <c r="A143" s="52" t="s">
        <v>621</v>
      </c>
      <c r="F143" s="73" t="s">
        <v>628</v>
      </c>
      <c r="G143" s="71" t="s">
        <v>112</v>
      </c>
      <c r="K143" s="51" t="s">
        <v>620</v>
      </c>
      <c r="P143" s="51" t="s">
        <v>632</v>
      </c>
      <c r="U143" s="72" t="s">
        <v>612</v>
      </c>
      <c r="V143" s="70">
        <v>0</v>
      </c>
      <c r="W143" s="70" t="s">
        <v>1601</v>
      </c>
      <c r="X143" s="72"/>
      <c r="Y143" s="72"/>
      <c r="Z143" s="51" t="s">
        <v>632</v>
      </c>
      <c r="AE143" s="73" t="s">
        <v>639</v>
      </c>
      <c r="AF143" s="71" t="s">
        <v>124</v>
      </c>
      <c r="AG143" s="71">
        <v>5849</v>
      </c>
      <c r="AH143" s="71" t="s">
        <v>124</v>
      </c>
      <c r="AI143" s="71"/>
      <c r="AJ143" s="51" t="s">
        <v>632</v>
      </c>
      <c r="AO143" s="52" t="s">
        <v>652</v>
      </c>
      <c r="AY143" s="72" t="s">
        <v>637</v>
      </c>
      <c r="AZ143" s="70" t="s">
        <v>638</v>
      </c>
      <c r="BA143" s="70">
        <v>0</v>
      </c>
      <c r="BB143" s="70">
        <v>4426.96</v>
      </c>
      <c r="BC143" s="70">
        <v>4426.96</v>
      </c>
      <c r="BD143" s="70" t="s">
        <v>6969</v>
      </c>
      <c r="BE143" s="70">
        <v>0</v>
      </c>
      <c r="BF143" s="70">
        <v>55.63</v>
      </c>
      <c r="BG143" s="70">
        <v>12.39</v>
      </c>
      <c r="BN143" s="52" t="s">
        <v>124</v>
      </c>
      <c r="BS143" s="51" t="s">
        <v>655</v>
      </c>
      <c r="BX143" s="52" t="s">
        <v>124</v>
      </c>
      <c r="CH143" s="73" t="s">
        <v>628</v>
      </c>
      <c r="CI143" s="71" t="s">
        <v>112</v>
      </c>
      <c r="CR143" s="51" t="s">
        <v>807</v>
      </c>
      <c r="CW143" s="69"/>
      <c r="CX143" s="69" t="s">
        <v>633</v>
      </c>
      <c r="CY143" s="69" t="s">
        <v>634</v>
      </c>
      <c r="CZ143" s="69" t="s">
        <v>635</v>
      </c>
      <c r="DA143" s="69" t="s">
        <v>636</v>
      </c>
      <c r="DB143" s="158"/>
      <c r="DC143" s="158"/>
      <c r="DD143" s="158"/>
      <c r="DE143" s="158"/>
      <c r="DF143" s="158"/>
      <c r="DQ143" s="52" t="s">
        <v>621</v>
      </c>
      <c r="EA143" s="50" t="s">
        <v>631</v>
      </c>
      <c r="EF143" s="50" t="s">
        <v>618</v>
      </c>
      <c r="EK143" s="50" t="s">
        <v>622</v>
      </c>
      <c r="EP143" s="50" t="s">
        <v>622</v>
      </c>
      <c r="EU143" s="50" t="s">
        <v>649</v>
      </c>
      <c r="EZ143" s="51" t="s">
        <v>633</v>
      </c>
      <c r="FE143" s="69"/>
      <c r="FF143" s="69" t="s">
        <v>633</v>
      </c>
      <c r="FG143" s="69" t="s">
        <v>634</v>
      </c>
      <c r="FH143" s="69" t="s">
        <v>635</v>
      </c>
      <c r="FI143" s="69" t="s">
        <v>636</v>
      </c>
      <c r="FT143" s="69"/>
      <c r="FU143" s="69" t="s">
        <v>643</v>
      </c>
      <c r="FY143" s="72"/>
      <c r="FZ143" s="72"/>
      <c r="GA143" s="72"/>
      <c r="GD143" s="72" t="s">
        <v>640</v>
      </c>
      <c r="GE143" s="70" t="s">
        <v>124</v>
      </c>
      <c r="GF143" s="70">
        <v>268516.89</v>
      </c>
      <c r="GG143" s="70">
        <v>1227264.78</v>
      </c>
      <c r="GH143" s="125">
        <v>1495781.67</v>
      </c>
      <c r="GS143" s="50" t="s">
        <v>641</v>
      </c>
      <c r="GX143" s="50" t="s">
        <v>649</v>
      </c>
      <c r="HC143" s="72" t="s">
        <v>612</v>
      </c>
      <c r="HD143" s="70">
        <v>6917</v>
      </c>
      <c r="HE143" s="70" t="s">
        <v>236</v>
      </c>
      <c r="HF143" s="70">
        <v>0.6</v>
      </c>
      <c r="HG143" s="70" t="s">
        <v>10353</v>
      </c>
      <c r="HH143" s="72" t="s">
        <v>627</v>
      </c>
      <c r="HI143" s="70" t="s">
        <v>112</v>
      </c>
      <c r="HM143" s="127" t="s">
        <v>648</v>
      </c>
      <c r="HN143" s="70" t="s">
        <v>112</v>
      </c>
      <c r="HW143" s="50" t="s">
        <v>618</v>
      </c>
      <c r="IB143" s="72" t="s">
        <v>646</v>
      </c>
      <c r="IC143" s="70" t="s">
        <v>112</v>
      </c>
      <c r="IG143" s="50" t="s">
        <v>725</v>
      </c>
      <c r="IL143" s="73" t="s">
        <v>626</v>
      </c>
      <c r="IM143" s="71" t="s">
        <v>132</v>
      </c>
      <c r="IQ143" s="72" t="s">
        <v>646</v>
      </c>
      <c r="IR143" s="70" t="s">
        <v>112</v>
      </c>
      <c r="IV143" s="69"/>
      <c r="IW143" s="69" t="s">
        <v>624</v>
      </c>
      <c r="JF143" s="51" t="s">
        <v>642</v>
      </c>
      <c r="JK143" s="71" t="s">
        <v>1850</v>
      </c>
      <c r="JL143" s="71">
        <v>2315.9</v>
      </c>
      <c r="JM143" s="71">
        <v>0</v>
      </c>
      <c r="JN143" s="71">
        <v>3800.3</v>
      </c>
      <c r="JO143" s="71">
        <v>0</v>
      </c>
      <c r="JP143" s="127" t="s">
        <v>629</v>
      </c>
      <c r="JQ143" s="70" t="s">
        <v>124</v>
      </c>
      <c r="JR143" s="70" t="s">
        <v>124</v>
      </c>
      <c r="JS143" s="70" t="s">
        <v>124</v>
      </c>
      <c r="JT143" s="70" t="s">
        <v>124</v>
      </c>
      <c r="JU143" s="69"/>
      <c r="JV143" s="69" t="s">
        <v>643</v>
      </c>
      <c r="JZ143" s="51" t="s">
        <v>654</v>
      </c>
      <c r="KE143" s="73" t="s">
        <v>645</v>
      </c>
      <c r="KF143" s="71" t="s">
        <v>132</v>
      </c>
    </row>
    <row r="144" spans="1:297" ht="81" thickBot="1">
      <c r="F144" s="72" t="s">
        <v>629</v>
      </c>
      <c r="G144" s="70" t="s">
        <v>112</v>
      </c>
      <c r="K144" s="52" t="s">
        <v>621</v>
      </c>
      <c r="P144" s="69"/>
      <c r="Q144" s="69" t="s">
        <v>633</v>
      </c>
      <c r="R144" s="69" t="s">
        <v>634</v>
      </c>
      <c r="S144" s="69" t="s">
        <v>635</v>
      </c>
      <c r="T144" s="124" t="s">
        <v>636</v>
      </c>
      <c r="U144" s="73" t="s">
        <v>613</v>
      </c>
      <c r="V144" s="71">
        <v>0</v>
      </c>
      <c r="W144" s="71" t="s">
        <v>1601</v>
      </c>
      <c r="X144" s="73"/>
      <c r="Y144" s="73"/>
      <c r="Z144" s="69"/>
      <c r="AA144" s="69" t="s">
        <v>633</v>
      </c>
      <c r="AB144" s="69" t="s">
        <v>634</v>
      </c>
      <c r="AC144" s="69" t="s">
        <v>635</v>
      </c>
      <c r="AD144" s="69" t="s">
        <v>636</v>
      </c>
      <c r="AE144" s="72" t="s">
        <v>640</v>
      </c>
      <c r="AF144" s="70" t="s">
        <v>124</v>
      </c>
      <c r="AG144" s="70">
        <v>58943</v>
      </c>
      <c r="AH144" s="70">
        <v>561124</v>
      </c>
      <c r="AI144" s="70"/>
      <c r="AJ144" s="69"/>
      <c r="AK144" s="69" t="s">
        <v>633</v>
      </c>
      <c r="AL144" s="69" t="s">
        <v>634</v>
      </c>
      <c r="AM144" s="69" t="s">
        <v>635</v>
      </c>
      <c r="AN144" s="69" t="s">
        <v>636</v>
      </c>
      <c r="AY144" s="73" t="s">
        <v>626</v>
      </c>
      <c r="AZ144" s="71" t="s">
        <v>124</v>
      </c>
      <c r="BA144" s="71">
        <v>81401.34</v>
      </c>
      <c r="BB144" s="71">
        <v>153095.04999999999</v>
      </c>
      <c r="BC144" s="71">
        <v>234496.39</v>
      </c>
      <c r="BD144" s="71" t="s">
        <v>6970</v>
      </c>
      <c r="BE144" s="71">
        <v>0</v>
      </c>
      <c r="BF144" s="71">
        <v>56.12</v>
      </c>
      <c r="BG144" s="71">
        <v>10.14</v>
      </c>
      <c r="BS144" s="52">
        <v>88.63</v>
      </c>
      <c r="CH144" s="72" t="s">
        <v>629</v>
      </c>
      <c r="CI144" s="70" t="s">
        <v>112</v>
      </c>
      <c r="CM144" s="51" t="s">
        <v>650</v>
      </c>
      <c r="CR144" s="52" t="s">
        <v>112</v>
      </c>
      <c r="CW144" s="72" t="s">
        <v>637</v>
      </c>
      <c r="CX144" s="70" t="s">
        <v>1307</v>
      </c>
      <c r="CY144" s="70">
        <v>0</v>
      </c>
      <c r="CZ144" s="70">
        <v>12489</v>
      </c>
      <c r="DA144" s="70">
        <v>12489</v>
      </c>
      <c r="DB144" s="101"/>
      <c r="DC144" s="101"/>
      <c r="DD144" s="101"/>
      <c r="DE144" s="101"/>
      <c r="DF144" s="101"/>
      <c r="DL144" s="51" t="s">
        <v>656</v>
      </c>
      <c r="DV144" s="51" t="s">
        <v>620</v>
      </c>
      <c r="EZ144" s="52" t="s">
        <v>3812</v>
      </c>
      <c r="FE144" s="72" t="s">
        <v>637</v>
      </c>
      <c r="FF144" s="70" t="s">
        <v>638</v>
      </c>
      <c r="FG144" s="70">
        <v>0</v>
      </c>
      <c r="FH144" s="70">
        <v>454300</v>
      </c>
      <c r="FI144" s="70">
        <v>454300</v>
      </c>
      <c r="FJ144" s="51" t="s">
        <v>651</v>
      </c>
      <c r="FT144" s="72" t="s">
        <v>644</v>
      </c>
      <c r="FU144" s="70" t="s">
        <v>112</v>
      </c>
      <c r="FY144" s="73"/>
      <c r="FZ144" s="73"/>
      <c r="GA144" s="73"/>
      <c r="GD144" s="50" t="s">
        <v>641</v>
      </c>
      <c r="GI144" s="51" t="s">
        <v>642</v>
      </c>
      <c r="GN144" s="51" t="s">
        <v>617</v>
      </c>
      <c r="HC144" s="73" t="s">
        <v>613</v>
      </c>
      <c r="HD144" s="71">
        <v>0</v>
      </c>
      <c r="HE144" s="71" t="s">
        <v>1601</v>
      </c>
      <c r="HF144" s="71">
        <v>0</v>
      </c>
      <c r="HG144" s="71" t="s">
        <v>10354</v>
      </c>
      <c r="HH144" s="73" t="s">
        <v>628</v>
      </c>
      <c r="HI144" s="71" t="s">
        <v>112</v>
      </c>
      <c r="HM144" s="50" t="s">
        <v>649</v>
      </c>
      <c r="IB144" s="73" t="s">
        <v>647</v>
      </c>
      <c r="IC144" s="71" t="s">
        <v>112</v>
      </c>
      <c r="IL144" s="72" t="s">
        <v>627</v>
      </c>
      <c r="IM144" s="70" t="s">
        <v>132</v>
      </c>
      <c r="IQ144" s="73" t="s">
        <v>647</v>
      </c>
      <c r="IR144" s="71" t="s">
        <v>112</v>
      </c>
      <c r="IV144" s="72" t="s">
        <v>625</v>
      </c>
      <c r="IW144" s="70" t="s">
        <v>132</v>
      </c>
      <c r="JB144" s="51" t="s">
        <v>650</v>
      </c>
      <c r="JF144" s="126"/>
      <c r="JG144" s="69" t="s">
        <v>643</v>
      </c>
      <c r="JK144" s="50" t="s">
        <v>593</v>
      </c>
      <c r="JP144" s="130" t="s">
        <v>639</v>
      </c>
      <c r="JQ144" s="71" t="s">
        <v>124</v>
      </c>
      <c r="JR144" s="71">
        <v>2379.7800000000002</v>
      </c>
      <c r="JS144" s="71" t="s">
        <v>124</v>
      </c>
      <c r="JT144" s="71">
        <v>2379.7800000000002</v>
      </c>
      <c r="JU144" s="72" t="s">
        <v>644</v>
      </c>
      <c r="JV144" s="70" t="s">
        <v>112</v>
      </c>
      <c r="JZ144" s="52" t="s">
        <v>124</v>
      </c>
      <c r="KE144" s="72" t="s">
        <v>646</v>
      </c>
      <c r="KF144" s="70" t="s">
        <v>112</v>
      </c>
      <c r="KJ144" s="51" t="s">
        <v>654</v>
      </c>
    </row>
    <row r="145" spans="1:296" ht="144.5" thickBot="1">
      <c r="A145" s="50" t="s">
        <v>622</v>
      </c>
      <c r="F145" s="73" t="s">
        <v>630</v>
      </c>
      <c r="G145" s="71" t="s">
        <v>132</v>
      </c>
      <c r="P145" s="72" t="s">
        <v>637</v>
      </c>
      <c r="Q145" s="70" t="s">
        <v>638</v>
      </c>
      <c r="R145" s="70">
        <v>0</v>
      </c>
      <c r="S145" s="70">
        <v>65792</v>
      </c>
      <c r="T145" s="125">
        <v>65792</v>
      </c>
      <c r="U145" s="72" t="s">
        <v>614</v>
      </c>
      <c r="V145" s="70">
        <v>2493</v>
      </c>
      <c r="W145" s="70" t="s">
        <v>185</v>
      </c>
      <c r="X145" s="70">
        <v>1</v>
      </c>
      <c r="Y145" s="70" t="s">
        <v>5425</v>
      </c>
      <c r="Z145" s="72" t="s">
        <v>637</v>
      </c>
      <c r="AA145" s="70" t="s">
        <v>638</v>
      </c>
      <c r="AB145" s="70">
        <v>0</v>
      </c>
      <c r="AC145" s="70">
        <v>2441</v>
      </c>
      <c r="AD145" s="70">
        <v>2441</v>
      </c>
      <c r="AE145" s="50" t="s">
        <v>641</v>
      </c>
      <c r="AF145"/>
      <c r="AG145"/>
      <c r="AH145"/>
      <c r="AI145"/>
      <c r="AJ145" s="72" t="s">
        <v>637</v>
      </c>
      <c r="AK145" s="70" t="s">
        <v>638</v>
      </c>
      <c r="AL145" s="70">
        <v>0</v>
      </c>
      <c r="AM145" s="70">
        <v>55878</v>
      </c>
      <c r="AN145" s="70">
        <v>55878</v>
      </c>
      <c r="AO145" s="51" t="s">
        <v>633</v>
      </c>
      <c r="AT145" s="51" t="s">
        <v>623</v>
      </c>
      <c r="AY145" s="72" t="s">
        <v>627</v>
      </c>
      <c r="AZ145" s="70" t="s">
        <v>124</v>
      </c>
      <c r="BA145" s="70" t="s">
        <v>124</v>
      </c>
      <c r="BB145" s="70" t="s">
        <v>124</v>
      </c>
      <c r="BC145" s="70" t="s">
        <v>124</v>
      </c>
      <c r="BD145" s="70" t="s">
        <v>6971</v>
      </c>
      <c r="BE145" s="70">
        <v>0</v>
      </c>
      <c r="BF145" s="70">
        <v>41.65</v>
      </c>
      <c r="BG145" s="70">
        <v>-0.87</v>
      </c>
      <c r="BI145" s="51" t="s">
        <v>602</v>
      </c>
      <c r="BN145" s="51" t="s">
        <v>657</v>
      </c>
      <c r="BX145" s="51" t="s">
        <v>657</v>
      </c>
      <c r="CH145" s="73" t="s">
        <v>630</v>
      </c>
      <c r="CI145" s="71" t="s">
        <v>132</v>
      </c>
      <c r="CW145" s="73" t="s">
        <v>626</v>
      </c>
      <c r="CX145" s="71" t="s">
        <v>124</v>
      </c>
      <c r="CY145" s="71">
        <v>30359</v>
      </c>
      <c r="CZ145" s="71">
        <v>0</v>
      </c>
      <c r="DA145" s="71">
        <v>30359</v>
      </c>
      <c r="DB145" s="102"/>
      <c r="DC145" s="102"/>
      <c r="DD145" s="102"/>
      <c r="DE145" s="102"/>
      <c r="DF145" s="102"/>
      <c r="DG145" s="51" t="s">
        <v>726</v>
      </c>
      <c r="DL145" s="52" t="s">
        <v>124</v>
      </c>
      <c r="DQ145" s="50" t="s">
        <v>622</v>
      </c>
      <c r="DV145" s="52" t="s">
        <v>621</v>
      </c>
      <c r="FE145" s="73" t="s">
        <v>626</v>
      </c>
      <c r="FF145" s="71" t="s">
        <v>124</v>
      </c>
      <c r="FG145" s="71">
        <v>66400</v>
      </c>
      <c r="FH145" s="71">
        <v>1614400</v>
      </c>
      <c r="FI145" s="71">
        <v>1680800</v>
      </c>
      <c r="FJ145" s="52" t="s">
        <v>2822</v>
      </c>
      <c r="FO145" s="51" t="s">
        <v>642</v>
      </c>
      <c r="FT145" s="73" t="s">
        <v>645</v>
      </c>
      <c r="FU145" s="71" t="s">
        <v>112</v>
      </c>
      <c r="FY145" s="72"/>
      <c r="FZ145" s="72"/>
      <c r="GA145" s="72"/>
      <c r="GI145" s="69"/>
      <c r="GJ145" s="69" t="s">
        <v>643</v>
      </c>
      <c r="GN145" s="52" t="s">
        <v>182</v>
      </c>
      <c r="HC145" s="72" t="s">
        <v>614</v>
      </c>
      <c r="HD145" s="70">
        <v>0</v>
      </c>
      <c r="HE145" s="70" t="s">
        <v>1601</v>
      </c>
      <c r="HF145" s="70">
        <v>0</v>
      </c>
      <c r="HG145" s="70" t="s">
        <v>10355</v>
      </c>
      <c r="HH145" s="72" t="s">
        <v>629</v>
      </c>
      <c r="HI145" s="70" t="s">
        <v>112</v>
      </c>
      <c r="HR145" s="51" t="s">
        <v>642</v>
      </c>
      <c r="IB145" s="72" t="s">
        <v>648</v>
      </c>
      <c r="IC145" s="70" t="s">
        <v>112</v>
      </c>
      <c r="IL145" s="73" t="s">
        <v>628</v>
      </c>
      <c r="IM145" s="71" t="s">
        <v>132</v>
      </c>
      <c r="IQ145" s="72" t="s">
        <v>648</v>
      </c>
      <c r="IR145" s="70" t="s">
        <v>112</v>
      </c>
      <c r="IV145" s="73" t="s">
        <v>626</v>
      </c>
      <c r="IW145" s="71" t="s">
        <v>132</v>
      </c>
      <c r="JF145" s="127" t="s">
        <v>644</v>
      </c>
      <c r="JG145" s="70" t="s">
        <v>112</v>
      </c>
      <c r="JP145" s="127" t="s">
        <v>640</v>
      </c>
      <c r="JQ145" s="70" t="s">
        <v>124</v>
      </c>
      <c r="JR145" s="70">
        <v>2379.7800000000002</v>
      </c>
      <c r="JS145" s="70">
        <v>546815.54</v>
      </c>
      <c r="JT145" s="70">
        <v>549195.31999999995</v>
      </c>
      <c r="JU145" s="73" t="s">
        <v>645</v>
      </c>
      <c r="JV145" s="71" t="s">
        <v>112</v>
      </c>
      <c r="KE145" s="73" t="s">
        <v>647</v>
      </c>
      <c r="KF145" s="71" t="s">
        <v>112</v>
      </c>
      <c r="KJ145" s="52" t="s">
        <v>124</v>
      </c>
    </row>
    <row r="146" spans="1:296" ht="92.5" thickBot="1">
      <c r="F146" s="50" t="s">
        <v>631</v>
      </c>
      <c r="K146" s="50" t="s">
        <v>622</v>
      </c>
      <c r="P146" s="73" t="s">
        <v>626</v>
      </c>
      <c r="Q146" s="71" t="s">
        <v>124</v>
      </c>
      <c r="R146" s="71">
        <v>241456</v>
      </c>
      <c r="S146" s="71">
        <v>878772</v>
      </c>
      <c r="T146" s="139">
        <v>1120228</v>
      </c>
      <c r="U146" s="73" t="s">
        <v>615</v>
      </c>
      <c r="V146" s="71">
        <v>0</v>
      </c>
      <c r="W146" s="71" t="s">
        <v>1601</v>
      </c>
      <c r="X146" s="73"/>
      <c r="Y146" s="73"/>
      <c r="Z146" s="73" t="s">
        <v>626</v>
      </c>
      <c r="AA146" s="71" t="s">
        <v>124</v>
      </c>
      <c r="AB146" s="71">
        <v>110642</v>
      </c>
      <c r="AC146" s="71">
        <v>362910</v>
      </c>
      <c r="AD146" s="71">
        <v>473552</v>
      </c>
      <c r="AE146"/>
      <c r="AF146"/>
      <c r="AG146"/>
      <c r="AH146"/>
      <c r="AI146"/>
      <c r="AJ146" s="73" t="s">
        <v>626</v>
      </c>
      <c r="AK146" s="71" t="s">
        <v>124</v>
      </c>
      <c r="AL146" s="71">
        <v>346998</v>
      </c>
      <c r="AM146" s="71">
        <v>281180</v>
      </c>
      <c r="AN146" s="71">
        <v>628178</v>
      </c>
      <c r="AO146" s="52" t="s">
        <v>1307</v>
      </c>
      <c r="AT146" s="69"/>
      <c r="AU146" s="69" t="s">
        <v>624</v>
      </c>
      <c r="AY146" s="73" t="s">
        <v>628</v>
      </c>
      <c r="AZ146" s="71" t="s">
        <v>124</v>
      </c>
      <c r="BA146" s="71" t="s">
        <v>124</v>
      </c>
      <c r="BB146" s="71" t="s">
        <v>124</v>
      </c>
      <c r="BC146" s="71" t="s">
        <v>124</v>
      </c>
      <c r="BD146" s="71" t="s">
        <v>6972</v>
      </c>
      <c r="BE146" s="71">
        <v>0</v>
      </c>
      <c r="BF146" s="71">
        <v>40.25</v>
      </c>
      <c r="BG146" s="71">
        <v>-3.69</v>
      </c>
      <c r="BI146" s="69"/>
      <c r="BJ146" s="69" t="s">
        <v>603</v>
      </c>
      <c r="BK146" s="69" t="s">
        <v>184</v>
      </c>
      <c r="BL146" s="69" t="s">
        <v>604</v>
      </c>
      <c r="BM146" s="69" t="s">
        <v>605</v>
      </c>
      <c r="BN146" s="52" t="s">
        <v>124</v>
      </c>
      <c r="BS146" s="51" t="s">
        <v>656</v>
      </c>
      <c r="BX146" s="52" t="s">
        <v>124</v>
      </c>
      <c r="CH146" s="50" t="s">
        <v>631</v>
      </c>
      <c r="CM146" s="51" t="s">
        <v>651</v>
      </c>
      <c r="CR146" s="50" t="s">
        <v>5273</v>
      </c>
      <c r="CW146" s="72" t="s">
        <v>627</v>
      </c>
      <c r="CX146" s="70" t="s">
        <v>124</v>
      </c>
      <c r="CY146" s="70">
        <v>0</v>
      </c>
      <c r="CZ146" s="70">
        <v>354</v>
      </c>
      <c r="DA146" s="70">
        <v>354</v>
      </c>
      <c r="DB146" s="101"/>
      <c r="DC146" s="101"/>
      <c r="DD146" s="101"/>
      <c r="DE146" s="101"/>
      <c r="DF146" s="101"/>
      <c r="DG146" s="52" t="s">
        <v>3001</v>
      </c>
      <c r="EA146" s="51" t="s">
        <v>632</v>
      </c>
      <c r="EF146" s="50" t="s">
        <v>619</v>
      </c>
      <c r="EK146" s="51" t="s">
        <v>623</v>
      </c>
      <c r="EP146" s="51" t="s">
        <v>623</v>
      </c>
      <c r="EU146" s="51" t="s">
        <v>650</v>
      </c>
      <c r="EZ146" s="51" t="s">
        <v>653</v>
      </c>
      <c r="FE146" s="72" t="s">
        <v>627</v>
      </c>
      <c r="FF146" s="70" t="s">
        <v>124</v>
      </c>
      <c r="FG146" s="70">
        <v>0</v>
      </c>
      <c r="FH146" s="70">
        <v>1900</v>
      </c>
      <c r="FI146" s="70">
        <v>1900</v>
      </c>
      <c r="FO146" s="69"/>
      <c r="FP146" s="69" t="s">
        <v>643</v>
      </c>
      <c r="FT146" s="72" t="s">
        <v>646</v>
      </c>
      <c r="FU146" s="70" t="s">
        <v>112</v>
      </c>
      <c r="FY146" s="73"/>
      <c r="FZ146" s="73"/>
      <c r="GA146" s="73"/>
      <c r="GI146" s="72" t="s">
        <v>644</v>
      </c>
      <c r="GJ146" s="70" t="s">
        <v>112</v>
      </c>
      <c r="GS146" s="51" t="s">
        <v>642</v>
      </c>
      <c r="GX146" s="51" t="s">
        <v>650</v>
      </c>
      <c r="HC146" s="73" t="s">
        <v>615</v>
      </c>
      <c r="HD146" s="73"/>
      <c r="HE146" s="71" t="s">
        <v>124</v>
      </c>
      <c r="HF146" s="73"/>
      <c r="HG146" s="73"/>
      <c r="HH146" s="73" t="s">
        <v>630</v>
      </c>
      <c r="HI146" s="71" t="s">
        <v>132</v>
      </c>
      <c r="HR146" s="69"/>
      <c r="HS146" s="69" t="s">
        <v>643</v>
      </c>
      <c r="HW146" s="50" t="s">
        <v>619</v>
      </c>
      <c r="IB146" s="50" t="s">
        <v>649</v>
      </c>
      <c r="IG146" s="51" t="s">
        <v>726</v>
      </c>
      <c r="IL146" s="72" t="s">
        <v>629</v>
      </c>
      <c r="IM146" s="70" t="s">
        <v>112</v>
      </c>
      <c r="IQ146" s="50" t="s">
        <v>649</v>
      </c>
      <c r="IV146" s="72" t="s">
        <v>627</v>
      </c>
      <c r="IW146" s="70" t="s">
        <v>112</v>
      </c>
      <c r="JB146" s="51" t="s">
        <v>651</v>
      </c>
      <c r="JF146" s="130" t="s">
        <v>645</v>
      </c>
      <c r="JG146" s="71" t="s">
        <v>112</v>
      </c>
      <c r="JP146" s="50" t="s">
        <v>641</v>
      </c>
      <c r="JU146" s="72" t="s">
        <v>646</v>
      </c>
      <c r="JV146" s="70" t="s">
        <v>112</v>
      </c>
      <c r="JZ146" s="51" t="s">
        <v>655</v>
      </c>
      <c r="KE146" s="72" t="s">
        <v>648</v>
      </c>
      <c r="KF146" s="70" t="s">
        <v>112</v>
      </c>
    </row>
    <row r="147" spans="1:296" ht="336.5" thickBot="1">
      <c r="P147" s="72" t="s">
        <v>627</v>
      </c>
      <c r="Q147" s="70" t="s">
        <v>124</v>
      </c>
      <c r="R147" s="70">
        <v>0</v>
      </c>
      <c r="S147" s="70">
        <v>603</v>
      </c>
      <c r="T147" s="125">
        <v>603</v>
      </c>
      <c r="U147" s="72" t="s">
        <v>36</v>
      </c>
      <c r="V147" s="70">
        <v>0</v>
      </c>
      <c r="W147" s="70" t="s">
        <v>1601</v>
      </c>
      <c r="X147" s="72"/>
      <c r="Y147" s="72"/>
      <c r="Z147" s="72" t="s">
        <v>627</v>
      </c>
      <c r="AA147" s="70" t="s">
        <v>124</v>
      </c>
      <c r="AB147" s="70">
        <v>0</v>
      </c>
      <c r="AC147" s="70">
        <v>12155</v>
      </c>
      <c r="AD147" s="70">
        <v>12155</v>
      </c>
      <c r="AE147"/>
      <c r="AF147"/>
      <c r="AG147"/>
      <c r="AH147"/>
      <c r="AI147"/>
      <c r="AJ147" s="72" t="s">
        <v>627</v>
      </c>
      <c r="AK147" s="70" t="s">
        <v>124</v>
      </c>
      <c r="AL147" s="70" t="s">
        <v>124</v>
      </c>
      <c r="AM147" s="70" t="s">
        <v>124</v>
      </c>
      <c r="AN147" s="70" t="s">
        <v>124</v>
      </c>
      <c r="AT147" s="72" t="s">
        <v>625</v>
      </c>
      <c r="AU147" s="70" t="s">
        <v>132</v>
      </c>
      <c r="AY147" s="72" t="s">
        <v>629</v>
      </c>
      <c r="AZ147" s="70" t="s">
        <v>124</v>
      </c>
      <c r="BA147" s="70" t="s">
        <v>124</v>
      </c>
      <c r="BB147" s="70" t="s">
        <v>124</v>
      </c>
      <c r="BC147" s="70" t="s">
        <v>124</v>
      </c>
      <c r="BD147" s="70" t="s">
        <v>6973</v>
      </c>
      <c r="BE147" s="70">
        <v>62.45</v>
      </c>
      <c r="BF147" s="70">
        <v>40.53</v>
      </c>
      <c r="BG147" s="70">
        <v>-3.63</v>
      </c>
      <c r="BI147" s="72" t="s">
        <v>606</v>
      </c>
      <c r="BJ147" s="70">
        <v>5998</v>
      </c>
      <c r="BK147" s="70" t="s">
        <v>185</v>
      </c>
      <c r="BL147" s="70">
        <v>5.0199999999999996</v>
      </c>
      <c r="BM147" s="70" t="s">
        <v>7624</v>
      </c>
      <c r="BS147" s="52" t="s">
        <v>124</v>
      </c>
      <c r="CM147" s="52" t="s">
        <v>663</v>
      </c>
      <c r="CW147" s="73" t="s">
        <v>628</v>
      </c>
      <c r="CX147" s="71" t="s">
        <v>124</v>
      </c>
      <c r="CY147" s="71" t="s">
        <v>124</v>
      </c>
      <c r="CZ147" s="71" t="s">
        <v>124</v>
      </c>
      <c r="DA147" s="71" t="s">
        <v>124</v>
      </c>
      <c r="DB147" s="102"/>
      <c r="DC147" s="102"/>
      <c r="DD147" s="102"/>
      <c r="DE147" s="102"/>
      <c r="DF147" s="102"/>
      <c r="DL147" s="51" t="s">
        <v>657</v>
      </c>
      <c r="DV147" s="50" t="s">
        <v>622</v>
      </c>
      <c r="EA147" s="69"/>
      <c r="EB147" s="69" t="s">
        <v>633</v>
      </c>
      <c r="EC147" s="69" t="s">
        <v>634</v>
      </c>
      <c r="ED147" s="69" t="s">
        <v>635</v>
      </c>
      <c r="EE147" s="69" t="s">
        <v>636</v>
      </c>
      <c r="EK147" s="126"/>
      <c r="EL147" s="69" t="s">
        <v>624</v>
      </c>
      <c r="EP147" s="69"/>
      <c r="EQ147" s="69" t="s">
        <v>624</v>
      </c>
      <c r="EZ147" s="52">
        <v>294570</v>
      </c>
      <c r="FE147" s="73" t="s">
        <v>628</v>
      </c>
      <c r="FF147" s="71" t="s">
        <v>124</v>
      </c>
      <c r="FG147" s="71">
        <v>0</v>
      </c>
      <c r="FH147" s="71">
        <v>0</v>
      </c>
      <c r="FI147" s="71">
        <v>0</v>
      </c>
      <c r="FJ147" s="51" t="s">
        <v>633</v>
      </c>
      <c r="FO147" s="72" t="s">
        <v>644</v>
      </c>
      <c r="FP147" s="70" t="s">
        <v>132</v>
      </c>
      <c r="FT147" s="73" t="s">
        <v>647</v>
      </c>
      <c r="FU147" s="71" t="s">
        <v>112</v>
      </c>
      <c r="FY147" s="72"/>
      <c r="FZ147" s="72"/>
      <c r="GA147" s="72"/>
      <c r="GD147" s="51" t="s">
        <v>642</v>
      </c>
      <c r="GI147" s="73" t="s">
        <v>645</v>
      </c>
      <c r="GJ147" s="71" t="s">
        <v>112</v>
      </c>
      <c r="GN147" s="50" t="s">
        <v>618</v>
      </c>
      <c r="GS147" s="69"/>
      <c r="GT147" s="69" t="s">
        <v>643</v>
      </c>
      <c r="HC147" s="72" t="s">
        <v>36</v>
      </c>
      <c r="HD147" s="72"/>
      <c r="HE147" s="70" t="s">
        <v>124</v>
      </c>
      <c r="HF147" s="72"/>
      <c r="HG147" s="72"/>
      <c r="HH147" s="50" t="s">
        <v>631</v>
      </c>
      <c r="HM147" s="51" t="s">
        <v>650</v>
      </c>
      <c r="HR147" s="72" t="s">
        <v>644</v>
      </c>
      <c r="HS147" s="70" t="s">
        <v>112</v>
      </c>
      <c r="IG147" s="52" t="s">
        <v>3001</v>
      </c>
      <c r="IL147" s="73" t="s">
        <v>630</v>
      </c>
      <c r="IM147" s="71" t="s">
        <v>112</v>
      </c>
      <c r="IV147" s="73" t="s">
        <v>628</v>
      </c>
      <c r="IW147" s="71" t="s">
        <v>112</v>
      </c>
      <c r="JB147" s="52" t="s">
        <v>652</v>
      </c>
      <c r="JF147" s="127" t="s">
        <v>646</v>
      </c>
      <c r="JG147" s="70" t="s">
        <v>112</v>
      </c>
      <c r="JK147" s="51" t="s">
        <v>594</v>
      </c>
      <c r="JU147" s="73" t="s">
        <v>647</v>
      </c>
      <c r="JV147" s="71" t="s">
        <v>112</v>
      </c>
      <c r="JZ147" s="52" t="s">
        <v>124</v>
      </c>
      <c r="KE147" s="50" t="s">
        <v>649</v>
      </c>
      <c r="KJ147" s="51" t="s">
        <v>655</v>
      </c>
    </row>
    <row r="148" spans="1:296" ht="409.6" thickBot="1">
      <c r="A148" s="51" t="s">
        <v>623</v>
      </c>
      <c r="P148" s="73" t="s">
        <v>628</v>
      </c>
      <c r="Q148" s="71" t="s">
        <v>124</v>
      </c>
      <c r="R148" s="71">
        <v>0</v>
      </c>
      <c r="S148" s="71">
        <v>49</v>
      </c>
      <c r="T148" s="139">
        <v>49</v>
      </c>
      <c r="U148" s="50" t="s">
        <v>616</v>
      </c>
      <c r="Z148" s="73" t="s">
        <v>628</v>
      </c>
      <c r="AA148" s="71" t="s">
        <v>124</v>
      </c>
      <c r="AB148" s="71" t="s">
        <v>124</v>
      </c>
      <c r="AC148" s="71" t="s">
        <v>124</v>
      </c>
      <c r="AD148" s="71" t="s">
        <v>124</v>
      </c>
      <c r="AE148" s="51" t="s">
        <v>642</v>
      </c>
      <c r="AF148"/>
      <c r="AG148"/>
      <c r="AH148"/>
      <c r="AI148"/>
      <c r="AJ148" s="73" t="s">
        <v>628</v>
      </c>
      <c r="AK148" s="71" t="s">
        <v>124</v>
      </c>
      <c r="AL148" s="71">
        <v>0</v>
      </c>
      <c r="AM148" s="71">
        <v>6701</v>
      </c>
      <c r="AN148" s="71">
        <v>6701</v>
      </c>
      <c r="AO148" s="51" t="s">
        <v>653</v>
      </c>
      <c r="AT148" s="73" t="s">
        <v>626</v>
      </c>
      <c r="AU148" s="71" t="s">
        <v>132</v>
      </c>
      <c r="AY148" s="73" t="s">
        <v>639</v>
      </c>
      <c r="AZ148" s="71" t="s">
        <v>124</v>
      </c>
      <c r="BA148" s="71" t="s">
        <v>124</v>
      </c>
      <c r="BB148" s="71" t="s">
        <v>124</v>
      </c>
      <c r="BC148" s="71" t="s">
        <v>124</v>
      </c>
      <c r="BD148" s="71" t="s">
        <v>6974</v>
      </c>
      <c r="BE148" s="71">
        <v>2.19</v>
      </c>
      <c r="BF148" s="71">
        <v>40.450000000000003</v>
      </c>
      <c r="BG148" s="71">
        <v>-3.58</v>
      </c>
      <c r="BI148" s="73" t="s">
        <v>607</v>
      </c>
      <c r="BJ148" s="71">
        <v>26312</v>
      </c>
      <c r="BK148" s="71" t="s">
        <v>185</v>
      </c>
      <c r="BL148" s="71">
        <v>22.02</v>
      </c>
      <c r="BM148" s="71" t="s">
        <v>7625</v>
      </c>
      <c r="BN148" s="51" t="s">
        <v>658</v>
      </c>
      <c r="BX148" s="51" t="s">
        <v>658</v>
      </c>
      <c r="CW148" s="72" t="s">
        <v>629</v>
      </c>
      <c r="CX148" s="70" t="s">
        <v>124</v>
      </c>
      <c r="CY148" s="70" t="s">
        <v>124</v>
      </c>
      <c r="CZ148" s="70" t="s">
        <v>124</v>
      </c>
      <c r="DA148" s="70" t="s">
        <v>124</v>
      </c>
      <c r="DB148" s="101"/>
      <c r="DC148" s="101"/>
      <c r="DD148" s="101"/>
      <c r="DE148" s="101"/>
      <c r="DF148" s="101"/>
      <c r="DG148" s="50" t="s">
        <v>737</v>
      </c>
      <c r="DL148" s="52" t="s">
        <v>124</v>
      </c>
      <c r="DQ148" s="51" t="s">
        <v>623</v>
      </c>
      <c r="EA148" s="72" t="s">
        <v>637</v>
      </c>
      <c r="EB148" s="70" t="s">
        <v>3812</v>
      </c>
      <c r="EC148" s="70">
        <v>0</v>
      </c>
      <c r="ED148" s="70">
        <v>177772.67</v>
      </c>
      <c r="EE148" s="70">
        <v>177772.67</v>
      </c>
      <c r="EK148" s="127" t="s">
        <v>625</v>
      </c>
      <c r="EL148" s="70" t="s">
        <v>132</v>
      </c>
      <c r="EP148" s="72" t="s">
        <v>625</v>
      </c>
      <c r="EQ148" s="70" t="s">
        <v>132</v>
      </c>
      <c r="EU148" s="51" t="s">
        <v>651</v>
      </c>
      <c r="FE148" s="72" t="s">
        <v>629</v>
      </c>
      <c r="FF148" s="70" t="s">
        <v>124</v>
      </c>
      <c r="FG148" s="70">
        <v>0</v>
      </c>
      <c r="FH148" s="70">
        <v>9600</v>
      </c>
      <c r="FI148" s="70">
        <v>9600</v>
      </c>
      <c r="FJ148" s="52" t="s">
        <v>1307</v>
      </c>
      <c r="FO148" s="73" t="s">
        <v>645</v>
      </c>
      <c r="FP148" s="71" t="s">
        <v>132</v>
      </c>
      <c r="FT148" s="72" t="s">
        <v>648</v>
      </c>
      <c r="FU148" s="70" t="s">
        <v>112</v>
      </c>
      <c r="FY148" s="73"/>
      <c r="FZ148" s="73"/>
      <c r="GA148" s="73"/>
      <c r="GD148" s="69"/>
      <c r="GE148" s="69" t="s">
        <v>643</v>
      </c>
      <c r="GI148" s="72" t="s">
        <v>646</v>
      </c>
      <c r="GJ148" s="70" t="s">
        <v>112</v>
      </c>
      <c r="GS148" s="72" t="s">
        <v>644</v>
      </c>
      <c r="GT148" s="70" t="s">
        <v>132</v>
      </c>
      <c r="GX148" s="51" t="s">
        <v>651</v>
      </c>
      <c r="HC148" s="50" t="s">
        <v>616</v>
      </c>
      <c r="HR148" s="73" t="s">
        <v>645</v>
      </c>
      <c r="HS148" s="71" t="s">
        <v>132</v>
      </c>
      <c r="IL148" s="50" t="s">
        <v>631</v>
      </c>
      <c r="IV148" s="72" t="s">
        <v>629</v>
      </c>
      <c r="IW148" s="70" t="s">
        <v>112</v>
      </c>
      <c r="JF148" s="130" t="s">
        <v>647</v>
      </c>
      <c r="JG148" s="71" t="s">
        <v>112</v>
      </c>
      <c r="JK148" s="52" t="s">
        <v>1289</v>
      </c>
      <c r="JU148" s="72" t="s">
        <v>648</v>
      </c>
      <c r="JV148" s="70" t="s">
        <v>112</v>
      </c>
      <c r="KJ148" s="52" t="s">
        <v>124</v>
      </c>
    </row>
    <row r="149" spans="1:296" ht="92.5" thickBot="1">
      <c r="A149" s="69"/>
      <c r="B149" s="69" t="s">
        <v>624</v>
      </c>
      <c r="F149" s="51" t="s">
        <v>632</v>
      </c>
      <c r="K149" s="51" t="s">
        <v>623</v>
      </c>
      <c r="P149" s="72" t="s">
        <v>629</v>
      </c>
      <c r="Q149" s="70" t="s">
        <v>124</v>
      </c>
      <c r="R149" s="70">
        <v>0</v>
      </c>
      <c r="S149" s="70">
        <v>3608</v>
      </c>
      <c r="T149" s="125">
        <v>3608</v>
      </c>
      <c r="Z149" s="72" t="s">
        <v>629</v>
      </c>
      <c r="AA149" s="70" t="s">
        <v>124</v>
      </c>
      <c r="AB149" s="70" t="s">
        <v>124</v>
      </c>
      <c r="AC149" s="70" t="s">
        <v>124</v>
      </c>
      <c r="AD149" s="70" t="s">
        <v>124</v>
      </c>
      <c r="AE149" s="69"/>
      <c r="AF149" s="69" t="s">
        <v>643</v>
      </c>
      <c r="AG149"/>
      <c r="AH149"/>
      <c r="AI149"/>
      <c r="AJ149" s="72" t="s">
        <v>629</v>
      </c>
      <c r="AK149" s="70" t="s">
        <v>124</v>
      </c>
      <c r="AL149" s="70" t="s">
        <v>124</v>
      </c>
      <c r="AM149" s="70" t="s">
        <v>124</v>
      </c>
      <c r="AN149" s="70" t="s">
        <v>124</v>
      </c>
      <c r="AO149" s="52">
        <v>61162</v>
      </c>
      <c r="AT149" s="72" t="s">
        <v>627</v>
      </c>
      <c r="AU149" s="70" t="s">
        <v>112</v>
      </c>
      <c r="AY149" s="72" t="s">
        <v>640</v>
      </c>
      <c r="AZ149" s="70" t="s">
        <v>124</v>
      </c>
      <c r="BA149" s="70">
        <v>121181.94</v>
      </c>
      <c r="BB149" s="70">
        <v>157522.01</v>
      </c>
      <c r="BC149" s="70">
        <v>278703.95</v>
      </c>
      <c r="BD149" s="70" t="s">
        <v>6975</v>
      </c>
      <c r="BE149" s="70">
        <v>4.71</v>
      </c>
      <c r="BF149" s="70">
        <v>40.53</v>
      </c>
      <c r="BG149" s="70">
        <v>-3.63</v>
      </c>
      <c r="BI149" s="72" t="s">
        <v>608</v>
      </c>
      <c r="BJ149" s="70">
        <v>0</v>
      </c>
      <c r="BK149" s="70" t="s">
        <v>171</v>
      </c>
      <c r="BL149" s="72"/>
      <c r="BM149" s="72"/>
      <c r="BN149" s="52" t="s">
        <v>124</v>
      </c>
      <c r="BS149" s="51" t="s">
        <v>657</v>
      </c>
      <c r="BX149" s="52" t="s">
        <v>124</v>
      </c>
      <c r="CH149" s="51" t="s">
        <v>632</v>
      </c>
      <c r="CM149" s="51" t="s">
        <v>633</v>
      </c>
      <c r="CR149" s="51" t="s">
        <v>5274</v>
      </c>
      <c r="CW149" s="73" t="s">
        <v>639</v>
      </c>
      <c r="CX149" s="71" t="s">
        <v>124</v>
      </c>
      <c r="CY149" s="71" t="s">
        <v>124</v>
      </c>
      <c r="CZ149" s="71" t="s">
        <v>124</v>
      </c>
      <c r="DA149" s="71" t="s">
        <v>124</v>
      </c>
      <c r="DB149" s="102"/>
      <c r="DC149" s="102"/>
      <c r="DD149" s="102"/>
      <c r="DE149" s="102"/>
      <c r="DF149" s="102"/>
      <c r="DQ149" s="69"/>
      <c r="DR149" s="69" t="s">
        <v>624</v>
      </c>
      <c r="EA149" s="73" t="s">
        <v>626</v>
      </c>
      <c r="EB149" s="71" t="s">
        <v>124</v>
      </c>
      <c r="EC149" s="71">
        <v>1342012.1599999999</v>
      </c>
      <c r="ED149" s="71">
        <v>292400.64000000001</v>
      </c>
      <c r="EE149" s="71">
        <v>1634412.81</v>
      </c>
      <c r="EF149" s="51" t="s">
        <v>620</v>
      </c>
      <c r="EK149" s="130" t="s">
        <v>626</v>
      </c>
      <c r="EL149" s="71" t="s">
        <v>132</v>
      </c>
      <c r="EP149" s="73" t="s">
        <v>626</v>
      </c>
      <c r="EQ149" s="71" t="s">
        <v>132</v>
      </c>
      <c r="EU149" s="52" t="s">
        <v>663</v>
      </c>
      <c r="EZ149" s="51" t="s">
        <v>654</v>
      </c>
      <c r="FE149" s="73" t="s">
        <v>639</v>
      </c>
      <c r="FF149" s="71" t="s">
        <v>124</v>
      </c>
      <c r="FG149" s="71">
        <v>500</v>
      </c>
      <c r="FH149" s="71" t="s">
        <v>124</v>
      </c>
      <c r="FI149" s="71">
        <v>500</v>
      </c>
      <c r="FO149" s="72" t="s">
        <v>646</v>
      </c>
      <c r="FP149" s="70" t="s">
        <v>132</v>
      </c>
      <c r="FT149" s="50" t="s">
        <v>649</v>
      </c>
      <c r="FY149" s="72"/>
      <c r="FZ149" s="72"/>
      <c r="GA149" s="72"/>
      <c r="GD149" s="72" t="s">
        <v>644</v>
      </c>
      <c r="GE149" s="70" t="s">
        <v>132</v>
      </c>
      <c r="GI149" s="73" t="s">
        <v>647</v>
      </c>
      <c r="GJ149" s="71" t="s">
        <v>112</v>
      </c>
      <c r="GS149" s="73" t="s">
        <v>645</v>
      </c>
      <c r="GT149" s="71" t="s">
        <v>112</v>
      </c>
      <c r="GX149" s="52" t="s">
        <v>652</v>
      </c>
      <c r="HM149" s="51" t="s">
        <v>651</v>
      </c>
      <c r="HR149" s="72" t="s">
        <v>646</v>
      </c>
      <c r="HS149" s="70" t="s">
        <v>112</v>
      </c>
      <c r="HW149" s="51" t="s">
        <v>620</v>
      </c>
      <c r="IB149" s="51" t="s">
        <v>650</v>
      </c>
      <c r="IG149" s="50" t="s">
        <v>737</v>
      </c>
      <c r="IQ149" s="51" t="s">
        <v>650</v>
      </c>
      <c r="IV149" s="73" t="s">
        <v>630</v>
      </c>
      <c r="IW149" s="71" t="s">
        <v>132</v>
      </c>
      <c r="JB149" s="51" t="s">
        <v>633</v>
      </c>
      <c r="JF149" s="127" t="s">
        <v>648</v>
      </c>
      <c r="JG149" s="70" t="s">
        <v>112</v>
      </c>
      <c r="JK149" s="52" t="s">
        <v>1787</v>
      </c>
      <c r="JP149" s="51" t="s">
        <v>642</v>
      </c>
      <c r="JU149" s="50" t="s">
        <v>649</v>
      </c>
      <c r="JZ149" s="51" t="s">
        <v>656</v>
      </c>
    </row>
    <row r="150" spans="1:296" ht="336.5" thickBot="1">
      <c r="A150" s="72" t="s">
        <v>625</v>
      </c>
      <c r="B150" s="70" t="s">
        <v>132</v>
      </c>
      <c r="F150" s="69"/>
      <c r="G150" s="69" t="s">
        <v>633</v>
      </c>
      <c r="H150" s="69" t="s">
        <v>634</v>
      </c>
      <c r="I150" s="69" t="s">
        <v>635</v>
      </c>
      <c r="J150" s="69" t="s">
        <v>636</v>
      </c>
      <c r="K150" s="126"/>
      <c r="L150" s="69" t="s">
        <v>624</v>
      </c>
      <c r="P150" s="73" t="s">
        <v>639</v>
      </c>
      <c r="Q150" s="71" t="s">
        <v>124</v>
      </c>
      <c r="R150" s="71">
        <v>12035</v>
      </c>
      <c r="S150" s="71" t="s">
        <v>124</v>
      </c>
      <c r="T150" s="139">
        <v>12035</v>
      </c>
      <c r="Z150" s="73" t="s">
        <v>639</v>
      </c>
      <c r="AA150" s="71" t="s">
        <v>124</v>
      </c>
      <c r="AB150" s="71" t="s">
        <v>124</v>
      </c>
      <c r="AC150" s="71" t="s">
        <v>124</v>
      </c>
      <c r="AD150" s="71" t="s">
        <v>124</v>
      </c>
      <c r="AE150" s="72" t="s">
        <v>644</v>
      </c>
      <c r="AF150" s="70" t="s">
        <v>132</v>
      </c>
      <c r="AG150"/>
      <c r="AH150"/>
      <c r="AI150"/>
      <c r="AJ150" s="73" t="s">
        <v>639</v>
      </c>
      <c r="AK150" s="71" t="s">
        <v>124</v>
      </c>
      <c r="AL150" s="71">
        <v>0</v>
      </c>
      <c r="AM150" s="71" t="s">
        <v>124</v>
      </c>
      <c r="AN150" s="71">
        <v>0</v>
      </c>
      <c r="AT150" s="73" t="s">
        <v>628</v>
      </c>
      <c r="AU150" s="71" t="s">
        <v>112</v>
      </c>
      <c r="AY150" s="50" t="s">
        <v>641</v>
      </c>
      <c r="BD150" s="71" t="s">
        <v>6976</v>
      </c>
      <c r="BE150" s="71">
        <v>0</v>
      </c>
      <c r="BF150" s="71">
        <v>41.38</v>
      </c>
      <c r="BG150" s="71">
        <v>2.16</v>
      </c>
      <c r="BI150" s="73" t="s">
        <v>609</v>
      </c>
      <c r="BJ150" s="71">
        <v>26906</v>
      </c>
      <c r="BK150" s="71" t="s">
        <v>236</v>
      </c>
      <c r="BL150" s="71">
        <v>22.51</v>
      </c>
      <c r="BM150" s="71" t="s">
        <v>7626</v>
      </c>
      <c r="BS150" s="52" t="s">
        <v>124</v>
      </c>
      <c r="CH150" s="69"/>
      <c r="CI150" s="69" t="s">
        <v>633</v>
      </c>
      <c r="CJ150" s="69" t="s">
        <v>634</v>
      </c>
      <c r="CK150" s="69" t="s">
        <v>635</v>
      </c>
      <c r="CL150" s="69" t="s">
        <v>636</v>
      </c>
      <c r="CM150" s="52" t="s">
        <v>1307</v>
      </c>
      <c r="CW150" s="72" t="s">
        <v>640</v>
      </c>
      <c r="CX150" s="70" t="s">
        <v>124</v>
      </c>
      <c r="CY150" s="70">
        <v>30359</v>
      </c>
      <c r="CZ150" s="70">
        <v>12843</v>
      </c>
      <c r="DA150" s="70">
        <v>43202</v>
      </c>
      <c r="DB150" s="101"/>
      <c r="DC150" s="101"/>
      <c r="DD150" s="101"/>
      <c r="DE150" s="101"/>
      <c r="DF150" s="101"/>
      <c r="DL150" s="51" t="s">
        <v>658</v>
      </c>
      <c r="DQ150" s="72" t="s">
        <v>625</v>
      </c>
      <c r="DR150" s="70" t="s">
        <v>132</v>
      </c>
      <c r="DV150" s="51" t="s">
        <v>623</v>
      </c>
      <c r="EA150" s="72" t="s">
        <v>627</v>
      </c>
      <c r="EB150" s="70" t="s">
        <v>124</v>
      </c>
      <c r="EC150" s="70" t="s">
        <v>124</v>
      </c>
      <c r="ED150" s="70" t="s">
        <v>124</v>
      </c>
      <c r="EE150" s="70" t="s">
        <v>124</v>
      </c>
      <c r="EF150" s="52" t="s">
        <v>621</v>
      </c>
      <c r="EK150" s="127" t="s">
        <v>627</v>
      </c>
      <c r="EL150" s="70" t="s">
        <v>112</v>
      </c>
      <c r="EP150" s="72" t="s">
        <v>627</v>
      </c>
      <c r="EQ150" s="70" t="s">
        <v>132</v>
      </c>
      <c r="EZ150" s="52">
        <v>2194</v>
      </c>
      <c r="FE150" s="72" t="s">
        <v>640</v>
      </c>
      <c r="FF150" s="70" t="s">
        <v>124</v>
      </c>
      <c r="FG150" s="70">
        <v>66900</v>
      </c>
      <c r="FH150" s="70">
        <v>2080200</v>
      </c>
      <c r="FI150" s="70">
        <v>2147100</v>
      </c>
      <c r="FJ150" s="51" t="s">
        <v>653</v>
      </c>
      <c r="FO150" s="73" t="s">
        <v>647</v>
      </c>
      <c r="FP150" s="71" t="s">
        <v>112</v>
      </c>
      <c r="FY150" s="73"/>
      <c r="FZ150" s="73"/>
      <c r="GA150" s="73"/>
      <c r="GD150" s="73" t="s">
        <v>645</v>
      </c>
      <c r="GE150" s="71" t="s">
        <v>132</v>
      </c>
      <c r="GI150" s="72" t="s">
        <v>648</v>
      </c>
      <c r="GJ150" s="70" t="s">
        <v>132</v>
      </c>
      <c r="GN150" s="50" t="s">
        <v>619</v>
      </c>
      <c r="GS150" s="72" t="s">
        <v>646</v>
      </c>
      <c r="GT150" s="70" t="s">
        <v>112</v>
      </c>
      <c r="HH150" s="51" t="s">
        <v>632</v>
      </c>
      <c r="HM150" s="52" t="s">
        <v>663</v>
      </c>
      <c r="HR150" s="73" t="s">
        <v>647</v>
      </c>
      <c r="HS150" s="71" t="s">
        <v>112</v>
      </c>
      <c r="HW150" s="52" t="s">
        <v>621</v>
      </c>
      <c r="IV150" s="50" t="s">
        <v>631</v>
      </c>
      <c r="JB150" s="52" t="s">
        <v>638</v>
      </c>
      <c r="JF150" s="50" t="s">
        <v>649</v>
      </c>
      <c r="JP150" s="126"/>
      <c r="JQ150" s="69" t="s">
        <v>643</v>
      </c>
      <c r="JZ150" s="52" t="s">
        <v>124</v>
      </c>
      <c r="KE150" s="51" t="s">
        <v>650</v>
      </c>
      <c r="KJ150" s="51" t="s">
        <v>656</v>
      </c>
    </row>
    <row r="151" spans="1:296" ht="92.5" thickBot="1">
      <c r="A151" s="73" t="s">
        <v>626</v>
      </c>
      <c r="B151" s="71" t="s">
        <v>132</v>
      </c>
      <c r="F151" s="72" t="s">
        <v>637</v>
      </c>
      <c r="G151" s="70" t="s">
        <v>1307</v>
      </c>
      <c r="H151" s="70">
        <v>83344</v>
      </c>
      <c r="I151" s="70">
        <v>384845</v>
      </c>
      <c r="J151" s="70">
        <v>468189</v>
      </c>
      <c r="K151" s="127" t="s">
        <v>625</v>
      </c>
      <c r="L151" s="70" t="s">
        <v>132</v>
      </c>
      <c r="P151" s="72" t="s">
        <v>640</v>
      </c>
      <c r="Q151" s="70" t="s">
        <v>124</v>
      </c>
      <c r="R151" s="70">
        <v>253491</v>
      </c>
      <c r="S151" s="70">
        <v>948824</v>
      </c>
      <c r="T151" s="125">
        <v>1202315</v>
      </c>
      <c r="U151" s="51" t="s">
        <v>617</v>
      </c>
      <c r="Z151" s="72" t="s">
        <v>640</v>
      </c>
      <c r="AA151" s="70" t="s">
        <v>124</v>
      </c>
      <c r="AB151" s="70">
        <v>110642</v>
      </c>
      <c r="AC151" s="70">
        <v>377506</v>
      </c>
      <c r="AD151" s="70">
        <v>488148</v>
      </c>
      <c r="AE151" s="73" t="s">
        <v>645</v>
      </c>
      <c r="AF151" s="71" t="s">
        <v>132</v>
      </c>
      <c r="AG151"/>
      <c r="AH151"/>
      <c r="AI151"/>
      <c r="AJ151" s="72" t="s">
        <v>640</v>
      </c>
      <c r="AK151" s="70" t="s">
        <v>124</v>
      </c>
      <c r="AL151" s="70">
        <v>346998</v>
      </c>
      <c r="AM151" s="70">
        <v>343759</v>
      </c>
      <c r="AN151" s="70">
        <v>690757</v>
      </c>
      <c r="AO151" s="51" t="s">
        <v>654</v>
      </c>
      <c r="AT151" s="72" t="s">
        <v>629</v>
      </c>
      <c r="AU151" s="70" t="s">
        <v>112</v>
      </c>
      <c r="BD151" s="70" t="s">
        <v>6977</v>
      </c>
      <c r="BE151" s="70">
        <v>0</v>
      </c>
      <c r="BF151" s="70">
        <v>41.38</v>
      </c>
      <c r="BG151" s="70">
        <v>2.16</v>
      </c>
      <c r="BI151" s="72" t="s">
        <v>610</v>
      </c>
      <c r="BJ151" s="70">
        <v>0</v>
      </c>
      <c r="BK151" s="70" t="s">
        <v>1601</v>
      </c>
      <c r="BL151" s="72"/>
      <c r="BM151" s="70" t="s">
        <v>7627</v>
      </c>
      <c r="BN151" s="51" t="s">
        <v>98</v>
      </c>
      <c r="BX151" s="51" t="s">
        <v>98</v>
      </c>
      <c r="CH151" s="72" t="s">
        <v>637</v>
      </c>
      <c r="CI151" s="70" t="s">
        <v>1307</v>
      </c>
      <c r="CJ151" s="72"/>
      <c r="CK151" s="70">
        <v>19201.12</v>
      </c>
      <c r="CL151" s="70">
        <v>19201.12</v>
      </c>
      <c r="CR151" s="50" t="s">
        <v>829</v>
      </c>
      <c r="CW151" s="50" t="s">
        <v>641</v>
      </c>
      <c r="DG151" s="50" t="s">
        <v>738</v>
      </c>
      <c r="DL151" s="52" t="s">
        <v>124</v>
      </c>
      <c r="DQ151" s="73" t="s">
        <v>626</v>
      </c>
      <c r="DR151" s="71" t="s">
        <v>132</v>
      </c>
      <c r="DV151" s="69"/>
      <c r="DW151" s="69" t="s">
        <v>624</v>
      </c>
      <c r="EA151" s="73" t="s">
        <v>628</v>
      </c>
      <c r="EB151" s="71" t="s">
        <v>124</v>
      </c>
      <c r="EC151" s="71" t="s">
        <v>124</v>
      </c>
      <c r="ED151" s="71" t="s">
        <v>124</v>
      </c>
      <c r="EE151" s="71" t="s">
        <v>124</v>
      </c>
      <c r="EK151" s="130" t="s">
        <v>628</v>
      </c>
      <c r="EL151" s="71" t="s">
        <v>132</v>
      </c>
      <c r="EP151" s="73" t="s">
        <v>628</v>
      </c>
      <c r="EQ151" s="71" t="s">
        <v>112</v>
      </c>
      <c r="EU151" s="51" t="s">
        <v>633</v>
      </c>
      <c r="FE151" s="50" t="s">
        <v>641</v>
      </c>
      <c r="FJ151" s="52">
        <v>608849.38</v>
      </c>
      <c r="FO151" s="72" t="s">
        <v>648</v>
      </c>
      <c r="FP151" s="70" t="s">
        <v>112</v>
      </c>
      <c r="FY151" s="72"/>
      <c r="FZ151" s="72"/>
      <c r="GA151" s="72"/>
      <c r="GD151" s="72" t="s">
        <v>646</v>
      </c>
      <c r="GE151" s="70" t="s">
        <v>132</v>
      </c>
      <c r="GI151" s="50" t="s">
        <v>649</v>
      </c>
      <c r="GS151" s="73" t="s">
        <v>647</v>
      </c>
      <c r="GT151" s="71" t="s">
        <v>112</v>
      </c>
      <c r="GX151" s="51" t="s">
        <v>633</v>
      </c>
      <c r="HC151" s="51" t="s">
        <v>617</v>
      </c>
      <c r="HH151" s="69"/>
      <c r="HI151" s="69" t="s">
        <v>633</v>
      </c>
      <c r="HJ151" s="69" t="s">
        <v>634</v>
      </c>
      <c r="HK151" s="69" t="s">
        <v>635</v>
      </c>
      <c r="HL151" s="69" t="s">
        <v>636</v>
      </c>
      <c r="HR151" s="72" t="s">
        <v>648</v>
      </c>
      <c r="HS151" s="70" t="s">
        <v>112</v>
      </c>
      <c r="IB151" s="51" t="s">
        <v>651</v>
      </c>
      <c r="IL151" s="51" t="s">
        <v>632</v>
      </c>
      <c r="IQ151" s="51" t="s">
        <v>651</v>
      </c>
      <c r="JK151" s="50" t="s">
        <v>1300</v>
      </c>
      <c r="JP151" s="127" t="s">
        <v>644</v>
      </c>
      <c r="JQ151" s="70" t="s">
        <v>112</v>
      </c>
      <c r="KJ151" s="52" t="s">
        <v>124</v>
      </c>
    </row>
    <row r="152" spans="1:296" ht="46.5" thickBot="1">
      <c r="A152" s="72" t="s">
        <v>627</v>
      </c>
      <c r="B152" s="70" t="s">
        <v>112</v>
      </c>
      <c r="F152" s="73" t="s">
        <v>626</v>
      </c>
      <c r="G152" s="71" t="s">
        <v>124</v>
      </c>
      <c r="H152" s="71">
        <v>8771969</v>
      </c>
      <c r="I152" s="71">
        <v>1322903</v>
      </c>
      <c r="J152" s="71">
        <v>10094872</v>
      </c>
      <c r="K152" s="130" t="s">
        <v>626</v>
      </c>
      <c r="L152" s="71" t="s">
        <v>132</v>
      </c>
      <c r="P152" s="50" t="s">
        <v>641</v>
      </c>
      <c r="U152" s="52" t="s">
        <v>182</v>
      </c>
      <c r="Z152" s="50" t="s">
        <v>641</v>
      </c>
      <c r="AE152" s="72" t="s">
        <v>646</v>
      </c>
      <c r="AF152" s="70" t="s">
        <v>112</v>
      </c>
      <c r="AG152"/>
      <c r="AH152"/>
      <c r="AI152"/>
      <c r="AJ152" s="50" t="s">
        <v>641</v>
      </c>
      <c r="AO152" s="52">
        <v>25512</v>
      </c>
      <c r="AT152" s="73" t="s">
        <v>630</v>
      </c>
      <c r="AU152" s="71" t="s">
        <v>112</v>
      </c>
      <c r="BD152" s="71" t="s">
        <v>6978</v>
      </c>
      <c r="BE152" s="71">
        <v>16.5</v>
      </c>
      <c r="BF152" s="71">
        <v>43.31</v>
      </c>
      <c r="BG152" s="71">
        <v>-5.69</v>
      </c>
      <c r="BI152" s="73" t="s">
        <v>611</v>
      </c>
      <c r="BJ152" s="71">
        <v>0</v>
      </c>
      <c r="BK152" s="71" t="s">
        <v>1601</v>
      </c>
      <c r="BL152" s="73"/>
      <c r="BM152" s="71" t="s">
        <v>7628</v>
      </c>
      <c r="BS152" s="51" t="s">
        <v>658</v>
      </c>
      <c r="BX152" s="52" t="s">
        <v>8135</v>
      </c>
      <c r="CH152" s="73" t="s">
        <v>626</v>
      </c>
      <c r="CI152" s="71" t="s">
        <v>124</v>
      </c>
      <c r="CJ152" s="71">
        <v>11790.8</v>
      </c>
      <c r="CK152" s="71">
        <v>98566.99</v>
      </c>
      <c r="CL152" s="71">
        <v>110993.79</v>
      </c>
      <c r="CM152" s="51" t="s">
        <v>653</v>
      </c>
      <c r="DQ152" s="72" t="s">
        <v>627</v>
      </c>
      <c r="DR152" s="70" t="s">
        <v>112</v>
      </c>
      <c r="DV152" s="72" t="s">
        <v>625</v>
      </c>
      <c r="DW152" s="70" t="s">
        <v>132</v>
      </c>
      <c r="EA152" s="72" t="s">
        <v>629</v>
      </c>
      <c r="EB152" s="70" t="s">
        <v>124</v>
      </c>
      <c r="EC152" s="70" t="s">
        <v>124</v>
      </c>
      <c r="ED152" s="70" t="s">
        <v>124</v>
      </c>
      <c r="EE152" s="70" t="s">
        <v>124</v>
      </c>
      <c r="EF152" s="50" t="s">
        <v>622</v>
      </c>
      <c r="EK152" s="127" t="s">
        <v>629</v>
      </c>
      <c r="EL152" s="70" t="s">
        <v>112</v>
      </c>
      <c r="EP152" s="72" t="s">
        <v>629</v>
      </c>
      <c r="EQ152" s="70" t="s">
        <v>112</v>
      </c>
      <c r="EU152" s="52" t="s">
        <v>638</v>
      </c>
      <c r="EZ152" s="51" t="s">
        <v>655</v>
      </c>
      <c r="FO152" s="50" t="s">
        <v>649</v>
      </c>
      <c r="FT152" s="51" t="s">
        <v>650</v>
      </c>
      <c r="FY152" s="73"/>
      <c r="FZ152" s="73"/>
      <c r="GA152" s="73"/>
      <c r="GD152" s="73" t="s">
        <v>647</v>
      </c>
      <c r="GE152" s="71" t="s">
        <v>132</v>
      </c>
      <c r="GS152" s="72" t="s">
        <v>648</v>
      </c>
      <c r="GT152" s="70" t="s">
        <v>112</v>
      </c>
      <c r="GX152" s="52" t="s">
        <v>3812</v>
      </c>
      <c r="HC152" s="52" t="s">
        <v>182</v>
      </c>
      <c r="HH152" s="72" t="s">
        <v>637</v>
      </c>
      <c r="HI152" s="70" t="s">
        <v>638</v>
      </c>
      <c r="HJ152" s="70">
        <v>9015</v>
      </c>
      <c r="HK152" s="70">
        <v>635027</v>
      </c>
      <c r="HL152" s="70">
        <v>644042</v>
      </c>
      <c r="HM152" s="51" t="s">
        <v>633</v>
      </c>
      <c r="HR152" s="50" t="s">
        <v>649</v>
      </c>
      <c r="HW152" s="50" t="s">
        <v>622</v>
      </c>
      <c r="IB152" s="52" t="s">
        <v>663</v>
      </c>
      <c r="IG152" s="50" t="s">
        <v>738</v>
      </c>
      <c r="IL152" s="69"/>
      <c r="IM152" s="69" t="s">
        <v>633</v>
      </c>
      <c r="IN152" s="69" t="s">
        <v>634</v>
      </c>
      <c r="IO152" s="69" t="s">
        <v>635</v>
      </c>
      <c r="IP152" s="69" t="s">
        <v>636</v>
      </c>
      <c r="IQ152" s="52" t="s">
        <v>663</v>
      </c>
      <c r="JB152" s="51" t="s">
        <v>653</v>
      </c>
      <c r="JP152" s="130" t="s">
        <v>645</v>
      </c>
      <c r="JQ152" s="71" t="s">
        <v>112</v>
      </c>
      <c r="JU152" s="51" t="s">
        <v>650</v>
      </c>
      <c r="JZ152" s="51" t="s">
        <v>657</v>
      </c>
      <c r="KE152" s="51" t="s">
        <v>651</v>
      </c>
    </row>
    <row r="153" spans="1:296" ht="69.5" thickBot="1">
      <c r="A153" s="73" t="s">
        <v>628</v>
      </c>
      <c r="B153" s="71" t="s">
        <v>132</v>
      </c>
      <c r="F153" s="72" t="s">
        <v>627</v>
      </c>
      <c r="G153" s="70" t="s">
        <v>124</v>
      </c>
      <c r="H153" s="70" t="s">
        <v>124</v>
      </c>
      <c r="I153" s="70" t="s">
        <v>124</v>
      </c>
      <c r="J153" s="70" t="s">
        <v>124</v>
      </c>
      <c r="K153" s="127" t="s">
        <v>627</v>
      </c>
      <c r="L153" s="70" t="s">
        <v>132</v>
      </c>
      <c r="AE153" s="73" t="s">
        <v>647</v>
      </c>
      <c r="AF153" s="71" t="s">
        <v>112</v>
      </c>
      <c r="AG153"/>
      <c r="AH153"/>
      <c r="AI153"/>
      <c r="AT153" s="50" t="s">
        <v>631</v>
      </c>
      <c r="AY153" s="51" t="s">
        <v>642</v>
      </c>
      <c r="BD153" s="70" t="s">
        <v>6979</v>
      </c>
      <c r="BE153" s="70">
        <v>0</v>
      </c>
      <c r="BF153" s="70">
        <v>39.47</v>
      </c>
      <c r="BG153" s="70">
        <v>-0.36</v>
      </c>
      <c r="BI153" s="72" t="s">
        <v>612</v>
      </c>
      <c r="BJ153" s="70">
        <v>0</v>
      </c>
      <c r="BK153" s="70" t="s">
        <v>1601</v>
      </c>
      <c r="BL153" s="72"/>
      <c r="BM153" s="70" t="s">
        <v>7629</v>
      </c>
      <c r="BS153" s="52" t="s">
        <v>124</v>
      </c>
      <c r="CH153" s="72" t="s">
        <v>627</v>
      </c>
      <c r="CI153" s="70" t="s">
        <v>124</v>
      </c>
      <c r="CJ153" s="70" t="s">
        <v>124</v>
      </c>
      <c r="CK153" s="70" t="s">
        <v>124</v>
      </c>
      <c r="CL153" s="70" t="s">
        <v>124</v>
      </c>
      <c r="CM153" s="52">
        <v>10234.629999999999</v>
      </c>
      <c r="DL153" s="51" t="s">
        <v>98</v>
      </c>
      <c r="DQ153" s="73" t="s">
        <v>628</v>
      </c>
      <c r="DR153" s="71" t="s">
        <v>112</v>
      </c>
      <c r="DV153" s="73" t="s">
        <v>626</v>
      </c>
      <c r="DW153" s="71" t="s">
        <v>132</v>
      </c>
      <c r="EA153" s="73" t="s">
        <v>639</v>
      </c>
      <c r="EB153" s="71" t="s">
        <v>124</v>
      </c>
      <c r="EC153" s="71">
        <v>2440.79</v>
      </c>
      <c r="ED153" s="71" t="s">
        <v>124</v>
      </c>
      <c r="EE153" s="71">
        <v>2440.79</v>
      </c>
      <c r="EK153" s="130" t="s">
        <v>630</v>
      </c>
      <c r="EL153" s="71" t="s">
        <v>132</v>
      </c>
      <c r="EP153" s="73" t="s">
        <v>630</v>
      </c>
      <c r="EQ153" s="71" t="s">
        <v>132</v>
      </c>
      <c r="EZ153" s="52">
        <v>552</v>
      </c>
      <c r="FJ153" s="51" t="s">
        <v>654</v>
      </c>
      <c r="FY153" s="72"/>
      <c r="FZ153" s="72"/>
      <c r="GA153" s="72"/>
      <c r="GD153" s="72" t="s">
        <v>648</v>
      </c>
      <c r="GE153" s="70" t="s">
        <v>112</v>
      </c>
      <c r="GN153" s="51" t="s">
        <v>620</v>
      </c>
      <c r="GS153" s="50" t="s">
        <v>649</v>
      </c>
      <c r="HH153" s="73" t="s">
        <v>626</v>
      </c>
      <c r="HI153" s="71" t="s">
        <v>124</v>
      </c>
      <c r="HJ153" s="71">
        <v>639331</v>
      </c>
      <c r="HK153" s="71">
        <v>2505576</v>
      </c>
      <c r="HL153" s="71">
        <v>3144907</v>
      </c>
      <c r="HM153" s="52" t="s">
        <v>1307</v>
      </c>
      <c r="IL153" s="72" t="s">
        <v>637</v>
      </c>
      <c r="IM153" s="70" t="s">
        <v>1307</v>
      </c>
      <c r="IN153" s="70">
        <v>0</v>
      </c>
      <c r="IO153" s="70">
        <v>55380.93</v>
      </c>
      <c r="IP153" s="70">
        <v>55380.93</v>
      </c>
      <c r="IV153" s="51" t="s">
        <v>632</v>
      </c>
      <c r="JB153" s="52">
        <v>357166</v>
      </c>
      <c r="JF153" s="51" t="s">
        <v>650</v>
      </c>
      <c r="JP153" s="127" t="s">
        <v>646</v>
      </c>
      <c r="JQ153" s="70" t="s">
        <v>112</v>
      </c>
      <c r="JZ153" s="52" t="s">
        <v>124</v>
      </c>
      <c r="KE153" s="52" t="s">
        <v>652</v>
      </c>
      <c r="KJ153" s="51" t="s">
        <v>657</v>
      </c>
    </row>
    <row r="154" spans="1:296" ht="81" thickBot="1">
      <c r="A154" s="72" t="s">
        <v>629</v>
      </c>
      <c r="B154" s="70" t="s">
        <v>132</v>
      </c>
      <c r="F154" s="73" t="s">
        <v>628</v>
      </c>
      <c r="G154" s="71" t="s">
        <v>124</v>
      </c>
      <c r="H154" s="71" t="s">
        <v>124</v>
      </c>
      <c r="I154" s="71" t="s">
        <v>124</v>
      </c>
      <c r="J154" s="71" t="s">
        <v>124</v>
      </c>
      <c r="K154" s="130" t="s">
        <v>628</v>
      </c>
      <c r="L154" s="71" t="s">
        <v>132</v>
      </c>
      <c r="U154" s="50" t="s">
        <v>618</v>
      </c>
      <c r="AE154" s="72" t="s">
        <v>648</v>
      </c>
      <c r="AF154" s="70" t="s">
        <v>112</v>
      </c>
      <c r="AG154"/>
      <c r="AH154"/>
      <c r="AI154"/>
      <c r="AO154" s="51" t="s">
        <v>655</v>
      </c>
      <c r="AY154" s="69"/>
      <c r="AZ154" s="69" t="s">
        <v>643</v>
      </c>
      <c r="BD154" s="71" t="s">
        <v>6980</v>
      </c>
      <c r="BE154" s="71">
        <v>0</v>
      </c>
      <c r="BF154" s="71">
        <v>39.47</v>
      </c>
      <c r="BG154" s="71">
        <v>-0.36</v>
      </c>
      <c r="BI154" s="73" t="s">
        <v>613</v>
      </c>
      <c r="BJ154" s="71">
        <v>0</v>
      </c>
      <c r="BK154" s="71" t="s">
        <v>1601</v>
      </c>
      <c r="BL154" s="73"/>
      <c r="BM154" s="71" t="s">
        <v>7630</v>
      </c>
      <c r="CH154" s="73" t="s">
        <v>628</v>
      </c>
      <c r="CI154" s="71" t="s">
        <v>124</v>
      </c>
      <c r="CJ154" s="71" t="s">
        <v>124</v>
      </c>
      <c r="CK154" s="71" t="s">
        <v>124</v>
      </c>
      <c r="CL154" s="71" t="s">
        <v>124</v>
      </c>
      <c r="CR154" s="51" t="s">
        <v>830</v>
      </c>
      <c r="CW154" s="51" t="s">
        <v>642</v>
      </c>
      <c r="DG154" s="51" t="s">
        <v>739</v>
      </c>
      <c r="DQ154" s="72" t="s">
        <v>629</v>
      </c>
      <c r="DR154" s="70" t="s">
        <v>112</v>
      </c>
      <c r="DV154" s="72" t="s">
        <v>627</v>
      </c>
      <c r="DW154" s="70" t="s">
        <v>112</v>
      </c>
      <c r="EA154" s="72" t="s">
        <v>640</v>
      </c>
      <c r="EB154" s="70" t="s">
        <v>124</v>
      </c>
      <c r="EC154" s="70">
        <v>1344452.96</v>
      </c>
      <c r="ED154" s="70">
        <v>470173.32</v>
      </c>
      <c r="EE154" s="70">
        <v>1814626.28</v>
      </c>
      <c r="EK154" s="50" t="s">
        <v>631</v>
      </c>
      <c r="EP154" s="50" t="s">
        <v>631</v>
      </c>
      <c r="EU154" s="51" t="s">
        <v>653</v>
      </c>
      <c r="FE154" s="51" t="s">
        <v>642</v>
      </c>
      <c r="FJ154" s="52" t="s">
        <v>124</v>
      </c>
      <c r="FT154" s="51" t="s">
        <v>651</v>
      </c>
      <c r="FY154" s="73"/>
      <c r="FZ154" s="73"/>
      <c r="GA154" s="73"/>
      <c r="GD154" s="50" t="s">
        <v>649</v>
      </c>
      <c r="GI154" s="51" t="s">
        <v>650</v>
      </c>
      <c r="GN154" s="52" t="s">
        <v>621</v>
      </c>
      <c r="GX154" s="51" t="s">
        <v>653</v>
      </c>
      <c r="HC154" s="50" t="s">
        <v>618</v>
      </c>
      <c r="HH154" s="72" t="s">
        <v>627</v>
      </c>
      <c r="HI154" s="70" t="s">
        <v>124</v>
      </c>
      <c r="HJ154" s="70" t="s">
        <v>124</v>
      </c>
      <c r="HK154" s="70" t="s">
        <v>124</v>
      </c>
      <c r="HL154" s="70" t="s">
        <v>124</v>
      </c>
      <c r="IB154" s="51" t="s">
        <v>633</v>
      </c>
      <c r="IL154" s="73" t="s">
        <v>626</v>
      </c>
      <c r="IM154" s="71" t="s">
        <v>124</v>
      </c>
      <c r="IN154" s="71">
        <v>0</v>
      </c>
      <c r="IO154" s="71">
        <v>765104.37</v>
      </c>
      <c r="IP154" s="71">
        <v>765104.37</v>
      </c>
      <c r="IQ154" s="51" t="s">
        <v>633</v>
      </c>
      <c r="IV154" s="69"/>
      <c r="IW154" s="69" t="s">
        <v>633</v>
      </c>
      <c r="IX154" s="69" t="s">
        <v>634</v>
      </c>
      <c r="IY154" s="69" t="s">
        <v>635</v>
      </c>
      <c r="IZ154" s="69" t="s">
        <v>636</v>
      </c>
      <c r="JK154" s="51" t="s">
        <v>1301</v>
      </c>
      <c r="JP154" s="130" t="s">
        <v>647</v>
      </c>
      <c r="JQ154" s="71" t="s">
        <v>112</v>
      </c>
      <c r="JU154" s="51" t="s">
        <v>651</v>
      </c>
      <c r="KJ154" s="52" t="s">
        <v>124</v>
      </c>
    </row>
    <row r="155" spans="1:296" ht="81" thickBot="1">
      <c r="A155" s="73" t="s">
        <v>630</v>
      </c>
      <c r="B155" s="71" t="s">
        <v>132</v>
      </c>
      <c r="F155" s="72" t="s">
        <v>629</v>
      </c>
      <c r="G155" s="70" t="s">
        <v>124</v>
      </c>
      <c r="H155" s="70" t="s">
        <v>124</v>
      </c>
      <c r="I155" s="70" t="s">
        <v>124</v>
      </c>
      <c r="J155" s="70" t="s">
        <v>124</v>
      </c>
      <c r="K155" s="127" t="s">
        <v>629</v>
      </c>
      <c r="L155" s="70" t="s">
        <v>132</v>
      </c>
      <c r="P155" s="51" t="s">
        <v>642</v>
      </c>
      <c r="Z155" s="51" t="s">
        <v>642</v>
      </c>
      <c r="AE155" s="50" t="s">
        <v>649</v>
      </c>
      <c r="AF155"/>
      <c r="AG155"/>
      <c r="AH155"/>
      <c r="AI155"/>
      <c r="AJ155" s="51" t="s">
        <v>642</v>
      </c>
      <c r="AO155" s="52">
        <v>0</v>
      </c>
      <c r="AY155" s="72" t="s">
        <v>644</v>
      </c>
      <c r="AZ155" s="70" t="s">
        <v>132</v>
      </c>
      <c r="BD155" s="70" t="s">
        <v>6981</v>
      </c>
      <c r="BE155" s="70">
        <v>0</v>
      </c>
      <c r="BF155" s="70">
        <v>37.99</v>
      </c>
      <c r="BG155" s="70">
        <v>-1.1200000000000001</v>
      </c>
      <c r="BI155" s="72" t="s">
        <v>614</v>
      </c>
      <c r="BJ155" s="70">
        <v>0</v>
      </c>
      <c r="BK155" s="70" t="s">
        <v>1601</v>
      </c>
      <c r="BL155" s="72"/>
      <c r="BM155" s="70" t="s">
        <v>7631</v>
      </c>
      <c r="BN155" s="51" t="s">
        <v>651</v>
      </c>
      <c r="BS155" s="51" t="s">
        <v>98</v>
      </c>
      <c r="CH155" s="72" t="s">
        <v>629</v>
      </c>
      <c r="CI155" s="70" t="s">
        <v>124</v>
      </c>
      <c r="CJ155" s="70" t="s">
        <v>124</v>
      </c>
      <c r="CK155" s="70" t="s">
        <v>124</v>
      </c>
      <c r="CL155" s="70" t="s">
        <v>124</v>
      </c>
      <c r="CM155" s="51" t="s">
        <v>654</v>
      </c>
      <c r="CW155" s="69"/>
      <c r="CX155" s="69" t="s">
        <v>643</v>
      </c>
      <c r="DG155" s="52" t="s">
        <v>1354</v>
      </c>
      <c r="DQ155" s="73" t="s">
        <v>630</v>
      </c>
      <c r="DR155" s="71" t="s">
        <v>132</v>
      </c>
      <c r="DV155" s="73" t="s">
        <v>628</v>
      </c>
      <c r="DW155" s="71" t="s">
        <v>132</v>
      </c>
      <c r="EA155" s="50" t="s">
        <v>641</v>
      </c>
      <c r="EF155" s="51" t="s">
        <v>623</v>
      </c>
      <c r="EU155" s="52">
        <v>2696</v>
      </c>
      <c r="EZ155" s="51" t="s">
        <v>656</v>
      </c>
      <c r="FE155" s="69"/>
      <c r="FF155" s="69" t="s">
        <v>643</v>
      </c>
      <c r="FO155" s="51" t="s">
        <v>650</v>
      </c>
      <c r="FT155" s="52" t="s">
        <v>663</v>
      </c>
      <c r="FY155" s="50" t="s">
        <v>599</v>
      </c>
      <c r="GX155" s="52">
        <v>45568.38</v>
      </c>
      <c r="HH155" s="73" t="s">
        <v>628</v>
      </c>
      <c r="HI155" s="71" t="s">
        <v>124</v>
      </c>
      <c r="HJ155" s="71" t="s">
        <v>124</v>
      </c>
      <c r="HK155" s="71" t="s">
        <v>124</v>
      </c>
      <c r="HL155" s="71" t="s">
        <v>124</v>
      </c>
      <c r="HM155" s="51" t="s">
        <v>653</v>
      </c>
      <c r="HR155" s="51" t="s">
        <v>650</v>
      </c>
      <c r="HW155" s="51" t="s">
        <v>623</v>
      </c>
      <c r="IB155" s="52" t="s">
        <v>638</v>
      </c>
      <c r="IG155" s="51" t="s">
        <v>739</v>
      </c>
      <c r="IL155" s="72" t="s">
        <v>627</v>
      </c>
      <c r="IM155" s="70" t="s">
        <v>124</v>
      </c>
      <c r="IN155" s="70">
        <v>0</v>
      </c>
      <c r="IO155" s="70">
        <v>2130.04</v>
      </c>
      <c r="IP155" s="70">
        <v>2130.04</v>
      </c>
      <c r="IQ155" s="52" t="s">
        <v>1307</v>
      </c>
      <c r="IV155" s="72" t="s">
        <v>637</v>
      </c>
      <c r="IW155" s="70" t="s">
        <v>1307</v>
      </c>
      <c r="IX155" s="70">
        <v>0</v>
      </c>
      <c r="IY155" s="70">
        <v>71677</v>
      </c>
      <c r="IZ155" s="70">
        <v>71677</v>
      </c>
      <c r="JB155" s="51" t="s">
        <v>654</v>
      </c>
      <c r="JF155" s="51" t="s">
        <v>651</v>
      </c>
      <c r="JK155" s="69" t="s">
        <v>1292</v>
      </c>
      <c r="JL155" s="69" t="s">
        <v>597</v>
      </c>
      <c r="JM155" s="69" t="s">
        <v>598</v>
      </c>
      <c r="JP155" s="127" t="s">
        <v>648</v>
      </c>
      <c r="JQ155" s="70" t="s">
        <v>112</v>
      </c>
      <c r="JU155" s="52" t="s">
        <v>2822</v>
      </c>
      <c r="JZ155" s="51" t="s">
        <v>658</v>
      </c>
      <c r="KE155" s="51" t="s">
        <v>633</v>
      </c>
    </row>
    <row r="156" spans="1:296" ht="92.5" thickBot="1">
      <c r="A156" s="50" t="s">
        <v>631</v>
      </c>
      <c r="F156" s="73" t="s">
        <v>639</v>
      </c>
      <c r="G156" s="71" t="s">
        <v>124</v>
      </c>
      <c r="H156" s="71">
        <v>5877</v>
      </c>
      <c r="I156" s="71" t="s">
        <v>124</v>
      </c>
      <c r="J156" s="71">
        <v>9423</v>
      </c>
      <c r="K156" s="130" t="s">
        <v>630</v>
      </c>
      <c r="L156" s="71" t="s">
        <v>132</v>
      </c>
      <c r="P156" s="69"/>
      <c r="Q156" s="69" t="s">
        <v>643</v>
      </c>
      <c r="Z156" s="69"/>
      <c r="AA156" s="69" t="s">
        <v>643</v>
      </c>
      <c r="AE156"/>
      <c r="AF156"/>
      <c r="AG156"/>
      <c r="AH156"/>
      <c r="AI156"/>
      <c r="AJ156" s="69"/>
      <c r="AK156" s="69" t="s">
        <v>643</v>
      </c>
      <c r="AT156" s="51" t="s">
        <v>632</v>
      </c>
      <c r="AY156" s="73" t="s">
        <v>645</v>
      </c>
      <c r="AZ156" s="71" t="s">
        <v>112</v>
      </c>
      <c r="BD156" s="71" t="s">
        <v>6982</v>
      </c>
      <c r="BE156" s="71">
        <v>0</v>
      </c>
      <c r="BF156" s="71">
        <v>48.827075999999998</v>
      </c>
      <c r="BG156" s="71">
        <v>2.270715</v>
      </c>
      <c r="BI156" s="73" t="s">
        <v>615</v>
      </c>
      <c r="BJ156" s="71">
        <v>0</v>
      </c>
      <c r="BK156" s="71" t="s">
        <v>1601</v>
      </c>
      <c r="BL156" s="73"/>
      <c r="BM156" s="71" t="s">
        <v>7632</v>
      </c>
      <c r="BN156" s="52" t="s">
        <v>652</v>
      </c>
      <c r="BX156" s="50" t="s">
        <v>664</v>
      </c>
      <c r="CH156" s="73" t="s">
        <v>639</v>
      </c>
      <c r="CI156" s="71" t="s">
        <v>124</v>
      </c>
      <c r="CJ156" s="73"/>
      <c r="CK156" s="71" t="s">
        <v>124</v>
      </c>
      <c r="CL156" s="73"/>
      <c r="CM156" s="52">
        <v>5999.96</v>
      </c>
      <c r="CR156" s="50" t="s">
        <v>845</v>
      </c>
      <c r="CW156" s="72" t="s">
        <v>644</v>
      </c>
      <c r="CX156" s="70" t="s">
        <v>112</v>
      </c>
      <c r="DQ156" s="103"/>
      <c r="DR156" s="102"/>
      <c r="DV156" s="72" t="s">
        <v>629</v>
      </c>
      <c r="DW156" s="70" t="s">
        <v>112</v>
      </c>
      <c r="EF156" s="69"/>
      <c r="EG156" s="69" t="s">
        <v>624</v>
      </c>
      <c r="EZ156" s="52">
        <v>0</v>
      </c>
      <c r="FE156" s="72" t="s">
        <v>644</v>
      </c>
      <c r="FF156" s="70" t="s">
        <v>132</v>
      </c>
      <c r="FJ156" s="51" t="s">
        <v>655</v>
      </c>
      <c r="GI156" s="51" t="s">
        <v>651</v>
      </c>
      <c r="GN156" s="50" t="s">
        <v>622</v>
      </c>
      <c r="GS156" s="51" t="s">
        <v>650</v>
      </c>
      <c r="HH156" s="72" t="s">
        <v>629</v>
      </c>
      <c r="HI156" s="70" t="s">
        <v>124</v>
      </c>
      <c r="HJ156" s="70" t="s">
        <v>124</v>
      </c>
      <c r="HK156" s="70" t="s">
        <v>124</v>
      </c>
      <c r="HL156" s="70" t="s">
        <v>124</v>
      </c>
      <c r="HM156" s="52">
        <v>1090</v>
      </c>
      <c r="HW156" s="69"/>
      <c r="HX156" s="69" t="s">
        <v>624</v>
      </c>
      <c r="IG156" s="52" t="s">
        <v>1354</v>
      </c>
      <c r="IL156" s="73" t="s">
        <v>628</v>
      </c>
      <c r="IM156" s="71" t="s">
        <v>124</v>
      </c>
      <c r="IN156" s="71">
        <v>0</v>
      </c>
      <c r="IO156" s="71">
        <v>66678.240000000005</v>
      </c>
      <c r="IP156" s="71">
        <v>66678.240000000005</v>
      </c>
      <c r="IV156" s="73" t="s">
        <v>626</v>
      </c>
      <c r="IW156" s="71" t="s">
        <v>124</v>
      </c>
      <c r="IX156" s="71">
        <v>20414</v>
      </c>
      <c r="IY156" s="71">
        <v>347131</v>
      </c>
      <c r="IZ156" s="71">
        <v>367545</v>
      </c>
      <c r="JB156" s="52">
        <v>14000</v>
      </c>
      <c r="JF156" s="52" t="s">
        <v>663</v>
      </c>
      <c r="JK156" s="70" t="s">
        <v>11376</v>
      </c>
      <c r="JL156" s="70">
        <v>21045.11</v>
      </c>
      <c r="JM156" s="70">
        <v>0</v>
      </c>
      <c r="JP156" s="50" t="s">
        <v>649</v>
      </c>
      <c r="JZ156" s="52" t="s">
        <v>124</v>
      </c>
      <c r="KE156" s="52" t="s">
        <v>638</v>
      </c>
      <c r="KJ156" s="51" t="s">
        <v>658</v>
      </c>
    </row>
    <row r="157" spans="1:296" ht="69.5" thickBot="1">
      <c r="F157" s="72" t="s">
        <v>640</v>
      </c>
      <c r="G157" s="70" t="s">
        <v>124</v>
      </c>
      <c r="H157" s="70">
        <v>8861190</v>
      </c>
      <c r="I157" s="70">
        <v>1711294</v>
      </c>
      <c r="J157" s="70">
        <v>10572485</v>
      </c>
      <c r="K157" s="50" t="s">
        <v>631</v>
      </c>
      <c r="P157" s="72" t="s">
        <v>644</v>
      </c>
      <c r="Q157" s="70" t="s">
        <v>132</v>
      </c>
      <c r="U157" s="50" t="s">
        <v>619</v>
      </c>
      <c r="Z157" s="72" t="s">
        <v>644</v>
      </c>
      <c r="AA157" s="70" t="s">
        <v>132</v>
      </c>
      <c r="AE157"/>
      <c r="AF157"/>
      <c r="AG157"/>
      <c r="AH157"/>
      <c r="AI157"/>
      <c r="AJ157" s="72" t="s">
        <v>644</v>
      </c>
      <c r="AK157" s="70" t="s">
        <v>132</v>
      </c>
      <c r="AO157" s="51" t="s">
        <v>656</v>
      </c>
      <c r="AT157" s="69"/>
      <c r="AU157" s="69" t="s">
        <v>633</v>
      </c>
      <c r="AV157" s="69" t="s">
        <v>634</v>
      </c>
      <c r="AW157" s="69" t="s">
        <v>635</v>
      </c>
      <c r="AX157" s="69" t="s">
        <v>636</v>
      </c>
      <c r="AY157" s="72" t="s">
        <v>646</v>
      </c>
      <c r="AZ157" s="70" t="s">
        <v>112</v>
      </c>
      <c r="BD157" s="70" t="s">
        <v>6983</v>
      </c>
      <c r="BE157" s="70">
        <v>0</v>
      </c>
      <c r="BF157" s="70">
        <v>43.305484</v>
      </c>
      <c r="BG157" s="70">
        <v>-0.35001399999999999</v>
      </c>
      <c r="BI157" s="72" t="s">
        <v>36</v>
      </c>
      <c r="BJ157" s="70">
        <v>0</v>
      </c>
      <c r="BK157" s="70" t="s">
        <v>1601</v>
      </c>
      <c r="BL157" s="72"/>
      <c r="BM157" s="70" t="s">
        <v>7633</v>
      </c>
      <c r="CH157" s="72" t="s">
        <v>640</v>
      </c>
      <c r="CI157" s="70" t="s">
        <v>124</v>
      </c>
      <c r="CJ157" s="70">
        <v>11790.8</v>
      </c>
      <c r="CK157" s="70">
        <v>117768.1</v>
      </c>
      <c r="CL157" s="70">
        <v>129558.91</v>
      </c>
      <c r="CW157" s="73" t="s">
        <v>645</v>
      </c>
      <c r="CX157" s="71" t="s">
        <v>132</v>
      </c>
      <c r="DG157" s="50" t="s">
        <v>755</v>
      </c>
      <c r="DL157" s="51" t="s">
        <v>651</v>
      </c>
      <c r="DQ157" s="103"/>
      <c r="DR157" s="102"/>
      <c r="DV157" s="73" t="s">
        <v>630</v>
      </c>
      <c r="DW157" s="71" t="s">
        <v>132</v>
      </c>
      <c r="EF157" s="72" t="s">
        <v>625</v>
      </c>
      <c r="EG157" s="70" t="s">
        <v>112</v>
      </c>
      <c r="EK157" s="51" t="s">
        <v>632</v>
      </c>
      <c r="EP157" s="51" t="s">
        <v>632</v>
      </c>
      <c r="EU157" s="51" t="s">
        <v>654</v>
      </c>
      <c r="FE157" s="73" t="s">
        <v>645</v>
      </c>
      <c r="FF157" s="71" t="s">
        <v>132</v>
      </c>
      <c r="FJ157" s="52">
        <v>0</v>
      </c>
      <c r="FO157" s="51" t="s">
        <v>651</v>
      </c>
      <c r="FT157" s="51" t="s">
        <v>633</v>
      </c>
      <c r="GD157" s="51" t="s">
        <v>650</v>
      </c>
      <c r="GI157" s="52" t="s">
        <v>3049</v>
      </c>
      <c r="GX157" s="51" t="s">
        <v>654</v>
      </c>
      <c r="HC157" s="50" t="s">
        <v>619</v>
      </c>
      <c r="HH157" s="73" t="s">
        <v>639</v>
      </c>
      <c r="HI157" s="71" t="s">
        <v>124</v>
      </c>
      <c r="HJ157" s="71">
        <v>11332</v>
      </c>
      <c r="HK157" s="71" t="s">
        <v>124</v>
      </c>
      <c r="HL157" s="71">
        <v>11332</v>
      </c>
      <c r="HR157" s="51" t="s">
        <v>651</v>
      </c>
      <c r="HW157" s="72" t="s">
        <v>625</v>
      </c>
      <c r="HX157" s="70" t="s">
        <v>132</v>
      </c>
      <c r="IB157" s="51" t="s">
        <v>653</v>
      </c>
      <c r="IL157" s="72" t="s">
        <v>629</v>
      </c>
      <c r="IM157" s="70" t="s">
        <v>124</v>
      </c>
      <c r="IN157" s="70" t="s">
        <v>124</v>
      </c>
      <c r="IO157" s="70" t="s">
        <v>124</v>
      </c>
      <c r="IP157" s="70" t="s">
        <v>124</v>
      </c>
      <c r="IQ157" s="51" t="s">
        <v>653</v>
      </c>
      <c r="IV157" s="72" t="s">
        <v>627</v>
      </c>
      <c r="IW157" s="70" t="s">
        <v>124</v>
      </c>
      <c r="IX157" s="70" t="s">
        <v>124</v>
      </c>
      <c r="IY157" s="70" t="s">
        <v>124</v>
      </c>
      <c r="IZ157" s="70" t="s">
        <v>124</v>
      </c>
      <c r="JK157" s="71" t="s">
        <v>11377</v>
      </c>
      <c r="JL157" s="71">
        <v>20527.88</v>
      </c>
      <c r="JM157" s="71">
        <v>0</v>
      </c>
      <c r="JU157" s="51" t="s">
        <v>633</v>
      </c>
      <c r="KJ157" s="52" t="s">
        <v>124</v>
      </c>
    </row>
    <row r="158" spans="1:296" ht="69.5" thickBot="1">
      <c r="F158" s="50" t="s">
        <v>641</v>
      </c>
      <c r="P158" s="73" t="s">
        <v>645</v>
      </c>
      <c r="Q158" s="71" t="s">
        <v>132</v>
      </c>
      <c r="Z158" s="73" t="s">
        <v>645</v>
      </c>
      <c r="AA158" s="71" t="s">
        <v>112</v>
      </c>
      <c r="AE158" s="51" t="s">
        <v>650</v>
      </c>
      <c r="AF158"/>
      <c r="AG158"/>
      <c r="AH158"/>
      <c r="AI158"/>
      <c r="AJ158" s="73" t="s">
        <v>645</v>
      </c>
      <c r="AK158" s="71" t="s">
        <v>132</v>
      </c>
      <c r="AO158" s="52" t="s">
        <v>124</v>
      </c>
      <c r="AT158" s="72" t="s">
        <v>637</v>
      </c>
      <c r="AU158" s="70" t="s">
        <v>638</v>
      </c>
      <c r="AV158" s="70">
        <v>0</v>
      </c>
      <c r="AW158" s="70">
        <v>15374</v>
      </c>
      <c r="AX158" s="70">
        <v>15374</v>
      </c>
      <c r="AY158" s="73" t="s">
        <v>647</v>
      </c>
      <c r="AZ158" s="71" t="s">
        <v>112</v>
      </c>
      <c r="BD158" s="71" t="s">
        <v>6984</v>
      </c>
      <c r="BE158" s="71">
        <v>0</v>
      </c>
      <c r="BF158" s="71">
        <v>46.173895000000002</v>
      </c>
      <c r="BG158" s="71">
        <v>-1.065963</v>
      </c>
      <c r="BI158" s="50" t="s">
        <v>616</v>
      </c>
      <c r="BN158" s="51" t="s">
        <v>633</v>
      </c>
      <c r="CH158" s="50" t="s">
        <v>641</v>
      </c>
      <c r="CM158" s="51" t="s">
        <v>655</v>
      </c>
      <c r="CW158" s="72" t="s">
        <v>646</v>
      </c>
      <c r="CX158" s="70" t="s">
        <v>112</v>
      </c>
      <c r="DL158" s="52" t="s">
        <v>663</v>
      </c>
      <c r="DQ158" s="103"/>
      <c r="DR158" s="102"/>
      <c r="DV158" s="50" t="s">
        <v>631</v>
      </c>
      <c r="EA158" s="51" t="s">
        <v>642</v>
      </c>
      <c r="EF158" s="73" t="s">
        <v>626</v>
      </c>
      <c r="EG158" s="71" t="s">
        <v>132</v>
      </c>
      <c r="EK158" s="126"/>
      <c r="EL158" s="69" t="s">
        <v>633</v>
      </c>
      <c r="EM158" s="69" t="s">
        <v>634</v>
      </c>
      <c r="EN158" s="69" t="s">
        <v>635</v>
      </c>
      <c r="EO158" s="124" t="s">
        <v>636</v>
      </c>
      <c r="EP158" s="69"/>
      <c r="EQ158" s="69" t="s">
        <v>633</v>
      </c>
      <c r="ER158" s="69" t="s">
        <v>634</v>
      </c>
      <c r="ES158" s="69" t="s">
        <v>635</v>
      </c>
      <c r="ET158" s="124" t="s">
        <v>636</v>
      </c>
      <c r="EU158" s="52">
        <v>63</v>
      </c>
      <c r="EZ158" s="51" t="s">
        <v>657</v>
      </c>
      <c r="FE158" s="72" t="s">
        <v>646</v>
      </c>
      <c r="FF158" s="70" t="s">
        <v>132</v>
      </c>
      <c r="FO158" s="52" t="s">
        <v>663</v>
      </c>
      <c r="FT158" s="52" t="s">
        <v>3812</v>
      </c>
      <c r="FY158" s="51" t="s">
        <v>600</v>
      </c>
      <c r="GS158" s="51" t="s">
        <v>651</v>
      </c>
      <c r="GX158" s="52" t="s">
        <v>124</v>
      </c>
      <c r="HH158" s="72" t="s">
        <v>640</v>
      </c>
      <c r="HI158" s="70" t="s">
        <v>124</v>
      </c>
      <c r="HJ158" s="70">
        <v>659678</v>
      </c>
      <c r="HK158" s="70">
        <v>3140603</v>
      </c>
      <c r="HL158" s="70">
        <v>3800281</v>
      </c>
      <c r="HM158" s="51" t="s">
        <v>654</v>
      </c>
      <c r="HR158" s="52" t="s">
        <v>1604</v>
      </c>
      <c r="HW158" s="73" t="s">
        <v>626</v>
      </c>
      <c r="HX158" s="71" t="s">
        <v>132</v>
      </c>
      <c r="IB158" s="52">
        <v>898</v>
      </c>
      <c r="IG158" s="50" t="s">
        <v>755</v>
      </c>
      <c r="IL158" s="73" t="s">
        <v>639</v>
      </c>
      <c r="IM158" s="71" t="s">
        <v>124</v>
      </c>
      <c r="IN158" s="71" t="s">
        <v>124</v>
      </c>
      <c r="IO158" s="71" t="s">
        <v>124</v>
      </c>
      <c r="IP158" s="71" t="s">
        <v>124</v>
      </c>
      <c r="IQ158" s="52">
        <v>1597.7</v>
      </c>
      <c r="IV158" s="73" t="s">
        <v>628</v>
      </c>
      <c r="IW158" s="71" t="s">
        <v>124</v>
      </c>
      <c r="IX158" s="71" t="s">
        <v>124</v>
      </c>
      <c r="IY158" s="71" t="s">
        <v>124</v>
      </c>
      <c r="IZ158" s="71" t="s">
        <v>124</v>
      </c>
      <c r="JB158" s="51" t="s">
        <v>655</v>
      </c>
      <c r="JF158" s="51" t="s">
        <v>633</v>
      </c>
      <c r="JK158" s="70" t="s">
        <v>11378</v>
      </c>
      <c r="JL158" s="70">
        <v>2973.57</v>
      </c>
      <c r="JM158" s="70">
        <v>0</v>
      </c>
      <c r="JU158" s="52" t="s">
        <v>638</v>
      </c>
      <c r="JZ158" s="51" t="s">
        <v>98</v>
      </c>
      <c r="KE158" s="51" t="s">
        <v>653</v>
      </c>
    </row>
    <row r="159" spans="1:296" ht="81" thickBot="1">
      <c r="A159" s="51" t="s">
        <v>632</v>
      </c>
      <c r="P159" s="72" t="s">
        <v>646</v>
      </c>
      <c r="Q159" s="70" t="s">
        <v>112</v>
      </c>
      <c r="Z159" s="72" t="s">
        <v>646</v>
      </c>
      <c r="AA159" s="70" t="s">
        <v>112</v>
      </c>
      <c r="AE159"/>
      <c r="AF159"/>
      <c r="AG159"/>
      <c r="AH159"/>
      <c r="AI159"/>
      <c r="AJ159" s="72" t="s">
        <v>646</v>
      </c>
      <c r="AK159" s="70" t="s">
        <v>112</v>
      </c>
      <c r="AT159" s="73" t="s">
        <v>626</v>
      </c>
      <c r="AU159" s="71" t="s">
        <v>124</v>
      </c>
      <c r="AV159" s="71">
        <v>131607</v>
      </c>
      <c r="AW159" s="71">
        <v>8200</v>
      </c>
      <c r="AX159" s="71">
        <v>139807</v>
      </c>
      <c r="AY159" s="72" t="s">
        <v>648</v>
      </c>
      <c r="AZ159" s="70" t="s">
        <v>112</v>
      </c>
      <c r="BD159" s="70" t="s">
        <v>6985</v>
      </c>
      <c r="BE159" s="70">
        <v>0</v>
      </c>
      <c r="BF159" s="70">
        <v>43.569299000000001</v>
      </c>
      <c r="BG159" s="70">
        <v>1.3867339999999999</v>
      </c>
      <c r="BN159" s="52" t="s">
        <v>638</v>
      </c>
      <c r="BS159" s="51" t="s">
        <v>651</v>
      </c>
      <c r="BX159" s="51" t="s">
        <v>665</v>
      </c>
      <c r="CM159" s="52">
        <v>0</v>
      </c>
      <c r="CR159" s="50" t="s">
        <v>846</v>
      </c>
      <c r="CW159" s="73" t="s">
        <v>647</v>
      </c>
      <c r="CX159" s="71" t="s">
        <v>112</v>
      </c>
      <c r="DQ159" s="103"/>
      <c r="DR159" s="102"/>
      <c r="DV159" s="51" t="s">
        <v>632</v>
      </c>
      <c r="EA159" s="69"/>
      <c r="EB159" s="69" t="s">
        <v>643</v>
      </c>
      <c r="EF159" s="72" t="s">
        <v>627</v>
      </c>
      <c r="EG159" s="70" t="s">
        <v>132</v>
      </c>
      <c r="EK159" s="127" t="s">
        <v>637</v>
      </c>
      <c r="EL159" s="70" t="s">
        <v>638</v>
      </c>
      <c r="EM159" s="70">
        <v>0</v>
      </c>
      <c r="EN159" s="70">
        <v>162344</v>
      </c>
      <c r="EO159" s="125">
        <v>162344</v>
      </c>
      <c r="EP159" s="72" t="s">
        <v>637</v>
      </c>
      <c r="EQ159" s="70" t="s">
        <v>638</v>
      </c>
      <c r="ER159" s="70">
        <v>0</v>
      </c>
      <c r="ES159" s="70">
        <v>204568</v>
      </c>
      <c r="ET159" s="125">
        <v>204568</v>
      </c>
      <c r="EZ159" s="52" t="s">
        <v>124</v>
      </c>
      <c r="FE159" s="73" t="s">
        <v>647</v>
      </c>
      <c r="FF159" s="71" t="s">
        <v>132</v>
      </c>
      <c r="FJ159" s="51" t="s">
        <v>656</v>
      </c>
      <c r="FY159" s="52" t="s">
        <v>8598</v>
      </c>
      <c r="GD159" s="51" t="s">
        <v>651</v>
      </c>
      <c r="GI159" s="51" t="s">
        <v>633</v>
      </c>
      <c r="GN159" s="51" t="s">
        <v>623</v>
      </c>
      <c r="GS159" s="52" t="s">
        <v>663</v>
      </c>
      <c r="HH159" s="50" t="s">
        <v>641</v>
      </c>
      <c r="HM159" s="52">
        <v>1090</v>
      </c>
      <c r="HW159" s="72" t="s">
        <v>627</v>
      </c>
      <c r="HX159" s="70" t="s">
        <v>132</v>
      </c>
      <c r="IL159" s="72" t="s">
        <v>640</v>
      </c>
      <c r="IM159" s="70" t="s">
        <v>124</v>
      </c>
      <c r="IN159" s="70">
        <v>0</v>
      </c>
      <c r="IO159" s="70">
        <v>889293.58</v>
      </c>
      <c r="IP159" s="70">
        <v>889293.58</v>
      </c>
      <c r="IV159" s="72" t="s">
        <v>629</v>
      </c>
      <c r="IW159" s="70" t="s">
        <v>124</v>
      </c>
      <c r="IX159" s="70" t="s">
        <v>124</v>
      </c>
      <c r="IY159" s="70" t="s">
        <v>124</v>
      </c>
      <c r="IZ159" s="70" t="s">
        <v>124</v>
      </c>
      <c r="JB159" s="52">
        <v>0</v>
      </c>
      <c r="JF159" s="52" t="s">
        <v>1307</v>
      </c>
      <c r="JK159" s="71" t="s">
        <v>11379</v>
      </c>
      <c r="JL159" s="71">
        <v>1772.04</v>
      </c>
      <c r="JM159" s="71">
        <v>0</v>
      </c>
      <c r="JP159" s="51" t="s">
        <v>650</v>
      </c>
      <c r="KE159" s="52">
        <v>40045.64</v>
      </c>
      <c r="KJ159" s="51" t="s">
        <v>98</v>
      </c>
    </row>
    <row r="160" spans="1:296" ht="92.5" thickBot="1">
      <c r="A160" s="69"/>
      <c r="B160" s="69" t="s">
        <v>633</v>
      </c>
      <c r="C160" s="69" t="s">
        <v>634</v>
      </c>
      <c r="D160" s="69" t="s">
        <v>635</v>
      </c>
      <c r="E160" s="69" t="s">
        <v>636</v>
      </c>
      <c r="K160" s="51" t="s">
        <v>632</v>
      </c>
      <c r="P160" s="73" t="s">
        <v>647</v>
      </c>
      <c r="Q160" s="71" t="s">
        <v>112</v>
      </c>
      <c r="U160" s="51" t="s">
        <v>620</v>
      </c>
      <c r="Z160" s="73" t="s">
        <v>647</v>
      </c>
      <c r="AA160" s="71" t="s">
        <v>112</v>
      </c>
      <c r="AE160" s="51" t="s">
        <v>651</v>
      </c>
      <c r="AF160"/>
      <c r="AG160"/>
      <c r="AH160"/>
      <c r="AI160"/>
      <c r="AJ160" s="73" t="s">
        <v>647</v>
      </c>
      <c r="AK160" s="71" t="s">
        <v>112</v>
      </c>
      <c r="AO160" s="51" t="s">
        <v>657</v>
      </c>
      <c r="AT160" s="72" t="s">
        <v>627</v>
      </c>
      <c r="AU160" s="70" t="s">
        <v>124</v>
      </c>
      <c r="AV160" s="70" t="s">
        <v>124</v>
      </c>
      <c r="AW160" s="70" t="s">
        <v>124</v>
      </c>
      <c r="AX160" s="70" t="s">
        <v>124</v>
      </c>
      <c r="AY160" s="50" t="s">
        <v>649</v>
      </c>
      <c r="BD160" s="71" t="s">
        <v>6986</v>
      </c>
      <c r="BE160" s="71">
        <v>0</v>
      </c>
      <c r="BF160" s="71">
        <v>50.096065000000003</v>
      </c>
      <c r="BG160" s="71">
        <v>8.6904299999999992</v>
      </c>
      <c r="BS160" s="52" t="s">
        <v>8019</v>
      </c>
      <c r="CW160" s="72" t="s">
        <v>648</v>
      </c>
      <c r="CX160" s="70" t="s">
        <v>112</v>
      </c>
      <c r="DG160" s="51" t="s">
        <v>756</v>
      </c>
      <c r="DL160" s="51" t="s">
        <v>633</v>
      </c>
      <c r="DQ160" s="103"/>
      <c r="DR160" s="102"/>
      <c r="DV160" s="69"/>
      <c r="DW160" s="69" t="s">
        <v>633</v>
      </c>
      <c r="DX160" s="69" t="s">
        <v>634</v>
      </c>
      <c r="DY160" s="69" t="s">
        <v>635</v>
      </c>
      <c r="DZ160" s="69" t="s">
        <v>636</v>
      </c>
      <c r="EA160" s="72" t="s">
        <v>644</v>
      </c>
      <c r="EB160" s="70" t="s">
        <v>112</v>
      </c>
      <c r="EF160" s="73" t="s">
        <v>628</v>
      </c>
      <c r="EG160" s="71" t="s">
        <v>132</v>
      </c>
      <c r="EK160" s="130" t="s">
        <v>626</v>
      </c>
      <c r="EL160" s="71" t="s">
        <v>124</v>
      </c>
      <c r="EM160" s="71">
        <v>274213</v>
      </c>
      <c r="EN160" s="71">
        <v>315004</v>
      </c>
      <c r="EO160" s="139">
        <v>589217</v>
      </c>
      <c r="EP160" s="73" t="s">
        <v>626</v>
      </c>
      <c r="EQ160" s="71" t="s">
        <v>124</v>
      </c>
      <c r="ER160" s="71">
        <v>344758</v>
      </c>
      <c r="ES160" s="71">
        <v>706978</v>
      </c>
      <c r="ET160" s="139">
        <v>1051736</v>
      </c>
      <c r="EU160" s="51" t="s">
        <v>655</v>
      </c>
      <c r="FE160" s="72" t="s">
        <v>648</v>
      </c>
      <c r="FF160" s="70" t="s">
        <v>132</v>
      </c>
      <c r="FJ160" s="52">
        <v>150200.4</v>
      </c>
      <c r="FO160" s="51" t="s">
        <v>633</v>
      </c>
      <c r="FT160" s="51" t="s">
        <v>653</v>
      </c>
      <c r="GD160" s="52" t="s">
        <v>663</v>
      </c>
      <c r="GI160" s="52" t="s">
        <v>1307</v>
      </c>
      <c r="GN160" s="126"/>
      <c r="GO160" s="69" t="s">
        <v>624</v>
      </c>
      <c r="GX160" s="51" t="s">
        <v>655</v>
      </c>
      <c r="HC160" s="51" t="s">
        <v>620</v>
      </c>
      <c r="HR160" s="51" t="s">
        <v>633</v>
      </c>
      <c r="HW160" s="73" t="s">
        <v>628</v>
      </c>
      <c r="HX160" s="71" t="s">
        <v>112</v>
      </c>
      <c r="IB160" s="51" t="s">
        <v>654</v>
      </c>
      <c r="IL160" s="50" t="s">
        <v>641</v>
      </c>
      <c r="IQ160" s="51" t="s">
        <v>654</v>
      </c>
      <c r="IV160" s="73" t="s">
        <v>639</v>
      </c>
      <c r="IW160" s="71" t="s">
        <v>124</v>
      </c>
      <c r="IX160" s="73"/>
      <c r="IY160" s="71" t="s">
        <v>124</v>
      </c>
      <c r="IZ160" s="73"/>
      <c r="JK160" s="50" t="s">
        <v>1800</v>
      </c>
      <c r="JU160" s="51" t="s">
        <v>653</v>
      </c>
      <c r="KJ160" s="52" t="s">
        <v>11780</v>
      </c>
    </row>
    <row r="161" spans="1:296" ht="46.5" thickBot="1">
      <c r="A161" s="72" t="s">
        <v>637</v>
      </c>
      <c r="B161" s="70" t="s">
        <v>638</v>
      </c>
      <c r="C161" s="70">
        <v>0</v>
      </c>
      <c r="D161" s="70">
        <v>326059</v>
      </c>
      <c r="E161" s="70">
        <v>326059</v>
      </c>
      <c r="F161" s="51" t="s">
        <v>642</v>
      </c>
      <c r="K161" s="126"/>
      <c r="L161" s="69" t="s">
        <v>633</v>
      </c>
      <c r="M161" s="69" t="s">
        <v>634</v>
      </c>
      <c r="N161" s="69" t="s">
        <v>635</v>
      </c>
      <c r="O161" s="124" t="s">
        <v>636</v>
      </c>
      <c r="P161" s="72" t="s">
        <v>648</v>
      </c>
      <c r="Q161" s="70" t="s">
        <v>112</v>
      </c>
      <c r="U161" s="52" t="s">
        <v>621</v>
      </c>
      <c r="Z161" s="72" t="s">
        <v>648</v>
      </c>
      <c r="AA161" s="70" t="s">
        <v>112</v>
      </c>
      <c r="AE161" s="52" t="s">
        <v>663</v>
      </c>
      <c r="AF161"/>
      <c r="AG161"/>
      <c r="AH161"/>
      <c r="AI161"/>
      <c r="AJ161" s="72" t="s">
        <v>648</v>
      </c>
      <c r="AK161" s="70" t="s">
        <v>112</v>
      </c>
      <c r="AO161" s="52" t="s">
        <v>124</v>
      </c>
      <c r="AT161" s="73" t="s">
        <v>628</v>
      </c>
      <c r="AU161" s="71" t="s">
        <v>124</v>
      </c>
      <c r="AV161" s="71" t="s">
        <v>124</v>
      </c>
      <c r="AW161" s="71" t="s">
        <v>124</v>
      </c>
      <c r="AX161" s="71" t="s">
        <v>124</v>
      </c>
      <c r="BD161" s="70" t="s">
        <v>6987</v>
      </c>
      <c r="BE161" s="70">
        <v>14.74</v>
      </c>
      <c r="BF161" s="70">
        <v>51</v>
      </c>
      <c r="BG161" s="70">
        <v>9</v>
      </c>
      <c r="BI161" s="51" t="s">
        <v>617</v>
      </c>
      <c r="BN161" s="51" t="s">
        <v>653</v>
      </c>
      <c r="BX161" s="51" t="s">
        <v>663</v>
      </c>
      <c r="CH161" s="51" t="s">
        <v>642</v>
      </c>
      <c r="CM161" s="51" t="s">
        <v>656</v>
      </c>
      <c r="CW161" s="50" t="s">
        <v>649</v>
      </c>
      <c r="DG161" s="52" t="s">
        <v>112</v>
      </c>
      <c r="DL161" s="52" t="s">
        <v>638</v>
      </c>
      <c r="DQ161" s="103"/>
      <c r="DR161" s="102"/>
      <c r="DV161" s="72" t="s">
        <v>637</v>
      </c>
      <c r="DW161" s="70" t="s">
        <v>638</v>
      </c>
      <c r="DX161" s="70">
        <v>0</v>
      </c>
      <c r="DY161" s="70">
        <v>5333300</v>
      </c>
      <c r="DZ161" s="70">
        <v>5333300</v>
      </c>
      <c r="EA161" s="73" t="s">
        <v>645</v>
      </c>
      <c r="EB161" s="71" t="s">
        <v>112</v>
      </c>
      <c r="EF161" s="72" t="s">
        <v>629</v>
      </c>
      <c r="EG161" s="70" t="s">
        <v>112</v>
      </c>
      <c r="EK161" s="127" t="s">
        <v>627</v>
      </c>
      <c r="EL161" s="70" t="s">
        <v>124</v>
      </c>
      <c r="EM161" s="70" t="s">
        <v>124</v>
      </c>
      <c r="EN161" s="70" t="s">
        <v>124</v>
      </c>
      <c r="EO161" s="125" t="s">
        <v>124</v>
      </c>
      <c r="EP161" s="72" t="s">
        <v>627</v>
      </c>
      <c r="EQ161" s="70" t="s">
        <v>124</v>
      </c>
      <c r="ER161" s="70">
        <v>0</v>
      </c>
      <c r="ES161" s="70">
        <v>3442</v>
      </c>
      <c r="ET161" s="125">
        <v>3442</v>
      </c>
      <c r="EU161" s="52">
        <v>0</v>
      </c>
      <c r="EZ161" s="51" t="s">
        <v>658</v>
      </c>
      <c r="FE161" s="50" t="s">
        <v>649</v>
      </c>
      <c r="FO161" s="52" t="s">
        <v>3812</v>
      </c>
      <c r="FT161" s="52">
        <v>8258.6200000000008</v>
      </c>
      <c r="FY161" s="50" t="s">
        <v>618</v>
      </c>
      <c r="GN161" s="127" t="s">
        <v>625</v>
      </c>
      <c r="GO161" s="70" t="s">
        <v>132</v>
      </c>
      <c r="GS161" s="51" t="s">
        <v>633</v>
      </c>
      <c r="HC161" s="52" t="s">
        <v>10356</v>
      </c>
      <c r="HM161" s="51" t="s">
        <v>655</v>
      </c>
      <c r="HR161" s="52" t="s">
        <v>638</v>
      </c>
      <c r="HW161" s="72" t="s">
        <v>629</v>
      </c>
      <c r="HX161" s="70" t="s">
        <v>132</v>
      </c>
      <c r="IB161" s="52">
        <v>898</v>
      </c>
      <c r="IG161" s="51" t="s">
        <v>756</v>
      </c>
      <c r="IQ161" s="52">
        <v>1642.57</v>
      </c>
      <c r="IV161" s="72" t="s">
        <v>640</v>
      </c>
      <c r="IW161" s="70" t="s">
        <v>124</v>
      </c>
      <c r="IX161" s="70">
        <v>20414</v>
      </c>
      <c r="IY161" s="70">
        <v>418808</v>
      </c>
      <c r="IZ161" s="70">
        <v>439222</v>
      </c>
      <c r="JB161" s="51" t="s">
        <v>656</v>
      </c>
      <c r="JF161" s="51" t="s">
        <v>653</v>
      </c>
      <c r="JP161" s="51" t="s">
        <v>651</v>
      </c>
      <c r="JU161" s="52">
        <v>51776</v>
      </c>
      <c r="KE161" s="51" t="s">
        <v>654</v>
      </c>
    </row>
    <row r="162" spans="1:296" ht="81" thickBot="1">
      <c r="A162" s="73" t="s">
        <v>626</v>
      </c>
      <c r="B162" s="71" t="s">
        <v>124</v>
      </c>
      <c r="C162" s="71">
        <v>7274903</v>
      </c>
      <c r="D162" s="71">
        <v>288968</v>
      </c>
      <c r="E162" s="71">
        <v>7563871</v>
      </c>
      <c r="F162" s="69"/>
      <c r="G162" s="69" t="s">
        <v>643</v>
      </c>
      <c r="K162" s="127" t="s">
        <v>637</v>
      </c>
      <c r="L162" s="70" t="s">
        <v>638</v>
      </c>
      <c r="M162" s="70">
        <v>0</v>
      </c>
      <c r="N162" s="70">
        <v>419325</v>
      </c>
      <c r="O162" s="125">
        <v>419325</v>
      </c>
      <c r="P162" s="50" t="s">
        <v>649</v>
      </c>
      <c r="Z162" s="50" t="s">
        <v>649</v>
      </c>
      <c r="AE162"/>
      <c r="AF162"/>
      <c r="AG162"/>
      <c r="AH162"/>
      <c r="AI162"/>
      <c r="AJ162" s="50" t="s">
        <v>649</v>
      </c>
      <c r="AT162" s="72" t="s">
        <v>629</v>
      </c>
      <c r="AU162" s="70" t="s">
        <v>124</v>
      </c>
      <c r="AV162" s="70" t="s">
        <v>124</v>
      </c>
      <c r="AW162" s="70" t="s">
        <v>124</v>
      </c>
      <c r="AX162" s="70" t="s">
        <v>124</v>
      </c>
      <c r="BD162" s="71" t="s">
        <v>6988</v>
      </c>
      <c r="BE162" s="71">
        <v>0</v>
      </c>
      <c r="BF162" s="71">
        <v>45.78</v>
      </c>
      <c r="BG162" s="71">
        <v>4.8600000000000003</v>
      </c>
      <c r="BI162" s="52" t="s">
        <v>182</v>
      </c>
      <c r="BN162" s="52">
        <v>19189</v>
      </c>
      <c r="BS162" s="51" t="s">
        <v>633</v>
      </c>
      <c r="CH162" s="69"/>
      <c r="CI162" s="69" t="s">
        <v>643</v>
      </c>
      <c r="CM162" s="52" t="s">
        <v>124</v>
      </c>
      <c r="CR162" s="51" t="s">
        <v>847</v>
      </c>
      <c r="DQ162" s="50" t="s">
        <v>631</v>
      </c>
      <c r="DV162" s="73" t="s">
        <v>626</v>
      </c>
      <c r="DW162" s="71" t="s">
        <v>124</v>
      </c>
      <c r="DX162" s="71">
        <v>1285000</v>
      </c>
      <c r="DY162" s="71">
        <v>19273000</v>
      </c>
      <c r="DZ162" s="71">
        <v>20558000</v>
      </c>
      <c r="EA162" s="72" t="s">
        <v>646</v>
      </c>
      <c r="EB162" s="70" t="s">
        <v>112</v>
      </c>
      <c r="EF162" s="73" t="s">
        <v>630</v>
      </c>
      <c r="EG162" s="71" t="s">
        <v>112</v>
      </c>
      <c r="EK162" s="130" t="s">
        <v>628</v>
      </c>
      <c r="EL162" s="71" t="s">
        <v>124</v>
      </c>
      <c r="EM162" s="71">
        <v>0</v>
      </c>
      <c r="EN162" s="71">
        <v>5606</v>
      </c>
      <c r="EO162" s="139">
        <v>5606</v>
      </c>
      <c r="EP162" s="73" t="s">
        <v>628</v>
      </c>
      <c r="EQ162" s="71" t="s">
        <v>124</v>
      </c>
      <c r="ER162" s="71" t="s">
        <v>124</v>
      </c>
      <c r="ES162" s="71" t="s">
        <v>124</v>
      </c>
      <c r="ET162" s="139" t="s">
        <v>124</v>
      </c>
      <c r="EZ162" s="52" t="s">
        <v>124</v>
      </c>
      <c r="FJ162" s="51" t="s">
        <v>657</v>
      </c>
      <c r="GD162" s="51" t="s">
        <v>633</v>
      </c>
      <c r="GI162" s="51" t="s">
        <v>653</v>
      </c>
      <c r="GN162" s="130" t="s">
        <v>626</v>
      </c>
      <c r="GO162" s="71" t="s">
        <v>132</v>
      </c>
      <c r="GS162" s="52" t="s">
        <v>1307</v>
      </c>
      <c r="GX162" s="51" t="s">
        <v>656</v>
      </c>
      <c r="HH162" s="51" t="s">
        <v>642</v>
      </c>
      <c r="HM162" s="52">
        <v>0</v>
      </c>
      <c r="HW162" s="73" t="s">
        <v>630</v>
      </c>
      <c r="HX162" s="71" t="s">
        <v>132</v>
      </c>
      <c r="IG162" s="52" t="s">
        <v>112</v>
      </c>
      <c r="IV162" s="50" t="s">
        <v>641</v>
      </c>
      <c r="JB162" s="52" t="s">
        <v>124</v>
      </c>
      <c r="JF162" s="52">
        <v>13023</v>
      </c>
      <c r="JP162" s="52" t="s">
        <v>663</v>
      </c>
      <c r="JZ162" s="50" t="s">
        <v>664</v>
      </c>
      <c r="KE162" s="52">
        <v>0</v>
      </c>
    </row>
    <row r="163" spans="1:296" ht="81" thickBot="1">
      <c r="A163" s="72" t="s">
        <v>627</v>
      </c>
      <c r="B163" s="70" t="s">
        <v>124</v>
      </c>
      <c r="C163" s="70" t="s">
        <v>124</v>
      </c>
      <c r="D163" s="70" t="s">
        <v>124</v>
      </c>
      <c r="E163" s="70" t="s">
        <v>124</v>
      </c>
      <c r="F163" s="72" t="s">
        <v>644</v>
      </c>
      <c r="G163" s="70" t="s">
        <v>132</v>
      </c>
      <c r="K163" s="130" t="s">
        <v>626</v>
      </c>
      <c r="L163" s="71" t="s">
        <v>124</v>
      </c>
      <c r="M163" s="71">
        <v>1520415</v>
      </c>
      <c r="N163" s="71">
        <v>2488811</v>
      </c>
      <c r="O163" s="139">
        <v>4009226</v>
      </c>
      <c r="U163" s="50" t="s">
        <v>622</v>
      </c>
      <c r="AE163" s="51" t="s">
        <v>633</v>
      </c>
      <c r="AF163"/>
      <c r="AG163"/>
      <c r="AH163"/>
      <c r="AI163"/>
      <c r="AO163" s="51" t="s">
        <v>658</v>
      </c>
      <c r="AT163" s="73" t="s">
        <v>639</v>
      </c>
      <c r="AU163" s="71" t="s">
        <v>124</v>
      </c>
      <c r="AV163" s="71" t="s">
        <v>124</v>
      </c>
      <c r="AW163" s="71" t="s">
        <v>124</v>
      </c>
      <c r="AX163" s="71" t="s">
        <v>124</v>
      </c>
      <c r="AY163" s="51" t="s">
        <v>650</v>
      </c>
      <c r="BD163" s="70" t="s">
        <v>6989</v>
      </c>
      <c r="BE163" s="70">
        <v>0</v>
      </c>
      <c r="BF163" s="70">
        <v>51.361319999999999</v>
      </c>
      <c r="BG163" s="70">
        <v>10.899609999999999</v>
      </c>
      <c r="BS163" s="52" t="s">
        <v>1307</v>
      </c>
      <c r="BX163" s="51" t="s">
        <v>87</v>
      </c>
      <c r="CH163" s="72" t="s">
        <v>644</v>
      </c>
      <c r="CI163" s="70" t="s">
        <v>112</v>
      </c>
      <c r="CR163" s="50" t="s">
        <v>848</v>
      </c>
      <c r="DG163" s="50" t="s">
        <v>771</v>
      </c>
      <c r="DL163" s="51" t="s">
        <v>653</v>
      </c>
      <c r="DQ163" s="51" t="s">
        <v>632</v>
      </c>
      <c r="DV163" s="72" t="s">
        <v>627</v>
      </c>
      <c r="DW163" s="70" t="s">
        <v>124</v>
      </c>
      <c r="DX163" s="70" t="s">
        <v>124</v>
      </c>
      <c r="DY163" s="70" t="s">
        <v>124</v>
      </c>
      <c r="DZ163" s="70" t="s">
        <v>124</v>
      </c>
      <c r="EA163" s="73" t="s">
        <v>647</v>
      </c>
      <c r="EB163" s="71" t="s">
        <v>112</v>
      </c>
      <c r="EF163" s="50" t="s">
        <v>631</v>
      </c>
      <c r="EK163" s="127" t="s">
        <v>629</v>
      </c>
      <c r="EL163" s="70" t="s">
        <v>124</v>
      </c>
      <c r="EM163" s="70" t="s">
        <v>124</v>
      </c>
      <c r="EN163" s="70" t="s">
        <v>124</v>
      </c>
      <c r="EO163" s="125" t="s">
        <v>124</v>
      </c>
      <c r="EP163" s="72" t="s">
        <v>629</v>
      </c>
      <c r="EQ163" s="70" t="s">
        <v>124</v>
      </c>
      <c r="ER163" s="70" t="s">
        <v>124</v>
      </c>
      <c r="ES163" s="70" t="s">
        <v>124</v>
      </c>
      <c r="ET163" s="125" t="s">
        <v>124</v>
      </c>
      <c r="EU163" s="51" t="s">
        <v>656</v>
      </c>
      <c r="FJ163" s="52" t="s">
        <v>124</v>
      </c>
      <c r="FO163" s="51" t="s">
        <v>653</v>
      </c>
      <c r="FT163" s="51" t="s">
        <v>654</v>
      </c>
      <c r="GD163" s="52" t="s">
        <v>1307</v>
      </c>
      <c r="GI163" s="52">
        <v>5427</v>
      </c>
      <c r="GN163" s="127" t="s">
        <v>627</v>
      </c>
      <c r="GO163" s="70" t="s">
        <v>112</v>
      </c>
      <c r="GX163" s="52" t="s">
        <v>124</v>
      </c>
      <c r="HC163" s="50" t="s">
        <v>622</v>
      </c>
      <c r="HH163" s="69"/>
      <c r="HI163" s="69" t="s">
        <v>643</v>
      </c>
      <c r="HR163" s="51" t="s">
        <v>653</v>
      </c>
      <c r="HW163" s="50" t="s">
        <v>631</v>
      </c>
      <c r="IB163" s="51" t="s">
        <v>655</v>
      </c>
      <c r="IL163" s="51" t="s">
        <v>642</v>
      </c>
      <c r="IQ163" s="51" t="s">
        <v>655</v>
      </c>
      <c r="JK163" s="51" t="s">
        <v>1801</v>
      </c>
      <c r="JU163" s="51" t="s">
        <v>654</v>
      </c>
    </row>
    <row r="164" spans="1:296" ht="81" thickBot="1">
      <c r="A164" s="73" t="s">
        <v>628</v>
      </c>
      <c r="B164" s="71" t="s">
        <v>124</v>
      </c>
      <c r="C164" s="71">
        <v>0</v>
      </c>
      <c r="D164" s="71">
        <v>12213</v>
      </c>
      <c r="E164" s="71">
        <v>12213</v>
      </c>
      <c r="F164" s="73" t="s">
        <v>645</v>
      </c>
      <c r="G164" s="71" t="s">
        <v>112</v>
      </c>
      <c r="K164" s="127" t="s">
        <v>627</v>
      </c>
      <c r="L164" s="70" t="s">
        <v>124</v>
      </c>
      <c r="M164" s="70">
        <v>0</v>
      </c>
      <c r="N164" s="70">
        <v>48023</v>
      </c>
      <c r="O164" s="125">
        <v>48023</v>
      </c>
      <c r="AE164" s="52" t="s">
        <v>1307</v>
      </c>
      <c r="AF164"/>
      <c r="AG164"/>
      <c r="AH164"/>
      <c r="AI164"/>
      <c r="AO164" s="52" t="s">
        <v>124</v>
      </c>
      <c r="AT164" s="72" t="s">
        <v>640</v>
      </c>
      <c r="AU164" s="70" t="s">
        <v>124</v>
      </c>
      <c r="AV164" s="70">
        <v>131607</v>
      </c>
      <c r="AW164" s="70">
        <v>23574</v>
      </c>
      <c r="AX164" s="70">
        <v>155181</v>
      </c>
      <c r="BD164" s="71" t="s">
        <v>6990</v>
      </c>
      <c r="BE164" s="71">
        <v>0</v>
      </c>
      <c r="BF164" s="71">
        <v>51.289777000000001</v>
      </c>
      <c r="BG164" s="71">
        <v>6.8091609999999996</v>
      </c>
      <c r="BI164" s="50" t="s">
        <v>618</v>
      </c>
      <c r="BN164" s="51" t="s">
        <v>654</v>
      </c>
      <c r="BX164" s="52">
        <v>2.6694</v>
      </c>
      <c r="CH164" s="73" t="s">
        <v>645</v>
      </c>
      <c r="CI164" s="71" t="s">
        <v>132</v>
      </c>
      <c r="CM164" s="51" t="s">
        <v>657</v>
      </c>
      <c r="CW164" s="51" t="s">
        <v>650</v>
      </c>
      <c r="DL164" s="52">
        <v>1390</v>
      </c>
      <c r="DQ164" s="69"/>
      <c r="DR164" s="69" t="s">
        <v>633</v>
      </c>
      <c r="DS164" s="69" t="s">
        <v>634</v>
      </c>
      <c r="DT164" s="69" t="s">
        <v>635</v>
      </c>
      <c r="DU164" s="69" t="s">
        <v>636</v>
      </c>
      <c r="DV164" s="73" t="s">
        <v>628</v>
      </c>
      <c r="DW164" s="71" t="s">
        <v>124</v>
      </c>
      <c r="DX164" s="71">
        <v>0</v>
      </c>
      <c r="DY164" s="71">
        <v>213000</v>
      </c>
      <c r="DZ164" s="71">
        <v>213000</v>
      </c>
      <c r="EA164" s="72" t="s">
        <v>648</v>
      </c>
      <c r="EB164" s="70" t="s">
        <v>132</v>
      </c>
      <c r="EK164" s="130" t="s">
        <v>639</v>
      </c>
      <c r="EL164" s="71" t="s">
        <v>124</v>
      </c>
      <c r="EM164" s="71">
        <v>1731</v>
      </c>
      <c r="EN164" s="71" t="s">
        <v>124</v>
      </c>
      <c r="EO164" s="139">
        <v>1731</v>
      </c>
      <c r="EP164" s="73" t="s">
        <v>639</v>
      </c>
      <c r="EQ164" s="71" t="s">
        <v>124</v>
      </c>
      <c r="ER164" s="71">
        <v>809</v>
      </c>
      <c r="ES164" s="71" t="s">
        <v>124</v>
      </c>
      <c r="ET164" s="139">
        <v>809</v>
      </c>
      <c r="EU164" s="52" t="s">
        <v>124</v>
      </c>
      <c r="EZ164" s="51" t="s">
        <v>98</v>
      </c>
      <c r="FE164" s="51" t="s">
        <v>650</v>
      </c>
      <c r="FO164" s="52">
        <v>8676</v>
      </c>
      <c r="FT164" s="52" t="s">
        <v>124</v>
      </c>
      <c r="FY164" s="50" t="s">
        <v>619</v>
      </c>
      <c r="GN164" s="130" t="s">
        <v>628</v>
      </c>
      <c r="GO164" s="71" t="s">
        <v>132</v>
      </c>
      <c r="GS164" s="51" t="s">
        <v>653</v>
      </c>
      <c r="HH164" s="72" t="s">
        <v>644</v>
      </c>
      <c r="HI164" s="70" t="s">
        <v>132</v>
      </c>
      <c r="HM164" s="51" t="s">
        <v>656</v>
      </c>
      <c r="HR164" s="52">
        <v>263125</v>
      </c>
      <c r="IB164" s="52">
        <v>0</v>
      </c>
      <c r="IG164" s="50" t="s">
        <v>771</v>
      </c>
      <c r="IL164" s="69"/>
      <c r="IM164" s="69" t="s">
        <v>643</v>
      </c>
      <c r="IQ164" s="52">
        <v>0</v>
      </c>
      <c r="JB164" s="51" t="s">
        <v>657</v>
      </c>
      <c r="JF164" s="51" t="s">
        <v>654</v>
      </c>
      <c r="JK164" s="69" t="s">
        <v>1790</v>
      </c>
      <c r="JL164" s="69" t="s">
        <v>1802</v>
      </c>
      <c r="JM164" s="69" t="s">
        <v>598</v>
      </c>
      <c r="JP164" s="51" t="s">
        <v>633</v>
      </c>
      <c r="JU164" s="52" t="s">
        <v>124</v>
      </c>
      <c r="KE164" s="51" t="s">
        <v>655</v>
      </c>
      <c r="KJ164" s="51" t="s">
        <v>651</v>
      </c>
    </row>
    <row r="165" spans="1:296" ht="46.5" thickBot="1">
      <c r="A165" s="72" t="s">
        <v>629</v>
      </c>
      <c r="B165" s="70" t="s">
        <v>124</v>
      </c>
      <c r="C165" s="70">
        <v>0</v>
      </c>
      <c r="D165" s="70">
        <v>52775</v>
      </c>
      <c r="E165" s="70">
        <v>52775</v>
      </c>
      <c r="F165" s="72" t="s">
        <v>646</v>
      </c>
      <c r="G165" s="70" t="s">
        <v>112</v>
      </c>
      <c r="K165" s="130" t="s">
        <v>628</v>
      </c>
      <c r="L165" s="71" t="s">
        <v>124</v>
      </c>
      <c r="M165" s="71">
        <v>0</v>
      </c>
      <c r="N165" s="71">
        <v>1143</v>
      </c>
      <c r="O165" s="139">
        <v>1143</v>
      </c>
      <c r="P165" s="51" t="s">
        <v>650</v>
      </c>
      <c r="Z165" s="51" t="s">
        <v>650</v>
      </c>
      <c r="AE165"/>
      <c r="AF165"/>
      <c r="AG165"/>
      <c r="AH165"/>
      <c r="AI165"/>
      <c r="AJ165" s="51" t="s">
        <v>650</v>
      </c>
      <c r="AT165" s="50" t="s">
        <v>641</v>
      </c>
      <c r="AY165" s="51" t="s">
        <v>651</v>
      </c>
      <c r="BD165" s="70" t="s">
        <v>6991</v>
      </c>
      <c r="BE165" s="70">
        <v>0</v>
      </c>
      <c r="BF165" s="70">
        <v>52.407451000000002</v>
      </c>
      <c r="BG165" s="70">
        <v>9.7373600000000007</v>
      </c>
      <c r="BN165" s="52" t="s">
        <v>124</v>
      </c>
      <c r="BS165" s="51" t="s">
        <v>653</v>
      </c>
      <c r="CH165" s="72" t="s">
        <v>646</v>
      </c>
      <c r="CI165" s="70" t="s">
        <v>112</v>
      </c>
      <c r="CM165" s="52" t="s">
        <v>124</v>
      </c>
      <c r="DQ165" s="72" t="s">
        <v>637</v>
      </c>
      <c r="DR165" s="70" t="s">
        <v>1307</v>
      </c>
      <c r="DS165" s="70">
        <v>226661</v>
      </c>
      <c r="DT165" s="70">
        <v>252100</v>
      </c>
      <c r="DU165" s="70">
        <v>478761</v>
      </c>
      <c r="DV165" s="72" t="s">
        <v>629</v>
      </c>
      <c r="DW165" s="70" t="s">
        <v>124</v>
      </c>
      <c r="DX165" s="70" t="s">
        <v>124</v>
      </c>
      <c r="DY165" s="70" t="s">
        <v>124</v>
      </c>
      <c r="DZ165" s="70" t="s">
        <v>124</v>
      </c>
      <c r="EA165" s="50" t="s">
        <v>649</v>
      </c>
      <c r="EK165" s="127" t="s">
        <v>640</v>
      </c>
      <c r="EL165" s="70" t="s">
        <v>124</v>
      </c>
      <c r="EM165" s="70">
        <v>275944</v>
      </c>
      <c r="EN165" s="70">
        <v>482954</v>
      </c>
      <c r="EO165" s="125">
        <v>758898</v>
      </c>
      <c r="EP165" s="72" t="s">
        <v>640</v>
      </c>
      <c r="EQ165" s="70" t="s">
        <v>124</v>
      </c>
      <c r="ER165" s="70">
        <v>345567</v>
      </c>
      <c r="ES165" s="70">
        <v>914988</v>
      </c>
      <c r="ET165" s="125">
        <v>1260555</v>
      </c>
      <c r="EZ165" s="52" t="s">
        <v>9021</v>
      </c>
      <c r="FJ165" s="51" t="s">
        <v>658</v>
      </c>
      <c r="GD165" s="51" t="s">
        <v>653</v>
      </c>
      <c r="GI165" s="51" t="s">
        <v>654</v>
      </c>
      <c r="GN165" s="127" t="s">
        <v>629</v>
      </c>
      <c r="GO165" s="70" t="s">
        <v>132</v>
      </c>
      <c r="GS165" s="52">
        <v>180000</v>
      </c>
      <c r="GX165" s="51" t="s">
        <v>657</v>
      </c>
      <c r="HH165" s="73" t="s">
        <v>645</v>
      </c>
      <c r="HI165" s="71" t="s">
        <v>132</v>
      </c>
      <c r="HM165" s="52" t="s">
        <v>124</v>
      </c>
      <c r="IL165" s="72" t="s">
        <v>644</v>
      </c>
      <c r="IM165" s="70" t="s">
        <v>112</v>
      </c>
      <c r="IV165" s="51" t="s">
        <v>642</v>
      </c>
      <c r="JB165" s="52" t="s">
        <v>124</v>
      </c>
      <c r="JF165" s="52" t="s">
        <v>124</v>
      </c>
      <c r="JK165" s="70" t="s">
        <v>11380</v>
      </c>
      <c r="JL165" s="70">
        <v>98.49</v>
      </c>
      <c r="JM165" s="70">
        <v>0</v>
      </c>
      <c r="JP165" s="52" t="s">
        <v>1307</v>
      </c>
      <c r="JZ165" s="51" t="s">
        <v>665</v>
      </c>
      <c r="KE165" s="52">
        <v>0</v>
      </c>
      <c r="KJ165" s="52" t="s">
        <v>662</v>
      </c>
    </row>
    <row r="166" spans="1:296" ht="81" thickBot="1">
      <c r="A166" s="73" t="s">
        <v>639</v>
      </c>
      <c r="B166" s="71" t="s">
        <v>124</v>
      </c>
      <c r="C166" s="71">
        <v>400</v>
      </c>
      <c r="D166" s="71" t="s">
        <v>124</v>
      </c>
      <c r="E166" s="71">
        <v>400</v>
      </c>
      <c r="F166" s="73" t="s">
        <v>647</v>
      </c>
      <c r="G166" s="71" t="s">
        <v>112</v>
      </c>
      <c r="K166" s="127" t="s">
        <v>629</v>
      </c>
      <c r="L166" s="70" t="s">
        <v>124</v>
      </c>
      <c r="M166" s="70">
        <v>0</v>
      </c>
      <c r="N166" s="70">
        <v>188797</v>
      </c>
      <c r="O166" s="125">
        <v>188797</v>
      </c>
      <c r="U166" s="51" t="s">
        <v>623</v>
      </c>
      <c r="AE166" s="51" t="s">
        <v>653</v>
      </c>
      <c r="AF166"/>
      <c r="AG166"/>
      <c r="AH166"/>
      <c r="AI166"/>
      <c r="AO166" s="51" t="s">
        <v>98</v>
      </c>
      <c r="AY166" s="52" t="s">
        <v>663</v>
      </c>
      <c r="BD166" s="71" t="s">
        <v>6992</v>
      </c>
      <c r="BE166" s="71">
        <v>0</v>
      </c>
      <c r="BF166" s="71">
        <v>46.32</v>
      </c>
      <c r="BG166" s="71">
        <v>-0.47</v>
      </c>
      <c r="BS166" s="52">
        <v>489</v>
      </c>
      <c r="BX166" s="51" t="s">
        <v>666</v>
      </c>
      <c r="CH166" s="73" t="s">
        <v>647</v>
      </c>
      <c r="CI166" s="71" t="s">
        <v>112</v>
      </c>
      <c r="CR166" s="51" t="s">
        <v>849</v>
      </c>
      <c r="CW166" s="51" t="s">
        <v>651</v>
      </c>
      <c r="DG166" s="51" t="s">
        <v>772</v>
      </c>
      <c r="DL166" s="51" t="s">
        <v>654</v>
      </c>
      <c r="DQ166" s="73" t="s">
        <v>626</v>
      </c>
      <c r="DR166" s="71" t="s">
        <v>124</v>
      </c>
      <c r="DS166" s="71">
        <v>1264638</v>
      </c>
      <c r="DT166" s="71">
        <v>14962</v>
      </c>
      <c r="DU166" s="71">
        <v>1279600</v>
      </c>
      <c r="DV166" s="73" t="s">
        <v>639</v>
      </c>
      <c r="DW166" s="71" t="s">
        <v>124</v>
      </c>
      <c r="DX166" s="71">
        <v>45000</v>
      </c>
      <c r="DY166" s="71" t="s">
        <v>124</v>
      </c>
      <c r="DZ166" s="71">
        <v>45000</v>
      </c>
      <c r="EF166" s="51" t="s">
        <v>632</v>
      </c>
      <c r="EK166" s="50" t="s">
        <v>641</v>
      </c>
      <c r="EP166" s="50" t="s">
        <v>641</v>
      </c>
      <c r="EU166" s="51" t="s">
        <v>657</v>
      </c>
      <c r="FE166" s="51" t="s">
        <v>651</v>
      </c>
      <c r="FJ166" s="52">
        <v>458648.98</v>
      </c>
      <c r="FO166" s="51" t="s">
        <v>654</v>
      </c>
      <c r="FT166" s="51" t="s">
        <v>655</v>
      </c>
      <c r="GD166" s="52">
        <v>262.95999999999998</v>
      </c>
      <c r="GI166" s="52" t="s">
        <v>124</v>
      </c>
      <c r="GN166" s="130" t="s">
        <v>630</v>
      </c>
      <c r="GO166" s="71" t="s">
        <v>112</v>
      </c>
      <c r="GX166" s="52" t="s">
        <v>124</v>
      </c>
      <c r="HC166" s="51" t="s">
        <v>623</v>
      </c>
      <c r="HH166" s="72" t="s">
        <v>646</v>
      </c>
      <c r="HI166" s="70" t="s">
        <v>132</v>
      </c>
      <c r="HR166" s="51" t="s">
        <v>654</v>
      </c>
      <c r="HW166" s="51" t="s">
        <v>632</v>
      </c>
      <c r="IB166" s="51" t="s">
        <v>656</v>
      </c>
      <c r="IL166" s="73" t="s">
        <v>645</v>
      </c>
      <c r="IM166" s="71" t="s">
        <v>112</v>
      </c>
      <c r="IQ166" s="51" t="s">
        <v>656</v>
      </c>
      <c r="IV166" s="69"/>
      <c r="IW166" s="69" t="s">
        <v>643</v>
      </c>
      <c r="JK166" s="71" t="s">
        <v>11381</v>
      </c>
      <c r="JL166" s="71">
        <v>8324.15</v>
      </c>
      <c r="JM166" s="71">
        <v>0</v>
      </c>
      <c r="JU166" s="51" t="s">
        <v>655</v>
      </c>
    </row>
    <row r="167" spans="1:296" ht="92.5" thickBot="1">
      <c r="A167" s="72" t="s">
        <v>640</v>
      </c>
      <c r="B167" s="70" t="s">
        <v>124</v>
      </c>
      <c r="C167" s="70">
        <v>7275303</v>
      </c>
      <c r="D167" s="70">
        <v>680015</v>
      </c>
      <c r="E167" s="70">
        <v>7955318</v>
      </c>
      <c r="F167" s="72" t="s">
        <v>648</v>
      </c>
      <c r="G167" s="70" t="s">
        <v>132</v>
      </c>
      <c r="K167" s="130" t="s">
        <v>639</v>
      </c>
      <c r="L167" s="71" t="s">
        <v>124</v>
      </c>
      <c r="M167" s="71">
        <v>0</v>
      </c>
      <c r="N167" s="71" t="s">
        <v>124</v>
      </c>
      <c r="O167" s="139">
        <v>0</v>
      </c>
      <c r="P167" s="51" t="s">
        <v>651</v>
      </c>
      <c r="U167" s="69"/>
      <c r="V167" s="69" t="s">
        <v>624</v>
      </c>
      <c r="Z167" s="51" t="s">
        <v>651</v>
      </c>
      <c r="AE167" s="52">
        <v>26101</v>
      </c>
      <c r="AF167"/>
      <c r="AG167"/>
      <c r="AH167"/>
      <c r="AI167"/>
      <c r="AJ167" s="51" t="s">
        <v>651</v>
      </c>
      <c r="AO167" s="52" t="s">
        <v>12201</v>
      </c>
      <c r="BD167" s="70" t="s">
        <v>6993</v>
      </c>
      <c r="BE167" s="70">
        <v>0</v>
      </c>
      <c r="BF167" s="70">
        <v>44.78</v>
      </c>
      <c r="BG167" s="70">
        <v>-0.65</v>
      </c>
      <c r="BI167" s="50" t="s">
        <v>619</v>
      </c>
      <c r="BN167" s="51" t="s">
        <v>655</v>
      </c>
      <c r="BX167" s="52" t="s">
        <v>2824</v>
      </c>
      <c r="CH167" s="72" t="s">
        <v>648</v>
      </c>
      <c r="CI167" s="70" t="s">
        <v>112</v>
      </c>
      <c r="CM167" s="51" t="s">
        <v>658</v>
      </c>
      <c r="CR167" s="69"/>
      <c r="CS167" s="69" t="s">
        <v>850</v>
      </c>
      <c r="CT167" s="69" t="s">
        <v>851</v>
      </c>
      <c r="CW167" s="52" t="s">
        <v>663</v>
      </c>
      <c r="DG167" s="52" t="s">
        <v>773</v>
      </c>
      <c r="DL167" s="52">
        <v>0</v>
      </c>
      <c r="DQ167" s="72" t="s">
        <v>627</v>
      </c>
      <c r="DR167" s="70" t="s">
        <v>124</v>
      </c>
      <c r="DS167" s="70" t="s">
        <v>124</v>
      </c>
      <c r="DT167" s="70" t="s">
        <v>124</v>
      </c>
      <c r="DU167" s="70" t="s">
        <v>124</v>
      </c>
      <c r="DV167" s="72" t="s">
        <v>640</v>
      </c>
      <c r="DW167" s="70" t="s">
        <v>124</v>
      </c>
      <c r="DX167" s="70">
        <v>1330000</v>
      </c>
      <c r="DY167" s="70">
        <v>24819300</v>
      </c>
      <c r="DZ167" s="70">
        <v>26149300</v>
      </c>
      <c r="EF167" s="69"/>
      <c r="EG167" s="69" t="s">
        <v>633</v>
      </c>
      <c r="EH167" s="69" t="s">
        <v>634</v>
      </c>
      <c r="EI167" s="69" t="s">
        <v>635</v>
      </c>
      <c r="EJ167" s="69" t="s">
        <v>636</v>
      </c>
      <c r="EU167" s="52" t="s">
        <v>124</v>
      </c>
      <c r="FE167" s="52" t="s">
        <v>4502</v>
      </c>
      <c r="FO167" s="52">
        <v>1645</v>
      </c>
      <c r="FT167" s="52" t="s">
        <v>124</v>
      </c>
      <c r="FY167" s="51" t="s">
        <v>620</v>
      </c>
      <c r="GN167" s="50" t="s">
        <v>631</v>
      </c>
      <c r="GS167" s="51" t="s">
        <v>654</v>
      </c>
      <c r="HC167" s="69"/>
      <c r="HD167" s="69" t="s">
        <v>624</v>
      </c>
      <c r="HH167" s="73" t="s">
        <v>647</v>
      </c>
      <c r="HI167" s="71" t="s">
        <v>132</v>
      </c>
      <c r="HM167" s="51" t="s">
        <v>657</v>
      </c>
      <c r="HR167" s="52" t="s">
        <v>124</v>
      </c>
      <c r="HW167" s="69"/>
      <c r="HX167" s="69" t="s">
        <v>633</v>
      </c>
      <c r="HY167" s="69" t="s">
        <v>634</v>
      </c>
      <c r="HZ167" s="69" t="s">
        <v>635</v>
      </c>
      <c r="IA167" s="69" t="s">
        <v>636</v>
      </c>
      <c r="IB167" s="52" t="s">
        <v>124</v>
      </c>
      <c r="IG167" s="51" t="s">
        <v>772</v>
      </c>
      <c r="IL167" s="72" t="s">
        <v>646</v>
      </c>
      <c r="IM167" s="70" t="s">
        <v>112</v>
      </c>
      <c r="IQ167" s="52" t="s">
        <v>124</v>
      </c>
      <c r="IV167" s="72" t="s">
        <v>644</v>
      </c>
      <c r="IW167" s="70" t="s">
        <v>132</v>
      </c>
      <c r="JB167" s="51" t="s">
        <v>658</v>
      </c>
      <c r="JF167" s="51" t="s">
        <v>655</v>
      </c>
      <c r="JK167" s="70" t="s">
        <v>11382</v>
      </c>
      <c r="JL167" s="70">
        <v>4124.29</v>
      </c>
      <c r="JM167" s="70">
        <v>0</v>
      </c>
      <c r="JP167" s="51" t="s">
        <v>653</v>
      </c>
      <c r="JU167" s="52" t="s">
        <v>124</v>
      </c>
      <c r="JZ167" s="51" t="s">
        <v>652</v>
      </c>
      <c r="KE167" s="51" t="s">
        <v>656</v>
      </c>
      <c r="KJ167" s="51" t="s">
        <v>633</v>
      </c>
    </row>
    <row r="168" spans="1:296" ht="46.5" thickBot="1">
      <c r="A168" s="50" t="s">
        <v>641</v>
      </c>
      <c r="F168" s="50" t="s">
        <v>649</v>
      </c>
      <c r="K168" s="127" t="s">
        <v>640</v>
      </c>
      <c r="L168" s="70" t="s">
        <v>124</v>
      </c>
      <c r="M168" s="70">
        <v>1520415</v>
      </c>
      <c r="N168" s="70">
        <v>3146099</v>
      </c>
      <c r="O168" s="125">
        <v>4666514</v>
      </c>
      <c r="P168" s="52" t="s">
        <v>652</v>
      </c>
      <c r="U168" s="72" t="s">
        <v>625</v>
      </c>
      <c r="V168" s="70" t="s">
        <v>132</v>
      </c>
      <c r="Z168" s="52" t="s">
        <v>663</v>
      </c>
      <c r="AE168"/>
      <c r="AF168"/>
      <c r="AG168"/>
      <c r="AH168"/>
      <c r="AI168"/>
      <c r="AJ168" s="52" t="s">
        <v>652</v>
      </c>
      <c r="AT168" s="51" t="s">
        <v>642</v>
      </c>
      <c r="AY168" s="51" t="s">
        <v>633</v>
      </c>
      <c r="BD168" s="71" t="s">
        <v>6994</v>
      </c>
      <c r="BE168" s="71">
        <v>0</v>
      </c>
      <c r="BF168" s="71">
        <v>48.137895</v>
      </c>
      <c r="BG168" s="71">
        <v>11.647532999999999</v>
      </c>
      <c r="BN168" s="52" t="s">
        <v>124</v>
      </c>
      <c r="BS168" s="51" t="s">
        <v>654</v>
      </c>
      <c r="CH168" s="50" t="s">
        <v>649</v>
      </c>
      <c r="CM168" s="52" t="s">
        <v>124</v>
      </c>
      <c r="CR168" s="72" t="s">
        <v>101</v>
      </c>
      <c r="CS168" s="70" t="s">
        <v>8601</v>
      </c>
      <c r="CT168" s="70" t="s">
        <v>1168</v>
      </c>
      <c r="DQ168" s="73" t="s">
        <v>628</v>
      </c>
      <c r="DR168" s="71" t="s">
        <v>124</v>
      </c>
      <c r="DS168" s="71" t="s">
        <v>124</v>
      </c>
      <c r="DT168" s="71" t="s">
        <v>124</v>
      </c>
      <c r="DU168" s="71" t="s">
        <v>124</v>
      </c>
      <c r="DV168" s="50" t="s">
        <v>641</v>
      </c>
      <c r="EA168" s="51" t="s">
        <v>650</v>
      </c>
      <c r="EF168" s="72" t="s">
        <v>637</v>
      </c>
      <c r="EG168" s="70" t="s">
        <v>124</v>
      </c>
      <c r="EH168" s="70" t="s">
        <v>124</v>
      </c>
      <c r="EI168" s="70" t="s">
        <v>124</v>
      </c>
      <c r="EJ168" s="70" t="s">
        <v>124</v>
      </c>
      <c r="FJ168" s="51" t="s">
        <v>98</v>
      </c>
      <c r="FY168" s="52" t="s">
        <v>621</v>
      </c>
      <c r="GD168" s="51" t="s">
        <v>654</v>
      </c>
      <c r="GI168" s="51" t="s">
        <v>655</v>
      </c>
      <c r="GS168" s="52">
        <v>0</v>
      </c>
      <c r="GX168" s="51" t="s">
        <v>658</v>
      </c>
      <c r="HC168" s="72" t="s">
        <v>625</v>
      </c>
      <c r="HD168" s="70" t="s">
        <v>132</v>
      </c>
      <c r="HH168" s="72" t="s">
        <v>648</v>
      </c>
      <c r="HI168" s="70" t="s">
        <v>112</v>
      </c>
      <c r="HM168" s="52" t="s">
        <v>124</v>
      </c>
      <c r="HW168" s="72" t="s">
        <v>637</v>
      </c>
      <c r="HX168" s="70" t="s">
        <v>1307</v>
      </c>
      <c r="HY168" s="70">
        <v>0</v>
      </c>
      <c r="HZ168" s="70">
        <v>288439</v>
      </c>
      <c r="IA168" s="70">
        <v>288439</v>
      </c>
      <c r="IG168" s="52" t="s">
        <v>773</v>
      </c>
      <c r="IL168" s="73" t="s">
        <v>647</v>
      </c>
      <c r="IM168" s="71" t="s">
        <v>112</v>
      </c>
      <c r="IV168" s="73" t="s">
        <v>645</v>
      </c>
      <c r="IW168" s="71" t="s">
        <v>112</v>
      </c>
      <c r="JB168" s="52">
        <v>165441</v>
      </c>
      <c r="JF168" s="52" t="s">
        <v>124</v>
      </c>
      <c r="JK168" s="71" t="s">
        <v>11383</v>
      </c>
      <c r="JL168" s="71">
        <v>3497.41</v>
      </c>
      <c r="JM168" s="71">
        <v>0</v>
      </c>
      <c r="JP168" s="52">
        <v>3952.98</v>
      </c>
      <c r="KE168" s="52" t="s">
        <v>124</v>
      </c>
      <c r="KJ168" s="52" t="s">
        <v>638</v>
      </c>
    </row>
    <row r="169" spans="1:296" ht="81" thickBot="1">
      <c r="K169" s="50" t="s">
        <v>641</v>
      </c>
      <c r="U169" s="73" t="s">
        <v>626</v>
      </c>
      <c r="V169" s="71" t="s">
        <v>132</v>
      </c>
      <c r="AE169" s="51" t="s">
        <v>654</v>
      </c>
      <c r="AF169"/>
      <c r="AG169"/>
      <c r="AH169"/>
      <c r="AI169"/>
      <c r="AT169" s="69"/>
      <c r="AU169" s="69" t="s">
        <v>643</v>
      </c>
      <c r="AY169" s="52" t="s">
        <v>638</v>
      </c>
      <c r="BD169" s="70" t="s">
        <v>6995</v>
      </c>
      <c r="BE169" s="70">
        <v>0</v>
      </c>
      <c r="BF169" s="70">
        <v>53.860121999999997</v>
      </c>
      <c r="BG169" s="70">
        <v>10.674932</v>
      </c>
      <c r="BS169" s="52">
        <v>0</v>
      </c>
      <c r="BX169" s="51" t="s">
        <v>667</v>
      </c>
      <c r="CW169" s="51" t="s">
        <v>633</v>
      </c>
      <c r="DG169" s="50" t="s">
        <v>774</v>
      </c>
      <c r="DL169" s="51" t="s">
        <v>655</v>
      </c>
      <c r="DQ169" s="72" t="s">
        <v>629</v>
      </c>
      <c r="DR169" s="70" t="s">
        <v>124</v>
      </c>
      <c r="DS169" s="70" t="s">
        <v>124</v>
      </c>
      <c r="DT169" s="70" t="s">
        <v>124</v>
      </c>
      <c r="DU169" s="70" t="s">
        <v>124</v>
      </c>
      <c r="EF169" s="73" t="s">
        <v>626</v>
      </c>
      <c r="EG169" s="71" t="s">
        <v>124</v>
      </c>
      <c r="EH169" s="71">
        <v>400000</v>
      </c>
      <c r="EI169" s="73"/>
      <c r="EJ169" s="73"/>
      <c r="EK169" s="51" t="s">
        <v>642</v>
      </c>
      <c r="EP169" s="51" t="s">
        <v>642</v>
      </c>
      <c r="EU169" s="51" t="s">
        <v>658</v>
      </c>
      <c r="EZ169" s="51" t="s">
        <v>651</v>
      </c>
      <c r="FE169" s="51" t="s">
        <v>633</v>
      </c>
      <c r="FO169" s="51" t="s">
        <v>655</v>
      </c>
      <c r="FT169" s="51" t="s">
        <v>656</v>
      </c>
      <c r="GD169" s="52">
        <v>0</v>
      </c>
      <c r="GI169" s="52">
        <v>0</v>
      </c>
      <c r="HC169" s="73" t="s">
        <v>626</v>
      </c>
      <c r="HD169" s="71" t="s">
        <v>132</v>
      </c>
      <c r="HH169" s="50" t="s">
        <v>649</v>
      </c>
      <c r="HR169" s="51" t="s">
        <v>655</v>
      </c>
      <c r="HW169" s="73" t="s">
        <v>626</v>
      </c>
      <c r="HX169" s="71" t="s">
        <v>124</v>
      </c>
      <c r="HY169" s="71">
        <v>0</v>
      </c>
      <c r="HZ169" s="71">
        <v>786432</v>
      </c>
      <c r="IA169" s="71">
        <v>786432</v>
      </c>
      <c r="IB169" s="51" t="s">
        <v>657</v>
      </c>
      <c r="IL169" s="72" t="s">
        <v>648</v>
      </c>
      <c r="IM169" s="70" t="s">
        <v>112</v>
      </c>
      <c r="IQ169" s="51" t="s">
        <v>657</v>
      </c>
      <c r="IV169" s="72" t="s">
        <v>646</v>
      </c>
      <c r="IW169" s="70" t="s">
        <v>112</v>
      </c>
      <c r="JK169" s="70" t="s">
        <v>11384</v>
      </c>
      <c r="JL169" s="70">
        <v>416.84</v>
      </c>
      <c r="JM169" s="70">
        <v>0</v>
      </c>
      <c r="JU169" s="51" t="s">
        <v>656</v>
      </c>
      <c r="JZ169" s="51" t="s">
        <v>87</v>
      </c>
    </row>
    <row r="170" spans="1:296" ht="81" thickBot="1">
      <c r="P170" s="51" t="s">
        <v>633</v>
      </c>
      <c r="U170" s="72" t="s">
        <v>627</v>
      </c>
      <c r="V170" s="70" t="s">
        <v>132</v>
      </c>
      <c r="Z170" s="51" t="s">
        <v>633</v>
      </c>
      <c r="AE170" s="52">
        <v>24461</v>
      </c>
      <c r="AF170"/>
      <c r="AG170"/>
      <c r="AH170"/>
      <c r="AI170"/>
      <c r="AJ170" s="51" t="s">
        <v>633</v>
      </c>
      <c r="AT170" s="72" t="s">
        <v>644</v>
      </c>
      <c r="AU170" s="70" t="s">
        <v>112</v>
      </c>
      <c r="BD170" s="71" t="s">
        <v>6996</v>
      </c>
      <c r="BE170" s="71">
        <v>0</v>
      </c>
      <c r="BF170" s="71">
        <v>48.746775</v>
      </c>
      <c r="BG170" s="71">
        <v>9.1616490000000006</v>
      </c>
      <c r="BI170" s="51" t="s">
        <v>620</v>
      </c>
      <c r="BN170" s="51" t="s">
        <v>656</v>
      </c>
      <c r="BX170" s="52" t="s">
        <v>8136</v>
      </c>
      <c r="CM170" s="51" t="s">
        <v>98</v>
      </c>
      <c r="CW170" s="52" t="s">
        <v>1307</v>
      </c>
      <c r="DL170" s="52">
        <v>0</v>
      </c>
      <c r="DQ170" s="73" t="s">
        <v>639</v>
      </c>
      <c r="DR170" s="71" t="s">
        <v>124</v>
      </c>
      <c r="DS170" s="71">
        <v>796875</v>
      </c>
      <c r="DT170" s="71" t="s">
        <v>124</v>
      </c>
      <c r="DU170" s="71">
        <v>796875</v>
      </c>
      <c r="EA170" s="51" t="s">
        <v>651</v>
      </c>
      <c r="EF170" s="72" t="s">
        <v>627</v>
      </c>
      <c r="EG170" s="70" t="s">
        <v>124</v>
      </c>
      <c r="EH170" s="70">
        <v>110291</v>
      </c>
      <c r="EI170" s="72"/>
      <c r="EJ170" s="72"/>
      <c r="EK170" s="126"/>
      <c r="EL170" s="69" t="s">
        <v>643</v>
      </c>
      <c r="EP170" s="69"/>
      <c r="EQ170" s="69" t="s">
        <v>643</v>
      </c>
      <c r="EU170" s="52" t="s">
        <v>124</v>
      </c>
      <c r="EZ170" s="52" t="s">
        <v>9022</v>
      </c>
      <c r="FE170" s="52" t="s">
        <v>638</v>
      </c>
      <c r="FO170" s="52">
        <v>563</v>
      </c>
      <c r="FT170" s="52" t="s">
        <v>124</v>
      </c>
      <c r="FY170" s="50" t="s">
        <v>622</v>
      </c>
      <c r="GN170" s="51" t="s">
        <v>632</v>
      </c>
      <c r="GS170" s="51" t="s">
        <v>655</v>
      </c>
      <c r="GX170" s="51" t="s">
        <v>98</v>
      </c>
      <c r="HC170" s="72" t="s">
        <v>627</v>
      </c>
      <c r="HD170" s="70" t="s">
        <v>132</v>
      </c>
      <c r="HM170" s="51" t="s">
        <v>658</v>
      </c>
      <c r="HR170" s="52" t="s">
        <v>124</v>
      </c>
      <c r="HW170" s="72" t="s">
        <v>627</v>
      </c>
      <c r="HX170" s="70" t="s">
        <v>124</v>
      </c>
      <c r="HY170" s="70">
        <v>0</v>
      </c>
      <c r="HZ170" s="70">
        <v>3455</v>
      </c>
      <c r="IA170" s="70">
        <v>3455</v>
      </c>
      <c r="IB170" s="52" t="s">
        <v>124</v>
      </c>
      <c r="IG170" s="50" t="s">
        <v>774</v>
      </c>
      <c r="IL170" s="50" t="s">
        <v>649</v>
      </c>
      <c r="IQ170" s="52" t="s">
        <v>124</v>
      </c>
      <c r="IV170" s="73" t="s">
        <v>647</v>
      </c>
      <c r="IW170" s="71" t="s">
        <v>112</v>
      </c>
      <c r="JB170" s="51" t="s">
        <v>98</v>
      </c>
      <c r="JF170" s="51" t="s">
        <v>656</v>
      </c>
      <c r="JK170" s="71" t="s">
        <v>11385</v>
      </c>
      <c r="JL170" s="71">
        <v>4512.32</v>
      </c>
      <c r="JM170" s="71">
        <v>0</v>
      </c>
      <c r="JP170" s="51" t="s">
        <v>654</v>
      </c>
      <c r="JU170" s="52" t="s">
        <v>124</v>
      </c>
      <c r="JZ170" s="52">
        <v>1.8960000000000001E-2</v>
      </c>
      <c r="KE170" s="51" t="s">
        <v>657</v>
      </c>
      <c r="KJ170" s="51" t="s">
        <v>653</v>
      </c>
    </row>
    <row r="171" spans="1:296" ht="46.5" thickBot="1">
      <c r="A171" s="51" t="s">
        <v>642</v>
      </c>
      <c r="F171" s="51" t="s">
        <v>650</v>
      </c>
      <c r="P171" s="52" t="s">
        <v>638</v>
      </c>
      <c r="U171" s="73" t="s">
        <v>628</v>
      </c>
      <c r="V171" s="71" t="s">
        <v>112</v>
      </c>
      <c r="Z171" s="52" t="s">
        <v>638</v>
      </c>
      <c r="AE171"/>
      <c r="AF171"/>
      <c r="AG171"/>
      <c r="AH171"/>
      <c r="AI171"/>
      <c r="AJ171" s="52" t="s">
        <v>638</v>
      </c>
      <c r="AO171" s="51" t="s">
        <v>651</v>
      </c>
      <c r="AT171" s="73" t="s">
        <v>645</v>
      </c>
      <c r="AU171" s="71" t="s">
        <v>112</v>
      </c>
      <c r="AY171" s="51" t="s">
        <v>653</v>
      </c>
      <c r="BD171" s="70" t="s">
        <v>6997</v>
      </c>
      <c r="BE171" s="70">
        <v>5.54</v>
      </c>
      <c r="BF171" s="70">
        <v>53.563181999999998</v>
      </c>
      <c r="BG171" s="70">
        <v>10.034473999999999</v>
      </c>
      <c r="BI171" s="52" t="s">
        <v>621</v>
      </c>
      <c r="BN171" s="52" t="s">
        <v>124</v>
      </c>
      <c r="BS171" s="51" t="s">
        <v>655</v>
      </c>
      <c r="CH171" s="51" t="s">
        <v>650</v>
      </c>
      <c r="CM171" s="52" t="s">
        <v>8444</v>
      </c>
      <c r="DQ171" s="72" t="s">
        <v>640</v>
      </c>
      <c r="DR171" s="70" t="s">
        <v>124</v>
      </c>
      <c r="DS171" s="70">
        <v>2288174</v>
      </c>
      <c r="DT171" s="70">
        <v>267062</v>
      </c>
      <c r="DU171" s="70">
        <v>2555236</v>
      </c>
      <c r="DV171" s="51" t="s">
        <v>642</v>
      </c>
      <c r="EA171" s="52" t="s">
        <v>652</v>
      </c>
      <c r="EF171" s="73" t="s">
        <v>628</v>
      </c>
      <c r="EG171" s="71" t="s">
        <v>124</v>
      </c>
      <c r="EH171" s="73"/>
      <c r="EI171" s="73"/>
      <c r="EJ171" s="73"/>
      <c r="EK171" s="127" t="s">
        <v>644</v>
      </c>
      <c r="EL171" s="70" t="s">
        <v>132</v>
      </c>
      <c r="EP171" s="72" t="s">
        <v>644</v>
      </c>
      <c r="EQ171" s="70" t="s">
        <v>132</v>
      </c>
      <c r="GD171" s="51" t="s">
        <v>655</v>
      </c>
      <c r="GI171" s="51" t="s">
        <v>656</v>
      </c>
      <c r="GN171" s="126"/>
      <c r="GO171" s="69" t="s">
        <v>633</v>
      </c>
      <c r="GP171" s="69" t="s">
        <v>634</v>
      </c>
      <c r="GQ171" s="69" t="s">
        <v>635</v>
      </c>
      <c r="GR171" s="69" t="s">
        <v>636</v>
      </c>
      <c r="GS171" s="52">
        <v>0</v>
      </c>
      <c r="GX171" s="52" t="s">
        <v>10187</v>
      </c>
      <c r="HC171" s="73" t="s">
        <v>628</v>
      </c>
      <c r="HD171" s="71" t="s">
        <v>112</v>
      </c>
      <c r="HM171" s="52" t="s">
        <v>124</v>
      </c>
      <c r="HW171" s="73" t="s">
        <v>628</v>
      </c>
      <c r="HX171" s="71" t="s">
        <v>124</v>
      </c>
      <c r="HY171" s="71" t="s">
        <v>124</v>
      </c>
      <c r="HZ171" s="71" t="s">
        <v>124</v>
      </c>
      <c r="IA171" s="71" t="s">
        <v>124</v>
      </c>
      <c r="IV171" s="72" t="s">
        <v>648</v>
      </c>
      <c r="IW171" s="70" t="s">
        <v>132</v>
      </c>
      <c r="JF171" s="52" t="s">
        <v>124</v>
      </c>
      <c r="JK171" s="70" t="s">
        <v>11386</v>
      </c>
      <c r="JL171" s="70">
        <v>2110.8200000000002</v>
      </c>
      <c r="JM171" s="70">
        <v>0</v>
      </c>
      <c r="JP171" s="52" t="s">
        <v>124</v>
      </c>
      <c r="KE171" s="52" t="s">
        <v>124</v>
      </c>
      <c r="KJ171" s="52">
        <v>54.5</v>
      </c>
    </row>
    <row r="172" spans="1:296" ht="81" thickBot="1">
      <c r="A172" s="69"/>
      <c r="B172" s="69" t="s">
        <v>643</v>
      </c>
      <c r="K172" s="51" t="s">
        <v>642</v>
      </c>
      <c r="U172" s="72" t="s">
        <v>629</v>
      </c>
      <c r="V172" s="70" t="s">
        <v>112</v>
      </c>
      <c r="AE172" s="51" t="s">
        <v>655</v>
      </c>
      <c r="AF172"/>
      <c r="AG172"/>
      <c r="AH172"/>
      <c r="AI172"/>
      <c r="AO172" s="52" t="s">
        <v>659</v>
      </c>
      <c r="AT172" s="72" t="s">
        <v>646</v>
      </c>
      <c r="AU172" s="70" t="s">
        <v>112</v>
      </c>
      <c r="AY172" s="52">
        <v>4426.96</v>
      </c>
      <c r="BD172" s="71" t="s">
        <v>6998</v>
      </c>
      <c r="BE172" s="71">
        <v>0</v>
      </c>
      <c r="BF172" s="71">
        <v>51.491452000000002</v>
      </c>
      <c r="BG172" s="71">
        <v>7.4039590000000004</v>
      </c>
      <c r="BS172" s="52">
        <v>489</v>
      </c>
      <c r="BX172" s="51" t="s">
        <v>98</v>
      </c>
      <c r="CW172" s="51" t="s">
        <v>653</v>
      </c>
      <c r="DG172" s="50" t="s">
        <v>775</v>
      </c>
      <c r="DL172" s="51" t="s">
        <v>656</v>
      </c>
      <c r="DQ172" s="50" t="s">
        <v>641</v>
      </c>
      <c r="DV172" s="69"/>
      <c r="DW172" s="69" t="s">
        <v>643</v>
      </c>
      <c r="EF172" s="72" t="s">
        <v>629</v>
      </c>
      <c r="EG172" s="70" t="s">
        <v>124</v>
      </c>
      <c r="EH172" s="70" t="s">
        <v>124</v>
      </c>
      <c r="EI172" s="70" t="s">
        <v>124</v>
      </c>
      <c r="EJ172" s="70" t="s">
        <v>124</v>
      </c>
      <c r="EK172" s="130" t="s">
        <v>645</v>
      </c>
      <c r="EL172" s="71" t="s">
        <v>132</v>
      </c>
      <c r="EP172" s="73" t="s">
        <v>645</v>
      </c>
      <c r="EQ172" s="71" t="s">
        <v>132</v>
      </c>
      <c r="EU172" s="51" t="s">
        <v>98</v>
      </c>
      <c r="EZ172" s="51" t="s">
        <v>633</v>
      </c>
      <c r="FE172" s="51" t="s">
        <v>653</v>
      </c>
      <c r="FJ172" s="51" t="s">
        <v>651</v>
      </c>
      <c r="FO172" s="51" t="s">
        <v>656</v>
      </c>
      <c r="FT172" s="51" t="s">
        <v>657</v>
      </c>
      <c r="GD172" s="52">
        <v>0</v>
      </c>
      <c r="GI172" s="52" t="s">
        <v>124</v>
      </c>
      <c r="GN172" s="127" t="s">
        <v>637</v>
      </c>
      <c r="GO172" s="70" t="s">
        <v>1307</v>
      </c>
      <c r="GP172" s="70">
        <v>0</v>
      </c>
      <c r="GQ172" s="70">
        <v>30904.82</v>
      </c>
      <c r="GR172" s="70">
        <v>30904.82</v>
      </c>
      <c r="HC172" s="72" t="s">
        <v>629</v>
      </c>
      <c r="HD172" s="70" t="s">
        <v>132</v>
      </c>
      <c r="HH172" s="51" t="s">
        <v>650</v>
      </c>
      <c r="HR172" s="51" t="s">
        <v>656</v>
      </c>
      <c r="HW172" s="72" t="s">
        <v>629</v>
      </c>
      <c r="HX172" s="70" t="s">
        <v>124</v>
      </c>
      <c r="HY172" s="70">
        <v>0</v>
      </c>
      <c r="HZ172" s="70">
        <v>2394</v>
      </c>
      <c r="IA172" s="70">
        <v>2394</v>
      </c>
      <c r="IB172" s="51" t="s">
        <v>658</v>
      </c>
      <c r="IQ172" s="51" t="s">
        <v>658</v>
      </c>
      <c r="IV172" s="50" t="s">
        <v>649</v>
      </c>
      <c r="JK172" s="71" t="s">
        <v>11387</v>
      </c>
      <c r="JL172" s="71">
        <v>6302.39</v>
      </c>
      <c r="JM172" s="71">
        <v>0</v>
      </c>
      <c r="JU172" s="51" t="s">
        <v>657</v>
      </c>
      <c r="JZ172" s="51" t="s">
        <v>666</v>
      </c>
    </row>
    <row r="173" spans="1:296" ht="81" thickBot="1">
      <c r="A173" s="72" t="s">
        <v>644</v>
      </c>
      <c r="B173" s="70" t="s">
        <v>132</v>
      </c>
      <c r="F173" s="51" t="s">
        <v>651</v>
      </c>
      <c r="K173" s="126"/>
      <c r="L173" s="69" t="s">
        <v>643</v>
      </c>
      <c r="P173" s="51" t="s">
        <v>653</v>
      </c>
      <c r="U173" s="73" t="s">
        <v>630</v>
      </c>
      <c r="V173" s="71" t="s">
        <v>132</v>
      </c>
      <c r="Z173" s="51" t="s">
        <v>653</v>
      </c>
      <c r="AE173" s="52">
        <v>1640</v>
      </c>
      <c r="AF173"/>
      <c r="AG173"/>
      <c r="AH173"/>
      <c r="AI173"/>
      <c r="AJ173" s="51" t="s">
        <v>653</v>
      </c>
      <c r="AT173" s="73" t="s">
        <v>647</v>
      </c>
      <c r="AU173" s="71" t="s">
        <v>112</v>
      </c>
      <c r="BD173" s="70" t="s">
        <v>6999</v>
      </c>
      <c r="BE173" s="70">
        <v>0</v>
      </c>
      <c r="BF173" s="70">
        <v>43.49</v>
      </c>
      <c r="BG173" s="70">
        <v>-1.47</v>
      </c>
      <c r="BI173" s="50" t="s">
        <v>622</v>
      </c>
      <c r="BN173" s="51" t="s">
        <v>657</v>
      </c>
      <c r="BX173" s="52" t="s">
        <v>8137</v>
      </c>
      <c r="CH173" s="51" t="s">
        <v>651</v>
      </c>
      <c r="CW173" s="52">
        <v>3787</v>
      </c>
      <c r="DL173" s="52" t="s">
        <v>124</v>
      </c>
      <c r="DV173" s="72" t="s">
        <v>644</v>
      </c>
      <c r="DW173" s="70" t="s">
        <v>132</v>
      </c>
      <c r="EA173" s="51" t="s">
        <v>633</v>
      </c>
      <c r="EF173" s="73" t="s">
        <v>639</v>
      </c>
      <c r="EG173" s="71" t="s">
        <v>124</v>
      </c>
      <c r="EH173" s="71" t="s">
        <v>124</v>
      </c>
      <c r="EI173" s="71" t="s">
        <v>124</v>
      </c>
      <c r="EJ173" s="71" t="s">
        <v>124</v>
      </c>
      <c r="EK173" s="127" t="s">
        <v>646</v>
      </c>
      <c r="EL173" s="70" t="s">
        <v>112</v>
      </c>
      <c r="EP173" s="72" t="s">
        <v>646</v>
      </c>
      <c r="EQ173" s="70" t="s">
        <v>112</v>
      </c>
      <c r="EZ173" s="52" t="s">
        <v>3812</v>
      </c>
      <c r="FE173" s="52">
        <v>49500</v>
      </c>
      <c r="FJ173" s="52" t="s">
        <v>1604</v>
      </c>
      <c r="FO173" s="52">
        <v>0</v>
      </c>
      <c r="FT173" s="52" t="s">
        <v>124</v>
      </c>
      <c r="FY173" s="51" t="s">
        <v>623</v>
      </c>
      <c r="GN173" s="130" t="s">
        <v>626</v>
      </c>
      <c r="GO173" s="71" t="s">
        <v>124</v>
      </c>
      <c r="GP173" s="71">
        <v>231302.85</v>
      </c>
      <c r="GQ173" s="71">
        <v>42608.75</v>
      </c>
      <c r="GR173" s="71">
        <v>273911.59999999998</v>
      </c>
      <c r="GS173" s="51" t="s">
        <v>656</v>
      </c>
      <c r="HC173" s="73" t="s">
        <v>630</v>
      </c>
      <c r="HD173" s="71" t="s">
        <v>112</v>
      </c>
      <c r="HM173" s="51" t="s">
        <v>98</v>
      </c>
      <c r="HR173" s="52" t="s">
        <v>124</v>
      </c>
      <c r="HW173" s="73" t="s">
        <v>639</v>
      </c>
      <c r="HX173" s="71" t="s">
        <v>124</v>
      </c>
      <c r="HY173" s="71">
        <v>426</v>
      </c>
      <c r="HZ173" s="71" t="s">
        <v>124</v>
      </c>
      <c r="IA173" s="71">
        <v>426</v>
      </c>
      <c r="IB173" s="52" t="s">
        <v>124</v>
      </c>
      <c r="IG173" s="50" t="s">
        <v>775</v>
      </c>
      <c r="IL173" s="51" t="s">
        <v>650</v>
      </c>
      <c r="IQ173" s="52" t="s">
        <v>124</v>
      </c>
      <c r="JF173" s="51" t="s">
        <v>657</v>
      </c>
      <c r="JK173" s="70" t="s">
        <v>11433</v>
      </c>
      <c r="JL173" s="70">
        <v>17.98</v>
      </c>
      <c r="JM173" s="70">
        <v>0</v>
      </c>
      <c r="JP173" s="51" t="s">
        <v>655</v>
      </c>
      <c r="JU173" s="52" t="s">
        <v>124</v>
      </c>
      <c r="JZ173" s="52" t="s">
        <v>1609</v>
      </c>
      <c r="KE173" s="51" t="s">
        <v>658</v>
      </c>
      <c r="KJ173" s="51" t="s">
        <v>654</v>
      </c>
    </row>
    <row r="174" spans="1:296" ht="92.5" thickBot="1">
      <c r="A174" s="73" t="s">
        <v>645</v>
      </c>
      <c r="B174" s="71" t="s">
        <v>132</v>
      </c>
      <c r="F174" s="52" t="s">
        <v>2053</v>
      </c>
      <c r="K174" s="127" t="s">
        <v>644</v>
      </c>
      <c r="L174" s="70" t="s">
        <v>132</v>
      </c>
      <c r="P174" s="52">
        <v>62151</v>
      </c>
      <c r="U174" s="50" t="s">
        <v>631</v>
      </c>
      <c r="Z174" s="52">
        <v>2441</v>
      </c>
      <c r="AE174"/>
      <c r="AF174"/>
      <c r="AG174"/>
      <c r="AH174"/>
      <c r="AI174"/>
      <c r="AJ174" s="52">
        <v>30625</v>
      </c>
      <c r="AO174" s="51" t="s">
        <v>633</v>
      </c>
      <c r="AT174" s="72" t="s">
        <v>648</v>
      </c>
      <c r="AU174" s="70" t="s">
        <v>112</v>
      </c>
      <c r="AY174" s="51" t="s">
        <v>654</v>
      </c>
      <c r="BD174" s="71" t="s">
        <v>7000</v>
      </c>
      <c r="BE174" s="71">
        <v>0</v>
      </c>
      <c r="BF174" s="71">
        <v>50.054651</v>
      </c>
      <c r="BG174" s="71">
        <v>8.9751969999999996</v>
      </c>
      <c r="BN174" s="52" t="s">
        <v>124</v>
      </c>
      <c r="BS174" s="51" t="s">
        <v>656</v>
      </c>
      <c r="CH174" s="52" t="s">
        <v>663</v>
      </c>
      <c r="DV174" s="73" t="s">
        <v>645</v>
      </c>
      <c r="DW174" s="71" t="s">
        <v>132</v>
      </c>
      <c r="EA174" s="52" t="s">
        <v>3812</v>
      </c>
      <c r="EF174" s="72" t="s">
        <v>640</v>
      </c>
      <c r="EG174" s="70" t="s">
        <v>124</v>
      </c>
      <c r="EH174" s="70">
        <v>510291</v>
      </c>
      <c r="EI174" s="72"/>
      <c r="EJ174" s="72"/>
      <c r="EK174" s="130" t="s">
        <v>647</v>
      </c>
      <c r="EL174" s="71" t="s">
        <v>112</v>
      </c>
      <c r="EP174" s="73" t="s">
        <v>647</v>
      </c>
      <c r="EQ174" s="71" t="s">
        <v>112</v>
      </c>
      <c r="FY174" s="69"/>
      <c r="FZ174" s="69" t="s">
        <v>624</v>
      </c>
      <c r="GD174" s="51" t="s">
        <v>656</v>
      </c>
      <c r="GI174" s="51" t="s">
        <v>657</v>
      </c>
      <c r="GN174" s="127" t="s">
        <v>627</v>
      </c>
      <c r="GO174" s="70" t="s">
        <v>124</v>
      </c>
      <c r="GP174" s="70" t="s">
        <v>124</v>
      </c>
      <c r="GQ174" s="70" t="s">
        <v>124</v>
      </c>
      <c r="GR174" s="70" t="s">
        <v>124</v>
      </c>
      <c r="GS174" s="52" t="s">
        <v>124</v>
      </c>
      <c r="HC174" s="50" t="s">
        <v>631</v>
      </c>
      <c r="HH174" s="51" t="s">
        <v>651</v>
      </c>
      <c r="HM174" s="52" t="s">
        <v>420</v>
      </c>
      <c r="HW174" s="72" t="s">
        <v>640</v>
      </c>
      <c r="HX174" s="70" t="s">
        <v>124</v>
      </c>
      <c r="HY174" s="70">
        <v>426</v>
      </c>
      <c r="HZ174" s="70">
        <v>1080720</v>
      </c>
      <c r="IA174" s="70">
        <v>1081146</v>
      </c>
      <c r="JB174" s="51" t="s">
        <v>651</v>
      </c>
      <c r="JF174" s="52" t="s">
        <v>124</v>
      </c>
      <c r="JK174" s="71" t="s">
        <v>11388</v>
      </c>
      <c r="JL174" s="71">
        <v>0</v>
      </c>
      <c r="JM174" s="71">
        <v>0</v>
      </c>
      <c r="JP174" s="52" t="s">
        <v>124</v>
      </c>
      <c r="KE174" s="52" t="s">
        <v>124</v>
      </c>
      <c r="KJ174" s="52" t="s">
        <v>124</v>
      </c>
    </row>
    <row r="175" spans="1:296" ht="46.5" thickBot="1">
      <c r="A175" s="72" t="s">
        <v>646</v>
      </c>
      <c r="B175" s="70" t="s">
        <v>112</v>
      </c>
      <c r="K175" s="130" t="s">
        <v>645</v>
      </c>
      <c r="L175" s="71" t="s">
        <v>132</v>
      </c>
      <c r="AE175" s="51" t="s">
        <v>656</v>
      </c>
      <c r="AF175"/>
      <c r="AG175"/>
      <c r="AH175"/>
      <c r="AI175"/>
      <c r="AO175" s="52" t="s">
        <v>1307</v>
      </c>
      <c r="AT175" s="50" t="s">
        <v>649</v>
      </c>
      <c r="AY175" s="52">
        <v>4426.96</v>
      </c>
      <c r="BD175" s="70" t="s">
        <v>7001</v>
      </c>
      <c r="BE175" s="70">
        <v>0</v>
      </c>
      <c r="BF175" s="70">
        <v>51.285781999999998</v>
      </c>
      <c r="BG175" s="70">
        <v>6.786613</v>
      </c>
      <c r="BS175" s="52" t="s">
        <v>124</v>
      </c>
      <c r="BX175" s="50" t="s">
        <v>679</v>
      </c>
      <c r="CM175" s="50" t="s">
        <v>664</v>
      </c>
      <c r="CW175" s="51" t="s">
        <v>654</v>
      </c>
      <c r="DG175" s="51" t="s">
        <v>776</v>
      </c>
      <c r="DL175" s="51" t="s">
        <v>657</v>
      </c>
      <c r="DQ175" s="51" t="s">
        <v>642</v>
      </c>
      <c r="DV175" s="72" t="s">
        <v>646</v>
      </c>
      <c r="DW175" s="70" t="s">
        <v>132</v>
      </c>
      <c r="EF175" s="50" t="s">
        <v>679</v>
      </c>
      <c r="EK175" s="127" t="s">
        <v>648</v>
      </c>
      <c r="EL175" s="70" t="s">
        <v>112</v>
      </c>
      <c r="EP175" s="72" t="s">
        <v>648</v>
      </c>
      <c r="EQ175" s="70" t="s">
        <v>112</v>
      </c>
      <c r="EZ175" s="51" t="s">
        <v>653</v>
      </c>
      <c r="FE175" s="51" t="s">
        <v>654</v>
      </c>
      <c r="FJ175" s="51" t="s">
        <v>633</v>
      </c>
      <c r="FO175" s="51" t="s">
        <v>657</v>
      </c>
      <c r="FT175" s="51" t="s">
        <v>658</v>
      </c>
      <c r="FY175" s="72" t="s">
        <v>625</v>
      </c>
      <c r="FZ175" s="70" t="s">
        <v>132</v>
      </c>
      <c r="GD175" s="52">
        <v>0</v>
      </c>
      <c r="GI175" s="52" t="s">
        <v>124</v>
      </c>
      <c r="GN175" s="130" t="s">
        <v>628</v>
      </c>
      <c r="GO175" s="71" t="s">
        <v>124</v>
      </c>
      <c r="GP175" s="71">
        <v>0</v>
      </c>
      <c r="GQ175" s="71">
        <v>40066.6</v>
      </c>
      <c r="GR175" s="71">
        <v>40006.6</v>
      </c>
      <c r="GX175" s="51" t="s">
        <v>651</v>
      </c>
      <c r="HH175" s="52" t="s">
        <v>10500</v>
      </c>
      <c r="HR175" s="51" t="s">
        <v>657</v>
      </c>
      <c r="HW175" s="50" t="s">
        <v>641</v>
      </c>
      <c r="IB175" s="51" t="s">
        <v>98</v>
      </c>
      <c r="IL175" s="51" t="s">
        <v>651</v>
      </c>
      <c r="IQ175" s="51" t="s">
        <v>98</v>
      </c>
      <c r="IV175" s="51" t="s">
        <v>650</v>
      </c>
      <c r="JB175" s="52" t="s">
        <v>659</v>
      </c>
      <c r="JK175" s="70" t="s">
        <v>11389</v>
      </c>
      <c r="JL175" s="70">
        <v>8986.4500000000007</v>
      </c>
      <c r="JM175" s="70">
        <v>0</v>
      </c>
      <c r="JU175" s="51" t="s">
        <v>658</v>
      </c>
      <c r="JZ175" s="51" t="s">
        <v>667</v>
      </c>
    </row>
    <row r="176" spans="1:296" ht="81" thickBot="1">
      <c r="A176" s="73" t="s">
        <v>647</v>
      </c>
      <c r="B176" s="71" t="s">
        <v>112</v>
      </c>
      <c r="F176" s="51" t="s">
        <v>633</v>
      </c>
      <c r="K176" s="127" t="s">
        <v>646</v>
      </c>
      <c r="L176" s="70" t="s">
        <v>112</v>
      </c>
      <c r="P176" s="51" t="s">
        <v>654</v>
      </c>
      <c r="Z176" s="51" t="s">
        <v>654</v>
      </c>
      <c r="AE176" s="52" t="s">
        <v>124</v>
      </c>
      <c r="AF176"/>
      <c r="AG176"/>
      <c r="AH176"/>
      <c r="AI176"/>
      <c r="AJ176" s="51" t="s">
        <v>654</v>
      </c>
      <c r="BD176" s="71" t="s">
        <v>7002</v>
      </c>
      <c r="BE176" s="71">
        <v>0</v>
      </c>
      <c r="BF176" s="71">
        <v>52.300840000000001</v>
      </c>
      <c r="BG176" s="71">
        <v>10.509829999999999</v>
      </c>
      <c r="BI176" s="51" t="s">
        <v>623</v>
      </c>
      <c r="BN176" s="51" t="s">
        <v>658</v>
      </c>
      <c r="CH176" s="51" t="s">
        <v>633</v>
      </c>
      <c r="CW176" s="52" t="s">
        <v>124</v>
      </c>
      <c r="DG176" s="52" t="s">
        <v>778</v>
      </c>
      <c r="DL176" s="52" t="s">
        <v>124</v>
      </c>
      <c r="DQ176" s="69"/>
      <c r="DR176" s="69" t="s">
        <v>643</v>
      </c>
      <c r="DV176" s="73" t="s">
        <v>647</v>
      </c>
      <c r="DW176" s="71" t="s">
        <v>112</v>
      </c>
      <c r="EA176" s="51" t="s">
        <v>653</v>
      </c>
      <c r="EK176" s="50" t="s">
        <v>649</v>
      </c>
      <c r="EP176" s="50" t="s">
        <v>649</v>
      </c>
      <c r="EU176" s="51" t="s">
        <v>651</v>
      </c>
      <c r="EZ176" s="52">
        <v>110</v>
      </c>
      <c r="FE176" s="52">
        <v>0</v>
      </c>
      <c r="FJ176" s="52" t="s">
        <v>1307</v>
      </c>
      <c r="FO176" s="52" t="s">
        <v>124</v>
      </c>
      <c r="FT176" s="52" t="s">
        <v>124</v>
      </c>
      <c r="FY176" s="73" t="s">
        <v>626</v>
      </c>
      <c r="FZ176" s="71" t="s">
        <v>132</v>
      </c>
      <c r="GN176" s="127" t="s">
        <v>629</v>
      </c>
      <c r="GO176" s="70" t="s">
        <v>124</v>
      </c>
      <c r="GP176" s="70">
        <v>0</v>
      </c>
      <c r="GQ176" s="70">
        <v>2504.48</v>
      </c>
      <c r="GR176" s="70">
        <v>2504.48</v>
      </c>
      <c r="GS176" s="51" t="s">
        <v>657</v>
      </c>
      <c r="GX176" s="52" t="s">
        <v>10188</v>
      </c>
      <c r="HR176" s="52" t="s">
        <v>124</v>
      </c>
      <c r="IB176" s="52" t="s">
        <v>10842</v>
      </c>
      <c r="IG176" s="51" t="s">
        <v>776</v>
      </c>
      <c r="IL176" s="52" t="s">
        <v>663</v>
      </c>
      <c r="IQ176" s="52" t="s">
        <v>11028</v>
      </c>
      <c r="JF176" s="51" t="s">
        <v>658</v>
      </c>
      <c r="JK176" s="71" t="s">
        <v>11390</v>
      </c>
      <c r="JL176" s="71">
        <v>13075.59</v>
      </c>
      <c r="JM176" s="71">
        <v>0</v>
      </c>
      <c r="JP176" s="51" t="s">
        <v>656</v>
      </c>
      <c r="JU176" s="52" t="s">
        <v>124</v>
      </c>
      <c r="JZ176" s="52" t="s">
        <v>11649</v>
      </c>
      <c r="KE176" s="51" t="s">
        <v>98</v>
      </c>
      <c r="KJ176" s="51" t="s">
        <v>655</v>
      </c>
    </row>
    <row r="177" spans="1:296" ht="92.5" thickBot="1">
      <c r="A177" s="72" t="s">
        <v>648</v>
      </c>
      <c r="B177" s="70" t="s">
        <v>112</v>
      </c>
      <c r="F177" s="52" t="s">
        <v>1307</v>
      </c>
      <c r="K177" s="130" t="s">
        <v>647</v>
      </c>
      <c r="L177" s="71" t="s">
        <v>112</v>
      </c>
      <c r="P177" s="52">
        <v>8506</v>
      </c>
      <c r="U177" s="51" t="s">
        <v>632</v>
      </c>
      <c r="Z177" s="52">
        <v>2441</v>
      </c>
      <c r="AE177"/>
      <c r="AF177"/>
      <c r="AG177"/>
      <c r="AH177"/>
      <c r="AI177"/>
      <c r="AJ177" s="52">
        <v>0</v>
      </c>
      <c r="AO177" s="51" t="s">
        <v>653</v>
      </c>
      <c r="AY177" s="51" t="s">
        <v>655</v>
      </c>
      <c r="BD177" s="70" t="s">
        <v>7003</v>
      </c>
      <c r="BE177" s="70">
        <v>0</v>
      </c>
      <c r="BF177" s="70">
        <v>48.135742999999998</v>
      </c>
      <c r="BG177" s="70">
        <v>11.689851000000001</v>
      </c>
      <c r="BI177" s="69"/>
      <c r="BJ177" s="69" t="s">
        <v>624</v>
      </c>
      <c r="BN177" s="52" t="s">
        <v>124</v>
      </c>
      <c r="BS177" s="51" t="s">
        <v>657</v>
      </c>
      <c r="CH177" s="52" t="s">
        <v>1307</v>
      </c>
      <c r="DQ177" s="72" t="s">
        <v>644</v>
      </c>
      <c r="DR177" s="70" t="s">
        <v>132</v>
      </c>
      <c r="DV177" s="72" t="s">
        <v>648</v>
      </c>
      <c r="DW177" s="70" t="s">
        <v>112</v>
      </c>
      <c r="EA177" s="52">
        <v>90409.919999999998</v>
      </c>
      <c r="EU177" s="52" t="s">
        <v>660</v>
      </c>
      <c r="FY177" s="72" t="s">
        <v>627</v>
      </c>
      <c r="FZ177" s="70" t="s">
        <v>112</v>
      </c>
      <c r="GD177" s="51" t="s">
        <v>657</v>
      </c>
      <c r="GI177" s="51" t="s">
        <v>658</v>
      </c>
      <c r="GN177" s="130" t="s">
        <v>639</v>
      </c>
      <c r="GO177" s="71" t="s">
        <v>124</v>
      </c>
      <c r="GP177" s="71" t="s">
        <v>124</v>
      </c>
      <c r="GQ177" s="71" t="s">
        <v>124</v>
      </c>
      <c r="GR177" s="71" t="s">
        <v>124</v>
      </c>
      <c r="GS177" s="52" t="s">
        <v>124</v>
      </c>
      <c r="HC177" s="51" t="s">
        <v>632</v>
      </c>
      <c r="HH177" s="51" t="s">
        <v>633</v>
      </c>
      <c r="IG177" s="52" t="s">
        <v>4734</v>
      </c>
      <c r="IV177" s="51" t="s">
        <v>651</v>
      </c>
      <c r="JB177" s="51" t="s">
        <v>633</v>
      </c>
      <c r="JF177" s="52" t="s">
        <v>124</v>
      </c>
      <c r="JK177" s="70" t="s">
        <v>11391</v>
      </c>
      <c r="JL177" s="70">
        <v>6929.4</v>
      </c>
      <c r="JM177" s="70">
        <v>0</v>
      </c>
      <c r="JP177" s="52" t="s">
        <v>124</v>
      </c>
      <c r="KE177" s="52" t="s">
        <v>12580</v>
      </c>
      <c r="KJ177" s="52" t="s">
        <v>124</v>
      </c>
    </row>
    <row r="178" spans="1:296" ht="46.5" thickBot="1">
      <c r="A178" s="50" t="s">
        <v>649</v>
      </c>
      <c r="K178" s="127" t="s">
        <v>648</v>
      </c>
      <c r="L178" s="70" t="s">
        <v>112</v>
      </c>
      <c r="U178" s="69"/>
      <c r="V178" s="69" t="s">
        <v>633</v>
      </c>
      <c r="W178" s="69" t="s">
        <v>634</v>
      </c>
      <c r="X178" s="69" t="s">
        <v>635</v>
      </c>
      <c r="Y178" s="69" t="s">
        <v>636</v>
      </c>
      <c r="AE178" s="51" t="s">
        <v>657</v>
      </c>
      <c r="AF178"/>
      <c r="AG178"/>
      <c r="AH178"/>
      <c r="AI178"/>
      <c r="AO178" s="52">
        <v>4089</v>
      </c>
      <c r="AT178" s="51" t="s">
        <v>650</v>
      </c>
      <c r="AY178" s="52">
        <v>0</v>
      </c>
      <c r="BD178" s="71" t="s">
        <v>7004</v>
      </c>
      <c r="BE178" s="71">
        <v>0</v>
      </c>
      <c r="BF178" s="71">
        <v>49.44764</v>
      </c>
      <c r="BG178" s="71">
        <v>11.083380999999999</v>
      </c>
      <c r="BI178" s="72" t="s">
        <v>625</v>
      </c>
      <c r="BJ178" s="70" t="s">
        <v>132</v>
      </c>
      <c r="BS178" s="52" t="s">
        <v>124</v>
      </c>
      <c r="BX178" s="51" t="s">
        <v>680</v>
      </c>
      <c r="CM178" s="51" t="s">
        <v>665</v>
      </c>
      <c r="CW178" s="51" t="s">
        <v>655</v>
      </c>
      <c r="DG178" s="50" t="s">
        <v>798</v>
      </c>
      <c r="DL178" s="51" t="s">
        <v>658</v>
      </c>
      <c r="DQ178" s="73" t="s">
        <v>645</v>
      </c>
      <c r="DR178" s="71" t="s">
        <v>132</v>
      </c>
      <c r="DV178" s="50" t="s">
        <v>649</v>
      </c>
      <c r="EF178" s="51" t="s">
        <v>680</v>
      </c>
      <c r="EZ178" s="51" t="s">
        <v>654</v>
      </c>
      <c r="FE178" s="51" t="s">
        <v>655</v>
      </c>
      <c r="FJ178" s="51" t="s">
        <v>653</v>
      </c>
      <c r="FO178" s="51" t="s">
        <v>658</v>
      </c>
      <c r="FT178" s="51" t="s">
        <v>98</v>
      </c>
      <c r="FY178" s="73" t="s">
        <v>628</v>
      </c>
      <c r="FZ178" s="71" t="s">
        <v>112</v>
      </c>
      <c r="GD178" s="52">
        <v>0</v>
      </c>
      <c r="GI178" s="52">
        <v>0</v>
      </c>
      <c r="GN178" s="127" t="s">
        <v>640</v>
      </c>
      <c r="GO178" s="70" t="s">
        <v>124</v>
      </c>
      <c r="GP178" s="70">
        <v>231302.85</v>
      </c>
      <c r="GQ178" s="70">
        <v>116084.65</v>
      </c>
      <c r="GR178" s="70">
        <v>347387.5</v>
      </c>
      <c r="GX178" s="51" t="s">
        <v>633</v>
      </c>
      <c r="HC178" s="69"/>
      <c r="HD178" s="69" t="s">
        <v>633</v>
      </c>
      <c r="HE178" s="69" t="s">
        <v>634</v>
      </c>
      <c r="HF178" s="69" t="s">
        <v>635</v>
      </c>
      <c r="HG178" s="69" t="s">
        <v>636</v>
      </c>
      <c r="HH178" s="52" t="s">
        <v>1307</v>
      </c>
      <c r="HM178" s="51" t="s">
        <v>651</v>
      </c>
      <c r="HR178" s="51" t="s">
        <v>658</v>
      </c>
      <c r="HW178" s="51" t="s">
        <v>642</v>
      </c>
      <c r="IL178" s="51" t="s">
        <v>633</v>
      </c>
      <c r="IV178" s="52" t="s">
        <v>662</v>
      </c>
      <c r="JB178" s="52" t="s">
        <v>638</v>
      </c>
      <c r="JK178" s="71" t="s">
        <v>11392</v>
      </c>
      <c r="JL178" s="71">
        <v>4290.3999999999996</v>
      </c>
      <c r="JM178" s="71">
        <v>0</v>
      </c>
      <c r="JU178" s="51" t="s">
        <v>98</v>
      </c>
      <c r="JZ178" s="51" t="s">
        <v>98</v>
      </c>
    </row>
    <row r="179" spans="1:296" ht="81" thickBot="1">
      <c r="F179" s="51" t="s">
        <v>653</v>
      </c>
      <c r="K179" s="50" t="s">
        <v>649</v>
      </c>
      <c r="P179" s="51" t="s">
        <v>655</v>
      </c>
      <c r="U179" s="72" t="s">
        <v>637</v>
      </c>
      <c r="V179" s="70" t="s">
        <v>1307</v>
      </c>
      <c r="W179" s="70">
        <v>0</v>
      </c>
      <c r="X179" s="70">
        <v>567976</v>
      </c>
      <c r="Y179" s="70">
        <v>567976</v>
      </c>
      <c r="Z179" s="51" t="s">
        <v>655</v>
      </c>
      <c r="AE179" s="52" t="s">
        <v>124</v>
      </c>
      <c r="AF179"/>
      <c r="AG179"/>
      <c r="AH179"/>
      <c r="AI179"/>
      <c r="AJ179" s="51" t="s">
        <v>655</v>
      </c>
      <c r="BD179" s="70" t="s">
        <v>7005</v>
      </c>
      <c r="BE179" s="70">
        <v>0</v>
      </c>
      <c r="BF179" s="70">
        <v>50.912928999999998</v>
      </c>
      <c r="BG179" s="70">
        <v>6.9702390000000003</v>
      </c>
      <c r="BI179" s="73" t="s">
        <v>626</v>
      </c>
      <c r="BJ179" s="71" t="s">
        <v>132</v>
      </c>
      <c r="BN179" s="51" t="s">
        <v>98</v>
      </c>
      <c r="CH179" s="51" t="s">
        <v>653</v>
      </c>
      <c r="CW179" s="52" t="s">
        <v>124</v>
      </c>
      <c r="DL179" s="52" t="s">
        <v>124</v>
      </c>
      <c r="DQ179" s="72" t="s">
        <v>646</v>
      </c>
      <c r="DR179" s="70" t="s">
        <v>112</v>
      </c>
      <c r="EA179" s="51" t="s">
        <v>654</v>
      </c>
      <c r="EK179" s="51" t="s">
        <v>650</v>
      </c>
      <c r="EP179" s="51" t="s">
        <v>650</v>
      </c>
      <c r="EU179" s="51" t="s">
        <v>633</v>
      </c>
      <c r="EZ179" s="52">
        <v>0</v>
      </c>
      <c r="FE179" s="52">
        <v>4800</v>
      </c>
      <c r="FJ179" s="52">
        <v>139241.5</v>
      </c>
      <c r="FO179" s="52" t="s">
        <v>124</v>
      </c>
      <c r="FY179" s="72" t="s">
        <v>629</v>
      </c>
      <c r="FZ179" s="70" t="s">
        <v>112</v>
      </c>
      <c r="GN179" s="50" t="s">
        <v>641</v>
      </c>
      <c r="GS179" s="51" t="s">
        <v>658</v>
      </c>
      <c r="GX179" s="52" t="s">
        <v>3812</v>
      </c>
      <c r="HC179" s="72" t="s">
        <v>637</v>
      </c>
      <c r="HD179" s="70" t="s">
        <v>638</v>
      </c>
      <c r="HE179" s="70">
        <v>0</v>
      </c>
      <c r="HF179" s="70">
        <v>68600</v>
      </c>
      <c r="HG179" s="70">
        <v>68600</v>
      </c>
      <c r="HM179" s="52" t="s">
        <v>660</v>
      </c>
      <c r="HR179" s="52" t="s">
        <v>124</v>
      </c>
      <c r="HW179" s="69"/>
      <c r="HX179" s="69" t="s">
        <v>643</v>
      </c>
      <c r="IG179" s="50" t="s">
        <v>4735</v>
      </c>
      <c r="IL179" s="52" t="s">
        <v>1307</v>
      </c>
      <c r="JF179" s="51" t="s">
        <v>98</v>
      </c>
      <c r="JK179" s="70" t="s">
        <v>11393</v>
      </c>
      <c r="JL179" s="70">
        <v>812.37</v>
      </c>
      <c r="JM179" s="70">
        <v>0</v>
      </c>
      <c r="JP179" s="51" t="s">
        <v>657</v>
      </c>
      <c r="KJ179" s="51" t="s">
        <v>656</v>
      </c>
    </row>
    <row r="180" spans="1:296" ht="46.5" thickBot="1">
      <c r="F180" s="52">
        <v>83344</v>
      </c>
      <c r="P180" s="52">
        <v>53645</v>
      </c>
      <c r="U180" s="73" t="s">
        <v>626</v>
      </c>
      <c r="V180" s="71" t="s">
        <v>124</v>
      </c>
      <c r="W180" s="71">
        <v>346292</v>
      </c>
      <c r="X180" s="71">
        <v>0</v>
      </c>
      <c r="Y180" s="71">
        <v>346292</v>
      </c>
      <c r="Z180" s="52">
        <v>0</v>
      </c>
      <c r="AE180"/>
      <c r="AF180"/>
      <c r="AG180"/>
      <c r="AH180"/>
      <c r="AI180"/>
      <c r="AJ180" s="52">
        <v>30049</v>
      </c>
      <c r="AO180" s="51" t="s">
        <v>654</v>
      </c>
      <c r="AT180" s="51" t="s">
        <v>651</v>
      </c>
      <c r="AY180" s="51" t="s">
        <v>656</v>
      </c>
      <c r="BD180" s="71" t="s">
        <v>7006</v>
      </c>
      <c r="BE180" s="71">
        <v>0</v>
      </c>
      <c r="BF180" s="71">
        <v>50.105390999999997</v>
      </c>
      <c r="BG180" s="71">
        <v>8.6497790000000006</v>
      </c>
      <c r="BI180" s="72" t="s">
        <v>627</v>
      </c>
      <c r="BJ180" s="70" t="s">
        <v>132</v>
      </c>
      <c r="BS180" s="51" t="s">
        <v>658</v>
      </c>
      <c r="BX180" s="51" t="s">
        <v>681</v>
      </c>
      <c r="CH180" s="52">
        <v>97.55</v>
      </c>
      <c r="CM180" s="51" t="s">
        <v>663</v>
      </c>
      <c r="DQ180" s="73" t="s">
        <v>647</v>
      </c>
      <c r="DR180" s="71" t="s">
        <v>112</v>
      </c>
      <c r="EA180" s="52" t="s">
        <v>124</v>
      </c>
      <c r="EF180" s="51" t="s">
        <v>681</v>
      </c>
      <c r="EU180" s="52" t="s">
        <v>638</v>
      </c>
      <c r="FY180" s="73" t="s">
        <v>630</v>
      </c>
      <c r="FZ180" s="71" t="s">
        <v>132</v>
      </c>
      <c r="GD180" s="51" t="s">
        <v>658</v>
      </c>
      <c r="GI180" s="51" t="s">
        <v>98</v>
      </c>
      <c r="GS180" s="52" t="s">
        <v>124</v>
      </c>
      <c r="HC180" s="73" t="s">
        <v>626</v>
      </c>
      <c r="HD180" s="71" t="s">
        <v>124</v>
      </c>
      <c r="HE180" s="71">
        <v>1000</v>
      </c>
      <c r="HF180" s="71">
        <v>1596121</v>
      </c>
      <c r="HG180" s="71">
        <v>1597121</v>
      </c>
      <c r="HH180" s="51" t="s">
        <v>653</v>
      </c>
      <c r="HW180" s="72" t="s">
        <v>644</v>
      </c>
      <c r="HX180" s="70" t="s">
        <v>132</v>
      </c>
      <c r="IB180" s="51" t="s">
        <v>651</v>
      </c>
      <c r="IQ180" s="51" t="s">
        <v>651</v>
      </c>
      <c r="IV180" s="51" t="s">
        <v>633</v>
      </c>
      <c r="JB180" s="51" t="s">
        <v>653</v>
      </c>
      <c r="JK180" s="71" t="s">
        <v>11395</v>
      </c>
      <c r="JL180" s="71">
        <v>1066.6600000000001</v>
      </c>
      <c r="JM180" s="71">
        <v>0</v>
      </c>
      <c r="JP180" s="52" t="s">
        <v>124</v>
      </c>
      <c r="JZ180" s="50" t="s">
        <v>679</v>
      </c>
      <c r="KJ180" s="52" t="s">
        <v>124</v>
      </c>
    </row>
    <row r="181" spans="1:296" ht="46.5" thickBot="1">
      <c r="A181" s="51" t="s">
        <v>650</v>
      </c>
      <c r="U181" s="72" t="s">
        <v>627</v>
      </c>
      <c r="V181" s="70" t="s">
        <v>124</v>
      </c>
      <c r="W181" s="70">
        <v>0</v>
      </c>
      <c r="X181" s="70">
        <v>3030</v>
      </c>
      <c r="Y181" s="70">
        <v>3030</v>
      </c>
      <c r="AE181" s="51" t="s">
        <v>658</v>
      </c>
      <c r="AF181"/>
      <c r="AG181"/>
      <c r="AH181"/>
      <c r="AI181"/>
      <c r="AO181" s="52">
        <v>4089</v>
      </c>
      <c r="AT181" s="52" t="s">
        <v>652</v>
      </c>
      <c r="AY181" s="52" t="s">
        <v>124</v>
      </c>
      <c r="BD181" s="70" t="s">
        <v>7007</v>
      </c>
      <c r="BE181" s="70">
        <v>0</v>
      </c>
      <c r="BF181" s="70">
        <v>51.291356</v>
      </c>
      <c r="BG181" s="70">
        <v>6.8665830000000003</v>
      </c>
      <c r="BI181" s="73" t="s">
        <v>628</v>
      </c>
      <c r="BJ181" s="71" t="s">
        <v>112</v>
      </c>
      <c r="BS181" s="52" t="s">
        <v>124</v>
      </c>
      <c r="BX181" s="52" t="s">
        <v>171</v>
      </c>
      <c r="CW181" s="51" t="s">
        <v>656</v>
      </c>
      <c r="DG181" s="51" t="s">
        <v>799</v>
      </c>
      <c r="DL181" s="51" t="s">
        <v>98</v>
      </c>
      <c r="DQ181" s="72" t="s">
        <v>648</v>
      </c>
      <c r="DR181" s="70" t="s">
        <v>112</v>
      </c>
      <c r="DV181" s="51" t="s">
        <v>650</v>
      </c>
      <c r="EF181" s="52" t="s">
        <v>682</v>
      </c>
      <c r="EK181" s="51" t="s">
        <v>651</v>
      </c>
      <c r="EP181" s="51" t="s">
        <v>651</v>
      </c>
      <c r="EZ181" s="51" t="s">
        <v>655</v>
      </c>
      <c r="FE181" s="51" t="s">
        <v>656</v>
      </c>
      <c r="FJ181" s="51" t="s">
        <v>654</v>
      </c>
      <c r="FO181" s="51" t="s">
        <v>98</v>
      </c>
      <c r="FY181" s="50" t="s">
        <v>631</v>
      </c>
      <c r="GD181" s="52" t="s">
        <v>124</v>
      </c>
      <c r="GI181" s="52" t="s">
        <v>35</v>
      </c>
      <c r="GX181" s="51" t="s">
        <v>653</v>
      </c>
      <c r="HC181" s="72" t="s">
        <v>627</v>
      </c>
      <c r="HD181" s="70" t="s">
        <v>124</v>
      </c>
      <c r="HE181" s="70">
        <v>0</v>
      </c>
      <c r="HF181" s="70">
        <v>11</v>
      </c>
      <c r="HG181" s="70">
        <v>11</v>
      </c>
      <c r="HH181" s="52">
        <v>9015</v>
      </c>
      <c r="HM181" s="51" t="s">
        <v>633</v>
      </c>
      <c r="HR181" s="51" t="s">
        <v>98</v>
      </c>
      <c r="HW181" s="73" t="s">
        <v>645</v>
      </c>
      <c r="HX181" s="71" t="s">
        <v>132</v>
      </c>
      <c r="IB181" s="52" t="s">
        <v>652</v>
      </c>
      <c r="IL181" s="51" t="s">
        <v>653</v>
      </c>
      <c r="IQ181" s="52" t="s">
        <v>3048</v>
      </c>
      <c r="IV181" s="52" t="s">
        <v>638</v>
      </c>
      <c r="JB181" s="52">
        <v>6761</v>
      </c>
      <c r="JK181" s="70" t="s">
        <v>11396</v>
      </c>
      <c r="JL181" s="70">
        <v>32419.41</v>
      </c>
      <c r="JM181" s="70">
        <v>0</v>
      </c>
      <c r="KE181" s="50" t="s">
        <v>664</v>
      </c>
    </row>
    <row r="182" spans="1:296" ht="46.5" thickBot="1">
      <c r="F182" s="51" t="s">
        <v>654</v>
      </c>
      <c r="K182" s="51" t="s">
        <v>650</v>
      </c>
      <c r="P182" s="51" t="s">
        <v>656</v>
      </c>
      <c r="U182" s="73" t="s">
        <v>628</v>
      </c>
      <c r="V182" s="71" t="s">
        <v>124</v>
      </c>
      <c r="W182" s="71" t="s">
        <v>124</v>
      </c>
      <c r="X182" s="71" t="s">
        <v>124</v>
      </c>
      <c r="Y182" s="71" t="s">
        <v>124</v>
      </c>
      <c r="Z182" s="51" t="s">
        <v>656</v>
      </c>
      <c r="AE182" s="52" t="s">
        <v>124</v>
      </c>
      <c r="AF182"/>
      <c r="AG182"/>
      <c r="AH182"/>
      <c r="AI182"/>
      <c r="AJ182" s="51" t="s">
        <v>656</v>
      </c>
      <c r="BD182" s="71" t="s">
        <v>7008</v>
      </c>
      <c r="BE182" s="71">
        <v>0</v>
      </c>
      <c r="BF182" s="71">
        <v>51.509059999999998</v>
      </c>
      <c r="BG182" s="71">
        <v>7.4694500000000001</v>
      </c>
      <c r="BI182" s="72" t="s">
        <v>629</v>
      </c>
      <c r="BJ182" s="70" t="s">
        <v>112</v>
      </c>
      <c r="CH182" s="51" t="s">
        <v>654</v>
      </c>
      <c r="CM182" s="51" t="s">
        <v>87</v>
      </c>
      <c r="CW182" s="52" t="s">
        <v>124</v>
      </c>
      <c r="DQ182" s="50" t="s">
        <v>649</v>
      </c>
      <c r="EA182" s="51" t="s">
        <v>655</v>
      </c>
      <c r="EK182" s="52" t="s">
        <v>652</v>
      </c>
      <c r="EP182" s="52" t="s">
        <v>652</v>
      </c>
      <c r="EU182" s="51" t="s">
        <v>653</v>
      </c>
      <c r="EZ182" s="52">
        <v>0</v>
      </c>
      <c r="FE182" s="52">
        <v>16700</v>
      </c>
      <c r="FJ182" s="52" t="s">
        <v>124</v>
      </c>
      <c r="FO182" s="52" t="s">
        <v>9286</v>
      </c>
      <c r="FT182" s="51" t="s">
        <v>651</v>
      </c>
      <c r="GN182" s="51" t="s">
        <v>642</v>
      </c>
      <c r="GS182" s="51" t="s">
        <v>98</v>
      </c>
      <c r="GX182" s="52">
        <v>15203.32</v>
      </c>
      <c r="HC182" s="73" t="s">
        <v>628</v>
      </c>
      <c r="HD182" s="71" t="s">
        <v>124</v>
      </c>
      <c r="HE182" s="71" t="s">
        <v>124</v>
      </c>
      <c r="HF182" s="71" t="s">
        <v>124</v>
      </c>
      <c r="HG182" s="71" t="s">
        <v>124</v>
      </c>
      <c r="HM182" s="52" t="s">
        <v>1307</v>
      </c>
      <c r="HW182" s="72" t="s">
        <v>646</v>
      </c>
      <c r="HX182" s="70" t="s">
        <v>132</v>
      </c>
      <c r="IG182" s="51" t="s">
        <v>4736</v>
      </c>
      <c r="IL182" s="52">
        <v>636.21</v>
      </c>
      <c r="JK182" s="71" t="s">
        <v>11397</v>
      </c>
      <c r="JL182" s="71">
        <v>13317.78</v>
      </c>
      <c r="JM182" s="71">
        <v>0</v>
      </c>
      <c r="JP182" s="51" t="s">
        <v>658</v>
      </c>
      <c r="JU182" s="51" t="s">
        <v>651</v>
      </c>
      <c r="KJ182" s="51" t="s">
        <v>657</v>
      </c>
    </row>
    <row r="183" spans="1:296" ht="81" thickBot="1">
      <c r="A183" s="51" t="s">
        <v>651</v>
      </c>
      <c r="F183" s="52">
        <v>0</v>
      </c>
      <c r="P183" s="52" t="s">
        <v>124</v>
      </c>
      <c r="U183" s="72" t="s">
        <v>629</v>
      </c>
      <c r="V183" s="70" t="s">
        <v>124</v>
      </c>
      <c r="W183" s="70" t="s">
        <v>124</v>
      </c>
      <c r="X183" s="70" t="s">
        <v>124</v>
      </c>
      <c r="Y183" s="70" t="s">
        <v>124</v>
      </c>
      <c r="Z183" s="52" t="s">
        <v>124</v>
      </c>
      <c r="AE183"/>
      <c r="AF183"/>
      <c r="AG183"/>
      <c r="AH183"/>
      <c r="AI183"/>
      <c r="AJ183" s="52" t="s">
        <v>124</v>
      </c>
      <c r="AO183" s="51" t="s">
        <v>655</v>
      </c>
      <c r="AT183" s="51" t="s">
        <v>633</v>
      </c>
      <c r="AY183" s="51" t="s">
        <v>657</v>
      </c>
      <c r="BD183" s="70" t="s">
        <v>7009</v>
      </c>
      <c r="BE183" s="70">
        <v>35.67</v>
      </c>
      <c r="BF183" s="70">
        <v>50.974364000000001</v>
      </c>
      <c r="BG183" s="70">
        <v>11.033246999999999</v>
      </c>
      <c r="BI183" s="73" t="s">
        <v>630</v>
      </c>
      <c r="BJ183" s="71" t="s">
        <v>112</v>
      </c>
      <c r="BN183" s="50" t="s">
        <v>664</v>
      </c>
      <c r="BS183" s="51" t="s">
        <v>98</v>
      </c>
      <c r="BX183" s="51" t="s">
        <v>683</v>
      </c>
      <c r="CH183" s="52" t="s">
        <v>124</v>
      </c>
      <c r="CM183" s="52">
        <v>2.6446299999999998</v>
      </c>
      <c r="DG183" s="51" t="s">
        <v>782</v>
      </c>
      <c r="DV183" s="51" t="s">
        <v>651</v>
      </c>
      <c r="EA183" s="52">
        <v>0</v>
      </c>
      <c r="EF183" s="51" t="s">
        <v>683</v>
      </c>
      <c r="EU183" s="52">
        <v>1260</v>
      </c>
      <c r="FT183" s="52" t="s">
        <v>1606</v>
      </c>
      <c r="GD183" s="51" t="s">
        <v>98</v>
      </c>
      <c r="GN183" s="126"/>
      <c r="GO183" s="69" t="s">
        <v>643</v>
      </c>
      <c r="HC183" s="72" t="s">
        <v>629</v>
      </c>
      <c r="HD183" s="70" t="s">
        <v>124</v>
      </c>
      <c r="HE183" s="70">
        <v>0</v>
      </c>
      <c r="HF183" s="70">
        <v>5747</v>
      </c>
      <c r="HG183" s="70">
        <v>5747</v>
      </c>
      <c r="HH183" s="51" t="s">
        <v>654</v>
      </c>
      <c r="HW183" s="73" t="s">
        <v>647</v>
      </c>
      <c r="HX183" s="71" t="s">
        <v>112</v>
      </c>
      <c r="IB183" s="51" t="s">
        <v>633</v>
      </c>
      <c r="IG183" s="52" t="s">
        <v>10868</v>
      </c>
      <c r="IQ183" s="51" t="s">
        <v>633</v>
      </c>
      <c r="IV183" s="51" t="s">
        <v>653</v>
      </c>
      <c r="JB183" s="51" t="s">
        <v>654</v>
      </c>
      <c r="JF183" s="51" t="s">
        <v>651</v>
      </c>
      <c r="JK183" s="70" t="s">
        <v>11398</v>
      </c>
      <c r="JL183" s="70">
        <v>256.95</v>
      </c>
      <c r="JM183" s="70">
        <v>0</v>
      </c>
      <c r="JP183" s="52" t="s">
        <v>124</v>
      </c>
      <c r="JU183" s="52" t="s">
        <v>660</v>
      </c>
      <c r="JZ183" s="51" t="s">
        <v>680</v>
      </c>
      <c r="KJ183" s="52" t="s">
        <v>124</v>
      </c>
    </row>
    <row r="184" spans="1:296" ht="69.5" thickBot="1">
      <c r="A184" s="52" t="s">
        <v>663</v>
      </c>
      <c r="K184" s="51" t="s">
        <v>651</v>
      </c>
      <c r="U184" s="73" t="s">
        <v>639</v>
      </c>
      <c r="V184" s="71" t="s">
        <v>124</v>
      </c>
      <c r="W184" s="71">
        <v>671</v>
      </c>
      <c r="X184" s="71" t="s">
        <v>124</v>
      </c>
      <c r="Y184" s="71">
        <v>671</v>
      </c>
      <c r="AE184" s="51" t="s">
        <v>98</v>
      </c>
      <c r="AF184"/>
      <c r="AG184"/>
      <c r="AH184"/>
      <c r="AI184"/>
      <c r="AO184" s="52">
        <v>0</v>
      </c>
      <c r="AT184" s="52" t="s">
        <v>638</v>
      </c>
      <c r="AY184" s="52" t="s">
        <v>124</v>
      </c>
      <c r="BD184" s="71" t="s">
        <v>7010</v>
      </c>
      <c r="BE184" s="71">
        <v>0</v>
      </c>
      <c r="BF184" s="71">
        <v>47.21</v>
      </c>
      <c r="BG184" s="71">
        <v>-1.55</v>
      </c>
      <c r="BI184" s="50" t="s">
        <v>631</v>
      </c>
      <c r="BX184" s="52" t="s">
        <v>124</v>
      </c>
      <c r="CW184" s="51" t="s">
        <v>657</v>
      </c>
      <c r="DG184" s="52" t="s">
        <v>12404</v>
      </c>
      <c r="DV184" s="52" t="s">
        <v>1604</v>
      </c>
      <c r="EF184" s="52" t="s">
        <v>684</v>
      </c>
      <c r="EK184" s="51" t="s">
        <v>633</v>
      </c>
      <c r="EP184" s="51" t="s">
        <v>633</v>
      </c>
      <c r="EZ184" s="51" t="s">
        <v>656</v>
      </c>
      <c r="FE184" s="51" t="s">
        <v>657</v>
      </c>
      <c r="FJ184" s="51" t="s">
        <v>655</v>
      </c>
      <c r="FY184" s="51" t="s">
        <v>632</v>
      </c>
      <c r="GD184" s="52" t="s">
        <v>5617</v>
      </c>
      <c r="GN184" s="127" t="s">
        <v>644</v>
      </c>
      <c r="GO184" s="70" t="s">
        <v>132</v>
      </c>
      <c r="GX184" s="51" t="s">
        <v>654</v>
      </c>
      <c r="HC184" s="73" t="s">
        <v>639</v>
      </c>
      <c r="HD184" s="71" t="s">
        <v>124</v>
      </c>
      <c r="HE184" s="71" t="s">
        <v>124</v>
      </c>
      <c r="HF184" s="71" t="s">
        <v>124</v>
      </c>
      <c r="HG184" s="71" t="s">
        <v>124</v>
      </c>
      <c r="HH184" s="52">
        <v>0</v>
      </c>
      <c r="HM184" s="51" t="s">
        <v>653</v>
      </c>
      <c r="HW184" s="72" t="s">
        <v>648</v>
      </c>
      <c r="HX184" s="70" t="s">
        <v>132</v>
      </c>
      <c r="IB184" s="52" t="s">
        <v>638</v>
      </c>
      <c r="IL184" s="51" t="s">
        <v>654</v>
      </c>
      <c r="IQ184" s="52" t="s">
        <v>1307</v>
      </c>
      <c r="IV184" s="52">
        <v>7980</v>
      </c>
      <c r="JB184" s="52">
        <v>0</v>
      </c>
      <c r="JF184" s="52" t="s">
        <v>3048</v>
      </c>
      <c r="JK184" s="71" t="s">
        <v>11399</v>
      </c>
      <c r="JL184" s="71">
        <v>11380.2</v>
      </c>
      <c r="JM184" s="71">
        <v>0</v>
      </c>
      <c r="KE184" s="51" t="s">
        <v>665</v>
      </c>
    </row>
    <row r="185" spans="1:296" ht="46.5" thickBot="1">
      <c r="F185" s="51" t="s">
        <v>655</v>
      </c>
      <c r="K185" s="52" t="s">
        <v>663</v>
      </c>
      <c r="P185" s="51" t="s">
        <v>657</v>
      </c>
      <c r="U185" s="72" t="s">
        <v>640</v>
      </c>
      <c r="V185" s="70" t="s">
        <v>124</v>
      </c>
      <c r="W185" s="70">
        <v>346962</v>
      </c>
      <c r="X185" s="70">
        <v>571006</v>
      </c>
      <c r="Y185" s="70">
        <v>917968</v>
      </c>
      <c r="Z185" s="51" t="s">
        <v>657</v>
      </c>
      <c r="AE185"/>
      <c r="AF185"/>
      <c r="AG185"/>
      <c r="AH185"/>
      <c r="AI185"/>
      <c r="AJ185" s="51" t="s">
        <v>657</v>
      </c>
      <c r="BD185" s="70" t="s">
        <v>7011</v>
      </c>
      <c r="BE185" s="70">
        <v>0</v>
      </c>
      <c r="BF185" s="70">
        <v>43.57</v>
      </c>
      <c r="BG185" s="70">
        <v>1.39</v>
      </c>
      <c r="CH185" s="51" t="s">
        <v>655</v>
      </c>
      <c r="CM185" s="51" t="s">
        <v>666</v>
      </c>
      <c r="CW185" s="52" t="s">
        <v>124</v>
      </c>
      <c r="DL185" s="51" t="s">
        <v>651</v>
      </c>
      <c r="DQ185" s="51" t="s">
        <v>650</v>
      </c>
      <c r="EA185" s="51" t="s">
        <v>656</v>
      </c>
      <c r="EK185" s="52" t="s">
        <v>638</v>
      </c>
      <c r="EP185" s="52" t="s">
        <v>638</v>
      </c>
      <c r="EU185" s="51" t="s">
        <v>654</v>
      </c>
      <c r="EZ185" s="52">
        <v>0</v>
      </c>
      <c r="FE185" s="52">
        <v>28000</v>
      </c>
      <c r="FJ185" s="52">
        <v>0</v>
      </c>
      <c r="FT185" s="51" t="s">
        <v>633</v>
      </c>
      <c r="FY185" s="69"/>
      <c r="FZ185" s="69" t="s">
        <v>633</v>
      </c>
      <c r="GA185" s="69" t="s">
        <v>634</v>
      </c>
      <c r="GB185" s="69" t="s">
        <v>635</v>
      </c>
      <c r="GI185" s="51" t="s">
        <v>651</v>
      </c>
      <c r="GN185" s="130" t="s">
        <v>645</v>
      </c>
      <c r="GO185" s="71" t="s">
        <v>132</v>
      </c>
      <c r="GX185" s="52" t="s">
        <v>124</v>
      </c>
      <c r="HC185" s="72" t="s">
        <v>640</v>
      </c>
      <c r="HD185" s="70" t="s">
        <v>124</v>
      </c>
      <c r="HE185" s="70">
        <v>1000</v>
      </c>
      <c r="HF185" s="70">
        <v>1670479</v>
      </c>
      <c r="HG185" s="70">
        <v>1671480</v>
      </c>
      <c r="HM185" s="52">
        <v>734</v>
      </c>
      <c r="HR185" s="51" t="s">
        <v>651</v>
      </c>
      <c r="HW185" s="50" t="s">
        <v>649</v>
      </c>
      <c r="IG185" s="50" t="s">
        <v>806</v>
      </c>
      <c r="IL185" s="52" t="s">
        <v>124</v>
      </c>
      <c r="JK185" s="70" t="s">
        <v>11400</v>
      </c>
      <c r="JL185" s="70">
        <v>99339.28</v>
      </c>
      <c r="JM185" s="70">
        <v>0</v>
      </c>
      <c r="JP185" s="51" t="s">
        <v>98</v>
      </c>
      <c r="JU185" s="51" t="s">
        <v>633</v>
      </c>
      <c r="JZ185" s="51" t="s">
        <v>681</v>
      </c>
      <c r="KJ185" s="51" t="s">
        <v>658</v>
      </c>
    </row>
    <row r="186" spans="1:296" ht="46.5" thickBot="1">
      <c r="A186" s="51" t="s">
        <v>633</v>
      </c>
      <c r="F186" s="52">
        <v>0</v>
      </c>
      <c r="P186" s="52" t="s">
        <v>124</v>
      </c>
      <c r="U186" s="50" t="s">
        <v>641</v>
      </c>
      <c r="Z186" s="52" t="s">
        <v>124</v>
      </c>
      <c r="AE186"/>
      <c r="AF186"/>
      <c r="AG186"/>
      <c r="AH186"/>
      <c r="AI186"/>
      <c r="AJ186" s="52" t="s">
        <v>124</v>
      </c>
      <c r="AO186" s="51" t="s">
        <v>656</v>
      </c>
      <c r="AT186" s="51" t="s">
        <v>653</v>
      </c>
      <c r="AY186" s="51" t="s">
        <v>658</v>
      </c>
      <c r="BD186" s="71" t="s">
        <v>7012</v>
      </c>
      <c r="BE186" s="71">
        <v>0</v>
      </c>
      <c r="BF186" s="71">
        <v>50.105995</v>
      </c>
      <c r="BG186" s="71">
        <v>8.7627109999999995</v>
      </c>
      <c r="BN186" s="51" t="s">
        <v>665</v>
      </c>
      <c r="BX186" s="51" t="s">
        <v>685</v>
      </c>
      <c r="CH186" s="52" t="s">
        <v>124</v>
      </c>
      <c r="CM186" s="52" t="s">
        <v>1607</v>
      </c>
      <c r="DG186" s="51" t="s">
        <v>784</v>
      </c>
      <c r="DL186" s="52" t="s">
        <v>2822</v>
      </c>
      <c r="DV186" s="51" t="s">
        <v>633</v>
      </c>
      <c r="EA186" s="52" t="s">
        <v>124</v>
      </c>
      <c r="EF186" s="51" t="s">
        <v>685</v>
      </c>
      <c r="EU186" s="52">
        <v>0</v>
      </c>
      <c r="FO186" s="51" t="s">
        <v>651</v>
      </c>
      <c r="FT186" s="52" t="s">
        <v>3812</v>
      </c>
      <c r="FY186" s="72" t="s">
        <v>637</v>
      </c>
      <c r="FZ186" s="70" t="s">
        <v>1307</v>
      </c>
      <c r="GA186" s="70">
        <v>0</v>
      </c>
      <c r="GB186" s="70">
        <v>118286</v>
      </c>
      <c r="GI186" s="52" t="s">
        <v>1606</v>
      </c>
      <c r="GN186" s="127" t="s">
        <v>646</v>
      </c>
      <c r="GO186" s="70" t="s">
        <v>112</v>
      </c>
      <c r="GS186" s="51" t="s">
        <v>651</v>
      </c>
      <c r="HC186" s="50" t="s">
        <v>641</v>
      </c>
      <c r="HH186" s="51" t="s">
        <v>655</v>
      </c>
      <c r="HR186" s="52" t="s">
        <v>660</v>
      </c>
      <c r="IB186" s="51" t="s">
        <v>653</v>
      </c>
      <c r="IQ186" s="51" t="s">
        <v>653</v>
      </c>
      <c r="IV186" s="51" t="s">
        <v>654</v>
      </c>
      <c r="JB186" s="51" t="s">
        <v>655</v>
      </c>
      <c r="JF186" s="51" t="s">
        <v>633</v>
      </c>
      <c r="JK186" s="71" t="s">
        <v>11401</v>
      </c>
      <c r="JL186" s="71">
        <v>3632.38</v>
      </c>
      <c r="JM186" s="71">
        <v>0</v>
      </c>
      <c r="JU186" s="52" t="s">
        <v>638</v>
      </c>
      <c r="JZ186" s="52" t="s">
        <v>692</v>
      </c>
      <c r="KE186" s="51" t="s">
        <v>652</v>
      </c>
      <c r="KJ186" s="52" t="s">
        <v>124</v>
      </c>
    </row>
    <row r="187" spans="1:296" ht="46.5" thickBot="1">
      <c r="A187" s="52" t="s">
        <v>638</v>
      </c>
      <c r="K187" s="51" t="s">
        <v>633</v>
      </c>
      <c r="AE187"/>
      <c r="AF187"/>
      <c r="AG187"/>
      <c r="AH187"/>
      <c r="AI187"/>
      <c r="AO187" s="52" t="s">
        <v>124</v>
      </c>
      <c r="AT187" s="52">
        <v>13787</v>
      </c>
      <c r="AY187" s="52" t="s">
        <v>124</v>
      </c>
      <c r="BD187" s="70" t="s">
        <v>7013</v>
      </c>
      <c r="BE187" s="70">
        <v>0</v>
      </c>
      <c r="BF187" s="70">
        <v>48.746775</v>
      </c>
      <c r="BG187" s="70">
        <v>9.1616490000000006</v>
      </c>
      <c r="BI187" s="51" t="s">
        <v>632</v>
      </c>
      <c r="BS187" s="51" t="s">
        <v>651</v>
      </c>
      <c r="BX187" s="52" t="s">
        <v>124</v>
      </c>
      <c r="CW187" s="51" t="s">
        <v>658</v>
      </c>
      <c r="DG187" s="52" t="s">
        <v>124</v>
      </c>
      <c r="DQ187" s="51" t="s">
        <v>651</v>
      </c>
      <c r="DV187" s="52" t="s">
        <v>638</v>
      </c>
      <c r="EF187" s="52" t="s">
        <v>694</v>
      </c>
      <c r="EK187" s="51" t="s">
        <v>653</v>
      </c>
      <c r="EP187" s="51" t="s">
        <v>653</v>
      </c>
      <c r="EZ187" s="51" t="s">
        <v>657</v>
      </c>
      <c r="FE187" s="51" t="s">
        <v>658</v>
      </c>
      <c r="FJ187" s="51" t="s">
        <v>656</v>
      </c>
      <c r="FO187" s="52" t="s">
        <v>652</v>
      </c>
      <c r="FY187" s="73" t="s">
        <v>626</v>
      </c>
      <c r="FZ187" s="71" t="s">
        <v>124</v>
      </c>
      <c r="GA187" s="71">
        <v>0</v>
      </c>
      <c r="GB187" s="71">
        <v>5458918</v>
      </c>
      <c r="GN187" s="130" t="s">
        <v>647</v>
      </c>
      <c r="GO187" s="71" t="s">
        <v>112</v>
      </c>
      <c r="GS187" s="52" t="s">
        <v>3048</v>
      </c>
      <c r="GX187" s="51" t="s">
        <v>655</v>
      </c>
      <c r="HH187" s="52">
        <v>0</v>
      </c>
      <c r="HM187" s="51" t="s">
        <v>654</v>
      </c>
      <c r="IB187" s="52">
        <v>4004</v>
      </c>
      <c r="IL187" s="51" t="s">
        <v>655</v>
      </c>
      <c r="IQ187" s="52">
        <v>2569.71</v>
      </c>
      <c r="IV187" s="52">
        <v>0</v>
      </c>
      <c r="JB187" s="52">
        <v>0</v>
      </c>
      <c r="JF187" s="52" t="s">
        <v>1307</v>
      </c>
      <c r="JK187" s="70" t="s">
        <v>11402</v>
      </c>
      <c r="JL187" s="70">
        <v>60.55</v>
      </c>
      <c r="JM187" s="70">
        <v>0</v>
      </c>
    </row>
    <row r="188" spans="1:296" ht="46.5" thickBot="1">
      <c r="F188" s="51" t="s">
        <v>656</v>
      </c>
      <c r="K188" s="52" t="s">
        <v>638</v>
      </c>
      <c r="P188" s="51" t="s">
        <v>658</v>
      </c>
      <c r="Z188" s="51" t="s">
        <v>658</v>
      </c>
      <c r="AE188" s="51" t="s">
        <v>651</v>
      </c>
      <c r="AF188"/>
      <c r="AG188"/>
      <c r="AH188"/>
      <c r="AI188"/>
      <c r="AJ188" s="51" t="s">
        <v>658</v>
      </c>
      <c r="BD188" s="71" t="s">
        <v>7014</v>
      </c>
      <c r="BE188" s="71">
        <v>0</v>
      </c>
      <c r="BF188" s="71">
        <v>48.746775</v>
      </c>
      <c r="BG188" s="71">
        <v>9.1616490000000006</v>
      </c>
      <c r="BI188" s="69"/>
      <c r="BJ188" s="69" t="s">
        <v>633</v>
      </c>
      <c r="BK188" s="69" t="s">
        <v>634</v>
      </c>
      <c r="BL188" s="69" t="s">
        <v>635</v>
      </c>
      <c r="BM188" s="69" t="s">
        <v>636</v>
      </c>
      <c r="BN188" s="51" t="s">
        <v>663</v>
      </c>
      <c r="BS188" s="52" t="s">
        <v>660</v>
      </c>
      <c r="CH188" s="51" t="s">
        <v>656</v>
      </c>
      <c r="CM188" s="51" t="s">
        <v>667</v>
      </c>
      <c r="CW188" s="52" t="s">
        <v>124</v>
      </c>
      <c r="DL188" s="51" t="s">
        <v>633</v>
      </c>
      <c r="DQ188" s="52" t="s">
        <v>1308</v>
      </c>
      <c r="EA188" s="51" t="s">
        <v>657</v>
      </c>
      <c r="EK188" s="52">
        <v>161653</v>
      </c>
      <c r="EP188" s="52">
        <v>118767</v>
      </c>
      <c r="EU188" s="51" t="s">
        <v>655</v>
      </c>
      <c r="EZ188" s="52" t="s">
        <v>124</v>
      </c>
      <c r="FE188" s="52">
        <v>0</v>
      </c>
      <c r="FJ188" s="52">
        <v>104299.5</v>
      </c>
      <c r="FT188" s="51" t="s">
        <v>653</v>
      </c>
      <c r="FY188" s="72" t="s">
        <v>627</v>
      </c>
      <c r="FZ188" s="70" t="s">
        <v>124</v>
      </c>
      <c r="GA188" s="70" t="s">
        <v>124</v>
      </c>
      <c r="GB188" s="70" t="s">
        <v>124</v>
      </c>
      <c r="GD188" s="51" t="s">
        <v>651</v>
      </c>
      <c r="GI188" s="51" t="s">
        <v>633</v>
      </c>
      <c r="GN188" s="127" t="s">
        <v>648</v>
      </c>
      <c r="GO188" s="70" t="s">
        <v>112</v>
      </c>
      <c r="HM188" s="52">
        <v>734</v>
      </c>
      <c r="HR188" s="51" t="s">
        <v>633</v>
      </c>
      <c r="HW188" s="51" t="s">
        <v>650</v>
      </c>
      <c r="IG188" s="51" t="s">
        <v>807</v>
      </c>
      <c r="IL188" s="52" t="s">
        <v>124</v>
      </c>
      <c r="JK188" s="71" t="s">
        <v>11403</v>
      </c>
      <c r="JL188" s="71">
        <v>6031.87</v>
      </c>
      <c r="JM188" s="71">
        <v>0</v>
      </c>
      <c r="JU188" s="51" t="s">
        <v>653</v>
      </c>
      <c r="JZ188" s="51" t="s">
        <v>683</v>
      </c>
      <c r="KE188" s="51" t="s">
        <v>87</v>
      </c>
      <c r="KJ188" s="51" t="s">
        <v>98</v>
      </c>
    </row>
    <row r="189" spans="1:296" ht="46.5" thickBot="1">
      <c r="A189" s="51" t="s">
        <v>653</v>
      </c>
      <c r="F189" s="52" t="s">
        <v>124</v>
      </c>
      <c r="P189" s="52" t="s">
        <v>124</v>
      </c>
      <c r="U189" s="51" t="s">
        <v>642</v>
      </c>
      <c r="Z189" s="52" t="s">
        <v>124</v>
      </c>
      <c r="AE189" s="52" t="s">
        <v>652</v>
      </c>
      <c r="AF189"/>
      <c r="AG189"/>
      <c r="AH189"/>
      <c r="AI189"/>
      <c r="AJ189" s="52" t="s">
        <v>124</v>
      </c>
      <c r="AO189" s="51" t="s">
        <v>657</v>
      </c>
      <c r="AT189" s="51" t="s">
        <v>654</v>
      </c>
      <c r="AY189" s="51" t="s">
        <v>98</v>
      </c>
      <c r="BD189" s="70" t="s">
        <v>7015</v>
      </c>
      <c r="BE189" s="70">
        <v>0</v>
      </c>
      <c r="BF189" s="70">
        <v>53.563181999999998</v>
      </c>
      <c r="BG189" s="70">
        <v>10.034473999999999</v>
      </c>
      <c r="BI189" s="72" t="s">
        <v>637</v>
      </c>
      <c r="BJ189" s="70" t="s">
        <v>1307</v>
      </c>
      <c r="BK189" s="70">
        <v>0</v>
      </c>
      <c r="BL189" s="70">
        <v>132619</v>
      </c>
      <c r="BM189" s="70">
        <v>132619</v>
      </c>
      <c r="BX189" s="51" t="s">
        <v>687</v>
      </c>
      <c r="CH189" s="52" t="s">
        <v>124</v>
      </c>
      <c r="CM189" s="52" t="s">
        <v>8445</v>
      </c>
      <c r="DG189" s="51" t="s">
        <v>802</v>
      </c>
      <c r="DL189" s="52" t="s">
        <v>638</v>
      </c>
      <c r="DV189" s="51" t="s">
        <v>653</v>
      </c>
      <c r="EA189" s="52" t="s">
        <v>124</v>
      </c>
      <c r="EF189" s="51" t="s">
        <v>687</v>
      </c>
      <c r="EU189" s="52">
        <v>0</v>
      </c>
      <c r="FO189" s="51" t="s">
        <v>633</v>
      </c>
      <c r="FT189" s="52">
        <v>6229.81</v>
      </c>
      <c r="FY189" s="73" t="s">
        <v>628</v>
      </c>
      <c r="FZ189" s="71" t="s">
        <v>124</v>
      </c>
      <c r="GA189" s="71" t="s">
        <v>124</v>
      </c>
      <c r="GB189" s="71" t="s">
        <v>124</v>
      </c>
      <c r="GD189" s="52" t="s">
        <v>662</v>
      </c>
      <c r="GI189" s="52" t="s">
        <v>1307</v>
      </c>
      <c r="GN189" s="50" t="s">
        <v>649</v>
      </c>
      <c r="GS189" s="51" t="s">
        <v>633</v>
      </c>
      <c r="GX189" s="51" t="s">
        <v>656</v>
      </c>
      <c r="HC189" s="51" t="s">
        <v>642</v>
      </c>
      <c r="HH189" s="51" t="s">
        <v>656</v>
      </c>
      <c r="HR189" s="52" t="s">
        <v>638</v>
      </c>
      <c r="IB189" s="51" t="s">
        <v>654</v>
      </c>
      <c r="IG189" s="52" t="s">
        <v>112</v>
      </c>
      <c r="IQ189" s="51" t="s">
        <v>654</v>
      </c>
      <c r="IV189" s="51" t="s">
        <v>655</v>
      </c>
      <c r="JB189" s="51" t="s">
        <v>656</v>
      </c>
      <c r="JF189" s="51" t="s">
        <v>653</v>
      </c>
      <c r="JK189" s="70" t="s">
        <v>11404</v>
      </c>
      <c r="JL189" s="70">
        <v>16120.56</v>
      </c>
      <c r="JM189" s="70">
        <v>0</v>
      </c>
      <c r="JP189" s="51" t="s">
        <v>651</v>
      </c>
      <c r="JU189" s="52">
        <v>19467</v>
      </c>
      <c r="JZ189" s="52" t="s">
        <v>693</v>
      </c>
      <c r="KE189" s="52">
        <v>53.06</v>
      </c>
      <c r="KJ189" s="52" t="s">
        <v>11781</v>
      </c>
    </row>
    <row r="190" spans="1:296" ht="81" thickBot="1">
      <c r="A190" s="52">
        <v>113321</v>
      </c>
      <c r="K190" s="51" t="s">
        <v>653</v>
      </c>
      <c r="U190" s="69"/>
      <c r="V190" s="69" t="s">
        <v>643</v>
      </c>
      <c r="AE190"/>
      <c r="AF190"/>
      <c r="AG190"/>
      <c r="AH190"/>
      <c r="AI190"/>
      <c r="AO190" s="52" t="s">
        <v>124</v>
      </c>
      <c r="AT190" s="52" t="s">
        <v>124</v>
      </c>
      <c r="AY190" s="52" t="s">
        <v>6661</v>
      </c>
      <c r="BD190" s="71" t="s">
        <v>7016</v>
      </c>
      <c r="BE190" s="71">
        <v>0</v>
      </c>
      <c r="BF190" s="71">
        <v>53.537165000000002</v>
      </c>
      <c r="BG190" s="71">
        <v>9.8656539999999993</v>
      </c>
      <c r="BI190" s="73" t="s">
        <v>626</v>
      </c>
      <c r="BJ190" s="71" t="s">
        <v>124</v>
      </c>
      <c r="BK190" s="71">
        <v>243740</v>
      </c>
      <c r="BL190" s="71">
        <v>222906</v>
      </c>
      <c r="BM190" s="71">
        <v>466646</v>
      </c>
      <c r="BN190" s="51" t="s">
        <v>87</v>
      </c>
      <c r="BS190" s="51" t="s">
        <v>633</v>
      </c>
      <c r="BX190" s="52" t="s">
        <v>124</v>
      </c>
      <c r="CW190" s="51" t="s">
        <v>98</v>
      </c>
      <c r="DG190" s="52">
        <v>0</v>
      </c>
      <c r="DQ190" s="51" t="s">
        <v>633</v>
      </c>
      <c r="DV190" s="52">
        <v>4404000</v>
      </c>
      <c r="EF190" s="52">
        <v>400000</v>
      </c>
      <c r="EK190" s="51" t="s">
        <v>654</v>
      </c>
      <c r="EP190" s="51" t="s">
        <v>654</v>
      </c>
      <c r="EZ190" s="51" t="s">
        <v>658</v>
      </c>
      <c r="FE190" s="51" t="s">
        <v>98</v>
      </c>
      <c r="FJ190" s="51" t="s">
        <v>657</v>
      </c>
      <c r="FO190" s="52" t="s">
        <v>3812</v>
      </c>
      <c r="FY190" s="72" t="s">
        <v>629</v>
      </c>
      <c r="FZ190" s="70" t="s">
        <v>124</v>
      </c>
      <c r="GA190" s="70" t="s">
        <v>124</v>
      </c>
      <c r="GB190" s="70" t="s">
        <v>124</v>
      </c>
      <c r="GS190" s="52" t="s">
        <v>1307</v>
      </c>
      <c r="GX190" s="52" t="s">
        <v>124</v>
      </c>
      <c r="HC190" s="69"/>
      <c r="HD190" s="69" t="s">
        <v>643</v>
      </c>
      <c r="HH190" s="52">
        <v>9015</v>
      </c>
      <c r="HM190" s="51" t="s">
        <v>655</v>
      </c>
      <c r="HW190" s="51" t="s">
        <v>651</v>
      </c>
      <c r="IB190" s="52">
        <v>0</v>
      </c>
      <c r="IL190" s="51" t="s">
        <v>656</v>
      </c>
      <c r="IQ190" s="52">
        <v>2958.19</v>
      </c>
      <c r="IV190" s="52">
        <v>0</v>
      </c>
      <c r="JB190" s="52" t="s">
        <v>124</v>
      </c>
      <c r="JF190" s="52">
        <v>17375</v>
      </c>
      <c r="JK190" s="71" t="s">
        <v>11406</v>
      </c>
      <c r="JL190" s="71">
        <v>1581.99</v>
      </c>
      <c r="JM190" s="71">
        <v>0</v>
      </c>
      <c r="JP190" s="52" t="s">
        <v>652</v>
      </c>
      <c r="JZ190" s="52" t="s">
        <v>684</v>
      </c>
    </row>
    <row r="191" spans="1:296" ht="69.5" thickBot="1">
      <c r="F191" s="51" t="s">
        <v>657</v>
      </c>
      <c r="K191" s="52">
        <v>14225</v>
      </c>
      <c r="P191" s="51" t="s">
        <v>98</v>
      </c>
      <c r="U191" s="72" t="s">
        <v>644</v>
      </c>
      <c r="V191" s="70" t="s">
        <v>112</v>
      </c>
      <c r="Z191" s="51" t="s">
        <v>98</v>
      </c>
      <c r="AE191" s="51" t="s">
        <v>633</v>
      </c>
      <c r="AF191"/>
      <c r="AG191"/>
      <c r="AH191"/>
      <c r="AI191"/>
      <c r="AJ191" s="51" t="s">
        <v>98</v>
      </c>
      <c r="BD191" s="70" t="s">
        <v>7017</v>
      </c>
      <c r="BE191" s="70">
        <v>0</v>
      </c>
      <c r="BF191" s="70">
        <v>48.135742999999998</v>
      </c>
      <c r="BG191" s="70">
        <v>11.689851000000001</v>
      </c>
      <c r="BI191" s="72" t="s">
        <v>627</v>
      </c>
      <c r="BJ191" s="70" t="s">
        <v>124</v>
      </c>
      <c r="BK191" s="70">
        <v>0</v>
      </c>
      <c r="BL191" s="70">
        <v>2947</v>
      </c>
      <c r="BM191" s="70">
        <v>2947</v>
      </c>
      <c r="BN191" s="52">
        <v>0.25319000000000003</v>
      </c>
      <c r="BS191" s="52" t="s">
        <v>1307</v>
      </c>
      <c r="CH191" s="51" t="s">
        <v>657</v>
      </c>
      <c r="CM191" s="51" t="s">
        <v>98</v>
      </c>
      <c r="CW191" s="52" t="s">
        <v>8717</v>
      </c>
      <c r="DL191" s="51" t="s">
        <v>653</v>
      </c>
      <c r="DQ191" s="52" t="s">
        <v>1307</v>
      </c>
      <c r="EA191" s="51" t="s">
        <v>658</v>
      </c>
      <c r="EK191" s="52">
        <v>0</v>
      </c>
      <c r="EP191" s="52">
        <v>0</v>
      </c>
      <c r="EU191" s="51" t="s">
        <v>656</v>
      </c>
      <c r="EZ191" s="52" t="s">
        <v>124</v>
      </c>
      <c r="FJ191" s="52" t="s">
        <v>124</v>
      </c>
      <c r="FT191" s="51" t="s">
        <v>654</v>
      </c>
      <c r="FY191" s="73" t="s">
        <v>639</v>
      </c>
      <c r="FZ191" s="71" t="s">
        <v>124</v>
      </c>
      <c r="GA191" s="71">
        <v>45715</v>
      </c>
      <c r="GB191" s="71" t="s">
        <v>124</v>
      </c>
      <c r="GD191" s="51" t="s">
        <v>633</v>
      </c>
      <c r="GI191" s="51" t="s">
        <v>653</v>
      </c>
      <c r="HC191" s="72" t="s">
        <v>644</v>
      </c>
      <c r="HD191" s="70" t="s">
        <v>112</v>
      </c>
      <c r="HM191" s="52">
        <v>0</v>
      </c>
      <c r="HR191" s="51" t="s">
        <v>653</v>
      </c>
      <c r="HW191" s="52" t="s">
        <v>3049</v>
      </c>
      <c r="IG191" s="50" t="s">
        <v>5273</v>
      </c>
      <c r="IL191" s="52" t="s">
        <v>124</v>
      </c>
      <c r="JK191" s="70" t="s">
        <v>11407</v>
      </c>
      <c r="JL191" s="70">
        <v>13217.41</v>
      </c>
      <c r="JM191" s="70">
        <v>0</v>
      </c>
      <c r="JU191" s="51" t="s">
        <v>654</v>
      </c>
      <c r="JZ191" s="52" t="s">
        <v>690</v>
      </c>
      <c r="KE191" s="51" t="s">
        <v>666</v>
      </c>
    </row>
    <row r="192" spans="1:296" ht="46.5" thickBot="1">
      <c r="A192" s="51" t="s">
        <v>654</v>
      </c>
      <c r="F192" s="52" t="s">
        <v>124</v>
      </c>
      <c r="U192" s="73" t="s">
        <v>645</v>
      </c>
      <c r="V192" s="71" t="s">
        <v>112</v>
      </c>
      <c r="AE192" s="52" t="s">
        <v>1307</v>
      </c>
      <c r="AF192"/>
      <c r="AG192"/>
      <c r="AH192"/>
      <c r="AI192"/>
      <c r="AO192" s="51" t="s">
        <v>658</v>
      </c>
      <c r="AT192" s="51" t="s">
        <v>655</v>
      </c>
      <c r="BD192" s="71" t="s">
        <v>7018</v>
      </c>
      <c r="BE192" s="71">
        <v>0</v>
      </c>
      <c r="BF192" s="71">
        <v>49.44764</v>
      </c>
      <c r="BG192" s="71">
        <v>11.083380999999999</v>
      </c>
      <c r="BI192" s="73" t="s">
        <v>628</v>
      </c>
      <c r="BJ192" s="71" t="s">
        <v>124</v>
      </c>
      <c r="BK192" s="71" t="s">
        <v>124</v>
      </c>
      <c r="BL192" s="71" t="s">
        <v>124</v>
      </c>
      <c r="BM192" s="71" t="s">
        <v>124</v>
      </c>
      <c r="BX192" s="51" t="s">
        <v>688</v>
      </c>
      <c r="CH192" s="52" t="s">
        <v>124</v>
      </c>
      <c r="CM192" s="52" t="s">
        <v>8446</v>
      </c>
      <c r="DG192" s="51" t="s">
        <v>788</v>
      </c>
      <c r="DL192" s="52">
        <v>7858</v>
      </c>
      <c r="DV192" s="51" t="s">
        <v>654</v>
      </c>
      <c r="EA192" s="52">
        <v>6257.61</v>
      </c>
      <c r="EF192" s="51" t="s">
        <v>688</v>
      </c>
      <c r="EU192" s="52" t="s">
        <v>124</v>
      </c>
      <c r="FO192" s="51" t="s">
        <v>653</v>
      </c>
      <c r="FT192" s="52" t="s">
        <v>124</v>
      </c>
      <c r="FY192" s="72" t="s">
        <v>640</v>
      </c>
      <c r="FZ192" s="70" t="s">
        <v>124</v>
      </c>
      <c r="GA192" s="70">
        <v>45715</v>
      </c>
      <c r="GB192" s="70">
        <v>5577204</v>
      </c>
      <c r="GD192" s="52" t="s">
        <v>1307</v>
      </c>
      <c r="GI192" s="52">
        <v>6734</v>
      </c>
      <c r="GN192" s="51" t="s">
        <v>650</v>
      </c>
      <c r="GS192" s="51" t="s">
        <v>653</v>
      </c>
      <c r="GX192" s="51" t="s">
        <v>657</v>
      </c>
      <c r="HC192" s="73" t="s">
        <v>645</v>
      </c>
      <c r="HD192" s="71" t="s">
        <v>132</v>
      </c>
      <c r="HH192" s="51" t="s">
        <v>657</v>
      </c>
      <c r="HR192" s="52">
        <v>417</v>
      </c>
      <c r="IB192" s="51" t="s">
        <v>655</v>
      </c>
      <c r="IQ192" s="51" t="s">
        <v>655</v>
      </c>
      <c r="IV192" s="51" t="s">
        <v>656</v>
      </c>
      <c r="JB192" s="51" t="s">
        <v>657</v>
      </c>
      <c r="JF192" s="51" t="s">
        <v>654</v>
      </c>
      <c r="JK192" s="71" t="s">
        <v>11408</v>
      </c>
      <c r="JL192" s="71">
        <v>4676.75</v>
      </c>
      <c r="JM192" s="71">
        <v>0</v>
      </c>
      <c r="JP192" s="51" t="s">
        <v>633</v>
      </c>
      <c r="JU192" s="52" t="s">
        <v>124</v>
      </c>
      <c r="JZ192" s="52" t="s">
        <v>1332</v>
      </c>
      <c r="KE192" s="52" t="s">
        <v>2061</v>
      </c>
    </row>
    <row r="193" spans="1:296" ht="46.5" thickBot="1">
      <c r="A193" s="52">
        <v>0</v>
      </c>
      <c r="K193" s="51" t="s">
        <v>654</v>
      </c>
      <c r="U193" s="72" t="s">
        <v>646</v>
      </c>
      <c r="V193" s="70" t="s">
        <v>112</v>
      </c>
      <c r="AE193"/>
      <c r="AF193"/>
      <c r="AG193"/>
      <c r="AH193"/>
      <c r="AI193"/>
      <c r="AO193" s="52" t="s">
        <v>124</v>
      </c>
      <c r="AT193" s="52" t="s">
        <v>124</v>
      </c>
      <c r="BD193" s="70" t="s">
        <v>7019</v>
      </c>
      <c r="BE193" s="70">
        <v>0</v>
      </c>
      <c r="BF193" s="70">
        <v>48.053418999999998</v>
      </c>
      <c r="BG193" s="70">
        <v>11.607544000000001</v>
      </c>
      <c r="BI193" s="72" t="s">
        <v>629</v>
      </c>
      <c r="BJ193" s="70" t="s">
        <v>124</v>
      </c>
      <c r="BK193" s="70" t="s">
        <v>124</v>
      </c>
      <c r="BL193" s="70" t="s">
        <v>124</v>
      </c>
      <c r="BM193" s="70" t="s">
        <v>124</v>
      </c>
      <c r="BN193" s="51" t="s">
        <v>666</v>
      </c>
      <c r="BS193" s="51" t="s">
        <v>653</v>
      </c>
      <c r="BX193" s="52" t="s">
        <v>124</v>
      </c>
      <c r="DQ193" s="51" t="s">
        <v>653</v>
      </c>
      <c r="DV193" s="52">
        <v>0</v>
      </c>
      <c r="EF193" s="52">
        <v>0.89590000000000003</v>
      </c>
      <c r="EK193" s="51" t="s">
        <v>655</v>
      </c>
      <c r="EP193" s="51" t="s">
        <v>655</v>
      </c>
      <c r="EZ193" s="51" t="s">
        <v>98</v>
      </c>
      <c r="FJ193" s="51" t="s">
        <v>658</v>
      </c>
      <c r="FO193" s="52">
        <v>2378216</v>
      </c>
      <c r="FY193" s="50" t="s">
        <v>641</v>
      </c>
      <c r="GS193" s="52">
        <v>58000</v>
      </c>
      <c r="GX193" s="52" t="s">
        <v>124</v>
      </c>
      <c r="HC193" s="72" t="s">
        <v>646</v>
      </c>
      <c r="HD193" s="70" t="s">
        <v>112</v>
      </c>
      <c r="HH193" s="52">
        <v>0</v>
      </c>
      <c r="HM193" s="51" t="s">
        <v>656</v>
      </c>
      <c r="HW193" s="51" t="s">
        <v>633</v>
      </c>
      <c r="IB193" s="52">
        <v>0</v>
      </c>
      <c r="IL193" s="51" t="s">
        <v>657</v>
      </c>
      <c r="IQ193" s="52">
        <v>0</v>
      </c>
      <c r="IV193" s="52" t="s">
        <v>124</v>
      </c>
      <c r="JB193" s="52" t="s">
        <v>124</v>
      </c>
      <c r="JF193" s="52" t="s">
        <v>124</v>
      </c>
      <c r="JK193" s="70" t="s">
        <v>11409</v>
      </c>
      <c r="JL193" s="70">
        <v>7294.66</v>
      </c>
      <c r="JM193" s="70">
        <v>0</v>
      </c>
      <c r="JP193" s="52" t="s">
        <v>1307</v>
      </c>
      <c r="JZ193" s="52" t="s">
        <v>11650</v>
      </c>
      <c r="KJ193" s="50" t="s">
        <v>664</v>
      </c>
    </row>
    <row r="194" spans="1:296" ht="69.5" thickBot="1">
      <c r="F194" s="51" t="s">
        <v>658</v>
      </c>
      <c r="K194" s="52">
        <v>14225</v>
      </c>
      <c r="U194" s="73" t="s">
        <v>647</v>
      </c>
      <c r="V194" s="71" t="s">
        <v>112</v>
      </c>
      <c r="AE194" s="51" t="s">
        <v>653</v>
      </c>
      <c r="AF194"/>
      <c r="AG194"/>
      <c r="AH194"/>
      <c r="AI194"/>
      <c r="AY194" s="50" t="s">
        <v>664</v>
      </c>
      <c r="BD194" s="71" t="s">
        <v>7020</v>
      </c>
      <c r="BE194" s="71">
        <v>0</v>
      </c>
      <c r="BF194" s="71">
        <v>50.105390999999997</v>
      </c>
      <c r="BG194" s="71">
        <v>8.6497790000000006</v>
      </c>
      <c r="BI194" s="73" t="s">
        <v>639</v>
      </c>
      <c r="BJ194" s="71" t="s">
        <v>124</v>
      </c>
      <c r="BK194" s="71" t="s">
        <v>124</v>
      </c>
      <c r="BL194" s="71" t="s">
        <v>124</v>
      </c>
      <c r="BM194" s="71" t="s">
        <v>124</v>
      </c>
      <c r="BN194" s="52" t="s">
        <v>1313</v>
      </c>
      <c r="BS194" s="52">
        <v>6807</v>
      </c>
      <c r="CH194" s="51" t="s">
        <v>658</v>
      </c>
      <c r="CM194" s="50" t="s">
        <v>669</v>
      </c>
      <c r="DG194" s="51" t="s">
        <v>803</v>
      </c>
      <c r="DL194" s="51" t="s">
        <v>654</v>
      </c>
      <c r="DQ194" s="52">
        <v>226661</v>
      </c>
      <c r="EA194" s="51" t="s">
        <v>98</v>
      </c>
      <c r="EK194" s="52">
        <v>161653</v>
      </c>
      <c r="EP194" s="52">
        <v>118767</v>
      </c>
      <c r="EU194" s="51" t="s">
        <v>657</v>
      </c>
      <c r="EZ194" s="52" t="s">
        <v>9023</v>
      </c>
      <c r="FE194" s="51" t="s">
        <v>651</v>
      </c>
      <c r="FJ194" s="52">
        <v>34942</v>
      </c>
      <c r="FT194" s="51" t="s">
        <v>655</v>
      </c>
      <c r="GD194" s="51" t="s">
        <v>653</v>
      </c>
      <c r="GI194" s="51" t="s">
        <v>654</v>
      </c>
      <c r="GN194" s="51" t="s">
        <v>651</v>
      </c>
      <c r="HC194" s="73" t="s">
        <v>647</v>
      </c>
      <c r="HD194" s="71" t="s">
        <v>112</v>
      </c>
      <c r="HM194" s="52" t="s">
        <v>124</v>
      </c>
      <c r="HR194" s="51" t="s">
        <v>654</v>
      </c>
      <c r="HW194" s="52" t="s">
        <v>1307</v>
      </c>
      <c r="IG194" s="51" t="s">
        <v>5274</v>
      </c>
      <c r="IL194" s="52" t="s">
        <v>124</v>
      </c>
      <c r="JK194" s="71" t="s">
        <v>11410</v>
      </c>
      <c r="JL194" s="71">
        <v>5190.7299999999996</v>
      </c>
      <c r="JM194" s="71">
        <v>0</v>
      </c>
      <c r="JU194" s="51" t="s">
        <v>655</v>
      </c>
      <c r="KE194" s="51" t="s">
        <v>667</v>
      </c>
    </row>
    <row r="195" spans="1:296" ht="46.5" thickBot="1">
      <c r="A195" s="51" t="s">
        <v>655</v>
      </c>
      <c r="F195" s="52">
        <v>0</v>
      </c>
      <c r="P195" s="51" t="s">
        <v>651</v>
      </c>
      <c r="U195" s="72" t="s">
        <v>648</v>
      </c>
      <c r="V195" s="70" t="s">
        <v>132</v>
      </c>
      <c r="Z195" s="50" t="s">
        <v>664</v>
      </c>
      <c r="AE195" s="52">
        <v>1318</v>
      </c>
      <c r="AF195"/>
      <c r="AG195"/>
      <c r="AH195"/>
      <c r="AI195"/>
      <c r="AJ195" s="51" t="s">
        <v>651</v>
      </c>
      <c r="AO195" s="51" t="s">
        <v>98</v>
      </c>
      <c r="AT195" s="51" t="s">
        <v>656</v>
      </c>
      <c r="BD195" s="70" t="s">
        <v>7021</v>
      </c>
      <c r="BE195" s="70">
        <v>0</v>
      </c>
      <c r="BF195" s="70">
        <v>51.291356</v>
      </c>
      <c r="BG195" s="70">
        <v>6.8665830000000003</v>
      </c>
      <c r="BI195" s="72" t="s">
        <v>640</v>
      </c>
      <c r="BJ195" s="70" t="s">
        <v>124</v>
      </c>
      <c r="BK195" s="70">
        <v>243740</v>
      </c>
      <c r="BL195" s="70">
        <v>358472</v>
      </c>
      <c r="BM195" s="70">
        <v>602212</v>
      </c>
      <c r="BX195" s="51" t="s">
        <v>98</v>
      </c>
      <c r="CH195" s="52" t="s">
        <v>124</v>
      </c>
      <c r="CW195" s="51" t="s">
        <v>651</v>
      </c>
      <c r="DG195" s="52" t="s">
        <v>12405</v>
      </c>
      <c r="DL195" s="52">
        <v>0</v>
      </c>
      <c r="DV195" s="51" t="s">
        <v>655</v>
      </c>
      <c r="EF195" s="51" t="s">
        <v>98</v>
      </c>
      <c r="EU195" s="52" t="s">
        <v>124</v>
      </c>
      <c r="FE195" s="52" t="s">
        <v>1606</v>
      </c>
      <c r="FO195" s="51" t="s">
        <v>654</v>
      </c>
      <c r="FT195" s="52" t="s">
        <v>124</v>
      </c>
      <c r="GD195" s="52">
        <v>347.28</v>
      </c>
      <c r="GI195" s="52" t="s">
        <v>124</v>
      </c>
      <c r="GN195" s="52" t="s">
        <v>663</v>
      </c>
      <c r="GS195" s="51" t="s">
        <v>654</v>
      </c>
      <c r="GX195" s="51" t="s">
        <v>658</v>
      </c>
      <c r="HC195" s="72" t="s">
        <v>648</v>
      </c>
      <c r="HD195" s="70" t="s">
        <v>112</v>
      </c>
      <c r="HH195" s="51" t="s">
        <v>658</v>
      </c>
      <c r="HR195" s="52" t="s">
        <v>124</v>
      </c>
      <c r="IB195" s="51" t="s">
        <v>656</v>
      </c>
      <c r="IG195" s="52" t="s">
        <v>10869</v>
      </c>
      <c r="IQ195" s="51" t="s">
        <v>656</v>
      </c>
      <c r="IV195" s="51" t="s">
        <v>657</v>
      </c>
      <c r="JB195" s="51" t="s">
        <v>658</v>
      </c>
      <c r="JF195" s="51" t="s">
        <v>655</v>
      </c>
      <c r="JK195" s="70" t="s">
        <v>11411</v>
      </c>
      <c r="JL195" s="70">
        <v>70511.58</v>
      </c>
      <c r="JM195" s="70">
        <v>0</v>
      </c>
      <c r="JP195" s="51" t="s">
        <v>653</v>
      </c>
      <c r="JU195" s="52" t="s">
        <v>124</v>
      </c>
      <c r="JZ195" s="51" t="s">
        <v>685</v>
      </c>
      <c r="KE195" s="52" t="s">
        <v>12581</v>
      </c>
    </row>
    <row r="196" spans="1:296" ht="24.5" thickBot="1">
      <c r="A196" s="52">
        <v>113321</v>
      </c>
      <c r="K196" s="51" t="s">
        <v>655</v>
      </c>
      <c r="P196" s="52" t="s">
        <v>663</v>
      </c>
      <c r="U196" s="50" t="s">
        <v>649</v>
      </c>
      <c r="AE196"/>
      <c r="AF196"/>
      <c r="AG196"/>
      <c r="AH196"/>
      <c r="AI196"/>
      <c r="AJ196" s="52" t="s">
        <v>663</v>
      </c>
      <c r="AO196" s="52" t="s">
        <v>12202</v>
      </c>
      <c r="AT196" s="52" t="s">
        <v>124</v>
      </c>
      <c r="BD196" s="71" t="s">
        <v>7022</v>
      </c>
      <c r="BE196" s="71">
        <v>0</v>
      </c>
      <c r="BF196" s="71">
        <v>43.65</v>
      </c>
      <c r="BG196" s="71">
        <v>4</v>
      </c>
      <c r="BI196" s="50" t="s">
        <v>641</v>
      </c>
      <c r="BN196" s="51" t="s">
        <v>667</v>
      </c>
      <c r="BS196" s="51" t="s">
        <v>654</v>
      </c>
      <c r="CW196" s="52" t="s">
        <v>652</v>
      </c>
      <c r="DQ196" s="51" t="s">
        <v>654</v>
      </c>
      <c r="DV196" s="52">
        <v>0</v>
      </c>
      <c r="EF196" s="52" t="s">
        <v>1805</v>
      </c>
      <c r="EK196" s="51" t="s">
        <v>656</v>
      </c>
      <c r="EP196" s="51" t="s">
        <v>656</v>
      </c>
      <c r="FJ196" s="51" t="s">
        <v>98</v>
      </c>
      <c r="FO196" s="52">
        <v>55463</v>
      </c>
      <c r="FY196" s="51" t="s">
        <v>642</v>
      </c>
      <c r="GS196" s="52">
        <v>0</v>
      </c>
      <c r="HC196" s="50" t="s">
        <v>649</v>
      </c>
      <c r="HH196" s="52" t="s">
        <v>124</v>
      </c>
      <c r="HM196" s="51" t="s">
        <v>657</v>
      </c>
      <c r="HW196" s="51" t="s">
        <v>653</v>
      </c>
      <c r="IB196" s="52" t="s">
        <v>124</v>
      </c>
      <c r="IL196" s="51" t="s">
        <v>658</v>
      </c>
      <c r="IQ196" s="52" t="s">
        <v>124</v>
      </c>
      <c r="IV196" s="52" t="s">
        <v>124</v>
      </c>
      <c r="JB196" s="52">
        <v>0</v>
      </c>
      <c r="JF196" s="52" t="s">
        <v>124</v>
      </c>
      <c r="JK196" s="71" t="s">
        <v>8436</v>
      </c>
      <c r="JL196" s="71">
        <v>10156.06</v>
      </c>
      <c r="JM196" s="71">
        <v>0</v>
      </c>
      <c r="JP196" s="52">
        <v>36110.879999999997</v>
      </c>
      <c r="JZ196" s="52" t="s">
        <v>686</v>
      </c>
      <c r="KJ196" s="51" t="s">
        <v>665</v>
      </c>
    </row>
    <row r="197" spans="1:296" ht="81" thickBot="1">
      <c r="F197" s="51" t="s">
        <v>98</v>
      </c>
      <c r="K197" s="52">
        <v>0</v>
      </c>
      <c r="AE197" s="51" t="s">
        <v>654</v>
      </c>
      <c r="AF197"/>
      <c r="AG197"/>
      <c r="AH197"/>
      <c r="AI197"/>
      <c r="AY197" s="51" t="s">
        <v>665</v>
      </c>
      <c r="BD197" s="70" t="s">
        <v>7023</v>
      </c>
      <c r="BE197" s="70">
        <v>0</v>
      </c>
      <c r="BF197" s="70">
        <v>48.89</v>
      </c>
      <c r="BG197" s="70">
        <v>2.41</v>
      </c>
      <c r="BN197" s="52" t="s">
        <v>6205</v>
      </c>
      <c r="BS197" s="52">
        <v>0</v>
      </c>
      <c r="CH197" s="51" t="s">
        <v>98</v>
      </c>
      <c r="CM197" s="51" t="s">
        <v>670</v>
      </c>
      <c r="DG197" s="51" t="s">
        <v>790</v>
      </c>
      <c r="DL197" s="51" t="s">
        <v>655</v>
      </c>
      <c r="DQ197" s="52">
        <v>226661</v>
      </c>
      <c r="EK197" s="52" t="s">
        <v>124</v>
      </c>
      <c r="EP197" s="52" t="s">
        <v>124</v>
      </c>
      <c r="EU197" s="51" t="s">
        <v>658</v>
      </c>
      <c r="FE197" s="51" t="s">
        <v>633</v>
      </c>
      <c r="FT197" s="51" t="s">
        <v>656</v>
      </c>
      <c r="FY197" s="69"/>
      <c r="FZ197" s="69" t="s">
        <v>643</v>
      </c>
      <c r="GD197" s="51" t="s">
        <v>654</v>
      </c>
      <c r="GI197" s="51" t="s">
        <v>655</v>
      </c>
      <c r="GN197" s="51" t="s">
        <v>633</v>
      </c>
      <c r="GX197" s="51" t="s">
        <v>98</v>
      </c>
      <c r="HM197" s="52" t="s">
        <v>124</v>
      </c>
      <c r="HR197" s="51" t="s">
        <v>655</v>
      </c>
      <c r="HW197" s="52">
        <v>151</v>
      </c>
      <c r="IG197" s="50" t="s">
        <v>829</v>
      </c>
      <c r="IL197" s="52" t="s">
        <v>124</v>
      </c>
      <c r="JK197" s="70" t="s">
        <v>11412</v>
      </c>
      <c r="JL197" s="70">
        <v>1285.8</v>
      </c>
      <c r="JM197" s="70">
        <v>0</v>
      </c>
      <c r="JU197" s="51" t="s">
        <v>656</v>
      </c>
      <c r="KE197" s="51" t="s">
        <v>98</v>
      </c>
    </row>
    <row r="198" spans="1:296" ht="104" thickBot="1">
      <c r="A198" s="51" t="s">
        <v>656</v>
      </c>
      <c r="F198" s="52" t="s">
        <v>2054</v>
      </c>
      <c r="P198" s="51" t="s">
        <v>633</v>
      </c>
      <c r="Z198" s="51" t="s">
        <v>665</v>
      </c>
      <c r="AE198" s="52">
        <v>0</v>
      </c>
      <c r="AF198"/>
      <c r="AG198"/>
      <c r="AH198"/>
      <c r="AI198"/>
      <c r="AJ198" s="51" t="s">
        <v>633</v>
      </c>
      <c r="AT198" s="51" t="s">
        <v>657</v>
      </c>
      <c r="BD198" s="71" t="s">
        <v>7024</v>
      </c>
      <c r="BE198" s="71">
        <v>0</v>
      </c>
      <c r="BF198" s="71">
        <v>48.78</v>
      </c>
      <c r="BG198" s="71">
        <v>2.21</v>
      </c>
      <c r="CM198" s="69"/>
      <c r="CN198" s="69" t="s">
        <v>671</v>
      </c>
      <c r="CO198" s="69" t="s">
        <v>672</v>
      </c>
      <c r="CP198" s="69" t="s">
        <v>673</v>
      </c>
      <c r="CQ198" s="69" t="s">
        <v>674</v>
      </c>
      <c r="CW198" s="51" t="s">
        <v>633</v>
      </c>
      <c r="DG198" s="52" t="s">
        <v>12406</v>
      </c>
      <c r="DL198" s="52">
        <v>0</v>
      </c>
      <c r="DV198" s="51" t="s">
        <v>656</v>
      </c>
      <c r="EA198" s="51" t="s">
        <v>651</v>
      </c>
      <c r="EU198" s="52" t="s">
        <v>124</v>
      </c>
      <c r="EZ198" s="51" t="s">
        <v>651</v>
      </c>
      <c r="FE198" s="52" t="s">
        <v>638</v>
      </c>
      <c r="FO198" s="51" t="s">
        <v>655</v>
      </c>
      <c r="FT198" s="52" t="s">
        <v>124</v>
      </c>
      <c r="FY198" s="72" t="s">
        <v>644</v>
      </c>
      <c r="FZ198" s="70" t="s">
        <v>112</v>
      </c>
      <c r="GD198" s="52">
        <v>0</v>
      </c>
      <c r="GI198" s="52">
        <v>0</v>
      </c>
      <c r="GN198" s="52" t="s">
        <v>1307</v>
      </c>
      <c r="GS198" s="51" t="s">
        <v>655</v>
      </c>
      <c r="GX198" s="52" t="s">
        <v>10189</v>
      </c>
      <c r="HH198" s="51" t="s">
        <v>98</v>
      </c>
      <c r="HR198" s="52" t="s">
        <v>124</v>
      </c>
      <c r="IB198" s="51" t="s">
        <v>657</v>
      </c>
      <c r="IQ198" s="51" t="s">
        <v>657</v>
      </c>
      <c r="IV198" s="51" t="s">
        <v>658</v>
      </c>
      <c r="JB198" s="51" t="s">
        <v>98</v>
      </c>
      <c r="JF198" s="51" t="s">
        <v>656</v>
      </c>
      <c r="JK198" s="71" t="s">
        <v>11413</v>
      </c>
      <c r="JL198" s="71">
        <v>2178.46</v>
      </c>
      <c r="JM198" s="71">
        <v>0</v>
      </c>
      <c r="JP198" s="51" t="s">
        <v>654</v>
      </c>
      <c r="JU198" s="52" t="s">
        <v>124</v>
      </c>
      <c r="JZ198" s="51" t="s">
        <v>687</v>
      </c>
      <c r="KE198" s="52" t="s">
        <v>12580</v>
      </c>
      <c r="KJ198" s="51" t="s">
        <v>663</v>
      </c>
    </row>
    <row r="199" spans="1:296" ht="46.5" thickBot="1">
      <c r="A199" s="52" t="s">
        <v>124</v>
      </c>
      <c r="K199" s="51" t="s">
        <v>656</v>
      </c>
      <c r="P199" s="52" t="s">
        <v>638</v>
      </c>
      <c r="U199" s="51" t="s">
        <v>650</v>
      </c>
      <c r="AE199"/>
      <c r="AF199"/>
      <c r="AG199"/>
      <c r="AH199"/>
      <c r="AI199"/>
      <c r="AJ199" s="52" t="s">
        <v>638</v>
      </c>
      <c r="AT199" s="52" t="s">
        <v>124</v>
      </c>
      <c r="AY199" s="51" t="s">
        <v>663</v>
      </c>
      <c r="BD199" s="70" t="s">
        <v>7025</v>
      </c>
      <c r="BE199" s="70">
        <v>0</v>
      </c>
      <c r="BF199" s="70">
        <v>45.73</v>
      </c>
      <c r="BG199" s="70">
        <v>4.84</v>
      </c>
      <c r="BI199" s="51" t="s">
        <v>642</v>
      </c>
      <c r="BN199" s="51" t="s">
        <v>98</v>
      </c>
      <c r="BS199" s="51" t="s">
        <v>655</v>
      </c>
      <c r="BX199" s="50" t="s">
        <v>695</v>
      </c>
      <c r="CM199" s="72" t="s">
        <v>675</v>
      </c>
      <c r="CN199" s="70">
        <v>166497.54</v>
      </c>
      <c r="CO199" s="70">
        <v>166497.54</v>
      </c>
      <c r="CP199" s="70">
        <v>24045.53</v>
      </c>
      <c r="CQ199" s="70">
        <v>24045.53</v>
      </c>
      <c r="CW199" s="52" t="s">
        <v>1307</v>
      </c>
      <c r="DQ199" s="51" t="s">
        <v>655</v>
      </c>
      <c r="DV199" s="52">
        <v>4404000</v>
      </c>
      <c r="EA199" s="52" t="s">
        <v>663</v>
      </c>
      <c r="EK199" s="51" t="s">
        <v>657</v>
      </c>
      <c r="EP199" s="51" t="s">
        <v>657</v>
      </c>
      <c r="EZ199" s="52" t="s">
        <v>652</v>
      </c>
      <c r="FO199" s="52">
        <v>0</v>
      </c>
      <c r="FY199" s="73" t="s">
        <v>645</v>
      </c>
      <c r="FZ199" s="71" t="s">
        <v>132</v>
      </c>
      <c r="GS199" s="52">
        <v>0</v>
      </c>
      <c r="HC199" s="51" t="s">
        <v>650</v>
      </c>
      <c r="HM199" s="51" t="s">
        <v>658</v>
      </c>
      <c r="HW199" s="51" t="s">
        <v>654</v>
      </c>
      <c r="IB199" s="52" t="s">
        <v>124</v>
      </c>
      <c r="IL199" s="51" t="s">
        <v>98</v>
      </c>
      <c r="IQ199" s="52" t="s">
        <v>124</v>
      </c>
      <c r="IV199" s="52">
        <v>0</v>
      </c>
      <c r="JF199" s="52" t="s">
        <v>124</v>
      </c>
      <c r="JK199" s="70" t="s">
        <v>4695</v>
      </c>
      <c r="JL199" s="70">
        <v>21981.68</v>
      </c>
      <c r="JM199" s="70">
        <v>0</v>
      </c>
      <c r="JP199" s="52" t="s">
        <v>124</v>
      </c>
      <c r="JZ199" s="52">
        <v>5507.08</v>
      </c>
    </row>
    <row r="200" spans="1:296" ht="81" thickBot="1">
      <c r="K200" s="52" t="s">
        <v>124</v>
      </c>
      <c r="Z200" s="51" t="s">
        <v>663</v>
      </c>
      <c r="AE200" s="51" t="s">
        <v>655</v>
      </c>
      <c r="AF200"/>
      <c r="AG200"/>
      <c r="AH200"/>
      <c r="AI200"/>
      <c r="AO200" s="51" t="s">
        <v>651</v>
      </c>
      <c r="BD200" s="71" t="s">
        <v>7026</v>
      </c>
      <c r="BE200" s="71">
        <v>0</v>
      </c>
      <c r="BF200" s="71">
        <v>49.47</v>
      </c>
      <c r="BG200" s="71">
        <v>1.0900000000000001</v>
      </c>
      <c r="BI200" s="69"/>
      <c r="BJ200" s="69" t="s">
        <v>643</v>
      </c>
      <c r="BS200" s="52">
        <v>6807</v>
      </c>
      <c r="CM200" s="73" t="s">
        <v>676</v>
      </c>
      <c r="CN200" s="71">
        <v>0</v>
      </c>
      <c r="CO200" s="71">
        <v>0</v>
      </c>
      <c r="CP200" s="71">
        <v>0</v>
      </c>
      <c r="CQ200" s="71">
        <v>0</v>
      </c>
      <c r="DL200" s="51" t="s">
        <v>656</v>
      </c>
      <c r="DQ200" s="52">
        <v>0</v>
      </c>
      <c r="EF200" s="50" t="s">
        <v>695</v>
      </c>
      <c r="EK200" s="52" t="s">
        <v>124</v>
      </c>
      <c r="EP200" s="52" t="s">
        <v>124</v>
      </c>
      <c r="EU200" s="51" t="s">
        <v>98</v>
      </c>
      <c r="FE200" s="51" t="s">
        <v>653</v>
      </c>
      <c r="FJ200" s="51" t="s">
        <v>651</v>
      </c>
      <c r="FT200" s="51" t="s">
        <v>657</v>
      </c>
      <c r="FY200" s="72" t="s">
        <v>646</v>
      </c>
      <c r="FZ200" s="70" t="s">
        <v>112</v>
      </c>
      <c r="GD200" s="51" t="s">
        <v>655</v>
      </c>
      <c r="GI200" s="51" t="s">
        <v>656</v>
      </c>
      <c r="GN200" s="51" t="s">
        <v>653</v>
      </c>
      <c r="HM200" s="52" t="s">
        <v>124</v>
      </c>
      <c r="HR200" s="51" t="s">
        <v>656</v>
      </c>
      <c r="HW200" s="52">
        <v>151</v>
      </c>
      <c r="IG200" s="51" t="s">
        <v>830</v>
      </c>
      <c r="IL200" s="52" t="s">
        <v>420</v>
      </c>
      <c r="JK200" s="71" t="s">
        <v>11414</v>
      </c>
      <c r="JL200" s="71">
        <v>64536.18</v>
      </c>
      <c r="JM200" s="71">
        <v>0</v>
      </c>
      <c r="JU200" s="51" t="s">
        <v>657</v>
      </c>
      <c r="KE200" s="50" t="s">
        <v>669</v>
      </c>
      <c r="KJ200" s="51" t="s">
        <v>87</v>
      </c>
    </row>
    <row r="201" spans="1:296" ht="46.5" thickBot="1">
      <c r="A201" s="51" t="s">
        <v>657</v>
      </c>
      <c r="P201" s="51" t="s">
        <v>653</v>
      </c>
      <c r="U201" s="51" t="s">
        <v>651</v>
      </c>
      <c r="AE201" s="52">
        <v>1318</v>
      </c>
      <c r="AF201"/>
      <c r="AG201"/>
      <c r="AH201"/>
      <c r="AI201"/>
      <c r="AJ201" s="51" t="s">
        <v>653</v>
      </c>
      <c r="AO201" s="52" t="s">
        <v>662</v>
      </c>
      <c r="AT201" s="51" t="s">
        <v>658</v>
      </c>
      <c r="AY201" s="51" t="s">
        <v>87</v>
      </c>
      <c r="BD201" s="70" t="s">
        <v>7027</v>
      </c>
      <c r="BE201" s="70">
        <v>0</v>
      </c>
      <c r="BF201" s="70">
        <v>45.95</v>
      </c>
      <c r="BG201" s="70">
        <v>-0.95</v>
      </c>
      <c r="BI201" s="72" t="s">
        <v>644</v>
      </c>
      <c r="BJ201" s="70" t="s">
        <v>132</v>
      </c>
      <c r="BN201" s="51" t="s">
        <v>652</v>
      </c>
      <c r="CH201" s="51" t="s">
        <v>651</v>
      </c>
      <c r="CM201" s="72" t="s">
        <v>677</v>
      </c>
      <c r="CN201" s="70">
        <v>0</v>
      </c>
      <c r="CO201" s="70">
        <v>0</v>
      </c>
      <c r="CP201" s="70">
        <v>0</v>
      </c>
      <c r="CQ201" s="70">
        <v>0</v>
      </c>
      <c r="CW201" s="51" t="s">
        <v>653</v>
      </c>
      <c r="DL201" s="52" t="s">
        <v>124</v>
      </c>
      <c r="DV201" s="51" t="s">
        <v>657</v>
      </c>
      <c r="EA201" s="51" t="s">
        <v>633</v>
      </c>
      <c r="EZ201" s="51" t="s">
        <v>633</v>
      </c>
      <c r="FE201" s="52">
        <v>10900</v>
      </c>
      <c r="FJ201" s="52" t="s">
        <v>660</v>
      </c>
      <c r="FO201" s="51" t="s">
        <v>656</v>
      </c>
      <c r="FT201" s="52" t="s">
        <v>124</v>
      </c>
      <c r="FY201" s="73" t="s">
        <v>647</v>
      </c>
      <c r="FZ201" s="71" t="s">
        <v>112</v>
      </c>
      <c r="GD201" s="52">
        <v>0</v>
      </c>
      <c r="GI201" s="52" t="s">
        <v>124</v>
      </c>
      <c r="GN201" s="52">
        <v>2435.58</v>
      </c>
      <c r="GS201" s="51" t="s">
        <v>656</v>
      </c>
      <c r="HC201" s="51" t="s">
        <v>651</v>
      </c>
      <c r="HR201" s="52" t="s">
        <v>124</v>
      </c>
      <c r="IB201" s="51" t="s">
        <v>658</v>
      </c>
      <c r="IQ201" s="51" t="s">
        <v>658</v>
      </c>
      <c r="IV201" s="51" t="s">
        <v>98</v>
      </c>
      <c r="JF201" s="51" t="s">
        <v>657</v>
      </c>
      <c r="JK201" s="70" t="s">
        <v>81</v>
      </c>
      <c r="JL201" s="70">
        <v>3612.52</v>
      </c>
      <c r="JM201" s="70">
        <v>0</v>
      </c>
      <c r="JP201" s="51" t="s">
        <v>655</v>
      </c>
      <c r="JU201" s="52" t="s">
        <v>124</v>
      </c>
      <c r="JZ201" s="51" t="s">
        <v>688</v>
      </c>
      <c r="KJ201" s="52">
        <v>2.61</v>
      </c>
    </row>
    <row r="202" spans="1:296" ht="46.5" thickBot="1">
      <c r="A202" s="52" t="s">
        <v>124</v>
      </c>
      <c r="F202" s="51" t="s">
        <v>651</v>
      </c>
      <c r="K202" s="51" t="s">
        <v>657</v>
      </c>
      <c r="P202" s="52">
        <v>1575</v>
      </c>
      <c r="U202" s="52" t="s">
        <v>661</v>
      </c>
      <c r="Z202" s="51" t="s">
        <v>87</v>
      </c>
      <c r="AE202"/>
      <c r="AF202"/>
      <c r="AG202"/>
      <c r="AH202"/>
      <c r="AI202"/>
      <c r="AJ202" s="52">
        <v>12561</v>
      </c>
      <c r="AT202" s="52" t="s">
        <v>124</v>
      </c>
      <c r="AY202" s="52">
        <v>74100</v>
      </c>
      <c r="BD202" s="71" t="s">
        <v>7028</v>
      </c>
      <c r="BE202" s="71">
        <v>0</v>
      </c>
      <c r="BF202" s="71">
        <v>49.11</v>
      </c>
      <c r="BG202" s="71">
        <v>1.46</v>
      </c>
      <c r="BI202" s="73" t="s">
        <v>645</v>
      </c>
      <c r="BJ202" s="71" t="s">
        <v>132</v>
      </c>
      <c r="BS202" s="51" t="s">
        <v>656</v>
      </c>
      <c r="BX202" s="50" t="s">
        <v>696</v>
      </c>
      <c r="CH202" s="52" t="s">
        <v>652</v>
      </c>
      <c r="CM202" s="73" t="s">
        <v>678</v>
      </c>
      <c r="CN202" s="71">
        <v>0</v>
      </c>
      <c r="CO202" s="71">
        <v>0</v>
      </c>
      <c r="CP202" s="71">
        <v>0</v>
      </c>
      <c r="CQ202" s="71">
        <v>0</v>
      </c>
      <c r="CW202" s="52">
        <v>1767</v>
      </c>
      <c r="DG202" s="50" t="s">
        <v>806</v>
      </c>
      <c r="DQ202" s="51" t="s">
        <v>656</v>
      </c>
      <c r="DV202" s="52" t="s">
        <v>124</v>
      </c>
      <c r="EA202" s="52" t="s">
        <v>3812</v>
      </c>
      <c r="EK202" s="51" t="s">
        <v>658</v>
      </c>
      <c r="EP202" s="51" t="s">
        <v>658</v>
      </c>
      <c r="EZ202" s="52" t="s">
        <v>3812</v>
      </c>
      <c r="FO202" s="52">
        <v>0</v>
      </c>
      <c r="FY202" s="72" t="s">
        <v>648</v>
      </c>
      <c r="FZ202" s="70" t="s">
        <v>112</v>
      </c>
      <c r="GS202" s="52" t="s">
        <v>124</v>
      </c>
      <c r="GX202" s="51" t="s">
        <v>651</v>
      </c>
      <c r="HC202" s="52" t="s">
        <v>3814</v>
      </c>
      <c r="HH202" s="51" t="s">
        <v>651</v>
      </c>
      <c r="HM202" s="51" t="s">
        <v>98</v>
      </c>
      <c r="HW202" s="51" t="s">
        <v>655</v>
      </c>
      <c r="IB202" s="52" t="s">
        <v>124</v>
      </c>
      <c r="IG202" s="51" t="s">
        <v>831</v>
      </c>
      <c r="IQ202" s="52" t="s">
        <v>124</v>
      </c>
      <c r="JB202" s="51" t="s">
        <v>651</v>
      </c>
      <c r="JF202" s="52" t="s">
        <v>124</v>
      </c>
      <c r="JK202" s="71" t="s">
        <v>11415</v>
      </c>
      <c r="JL202" s="71">
        <v>6367.75</v>
      </c>
      <c r="JM202" s="71">
        <v>0</v>
      </c>
      <c r="JP202" s="52" t="s">
        <v>124</v>
      </c>
      <c r="JZ202" s="52">
        <v>0.28199999999999997</v>
      </c>
    </row>
    <row r="203" spans="1:296" ht="46.5" thickBot="1">
      <c r="F203" s="52" t="s">
        <v>2055</v>
      </c>
      <c r="K203" s="52" t="s">
        <v>124</v>
      </c>
      <c r="Z203" s="52">
        <v>2.68</v>
      </c>
      <c r="AE203" s="51" t="s">
        <v>656</v>
      </c>
      <c r="AF203"/>
      <c r="AG203"/>
      <c r="AH203"/>
      <c r="AI203"/>
      <c r="AO203" s="51" t="s">
        <v>633</v>
      </c>
      <c r="BD203" s="70" t="s">
        <v>7029</v>
      </c>
      <c r="BE203" s="70">
        <v>0</v>
      </c>
      <c r="BF203" s="70">
        <v>43.56</v>
      </c>
      <c r="BG203" s="70">
        <v>1.38</v>
      </c>
      <c r="BI203" s="72" t="s">
        <v>646</v>
      </c>
      <c r="BJ203" s="70" t="s">
        <v>112</v>
      </c>
      <c r="BN203" s="51" t="s">
        <v>87</v>
      </c>
      <c r="BS203" s="52" t="s">
        <v>124</v>
      </c>
      <c r="CM203" s="50" t="s">
        <v>679</v>
      </c>
      <c r="DL203" s="51" t="s">
        <v>657</v>
      </c>
      <c r="DQ203" s="52" t="s">
        <v>124</v>
      </c>
      <c r="EF203" s="50" t="s">
        <v>696</v>
      </c>
      <c r="EK203" s="52" t="s">
        <v>124</v>
      </c>
      <c r="EP203" s="52" t="s">
        <v>124</v>
      </c>
      <c r="FE203" s="51" t="s">
        <v>654</v>
      </c>
      <c r="FJ203" s="51" t="s">
        <v>633</v>
      </c>
      <c r="FT203" s="51" t="s">
        <v>658</v>
      </c>
      <c r="FY203" s="50" t="s">
        <v>649</v>
      </c>
      <c r="GD203" s="51" t="s">
        <v>656</v>
      </c>
      <c r="GI203" s="51" t="s">
        <v>657</v>
      </c>
      <c r="GN203" s="51" t="s">
        <v>654</v>
      </c>
      <c r="GX203" s="52" t="s">
        <v>1309</v>
      </c>
      <c r="HH203" s="52" t="s">
        <v>1606</v>
      </c>
      <c r="HM203" s="52" t="s">
        <v>420</v>
      </c>
      <c r="HR203" s="51" t="s">
        <v>657</v>
      </c>
      <c r="HW203" s="52">
        <v>0</v>
      </c>
      <c r="IG203" s="52" t="s">
        <v>832</v>
      </c>
      <c r="JB203" s="52" t="s">
        <v>660</v>
      </c>
      <c r="JK203" s="70" t="s">
        <v>11416</v>
      </c>
      <c r="JL203" s="70">
        <v>25442.73</v>
      </c>
      <c r="JM203" s="70">
        <v>0</v>
      </c>
      <c r="JU203" s="51" t="s">
        <v>658</v>
      </c>
      <c r="KE203" s="51" t="s">
        <v>670</v>
      </c>
      <c r="KJ203" s="51" t="s">
        <v>666</v>
      </c>
    </row>
    <row r="204" spans="1:296" ht="104" thickBot="1">
      <c r="A204" s="51" t="s">
        <v>658</v>
      </c>
      <c r="P204" s="51" t="s">
        <v>654</v>
      </c>
      <c r="U204" s="51" t="s">
        <v>633</v>
      </c>
      <c r="AE204" s="52" t="s">
        <v>124</v>
      </c>
      <c r="AF204"/>
      <c r="AG204"/>
      <c r="AH204"/>
      <c r="AI204"/>
      <c r="AJ204" s="51" t="s">
        <v>654</v>
      </c>
      <c r="AO204" s="52" t="s">
        <v>1307</v>
      </c>
      <c r="AT204" s="51" t="s">
        <v>98</v>
      </c>
      <c r="AY204" s="51" t="s">
        <v>666</v>
      </c>
      <c r="BD204" s="71" t="s">
        <v>7030</v>
      </c>
      <c r="BE204" s="71">
        <v>0</v>
      </c>
      <c r="BF204" s="71">
        <v>14.591367999999999</v>
      </c>
      <c r="BG204" s="71">
        <v>-90.521107000000001</v>
      </c>
      <c r="BI204" s="73" t="s">
        <v>647</v>
      </c>
      <c r="BJ204" s="71" t="s">
        <v>112</v>
      </c>
      <c r="BN204" s="52">
        <v>0.18123</v>
      </c>
      <c r="CH204" s="51" t="s">
        <v>633</v>
      </c>
      <c r="CW204" s="51" t="s">
        <v>654</v>
      </c>
      <c r="DL204" s="52" t="s">
        <v>124</v>
      </c>
      <c r="DV204" s="51" t="s">
        <v>658</v>
      </c>
      <c r="EA204" s="51" t="s">
        <v>653</v>
      </c>
      <c r="EU204" s="50" t="s">
        <v>664</v>
      </c>
      <c r="EZ204" s="51" t="s">
        <v>653</v>
      </c>
      <c r="FE204" s="52">
        <v>0</v>
      </c>
      <c r="FJ204" s="52" t="s">
        <v>1307</v>
      </c>
      <c r="FO204" s="51" t="s">
        <v>657</v>
      </c>
      <c r="FT204" s="52" t="s">
        <v>124</v>
      </c>
      <c r="GD204" s="52">
        <v>0</v>
      </c>
      <c r="GI204" s="52" t="s">
        <v>124</v>
      </c>
      <c r="GN204" s="52">
        <v>2435.58</v>
      </c>
      <c r="GS204" s="51" t="s">
        <v>657</v>
      </c>
      <c r="HC204" s="51" t="s">
        <v>633</v>
      </c>
      <c r="HR204" s="52" t="s">
        <v>124</v>
      </c>
      <c r="IB204" s="51" t="s">
        <v>98</v>
      </c>
      <c r="IL204" s="51" t="s">
        <v>651</v>
      </c>
      <c r="IQ204" s="51" t="s">
        <v>98</v>
      </c>
      <c r="JF204" s="51" t="s">
        <v>658</v>
      </c>
      <c r="JK204" s="71" t="s">
        <v>11417</v>
      </c>
      <c r="JL204" s="71">
        <v>25258.04</v>
      </c>
      <c r="JM204" s="71">
        <v>0</v>
      </c>
      <c r="JP204" s="51" t="s">
        <v>656</v>
      </c>
      <c r="JU204" s="52" t="s">
        <v>124</v>
      </c>
      <c r="JZ204" s="51" t="s">
        <v>98</v>
      </c>
      <c r="KE204" s="69"/>
      <c r="KF204" s="69" t="s">
        <v>671</v>
      </c>
      <c r="KG204" s="69" t="s">
        <v>672</v>
      </c>
      <c r="KH204" s="69" t="s">
        <v>673</v>
      </c>
      <c r="KI204" s="69" t="s">
        <v>674</v>
      </c>
      <c r="KJ204" s="52" t="s">
        <v>1609</v>
      </c>
    </row>
    <row r="205" spans="1:296" ht="46.5" thickBot="1">
      <c r="A205" s="52" t="s">
        <v>124</v>
      </c>
      <c r="F205" s="51" t="s">
        <v>633</v>
      </c>
      <c r="K205" s="51" t="s">
        <v>658</v>
      </c>
      <c r="P205" s="52">
        <v>1575</v>
      </c>
      <c r="U205" s="52" t="s">
        <v>1307</v>
      </c>
      <c r="Z205" s="51" t="s">
        <v>666</v>
      </c>
      <c r="AE205"/>
      <c r="AF205"/>
      <c r="AG205"/>
      <c r="AH205"/>
      <c r="AI205"/>
      <c r="AJ205" s="52">
        <v>7496</v>
      </c>
      <c r="AY205" s="52" t="s">
        <v>4923</v>
      </c>
      <c r="BD205" s="70" t="s">
        <v>7031</v>
      </c>
      <c r="BE205" s="70">
        <v>0</v>
      </c>
      <c r="BF205" s="70">
        <v>43.66</v>
      </c>
      <c r="BG205" s="70">
        <v>1.37</v>
      </c>
      <c r="BI205" s="72" t="s">
        <v>648</v>
      </c>
      <c r="BJ205" s="70" t="s">
        <v>112</v>
      </c>
      <c r="BS205" s="51" t="s">
        <v>657</v>
      </c>
      <c r="BX205" s="51" t="s">
        <v>697</v>
      </c>
      <c r="CH205" s="52" t="s">
        <v>1307</v>
      </c>
      <c r="CW205" s="52" t="s">
        <v>124</v>
      </c>
      <c r="DG205" s="51" t="s">
        <v>807</v>
      </c>
      <c r="DQ205" s="51" t="s">
        <v>657</v>
      </c>
      <c r="DV205" s="52" t="s">
        <v>124</v>
      </c>
      <c r="EA205" s="52">
        <v>20630.009999999998</v>
      </c>
      <c r="EK205" s="51" t="s">
        <v>98</v>
      </c>
      <c r="EP205" s="51" t="s">
        <v>98</v>
      </c>
      <c r="EZ205" s="52">
        <v>190130</v>
      </c>
      <c r="FO205" s="52" t="s">
        <v>124</v>
      </c>
      <c r="GS205" s="52" t="s">
        <v>124</v>
      </c>
      <c r="GX205" s="51" t="s">
        <v>633</v>
      </c>
      <c r="HC205" s="52" t="s">
        <v>638</v>
      </c>
      <c r="HH205" s="51" t="s">
        <v>633</v>
      </c>
      <c r="HW205" s="51" t="s">
        <v>656</v>
      </c>
      <c r="IB205" s="52" t="s">
        <v>10843</v>
      </c>
      <c r="IG205" s="51" t="s">
        <v>833</v>
      </c>
      <c r="IL205" s="52" t="s">
        <v>3049</v>
      </c>
      <c r="IQ205" s="52" t="s">
        <v>11029</v>
      </c>
      <c r="IV205" s="51" t="s">
        <v>651</v>
      </c>
      <c r="JB205" s="51" t="s">
        <v>633</v>
      </c>
      <c r="JF205" s="52" t="s">
        <v>124</v>
      </c>
      <c r="JK205" s="70" t="s">
        <v>11418</v>
      </c>
      <c r="JL205" s="70">
        <v>49478.42</v>
      </c>
      <c r="JM205" s="70">
        <v>0</v>
      </c>
      <c r="JP205" s="52" t="s">
        <v>124</v>
      </c>
      <c r="KE205" s="72" t="s">
        <v>675</v>
      </c>
      <c r="KF205" s="70">
        <v>1751.32</v>
      </c>
      <c r="KG205" s="70">
        <v>1751.32</v>
      </c>
      <c r="KH205" s="70">
        <v>1751.32</v>
      </c>
      <c r="KI205" s="70">
        <v>1751.32</v>
      </c>
    </row>
    <row r="206" spans="1:296" ht="17" thickBot="1">
      <c r="F206" s="52" t="s">
        <v>1307</v>
      </c>
      <c r="K206" s="52" t="s">
        <v>124</v>
      </c>
      <c r="Z206" s="52" t="s">
        <v>4102</v>
      </c>
      <c r="AE206" s="51" t="s">
        <v>657</v>
      </c>
      <c r="AF206"/>
      <c r="AG206"/>
      <c r="AH206"/>
      <c r="AI206"/>
      <c r="AO206" s="51" t="s">
        <v>653</v>
      </c>
      <c r="BD206" s="71" t="s">
        <v>7032</v>
      </c>
      <c r="BE206" s="71">
        <v>0</v>
      </c>
      <c r="BF206" s="71">
        <v>48.11</v>
      </c>
      <c r="BG206" s="71">
        <v>-1.61</v>
      </c>
      <c r="BI206" s="50" t="s">
        <v>649</v>
      </c>
      <c r="BN206" s="51" t="s">
        <v>666</v>
      </c>
      <c r="BS206" s="52" t="s">
        <v>124</v>
      </c>
      <c r="CM206" s="51" t="s">
        <v>680</v>
      </c>
      <c r="DG206" s="52" t="s">
        <v>112</v>
      </c>
      <c r="DL206" s="51" t="s">
        <v>658</v>
      </c>
      <c r="DQ206" s="52" t="s">
        <v>124</v>
      </c>
      <c r="EF206" s="51" t="s">
        <v>697</v>
      </c>
      <c r="EK206" s="52" t="s">
        <v>3364</v>
      </c>
      <c r="FE206" s="51" t="s">
        <v>655</v>
      </c>
      <c r="FJ206" s="51" t="s">
        <v>653</v>
      </c>
      <c r="FT206" s="51" t="s">
        <v>98</v>
      </c>
      <c r="FY206" s="51" t="s">
        <v>650</v>
      </c>
      <c r="GD206" s="51" t="s">
        <v>657</v>
      </c>
      <c r="GI206" s="51" t="s">
        <v>658</v>
      </c>
      <c r="GN206" s="51" t="s">
        <v>655</v>
      </c>
      <c r="GX206" s="52" t="s">
        <v>1307</v>
      </c>
      <c r="HH206" s="52" t="s">
        <v>638</v>
      </c>
      <c r="HR206" s="51" t="s">
        <v>658</v>
      </c>
      <c r="HW206" s="52">
        <v>0</v>
      </c>
      <c r="IG206" s="52" t="s">
        <v>4918</v>
      </c>
      <c r="IV206" s="52" t="s">
        <v>1606</v>
      </c>
      <c r="JB206" s="52" t="s">
        <v>638</v>
      </c>
      <c r="JK206" s="71" t="s">
        <v>11419</v>
      </c>
      <c r="JL206" s="71">
        <v>6267.02</v>
      </c>
      <c r="JM206" s="71">
        <v>0</v>
      </c>
      <c r="JU206" s="51" t="s">
        <v>98</v>
      </c>
      <c r="KE206" s="73" t="s">
        <v>676</v>
      </c>
      <c r="KF206" s="71">
        <v>0</v>
      </c>
      <c r="KG206" s="71">
        <v>0</v>
      </c>
      <c r="KH206" s="71">
        <v>0</v>
      </c>
      <c r="KI206" s="71">
        <v>0</v>
      </c>
      <c r="KJ206" s="51" t="s">
        <v>667</v>
      </c>
    </row>
    <row r="207" spans="1:296" ht="16.5" thickBot="1">
      <c r="A207" s="51" t="s">
        <v>98</v>
      </c>
      <c r="P207" s="51" t="s">
        <v>655</v>
      </c>
      <c r="U207" s="51" t="s">
        <v>653</v>
      </c>
      <c r="AE207" s="52" t="s">
        <v>124</v>
      </c>
      <c r="AF207"/>
      <c r="AG207"/>
      <c r="AH207"/>
      <c r="AI207"/>
      <c r="AJ207" s="51" t="s">
        <v>655</v>
      </c>
      <c r="AO207" s="52">
        <v>39</v>
      </c>
      <c r="AY207" s="51" t="s">
        <v>667</v>
      </c>
      <c r="BD207" s="70" t="s">
        <v>7033</v>
      </c>
      <c r="BE207" s="70">
        <v>0</v>
      </c>
      <c r="BF207" s="70">
        <v>47.22</v>
      </c>
      <c r="BG207" s="70">
        <v>-1.53</v>
      </c>
      <c r="BN207" s="52" t="s">
        <v>1313</v>
      </c>
      <c r="BX207" s="51" t="s">
        <v>1012</v>
      </c>
      <c r="CH207" s="51" t="s">
        <v>653</v>
      </c>
      <c r="CW207" s="51" t="s">
        <v>655</v>
      </c>
      <c r="DL207" s="52" t="s">
        <v>124</v>
      </c>
      <c r="DV207" s="51" t="s">
        <v>98</v>
      </c>
      <c r="EA207" s="51" t="s">
        <v>654</v>
      </c>
      <c r="EU207" s="51" t="s">
        <v>665</v>
      </c>
      <c r="EZ207" s="51" t="s">
        <v>654</v>
      </c>
      <c r="FE207" s="52">
        <v>10900</v>
      </c>
      <c r="FJ207" s="52">
        <v>126670.66</v>
      </c>
      <c r="FO207" s="51" t="s">
        <v>658</v>
      </c>
      <c r="GD207" s="52">
        <v>0</v>
      </c>
      <c r="GI207" s="52">
        <v>0</v>
      </c>
      <c r="GN207" s="52">
        <v>0</v>
      </c>
      <c r="GS207" s="51" t="s">
        <v>658</v>
      </c>
      <c r="HC207" s="51" t="s">
        <v>653</v>
      </c>
      <c r="HM207" s="51" t="s">
        <v>651</v>
      </c>
      <c r="HR207" s="52" t="s">
        <v>124</v>
      </c>
      <c r="IL207" s="51" t="s">
        <v>633</v>
      </c>
      <c r="JF207" s="51" t="s">
        <v>98</v>
      </c>
      <c r="JK207" s="70" t="s">
        <v>11420</v>
      </c>
      <c r="JL207" s="70">
        <v>1792.79</v>
      </c>
      <c r="JM207" s="70">
        <v>0</v>
      </c>
      <c r="JP207" s="51" t="s">
        <v>657</v>
      </c>
      <c r="KE207" s="72" t="s">
        <v>677</v>
      </c>
      <c r="KF207" s="70">
        <v>0</v>
      </c>
      <c r="KG207" s="70">
        <v>0</v>
      </c>
      <c r="KH207" s="70">
        <v>0</v>
      </c>
      <c r="KI207" s="70">
        <v>0</v>
      </c>
      <c r="KJ207" s="52" t="s">
        <v>11782</v>
      </c>
    </row>
    <row r="208" spans="1:296" ht="17" thickBot="1">
      <c r="F208" s="51" t="s">
        <v>653</v>
      </c>
      <c r="K208" s="51" t="s">
        <v>98</v>
      </c>
      <c r="P208" s="52">
        <v>0</v>
      </c>
      <c r="U208" s="52">
        <v>17029</v>
      </c>
      <c r="Z208" s="51" t="s">
        <v>667</v>
      </c>
      <c r="AE208"/>
      <c r="AF208"/>
      <c r="AG208"/>
      <c r="AH208"/>
      <c r="AI208"/>
      <c r="AJ208" s="52">
        <v>0</v>
      </c>
      <c r="AT208" s="51" t="s">
        <v>651</v>
      </c>
      <c r="AY208" s="52" t="s">
        <v>6662</v>
      </c>
      <c r="BD208" s="71" t="s">
        <v>7034</v>
      </c>
      <c r="BE208" s="71">
        <v>532.41</v>
      </c>
      <c r="BF208" s="71">
        <v>49.19</v>
      </c>
      <c r="BG208" s="71">
        <v>2.4500000000000002</v>
      </c>
      <c r="BS208" s="51" t="s">
        <v>658</v>
      </c>
      <c r="BX208" s="52" t="s">
        <v>3051</v>
      </c>
      <c r="CH208" s="52">
        <v>19103.57</v>
      </c>
      <c r="CM208" s="51" t="s">
        <v>681</v>
      </c>
      <c r="CW208" s="52" t="s">
        <v>124</v>
      </c>
      <c r="DG208" s="50" t="s">
        <v>5273</v>
      </c>
      <c r="DQ208" s="51" t="s">
        <v>658</v>
      </c>
      <c r="EA208" s="52" t="s">
        <v>124</v>
      </c>
      <c r="EF208" s="50" t="s">
        <v>698</v>
      </c>
      <c r="EZ208" s="52">
        <v>3</v>
      </c>
      <c r="FO208" s="52" t="s">
        <v>124</v>
      </c>
      <c r="FY208" s="51" t="s">
        <v>651</v>
      </c>
      <c r="GS208" s="52" t="s">
        <v>124</v>
      </c>
      <c r="GX208" s="51" t="s">
        <v>653</v>
      </c>
      <c r="HC208" s="52">
        <v>3002</v>
      </c>
      <c r="HH208" s="51" t="s">
        <v>653</v>
      </c>
      <c r="HM208" s="52" t="s">
        <v>652</v>
      </c>
      <c r="HW208" s="51" t="s">
        <v>657</v>
      </c>
      <c r="IG208" s="51" t="s">
        <v>835</v>
      </c>
      <c r="IL208" s="52" t="s">
        <v>1307</v>
      </c>
      <c r="IV208" s="51" t="s">
        <v>633</v>
      </c>
      <c r="JB208" s="51" t="s">
        <v>653</v>
      </c>
      <c r="JK208" s="71" t="s">
        <v>11421</v>
      </c>
      <c r="JL208" s="71">
        <v>190.46</v>
      </c>
      <c r="JM208" s="71">
        <v>0</v>
      </c>
      <c r="JP208" s="52" t="s">
        <v>124</v>
      </c>
      <c r="JZ208" s="50" t="s">
        <v>695</v>
      </c>
      <c r="KE208" s="73" t="s">
        <v>678</v>
      </c>
      <c r="KF208" s="71">
        <v>0</v>
      </c>
      <c r="KG208" s="71">
        <v>0</v>
      </c>
      <c r="KH208" s="71">
        <v>0</v>
      </c>
      <c r="KI208" s="71">
        <v>0</v>
      </c>
    </row>
    <row r="209" spans="1:296" ht="17" thickBot="1">
      <c r="F209" s="52">
        <v>28014</v>
      </c>
      <c r="Z209" s="52" t="s">
        <v>4103</v>
      </c>
      <c r="AE209" s="51" t="s">
        <v>658</v>
      </c>
      <c r="AF209"/>
      <c r="AG209"/>
      <c r="AH209"/>
      <c r="AI209"/>
      <c r="AO209" s="51" t="s">
        <v>654</v>
      </c>
      <c r="AT209" s="52" t="s">
        <v>663</v>
      </c>
      <c r="BD209" s="70" t="s">
        <v>7035</v>
      </c>
      <c r="BE209" s="70">
        <v>0</v>
      </c>
      <c r="BF209" s="70">
        <v>0</v>
      </c>
      <c r="BG209" s="70">
        <v>0</v>
      </c>
      <c r="BI209" s="51" t="s">
        <v>650</v>
      </c>
      <c r="BN209" s="51" t="s">
        <v>667</v>
      </c>
      <c r="BS209" s="52" t="s">
        <v>124</v>
      </c>
      <c r="CM209" s="52" t="s">
        <v>8447</v>
      </c>
      <c r="DL209" s="51" t="s">
        <v>98</v>
      </c>
      <c r="DQ209" s="52" t="s">
        <v>124</v>
      </c>
      <c r="EP209" s="51" t="s">
        <v>651</v>
      </c>
      <c r="EU209" s="51" t="s">
        <v>663</v>
      </c>
      <c r="FE209" s="51" t="s">
        <v>656</v>
      </c>
      <c r="FJ209" s="51" t="s">
        <v>654</v>
      </c>
      <c r="FY209" s="52" t="s">
        <v>652</v>
      </c>
      <c r="GD209" s="51" t="s">
        <v>658</v>
      </c>
      <c r="GI209" s="51" t="s">
        <v>98</v>
      </c>
      <c r="GN209" s="51" t="s">
        <v>656</v>
      </c>
      <c r="GX209" s="52">
        <v>200126.4</v>
      </c>
      <c r="HH209" s="52">
        <v>46377</v>
      </c>
      <c r="HR209" s="51" t="s">
        <v>98</v>
      </c>
      <c r="HW209" s="52" t="s">
        <v>124</v>
      </c>
      <c r="IB209" s="50" t="s">
        <v>664</v>
      </c>
      <c r="IQ209" s="51" t="s">
        <v>651</v>
      </c>
      <c r="IV209" s="52" t="s">
        <v>638</v>
      </c>
      <c r="JB209" s="52">
        <v>19518</v>
      </c>
      <c r="JK209" s="70" t="s">
        <v>11422</v>
      </c>
      <c r="JL209" s="70">
        <v>5140.51</v>
      </c>
      <c r="JM209" s="70">
        <v>0</v>
      </c>
      <c r="KE209" s="50" t="s">
        <v>679</v>
      </c>
      <c r="KJ209" s="51" t="s">
        <v>98</v>
      </c>
    </row>
    <row r="210" spans="1:296" ht="16.5" thickBot="1">
      <c r="P210" s="51" t="s">
        <v>656</v>
      </c>
      <c r="U210" s="51" t="s">
        <v>654</v>
      </c>
      <c r="AE210" s="52" t="s">
        <v>124</v>
      </c>
      <c r="AF210"/>
      <c r="AG210"/>
      <c r="AH210"/>
      <c r="AI210"/>
      <c r="AJ210" s="51" t="s">
        <v>656</v>
      </c>
      <c r="AO210" s="52">
        <v>0</v>
      </c>
      <c r="AY210" s="51" t="s">
        <v>98</v>
      </c>
      <c r="BD210" s="71" t="s">
        <v>7036</v>
      </c>
      <c r="BE210" s="71">
        <v>0</v>
      </c>
      <c r="BF210" s="71">
        <v>48.88</v>
      </c>
      <c r="BG210" s="71">
        <v>2.29</v>
      </c>
      <c r="BN210" s="52" t="s">
        <v>6205</v>
      </c>
      <c r="BX210" s="51" t="s">
        <v>2066</v>
      </c>
      <c r="CH210" s="51" t="s">
        <v>654</v>
      </c>
      <c r="CW210" s="51" t="s">
        <v>656</v>
      </c>
      <c r="EA210" s="51" t="s">
        <v>655</v>
      </c>
      <c r="EK210" s="51" t="s">
        <v>651</v>
      </c>
      <c r="EP210" s="52" t="s">
        <v>663</v>
      </c>
      <c r="EZ210" s="51" t="s">
        <v>655</v>
      </c>
      <c r="FE210" s="52">
        <v>0</v>
      </c>
      <c r="FJ210" s="52" t="s">
        <v>124</v>
      </c>
      <c r="FO210" s="51" t="s">
        <v>98</v>
      </c>
      <c r="FT210" s="51" t="s">
        <v>651</v>
      </c>
      <c r="GD210" s="52" t="s">
        <v>124</v>
      </c>
      <c r="GI210" s="52" t="s">
        <v>35</v>
      </c>
      <c r="GN210" s="52" t="s">
        <v>124</v>
      </c>
      <c r="GS210" s="51" t="s">
        <v>98</v>
      </c>
      <c r="HC210" s="51" t="s">
        <v>654</v>
      </c>
      <c r="HM210" s="51" t="s">
        <v>633</v>
      </c>
      <c r="IG210" s="51" t="s">
        <v>836</v>
      </c>
      <c r="IL210" s="51" t="s">
        <v>653</v>
      </c>
      <c r="IQ210" s="52" t="s">
        <v>652</v>
      </c>
      <c r="JK210" s="71" t="s">
        <v>11423</v>
      </c>
      <c r="JL210" s="71">
        <v>931.15</v>
      </c>
      <c r="JM210" s="71">
        <v>0</v>
      </c>
      <c r="JP210" s="51" t="s">
        <v>658</v>
      </c>
      <c r="JU210" s="51" t="s">
        <v>651</v>
      </c>
    </row>
    <row r="211" spans="1:296" ht="17" thickBot="1">
      <c r="A211" s="51" t="s">
        <v>651</v>
      </c>
      <c r="F211" s="51" t="s">
        <v>654</v>
      </c>
      <c r="P211" s="52" t="s">
        <v>124</v>
      </c>
      <c r="U211" s="52" t="s">
        <v>124</v>
      </c>
      <c r="Z211" s="51" t="s">
        <v>98</v>
      </c>
      <c r="AE211"/>
      <c r="AF211"/>
      <c r="AG211"/>
      <c r="AH211"/>
      <c r="AI211"/>
      <c r="AJ211" s="52" t="s">
        <v>124</v>
      </c>
      <c r="AT211" s="51" t="s">
        <v>633</v>
      </c>
      <c r="AY211" s="52" t="s">
        <v>6663</v>
      </c>
      <c r="BD211" s="70" t="s">
        <v>7037</v>
      </c>
      <c r="BE211" s="70">
        <v>0</v>
      </c>
      <c r="BF211" s="70">
        <v>48.87</v>
      </c>
      <c r="BG211" s="70">
        <v>2.29</v>
      </c>
      <c r="BI211" s="51" t="s">
        <v>651</v>
      </c>
      <c r="BS211" s="51" t="s">
        <v>98</v>
      </c>
      <c r="BX211" s="52">
        <v>8.8699999999999992</v>
      </c>
      <c r="CH211" s="52" t="s">
        <v>124</v>
      </c>
      <c r="CM211" s="51" t="s">
        <v>683</v>
      </c>
      <c r="CW211" s="52" t="s">
        <v>124</v>
      </c>
      <c r="DG211" s="51" t="s">
        <v>5274</v>
      </c>
      <c r="DQ211" s="51" t="s">
        <v>98</v>
      </c>
      <c r="DV211" s="51" t="s">
        <v>651</v>
      </c>
      <c r="EA211" s="52">
        <v>0</v>
      </c>
      <c r="EF211" s="50" t="s">
        <v>699</v>
      </c>
      <c r="EK211" s="52" t="s">
        <v>663</v>
      </c>
      <c r="EU211" s="51" t="s">
        <v>87</v>
      </c>
      <c r="EZ211" s="52">
        <v>155053</v>
      </c>
      <c r="FO211" s="52" t="s">
        <v>9286</v>
      </c>
      <c r="FT211" s="52" t="s">
        <v>652</v>
      </c>
      <c r="FY211" s="51" t="s">
        <v>633</v>
      </c>
      <c r="GX211" s="51" t="s">
        <v>654</v>
      </c>
      <c r="HC211" s="52" t="s">
        <v>124</v>
      </c>
      <c r="HH211" s="51" t="s">
        <v>654</v>
      </c>
      <c r="HM211" s="52" t="s">
        <v>1307</v>
      </c>
      <c r="HW211" s="51" t="s">
        <v>658</v>
      </c>
      <c r="IL211" s="52">
        <v>2659.22</v>
      </c>
      <c r="IV211" s="51" t="s">
        <v>653</v>
      </c>
      <c r="JB211" s="51" t="s">
        <v>654</v>
      </c>
      <c r="JF211" s="51" t="s">
        <v>651</v>
      </c>
      <c r="JK211" s="70" t="s">
        <v>11424</v>
      </c>
      <c r="JL211" s="70">
        <v>0</v>
      </c>
      <c r="JM211" s="70">
        <v>0</v>
      </c>
      <c r="JP211" s="52" t="s">
        <v>124</v>
      </c>
      <c r="JU211" s="52" t="s">
        <v>1604</v>
      </c>
      <c r="JZ211" s="50" t="s">
        <v>696</v>
      </c>
      <c r="KJ211" s="51" t="s">
        <v>662</v>
      </c>
    </row>
    <row r="212" spans="1:296" ht="15" thickBot="1">
      <c r="A212" s="52" t="s">
        <v>659</v>
      </c>
      <c r="F212" s="52">
        <v>28014</v>
      </c>
      <c r="K212" s="51" t="s">
        <v>651</v>
      </c>
      <c r="Z212" s="52" t="s">
        <v>4104</v>
      </c>
      <c r="AE212" s="51" t="s">
        <v>98</v>
      </c>
      <c r="AF212"/>
      <c r="AG212"/>
      <c r="AH212"/>
      <c r="AI212"/>
      <c r="AO212" s="51" t="s">
        <v>655</v>
      </c>
      <c r="AT212" s="52" t="s">
        <v>638</v>
      </c>
      <c r="BD212" s="71" t="s">
        <v>7038</v>
      </c>
      <c r="BE212" s="71">
        <v>0</v>
      </c>
      <c r="BF212" s="71">
        <v>18.544725</v>
      </c>
      <c r="BG212" s="71">
        <v>73.910449999999997</v>
      </c>
      <c r="BI212" s="52" t="s">
        <v>663</v>
      </c>
      <c r="BN212" s="51" t="s">
        <v>98</v>
      </c>
      <c r="CM212" s="52" t="s">
        <v>693</v>
      </c>
      <c r="DG212" s="52" t="s">
        <v>12407</v>
      </c>
      <c r="DV212" s="52" t="s">
        <v>660</v>
      </c>
      <c r="EP212" s="51" t="s">
        <v>633</v>
      </c>
      <c r="EU212" s="52">
        <v>74.203000000000003</v>
      </c>
      <c r="FE212" s="51" t="s">
        <v>657</v>
      </c>
      <c r="FJ212" s="51" t="s">
        <v>655</v>
      </c>
      <c r="FY212" s="52" t="s">
        <v>1307</v>
      </c>
      <c r="GD212" s="51" t="s">
        <v>98</v>
      </c>
      <c r="GN212" s="51" t="s">
        <v>657</v>
      </c>
      <c r="GX212" s="52" t="s">
        <v>124</v>
      </c>
      <c r="HH212" s="52">
        <v>0</v>
      </c>
      <c r="HW212" s="52">
        <v>0</v>
      </c>
      <c r="IB212" s="51" t="s">
        <v>665</v>
      </c>
      <c r="IG212" s="51" t="s">
        <v>837</v>
      </c>
      <c r="IQ212" s="51" t="s">
        <v>633</v>
      </c>
      <c r="IV212" s="52">
        <v>8012</v>
      </c>
      <c r="JB212" s="52">
        <v>0</v>
      </c>
      <c r="JF212" s="52" t="s">
        <v>652</v>
      </c>
      <c r="JK212" s="71" t="s">
        <v>11425</v>
      </c>
      <c r="JL212" s="71">
        <v>1901.92</v>
      </c>
      <c r="JM212" s="71">
        <v>0</v>
      </c>
      <c r="KE212" s="51" t="s">
        <v>680</v>
      </c>
    </row>
    <row r="213" spans="1:296" ht="17" thickBot="1">
      <c r="K213" s="52" t="s">
        <v>659</v>
      </c>
      <c r="P213" s="51" t="s">
        <v>657</v>
      </c>
      <c r="U213" s="51" t="s">
        <v>655</v>
      </c>
      <c r="AE213"/>
      <c r="AF213"/>
      <c r="AG213"/>
      <c r="AH213"/>
      <c r="AI213"/>
      <c r="AJ213" s="51" t="s">
        <v>657</v>
      </c>
      <c r="AO213" s="52">
        <v>0</v>
      </c>
      <c r="AY213" s="50" t="s">
        <v>679</v>
      </c>
      <c r="BD213" s="70" t="s">
        <v>7039</v>
      </c>
      <c r="BE213" s="70">
        <v>0</v>
      </c>
      <c r="BF213" s="70">
        <v>12.992664</v>
      </c>
      <c r="BG213" s="70">
        <v>77.703721999999999</v>
      </c>
      <c r="BX213" s="51" t="s">
        <v>2067</v>
      </c>
      <c r="CH213" s="51" t="s">
        <v>655</v>
      </c>
      <c r="CW213" s="51" t="s">
        <v>657</v>
      </c>
      <c r="DL213" s="50" t="s">
        <v>664</v>
      </c>
      <c r="EA213" s="51" t="s">
        <v>656</v>
      </c>
      <c r="EK213" s="51" t="s">
        <v>633</v>
      </c>
      <c r="EP213" s="52" t="s">
        <v>638</v>
      </c>
      <c r="EZ213" s="51" t="s">
        <v>656</v>
      </c>
      <c r="FE213" s="52">
        <v>0</v>
      </c>
      <c r="FJ213" s="52">
        <v>0</v>
      </c>
      <c r="FT213" s="51" t="s">
        <v>633</v>
      </c>
      <c r="GD213" s="52" t="s">
        <v>5617</v>
      </c>
      <c r="GN213" s="52" t="s">
        <v>124</v>
      </c>
      <c r="HC213" s="51" t="s">
        <v>655</v>
      </c>
      <c r="HM213" s="51" t="s">
        <v>653</v>
      </c>
      <c r="HR213" s="51" t="s">
        <v>651</v>
      </c>
      <c r="IG213" s="52" t="s">
        <v>842</v>
      </c>
      <c r="IL213" s="51" t="s">
        <v>654</v>
      </c>
      <c r="IQ213" s="52" t="s">
        <v>1307</v>
      </c>
      <c r="JK213" s="70" t="s">
        <v>11426</v>
      </c>
      <c r="JL213" s="70">
        <v>1493.73</v>
      </c>
      <c r="JM213" s="70">
        <v>0</v>
      </c>
      <c r="JP213" s="51" t="s">
        <v>98</v>
      </c>
      <c r="JU213" s="51" t="s">
        <v>633</v>
      </c>
      <c r="KJ213" s="51" t="s">
        <v>87</v>
      </c>
    </row>
    <row r="214" spans="1:296" ht="24.5" thickBot="1">
      <c r="A214" s="51" t="s">
        <v>633</v>
      </c>
      <c r="F214" s="51" t="s">
        <v>655</v>
      </c>
      <c r="P214" s="52" t="s">
        <v>124</v>
      </c>
      <c r="U214" s="52">
        <v>0</v>
      </c>
      <c r="Z214" s="50" t="s">
        <v>679</v>
      </c>
      <c r="AE214"/>
      <c r="AF214"/>
      <c r="AG214"/>
      <c r="AH214"/>
      <c r="AI214"/>
      <c r="AJ214" s="52" t="s">
        <v>124</v>
      </c>
      <c r="AT214" s="51" t="s">
        <v>653</v>
      </c>
      <c r="BD214" s="71" t="s">
        <v>7040</v>
      </c>
      <c r="BE214" s="71">
        <v>0</v>
      </c>
      <c r="BF214" s="71">
        <v>43.56</v>
      </c>
      <c r="BG214" s="71">
        <v>1.38</v>
      </c>
      <c r="BI214" s="51" t="s">
        <v>633</v>
      </c>
      <c r="BN214" s="50" t="s">
        <v>679</v>
      </c>
      <c r="BX214" s="52">
        <v>1065218.845</v>
      </c>
      <c r="CH214" s="52" t="s">
        <v>124</v>
      </c>
      <c r="CM214" s="51" t="s">
        <v>685</v>
      </c>
      <c r="CW214" s="52" t="s">
        <v>124</v>
      </c>
      <c r="DG214" s="50" t="s">
        <v>829</v>
      </c>
      <c r="DV214" s="51" t="s">
        <v>633</v>
      </c>
      <c r="EA214" s="52" t="s">
        <v>124</v>
      </c>
      <c r="EF214" s="51" t="s">
        <v>700</v>
      </c>
      <c r="EK214" s="52" t="s">
        <v>638</v>
      </c>
      <c r="EU214" s="51" t="s">
        <v>666</v>
      </c>
      <c r="EZ214" s="52">
        <v>7889</v>
      </c>
      <c r="FT214" s="52" t="s">
        <v>3812</v>
      </c>
      <c r="FY214" s="51" t="s">
        <v>653</v>
      </c>
      <c r="GI214" s="51" t="s">
        <v>651</v>
      </c>
      <c r="GS214" s="51" t="s">
        <v>651</v>
      </c>
      <c r="GX214" s="51" t="s">
        <v>655</v>
      </c>
      <c r="HC214" s="52" t="s">
        <v>124</v>
      </c>
      <c r="HH214" s="51" t="s">
        <v>655</v>
      </c>
      <c r="HM214" s="52">
        <v>69667</v>
      </c>
      <c r="HR214" s="52" t="s">
        <v>663</v>
      </c>
      <c r="HW214" s="51" t="s">
        <v>98</v>
      </c>
      <c r="IB214" s="51" t="s">
        <v>663</v>
      </c>
      <c r="IG214" s="52" t="s">
        <v>839</v>
      </c>
      <c r="IL214" s="52" t="s">
        <v>124</v>
      </c>
      <c r="IV214" s="51" t="s">
        <v>654</v>
      </c>
      <c r="JB214" s="51" t="s">
        <v>655</v>
      </c>
      <c r="JF214" s="51" t="s">
        <v>633</v>
      </c>
      <c r="JK214" s="71" t="s">
        <v>11427</v>
      </c>
      <c r="JL214" s="71">
        <v>21483.82</v>
      </c>
      <c r="JM214" s="71">
        <v>0</v>
      </c>
      <c r="JU214" s="52" t="s">
        <v>638</v>
      </c>
      <c r="JZ214" s="51" t="s">
        <v>697</v>
      </c>
      <c r="KE214" s="51" t="s">
        <v>681</v>
      </c>
      <c r="KJ214" s="52">
        <v>2.36</v>
      </c>
    </row>
    <row r="215" spans="1:296" ht="35" thickBot="1">
      <c r="A215" s="52" t="s">
        <v>638</v>
      </c>
      <c r="F215" s="52">
        <v>0</v>
      </c>
      <c r="K215" s="51" t="s">
        <v>633</v>
      </c>
      <c r="AE215"/>
      <c r="AF215"/>
      <c r="AG215"/>
      <c r="AH215"/>
      <c r="AI215"/>
      <c r="AO215" s="51" t="s">
        <v>656</v>
      </c>
      <c r="AT215" s="52">
        <v>1587</v>
      </c>
      <c r="BD215" s="70" t="s">
        <v>7041</v>
      </c>
      <c r="BE215" s="70">
        <v>0</v>
      </c>
      <c r="BF215" s="70">
        <v>19.138649999999998</v>
      </c>
      <c r="BG215" s="70">
        <v>72.922796000000005</v>
      </c>
      <c r="BI215" s="52" t="s">
        <v>1307</v>
      </c>
      <c r="BS215" s="51" t="s">
        <v>651</v>
      </c>
      <c r="CM215" s="52" t="s">
        <v>694</v>
      </c>
      <c r="DQ215" s="51" t="s">
        <v>651</v>
      </c>
      <c r="DV215" s="52" t="s">
        <v>638</v>
      </c>
      <c r="EF215" s="69"/>
      <c r="EG215" s="69" t="s">
        <v>701</v>
      </c>
      <c r="EP215" s="51" t="s">
        <v>653</v>
      </c>
      <c r="EU215" s="52" t="s">
        <v>2782</v>
      </c>
      <c r="FE215" s="51" t="s">
        <v>658</v>
      </c>
      <c r="FJ215" s="51" t="s">
        <v>656</v>
      </c>
      <c r="FO215" s="51" t="s">
        <v>651</v>
      </c>
      <c r="FY215" s="52">
        <v>115985</v>
      </c>
      <c r="GI215" s="52" t="s">
        <v>1604</v>
      </c>
      <c r="GN215" s="51" t="s">
        <v>658</v>
      </c>
      <c r="GS215" s="52" t="s">
        <v>652</v>
      </c>
      <c r="HH215" s="52">
        <v>0</v>
      </c>
      <c r="IG215" s="52" t="s">
        <v>840</v>
      </c>
      <c r="IQ215" s="51" t="s">
        <v>653</v>
      </c>
      <c r="IV215" s="52">
        <v>0</v>
      </c>
      <c r="JB215" s="52">
        <v>0</v>
      </c>
      <c r="JF215" s="52" t="s">
        <v>1307</v>
      </c>
      <c r="JK215" s="70" t="s">
        <v>11428</v>
      </c>
      <c r="JL215" s="70">
        <v>6294.94</v>
      </c>
      <c r="JM215" s="70">
        <v>0</v>
      </c>
      <c r="KE215" s="52" t="s">
        <v>692</v>
      </c>
    </row>
    <row r="216" spans="1:296" ht="32.5" thickBot="1">
      <c r="K216" s="52" t="s">
        <v>638</v>
      </c>
      <c r="P216" s="51" t="s">
        <v>658</v>
      </c>
      <c r="U216" s="51" t="s">
        <v>656</v>
      </c>
      <c r="AE216" s="51" t="s">
        <v>651</v>
      </c>
      <c r="AF216"/>
      <c r="AG216"/>
      <c r="AH216"/>
      <c r="AI216"/>
      <c r="AJ216" s="51" t="s">
        <v>658</v>
      </c>
      <c r="AO216" s="52" t="s">
        <v>124</v>
      </c>
      <c r="AY216" s="51" t="s">
        <v>680</v>
      </c>
      <c r="BD216" s="71" t="s">
        <v>7042</v>
      </c>
      <c r="BE216" s="71">
        <v>0</v>
      </c>
      <c r="BF216" s="71">
        <v>19.100801000000001</v>
      </c>
      <c r="BG216" s="71">
        <v>72.919799999999995</v>
      </c>
      <c r="BS216" s="52" t="s">
        <v>663</v>
      </c>
      <c r="BX216" s="51" t="s">
        <v>2069</v>
      </c>
      <c r="CH216" s="51" t="s">
        <v>656</v>
      </c>
      <c r="CW216" s="51" t="s">
        <v>658</v>
      </c>
      <c r="DL216" s="51" t="s">
        <v>665</v>
      </c>
      <c r="DQ216" s="52" t="s">
        <v>1309</v>
      </c>
      <c r="EA216" s="51" t="s">
        <v>657</v>
      </c>
      <c r="EF216" s="72" t="s">
        <v>72</v>
      </c>
      <c r="EG216" s="70" t="s">
        <v>702</v>
      </c>
      <c r="EK216" s="51" t="s">
        <v>653</v>
      </c>
      <c r="EP216" s="52">
        <v>69544</v>
      </c>
      <c r="EZ216" s="51" t="s">
        <v>657</v>
      </c>
      <c r="FE216" s="52">
        <v>0</v>
      </c>
      <c r="FJ216" s="52">
        <v>126670.66</v>
      </c>
      <c r="FO216" s="52" t="s">
        <v>661</v>
      </c>
      <c r="FT216" s="51" t="s">
        <v>653</v>
      </c>
      <c r="GN216" s="52" t="s">
        <v>124</v>
      </c>
      <c r="GX216" s="51" t="s">
        <v>656</v>
      </c>
      <c r="HC216" s="51" t="s">
        <v>656</v>
      </c>
      <c r="HM216" s="51" t="s">
        <v>654</v>
      </c>
      <c r="HR216" s="51" t="s">
        <v>633</v>
      </c>
      <c r="IB216" s="51" t="s">
        <v>87</v>
      </c>
      <c r="IG216" s="52" t="s">
        <v>841</v>
      </c>
      <c r="IL216" s="51" t="s">
        <v>655</v>
      </c>
      <c r="IQ216" s="52">
        <v>0</v>
      </c>
      <c r="JK216" s="71" t="s">
        <v>11431</v>
      </c>
      <c r="JL216" s="71">
        <v>79036.63</v>
      </c>
      <c r="JM216" s="71">
        <v>0</v>
      </c>
      <c r="JU216" s="51" t="s">
        <v>653</v>
      </c>
      <c r="JZ216" s="50" t="s">
        <v>698</v>
      </c>
      <c r="KJ216" s="51" t="s">
        <v>666</v>
      </c>
    </row>
    <row r="217" spans="1:296" ht="58" thickBot="1">
      <c r="A217" s="51" t="s">
        <v>653</v>
      </c>
      <c r="F217" s="51" t="s">
        <v>656</v>
      </c>
      <c r="P217" s="52" t="s">
        <v>124</v>
      </c>
      <c r="U217" s="52" t="s">
        <v>124</v>
      </c>
      <c r="Z217" s="51" t="s">
        <v>680</v>
      </c>
      <c r="AE217" s="52" t="s">
        <v>660</v>
      </c>
      <c r="AF217"/>
      <c r="AG217"/>
      <c r="AH217"/>
      <c r="AI217"/>
      <c r="AJ217" s="52" t="s">
        <v>124</v>
      </c>
      <c r="AT217" s="51" t="s">
        <v>654</v>
      </c>
      <c r="BD217" s="70" t="s">
        <v>7043</v>
      </c>
      <c r="BE217" s="70">
        <v>0</v>
      </c>
      <c r="BF217" s="70">
        <v>12.922559</v>
      </c>
      <c r="BG217" s="70">
        <v>77.681622000000004</v>
      </c>
      <c r="BI217" s="51" t="s">
        <v>653</v>
      </c>
      <c r="BN217" s="51" t="s">
        <v>680</v>
      </c>
      <c r="BX217" s="52">
        <v>120081</v>
      </c>
      <c r="CH217" s="52" t="s">
        <v>124</v>
      </c>
      <c r="CM217" s="51" t="s">
        <v>687</v>
      </c>
      <c r="CW217" s="52" t="s">
        <v>124</v>
      </c>
      <c r="DG217" s="51" t="s">
        <v>830</v>
      </c>
      <c r="DV217" s="51" t="s">
        <v>653</v>
      </c>
      <c r="EA217" s="52" t="s">
        <v>124</v>
      </c>
      <c r="EF217" s="73" t="s">
        <v>703</v>
      </c>
      <c r="EG217" s="71" t="s">
        <v>702</v>
      </c>
      <c r="EK217" s="52">
        <v>691</v>
      </c>
      <c r="EU217" s="51" t="s">
        <v>667</v>
      </c>
      <c r="EZ217" s="52" t="s">
        <v>124</v>
      </c>
      <c r="FT217" s="52">
        <v>162977.79</v>
      </c>
      <c r="FY217" s="51" t="s">
        <v>654</v>
      </c>
      <c r="GD217" s="51" t="s">
        <v>651</v>
      </c>
      <c r="GI217" s="51" t="s">
        <v>633</v>
      </c>
      <c r="GS217" s="51" t="s">
        <v>633</v>
      </c>
      <c r="GX217" s="52" t="s">
        <v>124</v>
      </c>
      <c r="HC217" s="52" t="s">
        <v>124</v>
      </c>
      <c r="HH217" s="51" t="s">
        <v>656</v>
      </c>
      <c r="HM217" s="52">
        <v>69667</v>
      </c>
      <c r="HR217" s="52" t="s">
        <v>638</v>
      </c>
      <c r="IB217" s="52">
        <v>10.210000000000001</v>
      </c>
      <c r="IL217" s="52" t="s">
        <v>124</v>
      </c>
      <c r="IV217" s="51" t="s">
        <v>655</v>
      </c>
      <c r="JB217" s="51" t="s">
        <v>656</v>
      </c>
      <c r="JF217" s="51" t="s">
        <v>653</v>
      </c>
      <c r="JK217" s="70" t="s">
        <v>11429</v>
      </c>
      <c r="JL217" s="70">
        <v>6372.83</v>
      </c>
      <c r="JM217" s="70">
        <v>0</v>
      </c>
      <c r="JP217" s="51" t="s">
        <v>651</v>
      </c>
      <c r="JU217" s="52">
        <v>11533</v>
      </c>
      <c r="KE217" s="51" t="s">
        <v>683</v>
      </c>
      <c r="KJ217" s="52" t="s">
        <v>1609</v>
      </c>
    </row>
    <row r="218" spans="1:296" ht="16.5" thickBot="1">
      <c r="A218" s="52">
        <v>17609</v>
      </c>
      <c r="F218" s="52" t="s">
        <v>124</v>
      </c>
      <c r="K218" s="51" t="s">
        <v>653</v>
      </c>
      <c r="AE218"/>
      <c r="AF218"/>
      <c r="AG218"/>
      <c r="AH218"/>
      <c r="AI218"/>
      <c r="AO218" s="51" t="s">
        <v>657</v>
      </c>
      <c r="AT218" s="52" t="s">
        <v>124</v>
      </c>
      <c r="AY218" s="51" t="s">
        <v>681</v>
      </c>
      <c r="BD218" s="71" t="s">
        <v>7044</v>
      </c>
      <c r="BE218" s="71">
        <v>0</v>
      </c>
      <c r="BF218" s="71">
        <v>19.101610000000001</v>
      </c>
      <c r="BG218" s="71">
        <v>72.919917999999996</v>
      </c>
      <c r="BI218" s="52">
        <v>66402</v>
      </c>
      <c r="BS218" s="51" t="s">
        <v>633</v>
      </c>
      <c r="CM218" s="52">
        <v>5483.73</v>
      </c>
      <c r="DL218" s="51" t="s">
        <v>663</v>
      </c>
      <c r="DQ218" s="51" t="s">
        <v>633</v>
      </c>
      <c r="DV218" s="52">
        <v>455000</v>
      </c>
      <c r="EF218" s="72" t="s">
        <v>704</v>
      </c>
      <c r="EG218" s="70" t="s">
        <v>1806</v>
      </c>
      <c r="EP218" s="51" t="s">
        <v>654</v>
      </c>
      <c r="EU218" s="52" t="s">
        <v>3187</v>
      </c>
      <c r="FE218" s="51" t="s">
        <v>98</v>
      </c>
      <c r="FJ218" s="51" t="s">
        <v>657</v>
      </c>
      <c r="FO218" s="51" t="s">
        <v>633</v>
      </c>
      <c r="FY218" s="52" t="s">
        <v>124</v>
      </c>
      <c r="GD218" s="52" t="s">
        <v>3814</v>
      </c>
      <c r="GI218" s="52" t="s">
        <v>1307</v>
      </c>
      <c r="GN218" s="51" t="s">
        <v>98</v>
      </c>
      <c r="GS218" s="52" t="s">
        <v>1307</v>
      </c>
      <c r="HH218" s="52">
        <v>0</v>
      </c>
      <c r="HW218" s="51" t="s">
        <v>651</v>
      </c>
      <c r="IG218" s="51" t="s">
        <v>98</v>
      </c>
      <c r="IQ218" s="51" t="s">
        <v>654</v>
      </c>
      <c r="IV218" s="52">
        <v>0</v>
      </c>
      <c r="JB218" s="52" t="s">
        <v>124</v>
      </c>
      <c r="JF218" s="52">
        <v>4365</v>
      </c>
      <c r="JK218" s="71" t="s">
        <v>11430</v>
      </c>
      <c r="JL218" s="71">
        <v>2068.91</v>
      </c>
      <c r="JM218" s="71">
        <v>0</v>
      </c>
      <c r="JP218" s="52" t="s">
        <v>662</v>
      </c>
      <c r="KE218" s="52" t="s">
        <v>693</v>
      </c>
    </row>
    <row r="219" spans="1:296" ht="17" thickBot="1">
      <c r="K219" s="52">
        <v>48541</v>
      </c>
      <c r="P219" s="51" t="s">
        <v>98</v>
      </c>
      <c r="U219" s="51" t="s">
        <v>657</v>
      </c>
      <c r="Z219" s="51" t="s">
        <v>681</v>
      </c>
      <c r="AE219" s="51" t="s">
        <v>633</v>
      </c>
      <c r="AF219"/>
      <c r="AG219"/>
      <c r="AH219"/>
      <c r="AI219"/>
      <c r="AJ219" s="51" t="s">
        <v>98</v>
      </c>
      <c r="AO219" s="52" t="s">
        <v>124</v>
      </c>
      <c r="AY219" s="52" t="s">
        <v>689</v>
      </c>
      <c r="BD219" s="70" t="s">
        <v>7045</v>
      </c>
      <c r="BE219" s="70">
        <v>0</v>
      </c>
      <c r="BF219" s="70">
        <v>12.985854</v>
      </c>
      <c r="BG219" s="70">
        <v>77.704909999999998</v>
      </c>
      <c r="BN219" s="51" t="s">
        <v>681</v>
      </c>
      <c r="BS219" s="52" t="s">
        <v>1307</v>
      </c>
      <c r="BX219" s="51" t="s">
        <v>183</v>
      </c>
      <c r="CH219" s="51" t="s">
        <v>657</v>
      </c>
      <c r="CW219" s="51" t="s">
        <v>98</v>
      </c>
      <c r="DG219" s="50" t="s">
        <v>845</v>
      </c>
      <c r="DQ219" s="52" t="s">
        <v>1307</v>
      </c>
      <c r="EA219" s="51" t="s">
        <v>658</v>
      </c>
      <c r="EF219" s="50" t="s">
        <v>705</v>
      </c>
      <c r="EK219" s="51" t="s">
        <v>654</v>
      </c>
      <c r="EP219" s="52">
        <v>7188</v>
      </c>
      <c r="EZ219" s="51" t="s">
        <v>658</v>
      </c>
      <c r="FJ219" s="52" t="s">
        <v>124</v>
      </c>
      <c r="FO219" s="52" t="s">
        <v>3812</v>
      </c>
      <c r="FT219" s="51" t="s">
        <v>654</v>
      </c>
      <c r="GN219" s="52" t="s">
        <v>3571</v>
      </c>
      <c r="GX219" s="51" t="s">
        <v>657</v>
      </c>
      <c r="HC219" s="51" t="s">
        <v>657</v>
      </c>
      <c r="HM219" s="51" t="s">
        <v>655</v>
      </c>
      <c r="HR219" s="51" t="s">
        <v>653</v>
      </c>
      <c r="HW219" s="52" t="s">
        <v>5776</v>
      </c>
      <c r="IB219" s="51" t="s">
        <v>666</v>
      </c>
      <c r="IL219" s="51" t="s">
        <v>656</v>
      </c>
      <c r="IQ219" s="52">
        <v>0</v>
      </c>
      <c r="JK219" s="70" t="s">
        <v>11432</v>
      </c>
      <c r="JL219" s="70">
        <v>246.99</v>
      </c>
      <c r="JM219" s="70">
        <v>0</v>
      </c>
      <c r="JU219" s="51" t="s">
        <v>654</v>
      </c>
      <c r="JZ219" s="50" t="s">
        <v>699</v>
      </c>
      <c r="KJ219" s="51" t="s">
        <v>667</v>
      </c>
    </row>
    <row r="220" spans="1:296" ht="17" thickBot="1">
      <c r="A220" s="51" t="s">
        <v>654</v>
      </c>
      <c r="F220" s="51" t="s">
        <v>657</v>
      </c>
      <c r="U220" s="52" t="s">
        <v>124</v>
      </c>
      <c r="Z220" s="52" t="s">
        <v>1317</v>
      </c>
      <c r="AE220" s="52" t="s">
        <v>1307</v>
      </c>
      <c r="AF220"/>
      <c r="AG220"/>
      <c r="AH220"/>
      <c r="AI220"/>
      <c r="AT220" s="51" t="s">
        <v>655</v>
      </c>
      <c r="BD220" s="71" t="s">
        <v>7046</v>
      </c>
      <c r="BE220" s="71">
        <v>0</v>
      </c>
      <c r="BF220" s="71">
        <v>19.159911999999998</v>
      </c>
      <c r="BG220" s="71">
        <v>73.001311000000001</v>
      </c>
      <c r="BI220" s="51" t="s">
        <v>654</v>
      </c>
      <c r="BN220" s="52" t="s">
        <v>682</v>
      </c>
      <c r="BX220" s="52">
        <v>9.5</v>
      </c>
      <c r="CH220" s="52" t="s">
        <v>124</v>
      </c>
      <c r="CM220" s="51" t="s">
        <v>688</v>
      </c>
      <c r="CW220" s="52" t="s">
        <v>8718</v>
      </c>
      <c r="DL220" s="51" t="s">
        <v>87</v>
      </c>
      <c r="DV220" s="51" t="s">
        <v>654</v>
      </c>
      <c r="EA220" s="52">
        <v>0</v>
      </c>
      <c r="EK220" s="52">
        <v>691</v>
      </c>
      <c r="EU220" s="51" t="s">
        <v>98</v>
      </c>
      <c r="EZ220" s="52" t="s">
        <v>124</v>
      </c>
      <c r="FT220" s="52" t="s">
        <v>124</v>
      </c>
      <c r="FY220" s="51" t="s">
        <v>655</v>
      </c>
      <c r="GD220" s="51" t="s">
        <v>633</v>
      </c>
      <c r="GI220" s="51" t="s">
        <v>653</v>
      </c>
      <c r="GS220" s="51" t="s">
        <v>653</v>
      </c>
      <c r="GX220" s="52" t="s">
        <v>124</v>
      </c>
      <c r="HC220" s="52" t="s">
        <v>124</v>
      </c>
      <c r="HH220" s="51" t="s">
        <v>657</v>
      </c>
      <c r="HM220" s="52">
        <v>0</v>
      </c>
      <c r="HR220" s="52">
        <v>6979</v>
      </c>
      <c r="IB220" s="52" t="s">
        <v>2775</v>
      </c>
      <c r="IL220" s="52" t="s">
        <v>124</v>
      </c>
      <c r="IV220" s="51" t="s">
        <v>656</v>
      </c>
      <c r="JB220" s="51" t="s">
        <v>657</v>
      </c>
      <c r="JF220" s="51" t="s">
        <v>654</v>
      </c>
      <c r="JK220" s="50" t="s">
        <v>599</v>
      </c>
      <c r="JP220" s="51" t="s">
        <v>633</v>
      </c>
      <c r="JU220" s="52" t="s">
        <v>124</v>
      </c>
      <c r="KE220" s="51" t="s">
        <v>685</v>
      </c>
      <c r="KJ220" s="52" t="s">
        <v>11782</v>
      </c>
    </row>
    <row r="221" spans="1:296" ht="16.5" thickBot="1">
      <c r="A221" s="52">
        <v>17609</v>
      </c>
      <c r="F221" s="52" t="s">
        <v>124</v>
      </c>
      <c r="K221" s="51" t="s">
        <v>654</v>
      </c>
      <c r="AE221"/>
      <c r="AF221"/>
      <c r="AG221"/>
      <c r="AH221"/>
      <c r="AI221"/>
      <c r="AO221" s="51" t="s">
        <v>658</v>
      </c>
      <c r="AT221" s="52" t="s">
        <v>124</v>
      </c>
      <c r="AY221" s="51" t="s">
        <v>683</v>
      </c>
      <c r="BD221" s="70" t="s">
        <v>7047</v>
      </c>
      <c r="BE221" s="70">
        <v>0</v>
      </c>
      <c r="BF221" s="70">
        <v>17.420546000000002</v>
      </c>
      <c r="BG221" s="70">
        <v>78.337726000000004</v>
      </c>
      <c r="BI221" s="52">
        <v>2371</v>
      </c>
      <c r="BS221" s="51" t="s">
        <v>653</v>
      </c>
      <c r="CM221" s="52">
        <v>0</v>
      </c>
      <c r="DL221" s="52">
        <v>2.7100000000000002E-3</v>
      </c>
      <c r="DQ221" s="51" t="s">
        <v>653</v>
      </c>
      <c r="DV221" s="52">
        <v>0</v>
      </c>
      <c r="EP221" s="51" t="s">
        <v>655</v>
      </c>
      <c r="EU221" s="52" t="s">
        <v>3188</v>
      </c>
      <c r="FJ221" s="51" t="s">
        <v>658</v>
      </c>
      <c r="FO221" s="51" t="s">
        <v>653</v>
      </c>
      <c r="FY221" s="52" t="s">
        <v>124</v>
      </c>
      <c r="GD221" s="52" t="s">
        <v>1307</v>
      </c>
      <c r="GI221" s="52">
        <v>83614</v>
      </c>
      <c r="GS221" s="52">
        <v>14000</v>
      </c>
      <c r="HH221" s="52">
        <v>0</v>
      </c>
      <c r="HW221" s="51" t="s">
        <v>633</v>
      </c>
      <c r="IQ221" s="51" t="s">
        <v>655</v>
      </c>
      <c r="IV221" s="52" t="s">
        <v>124</v>
      </c>
      <c r="JB221" s="52" t="s">
        <v>124</v>
      </c>
      <c r="JF221" s="52" t="s">
        <v>124</v>
      </c>
      <c r="JP221" s="52" t="s">
        <v>1307</v>
      </c>
      <c r="KE221" s="52" t="s">
        <v>686</v>
      </c>
    </row>
    <row r="222" spans="1:296" ht="17" thickBot="1">
      <c r="K222" s="52">
        <v>0</v>
      </c>
      <c r="U222" s="51" t="s">
        <v>658</v>
      </c>
      <c r="Z222" s="51" t="s">
        <v>683</v>
      </c>
      <c r="AE222" s="51" t="s">
        <v>653</v>
      </c>
      <c r="AF222"/>
      <c r="AG222"/>
      <c r="AH222"/>
      <c r="AI222"/>
      <c r="AO222" s="52" t="s">
        <v>124</v>
      </c>
      <c r="AY222" s="52" t="s">
        <v>693</v>
      </c>
      <c r="BD222" s="71" t="s">
        <v>7048</v>
      </c>
      <c r="BE222" s="71">
        <v>0</v>
      </c>
      <c r="BF222" s="71">
        <v>48.9</v>
      </c>
      <c r="BG222" s="71">
        <v>2.2999999999999998</v>
      </c>
      <c r="BN222" s="51" t="s">
        <v>683</v>
      </c>
      <c r="BS222" s="52">
        <v>5388</v>
      </c>
      <c r="BX222" s="51" t="s">
        <v>184</v>
      </c>
      <c r="CH222" s="51" t="s">
        <v>658</v>
      </c>
      <c r="DG222" s="50" t="s">
        <v>846</v>
      </c>
      <c r="DQ222" s="52">
        <v>277</v>
      </c>
      <c r="EA222" s="51" t="s">
        <v>98</v>
      </c>
      <c r="EF222" s="51" t="s">
        <v>706</v>
      </c>
      <c r="EK222" s="51" t="s">
        <v>655</v>
      </c>
      <c r="EP222" s="52">
        <v>62356</v>
      </c>
      <c r="EZ222" s="51" t="s">
        <v>98</v>
      </c>
      <c r="FE222" s="51" t="s">
        <v>651</v>
      </c>
      <c r="FJ222" s="52">
        <v>0</v>
      </c>
      <c r="FO222" s="52">
        <v>55463</v>
      </c>
      <c r="FT222" s="51" t="s">
        <v>655</v>
      </c>
      <c r="GX222" s="51" t="s">
        <v>658</v>
      </c>
      <c r="HC222" s="51" t="s">
        <v>658</v>
      </c>
      <c r="HM222" s="51" t="s">
        <v>656</v>
      </c>
      <c r="HR222" s="51" t="s">
        <v>654</v>
      </c>
      <c r="HW222" s="52" t="s">
        <v>1307</v>
      </c>
      <c r="IB222" s="51" t="s">
        <v>667</v>
      </c>
      <c r="IG222" s="50" t="s">
        <v>845</v>
      </c>
      <c r="IL222" s="51" t="s">
        <v>657</v>
      </c>
      <c r="IQ222" s="52">
        <v>29091.88</v>
      </c>
      <c r="JU222" s="51" t="s">
        <v>655</v>
      </c>
      <c r="JZ222" s="51" t="s">
        <v>700</v>
      </c>
      <c r="KJ222" s="51" t="s">
        <v>98</v>
      </c>
    </row>
    <row r="223" spans="1:296" ht="35" thickBot="1">
      <c r="A223" s="51" t="s">
        <v>655</v>
      </c>
      <c r="F223" s="51" t="s">
        <v>658</v>
      </c>
      <c r="P223" s="51" t="s">
        <v>651</v>
      </c>
      <c r="U223" s="52">
        <v>0</v>
      </c>
      <c r="Z223" s="52" t="s">
        <v>693</v>
      </c>
      <c r="AE223" s="52">
        <v>16257</v>
      </c>
      <c r="AF223"/>
      <c r="AG223"/>
      <c r="AH223"/>
      <c r="AI223"/>
      <c r="AJ223" s="51" t="s">
        <v>651</v>
      </c>
      <c r="AT223" s="51" t="s">
        <v>656</v>
      </c>
      <c r="AY223" s="52" t="s">
        <v>684</v>
      </c>
      <c r="BD223" s="70" t="s">
        <v>7049</v>
      </c>
      <c r="BE223" s="70">
        <v>0</v>
      </c>
      <c r="BF223" s="70">
        <v>10.828897</v>
      </c>
      <c r="BG223" s="70">
        <v>78.685513</v>
      </c>
      <c r="BI223" s="51" t="s">
        <v>655</v>
      </c>
      <c r="BN223" s="52" t="s">
        <v>684</v>
      </c>
      <c r="BX223" s="52" t="s">
        <v>185</v>
      </c>
      <c r="CH223" s="52" t="s">
        <v>124</v>
      </c>
      <c r="CM223" s="51" t="s">
        <v>98</v>
      </c>
      <c r="DL223" s="51" t="s">
        <v>666</v>
      </c>
      <c r="DV223" s="51" t="s">
        <v>655</v>
      </c>
      <c r="EK223" s="52">
        <v>0</v>
      </c>
      <c r="EU223" s="51" t="s">
        <v>660</v>
      </c>
      <c r="EZ223" s="52" t="s">
        <v>9024</v>
      </c>
      <c r="FE223" s="52" t="s">
        <v>1310</v>
      </c>
      <c r="FT223" s="52" t="s">
        <v>124</v>
      </c>
      <c r="FY223" s="51" t="s">
        <v>656</v>
      </c>
      <c r="GD223" s="51" t="s">
        <v>653</v>
      </c>
      <c r="GI223" s="51" t="s">
        <v>654</v>
      </c>
      <c r="GN223" s="51" t="s">
        <v>651</v>
      </c>
      <c r="GS223" s="51" t="s">
        <v>654</v>
      </c>
      <c r="HC223" s="52" t="s">
        <v>124</v>
      </c>
      <c r="HH223" s="51" t="s">
        <v>658</v>
      </c>
      <c r="HM223" s="52" t="s">
        <v>124</v>
      </c>
      <c r="HR223" s="52" t="s">
        <v>124</v>
      </c>
      <c r="IB223" s="52" t="s">
        <v>10844</v>
      </c>
      <c r="IL223" s="52" t="s">
        <v>124</v>
      </c>
      <c r="IV223" s="51" t="s">
        <v>657</v>
      </c>
      <c r="JB223" s="51" t="s">
        <v>658</v>
      </c>
      <c r="JF223" s="51" t="s">
        <v>655</v>
      </c>
      <c r="JK223" s="51" t="s">
        <v>600</v>
      </c>
      <c r="JP223" s="51" t="s">
        <v>653</v>
      </c>
      <c r="JU223" s="52" t="s">
        <v>124</v>
      </c>
      <c r="JZ223" s="69"/>
      <c r="KA223" s="69" t="s">
        <v>701</v>
      </c>
      <c r="KE223" s="51" t="s">
        <v>687</v>
      </c>
    </row>
    <row r="224" spans="1:296" ht="24.5" thickBot="1">
      <c r="A224" s="52">
        <v>0</v>
      </c>
      <c r="F224" s="52">
        <v>0</v>
      </c>
      <c r="K224" s="51" t="s">
        <v>655</v>
      </c>
      <c r="P224" s="52" t="s">
        <v>4334</v>
      </c>
      <c r="Z224" s="52" t="s">
        <v>684</v>
      </c>
      <c r="AE224"/>
      <c r="AF224"/>
      <c r="AG224"/>
      <c r="AH224"/>
      <c r="AI224"/>
      <c r="AJ224" s="52" t="s">
        <v>659</v>
      </c>
      <c r="AO224" s="51" t="s">
        <v>98</v>
      </c>
      <c r="AT224" s="52" t="s">
        <v>124</v>
      </c>
      <c r="AY224" s="52" t="s">
        <v>690</v>
      </c>
      <c r="BD224" s="71" t="s">
        <v>7050</v>
      </c>
      <c r="BE224" s="71">
        <v>0</v>
      </c>
      <c r="BF224" s="71">
        <v>48.85</v>
      </c>
      <c r="BG224" s="71">
        <v>2.2200000000000002</v>
      </c>
      <c r="BI224" s="52">
        <v>0</v>
      </c>
      <c r="BS224" s="51" t="s">
        <v>654</v>
      </c>
      <c r="CM224" s="52" t="s">
        <v>8448</v>
      </c>
      <c r="CW224" s="51" t="s">
        <v>651</v>
      </c>
      <c r="DL224" s="52" t="s">
        <v>8910</v>
      </c>
      <c r="DQ224" s="51" t="s">
        <v>654</v>
      </c>
      <c r="DV224" s="52">
        <v>17000</v>
      </c>
      <c r="EF224" s="51" t="s">
        <v>707</v>
      </c>
      <c r="EP224" s="51" t="s">
        <v>656</v>
      </c>
      <c r="FJ224" s="51" t="s">
        <v>98</v>
      </c>
      <c r="FO224" s="51" t="s">
        <v>654</v>
      </c>
      <c r="FY224" s="52" t="s">
        <v>124</v>
      </c>
      <c r="GD224" s="52">
        <v>1</v>
      </c>
      <c r="GI224" s="52" t="s">
        <v>124</v>
      </c>
      <c r="GN224" s="52" t="s">
        <v>3048</v>
      </c>
      <c r="GS224" s="52">
        <v>0</v>
      </c>
      <c r="GX224" s="51" t="s">
        <v>98</v>
      </c>
      <c r="HH224" s="52" t="s">
        <v>124</v>
      </c>
      <c r="HW224" s="51" t="s">
        <v>653</v>
      </c>
      <c r="IQ224" s="51" t="s">
        <v>656</v>
      </c>
      <c r="IV224" s="52" t="s">
        <v>124</v>
      </c>
      <c r="JB224" s="52">
        <v>0</v>
      </c>
      <c r="JF224" s="52" t="s">
        <v>124</v>
      </c>
      <c r="JK224" s="52" t="s">
        <v>185</v>
      </c>
      <c r="JP224" s="52">
        <v>4236.46</v>
      </c>
      <c r="JZ224" s="72" t="s">
        <v>72</v>
      </c>
      <c r="KA224" s="70" t="s">
        <v>4908</v>
      </c>
      <c r="KE224" s="52">
        <v>1751.32</v>
      </c>
      <c r="KJ224" s="50" t="s">
        <v>669</v>
      </c>
    </row>
    <row r="225" spans="1:300" ht="58" thickBot="1">
      <c r="K225" s="52">
        <v>48541</v>
      </c>
      <c r="U225" s="51" t="s">
        <v>98</v>
      </c>
      <c r="Z225" s="52" t="s">
        <v>690</v>
      </c>
      <c r="AE225" s="51" t="s">
        <v>654</v>
      </c>
      <c r="AF225"/>
      <c r="AG225"/>
      <c r="AH225"/>
      <c r="AI225"/>
      <c r="AO225" s="52" t="s">
        <v>12203</v>
      </c>
      <c r="AY225" s="52" t="s">
        <v>1332</v>
      </c>
      <c r="BD225" s="70" t="s">
        <v>7051</v>
      </c>
      <c r="BE225" s="70">
        <v>0</v>
      </c>
      <c r="BF225" s="70">
        <v>28.414442999999999</v>
      </c>
      <c r="BG225" s="70">
        <v>77.041392999999999</v>
      </c>
      <c r="BN225" s="51" t="s">
        <v>685</v>
      </c>
      <c r="BS225" s="52">
        <v>5388</v>
      </c>
      <c r="BX225" s="51" t="s">
        <v>732</v>
      </c>
      <c r="CH225" s="51" t="s">
        <v>98</v>
      </c>
      <c r="CW225" s="52" t="s">
        <v>662</v>
      </c>
      <c r="DG225" s="51" t="s">
        <v>847</v>
      </c>
      <c r="DQ225" s="52">
        <v>0</v>
      </c>
      <c r="EF225" s="52" t="s">
        <v>72</v>
      </c>
      <c r="EK225" s="51" t="s">
        <v>656</v>
      </c>
      <c r="EP225" s="52" t="s">
        <v>124</v>
      </c>
      <c r="EU225" s="51" t="s">
        <v>87</v>
      </c>
      <c r="FE225" s="51" t="s">
        <v>633</v>
      </c>
      <c r="FO225" s="52">
        <v>0</v>
      </c>
      <c r="FT225" s="51" t="s">
        <v>656</v>
      </c>
      <c r="GX225" s="52" t="s">
        <v>10189</v>
      </c>
      <c r="HC225" s="51" t="s">
        <v>98</v>
      </c>
      <c r="HM225" s="51" t="s">
        <v>657</v>
      </c>
      <c r="HR225" s="51" t="s">
        <v>655</v>
      </c>
      <c r="HW225" s="52">
        <v>10317</v>
      </c>
      <c r="IB225" s="51" t="s">
        <v>98</v>
      </c>
      <c r="IG225" s="50" t="s">
        <v>846</v>
      </c>
      <c r="IL225" s="51" t="s">
        <v>658</v>
      </c>
      <c r="IQ225" s="52" t="s">
        <v>124</v>
      </c>
      <c r="JU225" s="51" t="s">
        <v>656</v>
      </c>
      <c r="JZ225" s="73" t="s">
        <v>703</v>
      </c>
      <c r="KA225" s="71" t="s">
        <v>4908</v>
      </c>
    </row>
    <row r="226" spans="1:300" ht="24.5" thickBot="1">
      <c r="A226" s="51" t="s">
        <v>656</v>
      </c>
      <c r="F226" s="51" t="s">
        <v>98</v>
      </c>
      <c r="P226" s="51" t="s">
        <v>633</v>
      </c>
      <c r="Z226" s="52" t="s">
        <v>1332</v>
      </c>
      <c r="AE226" s="52">
        <v>0</v>
      </c>
      <c r="AF226"/>
      <c r="AG226"/>
      <c r="AH226"/>
      <c r="AI226"/>
      <c r="AJ226" s="51" t="s">
        <v>633</v>
      </c>
      <c r="AT226" s="51" t="s">
        <v>657</v>
      </c>
      <c r="BD226" s="71" t="s">
        <v>7052</v>
      </c>
      <c r="BE226" s="71">
        <v>0</v>
      </c>
      <c r="BF226" s="71">
        <v>43.48</v>
      </c>
      <c r="BG226" s="71">
        <v>5.38</v>
      </c>
      <c r="BI226" s="51" t="s">
        <v>656</v>
      </c>
      <c r="BN226" s="52" t="s">
        <v>686</v>
      </c>
      <c r="BX226" s="52" t="s">
        <v>8138</v>
      </c>
      <c r="DG226" s="50" t="s">
        <v>848</v>
      </c>
      <c r="DL226" s="51" t="s">
        <v>667</v>
      </c>
      <c r="DV226" s="51" t="s">
        <v>656</v>
      </c>
      <c r="EA226" s="51" t="s">
        <v>651</v>
      </c>
      <c r="EK226" s="52" t="s">
        <v>124</v>
      </c>
      <c r="EU226" s="52">
        <v>63.402999999999999</v>
      </c>
      <c r="FE226" s="52" t="s">
        <v>638</v>
      </c>
      <c r="FT226" s="52" t="s">
        <v>124</v>
      </c>
      <c r="FY226" s="51" t="s">
        <v>657</v>
      </c>
      <c r="GD226" s="51" t="s">
        <v>654</v>
      </c>
      <c r="GI226" s="51" t="s">
        <v>655</v>
      </c>
      <c r="GN226" s="51" t="s">
        <v>633</v>
      </c>
      <c r="GS226" s="51" t="s">
        <v>655</v>
      </c>
      <c r="HH226" s="51" t="s">
        <v>98</v>
      </c>
      <c r="HM226" s="52" t="s">
        <v>124</v>
      </c>
      <c r="HR226" s="52" t="s">
        <v>124</v>
      </c>
      <c r="IB226" s="52" t="s">
        <v>10845</v>
      </c>
      <c r="IL226" s="52" t="s">
        <v>124</v>
      </c>
      <c r="IV226" s="51" t="s">
        <v>658</v>
      </c>
      <c r="JB226" s="51" t="s">
        <v>98</v>
      </c>
      <c r="JF226" s="51" t="s">
        <v>656</v>
      </c>
      <c r="JK226" s="50" t="s">
        <v>601</v>
      </c>
      <c r="JP226" s="51" t="s">
        <v>654</v>
      </c>
      <c r="JU226" s="52" t="s">
        <v>124</v>
      </c>
      <c r="JZ226" s="72" t="s">
        <v>704</v>
      </c>
      <c r="KA226" s="70" t="s">
        <v>4908</v>
      </c>
      <c r="KE226" s="51" t="s">
        <v>688</v>
      </c>
    </row>
    <row r="227" spans="1:300" ht="17" thickBot="1">
      <c r="A227" s="52" t="s">
        <v>124</v>
      </c>
      <c r="K227" s="51" t="s">
        <v>656</v>
      </c>
      <c r="P227" s="52" t="s">
        <v>638</v>
      </c>
      <c r="AE227"/>
      <c r="AF227"/>
      <c r="AG227"/>
      <c r="AH227"/>
      <c r="AI227"/>
      <c r="AJ227" s="52" t="s">
        <v>638</v>
      </c>
      <c r="AT227" s="52" t="s">
        <v>124</v>
      </c>
      <c r="AY227" s="51" t="s">
        <v>685</v>
      </c>
      <c r="BD227" s="70" t="s">
        <v>7053</v>
      </c>
      <c r="BE227" s="70">
        <v>0</v>
      </c>
      <c r="BF227" s="70">
        <v>44.15</v>
      </c>
      <c r="BG227" s="70">
        <v>4.6399999999999997</v>
      </c>
      <c r="BI227" s="52" t="s">
        <v>124</v>
      </c>
      <c r="BS227" s="51" t="s">
        <v>655</v>
      </c>
      <c r="CW227" s="51" t="s">
        <v>633</v>
      </c>
      <c r="DL227" s="52" t="s">
        <v>8911</v>
      </c>
      <c r="DQ227" s="51" t="s">
        <v>655</v>
      </c>
      <c r="DV227" s="52">
        <v>438000</v>
      </c>
      <c r="EA227" s="52" t="s">
        <v>3813</v>
      </c>
      <c r="EF227" s="51" t="s">
        <v>708</v>
      </c>
      <c r="EP227" s="51" t="s">
        <v>657</v>
      </c>
      <c r="EZ227" s="51" t="s">
        <v>651</v>
      </c>
      <c r="FO227" s="51" t="s">
        <v>655</v>
      </c>
      <c r="FY227" s="52" t="s">
        <v>124</v>
      </c>
      <c r="GD227" s="52">
        <v>0</v>
      </c>
      <c r="GI227" s="52">
        <v>0</v>
      </c>
      <c r="GN227" s="52" t="s">
        <v>1307</v>
      </c>
      <c r="GS227" s="52">
        <v>0</v>
      </c>
      <c r="HW227" s="51" t="s">
        <v>654</v>
      </c>
      <c r="IQ227" s="51" t="s">
        <v>657</v>
      </c>
      <c r="IV227" s="52">
        <v>0</v>
      </c>
      <c r="JF227" s="52" t="s">
        <v>124</v>
      </c>
      <c r="JP227" s="52" t="s">
        <v>124</v>
      </c>
      <c r="JZ227" s="50" t="s">
        <v>725</v>
      </c>
      <c r="KE227" s="52">
        <v>0.23941000000000001</v>
      </c>
      <c r="KJ227" s="51" t="s">
        <v>670</v>
      </c>
    </row>
    <row r="228" spans="1:300" ht="104" thickBot="1">
      <c r="K228" s="52" t="s">
        <v>124</v>
      </c>
      <c r="Z228" s="51" t="s">
        <v>685</v>
      </c>
      <c r="AE228" s="51" t="s">
        <v>655</v>
      </c>
      <c r="AF228"/>
      <c r="AG228"/>
      <c r="AH228"/>
      <c r="AI228"/>
      <c r="AY228" s="52" t="s">
        <v>694</v>
      </c>
      <c r="BD228" s="71" t="s">
        <v>7054</v>
      </c>
      <c r="BE228" s="71">
        <v>0</v>
      </c>
      <c r="BF228" s="71">
        <v>22.574007999999999</v>
      </c>
      <c r="BG228" s="71">
        <v>88.481365999999994</v>
      </c>
      <c r="BN228" s="51" t="s">
        <v>687</v>
      </c>
      <c r="BS228" s="52">
        <v>0</v>
      </c>
      <c r="CM228" s="51" t="s">
        <v>681</v>
      </c>
      <c r="CW228" s="52" t="s">
        <v>1307</v>
      </c>
      <c r="DQ228" s="52">
        <v>0</v>
      </c>
      <c r="EF228" s="52" t="s">
        <v>709</v>
      </c>
      <c r="EK228" s="51" t="s">
        <v>657</v>
      </c>
      <c r="EP228" s="52" t="s">
        <v>124</v>
      </c>
      <c r="EU228" s="51" t="s">
        <v>666</v>
      </c>
      <c r="EZ228" s="52" t="s">
        <v>660</v>
      </c>
      <c r="FE228" s="51" t="s">
        <v>653</v>
      </c>
      <c r="FJ228" s="51" t="s">
        <v>651</v>
      </c>
      <c r="FO228" s="52">
        <v>0</v>
      </c>
      <c r="FT228" s="51" t="s">
        <v>657</v>
      </c>
      <c r="HM228" s="51" t="s">
        <v>658</v>
      </c>
      <c r="HR228" s="51" t="s">
        <v>656</v>
      </c>
      <c r="HW228" s="52">
        <v>8000</v>
      </c>
      <c r="IB228" s="51" t="s">
        <v>652</v>
      </c>
      <c r="IG228" s="51" t="s">
        <v>847</v>
      </c>
      <c r="IL228" s="51" t="s">
        <v>98</v>
      </c>
      <c r="IQ228" s="52" t="s">
        <v>124</v>
      </c>
      <c r="JU228" s="51" t="s">
        <v>657</v>
      </c>
      <c r="KJ228" s="69"/>
      <c r="KK228" s="69" t="s">
        <v>671</v>
      </c>
      <c r="KL228" s="69" t="s">
        <v>672</v>
      </c>
      <c r="KM228" s="69" t="s">
        <v>673</v>
      </c>
      <c r="KN228" s="69" t="s">
        <v>674</v>
      </c>
    </row>
    <row r="229" spans="1:300" ht="17" thickBot="1">
      <c r="A229" s="51" t="s">
        <v>657</v>
      </c>
      <c r="P229" s="51" t="s">
        <v>653</v>
      </c>
      <c r="U229" s="51" t="s">
        <v>651</v>
      </c>
      <c r="Z229" s="52" t="s">
        <v>4105</v>
      </c>
      <c r="AE229" s="52">
        <v>16257</v>
      </c>
      <c r="AF229"/>
      <c r="AG229"/>
      <c r="AH229"/>
      <c r="AI229"/>
      <c r="AJ229" s="51" t="s">
        <v>653</v>
      </c>
      <c r="AO229" s="50" t="s">
        <v>664</v>
      </c>
      <c r="AT229" s="51" t="s">
        <v>658</v>
      </c>
      <c r="BD229" s="70" t="s">
        <v>7055</v>
      </c>
      <c r="BE229" s="70">
        <v>0</v>
      </c>
      <c r="BF229" s="70">
        <v>12.966619</v>
      </c>
      <c r="BG229" s="70">
        <v>77.723172000000005</v>
      </c>
      <c r="BI229" s="51" t="s">
        <v>657</v>
      </c>
      <c r="BN229" s="52">
        <v>16435</v>
      </c>
      <c r="CH229" s="50" t="s">
        <v>664</v>
      </c>
      <c r="CM229" s="52" t="s">
        <v>682</v>
      </c>
      <c r="DG229" s="51" t="s">
        <v>849</v>
      </c>
      <c r="DL229" s="51" t="s">
        <v>98</v>
      </c>
      <c r="DV229" s="51" t="s">
        <v>657</v>
      </c>
      <c r="EA229" s="51" t="s">
        <v>633</v>
      </c>
      <c r="EK229" s="52" t="s">
        <v>124</v>
      </c>
      <c r="EU229" s="52" t="s">
        <v>2782</v>
      </c>
      <c r="FE229" s="52">
        <v>1500</v>
      </c>
      <c r="FJ229" s="52" t="s">
        <v>1606</v>
      </c>
      <c r="FT229" s="52" t="s">
        <v>124</v>
      </c>
      <c r="FY229" s="51" t="s">
        <v>658</v>
      </c>
      <c r="GD229" s="51" t="s">
        <v>655</v>
      </c>
      <c r="GI229" s="51" t="s">
        <v>656</v>
      </c>
      <c r="GN229" s="51" t="s">
        <v>653</v>
      </c>
      <c r="GS229" s="51" t="s">
        <v>656</v>
      </c>
      <c r="GX229" s="51" t="s">
        <v>651</v>
      </c>
      <c r="HC229" s="51" t="s">
        <v>651</v>
      </c>
      <c r="HM229" s="52" t="s">
        <v>124</v>
      </c>
      <c r="HR229" s="52" t="s">
        <v>124</v>
      </c>
      <c r="IG229" s="50" t="s">
        <v>848</v>
      </c>
      <c r="IL229" s="52" t="s">
        <v>420</v>
      </c>
      <c r="IV229" s="51" t="s">
        <v>98</v>
      </c>
      <c r="JF229" s="51" t="s">
        <v>657</v>
      </c>
      <c r="JK229" s="51" t="s">
        <v>602</v>
      </c>
      <c r="JP229" s="51" t="s">
        <v>655</v>
      </c>
      <c r="JU229" s="52" t="s">
        <v>124</v>
      </c>
      <c r="KE229" s="51" t="s">
        <v>98</v>
      </c>
      <c r="KJ229" s="72" t="s">
        <v>675</v>
      </c>
      <c r="KK229" s="70">
        <v>13</v>
      </c>
      <c r="KL229" s="70">
        <v>13</v>
      </c>
      <c r="KM229" s="70">
        <v>13</v>
      </c>
      <c r="KN229" s="70">
        <v>13</v>
      </c>
    </row>
    <row r="230" spans="1:300" ht="46.5" thickBot="1">
      <c r="A230" s="52" t="s">
        <v>124</v>
      </c>
      <c r="F230" s="51" t="s">
        <v>651</v>
      </c>
      <c r="K230" s="51" t="s">
        <v>657</v>
      </c>
      <c r="P230" s="52">
        <v>2066</v>
      </c>
      <c r="U230" s="52" t="s">
        <v>652</v>
      </c>
      <c r="AE230"/>
      <c r="AF230"/>
      <c r="AG230"/>
      <c r="AH230"/>
      <c r="AI230"/>
      <c r="AJ230" s="52">
        <v>264</v>
      </c>
      <c r="AT230" s="52" t="s">
        <v>124</v>
      </c>
      <c r="AY230" s="51" t="s">
        <v>687</v>
      </c>
      <c r="BD230" s="71" t="s">
        <v>7056</v>
      </c>
      <c r="BE230" s="71">
        <v>38.630000000000003</v>
      </c>
      <c r="BF230" s="71">
        <v>12.91231</v>
      </c>
      <c r="BG230" s="71">
        <v>80.227233999999996</v>
      </c>
      <c r="BI230" s="52" t="s">
        <v>124</v>
      </c>
      <c r="BS230" s="51" t="s">
        <v>656</v>
      </c>
      <c r="BX230" s="51" t="s">
        <v>1012</v>
      </c>
      <c r="CW230" s="51" t="s">
        <v>653</v>
      </c>
      <c r="DG230" s="69"/>
      <c r="DH230" s="69" t="s">
        <v>850</v>
      </c>
      <c r="DI230" s="69" t="s">
        <v>851</v>
      </c>
      <c r="DQ230" s="51" t="s">
        <v>656</v>
      </c>
      <c r="DV230" s="52" t="s">
        <v>124</v>
      </c>
      <c r="EA230" s="52" t="s">
        <v>3812</v>
      </c>
      <c r="EF230" s="51" t="s">
        <v>710</v>
      </c>
      <c r="EP230" s="51" t="s">
        <v>658</v>
      </c>
      <c r="EZ230" s="51" t="s">
        <v>633</v>
      </c>
      <c r="FO230" s="51" t="s">
        <v>656</v>
      </c>
      <c r="FY230" s="52" t="s">
        <v>124</v>
      </c>
      <c r="GD230" s="52">
        <v>0</v>
      </c>
      <c r="GI230" s="52" t="s">
        <v>124</v>
      </c>
      <c r="GN230" s="52">
        <v>431.32</v>
      </c>
      <c r="GS230" s="52" t="s">
        <v>124</v>
      </c>
      <c r="GX230" s="52" t="s">
        <v>2394</v>
      </c>
      <c r="HC230" s="52" t="s">
        <v>652</v>
      </c>
      <c r="HH230" s="51" t="s">
        <v>651</v>
      </c>
      <c r="HW230" s="51" t="s">
        <v>655</v>
      </c>
      <c r="IB230" s="51" t="s">
        <v>87</v>
      </c>
      <c r="IQ230" s="51" t="s">
        <v>658</v>
      </c>
      <c r="JB230" s="51" t="s">
        <v>651</v>
      </c>
      <c r="JF230" s="52" t="s">
        <v>124</v>
      </c>
      <c r="JK230" s="69"/>
      <c r="JL230" s="69" t="s">
        <v>603</v>
      </c>
      <c r="JM230" s="69" t="s">
        <v>184</v>
      </c>
      <c r="JN230" s="69" t="s">
        <v>604</v>
      </c>
      <c r="JO230" s="69" t="s">
        <v>605</v>
      </c>
      <c r="JP230" s="52" t="s">
        <v>124</v>
      </c>
      <c r="JZ230" s="51" t="s">
        <v>726</v>
      </c>
      <c r="KE230" s="52" t="s">
        <v>12582</v>
      </c>
      <c r="KJ230" s="73" t="s">
        <v>676</v>
      </c>
      <c r="KK230" s="71">
        <v>0</v>
      </c>
      <c r="KL230" s="71">
        <v>0</v>
      </c>
      <c r="KM230" s="71">
        <v>0</v>
      </c>
      <c r="KN230" s="71">
        <v>0</v>
      </c>
    </row>
    <row r="231" spans="1:300" ht="72.5" thickBot="1">
      <c r="F231" s="52" t="s">
        <v>661</v>
      </c>
      <c r="K231" s="52" t="s">
        <v>124</v>
      </c>
      <c r="Z231" s="51" t="s">
        <v>687</v>
      </c>
      <c r="AE231" s="51" t="s">
        <v>656</v>
      </c>
      <c r="AF231"/>
      <c r="AG231"/>
      <c r="AH231"/>
      <c r="AI231"/>
      <c r="AY231" s="52">
        <v>81401.34</v>
      </c>
      <c r="BD231" s="70" t="s">
        <v>7057</v>
      </c>
      <c r="BE231" s="70">
        <v>0</v>
      </c>
      <c r="BF231" s="70">
        <v>10.817409</v>
      </c>
      <c r="BG231" s="70">
        <v>78.683678999999998</v>
      </c>
      <c r="BN231" s="51" t="s">
        <v>688</v>
      </c>
      <c r="BS231" s="52" t="s">
        <v>124</v>
      </c>
      <c r="BX231" s="52" t="s">
        <v>8139</v>
      </c>
      <c r="CM231" s="51" t="s">
        <v>683</v>
      </c>
      <c r="CW231" s="52">
        <v>6935</v>
      </c>
      <c r="DG231" s="72" t="s">
        <v>101</v>
      </c>
      <c r="DH231" s="70" t="s">
        <v>12408</v>
      </c>
      <c r="DI231" s="70" t="s">
        <v>12409</v>
      </c>
      <c r="DL231" s="51" t="s">
        <v>1606</v>
      </c>
      <c r="DQ231" s="52" t="s">
        <v>124</v>
      </c>
      <c r="EF231" s="52" t="s">
        <v>711</v>
      </c>
      <c r="EK231" s="51" t="s">
        <v>658</v>
      </c>
      <c r="EP231" s="52" t="s">
        <v>124</v>
      </c>
      <c r="EU231" s="51" t="s">
        <v>667</v>
      </c>
      <c r="EZ231" s="52" t="s">
        <v>3812</v>
      </c>
      <c r="FE231" s="51" t="s">
        <v>654</v>
      </c>
      <c r="FJ231" s="51" t="s">
        <v>633</v>
      </c>
      <c r="FO231" s="52">
        <v>0</v>
      </c>
      <c r="FT231" s="51" t="s">
        <v>658</v>
      </c>
      <c r="HH231" s="52" t="s">
        <v>3049</v>
      </c>
      <c r="HM231" s="51" t="s">
        <v>98</v>
      </c>
      <c r="HR231" s="51" t="s">
        <v>657</v>
      </c>
      <c r="HW231" s="52">
        <v>0</v>
      </c>
      <c r="IB231" s="52">
        <v>53.114800000000002</v>
      </c>
      <c r="IQ231" s="52" t="s">
        <v>124</v>
      </c>
      <c r="JB231" s="52" t="s">
        <v>9955</v>
      </c>
      <c r="JK231" s="72" t="s">
        <v>606</v>
      </c>
      <c r="JL231" s="70">
        <v>760228</v>
      </c>
      <c r="JM231" s="70" t="s">
        <v>185</v>
      </c>
      <c r="JN231" s="70">
        <v>53</v>
      </c>
      <c r="JO231" s="70" t="s">
        <v>11434</v>
      </c>
      <c r="JU231" s="51" t="s">
        <v>658</v>
      </c>
      <c r="JZ231" s="52" t="s">
        <v>3001</v>
      </c>
      <c r="KJ231" s="72" t="s">
        <v>677</v>
      </c>
      <c r="KK231" s="70">
        <v>0</v>
      </c>
      <c r="KL231" s="70">
        <v>0</v>
      </c>
      <c r="KM231" s="70">
        <v>0</v>
      </c>
      <c r="KN231" s="70">
        <v>0</v>
      </c>
    </row>
    <row r="232" spans="1:300" ht="46.5" thickBot="1">
      <c r="A232" s="51" t="s">
        <v>658</v>
      </c>
      <c r="P232" s="51" t="s">
        <v>654</v>
      </c>
      <c r="U232" s="51" t="s">
        <v>633</v>
      </c>
      <c r="Z232" s="52">
        <v>77113</v>
      </c>
      <c r="AE232" s="52" t="s">
        <v>124</v>
      </c>
      <c r="AF232"/>
      <c r="AG232"/>
      <c r="AH232"/>
      <c r="AI232"/>
      <c r="AJ232" s="51" t="s">
        <v>654</v>
      </c>
      <c r="AO232" s="51" t="s">
        <v>665</v>
      </c>
      <c r="AT232" s="51" t="s">
        <v>98</v>
      </c>
      <c r="BD232" s="71" t="s">
        <v>7058</v>
      </c>
      <c r="BE232" s="71">
        <v>0</v>
      </c>
      <c r="BF232" s="71">
        <v>12.733402999999999</v>
      </c>
      <c r="BG232" s="71">
        <v>80.010341999999994</v>
      </c>
      <c r="BI232" s="51" t="s">
        <v>658</v>
      </c>
      <c r="BN232" s="52">
        <v>0</v>
      </c>
      <c r="CH232" s="51" t="s">
        <v>665</v>
      </c>
      <c r="CM232" s="52" t="s">
        <v>693</v>
      </c>
      <c r="DV232" s="51" t="s">
        <v>658</v>
      </c>
      <c r="EA232" s="51" t="s">
        <v>653</v>
      </c>
      <c r="EK232" s="52" t="s">
        <v>124</v>
      </c>
      <c r="EU232" s="52" t="s">
        <v>3189</v>
      </c>
      <c r="FE232" s="52">
        <v>0</v>
      </c>
      <c r="FJ232" s="52" t="s">
        <v>1307</v>
      </c>
      <c r="FT232" s="52" t="s">
        <v>124</v>
      </c>
      <c r="FY232" s="51" t="s">
        <v>98</v>
      </c>
      <c r="GD232" s="51" t="s">
        <v>656</v>
      </c>
      <c r="GI232" s="51" t="s">
        <v>657</v>
      </c>
      <c r="GN232" s="51" t="s">
        <v>654</v>
      </c>
      <c r="GS232" s="51" t="s">
        <v>657</v>
      </c>
      <c r="GX232" s="51" t="s">
        <v>633</v>
      </c>
      <c r="HC232" s="51" t="s">
        <v>633</v>
      </c>
      <c r="HM232" s="52" t="s">
        <v>420</v>
      </c>
      <c r="HR232" s="52" t="s">
        <v>124</v>
      </c>
      <c r="IG232" s="51" t="s">
        <v>849</v>
      </c>
      <c r="JF232" s="51" t="s">
        <v>658</v>
      </c>
      <c r="JK232" s="73" t="s">
        <v>607</v>
      </c>
      <c r="JL232" s="73"/>
      <c r="JM232" s="71" t="s">
        <v>124</v>
      </c>
      <c r="JN232" s="73"/>
      <c r="JO232" s="73"/>
      <c r="JP232" s="51" t="s">
        <v>656</v>
      </c>
      <c r="JU232" s="52" t="s">
        <v>124</v>
      </c>
      <c r="KJ232" s="73" t="s">
        <v>678</v>
      </c>
      <c r="KK232" s="71">
        <v>0</v>
      </c>
      <c r="KL232" s="71">
        <v>0</v>
      </c>
      <c r="KM232" s="71">
        <v>0</v>
      </c>
      <c r="KN232" s="71">
        <v>0</v>
      </c>
    </row>
    <row r="233" spans="1:300" ht="35" thickBot="1">
      <c r="A233" s="52" t="s">
        <v>124</v>
      </c>
      <c r="F233" s="51" t="s">
        <v>633</v>
      </c>
      <c r="K233" s="51" t="s">
        <v>658</v>
      </c>
      <c r="P233" s="52">
        <v>0</v>
      </c>
      <c r="U233" s="52" t="s">
        <v>1307</v>
      </c>
      <c r="AE233"/>
      <c r="AF233"/>
      <c r="AG233"/>
      <c r="AH233"/>
      <c r="AI233"/>
      <c r="AJ233" s="52">
        <v>0</v>
      </c>
      <c r="AY233" s="51" t="s">
        <v>688</v>
      </c>
      <c r="BD233" s="70" t="s">
        <v>7059</v>
      </c>
      <c r="BE233" s="70">
        <v>0</v>
      </c>
      <c r="BF233" s="70">
        <v>45.15</v>
      </c>
      <c r="BG233" s="70">
        <v>5.73</v>
      </c>
      <c r="BI233" s="52" t="s">
        <v>124</v>
      </c>
      <c r="BS233" s="51" t="s">
        <v>657</v>
      </c>
      <c r="BX233" s="51" t="s">
        <v>2066</v>
      </c>
      <c r="CW233" s="51" t="s">
        <v>654</v>
      </c>
      <c r="DL233" s="51" t="s">
        <v>87</v>
      </c>
      <c r="DQ233" s="51" t="s">
        <v>657</v>
      </c>
      <c r="DV233" s="52" t="s">
        <v>124</v>
      </c>
      <c r="EA233" s="52">
        <v>44321.25</v>
      </c>
      <c r="EF233" s="51" t="s">
        <v>712</v>
      </c>
      <c r="EP233" s="51" t="s">
        <v>98</v>
      </c>
      <c r="EZ233" s="51" t="s">
        <v>653</v>
      </c>
      <c r="FO233" s="51" t="s">
        <v>657</v>
      </c>
      <c r="FY233" s="52" t="s">
        <v>9519</v>
      </c>
      <c r="GD233" s="52">
        <v>0</v>
      </c>
      <c r="GI233" s="52" t="s">
        <v>124</v>
      </c>
      <c r="GN233" s="52">
        <v>0</v>
      </c>
      <c r="GS233" s="52" t="s">
        <v>124</v>
      </c>
      <c r="GX233" s="52" t="s">
        <v>1307</v>
      </c>
      <c r="HC233" s="52" t="s">
        <v>638</v>
      </c>
      <c r="HH233" s="51" t="s">
        <v>633</v>
      </c>
      <c r="HW233" s="51" t="s">
        <v>656</v>
      </c>
      <c r="IB233" s="51" t="s">
        <v>666</v>
      </c>
      <c r="IG233" s="69"/>
      <c r="IH233" s="69" t="s">
        <v>850</v>
      </c>
      <c r="II233" s="69" t="s">
        <v>851</v>
      </c>
      <c r="IL233" s="51" t="s">
        <v>651</v>
      </c>
      <c r="IQ233" s="51" t="s">
        <v>98</v>
      </c>
      <c r="IV233" s="51" t="s">
        <v>651</v>
      </c>
      <c r="JB233" s="51" t="s">
        <v>633</v>
      </c>
      <c r="JF233" s="52" t="s">
        <v>124</v>
      </c>
      <c r="JK233" s="72" t="s">
        <v>608</v>
      </c>
      <c r="JL233" s="72"/>
      <c r="JM233" s="70" t="s">
        <v>124</v>
      </c>
      <c r="JN233" s="72"/>
      <c r="JO233" s="72"/>
      <c r="JP233" s="52" t="s">
        <v>124</v>
      </c>
      <c r="JZ233" s="50" t="s">
        <v>737</v>
      </c>
      <c r="KJ233" s="50" t="s">
        <v>679</v>
      </c>
    </row>
    <row r="234" spans="1:300" ht="24.5" thickBot="1">
      <c r="F234" s="52" t="s">
        <v>1307</v>
      </c>
      <c r="K234" s="52" t="s">
        <v>124</v>
      </c>
      <c r="Z234" s="51" t="s">
        <v>688</v>
      </c>
      <c r="AE234" s="51" t="s">
        <v>657</v>
      </c>
      <c r="AF234"/>
      <c r="AG234"/>
      <c r="AH234"/>
      <c r="AI234"/>
      <c r="AO234" s="51" t="s">
        <v>659</v>
      </c>
      <c r="AY234" s="52">
        <v>0</v>
      </c>
      <c r="BD234" s="71" t="s">
        <v>7060</v>
      </c>
      <c r="BE234" s="71">
        <v>46.73</v>
      </c>
      <c r="BF234" s="71">
        <v>19.174849999999999</v>
      </c>
      <c r="BG234" s="71">
        <v>72.992304000000004</v>
      </c>
      <c r="BN234" s="51" t="s">
        <v>98</v>
      </c>
      <c r="BS234" s="52" t="s">
        <v>124</v>
      </c>
      <c r="BX234" s="52">
        <v>12.81</v>
      </c>
      <c r="CH234" s="51" t="s">
        <v>663</v>
      </c>
      <c r="CM234" s="51" t="s">
        <v>685</v>
      </c>
      <c r="CW234" s="52" t="s">
        <v>124</v>
      </c>
      <c r="DL234" s="52">
        <v>2.49E-3</v>
      </c>
      <c r="DQ234" s="52" t="s">
        <v>124</v>
      </c>
      <c r="EF234" s="52" t="s">
        <v>1337</v>
      </c>
      <c r="EK234" s="51" t="s">
        <v>98</v>
      </c>
      <c r="EP234" s="52" t="s">
        <v>2773</v>
      </c>
      <c r="EU234" s="51" t="s">
        <v>98</v>
      </c>
      <c r="EZ234" s="52">
        <v>5709</v>
      </c>
      <c r="FE234" s="51" t="s">
        <v>655</v>
      </c>
      <c r="FJ234" s="51" t="s">
        <v>653</v>
      </c>
      <c r="FO234" s="52" t="s">
        <v>124</v>
      </c>
      <c r="FT234" s="51" t="s">
        <v>98</v>
      </c>
      <c r="HH234" s="52" t="s">
        <v>638</v>
      </c>
      <c r="HR234" s="51" t="s">
        <v>658</v>
      </c>
      <c r="HW234" s="52">
        <v>2317</v>
      </c>
      <c r="IB234" s="52" t="s">
        <v>2782</v>
      </c>
      <c r="IG234" s="72" t="s">
        <v>101</v>
      </c>
      <c r="IH234" s="70" t="s">
        <v>10870</v>
      </c>
      <c r="II234" s="70" t="s">
        <v>10871</v>
      </c>
      <c r="IL234" s="52" t="s">
        <v>652</v>
      </c>
      <c r="IQ234" s="52" t="s">
        <v>11030</v>
      </c>
      <c r="IV234" s="52" t="s">
        <v>663</v>
      </c>
      <c r="JB234" s="52" t="s">
        <v>638</v>
      </c>
      <c r="JK234" s="73" t="s">
        <v>609</v>
      </c>
      <c r="JL234" s="73"/>
      <c r="JM234" s="71" t="s">
        <v>124</v>
      </c>
      <c r="JN234" s="73"/>
      <c r="JO234" s="73"/>
      <c r="JU234" s="51" t="s">
        <v>98</v>
      </c>
      <c r="KE234" s="50" t="s">
        <v>695</v>
      </c>
    </row>
    <row r="235" spans="1:300" ht="16.5" thickBot="1">
      <c r="A235" s="51" t="s">
        <v>98</v>
      </c>
      <c r="P235" s="51" t="s">
        <v>655</v>
      </c>
      <c r="U235" s="51" t="s">
        <v>653</v>
      </c>
      <c r="Z235" s="52">
        <v>0</v>
      </c>
      <c r="AE235" s="52" t="s">
        <v>124</v>
      </c>
      <c r="AF235"/>
      <c r="AG235"/>
      <c r="AH235"/>
      <c r="AI235"/>
      <c r="AJ235" s="51" t="s">
        <v>655</v>
      </c>
      <c r="BD235" s="70" t="s">
        <v>7061</v>
      </c>
      <c r="BE235" s="70">
        <v>0</v>
      </c>
      <c r="BF235" s="70">
        <v>11.664586</v>
      </c>
      <c r="BG235" s="70">
        <v>78.130816999999993</v>
      </c>
      <c r="BI235" s="51" t="s">
        <v>98</v>
      </c>
      <c r="BN235" s="52" t="s">
        <v>7771</v>
      </c>
      <c r="CM235" s="52" t="s">
        <v>694</v>
      </c>
      <c r="DV235" s="51" t="s">
        <v>98</v>
      </c>
      <c r="EA235" s="51" t="s">
        <v>654</v>
      </c>
      <c r="EK235" s="52" t="s">
        <v>3365</v>
      </c>
      <c r="EU235" s="52" t="s">
        <v>3190</v>
      </c>
      <c r="FE235" s="52">
        <v>1500</v>
      </c>
      <c r="FJ235" s="52">
        <v>2101.11</v>
      </c>
      <c r="GD235" s="51" t="s">
        <v>657</v>
      </c>
      <c r="GI235" s="51" t="s">
        <v>658</v>
      </c>
      <c r="GN235" s="51" t="s">
        <v>655</v>
      </c>
      <c r="GS235" s="51" t="s">
        <v>658</v>
      </c>
      <c r="GX235" s="51" t="s">
        <v>653</v>
      </c>
      <c r="HC235" s="51" t="s">
        <v>653</v>
      </c>
      <c r="HR235" s="52" t="s">
        <v>124</v>
      </c>
      <c r="JF235" s="51" t="s">
        <v>98</v>
      </c>
      <c r="JK235" s="72" t="s">
        <v>610</v>
      </c>
      <c r="JL235" s="72"/>
      <c r="JM235" s="70" t="s">
        <v>124</v>
      </c>
      <c r="JN235" s="72"/>
      <c r="JO235" s="72"/>
      <c r="JP235" s="51" t="s">
        <v>657</v>
      </c>
    </row>
    <row r="236" spans="1:300" ht="24.5" thickBot="1">
      <c r="F236" s="51" t="s">
        <v>653</v>
      </c>
      <c r="K236" s="51" t="s">
        <v>98</v>
      </c>
      <c r="P236" s="52">
        <v>0</v>
      </c>
      <c r="U236" s="52">
        <v>123576</v>
      </c>
      <c r="AE236"/>
      <c r="AF236"/>
      <c r="AG236"/>
      <c r="AH236"/>
      <c r="AI236"/>
      <c r="AJ236" s="52">
        <v>256</v>
      </c>
      <c r="AO236" s="51" t="s">
        <v>87</v>
      </c>
      <c r="AT236" s="50" t="s">
        <v>664</v>
      </c>
      <c r="AY236" s="51" t="s">
        <v>98</v>
      </c>
      <c r="BD236" s="71" t="s">
        <v>7062</v>
      </c>
      <c r="BE236" s="71">
        <v>0</v>
      </c>
      <c r="BF236" s="71">
        <v>19.175547000000002</v>
      </c>
      <c r="BG236" s="71">
        <v>72.990241999999995</v>
      </c>
      <c r="BI236" s="52" t="s">
        <v>7634</v>
      </c>
      <c r="BS236" s="51" t="s">
        <v>658</v>
      </c>
      <c r="BX236" s="51" t="s">
        <v>2067</v>
      </c>
      <c r="CH236" s="51" t="s">
        <v>87</v>
      </c>
      <c r="CW236" s="51" t="s">
        <v>655</v>
      </c>
      <c r="DL236" s="51" t="s">
        <v>666</v>
      </c>
      <c r="DQ236" s="51" t="s">
        <v>658</v>
      </c>
      <c r="EA236" s="52" t="s">
        <v>124</v>
      </c>
      <c r="EF236" s="51" t="s">
        <v>714</v>
      </c>
      <c r="EZ236" s="51" t="s">
        <v>654</v>
      </c>
      <c r="FO236" s="51" t="s">
        <v>658</v>
      </c>
      <c r="GD236" s="52">
        <v>0</v>
      </c>
      <c r="GI236" s="52">
        <v>0</v>
      </c>
      <c r="GN236" s="52">
        <v>431.32</v>
      </c>
      <c r="GS236" s="52" t="s">
        <v>124</v>
      </c>
      <c r="GX236" s="52">
        <v>1482.29</v>
      </c>
      <c r="HC236" s="52">
        <v>61978</v>
      </c>
      <c r="HH236" s="51" t="s">
        <v>653</v>
      </c>
      <c r="HM236" s="51" t="s">
        <v>651</v>
      </c>
      <c r="HW236" s="51" t="s">
        <v>657</v>
      </c>
      <c r="IB236" s="51" t="s">
        <v>667</v>
      </c>
      <c r="IL236" s="51" t="s">
        <v>633</v>
      </c>
      <c r="IV236" s="51" t="s">
        <v>633</v>
      </c>
      <c r="JB236" s="51" t="s">
        <v>653</v>
      </c>
      <c r="JK236" s="73" t="s">
        <v>611</v>
      </c>
      <c r="JL236" s="73"/>
      <c r="JM236" s="71" t="s">
        <v>124</v>
      </c>
      <c r="JN236" s="73"/>
      <c r="JO236" s="73"/>
      <c r="JP236" s="52" t="s">
        <v>124</v>
      </c>
      <c r="JZ236" s="50" t="s">
        <v>738</v>
      </c>
      <c r="KJ236" s="51" t="s">
        <v>680</v>
      </c>
    </row>
    <row r="237" spans="1:300" ht="23.5" thickBot="1">
      <c r="F237" s="52">
        <v>24772</v>
      </c>
      <c r="Z237" s="51" t="s">
        <v>98</v>
      </c>
      <c r="AE237" s="51" t="s">
        <v>658</v>
      </c>
      <c r="AF237"/>
      <c r="AG237"/>
      <c r="AH237"/>
      <c r="AI237"/>
      <c r="AO237" s="52">
        <v>10.210000000000001</v>
      </c>
      <c r="AY237" s="52" t="s">
        <v>6664</v>
      </c>
      <c r="BD237" s="70" t="s">
        <v>7063</v>
      </c>
      <c r="BE237" s="70">
        <v>0</v>
      </c>
      <c r="BF237" s="70">
        <v>12.971169</v>
      </c>
      <c r="BG237" s="70">
        <v>77.716956999999994</v>
      </c>
      <c r="BS237" s="52" t="s">
        <v>124</v>
      </c>
      <c r="BX237" s="52">
        <v>111919.6001</v>
      </c>
      <c r="CH237" s="52">
        <v>10.243</v>
      </c>
      <c r="CM237" s="51" t="s">
        <v>687</v>
      </c>
      <c r="CW237" s="52" t="s">
        <v>124</v>
      </c>
      <c r="DL237" s="52" t="s">
        <v>8910</v>
      </c>
      <c r="DQ237" s="52" t="s">
        <v>124</v>
      </c>
      <c r="EF237" s="74" t="s">
        <v>1807</v>
      </c>
      <c r="EU237" s="50" t="s">
        <v>669</v>
      </c>
      <c r="EZ237" s="52">
        <v>0</v>
      </c>
      <c r="FE237" s="51" t="s">
        <v>656</v>
      </c>
      <c r="FJ237" s="51" t="s">
        <v>654</v>
      </c>
      <c r="FO237" s="52" t="s">
        <v>124</v>
      </c>
      <c r="FY237" s="51" t="s">
        <v>651</v>
      </c>
      <c r="HH237" s="52">
        <v>35806</v>
      </c>
      <c r="HM237" s="52" t="s">
        <v>3048</v>
      </c>
      <c r="HR237" s="51" t="s">
        <v>98</v>
      </c>
      <c r="HW237" s="52" t="s">
        <v>124</v>
      </c>
      <c r="IB237" s="52" t="s">
        <v>10844</v>
      </c>
      <c r="IL237" s="52" t="s">
        <v>1307</v>
      </c>
      <c r="IV237" s="52" t="s">
        <v>638</v>
      </c>
      <c r="JB237" s="52">
        <v>139</v>
      </c>
      <c r="JK237" s="72" t="s">
        <v>612</v>
      </c>
      <c r="JL237" s="72"/>
      <c r="JM237" s="70" t="s">
        <v>124</v>
      </c>
      <c r="JN237" s="72"/>
      <c r="JO237" s="72"/>
      <c r="KE237" s="50" t="s">
        <v>696</v>
      </c>
    </row>
    <row r="238" spans="1:300" ht="23.5" thickBot="1">
      <c r="P238" s="51" t="s">
        <v>656</v>
      </c>
      <c r="U238" s="51" t="s">
        <v>654</v>
      </c>
      <c r="Z238" s="52" t="s">
        <v>4106</v>
      </c>
      <c r="AE238" s="52" t="s">
        <v>124</v>
      </c>
      <c r="AF238"/>
      <c r="AG238"/>
      <c r="AH238"/>
      <c r="AI238"/>
      <c r="AJ238" s="51" t="s">
        <v>656</v>
      </c>
      <c r="BD238" s="71" t="s">
        <v>7064</v>
      </c>
      <c r="BE238" s="71">
        <v>0</v>
      </c>
      <c r="BF238" s="71">
        <v>13.024051999999999</v>
      </c>
      <c r="BG238" s="71">
        <v>80.177207999999993</v>
      </c>
      <c r="CM238" s="52">
        <v>18561.8</v>
      </c>
      <c r="EA238" s="51" t="s">
        <v>655</v>
      </c>
      <c r="EP238" s="51" t="s">
        <v>651</v>
      </c>
      <c r="FE238" s="52">
        <v>0</v>
      </c>
      <c r="FJ238" s="52" t="s">
        <v>124</v>
      </c>
      <c r="FT238" s="51" t="s">
        <v>651</v>
      </c>
      <c r="FY238" s="52" t="s">
        <v>3048</v>
      </c>
      <c r="GD238" s="51" t="s">
        <v>658</v>
      </c>
      <c r="GI238" s="51" t="s">
        <v>98</v>
      </c>
      <c r="GN238" s="51" t="s">
        <v>656</v>
      </c>
      <c r="GS238" s="51" t="s">
        <v>98</v>
      </c>
      <c r="GX238" s="51" t="s">
        <v>654</v>
      </c>
      <c r="HC238" s="51" t="s">
        <v>654</v>
      </c>
      <c r="IQ238" s="51" t="s">
        <v>651</v>
      </c>
      <c r="JK238" s="73" t="s">
        <v>613</v>
      </c>
      <c r="JL238" s="73"/>
      <c r="JM238" s="71" t="s">
        <v>124</v>
      </c>
      <c r="JN238" s="73"/>
      <c r="JO238" s="73"/>
      <c r="JP238" s="51" t="s">
        <v>658</v>
      </c>
      <c r="JU238" s="51" t="s">
        <v>651</v>
      </c>
      <c r="KJ238" s="50" t="s">
        <v>695</v>
      </c>
    </row>
    <row r="239" spans="1:300" ht="46.5" thickBot="1">
      <c r="A239" s="51" t="s">
        <v>651</v>
      </c>
      <c r="F239" s="51" t="s">
        <v>654</v>
      </c>
      <c r="P239" s="52" t="s">
        <v>124</v>
      </c>
      <c r="U239" s="52" t="s">
        <v>124</v>
      </c>
      <c r="AE239"/>
      <c r="AF239"/>
      <c r="AG239"/>
      <c r="AH239"/>
      <c r="AI239"/>
      <c r="AJ239" s="52" t="s">
        <v>124</v>
      </c>
      <c r="AO239" s="51" t="s">
        <v>666</v>
      </c>
      <c r="AT239" s="51" t="s">
        <v>665</v>
      </c>
      <c r="BD239" s="70" t="s">
        <v>7065</v>
      </c>
      <c r="BE239" s="70">
        <v>0</v>
      </c>
      <c r="BF239" s="70">
        <v>12.822471999999999</v>
      </c>
      <c r="BG239" s="70">
        <v>80.221802999999994</v>
      </c>
      <c r="BN239" s="51" t="s">
        <v>681</v>
      </c>
      <c r="BS239" s="51" t="s">
        <v>98</v>
      </c>
      <c r="BX239" s="51" t="s">
        <v>2069</v>
      </c>
      <c r="CH239" s="51" t="s">
        <v>666</v>
      </c>
      <c r="CW239" s="51" t="s">
        <v>656</v>
      </c>
      <c r="DL239" s="51" t="s">
        <v>667</v>
      </c>
      <c r="DQ239" s="51" t="s">
        <v>98</v>
      </c>
      <c r="DV239" s="51" t="s">
        <v>651</v>
      </c>
      <c r="EA239" s="52">
        <v>0</v>
      </c>
      <c r="EF239" s="51" t="s">
        <v>715</v>
      </c>
      <c r="EK239" s="50" t="s">
        <v>664</v>
      </c>
      <c r="EP239" s="52" t="s">
        <v>1309</v>
      </c>
      <c r="EZ239" s="51" t="s">
        <v>655</v>
      </c>
      <c r="FO239" s="51" t="s">
        <v>98</v>
      </c>
      <c r="FT239" s="52" t="s">
        <v>1604</v>
      </c>
      <c r="GD239" s="52" t="s">
        <v>124</v>
      </c>
      <c r="GI239" s="52" t="s">
        <v>35</v>
      </c>
      <c r="GN239" s="52" t="s">
        <v>124</v>
      </c>
      <c r="GX239" s="52" t="s">
        <v>124</v>
      </c>
      <c r="HC239" s="52" t="s">
        <v>124</v>
      </c>
      <c r="HH239" s="51" t="s">
        <v>654</v>
      </c>
      <c r="HM239" s="51" t="s">
        <v>633</v>
      </c>
      <c r="HW239" s="51" t="s">
        <v>658</v>
      </c>
      <c r="IB239" s="51" t="s">
        <v>98</v>
      </c>
      <c r="IL239" s="51" t="s">
        <v>653</v>
      </c>
      <c r="IQ239" s="52" t="s">
        <v>660</v>
      </c>
      <c r="IV239" s="51" t="s">
        <v>653</v>
      </c>
      <c r="JB239" s="51" t="s">
        <v>654</v>
      </c>
      <c r="JF239" s="51" t="s">
        <v>651</v>
      </c>
      <c r="JK239" s="72" t="s">
        <v>614</v>
      </c>
      <c r="JL239" s="72"/>
      <c r="JM239" s="70" t="s">
        <v>124</v>
      </c>
      <c r="JN239" s="72"/>
      <c r="JO239" s="72"/>
      <c r="JP239" s="52" t="s">
        <v>124</v>
      </c>
      <c r="JU239" s="52" t="s">
        <v>11543</v>
      </c>
      <c r="JZ239" s="51" t="s">
        <v>739</v>
      </c>
    </row>
    <row r="240" spans="1:300" ht="16.5" thickBot="1">
      <c r="A240" s="52" t="s">
        <v>2394</v>
      </c>
      <c r="F240" s="52">
        <v>0</v>
      </c>
      <c r="K240" s="51" t="s">
        <v>651</v>
      </c>
      <c r="AE240" s="51" t="s">
        <v>98</v>
      </c>
      <c r="AF240"/>
      <c r="AG240"/>
      <c r="AH240"/>
      <c r="AI240"/>
      <c r="AO240" s="52" t="s">
        <v>2058</v>
      </c>
      <c r="BD240" s="71" t="s">
        <v>7066</v>
      </c>
      <c r="BE240" s="71">
        <v>0</v>
      </c>
      <c r="BF240" s="71">
        <v>17.446586</v>
      </c>
      <c r="BG240" s="71">
        <v>78.369073</v>
      </c>
      <c r="BI240" s="51" t="s">
        <v>651</v>
      </c>
      <c r="BN240" s="52" t="s">
        <v>689</v>
      </c>
      <c r="BX240" s="52">
        <v>8736</v>
      </c>
      <c r="CH240" s="52" t="s">
        <v>2775</v>
      </c>
      <c r="CM240" s="51" t="s">
        <v>688</v>
      </c>
      <c r="CW240" s="52" t="s">
        <v>124</v>
      </c>
      <c r="DL240" s="52" t="s">
        <v>8911</v>
      </c>
      <c r="DV240" s="52" t="s">
        <v>663</v>
      </c>
      <c r="EF240" s="52" t="s">
        <v>1808</v>
      </c>
      <c r="EU240" s="51" t="s">
        <v>670</v>
      </c>
      <c r="EZ240" s="52">
        <v>1709</v>
      </c>
      <c r="FE240" s="51" t="s">
        <v>657</v>
      </c>
      <c r="FJ240" s="51" t="s">
        <v>655</v>
      </c>
      <c r="FO240" s="52" t="s">
        <v>9287</v>
      </c>
      <c r="FY240" s="51" t="s">
        <v>633</v>
      </c>
      <c r="HH240" s="52">
        <v>0</v>
      </c>
      <c r="HM240" s="52" t="s">
        <v>1307</v>
      </c>
      <c r="HW240" s="52">
        <v>0</v>
      </c>
      <c r="IB240" s="52" t="s">
        <v>10846</v>
      </c>
      <c r="IL240" s="52">
        <v>52085.5</v>
      </c>
      <c r="IV240" s="52">
        <v>2160</v>
      </c>
      <c r="JB240" s="52">
        <v>0</v>
      </c>
      <c r="JF240" s="52" t="s">
        <v>660</v>
      </c>
      <c r="JK240" s="73" t="s">
        <v>615</v>
      </c>
      <c r="JL240" s="73"/>
      <c r="JM240" s="71" t="s">
        <v>124</v>
      </c>
      <c r="JN240" s="73"/>
      <c r="JO240" s="73"/>
      <c r="JZ240" s="52" t="s">
        <v>1354</v>
      </c>
      <c r="KE240" s="51" t="s">
        <v>697</v>
      </c>
    </row>
    <row r="241" spans="1:297" ht="104" thickBot="1">
      <c r="K241" s="52" t="s">
        <v>2394</v>
      </c>
      <c r="P241" s="51" t="s">
        <v>657</v>
      </c>
      <c r="U241" s="51" t="s">
        <v>655</v>
      </c>
      <c r="AE241"/>
      <c r="AF241"/>
      <c r="AG241"/>
      <c r="AH241"/>
      <c r="AI241"/>
      <c r="AJ241" s="51" t="s">
        <v>657</v>
      </c>
      <c r="AT241" s="51" t="s">
        <v>663</v>
      </c>
      <c r="AY241" s="51" t="s">
        <v>681</v>
      </c>
      <c r="BD241" s="70" t="s">
        <v>7067</v>
      </c>
      <c r="BE241" s="70">
        <v>0</v>
      </c>
      <c r="BF241" s="70">
        <v>17.404633</v>
      </c>
      <c r="BG241" s="70">
        <v>78.318100000000001</v>
      </c>
      <c r="BI241" s="52" t="s">
        <v>7635</v>
      </c>
      <c r="CM241" s="52">
        <v>0</v>
      </c>
      <c r="EA241" s="51" t="s">
        <v>656</v>
      </c>
      <c r="EP241" s="51" t="s">
        <v>633</v>
      </c>
      <c r="EU241" s="69"/>
      <c r="EV241" s="69" t="s">
        <v>671</v>
      </c>
      <c r="EW241" s="69" t="s">
        <v>672</v>
      </c>
      <c r="EX241" s="69" t="s">
        <v>673</v>
      </c>
      <c r="EY241" s="124" t="s">
        <v>674</v>
      </c>
      <c r="FE241" s="52">
        <v>0</v>
      </c>
      <c r="FJ241" s="52">
        <v>0</v>
      </c>
      <c r="FT241" s="51" t="s">
        <v>633</v>
      </c>
      <c r="FY241" s="52" t="s">
        <v>1307</v>
      </c>
      <c r="GD241" s="51" t="s">
        <v>98</v>
      </c>
      <c r="GN241" s="51" t="s">
        <v>657</v>
      </c>
      <c r="GX241" s="51" t="s">
        <v>655</v>
      </c>
      <c r="HC241" s="51" t="s">
        <v>655</v>
      </c>
      <c r="HR241" s="51" t="s">
        <v>651</v>
      </c>
      <c r="IQ241" s="51" t="s">
        <v>633</v>
      </c>
      <c r="JK241" s="72" t="s">
        <v>36</v>
      </c>
      <c r="JL241" s="72"/>
      <c r="JM241" s="70" t="s">
        <v>124</v>
      </c>
      <c r="JN241" s="72"/>
      <c r="JO241" s="72"/>
      <c r="JP241" s="51" t="s">
        <v>98</v>
      </c>
      <c r="JU241" s="51" t="s">
        <v>633</v>
      </c>
      <c r="KJ241" s="50" t="s">
        <v>696</v>
      </c>
    </row>
    <row r="242" spans="1:297" ht="17" thickBot="1">
      <c r="A242" s="51" t="s">
        <v>633</v>
      </c>
      <c r="F242" s="51" t="s">
        <v>655</v>
      </c>
      <c r="P242" s="52" t="s">
        <v>124</v>
      </c>
      <c r="U242" s="52">
        <v>0</v>
      </c>
      <c r="Z242" s="51" t="s">
        <v>681</v>
      </c>
      <c r="AE242"/>
      <c r="AF242"/>
      <c r="AG242"/>
      <c r="AH242"/>
      <c r="AI242"/>
      <c r="AJ242" s="52" t="s">
        <v>124</v>
      </c>
      <c r="AO242" s="51" t="s">
        <v>667</v>
      </c>
      <c r="AY242" s="52" t="s">
        <v>6665</v>
      </c>
      <c r="BD242" s="71" t="s">
        <v>7068</v>
      </c>
      <c r="BE242" s="71">
        <v>0</v>
      </c>
      <c r="BF242" s="71">
        <v>19.124803</v>
      </c>
      <c r="BG242" s="71">
        <v>72.874647999999993</v>
      </c>
      <c r="BN242" s="51" t="s">
        <v>683</v>
      </c>
      <c r="BX242" s="51" t="s">
        <v>183</v>
      </c>
      <c r="CH242" s="51" t="s">
        <v>667</v>
      </c>
      <c r="CW242" s="51" t="s">
        <v>657</v>
      </c>
      <c r="DL242" s="51" t="s">
        <v>98</v>
      </c>
      <c r="DV242" s="51" t="s">
        <v>633</v>
      </c>
      <c r="EA242" s="52" t="s">
        <v>124</v>
      </c>
      <c r="EF242" s="51" t="s">
        <v>716</v>
      </c>
      <c r="EK242" s="51" t="s">
        <v>665</v>
      </c>
      <c r="EP242" s="52" t="s">
        <v>638</v>
      </c>
      <c r="EU242" s="72" t="s">
        <v>675</v>
      </c>
      <c r="EV242" s="70">
        <v>1001</v>
      </c>
      <c r="EW242" s="70">
        <v>1001</v>
      </c>
      <c r="EX242" s="70">
        <v>938</v>
      </c>
      <c r="EY242" s="125">
        <v>938</v>
      </c>
      <c r="EZ242" s="51" t="s">
        <v>656</v>
      </c>
      <c r="FT242" s="52" t="s">
        <v>3812</v>
      </c>
      <c r="GD242" s="52" t="s">
        <v>5618</v>
      </c>
      <c r="GN242" s="52" t="s">
        <v>124</v>
      </c>
      <c r="GS242" s="51" t="s">
        <v>651</v>
      </c>
      <c r="HC242" s="52" t="s">
        <v>124</v>
      </c>
      <c r="HH242" s="51" t="s">
        <v>655</v>
      </c>
      <c r="HM242" s="51" t="s">
        <v>653</v>
      </c>
      <c r="HR242" s="52" t="s">
        <v>662</v>
      </c>
      <c r="HW242" s="51" t="s">
        <v>98</v>
      </c>
      <c r="IB242" s="50" t="s">
        <v>669</v>
      </c>
      <c r="IL242" s="51" t="s">
        <v>654</v>
      </c>
      <c r="IQ242" s="52" t="s">
        <v>1307</v>
      </c>
      <c r="IV242" s="51" t="s">
        <v>654</v>
      </c>
      <c r="JB242" s="51" t="s">
        <v>655</v>
      </c>
      <c r="JF242" s="51" t="s">
        <v>633</v>
      </c>
      <c r="JK242" s="50" t="s">
        <v>616</v>
      </c>
      <c r="JU242" s="52" t="s">
        <v>638</v>
      </c>
      <c r="JZ242" s="50" t="s">
        <v>755</v>
      </c>
      <c r="KE242" s="51" t="s">
        <v>1012</v>
      </c>
    </row>
    <row r="243" spans="1:297" ht="17" thickBot="1">
      <c r="A243" s="52" t="s">
        <v>638</v>
      </c>
      <c r="F243" s="52">
        <v>0</v>
      </c>
      <c r="K243" s="51" t="s">
        <v>633</v>
      </c>
      <c r="Z243" s="52" t="s">
        <v>1324</v>
      </c>
      <c r="AE243"/>
      <c r="AF243"/>
      <c r="AG243"/>
      <c r="AH243"/>
      <c r="AI243"/>
      <c r="AO243" s="52" t="s">
        <v>12204</v>
      </c>
      <c r="AT243" s="51" t="s">
        <v>87</v>
      </c>
      <c r="BD243" s="70" t="s">
        <v>7069</v>
      </c>
      <c r="BE243" s="70">
        <v>0</v>
      </c>
      <c r="BF243" s="70">
        <v>19.113890000000001</v>
      </c>
      <c r="BG243" s="70">
        <v>72.878213000000002</v>
      </c>
      <c r="BI243" s="51" t="s">
        <v>633</v>
      </c>
      <c r="BN243" s="52" t="s">
        <v>690</v>
      </c>
      <c r="BS243" s="50" t="s">
        <v>664</v>
      </c>
      <c r="BX243" s="52">
        <v>36</v>
      </c>
      <c r="CH243" s="52" t="s">
        <v>12324</v>
      </c>
      <c r="CM243" s="51" t="s">
        <v>98</v>
      </c>
      <c r="CW243" s="52" t="s">
        <v>124</v>
      </c>
      <c r="DQ243" s="51" t="s">
        <v>651</v>
      </c>
      <c r="DV243" s="52" t="s">
        <v>638</v>
      </c>
      <c r="EF243" s="52" t="s">
        <v>1809</v>
      </c>
      <c r="EU243" s="73" t="s">
        <v>676</v>
      </c>
      <c r="EV243" s="71">
        <v>0</v>
      </c>
      <c r="EW243" s="71">
        <v>0</v>
      </c>
      <c r="EX243" s="71">
        <v>0</v>
      </c>
      <c r="EY243" s="139">
        <v>0</v>
      </c>
      <c r="EZ243" s="52">
        <v>0</v>
      </c>
      <c r="FE243" s="51" t="s">
        <v>658</v>
      </c>
      <c r="FJ243" s="51" t="s">
        <v>656</v>
      </c>
      <c r="FY243" s="51" t="s">
        <v>653</v>
      </c>
      <c r="GI243" s="51" t="s">
        <v>651</v>
      </c>
      <c r="GS243" s="52" t="s">
        <v>9955</v>
      </c>
      <c r="GX243" s="51" t="s">
        <v>656</v>
      </c>
      <c r="HH243" s="52">
        <v>0</v>
      </c>
      <c r="HM243" s="52">
        <v>3601</v>
      </c>
      <c r="IL243" s="52" t="s">
        <v>124</v>
      </c>
      <c r="IV243" s="52">
        <v>0</v>
      </c>
      <c r="JB243" s="52">
        <v>0</v>
      </c>
      <c r="JF243" s="52" t="s">
        <v>1307</v>
      </c>
      <c r="KE243" s="52" t="s">
        <v>3051</v>
      </c>
    </row>
    <row r="244" spans="1:297" ht="17" thickBot="1">
      <c r="K244" s="52" t="s">
        <v>638</v>
      </c>
      <c r="P244" s="51" t="s">
        <v>658</v>
      </c>
      <c r="U244" s="51" t="s">
        <v>656</v>
      </c>
      <c r="AE244" s="51" t="s">
        <v>651</v>
      </c>
      <c r="AF244"/>
      <c r="AG244"/>
      <c r="AH244"/>
      <c r="AI244"/>
      <c r="AJ244" s="51" t="s">
        <v>658</v>
      </c>
      <c r="AT244" s="52">
        <v>10.36</v>
      </c>
      <c r="AY244" s="51" t="s">
        <v>683</v>
      </c>
      <c r="BD244" s="71" t="s">
        <v>7070</v>
      </c>
      <c r="BE244" s="71">
        <v>61.82</v>
      </c>
      <c r="BF244" s="71">
        <v>19.174849999999999</v>
      </c>
      <c r="BG244" s="71">
        <v>72.992304000000004</v>
      </c>
      <c r="BI244" s="52" t="s">
        <v>1307</v>
      </c>
      <c r="CM244" s="52" t="s">
        <v>8449</v>
      </c>
      <c r="DL244" s="51" t="s">
        <v>2822</v>
      </c>
      <c r="DQ244" s="52" t="s">
        <v>1310</v>
      </c>
      <c r="EA244" s="51" t="s">
        <v>657</v>
      </c>
      <c r="EK244" s="51" t="s">
        <v>663</v>
      </c>
      <c r="EP244" s="51" t="s">
        <v>653</v>
      </c>
      <c r="EU244" s="72" t="s">
        <v>677</v>
      </c>
      <c r="EV244" s="70">
        <v>0</v>
      </c>
      <c r="EW244" s="70">
        <v>0</v>
      </c>
      <c r="EX244" s="70">
        <v>0</v>
      </c>
      <c r="EY244" s="125">
        <v>0</v>
      </c>
      <c r="FE244" s="52">
        <v>0</v>
      </c>
      <c r="FJ244" s="52">
        <v>2101.11</v>
      </c>
      <c r="FO244" s="50" t="s">
        <v>664</v>
      </c>
      <c r="FT244" s="51" t="s">
        <v>653</v>
      </c>
      <c r="FY244" s="52">
        <v>2101</v>
      </c>
      <c r="GI244" s="52" t="s">
        <v>660</v>
      </c>
      <c r="GN244" s="51" t="s">
        <v>658</v>
      </c>
      <c r="GX244" s="52" t="s">
        <v>124</v>
      </c>
      <c r="HC244" s="51" t="s">
        <v>656</v>
      </c>
      <c r="HR244" s="51" t="s">
        <v>633</v>
      </c>
      <c r="IQ244" s="51" t="s">
        <v>653</v>
      </c>
      <c r="JU244" s="51" t="s">
        <v>653</v>
      </c>
      <c r="KJ244" s="51" t="s">
        <v>697</v>
      </c>
    </row>
    <row r="245" spans="1:297" ht="17" thickBot="1">
      <c r="A245" s="51" t="s">
        <v>653</v>
      </c>
      <c r="F245" s="51" t="s">
        <v>656</v>
      </c>
      <c r="P245" s="52" t="s">
        <v>124</v>
      </c>
      <c r="U245" s="52" t="s">
        <v>124</v>
      </c>
      <c r="Z245" s="51" t="s">
        <v>683</v>
      </c>
      <c r="AE245" s="52" t="s">
        <v>662</v>
      </c>
      <c r="AF245"/>
      <c r="AG245"/>
      <c r="AH245"/>
      <c r="AI245"/>
      <c r="AJ245" s="52" t="s">
        <v>124</v>
      </c>
      <c r="AO245" s="51" t="s">
        <v>98</v>
      </c>
      <c r="AY245" s="52" t="s">
        <v>693</v>
      </c>
      <c r="BD245" s="70" t="s">
        <v>7071</v>
      </c>
      <c r="BE245" s="70">
        <v>0</v>
      </c>
      <c r="BF245" s="70">
        <v>19.178657000000001</v>
      </c>
      <c r="BG245" s="70">
        <v>72.989994999999993</v>
      </c>
      <c r="BN245" s="51" t="s">
        <v>685</v>
      </c>
      <c r="BX245" s="51" t="s">
        <v>184</v>
      </c>
      <c r="CH245" s="51" t="s">
        <v>98</v>
      </c>
      <c r="CW245" s="51" t="s">
        <v>658</v>
      </c>
      <c r="DV245" s="51" t="s">
        <v>653</v>
      </c>
      <c r="EA245" s="52" t="s">
        <v>124</v>
      </c>
      <c r="EF245" s="51" t="s">
        <v>718</v>
      </c>
      <c r="EP245" s="52">
        <v>3522</v>
      </c>
      <c r="EU245" s="73" t="s">
        <v>678</v>
      </c>
      <c r="EV245" s="71">
        <v>0</v>
      </c>
      <c r="EW245" s="71">
        <v>0</v>
      </c>
      <c r="EX245" s="71">
        <v>0</v>
      </c>
      <c r="EY245" s="139">
        <v>0</v>
      </c>
      <c r="EZ245" s="51" t="s">
        <v>657</v>
      </c>
      <c r="FT245" s="52">
        <v>1176.25</v>
      </c>
      <c r="GN245" s="52" t="s">
        <v>124</v>
      </c>
      <c r="GS245" s="51" t="s">
        <v>633</v>
      </c>
      <c r="HC245" s="52" t="s">
        <v>124</v>
      </c>
      <c r="HH245" s="51" t="s">
        <v>656</v>
      </c>
      <c r="HM245" s="51" t="s">
        <v>654</v>
      </c>
      <c r="HR245" s="52" t="s">
        <v>638</v>
      </c>
      <c r="IB245" s="51" t="s">
        <v>670</v>
      </c>
      <c r="IL245" s="51" t="s">
        <v>655</v>
      </c>
      <c r="IQ245" s="52">
        <v>0</v>
      </c>
      <c r="IV245" s="51" t="s">
        <v>655</v>
      </c>
      <c r="JB245" s="51" t="s">
        <v>656</v>
      </c>
      <c r="JF245" s="51" t="s">
        <v>653</v>
      </c>
      <c r="JK245" s="51" t="s">
        <v>617</v>
      </c>
      <c r="JP245" s="50" t="s">
        <v>664</v>
      </c>
      <c r="JU245" s="52">
        <v>2183</v>
      </c>
      <c r="JZ245" s="51" t="s">
        <v>756</v>
      </c>
      <c r="KE245" s="51" t="s">
        <v>2066</v>
      </c>
    </row>
    <row r="246" spans="1:297" ht="104" thickBot="1">
      <c r="A246" s="52">
        <v>220</v>
      </c>
      <c r="F246" s="52" t="s">
        <v>124</v>
      </c>
      <c r="K246" s="51" t="s">
        <v>653</v>
      </c>
      <c r="Z246" s="52" t="s">
        <v>693</v>
      </c>
      <c r="AE246"/>
      <c r="AF246"/>
      <c r="AG246"/>
      <c r="AH246"/>
      <c r="AI246"/>
      <c r="AO246" s="52" t="s">
        <v>12205</v>
      </c>
      <c r="AT246" s="51" t="s">
        <v>666</v>
      </c>
      <c r="BD246" s="71" t="s">
        <v>7072</v>
      </c>
      <c r="BE246" s="71">
        <v>0</v>
      </c>
      <c r="BF246" s="71">
        <v>19.178657000000001</v>
      </c>
      <c r="BG246" s="71">
        <v>72.989994999999993</v>
      </c>
      <c r="BI246" s="51" t="s">
        <v>653</v>
      </c>
      <c r="BN246" s="52" t="s">
        <v>686</v>
      </c>
      <c r="BS246" s="51" t="s">
        <v>665</v>
      </c>
      <c r="BX246" s="52" t="s">
        <v>185</v>
      </c>
      <c r="CW246" s="52" t="s">
        <v>124</v>
      </c>
      <c r="DL246" s="51" t="s">
        <v>87</v>
      </c>
      <c r="DQ246" s="51" t="s">
        <v>633</v>
      </c>
      <c r="DV246" s="52">
        <v>47000</v>
      </c>
      <c r="EK246" s="51" t="s">
        <v>87</v>
      </c>
      <c r="EU246" s="50" t="s">
        <v>679</v>
      </c>
      <c r="EZ246" s="52" t="s">
        <v>124</v>
      </c>
      <c r="FE246" s="51" t="s">
        <v>98</v>
      </c>
      <c r="FJ246" s="51" t="s">
        <v>657</v>
      </c>
      <c r="FY246" s="51" t="s">
        <v>654</v>
      </c>
      <c r="GD246" s="51" t="s">
        <v>651</v>
      </c>
      <c r="GI246" s="51" t="s">
        <v>633</v>
      </c>
      <c r="GS246" s="52" t="s">
        <v>1307</v>
      </c>
      <c r="GX246" s="51" t="s">
        <v>657</v>
      </c>
      <c r="HH246" s="52">
        <v>0</v>
      </c>
      <c r="HM246" s="52">
        <v>3601</v>
      </c>
      <c r="HW246" s="51" t="s">
        <v>651</v>
      </c>
      <c r="IB246" s="69"/>
      <c r="IC246" s="69" t="s">
        <v>671</v>
      </c>
      <c r="ID246" s="69" t="s">
        <v>672</v>
      </c>
      <c r="IE246" s="69" t="s">
        <v>673</v>
      </c>
      <c r="IF246" s="69" t="s">
        <v>674</v>
      </c>
      <c r="IL246" s="52" t="s">
        <v>124</v>
      </c>
      <c r="IV246" s="52">
        <v>0</v>
      </c>
      <c r="JB246" s="52" t="s">
        <v>124</v>
      </c>
      <c r="JF246" s="52">
        <v>133</v>
      </c>
      <c r="JK246" s="52" t="s">
        <v>182</v>
      </c>
      <c r="JZ246" s="52" t="s">
        <v>112</v>
      </c>
      <c r="KE246" s="52">
        <v>6147.49</v>
      </c>
      <c r="KJ246" s="50" t="s">
        <v>698</v>
      </c>
    </row>
    <row r="247" spans="1:297" ht="15" thickBot="1">
      <c r="K247" s="52">
        <v>24197</v>
      </c>
      <c r="P247" s="51" t="s">
        <v>98</v>
      </c>
      <c r="U247" s="51" t="s">
        <v>657</v>
      </c>
      <c r="Z247" s="52" t="s">
        <v>684</v>
      </c>
      <c r="AE247" s="51" t="s">
        <v>633</v>
      </c>
      <c r="AF247"/>
      <c r="AG247"/>
      <c r="AH247"/>
      <c r="AI247"/>
      <c r="AJ247" s="51" t="s">
        <v>98</v>
      </c>
      <c r="AT247" s="52" t="s">
        <v>2775</v>
      </c>
      <c r="AY247" s="51" t="s">
        <v>685</v>
      </c>
      <c r="BD247" s="70" t="s">
        <v>7073</v>
      </c>
      <c r="BE247" s="70">
        <v>0</v>
      </c>
      <c r="BF247" s="70">
        <v>28.631447000000001</v>
      </c>
      <c r="BG247" s="70">
        <v>77.416405999999995</v>
      </c>
      <c r="BI247" s="52">
        <v>817</v>
      </c>
      <c r="CH247" s="51" t="s">
        <v>652</v>
      </c>
      <c r="DL247" s="52">
        <v>2.16E-3</v>
      </c>
      <c r="DQ247" s="52" t="s">
        <v>1307</v>
      </c>
      <c r="EA247" s="51" t="s">
        <v>658</v>
      </c>
      <c r="EK247" s="52">
        <v>3.0000000000000001E-3</v>
      </c>
      <c r="EP247" s="51" t="s">
        <v>654</v>
      </c>
      <c r="FJ247" s="52" t="s">
        <v>124</v>
      </c>
      <c r="FO247" s="51" t="s">
        <v>665</v>
      </c>
      <c r="FT247" s="51" t="s">
        <v>654</v>
      </c>
      <c r="FY247" s="52" t="s">
        <v>124</v>
      </c>
      <c r="GD247" s="52" t="s">
        <v>652</v>
      </c>
      <c r="GI247" s="52" t="s">
        <v>1307</v>
      </c>
      <c r="GN247" s="51" t="s">
        <v>98</v>
      </c>
      <c r="GX247" s="52" t="s">
        <v>124</v>
      </c>
      <c r="HC247" s="51" t="s">
        <v>657</v>
      </c>
      <c r="HR247" s="51" t="s">
        <v>653</v>
      </c>
      <c r="HW247" s="52" t="s">
        <v>1606</v>
      </c>
      <c r="IB247" s="72" t="s">
        <v>675</v>
      </c>
      <c r="IC247" s="70">
        <v>1062</v>
      </c>
      <c r="ID247" s="70">
        <v>898</v>
      </c>
      <c r="IE247" s="70">
        <v>164</v>
      </c>
      <c r="IF247" s="70">
        <v>164</v>
      </c>
      <c r="IQ247" s="51" t="s">
        <v>654</v>
      </c>
      <c r="JU247" s="51" t="s">
        <v>654</v>
      </c>
    </row>
    <row r="248" spans="1:297" ht="17" thickBot="1">
      <c r="A248" s="51" t="s">
        <v>654</v>
      </c>
      <c r="F248" s="51" t="s">
        <v>657</v>
      </c>
      <c r="U248" s="52" t="s">
        <v>124</v>
      </c>
      <c r="Z248" s="52" t="s">
        <v>690</v>
      </c>
      <c r="AE248" s="52" t="s">
        <v>1307</v>
      </c>
      <c r="AF248"/>
      <c r="AG248"/>
      <c r="AH248"/>
      <c r="AI248"/>
      <c r="AO248" s="51" t="s">
        <v>662</v>
      </c>
      <c r="AY248" s="52" t="s">
        <v>694</v>
      </c>
      <c r="BD248" s="71" t="s">
        <v>7074</v>
      </c>
      <c r="BE248" s="71">
        <v>0</v>
      </c>
      <c r="BF248" s="71">
        <v>28.545915999999998</v>
      </c>
      <c r="BG248" s="71">
        <v>77.392581000000007</v>
      </c>
      <c r="BN248" s="51" t="s">
        <v>687</v>
      </c>
      <c r="BS248" s="51" t="s">
        <v>1308</v>
      </c>
      <c r="BX248" s="51" t="s">
        <v>732</v>
      </c>
      <c r="CM248" s="50" t="s">
        <v>695</v>
      </c>
      <c r="CW248" s="51" t="s">
        <v>98</v>
      </c>
      <c r="DV248" s="51" t="s">
        <v>654</v>
      </c>
      <c r="EA248" s="52">
        <v>0</v>
      </c>
      <c r="EP248" s="52">
        <v>0</v>
      </c>
      <c r="EZ248" s="51" t="s">
        <v>658</v>
      </c>
      <c r="FT248" s="52" t="s">
        <v>124</v>
      </c>
      <c r="GN248" s="52" t="s">
        <v>3572</v>
      </c>
      <c r="GS248" s="51" t="s">
        <v>653</v>
      </c>
      <c r="HC248" s="52" t="s">
        <v>124</v>
      </c>
      <c r="HH248" s="51" t="s">
        <v>657</v>
      </c>
      <c r="HM248" s="51" t="s">
        <v>655</v>
      </c>
      <c r="HR248" s="52">
        <v>1979</v>
      </c>
      <c r="IB248" s="73" t="s">
        <v>676</v>
      </c>
      <c r="IC248" s="71">
        <v>4004</v>
      </c>
      <c r="ID248" s="71">
        <v>4004</v>
      </c>
      <c r="IE248" s="71">
        <v>0</v>
      </c>
      <c r="IF248" s="71">
        <v>0</v>
      </c>
      <c r="IL248" s="51" t="s">
        <v>656</v>
      </c>
      <c r="IQ248" s="52">
        <v>0</v>
      </c>
      <c r="IV248" s="51" t="s">
        <v>656</v>
      </c>
      <c r="JB248" s="51" t="s">
        <v>657</v>
      </c>
      <c r="JF248" s="51" t="s">
        <v>654</v>
      </c>
      <c r="JK248" s="50" t="s">
        <v>618</v>
      </c>
      <c r="JP248" s="51" t="s">
        <v>665</v>
      </c>
      <c r="JU248" s="52" t="s">
        <v>124</v>
      </c>
      <c r="JZ248" s="50" t="s">
        <v>771</v>
      </c>
      <c r="KE248" s="51" t="s">
        <v>2067</v>
      </c>
    </row>
    <row r="249" spans="1:297" ht="17" thickBot="1">
      <c r="A249" s="52">
        <v>0</v>
      </c>
      <c r="F249" s="52" t="s">
        <v>124</v>
      </c>
      <c r="K249" s="51" t="s">
        <v>654</v>
      </c>
      <c r="Z249" s="52" t="s">
        <v>1332</v>
      </c>
      <c r="AE249"/>
      <c r="AF249"/>
      <c r="AG249"/>
      <c r="AH249"/>
      <c r="AI249"/>
      <c r="AT249" s="51" t="s">
        <v>667</v>
      </c>
      <c r="BD249" s="70" t="s">
        <v>7075</v>
      </c>
      <c r="BE249" s="70">
        <v>0</v>
      </c>
      <c r="BF249" s="70">
        <v>28.498716000000002</v>
      </c>
      <c r="BG249" s="70">
        <v>77.402703000000002</v>
      </c>
      <c r="BI249" s="51" t="s">
        <v>654</v>
      </c>
      <c r="BN249" s="52">
        <v>25676</v>
      </c>
      <c r="BX249" s="52" t="s">
        <v>8140</v>
      </c>
      <c r="CH249" s="51" t="s">
        <v>87</v>
      </c>
      <c r="CW249" s="52" t="s">
        <v>8719</v>
      </c>
      <c r="DL249" s="51" t="s">
        <v>666</v>
      </c>
      <c r="DQ249" s="51" t="s">
        <v>653</v>
      </c>
      <c r="DV249" s="52">
        <v>15000</v>
      </c>
      <c r="EF249" s="51" t="s">
        <v>707</v>
      </c>
      <c r="EK249" s="51" t="s">
        <v>666</v>
      </c>
      <c r="EU249" s="51" t="s">
        <v>680</v>
      </c>
      <c r="EZ249" s="52" t="s">
        <v>124</v>
      </c>
      <c r="FJ249" s="51" t="s">
        <v>658</v>
      </c>
      <c r="FO249" s="51" t="s">
        <v>663</v>
      </c>
      <c r="FY249" s="51" t="s">
        <v>655</v>
      </c>
      <c r="GD249" s="51" t="s">
        <v>633</v>
      </c>
      <c r="GI249" s="51" t="s">
        <v>653</v>
      </c>
      <c r="GS249" s="52">
        <v>7000</v>
      </c>
      <c r="GX249" s="51" t="s">
        <v>658</v>
      </c>
      <c r="HH249" s="52">
        <v>0</v>
      </c>
      <c r="HM249" s="52">
        <v>0</v>
      </c>
      <c r="HW249" s="51" t="s">
        <v>633</v>
      </c>
      <c r="IB249" s="72" t="s">
        <v>677</v>
      </c>
      <c r="IC249" s="70">
        <v>0</v>
      </c>
      <c r="ID249" s="70">
        <v>0</v>
      </c>
      <c r="IE249" s="70">
        <v>0</v>
      </c>
      <c r="IF249" s="70">
        <v>0</v>
      </c>
      <c r="IL249" s="52" t="s">
        <v>124</v>
      </c>
      <c r="IV249" s="52" t="s">
        <v>124</v>
      </c>
      <c r="JB249" s="52" t="s">
        <v>124</v>
      </c>
      <c r="JF249" s="52" t="s">
        <v>124</v>
      </c>
      <c r="KE249" s="52" t="s">
        <v>3826</v>
      </c>
      <c r="KJ249" s="50" t="s">
        <v>699</v>
      </c>
    </row>
    <row r="250" spans="1:297" ht="15" thickBot="1">
      <c r="K250" s="52">
        <v>0</v>
      </c>
      <c r="U250" s="51" t="s">
        <v>658</v>
      </c>
      <c r="AE250" s="51" t="s">
        <v>653</v>
      </c>
      <c r="AF250"/>
      <c r="AG250"/>
      <c r="AH250"/>
      <c r="AI250"/>
      <c r="AO250" s="51" t="s">
        <v>87</v>
      </c>
      <c r="AT250" s="52" t="s">
        <v>6413</v>
      </c>
      <c r="AY250" s="51" t="s">
        <v>687</v>
      </c>
      <c r="BD250" s="71" t="s">
        <v>7076</v>
      </c>
      <c r="BE250" s="71">
        <v>0</v>
      </c>
      <c r="BF250" s="71">
        <v>23.147387999999999</v>
      </c>
      <c r="BG250" s="71">
        <v>72.656841999999997</v>
      </c>
      <c r="BI250" s="52">
        <v>817</v>
      </c>
      <c r="BS250" s="51" t="s">
        <v>87</v>
      </c>
      <c r="CH250" s="52">
        <v>53.122999999999998</v>
      </c>
      <c r="DL250" s="52" t="s">
        <v>8912</v>
      </c>
      <c r="DQ250" s="52">
        <v>37738</v>
      </c>
      <c r="EA250" s="51" t="s">
        <v>98</v>
      </c>
      <c r="EF250" s="52" t="s">
        <v>719</v>
      </c>
      <c r="EK250" s="52" t="s">
        <v>1609</v>
      </c>
      <c r="EP250" s="51" t="s">
        <v>655</v>
      </c>
      <c r="FE250" s="51" t="s">
        <v>651</v>
      </c>
      <c r="FJ250" s="52">
        <v>0</v>
      </c>
      <c r="FT250" s="51" t="s">
        <v>655</v>
      </c>
      <c r="FY250" s="52" t="s">
        <v>124</v>
      </c>
      <c r="GD250" s="52" t="s">
        <v>1307</v>
      </c>
      <c r="GI250" s="52">
        <v>86035</v>
      </c>
      <c r="HC250" s="51" t="s">
        <v>658</v>
      </c>
      <c r="HR250" s="51" t="s">
        <v>654</v>
      </c>
      <c r="HW250" s="52" t="s">
        <v>1307</v>
      </c>
      <c r="IB250" s="73" t="s">
        <v>678</v>
      </c>
      <c r="IC250" s="71">
        <v>0</v>
      </c>
      <c r="ID250" s="71">
        <v>0</v>
      </c>
      <c r="IE250" s="71">
        <v>0</v>
      </c>
      <c r="IF250" s="71">
        <v>0</v>
      </c>
      <c r="IQ250" s="51" t="s">
        <v>655</v>
      </c>
      <c r="JP250" s="51" t="s">
        <v>663</v>
      </c>
      <c r="JU250" s="51" t="s">
        <v>655</v>
      </c>
    </row>
    <row r="251" spans="1:297" ht="17" thickBot="1">
      <c r="A251" s="51" t="s">
        <v>655</v>
      </c>
      <c r="F251" s="51" t="s">
        <v>658</v>
      </c>
      <c r="P251" s="50" t="s">
        <v>664</v>
      </c>
      <c r="U251" s="52">
        <v>56712</v>
      </c>
      <c r="Z251" s="51" t="s">
        <v>685</v>
      </c>
      <c r="AE251" s="52">
        <v>660</v>
      </c>
      <c r="AF251"/>
      <c r="AG251"/>
      <c r="AH251"/>
      <c r="AI251"/>
      <c r="AJ251" s="51" t="s">
        <v>651</v>
      </c>
      <c r="AO251" s="52">
        <v>8.7799999999999994</v>
      </c>
      <c r="AY251" s="52">
        <v>39780.589999999997</v>
      </c>
      <c r="BD251" s="70" t="s">
        <v>7077</v>
      </c>
      <c r="BE251" s="70">
        <v>0</v>
      </c>
      <c r="BF251" s="70">
        <v>47.64</v>
      </c>
      <c r="BG251" s="70">
        <v>6.85</v>
      </c>
      <c r="BN251" s="51" t="s">
        <v>688</v>
      </c>
      <c r="BS251" s="52">
        <v>2.2599999999999998</v>
      </c>
      <c r="CM251" s="50" t="s">
        <v>696</v>
      </c>
      <c r="DV251" s="51" t="s">
        <v>655</v>
      </c>
      <c r="EP251" s="52">
        <v>3522</v>
      </c>
      <c r="EU251" s="51" t="s">
        <v>681</v>
      </c>
      <c r="EZ251" s="51" t="s">
        <v>98</v>
      </c>
      <c r="FE251" s="52" t="s">
        <v>4503</v>
      </c>
      <c r="FO251" s="51" t="s">
        <v>87</v>
      </c>
      <c r="FT251" s="52" t="s">
        <v>124</v>
      </c>
      <c r="GS251" s="51" t="s">
        <v>654</v>
      </c>
      <c r="GX251" s="51" t="s">
        <v>98</v>
      </c>
      <c r="HC251" s="52" t="s">
        <v>124</v>
      </c>
      <c r="HH251" s="51" t="s">
        <v>658</v>
      </c>
      <c r="HM251" s="51" t="s">
        <v>656</v>
      </c>
      <c r="HR251" s="52" t="s">
        <v>124</v>
      </c>
      <c r="IB251" s="50" t="s">
        <v>679</v>
      </c>
      <c r="IL251" s="51" t="s">
        <v>657</v>
      </c>
      <c r="IQ251" s="52">
        <v>48451.93</v>
      </c>
      <c r="IV251" s="51" t="s">
        <v>657</v>
      </c>
      <c r="JB251" s="51" t="s">
        <v>658</v>
      </c>
      <c r="JF251" s="51" t="s">
        <v>655</v>
      </c>
      <c r="JK251" s="50" t="s">
        <v>619</v>
      </c>
      <c r="JU251" s="52" t="s">
        <v>124</v>
      </c>
      <c r="JZ251" s="51" t="s">
        <v>772</v>
      </c>
      <c r="KE251" s="51" t="s">
        <v>2069</v>
      </c>
    </row>
    <row r="252" spans="1:297" ht="16.5" thickBot="1">
      <c r="A252" s="52">
        <v>220</v>
      </c>
      <c r="F252" s="52">
        <v>0</v>
      </c>
      <c r="K252" s="51" t="s">
        <v>655</v>
      </c>
      <c r="Z252" s="52" t="s">
        <v>691</v>
      </c>
      <c r="AE252"/>
      <c r="AF252"/>
      <c r="AG252"/>
      <c r="AH252"/>
      <c r="AI252"/>
      <c r="AJ252" s="52" t="s">
        <v>661</v>
      </c>
      <c r="AT252" s="51" t="s">
        <v>98</v>
      </c>
      <c r="BD252" s="71" t="s">
        <v>7078</v>
      </c>
      <c r="BE252" s="71">
        <v>0</v>
      </c>
      <c r="BF252" s="71">
        <v>18.641102</v>
      </c>
      <c r="BG252" s="71">
        <v>73.832992000000004</v>
      </c>
      <c r="BI252" s="51" t="s">
        <v>655</v>
      </c>
      <c r="BN252" s="52">
        <v>0</v>
      </c>
      <c r="CH252" s="51" t="s">
        <v>666</v>
      </c>
      <c r="DL252" s="51" t="s">
        <v>667</v>
      </c>
      <c r="DQ252" s="51" t="s">
        <v>654</v>
      </c>
      <c r="DV252" s="52">
        <v>32000</v>
      </c>
      <c r="EF252" s="51" t="s">
        <v>708</v>
      </c>
      <c r="EK252" s="51" t="s">
        <v>667</v>
      </c>
      <c r="EU252" s="52" t="s">
        <v>689</v>
      </c>
      <c r="EZ252" s="52" t="s">
        <v>9025</v>
      </c>
      <c r="FJ252" s="51" t="s">
        <v>98</v>
      </c>
      <c r="FO252" s="52">
        <v>2.7200000000000002E-3</v>
      </c>
      <c r="FY252" s="51" t="s">
        <v>656</v>
      </c>
      <c r="GD252" s="51" t="s">
        <v>653</v>
      </c>
      <c r="GI252" s="51" t="s">
        <v>654</v>
      </c>
      <c r="GN252" s="51" t="s">
        <v>651</v>
      </c>
      <c r="GS252" s="52">
        <v>0</v>
      </c>
      <c r="GX252" s="52" t="s">
        <v>10189</v>
      </c>
      <c r="HH252" s="52" t="s">
        <v>124</v>
      </c>
      <c r="HM252" s="52" t="s">
        <v>124</v>
      </c>
      <c r="HW252" s="51" t="s">
        <v>653</v>
      </c>
      <c r="IL252" s="52" t="s">
        <v>124</v>
      </c>
      <c r="IV252" s="52" t="s">
        <v>124</v>
      </c>
      <c r="JB252" s="52">
        <v>0</v>
      </c>
      <c r="JF252" s="52" t="s">
        <v>124</v>
      </c>
      <c r="JP252" s="51" t="s">
        <v>87</v>
      </c>
      <c r="JZ252" s="52" t="s">
        <v>773</v>
      </c>
      <c r="KE252" s="52" t="s">
        <v>2772</v>
      </c>
      <c r="KJ252" s="51" t="s">
        <v>700</v>
      </c>
    </row>
    <row r="253" spans="1:297" ht="35" thickBot="1">
      <c r="K253" s="52">
        <v>24197</v>
      </c>
      <c r="U253" s="51" t="s">
        <v>98</v>
      </c>
      <c r="AE253" s="51" t="s">
        <v>654</v>
      </c>
      <c r="AF253"/>
      <c r="AG253"/>
      <c r="AH253"/>
      <c r="AI253"/>
      <c r="AO253" s="51" t="s">
        <v>666</v>
      </c>
      <c r="AY253" s="51" t="s">
        <v>688</v>
      </c>
      <c r="BD253" s="70" t="s">
        <v>7079</v>
      </c>
      <c r="BE253" s="70">
        <v>0</v>
      </c>
      <c r="BF253" s="70">
        <v>18.59216</v>
      </c>
      <c r="BG253" s="70">
        <v>73.680785999999998</v>
      </c>
      <c r="BI253" s="52">
        <v>0</v>
      </c>
      <c r="BS253" s="51" t="s">
        <v>666</v>
      </c>
      <c r="BX253" s="50" t="s">
        <v>698</v>
      </c>
      <c r="CH253" s="52" t="s">
        <v>2782</v>
      </c>
      <c r="CW253" s="50" t="s">
        <v>664</v>
      </c>
      <c r="DL253" s="52" t="s">
        <v>8911</v>
      </c>
      <c r="DQ253" s="52">
        <v>0</v>
      </c>
      <c r="EF253" s="52" t="s">
        <v>709</v>
      </c>
      <c r="EK253" s="52" t="s">
        <v>3366</v>
      </c>
      <c r="EP253" s="51" t="s">
        <v>656</v>
      </c>
      <c r="FE253" s="51" t="s">
        <v>633</v>
      </c>
      <c r="FT253" s="51" t="s">
        <v>656</v>
      </c>
      <c r="FY253" s="52" t="s">
        <v>124</v>
      </c>
      <c r="GD253" s="52">
        <v>140345.01</v>
      </c>
      <c r="GI253" s="52" t="s">
        <v>124</v>
      </c>
      <c r="GN253" s="52" t="s">
        <v>652</v>
      </c>
      <c r="HC253" s="51" t="s">
        <v>98</v>
      </c>
      <c r="HR253" s="51" t="s">
        <v>655</v>
      </c>
      <c r="HW253" s="52">
        <v>16473</v>
      </c>
      <c r="IQ253" s="51" t="s">
        <v>656</v>
      </c>
      <c r="JP253" s="52">
        <v>2.61232</v>
      </c>
      <c r="JU253" s="51" t="s">
        <v>656</v>
      </c>
      <c r="KJ253" s="69"/>
      <c r="KK253" s="69" t="s">
        <v>701</v>
      </c>
    </row>
    <row r="254" spans="1:297" ht="32.5" thickBot="1">
      <c r="A254" s="51" t="s">
        <v>656</v>
      </c>
      <c r="F254" s="51" t="s">
        <v>98</v>
      </c>
      <c r="P254" s="51" t="s">
        <v>665</v>
      </c>
      <c r="Z254" s="51" t="s">
        <v>687</v>
      </c>
      <c r="AE254" s="52">
        <v>0</v>
      </c>
      <c r="AF254"/>
      <c r="AG254"/>
      <c r="AH254"/>
      <c r="AI254"/>
      <c r="AJ254" s="51" t="s">
        <v>633</v>
      </c>
      <c r="AO254" s="52" t="s">
        <v>2058</v>
      </c>
      <c r="AT254" s="51" t="s">
        <v>652</v>
      </c>
      <c r="AY254" s="52">
        <v>0</v>
      </c>
      <c r="BD254" s="71" t="s">
        <v>7080</v>
      </c>
      <c r="BE254" s="71">
        <v>0</v>
      </c>
      <c r="BF254" s="71">
        <v>18.554936999999999</v>
      </c>
      <c r="BG254" s="71">
        <v>73.670811999999998</v>
      </c>
      <c r="BN254" s="51" t="s">
        <v>98</v>
      </c>
      <c r="BS254" s="52" t="s">
        <v>2059</v>
      </c>
      <c r="CM254" s="51" t="s">
        <v>697</v>
      </c>
      <c r="DV254" s="51" t="s">
        <v>656</v>
      </c>
      <c r="EA254" s="51" t="s">
        <v>651</v>
      </c>
      <c r="EP254" s="52" t="s">
        <v>124</v>
      </c>
      <c r="EU254" s="51" t="s">
        <v>683</v>
      </c>
      <c r="FE254" s="52" t="s">
        <v>638</v>
      </c>
      <c r="FO254" s="51" t="s">
        <v>666</v>
      </c>
      <c r="FT254" s="52" t="s">
        <v>124</v>
      </c>
      <c r="GS254" s="51" t="s">
        <v>655</v>
      </c>
      <c r="HH254" s="51" t="s">
        <v>98</v>
      </c>
      <c r="HM254" s="51" t="s">
        <v>657</v>
      </c>
      <c r="HR254" s="52" t="s">
        <v>124</v>
      </c>
      <c r="IB254" s="51" t="s">
        <v>680</v>
      </c>
      <c r="IL254" s="51" t="s">
        <v>658</v>
      </c>
      <c r="IQ254" s="52" t="s">
        <v>124</v>
      </c>
      <c r="IV254" s="51" t="s">
        <v>658</v>
      </c>
      <c r="JB254" s="51" t="s">
        <v>98</v>
      </c>
      <c r="JF254" s="51" t="s">
        <v>656</v>
      </c>
      <c r="JK254" s="51" t="s">
        <v>620</v>
      </c>
      <c r="JU254" s="52" t="s">
        <v>124</v>
      </c>
      <c r="JZ254" s="50" t="s">
        <v>774</v>
      </c>
      <c r="KE254" s="51" t="s">
        <v>183</v>
      </c>
      <c r="KJ254" s="72" t="s">
        <v>72</v>
      </c>
      <c r="KK254" s="70" t="s">
        <v>702</v>
      </c>
    </row>
    <row r="255" spans="1:297" ht="58" thickBot="1">
      <c r="A255" s="52" t="s">
        <v>124</v>
      </c>
      <c r="K255" s="51" t="s">
        <v>656</v>
      </c>
      <c r="Z255" s="52">
        <v>3052</v>
      </c>
      <c r="AE255"/>
      <c r="AF255"/>
      <c r="AG255"/>
      <c r="AH255"/>
      <c r="AI255"/>
      <c r="AJ255" s="52" t="s">
        <v>638</v>
      </c>
      <c r="BD255" s="70" t="s">
        <v>7081</v>
      </c>
      <c r="BE255" s="70">
        <v>0</v>
      </c>
      <c r="BF255" s="70">
        <v>18.513421999999998</v>
      </c>
      <c r="BG255" s="70">
        <v>73.925787999999997</v>
      </c>
      <c r="BI255" s="51" t="s">
        <v>656</v>
      </c>
      <c r="BN255" s="52" t="s">
        <v>7772</v>
      </c>
      <c r="CH255" s="51" t="s">
        <v>667</v>
      </c>
      <c r="DL255" s="51" t="s">
        <v>98</v>
      </c>
      <c r="DQ255" s="51" t="s">
        <v>655</v>
      </c>
      <c r="DV255" s="52">
        <v>0</v>
      </c>
      <c r="EA255" s="52" t="s">
        <v>3048</v>
      </c>
      <c r="EF255" s="51" t="s">
        <v>710</v>
      </c>
      <c r="EK255" s="51" t="s">
        <v>98</v>
      </c>
      <c r="EU255" s="52" t="s">
        <v>693</v>
      </c>
      <c r="FO255" s="52" t="s">
        <v>1609</v>
      </c>
      <c r="FY255" s="51" t="s">
        <v>657</v>
      </c>
      <c r="GD255" s="51" t="s">
        <v>654</v>
      </c>
      <c r="GI255" s="51" t="s">
        <v>655</v>
      </c>
      <c r="GN255" s="51" t="s">
        <v>633</v>
      </c>
      <c r="GS255" s="52">
        <v>0</v>
      </c>
      <c r="HM255" s="52" t="s">
        <v>124</v>
      </c>
      <c r="HW255" s="51" t="s">
        <v>654</v>
      </c>
      <c r="IL255" s="52" t="s">
        <v>124</v>
      </c>
      <c r="IV255" s="52">
        <v>0</v>
      </c>
      <c r="JF255" s="52" t="s">
        <v>124</v>
      </c>
      <c r="JK255" s="52" t="s">
        <v>3363</v>
      </c>
      <c r="JP255" s="51" t="s">
        <v>666</v>
      </c>
      <c r="KE255" s="52">
        <v>390.6</v>
      </c>
      <c r="KJ255" s="73" t="s">
        <v>703</v>
      </c>
      <c r="KK255" s="71" t="s">
        <v>702</v>
      </c>
    </row>
    <row r="256" spans="1:297" ht="32.5" thickBot="1">
      <c r="K256" s="52" t="s">
        <v>124</v>
      </c>
      <c r="P256" s="51" t="s">
        <v>663</v>
      </c>
      <c r="AE256" s="51" t="s">
        <v>655</v>
      </c>
      <c r="AF256"/>
      <c r="AG256"/>
      <c r="AH256"/>
      <c r="AI256"/>
      <c r="AO256" s="51" t="s">
        <v>667</v>
      </c>
      <c r="AT256" s="51" t="s">
        <v>87</v>
      </c>
      <c r="AY256" s="51" t="s">
        <v>98</v>
      </c>
      <c r="BD256" s="71" t="s">
        <v>7082</v>
      </c>
      <c r="BE256" s="71">
        <v>0</v>
      </c>
      <c r="BF256" s="71">
        <v>13.045078999999999</v>
      </c>
      <c r="BG256" s="71">
        <v>77.620925999999997</v>
      </c>
      <c r="BI256" s="52" t="s">
        <v>124</v>
      </c>
      <c r="BS256" s="51" t="s">
        <v>667</v>
      </c>
      <c r="BX256" s="50" t="s">
        <v>699</v>
      </c>
      <c r="CH256" s="52" t="s">
        <v>12324</v>
      </c>
      <c r="CM256" s="51" t="s">
        <v>1012</v>
      </c>
      <c r="CW256" s="51" t="s">
        <v>665</v>
      </c>
      <c r="DQ256" s="52">
        <v>0</v>
      </c>
      <c r="EF256" s="52" t="s">
        <v>711</v>
      </c>
      <c r="EP256" s="51" t="s">
        <v>657</v>
      </c>
      <c r="EU256" s="52" t="s">
        <v>684</v>
      </c>
      <c r="EZ256" s="51" t="s">
        <v>651</v>
      </c>
      <c r="FE256" s="51" t="s">
        <v>653</v>
      </c>
      <c r="FJ256" s="51" t="s">
        <v>651</v>
      </c>
      <c r="FT256" s="51" t="s">
        <v>657</v>
      </c>
      <c r="FY256" s="52" t="s">
        <v>124</v>
      </c>
      <c r="GD256" s="52">
        <v>2221.83</v>
      </c>
      <c r="GI256" s="52">
        <v>0</v>
      </c>
      <c r="GN256" s="52" t="s">
        <v>1307</v>
      </c>
      <c r="GX256" s="51" t="s">
        <v>651</v>
      </c>
      <c r="HR256" s="51" t="s">
        <v>656</v>
      </c>
      <c r="HW256" s="52">
        <v>13000</v>
      </c>
      <c r="IB256" s="51" t="s">
        <v>681</v>
      </c>
      <c r="IQ256" s="51" t="s">
        <v>657</v>
      </c>
      <c r="JP256" s="52" t="s">
        <v>2824</v>
      </c>
      <c r="JU256" s="51" t="s">
        <v>657</v>
      </c>
      <c r="KJ256" s="72" t="s">
        <v>704</v>
      </c>
      <c r="KK256" s="70" t="s">
        <v>702</v>
      </c>
    </row>
    <row r="257" spans="1:296" ht="17" thickBot="1">
      <c r="A257" s="51" t="s">
        <v>657</v>
      </c>
      <c r="U257" s="51" t="s">
        <v>651</v>
      </c>
      <c r="Z257" s="51" t="s">
        <v>688</v>
      </c>
      <c r="AE257" s="52">
        <v>660</v>
      </c>
      <c r="AF257"/>
      <c r="AG257"/>
      <c r="AH257"/>
      <c r="AI257"/>
      <c r="AJ257" s="51" t="s">
        <v>653</v>
      </c>
      <c r="AO257" s="52" t="s">
        <v>12204</v>
      </c>
      <c r="AT257" s="52">
        <v>0.182</v>
      </c>
      <c r="AY257" s="52" t="s">
        <v>6666</v>
      </c>
      <c r="BD257" s="70" t="s">
        <v>7083</v>
      </c>
      <c r="BE257" s="70">
        <v>0</v>
      </c>
      <c r="BF257" s="70">
        <v>17.396930000000001</v>
      </c>
      <c r="BG257" s="70">
        <v>78.317711000000003</v>
      </c>
      <c r="BS257" s="52" t="s">
        <v>8020</v>
      </c>
      <c r="CM257" s="52" t="s">
        <v>3051</v>
      </c>
      <c r="DL257" s="50" t="s">
        <v>669</v>
      </c>
      <c r="DV257" s="51" t="s">
        <v>657</v>
      </c>
      <c r="EA257" s="51" t="s">
        <v>633</v>
      </c>
      <c r="EK257" s="51" t="s">
        <v>652</v>
      </c>
      <c r="EP257" s="52" t="s">
        <v>124</v>
      </c>
      <c r="EU257" s="52" t="s">
        <v>690</v>
      </c>
      <c r="EZ257" s="52" t="s">
        <v>9026</v>
      </c>
      <c r="FE257" s="52">
        <v>10900</v>
      </c>
      <c r="FJ257" s="52" t="s">
        <v>3048</v>
      </c>
      <c r="FO257" s="51" t="s">
        <v>667</v>
      </c>
      <c r="FT257" s="52" t="s">
        <v>124</v>
      </c>
      <c r="GS257" s="51" t="s">
        <v>656</v>
      </c>
      <c r="GX257" s="52" t="s">
        <v>663</v>
      </c>
      <c r="HC257" s="51" t="s">
        <v>651</v>
      </c>
      <c r="HM257" s="51" t="s">
        <v>658</v>
      </c>
      <c r="HR257" s="52" t="s">
        <v>124</v>
      </c>
      <c r="IB257" s="52" t="s">
        <v>3954</v>
      </c>
      <c r="IL257" s="51" t="s">
        <v>98</v>
      </c>
      <c r="IQ257" s="52" t="s">
        <v>124</v>
      </c>
      <c r="IV257" s="51" t="s">
        <v>98</v>
      </c>
      <c r="JF257" s="51" t="s">
        <v>657</v>
      </c>
      <c r="JK257" s="50" t="s">
        <v>622</v>
      </c>
      <c r="JU257" s="52" t="s">
        <v>124</v>
      </c>
      <c r="JZ257" s="50" t="s">
        <v>775</v>
      </c>
      <c r="KE257" s="51" t="s">
        <v>184</v>
      </c>
      <c r="KJ257" s="50" t="s">
        <v>705</v>
      </c>
    </row>
    <row r="258" spans="1:296" ht="16.5" thickBot="1">
      <c r="A258" s="52" t="s">
        <v>124</v>
      </c>
      <c r="F258" s="51" t="s">
        <v>651</v>
      </c>
      <c r="K258" s="51" t="s">
        <v>657</v>
      </c>
      <c r="P258" s="51" t="s">
        <v>87</v>
      </c>
      <c r="U258" s="52" t="s">
        <v>5426</v>
      </c>
      <c r="Z258" s="52">
        <v>0</v>
      </c>
      <c r="AE258"/>
      <c r="AF258"/>
      <c r="AG258"/>
      <c r="AH258"/>
      <c r="AI258"/>
      <c r="AJ258" s="52">
        <v>12428</v>
      </c>
      <c r="BD258" s="71" t="s">
        <v>7084</v>
      </c>
      <c r="BE258" s="71">
        <v>0</v>
      </c>
      <c r="BF258" s="71">
        <v>0</v>
      </c>
      <c r="BG258" s="71">
        <v>0</v>
      </c>
      <c r="BI258" s="51" t="s">
        <v>657</v>
      </c>
      <c r="CH258" s="51" t="s">
        <v>98</v>
      </c>
      <c r="CW258" s="51" t="s">
        <v>663</v>
      </c>
      <c r="DQ258" s="51" t="s">
        <v>656</v>
      </c>
      <c r="DV258" s="52" t="s">
        <v>124</v>
      </c>
      <c r="EA258" s="52" t="s">
        <v>3812</v>
      </c>
      <c r="EF258" s="51" t="s">
        <v>712</v>
      </c>
      <c r="FO258" s="52" t="s">
        <v>9288</v>
      </c>
      <c r="FY258" s="51" t="s">
        <v>658</v>
      </c>
      <c r="GD258" s="51" t="s">
        <v>655</v>
      </c>
      <c r="GI258" s="51" t="s">
        <v>656</v>
      </c>
      <c r="GN258" s="51" t="s">
        <v>653</v>
      </c>
      <c r="GS258" s="52" t="s">
        <v>124</v>
      </c>
      <c r="HC258" s="52" t="s">
        <v>659</v>
      </c>
      <c r="HH258" s="51" t="s">
        <v>651</v>
      </c>
      <c r="HM258" s="52" t="s">
        <v>124</v>
      </c>
      <c r="HW258" s="51" t="s">
        <v>655</v>
      </c>
      <c r="IL258" s="52" t="s">
        <v>420</v>
      </c>
      <c r="JB258" s="51" t="s">
        <v>651</v>
      </c>
      <c r="JF258" s="52" t="s">
        <v>124</v>
      </c>
      <c r="JP258" s="51" t="s">
        <v>667</v>
      </c>
      <c r="KE258" s="52" t="s">
        <v>236</v>
      </c>
    </row>
    <row r="259" spans="1:296" ht="15" thickBot="1">
      <c r="F259" s="52" t="s">
        <v>2056</v>
      </c>
      <c r="K259" s="52" t="s">
        <v>124</v>
      </c>
      <c r="P259" s="52">
        <v>0.25322</v>
      </c>
      <c r="AE259" s="51" t="s">
        <v>656</v>
      </c>
      <c r="AF259"/>
      <c r="AG259"/>
      <c r="AH259"/>
      <c r="AI259"/>
      <c r="AO259" s="51" t="s">
        <v>98</v>
      </c>
      <c r="AT259" s="51" t="s">
        <v>666</v>
      </c>
      <c r="BD259" s="70" t="s">
        <v>7085</v>
      </c>
      <c r="BE259" s="70">
        <v>0</v>
      </c>
      <c r="BF259" s="70">
        <v>0</v>
      </c>
      <c r="BG259" s="70">
        <v>0</v>
      </c>
      <c r="BI259" s="52" t="s">
        <v>124</v>
      </c>
      <c r="BN259" s="51" t="s">
        <v>681</v>
      </c>
      <c r="BS259" s="51" t="s">
        <v>98</v>
      </c>
      <c r="BX259" s="51" t="s">
        <v>700</v>
      </c>
      <c r="CM259" s="51" t="s">
        <v>2066</v>
      </c>
      <c r="DQ259" s="52" t="s">
        <v>124</v>
      </c>
      <c r="EF259" s="52" t="s">
        <v>1337</v>
      </c>
      <c r="EK259" s="51" t="s">
        <v>87</v>
      </c>
      <c r="EP259" s="51" t="s">
        <v>658</v>
      </c>
      <c r="EU259" s="51" t="s">
        <v>685</v>
      </c>
      <c r="EZ259" s="51" t="s">
        <v>633</v>
      </c>
      <c r="FE259" s="51" t="s">
        <v>654</v>
      </c>
      <c r="FJ259" s="51" t="s">
        <v>633</v>
      </c>
      <c r="FT259" s="51" t="s">
        <v>658</v>
      </c>
      <c r="FY259" s="52" t="s">
        <v>124</v>
      </c>
      <c r="GD259" s="52">
        <v>124310.86</v>
      </c>
      <c r="GI259" s="52" t="s">
        <v>124</v>
      </c>
      <c r="GN259" s="52">
        <v>26243.21</v>
      </c>
      <c r="GX259" s="51" t="s">
        <v>633</v>
      </c>
      <c r="HH259" s="52" t="s">
        <v>10501</v>
      </c>
      <c r="HR259" s="51" t="s">
        <v>657</v>
      </c>
      <c r="HW259" s="52">
        <v>3473</v>
      </c>
      <c r="IB259" s="51" t="s">
        <v>683</v>
      </c>
      <c r="IQ259" s="51" t="s">
        <v>658</v>
      </c>
      <c r="JB259" s="52" t="s">
        <v>661</v>
      </c>
      <c r="JP259" s="52" t="s">
        <v>5254</v>
      </c>
      <c r="JU259" s="51" t="s">
        <v>658</v>
      </c>
    </row>
    <row r="260" spans="1:296" ht="35" thickBot="1">
      <c r="A260" s="51" t="s">
        <v>658</v>
      </c>
      <c r="U260" s="51" t="s">
        <v>633</v>
      </c>
      <c r="Z260" s="51" t="s">
        <v>98</v>
      </c>
      <c r="AE260" s="52" t="s">
        <v>124</v>
      </c>
      <c r="AF260"/>
      <c r="AG260"/>
      <c r="AH260"/>
      <c r="AI260"/>
      <c r="AJ260" s="51" t="s">
        <v>654</v>
      </c>
      <c r="AO260" s="52" t="s">
        <v>12206</v>
      </c>
      <c r="AT260" s="52" t="s">
        <v>1313</v>
      </c>
      <c r="BD260" s="71" t="s">
        <v>7086</v>
      </c>
      <c r="BE260" s="71">
        <v>0</v>
      </c>
      <c r="BF260" s="71">
        <v>0</v>
      </c>
      <c r="BG260" s="71">
        <v>0</v>
      </c>
      <c r="BN260" s="52" t="s">
        <v>1326</v>
      </c>
      <c r="BX260" s="69"/>
      <c r="BY260" s="69" t="s">
        <v>701</v>
      </c>
      <c r="CH260" s="50" t="s">
        <v>669</v>
      </c>
      <c r="CM260" s="52">
        <v>495728</v>
      </c>
      <c r="CW260" s="51" t="s">
        <v>87</v>
      </c>
      <c r="DL260" s="51" t="s">
        <v>670</v>
      </c>
      <c r="DV260" s="51" t="s">
        <v>658</v>
      </c>
      <c r="EA260" s="51" t="s">
        <v>653</v>
      </c>
      <c r="EK260" s="52">
        <v>117</v>
      </c>
      <c r="EP260" s="52" t="s">
        <v>124</v>
      </c>
      <c r="EU260" s="52" t="s">
        <v>691</v>
      </c>
      <c r="EZ260" s="52" t="s">
        <v>3812</v>
      </c>
      <c r="FE260" s="52">
        <v>0</v>
      </c>
      <c r="FJ260" s="52" t="s">
        <v>1307</v>
      </c>
      <c r="FO260" s="51" t="s">
        <v>98</v>
      </c>
      <c r="FT260" s="52" t="s">
        <v>124</v>
      </c>
      <c r="GS260" s="51" t="s">
        <v>657</v>
      </c>
      <c r="GX260" s="52" t="s">
        <v>3812</v>
      </c>
      <c r="HC260" s="51" t="s">
        <v>633</v>
      </c>
      <c r="HM260" s="51" t="s">
        <v>98</v>
      </c>
      <c r="HR260" s="52" t="s">
        <v>124</v>
      </c>
      <c r="IB260" s="52" t="s">
        <v>124</v>
      </c>
      <c r="IQ260" s="52" t="s">
        <v>124</v>
      </c>
      <c r="JF260" s="51" t="s">
        <v>658</v>
      </c>
      <c r="JK260" s="51" t="s">
        <v>623</v>
      </c>
      <c r="JU260" s="52" t="s">
        <v>124</v>
      </c>
      <c r="JZ260" s="51" t="s">
        <v>776</v>
      </c>
      <c r="KE260" s="51" t="s">
        <v>732</v>
      </c>
      <c r="KJ260" s="51" t="s">
        <v>706</v>
      </c>
    </row>
    <row r="261" spans="1:296" ht="104" thickBot="1">
      <c r="A261" s="52" t="s">
        <v>124</v>
      </c>
      <c r="F261" s="51" t="s">
        <v>633</v>
      </c>
      <c r="K261" s="51" t="s">
        <v>658</v>
      </c>
      <c r="P261" s="51" t="s">
        <v>666</v>
      </c>
      <c r="U261" s="52" t="s">
        <v>1307</v>
      </c>
      <c r="Z261" s="52" t="s">
        <v>4107</v>
      </c>
      <c r="AE261"/>
      <c r="AF261"/>
      <c r="AG261"/>
      <c r="AH261"/>
      <c r="AI261"/>
      <c r="AJ261" s="52">
        <v>0</v>
      </c>
      <c r="AY261" s="50" t="s">
        <v>695</v>
      </c>
      <c r="BD261" s="70" t="s">
        <v>7087</v>
      </c>
      <c r="BE261" s="70">
        <v>29.57</v>
      </c>
      <c r="BF261" s="70">
        <v>52.5</v>
      </c>
      <c r="BG261" s="70">
        <v>-1.88</v>
      </c>
      <c r="BI261" s="51" t="s">
        <v>658</v>
      </c>
      <c r="BS261" s="51" t="s">
        <v>8019</v>
      </c>
      <c r="BX261" s="72" t="s">
        <v>72</v>
      </c>
      <c r="BY261" s="70" t="s">
        <v>4908</v>
      </c>
      <c r="CW261" s="52">
        <v>10.14</v>
      </c>
      <c r="DL261" s="69"/>
      <c r="DM261" s="69" t="s">
        <v>671</v>
      </c>
      <c r="DN261" s="69" t="s">
        <v>672</v>
      </c>
      <c r="DO261" s="69" t="s">
        <v>673</v>
      </c>
      <c r="DP261" s="69" t="s">
        <v>674</v>
      </c>
      <c r="DQ261" s="51" t="s">
        <v>657</v>
      </c>
      <c r="DV261" s="52" t="s">
        <v>124</v>
      </c>
      <c r="EA261" s="52">
        <v>20212.419999999998</v>
      </c>
      <c r="EF261" s="51" t="s">
        <v>714</v>
      </c>
      <c r="FY261" s="51" t="s">
        <v>98</v>
      </c>
      <c r="GD261" s="51" t="s">
        <v>656</v>
      </c>
      <c r="GI261" s="51" t="s">
        <v>657</v>
      </c>
      <c r="GN261" s="51" t="s">
        <v>654</v>
      </c>
      <c r="GS261" s="52" t="s">
        <v>124</v>
      </c>
      <c r="HC261" s="52" t="s">
        <v>638</v>
      </c>
      <c r="HH261" s="51" t="s">
        <v>633</v>
      </c>
      <c r="HM261" s="52" t="s">
        <v>420</v>
      </c>
      <c r="HW261" s="51" t="s">
        <v>656</v>
      </c>
      <c r="IV261" s="51" t="s">
        <v>651</v>
      </c>
      <c r="JB261" s="51" t="s">
        <v>633</v>
      </c>
      <c r="JF261" s="52" t="s">
        <v>124</v>
      </c>
      <c r="JK261" s="69"/>
      <c r="JL261" s="69" t="s">
        <v>624</v>
      </c>
      <c r="JP261" s="51" t="s">
        <v>98</v>
      </c>
      <c r="JZ261" s="52" t="s">
        <v>777</v>
      </c>
      <c r="KE261" s="52" t="s">
        <v>12583</v>
      </c>
    </row>
    <row r="262" spans="1:296" ht="58" thickBot="1">
      <c r="F262" s="52" t="s">
        <v>1307</v>
      </c>
      <c r="K262" s="52" t="s">
        <v>124</v>
      </c>
      <c r="P262" s="52" t="s">
        <v>1313</v>
      </c>
      <c r="AE262" s="51" t="s">
        <v>657</v>
      </c>
      <c r="AF262"/>
      <c r="AG262"/>
      <c r="AH262"/>
      <c r="AI262"/>
      <c r="AO262" s="51" t="s">
        <v>652</v>
      </c>
      <c r="AT262" s="51" t="s">
        <v>667</v>
      </c>
      <c r="BD262" s="71" t="s">
        <v>7088</v>
      </c>
      <c r="BE262" s="71">
        <v>0</v>
      </c>
      <c r="BF262" s="71">
        <v>55.86</v>
      </c>
      <c r="BG262" s="71">
        <v>-4.26</v>
      </c>
      <c r="BI262" s="52" t="s">
        <v>124</v>
      </c>
      <c r="BN262" s="51" t="s">
        <v>683</v>
      </c>
      <c r="BX262" s="73" t="s">
        <v>703</v>
      </c>
      <c r="BY262" s="71" t="s">
        <v>4908</v>
      </c>
      <c r="CM262" s="51" t="s">
        <v>2067</v>
      </c>
      <c r="DL262" s="72" t="s">
        <v>675</v>
      </c>
      <c r="DM262" s="70">
        <v>72</v>
      </c>
      <c r="DN262" s="70">
        <v>72</v>
      </c>
      <c r="DO262" s="70">
        <v>72</v>
      </c>
      <c r="DP262" s="70">
        <v>72</v>
      </c>
      <c r="DQ262" s="52" t="s">
        <v>124</v>
      </c>
      <c r="EF262" s="74" t="s">
        <v>1807</v>
      </c>
      <c r="EK262" s="51" t="s">
        <v>666</v>
      </c>
      <c r="EP262" s="51" t="s">
        <v>98</v>
      </c>
      <c r="EU262" s="51" t="s">
        <v>687</v>
      </c>
      <c r="EZ262" s="51" t="s">
        <v>653</v>
      </c>
      <c r="FE262" s="51" t="s">
        <v>655</v>
      </c>
      <c r="FJ262" s="51" t="s">
        <v>653</v>
      </c>
      <c r="FO262" s="51" t="s">
        <v>661</v>
      </c>
      <c r="FT262" s="51" t="s">
        <v>98</v>
      </c>
      <c r="FY262" s="52" t="s">
        <v>9520</v>
      </c>
      <c r="GD262" s="52">
        <v>0</v>
      </c>
      <c r="GI262" s="52" t="s">
        <v>124</v>
      </c>
      <c r="GN262" s="52">
        <v>0</v>
      </c>
      <c r="GX262" s="51" t="s">
        <v>653</v>
      </c>
      <c r="HH262" s="52" t="s">
        <v>638</v>
      </c>
      <c r="HR262" s="51" t="s">
        <v>658</v>
      </c>
      <c r="HW262" s="52">
        <v>0</v>
      </c>
      <c r="IB262" s="51" t="s">
        <v>685</v>
      </c>
      <c r="IL262" s="50" t="s">
        <v>664</v>
      </c>
      <c r="IQ262" s="51" t="s">
        <v>98</v>
      </c>
      <c r="IV262" s="52" t="s">
        <v>5776</v>
      </c>
      <c r="JB262" s="52" t="s">
        <v>638</v>
      </c>
      <c r="JK262" s="72" t="s">
        <v>625</v>
      </c>
      <c r="JL262" s="70" t="s">
        <v>132</v>
      </c>
      <c r="JU262" s="51" t="s">
        <v>98</v>
      </c>
      <c r="KJ262" s="51" t="s">
        <v>707</v>
      </c>
    </row>
    <row r="263" spans="1:296" ht="46.5" thickBot="1">
      <c r="A263" s="51" t="s">
        <v>98</v>
      </c>
      <c r="U263" s="51" t="s">
        <v>653</v>
      </c>
      <c r="AE263" s="52" t="s">
        <v>124</v>
      </c>
      <c r="AF263"/>
      <c r="AG263"/>
      <c r="AH263"/>
      <c r="AI263"/>
      <c r="AJ263" s="51" t="s">
        <v>655</v>
      </c>
      <c r="AT263" s="52" t="s">
        <v>6413</v>
      </c>
      <c r="BD263" s="70" t="s">
        <v>7089</v>
      </c>
      <c r="BE263" s="70">
        <v>55.27</v>
      </c>
      <c r="BF263" s="70">
        <v>51.52</v>
      </c>
      <c r="BG263" s="70">
        <v>-0.11</v>
      </c>
      <c r="BN263" s="52" t="s">
        <v>690</v>
      </c>
      <c r="BS263" s="51" t="s">
        <v>87</v>
      </c>
      <c r="BX263" s="72" t="s">
        <v>704</v>
      </c>
      <c r="BY263" s="70" t="s">
        <v>4908</v>
      </c>
      <c r="CH263" s="51" t="s">
        <v>670</v>
      </c>
      <c r="CM263" s="52" t="s">
        <v>8450</v>
      </c>
      <c r="CW263" s="51" t="s">
        <v>666</v>
      </c>
      <c r="DL263" s="73" t="s">
        <v>676</v>
      </c>
      <c r="DM263" s="71">
        <v>0</v>
      </c>
      <c r="DN263" s="71">
        <v>0</v>
      </c>
      <c r="DO263" s="71">
        <v>0</v>
      </c>
      <c r="DP263" s="71">
        <v>0</v>
      </c>
      <c r="DV263" s="51" t="s">
        <v>98</v>
      </c>
      <c r="EA263" s="51" t="s">
        <v>654</v>
      </c>
      <c r="EK263" s="52" t="s">
        <v>668</v>
      </c>
      <c r="EU263" s="52">
        <v>59241</v>
      </c>
      <c r="EZ263" s="52">
        <v>741</v>
      </c>
      <c r="FE263" s="52">
        <v>1900</v>
      </c>
      <c r="FJ263" s="52">
        <v>1316.67</v>
      </c>
      <c r="GS263" s="51" t="s">
        <v>658</v>
      </c>
      <c r="GX263" s="52">
        <v>13977.26</v>
      </c>
      <c r="HC263" s="51" t="s">
        <v>653</v>
      </c>
      <c r="HR263" s="52" t="s">
        <v>124</v>
      </c>
      <c r="IB263" s="52" t="s">
        <v>124</v>
      </c>
      <c r="IQ263" s="52" t="s">
        <v>11031</v>
      </c>
      <c r="JF263" s="51" t="s">
        <v>98</v>
      </c>
      <c r="JK263" s="73" t="s">
        <v>626</v>
      </c>
      <c r="JL263" s="71" t="s">
        <v>132</v>
      </c>
      <c r="JP263" s="51" t="s">
        <v>662</v>
      </c>
      <c r="JZ263" s="50" t="s">
        <v>780</v>
      </c>
      <c r="KJ263" s="52" t="s">
        <v>72</v>
      </c>
    </row>
    <row r="264" spans="1:296" ht="104" thickBot="1">
      <c r="F264" s="51" t="s">
        <v>653</v>
      </c>
      <c r="K264" s="51" t="s">
        <v>98</v>
      </c>
      <c r="P264" s="51" t="s">
        <v>667</v>
      </c>
      <c r="U264" s="52">
        <v>427371</v>
      </c>
      <c r="AE264"/>
      <c r="AF264"/>
      <c r="AG264"/>
      <c r="AH264"/>
      <c r="AI264"/>
      <c r="AJ264" s="52">
        <v>0</v>
      </c>
      <c r="AO264" s="51" t="s">
        <v>87</v>
      </c>
      <c r="AY264" s="50" t="s">
        <v>696</v>
      </c>
      <c r="BD264" s="71" t="s">
        <v>7090</v>
      </c>
      <c r="BE264" s="71">
        <v>0</v>
      </c>
      <c r="BF264" s="71">
        <v>53.41</v>
      </c>
      <c r="BG264" s="71">
        <v>-2.99</v>
      </c>
      <c r="BI264" s="51" t="s">
        <v>98</v>
      </c>
      <c r="BS264" s="52">
        <v>3.31</v>
      </c>
      <c r="BX264" s="50" t="s">
        <v>725</v>
      </c>
      <c r="CH264" s="69"/>
      <c r="CI264" s="69" t="s">
        <v>671</v>
      </c>
      <c r="CJ264" s="69" t="s">
        <v>672</v>
      </c>
      <c r="CK264" s="69" t="s">
        <v>673</v>
      </c>
      <c r="CL264" s="69" t="s">
        <v>674</v>
      </c>
      <c r="CW264" s="52" t="s">
        <v>2775</v>
      </c>
      <c r="DL264" s="72" t="s">
        <v>677</v>
      </c>
      <c r="DM264" s="70">
        <v>0</v>
      </c>
      <c r="DN264" s="70">
        <v>0</v>
      </c>
      <c r="DO264" s="70">
        <v>0</v>
      </c>
      <c r="DP264" s="70">
        <v>0</v>
      </c>
      <c r="DQ264" s="51" t="s">
        <v>658</v>
      </c>
      <c r="EA264" s="52" t="s">
        <v>124</v>
      </c>
      <c r="EF264" s="51" t="s">
        <v>715</v>
      </c>
      <c r="FO264" s="51" t="s">
        <v>87</v>
      </c>
      <c r="GD264" s="51" t="s">
        <v>657</v>
      </c>
      <c r="GI264" s="51" t="s">
        <v>658</v>
      </c>
      <c r="GN264" s="51" t="s">
        <v>655</v>
      </c>
      <c r="GS264" s="52" t="s">
        <v>124</v>
      </c>
      <c r="HC264" s="52">
        <v>2523</v>
      </c>
      <c r="HH264" s="51" t="s">
        <v>653</v>
      </c>
      <c r="HW264" s="51" t="s">
        <v>657</v>
      </c>
      <c r="IV264" s="51" t="s">
        <v>633</v>
      </c>
      <c r="JB264" s="51" t="s">
        <v>653</v>
      </c>
      <c r="JK264" s="72" t="s">
        <v>627</v>
      </c>
      <c r="JL264" s="70" t="s">
        <v>112</v>
      </c>
    </row>
    <row r="265" spans="1:296" ht="46.5" thickBot="1">
      <c r="F265" s="52">
        <v>0</v>
      </c>
      <c r="P265" s="52" t="s">
        <v>4335</v>
      </c>
      <c r="Z265" s="51" t="s">
        <v>681</v>
      </c>
      <c r="AE265" s="51" t="s">
        <v>658</v>
      </c>
      <c r="AF265"/>
      <c r="AG265"/>
      <c r="AH265"/>
      <c r="AI265"/>
      <c r="AO265" s="52">
        <v>53.06</v>
      </c>
      <c r="AT265" s="51" t="s">
        <v>98</v>
      </c>
      <c r="BD265" s="70" t="s">
        <v>7091</v>
      </c>
      <c r="BE265" s="70">
        <v>0</v>
      </c>
      <c r="BF265" s="70">
        <v>51.63</v>
      </c>
      <c r="BG265" s="70">
        <v>-1.71</v>
      </c>
      <c r="BI265" s="52" t="s">
        <v>7636</v>
      </c>
      <c r="BN265" s="51" t="s">
        <v>685</v>
      </c>
      <c r="CH265" s="72" t="s">
        <v>675</v>
      </c>
      <c r="CI265" s="72"/>
      <c r="CJ265" s="72"/>
      <c r="CK265" s="72"/>
      <c r="CL265" s="72"/>
      <c r="CM265" s="51" t="s">
        <v>2069</v>
      </c>
      <c r="DL265" s="73" t="s">
        <v>678</v>
      </c>
      <c r="DM265" s="71">
        <v>0</v>
      </c>
      <c r="DN265" s="71">
        <v>0</v>
      </c>
      <c r="DO265" s="71">
        <v>0</v>
      </c>
      <c r="DP265" s="71">
        <v>0</v>
      </c>
      <c r="DQ265" s="52" t="s">
        <v>124</v>
      </c>
      <c r="EF265" s="52" t="s">
        <v>1810</v>
      </c>
      <c r="EK265" s="51" t="s">
        <v>667</v>
      </c>
      <c r="EU265" s="51" t="s">
        <v>688</v>
      </c>
      <c r="EZ265" s="51" t="s">
        <v>654</v>
      </c>
      <c r="FE265" s="51" t="s">
        <v>656</v>
      </c>
      <c r="FJ265" s="51" t="s">
        <v>654</v>
      </c>
      <c r="FO265" s="52">
        <v>2.5999999999999999E-3</v>
      </c>
      <c r="GD265" s="52">
        <v>13812.32</v>
      </c>
      <c r="GI265" s="52">
        <v>0</v>
      </c>
      <c r="GN265" s="52">
        <v>26243.21</v>
      </c>
      <c r="GX265" s="51" t="s">
        <v>654</v>
      </c>
      <c r="HH265" s="52">
        <v>2110</v>
      </c>
      <c r="HM265" s="50" t="s">
        <v>664</v>
      </c>
      <c r="HR265" s="51" t="s">
        <v>98</v>
      </c>
      <c r="HW265" s="52" t="s">
        <v>124</v>
      </c>
      <c r="IB265" s="51" t="s">
        <v>687</v>
      </c>
      <c r="IL265" s="51" t="s">
        <v>665</v>
      </c>
      <c r="IV265" s="52" t="s">
        <v>638</v>
      </c>
      <c r="JB265" s="52">
        <v>3532</v>
      </c>
      <c r="JK265" s="73" t="s">
        <v>628</v>
      </c>
      <c r="JL265" s="71" t="s">
        <v>132</v>
      </c>
      <c r="JP265" s="51" t="s">
        <v>87</v>
      </c>
      <c r="KE265" s="51" t="s">
        <v>1012</v>
      </c>
      <c r="KJ265" s="51" t="s">
        <v>708</v>
      </c>
    </row>
    <row r="266" spans="1:296" ht="46.5" thickBot="1">
      <c r="U266" s="51" t="s">
        <v>654</v>
      </c>
      <c r="Z266" s="52" t="s">
        <v>1322</v>
      </c>
      <c r="AE266" s="52" t="s">
        <v>124</v>
      </c>
      <c r="AF266"/>
      <c r="AG266"/>
      <c r="AH266"/>
      <c r="AI266"/>
      <c r="AJ266" s="51" t="s">
        <v>656</v>
      </c>
      <c r="BD266" s="71" t="s">
        <v>7092</v>
      </c>
      <c r="BE266" s="71">
        <v>28.96</v>
      </c>
      <c r="BF266" s="71">
        <v>57.58</v>
      </c>
      <c r="BG266" s="71">
        <v>-3.85</v>
      </c>
      <c r="BN266" s="52" t="s">
        <v>694</v>
      </c>
      <c r="BS266" s="51" t="s">
        <v>666</v>
      </c>
      <c r="CH266" s="73" t="s">
        <v>676</v>
      </c>
      <c r="CI266" s="71">
        <v>19103.57</v>
      </c>
      <c r="CJ266" s="71">
        <v>19103.57</v>
      </c>
      <c r="CK266" s="71">
        <v>0</v>
      </c>
      <c r="CL266" s="71">
        <v>0</v>
      </c>
      <c r="CM266" s="52" t="s">
        <v>8451</v>
      </c>
      <c r="CW266" s="51" t="s">
        <v>667</v>
      </c>
      <c r="DL266" s="50" t="s">
        <v>679</v>
      </c>
      <c r="EA266" s="51" t="s">
        <v>655</v>
      </c>
      <c r="EK266" s="52" t="s">
        <v>3367</v>
      </c>
      <c r="EP266" s="51" t="s">
        <v>651</v>
      </c>
      <c r="EU266" s="52">
        <v>0</v>
      </c>
      <c r="EZ266" s="52">
        <v>0</v>
      </c>
      <c r="FE266" s="52">
        <v>9000</v>
      </c>
      <c r="FJ266" s="52" t="s">
        <v>124</v>
      </c>
      <c r="FT266" s="51" t="s">
        <v>651</v>
      </c>
      <c r="FY266" s="51" t="s">
        <v>651</v>
      </c>
      <c r="GS266" s="51" t="s">
        <v>98</v>
      </c>
      <c r="GX266" s="52" t="s">
        <v>124</v>
      </c>
      <c r="HC266" s="51" t="s">
        <v>654</v>
      </c>
      <c r="IB266" s="52" t="s">
        <v>124</v>
      </c>
      <c r="JK266" s="72" t="s">
        <v>629</v>
      </c>
      <c r="JL266" s="70" t="s">
        <v>112</v>
      </c>
      <c r="JP266" s="52">
        <v>2.2351399999999999</v>
      </c>
      <c r="JU266" s="51" t="s">
        <v>651</v>
      </c>
      <c r="JZ266" s="51" t="s">
        <v>781</v>
      </c>
      <c r="KE266" s="52" t="s">
        <v>12584</v>
      </c>
      <c r="KJ266" s="52" t="s">
        <v>709</v>
      </c>
    </row>
    <row r="267" spans="1:296" ht="46.5" thickBot="1">
      <c r="A267" s="51" t="s">
        <v>651</v>
      </c>
      <c r="F267" s="51" t="s">
        <v>654</v>
      </c>
      <c r="P267" s="51" t="s">
        <v>98</v>
      </c>
      <c r="U267" s="52" t="s">
        <v>124</v>
      </c>
      <c r="AE267"/>
      <c r="AF267"/>
      <c r="AG267"/>
      <c r="AH267"/>
      <c r="AI267"/>
      <c r="AJ267" s="52" t="s">
        <v>124</v>
      </c>
      <c r="AO267" s="51" t="s">
        <v>666</v>
      </c>
      <c r="AT267" s="50" t="s">
        <v>679</v>
      </c>
      <c r="AY267" s="51" t="s">
        <v>697</v>
      </c>
      <c r="BD267" s="70" t="s">
        <v>7093</v>
      </c>
      <c r="BE267" s="70">
        <v>0</v>
      </c>
      <c r="BF267" s="70">
        <v>0</v>
      </c>
      <c r="BG267" s="70">
        <v>0</v>
      </c>
      <c r="BS267" s="52" t="s">
        <v>8021</v>
      </c>
      <c r="BX267" s="51" t="s">
        <v>726</v>
      </c>
      <c r="CH267" s="72" t="s">
        <v>677</v>
      </c>
      <c r="CI267" s="72"/>
      <c r="CJ267" s="72"/>
      <c r="CK267" s="72"/>
      <c r="CL267" s="72"/>
      <c r="CW267" s="52" t="s">
        <v>8720</v>
      </c>
      <c r="DQ267" s="51" t="s">
        <v>98</v>
      </c>
      <c r="DV267" s="51" t="s">
        <v>651</v>
      </c>
      <c r="EA267" s="52">
        <v>0</v>
      </c>
      <c r="EF267" s="51" t="s">
        <v>716</v>
      </c>
      <c r="EP267" s="52" t="s">
        <v>2774</v>
      </c>
      <c r="FO267" s="51" t="s">
        <v>666</v>
      </c>
      <c r="FT267" s="52" t="s">
        <v>660</v>
      </c>
      <c r="FY267" s="52" t="s">
        <v>663</v>
      </c>
      <c r="GD267" s="51" t="s">
        <v>658</v>
      </c>
      <c r="GI267" s="51" t="s">
        <v>98</v>
      </c>
      <c r="GN267" s="51" t="s">
        <v>656</v>
      </c>
      <c r="HC267" s="52" t="s">
        <v>124</v>
      </c>
      <c r="HH267" s="51" t="s">
        <v>654</v>
      </c>
      <c r="HW267" s="51" t="s">
        <v>658</v>
      </c>
      <c r="IL267" s="51" t="s">
        <v>663</v>
      </c>
      <c r="IQ267" s="50" t="s">
        <v>664</v>
      </c>
      <c r="IV267" s="51" t="s">
        <v>653</v>
      </c>
      <c r="JB267" s="51" t="s">
        <v>654</v>
      </c>
      <c r="JF267" s="50" t="s">
        <v>664</v>
      </c>
      <c r="JK267" s="73" t="s">
        <v>630</v>
      </c>
      <c r="JL267" s="71" t="s">
        <v>112</v>
      </c>
      <c r="JU267" s="52" t="s">
        <v>1606</v>
      </c>
    </row>
    <row r="268" spans="1:296" ht="17" thickBot="1">
      <c r="A268" s="52" t="s">
        <v>661</v>
      </c>
      <c r="F268" s="52">
        <v>0</v>
      </c>
      <c r="K268" s="51" t="s">
        <v>651</v>
      </c>
      <c r="Z268" s="51" t="s">
        <v>683</v>
      </c>
      <c r="AE268" s="51" t="s">
        <v>98</v>
      </c>
      <c r="AF268"/>
      <c r="AG268"/>
      <c r="AH268"/>
      <c r="AI268"/>
      <c r="AO268" s="52" t="s">
        <v>2061</v>
      </c>
      <c r="BD268" s="71" t="s">
        <v>7094</v>
      </c>
      <c r="BE268" s="71">
        <v>0</v>
      </c>
      <c r="BF268" s="71">
        <v>53.43</v>
      </c>
      <c r="BG268" s="71">
        <v>-2.3199999999999998</v>
      </c>
      <c r="BN268" s="51" t="s">
        <v>687</v>
      </c>
      <c r="BX268" s="52" t="s">
        <v>8141</v>
      </c>
      <c r="CH268" s="73" t="s">
        <v>678</v>
      </c>
      <c r="CI268" s="73"/>
      <c r="CJ268" s="73"/>
      <c r="CK268" s="73"/>
      <c r="CL268" s="73"/>
      <c r="CM268" s="51" t="s">
        <v>183</v>
      </c>
      <c r="DV268" s="52" t="s">
        <v>662</v>
      </c>
      <c r="EF268" s="52" t="s">
        <v>1809</v>
      </c>
      <c r="EK268" s="51" t="s">
        <v>98</v>
      </c>
      <c r="EU268" s="51" t="s">
        <v>98</v>
      </c>
      <c r="EZ268" s="51" t="s">
        <v>655</v>
      </c>
      <c r="FE268" s="51" t="s">
        <v>657</v>
      </c>
      <c r="FJ268" s="51" t="s">
        <v>655</v>
      </c>
      <c r="FO268" s="52" t="s">
        <v>1609</v>
      </c>
      <c r="GD268" s="52" t="s">
        <v>124</v>
      </c>
      <c r="GI268" s="52" t="s">
        <v>35</v>
      </c>
      <c r="GN268" s="52" t="s">
        <v>124</v>
      </c>
      <c r="GX268" s="51" t="s">
        <v>655</v>
      </c>
      <c r="HH268" s="52">
        <v>0</v>
      </c>
      <c r="HM268" s="51" t="s">
        <v>665</v>
      </c>
      <c r="HW268" s="52">
        <v>0</v>
      </c>
      <c r="IB268" s="51" t="s">
        <v>688</v>
      </c>
      <c r="IV268" s="52">
        <v>5149</v>
      </c>
      <c r="JB268" s="52">
        <v>0</v>
      </c>
      <c r="JK268" s="50" t="s">
        <v>631</v>
      </c>
      <c r="JP268" s="51" t="s">
        <v>666</v>
      </c>
      <c r="JZ268" s="51" t="s">
        <v>782</v>
      </c>
      <c r="KE268" s="51" t="s">
        <v>2066</v>
      </c>
      <c r="KJ268" s="51" t="s">
        <v>710</v>
      </c>
    </row>
    <row r="269" spans="1:296" ht="17" thickBot="1">
      <c r="K269" s="52" t="s">
        <v>1606</v>
      </c>
      <c r="P269" s="51" t="s">
        <v>652</v>
      </c>
      <c r="U269" s="51" t="s">
        <v>655</v>
      </c>
      <c r="Z269" s="52" t="s">
        <v>684</v>
      </c>
      <c r="AE269"/>
      <c r="AF269"/>
      <c r="AG269"/>
      <c r="AH269"/>
      <c r="AI269"/>
      <c r="AJ269" s="51" t="s">
        <v>657</v>
      </c>
      <c r="AY269" s="51" t="s">
        <v>1012</v>
      </c>
      <c r="BD269" s="70" t="s">
        <v>7095</v>
      </c>
      <c r="BE269" s="70">
        <v>0</v>
      </c>
      <c r="BF269" s="70">
        <v>51.91</v>
      </c>
      <c r="BG269" s="70">
        <v>-0.22</v>
      </c>
      <c r="BI269" s="51" t="s">
        <v>651</v>
      </c>
      <c r="BN269" s="52">
        <v>4666</v>
      </c>
      <c r="BS269" s="51" t="s">
        <v>667</v>
      </c>
      <c r="CH269" s="50" t="s">
        <v>679</v>
      </c>
      <c r="CM269" s="52">
        <v>13</v>
      </c>
      <c r="CW269" s="51" t="s">
        <v>98</v>
      </c>
      <c r="DL269" s="51" t="s">
        <v>680</v>
      </c>
      <c r="EA269" s="51" t="s">
        <v>656</v>
      </c>
      <c r="EP269" s="51" t="s">
        <v>633</v>
      </c>
      <c r="EZ269" s="52">
        <v>0</v>
      </c>
      <c r="FE269" s="52">
        <v>0</v>
      </c>
      <c r="FJ269" s="52">
        <v>0</v>
      </c>
      <c r="FT269" s="51" t="s">
        <v>633</v>
      </c>
      <c r="FY269" s="51" t="s">
        <v>633</v>
      </c>
      <c r="GX269" s="52">
        <v>0</v>
      </c>
      <c r="HC269" s="51" t="s">
        <v>655</v>
      </c>
      <c r="HR269" s="50" t="s">
        <v>664</v>
      </c>
      <c r="IB269" s="52" t="s">
        <v>124</v>
      </c>
      <c r="IL269" s="51" t="s">
        <v>87</v>
      </c>
      <c r="JP269" s="52" t="s">
        <v>2824</v>
      </c>
      <c r="JU269" s="51" t="s">
        <v>633</v>
      </c>
      <c r="JZ269" s="52" t="s">
        <v>796</v>
      </c>
      <c r="KE269" s="52">
        <v>20078</v>
      </c>
      <c r="KJ269" s="52" t="s">
        <v>711</v>
      </c>
    </row>
    <row r="270" spans="1:296" ht="24.5" thickBot="1">
      <c r="A270" s="51" t="s">
        <v>633</v>
      </c>
      <c r="F270" s="51" t="s">
        <v>655</v>
      </c>
      <c r="U270" s="52">
        <v>0</v>
      </c>
      <c r="Z270" s="52" t="s">
        <v>690</v>
      </c>
      <c r="AE270"/>
      <c r="AF270"/>
      <c r="AG270"/>
      <c r="AH270"/>
      <c r="AI270"/>
      <c r="AJ270" s="52" t="s">
        <v>124</v>
      </c>
      <c r="AO270" s="51" t="s">
        <v>667</v>
      </c>
      <c r="AT270" s="51" t="s">
        <v>680</v>
      </c>
      <c r="AY270" s="52" t="s">
        <v>2065</v>
      </c>
      <c r="BD270" s="71" t="s">
        <v>7096</v>
      </c>
      <c r="BE270" s="71">
        <v>38.51</v>
      </c>
      <c r="BF270" s="71">
        <v>44.511659000000002</v>
      </c>
      <c r="BG270" s="71">
        <v>11.282163000000001</v>
      </c>
      <c r="BI270" s="52" t="s">
        <v>652</v>
      </c>
      <c r="BS270" s="52" t="s">
        <v>8020</v>
      </c>
      <c r="BX270" s="50" t="s">
        <v>737</v>
      </c>
      <c r="CW270" s="52" t="s">
        <v>8721</v>
      </c>
      <c r="DV270" s="51" t="s">
        <v>633</v>
      </c>
      <c r="EA270" s="52" t="s">
        <v>124</v>
      </c>
      <c r="EF270" s="51" t="s">
        <v>718</v>
      </c>
      <c r="EK270" s="50" t="s">
        <v>669</v>
      </c>
      <c r="EP270" s="52" t="s">
        <v>638</v>
      </c>
      <c r="FO270" s="51" t="s">
        <v>667</v>
      </c>
      <c r="FT270" s="52" t="s">
        <v>3812</v>
      </c>
      <c r="FY270" s="52" t="s">
        <v>1307</v>
      </c>
      <c r="GD270" s="51" t="s">
        <v>98</v>
      </c>
      <c r="GN270" s="51" t="s">
        <v>657</v>
      </c>
      <c r="GS270" s="50" t="s">
        <v>664</v>
      </c>
      <c r="HC270" s="52" t="s">
        <v>124</v>
      </c>
      <c r="HH270" s="51" t="s">
        <v>655</v>
      </c>
      <c r="HM270" s="51" t="s">
        <v>663</v>
      </c>
      <c r="HW270" s="51" t="s">
        <v>98</v>
      </c>
      <c r="IL270" s="52">
        <v>2.7000000000000001E-3</v>
      </c>
      <c r="IQ270" s="51" t="s">
        <v>665</v>
      </c>
      <c r="IV270" s="51" t="s">
        <v>654</v>
      </c>
      <c r="JB270" s="51" t="s">
        <v>655</v>
      </c>
      <c r="JF270" s="51" t="s">
        <v>665</v>
      </c>
      <c r="JU270" s="52" t="s">
        <v>638</v>
      </c>
    </row>
    <row r="271" spans="1:296" ht="16.5" thickBot="1">
      <c r="A271" s="52" t="s">
        <v>638</v>
      </c>
      <c r="F271" s="52">
        <v>0</v>
      </c>
      <c r="K271" s="51" t="s">
        <v>633</v>
      </c>
      <c r="P271" s="51" t="s">
        <v>87</v>
      </c>
      <c r="AE271"/>
      <c r="AF271"/>
      <c r="AG271"/>
      <c r="AH271"/>
      <c r="AI271"/>
      <c r="AO271" s="52" t="s">
        <v>12204</v>
      </c>
      <c r="BD271" s="70" t="s">
        <v>7097</v>
      </c>
      <c r="BE271" s="70">
        <v>130.61000000000001</v>
      </c>
      <c r="BF271" s="70">
        <v>45.547114999999998</v>
      </c>
      <c r="BG271" s="70">
        <v>12.306395999999999</v>
      </c>
      <c r="BN271" s="51" t="s">
        <v>688</v>
      </c>
      <c r="CM271" s="51" t="s">
        <v>184</v>
      </c>
      <c r="DL271" s="51" t="s">
        <v>681</v>
      </c>
      <c r="DQ271" s="51" t="s">
        <v>651</v>
      </c>
      <c r="DV271" s="52" t="s">
        <v>638</v>
      </c>
      <c r="EZ271" s="51" t="s">
        <v>656</v>
      </c>
      <c r="FE271" s="51" t="s">
        <v>658</v>
      </c>
      <c r="FJ271" s="51" t="s">
        <v>656</v>
      </c>
      <c r="FO271" s="52" t="s">
        <v>9288</v>
      </c>
      <c r="GD271" s="52" t="s">
        <v>5619</v>
      </c>
      <c r="GN271" s="52" t="s">
        <v>124</v>
      </c>
      <c r="GX271" s="51" t="s">
        <v>656</v>
      </c>
      <c r="HH271" s="52">
        <v>0</v>
      </c>
      <c r="IB271" s="51" t="s">
        <v>98</v>
      </c>
      <c r="IV271" s="52">
        <v>0</v>
      </c>
      <c r="JB271" s="52">
        <v>0</v>
      </c>
      <c r="JK271" s="51" t="s">
        <v>632</v>
      </c>
      <c r="JP271" s="51" t="s">
        <v>667</v>
      </c>
      <c r="JZ271" s="51" t="s">
        <v>784</v>
      </c>
      <c r="KE271" s="51" t="s">
        <v>2067</v>
      </c>
      <c r="KJ271" s="51" t="s">
        <v>712</v>
      </c>
    </row>
    <row r="272" spans="1:296" ht="46.5" thickBot="1">
      <c r="K272" s="52" t="s">
        <v>638</v>
      </c>
      <c r="P272" s="52">
        <v>0.18123</v>
      </c>
      <c r="U272" s="51" t="s">
        <v>656</v>
      </c>
      <c r="Z272" s="51" t="s">
        <v>685</v>
      </c>
      <c r="AE272" s="50" t="s">
        <v>664</v>
      </c>
      <c r="AF272"/>
      <c r="AG272"/>
      <c r="AH272"/>
      <c r="AI272"/>
      <c r="AJ272" s="51" t="s">
        <v>658</v>
      </c>
      <c r="AT272" s="51" t="s">
        <v>681</v>
      </c>
      <c r="AY272" s="51" t="s">
        <v>2066</v>
      </c>
      <c r="BD272" s="71" t="s">
        <v>7098</v>
      </c>
      <c r="BE272" s="71">
        <v>0</v>
      </c>
      <c r="BF272" s="71">
        <v>52.69</v>
      </c>
      <c r="BG272" s="71">
        <v>-2.44</v>
      </c>
      <c r="BI272" s="51" t="s">
        <v>633</v>
      </c>
      <c r="BN272" s="52">
        <v>0</v>
      </c>
      <c r="BS272" s="51" t="s">
        <v>98</v>
      </c>
      <c r="CH272" s="51" t="s">
        <v>680</v>
      </c>
      <c r="CM272" s="52" t="s">
        <v>185</v>
      </c>
      <c r="CW272" s="51" t="s">
        <v>662</v>
      </c>
      <c r="DL272" s="52" t="s">
        <v>8913</v>
      </c>
      <c r="DQ272" s="52" t="s">
        <v>1311</v>
      </c>
      <c r="EA272" s="51" t="s">
        <v>657</v>
      </c>
      <c r="EP272" s="51" t="s">
        <v>653</v>
      </c>
      <c r="EU272" s="51" t="s">
        <v>681</v>
      </c>
      <c r="EZ272" s="52">
        <v>0</v>
      </c>
      <c r="FE272" s="52">
        <v>0</v>
      </c>
      <c r="FJ272" s="52">
        <v>1316.67</v>
      </c>
      <c r="FT272" s="51" t="s">
        <v>653</v>
      </c>
      <c r="FY272" s="51" t="s">
        <v>653</v>
      </c>
      <c r="GI272" s="51" t="s">
        <v>651</v>
      </c>
      <c r="GX272" s="52" t="s">
        <v>124</v>
      </c>
      <c r="HC272" s="51" t="s">
        <v>656</v>
      </c>
      <c r="HM272" s="51" t="s">
        <v>87</v>
      </c>
      <c r="HR272" s="51" t="s">
        <v>665</v>
      </c>
      <c r="IL272" s="51" t="s">
        <v>666</v>
      </c>
      <c r="IQ272" s="51" t="s">
        <v>663</v>
      </c>
      <c r="JF272" s="51" t="s">
        <v>663</v>
      </c>
      <c r="JK272" s="69"/>
      <c r="JL272" s="69" t="s">
        <v>633</v>
      </c>
      <c r="JM272" s="69" t="s">
        <v>634</v>
      </c>
      <c r="JN272" s="69" t="s">
        <v>635</v>
      </c>
      <c r="JO272" s="69" t="s">
        <v>636</v>
      </c>
      <c r="JP272" s="52" t="s">
        <v>5255</v>
      </c>
      <c r="JU272" s="51" t="s">
        <v>653</v>
      </c>
      <c r="JZ272" s="52" t="s">
        <v>797</v>
      </c>
      <c r="KE272" s="52" t="s">
        <v>12585</v>
      </c>
      <c r="KJ272" s="52" t="s">
        <v>4720</v>
      </c>
    </row>
    <row r="273" spans="1:296" ht="46.5" thickBot="1">
      <c r="A273" s="51" t="s">
        <v>653</v>
      </c>
      <c r="F273" s="51" t="s">
        <v>656</v>
      </c>
      <c r="U273" s="52" t="s">
        <v>124</v>
      </c>
      <c r="Z273" s="52" t="s">
        <v>686</v>
      </c>
      <c r="AE273"/>
      <c r="AF273"/>
      <c r="AG273"/>
      <c r="AH273"/>
      <c r="AI273"/>
      <c r="AJ273" s="52" t="s">
        <v>124</v>
      </c>
      <c r="AO273" s="51" t="s">
        <v>98</v>
      </c>
      <c r="AT273" s="52" t="s">
        <v>692</v>
      </c>
      <c r="AY273" s="52">
        <v>133</v>
      </c>
      <c r="BD273" s="70" t="s">
        <v>7099</v>
      </c>
      <c r="BE273" s="70">
        <v>0</v>
      </c>
      <c r="BF273" s="70">
        <v>45.041271999999999</v>
      </c>
      <c r="BG273" s="70">
        <v>9.7193330000000007</v>
      </c>
      <c r="BI273" s="52" t="s">
        <v>1307</v>
      </c>
      <c r="BX273" s="50" t="s">
        <v>738</v>
      </c>
      <c r="DV273" s="51" t="s">
        <v>653</v>
      </c>
      <c r="EA273" s="52" t="s">
        <v>124</v>
      </c>
      <c r="EK273" s="51" t="s">
        <v>670</v>
      </c>
      <c r="EP273" s="52">
        <v>8132</v>
      </c>
      <c r="EU273" s="52" t="s">
        <v>1322</v>
      </c>
      <c r="FO273" s="51" t="s">
        <v>98</v>
      </c>
      <c r="FT273" s="52">
        <v>6091.64</v>
      </c>
      <c r="FY273" s="52">
        <v>201</v>
      </c>
      <c r="GI273" s="52" t="s">
        <v>2822</v>
      </c>
      <c r="GN273" s="51" t="s">
        <v>658</v>
      </c>
      <c r="GS273" s="51" t="s">
        <v>665</v>
      </c>
      <c r="HC273" s="52" t="s">
        <v>124</v>
      </c>
      <c r="HH273" s="51" t="s">
        <v>656</v>
      </c>
      <c r="HM273" s="52">
        <v>3.1604999999999999</v>
      </c>
      <c r="IL273" s="52" t="s">
        <v>1609</v>
      </c>
      <c r="IV273" s="51" t="s">
        <v>655</v>
      </c>
      <c r="JB273" s="51" t="s">
        <v>656</v>
      </c>
      <c r="JK273" s="72" t="s">
        <v>637</v>
      </c>
      <c r="JL273" s="70" t="s">
        <v>3812</v>
      </c>
      <c r="JM273" s="70">
        <v>0</v>
      </c>
      <c r="JN273" s="70">
        <v>139095</v>
      </c>
      <c r="JO273" s="70">
        <v>139095</v>
      </c>
      <c r="JU273" s="52">
        <v>612</v>
      </c>
    </row>
    <row r="274" spans="1:296" ht="104" thickBot="1">
      <c r="A274" s="52">
        <v>36122</v>
      </c>
      <c r="F274" s="52" t="s">
        <v>124</v>
      </c>
      <c r="K274" s="51" t="s">
        <v>653</v>
      </c>
      <c r="P274" s="51" t="s">
        <v>666</v>
      </c>
      <c r="AE274"/>
      <c r="AF274"/>
      <c r="AG274"/>
      <c r="AH274"/>
      <c r="AI274"/>
      <c r="AO274" s="52" t="s">
        <v>12207</v>
      </c>
      <c r="BD274" s="71" t="s">
        <v>7100</v>
      </c>
      <c r="BE274" s="71">
        <v>0</v>
      </c>
      <c r="BF274" s="71">
        <v>45.075344999999999</v>
      </c>
      <c r="BG274" s="71">
        <v>7.7114419999999999</v>
      </c>
      <c r="BN274" s="51" t="s">
        <v>98</v>
      </c>
      <c r="BS274" s="51" t="s">
        <v>663</v>
      </c>
      <c r="CH274" s="51" t="s">
        <v>681</v>
      </c>
      <c r="CM274" s="51" t="s">
        <v>732</v>
      </c>
      <c r="CW274" s="51" t="s">
        <v>87</v>
      </c>
      <c r="DL274" s="51" t="s">
        <v>683</v>
      </c>
      <c r="DQ274" s="51" t="s">
        <v>633</v>
      </c>
      <c r="DV274" s="52">
        <v>43000</v>
      </c>
      <c r="EF274" s="50" t="s">
        <v>725</v>
      </c>
      <c r="EK274" s="126"/>
      <c r="EL274" s="69" t="s">
        <v>671</v>
      </c>
      <c r="EM274" s="69" t="s">
        <v>672</v>
      </c>
      <c r="EN274" s="69" t="s">
        <v>673</v>
      </c>
      <c r="EO274" s="124" t="s">
        <v>674</v>
      </c>
      <c r="EZ274" s="51" t="s">
        <v>657</v>
      </c>
      <c r="FE274" s="51" t="s">
        <v>98</v>
      </c>
      <c r="FJ274" s="51" t="s">
        <v>657</v>
      </c>
      <c r="GN274" s="52" t="s">
        <v>124</v>
      </c>
      <c r="GX274" s="51" t="s">
        <v>657</v>
      </c>
      <c r="HH274" s="52">
        <v>0</v>
      </c>
      <c r="HR274" s="51" t="s">
        <v>663</v>
      </c>
      <c r="HW274" s="51" t="s">
        <v>651</v>
      </c>
      <c r="IQ274" s="51" t="s">
        <v>87</v>
      </c>
      <c r="IV274" s="52">
        <v>0</v>
      </c>
      <c r="JB274" s="52" t="s">
        <v>124</v>
      </c>
      <c r="JF274" s="51" t="s">
        <v>87</v>
      </c>
      <c r="JK274" s="73" t="s">
        <v>626</v>
      </c>
      <c r="JL274" s="71" t="s">
        <v>124</v>
      </c>
      <c r="JM274" s="71">
        <v>1109404.05</v>
      </c>
      <c r="JN274" s="71">
        <v>1138554.95</v>
      </c>
      <c r="JO274" s="71">
        <v>2247959</v>
      </c>
      <c r="JP274" s="51" t="s">
        <v>98</v>
      </c>
      <c r="JZ274" s="51" t="s">
        <v>786</v>
      </c>
      <c r="KE274" s="51" t="s">
        <v>2069</v>
      </c>
      <c r="KJ274" s="51" t="s">
        <v>714</v>
      </c>
    </row>
    <row r="275" spans="1:296" ht="46.5" thickBot="1">
      <c r="K275" s="52">
        <v>39784</v>
      </c>
      <c r="P275" s="52" t="s">
        <v>1313</v>
      </c>
      <c r="U275" s="51" t="s">
        <v>657</v>
      </c>
      <c r="Z275" s="51" t="s">
        <v>687</v>
      </c>
      <c r="AE275" s="51" t="s">
        <v>665</v>
      </c>
      <c r="AF275"/>
      <c r="AG275"/>
      <c r="AH275"/>
      <c r="AI275"/>
      <c r="AJ275" s="51" t="s">
        <v>98</v>
      </c>
      <c r="AT275" s="51" t="s">
        <v>683</v>
      </c>
      <c r="AY275" s="51" t="s">
        <v>2067</v>
      </c>
      <c r="BD275" s="70" t="s">
        <v>7101</v>
      </c>
      <c r="BE275" s="70">
        <v>0</v>
      </c>
      <c r="BF275" s="70">
        <v>41.859496999999998</v>
      </c>
      <c r="BG275" s="70">
        <v>12.585976</v>
      </c>
      <c r="BI275" s="51" t="s">
        <v>653</v>
      </c>
      <c r="BN275" s="52" t="s">
        <v>7773</v>
      </c>
      <c r="CH275" s="52" t="s">
        <v>689</v>
      </c>
      <c r="CM275" s="52" t="s">
        <v>8452</v>
      </c>
      <c r="CW275" s="52">
        <v>8.66</v>
      </c>
      <c r="DL275" s="52" t="s">
        <v>1332</v>
      </c>
      <c r="DQ275" s="52" t="s">
        <v>1307</v>
      </c>
      <c r="EA275" s="51" t="s">
        <v>658</v>
      </c>
      <c r="EK275" s="127" t="s">
        <v>675</v>
      </c>
      <c r="EL275" s="70">
        <v>1731</v>
      </c>
      <c r="EM275" s="70">
        <v>1731</v>
      </c>
      <c r="EN275" s="70">
        <v>1731</v>
      </c>
      <c r="EO275" s="125">
        <v>1731</v>
      </c>
      <c r="EP275" s="51" t="s">
        <v>654</v>
      </c>
      <c r="EU275" s="51" t="s">
        <v>683</v>
      </c>
      <c r="EZ275" s="52" t="s">
        <v>124</v>
      </c>
      <c r="FJ275" s="52" t="s">
        <v>124</v>
      </c>
      <c r="FO275" s="51" t="s">
        <v>652</v>
      </c>
      <c r="FT275" s="51" t="s">
        <v>654</v>
      </c>
      <c r="FY275" s="51" t="s">
        <v>654</v>
      </c>
      <c r="GD275" s="51" t="s">
        <v>651</v>
      </c>
      <c r="GI275" s="51" t="s">
        <v>633</v>
      </c>
      <c r="GS275" s="51" t="s">
        <v>9955</v>
      </c>
      <c r="GX275" s="52" t="s">
        <v>124</v>
      </c>
      <c r="HC275" s="51" t="s">
        <v>657</v>
      </c>
      <c r="HM275" s="51" t="s">
        <v>666</v>
      </c>
      <c r="HW275" s="52" t="s">
        <v>660</v>
      </c>
      <c r="IB275" s="50" t="s">
        <v>695</v>
      </c>
      <c r="IL275" s="51" t="s">
        <v>667</v>
      </c>
      <c r="IQ275" s="52">
        <v>3097.3029299999998</v>
      </c>
      <c r="JF275" s="52">
        <v>3.16</v>
      </c>
      <c r="JK275" s="72" t="s">
        <v>627</v>
      </c>
      <c r="JL275" s="70" t="s">
        <v>124</v>
      </c>
      <c r="JM275" s="70" t="s">
        <v>124</v>
      </c>
      <c r="JN275" s="70" t="s">
        <v>124</v>
      </c>
      <c r="JO275" s="70" t="s">
        <v>124</v>
      </c>
      <c r="JU275" s="51" t="s">
        <v>654</v>
      </c>
      <c r="JZ275" s="52">
        <v>20</v>
      </c>
      <c r="KJ275" s="52">
        <v>1</v>
      </c>
    </row>
    <row r="276" spans="1:296" ht="46.5" thickBot="1">
      <c r="A276" s="51" t="s">
        <v>654</v>
      </c>
      <c r="F276" s="51" t="s">
        <v>657</v>
      </c>
      <c r="U276" s="52" t="s">
        <v>124</v>
      </c>
      <c r="Z276" s="52">
        <v>91</v>
      </c>
      <c r="AE276"/>
      <c r="AF276"/>
      <c r="AG276"/>
      <c r="AH276"/>
      <c r="AI276"/>
      <c r="AO276" s="50" t="s">
        <v>669</v>
      </c>
      <c r="AT276" s="52" t="s">
        <v>693</v>
      </c>
      <c r="AY276" s="52" t="s">
        <v>6667</v>
      </c>
      <c r="BD276" s="71" t="s">
        <v>7102</v>
      </c>
      <c r="BE276" s="71">
        <v>88.57</v>
      </c>
      <c r="BF276" s="71">
        <v>45.458145000000002</v>
      </c>
      <c r="BG276" s="71">
        <v>9.1322969999999994</v>
      </c>
      <c r="BI276" s="52">
        <v>21043</v>
      </c>
      <c r="BS276" s="51" t="s">
        <v>87</v>
      </c>
      <c r="BX276" s="51" t="s">
        <v>739</v>
      </c>
      <c r="DV276" s="51" t="s">
        <v>654</v>
      </c>
      <c r="EA276" s="52">
        <v>0</v>
      </c>
      <c r="EK276" s="130" t="s">
        <v>676</v>
      </c>
      <c r="EL276" s="71">
        <v>0</v>
      </c>
      <c r="EM276" s="71">
        <v>0</v>
      </c>
      <c r="EN276" s="71">
        <v>0</v>
      </c>
      <c r="EO276" s="139">
        <v>0</v>
      </c>
      <c r="EP276" s="52">
        <v>0</v>
      </c>
      <c r="EU276" s="52" t="s">
        <v>693</v>
      </c>
      <c r="FT276" s="52" t="s">
        <v>124</v>
      </c>
      <c r="FY276" s="52" t="s">
        <v>124</v>
      </c>
      <c r="GD276" s="52" t="s">
        <v>2823</v>
      </c>
      <c r="GI276" s="52" t="s">
        <v>1307</v>
      </c>
      <c r="GN276" s="51" t="s">
        <v>98</v>
      </c>
      <c r="HC276" s="52" t="s">
        <v>124</v>
      </c>
      <c r="HH276" s="51" t="s">
        <v>657</v>
      </c>
      <c r="HM276" s="52" t="s">
        <v>4102</v>
      </c>
      <c r="HR276" s="51" t="s">
        <v>87</v>
      </c>
      <c r="IL276" s="52" t="s">
        <v>3953</v>
      </c>
      <c r="IV276" s="51" t="s">
        <v>656</v>
      </c>
      <c r="JB276" s="51" t="s">
        <v>657</v>
      </c>
      <c r="JK276" s="73" t="s">
        <v>628</v>
      </c>
      <c r="JL276" s="71" t="s">
        <v>124</v>
      </c>
      <c r="JM276" s="71">
        <v>0</v>
      </c>
      <c r="JN276" s="71">
        <v>126783</v>
      </c>
      <c r="JO276" s="71">
        <v>126783</v>
      </c>
      <c r="JP276" s="51" t="s">
        <v>652</v>
      </c>
      <c r="JU276" s="52" t="s">
        <v>124</v>
      </c>
      <c r="KE276" s="51" t="s">
        <v>183</v>
      </c>
      <c r="KJ276" s="74" t="s">
        <v>11783</v>
      </c>
    </row>
    <row r="277" spans="1:296" ht="46.5" thickBot="1">
      <c r="A277" s="52">
        <v>0</v>
      </c>
      <c r="F277" s="52" t="s">
        <v>124</v>
      </c>
      <c r="K277" s="51" t="s">
        <v>654</v>
      </c>
      <c r="P277" s="51" t="s">
        <v>667</v>
      </c>
      <c r="AE277" s="51" t="s">
        <v>663</v>
      </c>
      <c r="AF277"/>
      <c r="AG277"/>
      <c r="AH277"/>
      <c r="AI277"/>
      <c r="BD277" s="70" t="s">
        <v>7103</v>
      </c>
      <c r="BE277" s="70">
        <v>0</v>
      </c>
      <c r="BF277" s="70">
        <v>44.123545</v>
      </c>
      <c r="BG277" s="70">
        <v>9.8328600000000002</v>
      </c>
      <c r="BS277" s="52">
        <v>2.67</v>
      </c>
      <c r="BX277" s="52" t="s">
        <v>1354</v>
      </c>
      <c r="CH277" s="51" t="s">
        <v>683</v>
      </c>
      <c r="CW277" s="51" t="s">
        <v>666</v>
      </c>
      <c r="DL277" s="51" t="s">
        <v>685</v>
      </c>
      <c r="DQ277" s="51" t="s">
        <v>653</v>
      </c>
      <c r="DV277" s="52">
        <v>0</v>
      </c>
      <c r="EF277" s="51" t="s">
        <v>726</v>
      </c>
      <c r="EK277" s="127" t="s">
        <v>677</v>
      </c>
      <c r="EL277" s="70">
        <v>0</v>
      </c>
      <c r="EM277" s="70">
        <v>0</v>
      </c>
      <c r="EN277" s="70">
        <v>0</v>
      </c>
      <c r="EO277" s="125">
        <v>0</v>
      </c>
      <c r="EU277" s="52" t="s">
        <v>684</v>
      </c>
      <c r="EZ277" s="51" t="s">
        <v>658</v>
      </c>
      <c r="FJ277" s="51" t="s">
        <v>658</v>
      </c>
      <c r="FO277" s="51" t="s">
        <v>87</v>
      </c>
      <c r="GN277" s="52" t="s">
        <v>3573</v>
      </c>
      <c r="GS277" s="51" t="s">
        <v>87</v>
      </c>
      <c r="GX277" s="51" t="s">
        <v>658</v>
      </c>
      <c r="HH277" s="52">
        <v>0</v>
      </c>
      <c r="HR277" s="52">
        <v>74100</v>
      </c>
      <c r="HW277" s="51" t="s">
        <v>633</v>
      </c>
      <c r="IQ277" s="51" t="s">
        <v>666</v>
      </c>
      <c r="IV277" s="52" t="s">
        <v>124</v>
      </c>
      <c r="JB277" s="52" t="s">
        <v>124</v>
      </c>
      <c r="JF277" s="51" t="s">
        <v>666</v>
      </c>
      <c r="JK277" s="72" t="s">
        <v>629</v>
      </c>
      <c r="JL277" s="70" t="s">
        <v>124</v>
      </c>
      <c r="JM277" s="70" t="s">
        <v>124</v>
      </c>
      <c r="JN277" s="70" t="s">
        <v>124</v>
      </c>
      <c r="JO277" s="70" t="s">
        <v>124</v>
      </c>
      <c r="JZ277" s="51" t="s">
        <v>787</v>
      </c>
      <c r="KE277" s="52">
        <v>8</v>
      </c>
    </row>
    <row r="278" spans="1:296" ht="69.5" thickBot="1">
      <c r="K278" s="52">
        <v>0</v>
      </c>
      <c r="P278" s="52" t="s">
        <v>4335</v>
      </c>
      <c r="U278" s="51" t="s">
        <v>658</v>
      </c>
      <c r="Z278" s="51" t="s">
        <v>688</v>
      </c>
      <c r="AE278"/>
      <c r="AF278"/>
      <c r="AG278"/>
      <c r="AH278"/>
      <c r="AI278"/>
      <c r="AT278" s="51" t="s">
        <v>685</v>
      </c>
      <c r="AY278" s="51" t="s">
        <v>2069</v>
      </c>
      <c r="BD278" s="71" t="s">
        <v>7104</v>
      </c>
      <c r="BE278" s="71">
        <v>0</v>
      </c>
      <c r="BF278" s="71">
        <v>40.853904</v>
      </c>
      <c r="BG278" s="71">
        <v>14.271974999999999</v>
      </c>
      <c r="BI278" s="51" t="s">
        <v>654</v>
      </c>
      <c r="CH278" s="52" t="s">
        <v>693</v>
      </c>
      <c r="CW278" s="52" t="s">
        <v>2775</v>
      </c>
      <c r="DL278" s="52" t="s">
        <v>694</v>
      </c>
      <c r="DQ278" s="52">
        <v>4536</v>
      </c>
      <c r="EA278" s="51" t="s">
        <v>98</v>
      </c>
      <c r="EF278" s="52" t="s">
        <v>1811</v>
      </c>
      <c r="EK278" s="130" t="s">
        <v>678</v>
      </c>
      <c r="EL278" s="71">
        <v>0</v>
      </c>
      <c r="EM278" s="71">
        <v>0</v>
      </c>
      <c r="EN278" s="71">
        <v>0</v>
      </c>
      <c r="EO278" s="139">
        <v>0</v>
      </c>
      <c r="EP278" s="51" t="s">
        <v>655</v>
      </c>
      <c r="EZ278" s="52" t="s">
        <v>124</v>
      </c>
      <c r="FE278" s="51" t="s">
        <v>651</v>
      </c>
      <c r="FJ278" s="52">
        <v>0</v>
      </c>
      <c r="FO278" s="52">
        <v>5.3109999999999997E-2</v>
      </c>
      <c r="FT278" s="51" t="s">
        <v>655</v>
      </c>
      <c r="FY278" s="51" t="s">
        <v>655</v>
      </c>
      <c r="GD278" s="51" t="s">
        <v>633</v>
      </c>
      <c r="GI278" s="51" t="s">
        <v>653</v>
      </c>
      <c r="GS278" s="52">
        <v>7.0000000000000001E-3</v>
      </c>
      <c r="GX278" s="52">
        <v>0</v>
      </c>
      <c r="HC278" s="51" t="s">
        <v>658</v>
      </c>
      <c r="HM278" s="51" t="s">
        <v>667</v>
      </c>
      <c r="HW278" s="52" t="s">
        <v>1307</v>
      </c>
      <c r="IB278" s="50" t="s">
        <v>696</v>
      </c>
      <c r="IL278" s="51" t="s">
        <v>98</v>
      </c>
      <c r="IQ278" s="52" t="s">
        <v>10504</v>
      </c>
      <c r="JF278" s="52" t="s">
        <v>2824</v>
      </c>
      <c r="JK278" s="73" t="s">
        <v>639</v>
      </c>
      <c r="JL278" s="71" t="s">
        <v>124</v>
      </c>
      <c r="JM278" s="71" t="s">
        <v>124</v>
      </c>
      <c r="JN278" s="71" t="s">
        <v>124</v>
      </c>
      <c r="JO278" s="71" t="s">
        <v>124</v>
      </c>
      <c r="JP278" s="51" t="s">
        <v>87</v>
      </c>
      <c r="JU278" s="51" t="s">
        <v>655</v>
      </c>
      <c r="JZ278" s="52">
        <v>89</v>
      </c>
      <c r="KJ278" s="51" t="s">
        <v>715</v>
      </c>
    </row>
    <row r="279" spans="1:296" ht="24.5" thickBot="1">
      <c r="A279" s="51" t="s">
        <v>655</v>
      </c>
      <c r="F279" s="51" t="s">
        <v>658</v>
      </c>
      <c r="U279" s="52">
        <v>0</v>
      </c>
      <c r="Z279" s="52">
        <v>0</v>
      </c>
      <c r="AE279" s="51" t="s">
        <v>87</v>
      </c>
      <c r="AF279"/>
      <c r="AG279"/>
      <c r="AH279"/>
      <c r="AI279"/>
      <c r="AJ279" s="50" t="s">
        <v>664</v>
      </c>
      <c r="AO279" s="51" t="s">
        <v>670</v>
      </c>
      <c r="AT279" s="52" t="s">
        <v>686</v>
      </c>
      <c r="AY279" s="52" t="s">
        <v>6668</v>
      </c>
      <c r="BD279" s="70" t="s">
        <v>7105</v>
      </c>
      <c r="BE279" s="70">
        <v>177.67</v>
      </c>
      <c r="BF279" s="70">
        <v>42.833300000000001</v>
      </c>
      <c r="BG279" s="70">
        <v>12.833299999999999</v>
      </c>
      <c r="BI279" s="52">
        <v>0</v>
      </c>
      <c r="BN279" s="51" t="s">
        <v>681</v>
      </c>
      <c r="BS279" s="51" t="s">
        <v>666</v>
      </c>
      <c r="BX279" s="50" t="s">
        <v>755</v>
      </c>
      <c r="CH279" s="52" t="s">
        <v>684</v>
      </c>
      <c r="CM279" s="50" t="s">
        <v>698</v>
      </c>
      <c r="DV279" s="51" t="s">
        <v>655</v>
      </c>
      <c r="EK279" s="50" t="s">
        <v>679</v>
      </c>
      <c r="EP279" s="52">
        <v>8132</v>
      </c>
      <c r="EU279" s="51" t="s">
        <v>685</v>
      </c>
      <c r="FE279" s="52" t="s">
        <v>652</v>
      </c>
      <c r="FT279" s="52" t="s">
        <v>124</v>
      </c>
      <c r="FY279" s="52" t="s">
        <v>124</v>
      </c>
      <c r="GD279" s="52" t="s">
        <v>1307</v>
      </c>
      <c r="GI279" s="52">
        <v>453114</v>
      </c>
      <c r="HC279" s="52" t="s">
        <v>124</v>
      </c>
      <c r="HH279" s="51" t="s">
        <v>658</v>
      </c>
      <c r="HM279" s="52" t="s">
        <v>4709</v>
      </c>
      <c r="HR279" s="51" t="s">
        <v>666</v>
      </c>
      <c r="IL279" s="52" t="s">
        <v>420</v>
      </c>
      <c r="IV279" s="51" t="s">
        <v>657</v>
      </c>
      <c r="JB279" s="51" t="s">
        <v>658</v>
      </c>
      <c r="JK279" s="72" t="s">
        <v>640</v>
      </c>
      <c r="JL279" s="70" t="s">
        <v>124</v>
      </c>
      <c r="JM279" s="70">
        <v>1109404.05</v>
      </c>
      <c r="JN279" s="70">
        <v>1404432.95</v>
      </c>
      <c r="JO279" s="70">
        <v>2513837</v>
      </c>
      <c r="JP279" s="52">
        <v>2.11755</v>
      </c>
      <c r="JU279" s="52" t="s">
        <v>124</v>
      </c>
      <c r="KE279" s="51" t="s">
        <v>184</v>
      </c>
      <c r="KJ279" s="52" t="s">
        <v>11784</v>
      </c>
    </row>
    <row r="280" spans="1:296" ht="104" thickBot="1">
      <c r="A280" s="52">
        <v>36122</v>
      </c>
      <c r="F280" s="52">
        <v>0</v>
      </c>
      <c r="K280" s="51" t="s">
        <v>655</v>
      </c>
      <c r="P280" s="51" t="s">
        <v>98</v>
      </c>
      <c r="AE280" s="52">
        <v>2.6900000000000001E-3</v>
      </c>
      <c r="AF280"/>
      <c r="AG280"/>
      <c r="AH280"/>
      <c r="AI280"/>
      <c r="AO280" s="69"/>
      <c r="AP280" s="69" t="s">
        <v>671</v>
      </c>
      <c r="AQ280" s="69" t="s">
        <v>672</v>
      </c>
      <c r="AR280" s="69" t="s">
        <v>673</v>
      </c>
      <c r="AS280" s="69" t="s">
        <v>674</v>
      </c>
      <c r="BD280" s="71" t="s">
        <v>7106</v>
      </c>
      <c r="BE280" s="71">
        <v>9.18</v>
      </c>
      <c r="BF280" s="71">
        <v>42.833300000000001</v>
      </c>
      <c r="BG280" s="71">
        <v>12.833299999999999</v>
      </c>
      <c r="BN280" s="52" t="s">
        <v>1322</v>
      </c>
      <c r="BS280" s="52" t="s">
        <v>4102</v>
      </c>
      <c r="CH280" s="52" t="s">
        <v>690</v>
      </c>
      <c r="CW280" s="51" t="s">
        <v>667</v>
      </c>
      <c r="DL280" s="51" t="s">
        <v>687</v>
      </c>
      <c r="DQ280" s="51" t="s">
        <v>654</v>
      </c>
      <c r="DV280" s="52">
        <v>43000</v>
      </c>
      <c r="EF280" s="50" t="s">
        <v>737</v>
      </c>
      <c r="EU280" s="52" t="s">
        <v>686</v>
      </c>
      <c r="EZ280" s="51" t="s">
        <v>98</v>
      </c>
      <c r="FJ280" s="51" t="s">
        <v>98</v>
      </c>
      <c r="FO280" s="51" t="s">
        <v>666</v>
      </c>
      <c r="GS280" s="51" t="s">
        <v>666</v>
      </c>
      <c r="GX280" s="51" t="s">
        <v>98</v>
      </c>
      <c r="HH280" s="52" t="s">
        <v>124</v>
      </c>
      <c r="HR280" s="52" t="s">
        <v>4923</v>
      </c>
      <c r="HW280" s="51" t="s">
        <v>653</v>
      </c>
      <c r="IQ280" s="51" t="s">
        <v>667</v>
      </c>
      <c r="IV280" s="52" t="s">
        <v>124</v>
      </c>
      <c r="JB280" s="52">
        <v>0</v>
      </c>
      <c r="JF280" s="51" t="s">
        <v>667</v>
      </c>
      <c r="JK280" s="50" t="s">
        <v>641</v>
      </c>
      <c r="JZ280" s="51" t="s">
        <v>788</v>
      </c>
      <c r="KE280" s="52" t="s">
        <v>185</v>
      </c>
    </row>
    <row r="281" spans="1:296" ht="16.5" thickBot="1">
      <c r="K281" s="52">
        <v>39784</v>
      </c>
      <c r="U281" s="51" t="s">
        <v>98</v>
      </c>
      <c r="Z281" s="51" t="s">
        <v>98</v>
      </c>
      <c r="AE281"/>
      <c r="AF281"/>
      <c r="AG281"/>
      <c r="AH281"/>
      <c r="AI281"/>
      <c r="AO281" s="72" t="s">
        <v>675</v>
      </c>
      <c r="AP281" s="70">
        <v>12016.74</v>
      </c>
      <c r="AQ281" s="70">
        <v>12016.74</v>
      </c>
      <c r="AR281" s="70">
        <v>0</v>
      </c>
      <c r="AS281" s="70">
        <v>0</v>
      </c>
      <c r="AT281" s="51" t="s">
        <v>687</v>
      </c>
      <c r="AY281" s="51" t="s">
        <v>183</v>
      </c>
      <c r="BD281" s="70" t="s">
        <v>7107</v>
      </c>
      <c r="BE281" s="70">
        <v>0</v>
      </c>
      <c r="BF281" s="70">
        <v>42.833300000000001</v>
      </c>
      <c r="BG281" s="70">
        <v>12.833299999999999</v>
      </c>
      <c r="BI281" s="51" t="s">
        <v>655</v>
      </c>
      <c r="CH281" s="52" t="s">
        <v>1332</v>
      </c>
      <c r="CW281" s="52" t="s">
        <v>8720</v>
      </c>
      <c r="DL281" s="52">
        <v>671</v>
      </c>
      <c r="DQ281" s="52">
        <v>0</v>
      </c>
      <c r="EP281" s="51" t="s">
        <v>656</v>
      </c>
      <c r="EZ281" s="52" t="s">
        <v>9027</v>
      </c>
      <c r="FE281" s="51" t="s">
        <v>633</v>
      </c>
      <c r="FO281" s="52" t="s">
        <v>2780</v>
      </c>
      <c r="FT281" s="51" t="s">
        <v>656</v>
      </c>
      <c r="FY281" s="51" t="s">
        <v>656</v>
      </c>
      <c r="GD281" s="51" t="s">
        <v>653</v>
      </c>
      <c r="GI281" s="51" t="s">
        <v>654</v>
      </c>
      <c r="GN281" s="51" t="s">
        <v>651</v>
      </c>
      <c r="GS281" s="52" t="s">
        <v>4102</v>
      </c>
      <c r="GX281" s="52" t="s">
        <v>10190</v>
      </c>
      <c r="HC281" s="51" t="s">
        <v>98</v>
      </c>
      <c r="HM281" s="51" t="s">
        <v>98</v>
      </c>
      <c r="HW281" s="52">
        <v>10220</v>
      </c>
      <c r="IB281" s="51" t="s">
        <v>697</v>
      </c>
      <c r="IL281" s="51" t="s">
        <v>3049</v>
      </c>
      <c r="IQ281" s="52" t="s">
        <v>11032</v>
      </c>
      <c r="JF281" s="52" t="s">
        <v>4905</v>
      </c>
      <c r="JP281" s="51" t="s">
        <v>666</v>
      </c>
      <c r="JU281" s="51" t="s">
        <v>656</v>
      </c>
      <c r="JZ281" s="52">
        <v>3</v>
      </c>
      <c r="KJ281" s="51" t="s">
        <v>716</v>
      </c>
    </row>
    <row r="282" spans="1:296" ht="17" thickBot="1">
      <c r="A282" s="51" t="s">
        <v>656</v>
      </c>
      <c r="F282" s="51" t="s">
        <v>98</v>
      </c>
      <c r="P282" s="51" t="s">
        <v>36</v>
      </c>
      <c r="Z282" s="52" t="s">
        <v>1840</v>
      </c>
      <c r="AE282" s="51" t="s">
        <v>666</v>
      </c>
      <c r="AF282"/>
      <c r="AG282"/>
      <c r="AH282"/>
      <c r="AI282"/>
      <c r="AJ282" s="51" t="s">
        <v>665</v>
      </c>
      <c r="AO282" s="73" t="s">
        <v>676</v>
      </c>
      <c r="AP282" s="71">
        <v>0</v>
      </c>
      <c r="AQ282" s="71">
        <v>0</v>
      </c>
      <c r="AR282" s="71">
        <v>0</v>
      </c>
      <c r="AS282" s="71">
        <v>0</v>
      </c>
      <c r="AT282" s="52">
        <v>965</v>
      </c>
      <c r="AY282" s="52">
        <v>4.32</v>
      </c>
      <c r="BD282" s="71" t="s">
        <v>7108</v>
      </c>
      <c r="BE282" s="71">
        <v>0</v>
      </c>
      <c r="BF282" s="71">
        <v>49.602860999999997</v>
      </c>
      <c r="BG282" s="71">
        <v>6.0719659999999998</v>
      </c>
      <c r="BI282" s="52">
        <v>21043</v>
      </c>
      <c r="BN282" s="51" t="s">
        <v>683</v>
      </c>
      <c r="BS282" s="51" t="s">
        <v>667</v>
      </c>
      <c r="BX282" s="51" t="s">
        <v>756</v>
      </c>
      <c r="CM282" s="50" t="s">
        <v>699</v>
      </c>
      <c r="DV282" s="51" t="s">
        <v>656</v>
      </c>
      <c r="EA282" s="51" t="s">
        <v>651</v>
      </c>
      <c r="EK282" s="51" t="s">
        <v>680</v>
      </c>
      <c r="EP282" s="52" t="s">
        <v>124</v>
      </c>
      <c r="EU282" s="51" t="s">
        <v>687</v>
      </c>
      <c r="FE282" s="52" t="s">
        <v>638</v>
      </c>
      <c r="FT282" s="52" t="s">
        <v>124</v>
      </c>
      <c r="FY282" s="52" t="s">
        <v>124</v>
      </c>
      <c r="GD282" s="52">
        <v>10789.06</v>
      </c>
      <c r="GI282" s="52" t="s">
        <v>124</v>
      </c>
      <c r="GN282" s="52" t="s">
        <v>660</v>
      </c>
      <c r="HH282" s="51" t="s">
        <v>98</v>
      </c>
      <c r="HM282" s="52" t="s">
        <v>4710</v>
      </c>
      <c r="HR282" s="51" t="s">
        <v>667</v>
      </c>
      <c r="IV282" s="51" t="s">
        <v>658</v>
      </c>
      <c r="JB282" s="51" t="s">
        <v>98</v>
      </c>
      <c r="JP282" s="52" t="s">
        <v>3050</v>
      </c>
      <c r="JU282" s="52" t="s">
        <v>124</v>
      </c>
      <c r="KE282" s="51" t="s">
        <v>732</v>
      </c>
      <c r="KJ282" s="52" t="s">
        <v>7645</v>
      </c>
    </row>
    <row r="283" spans="1:296" ht="17" thickBot="1">
      <c r="A283" s="52" t="s">
        <v>124</v>
      </c>
      <c r="F283" s="52" t="s">
        <v>2057</v>
      </c>
      <c r="K283" s="51" t="s">
        <v>656</v>
      </c>
      <c r="AE283" s="52" t="s">
        <v>1609</v>
      </c>
      <c r="AF283"/>
      <c r="AG283"/>
      <c r="AH283"/>
      <c r="AI283"/>
      <c r="AO283" s="72" t="s">
        <v>677</v>
      </c>
      <c r="AP283" s="70">
        <v>0</v>
      </c>
      <c r="AQ283" s="70">
        <v>0</v>
      </c>
      <c r="AR283" s="70">
        <v>0</v>
      </c>
      <c r="AS283" s="70">
        <v>0</v>
      </c>
      <c r="BD283" s="70" t="s">
        <v>7109</v>
      </c>
      <c r="BE283" s="70">
        <v>75.17</v>
      </c>
      <c r="BF283" s="70">
        <v>49.601554</v>
      </c>
      <c r="BG283" s="70">
        <v>6.1334030000000004</v>
      </c>
      <c r="BN283" s="52" t="s">
        <v>684</v>
      </c>
      <c r="BS283" s="52" t="s">
        <v>8020</v>
      </c>
      <c r="BX283" s="52" t="s">
        <v>112</v>
      </c>
      <c r="CH283" s="51" t="s">
        <v>685</v>
      </c>
      <c r="CW283" s="51" t="s">
        <v>98</v>
      </c>
      <c r="DL283" s="51" t="s">
        <v>688</v>
      </c>
      <c r="DQ283" s="51" t="s">
        <v>655</v>
      </c>
      <c r="DV283" s="52">
        <v>0</v>
      </c>
      <c r="EA283" s="52" t="s">
        <v>3814</v>
      </c>
      <c r="EF283" s="50" t="s">
        <v>738</v>
      </c>
      <c r="EU283" s="52">
        <v>170267</v>
      </c>
      <c r="FO283" s="51" t="s">
        <v>667</v>
      </c>
      <c r="GS283" s="51" t="s">
        <v>667</v>
      </c>
      <c r="HR283" s="52" t="s">
        <v>1590</v>
      </c>
      <c r="HW283" s="51" t="s">
        <v>654</v>
      </c>
      <c r="IB283" s="50" t="s">
        <v>698</v>
      </c>
      <c r="IL283" s="51" t="s">
        <v>87</v>
      </c>
      <c r="IQ283" s="51" t="s">
        <v>98</v>
      </c>
      <c r="IV283" s="52">
        <v>0</v>
      </c>
      <c r="JF283" s="51" t="s">
        <v>98</v>
      </c>
      <c r="JK283" s="51" t="s">
        <v>642</v>
      </c>
      <c r="JZ283" s="51" t="s">
        <v>789</v>
      </c>
      <c r="KE283" s="52" t="s">
        <v>12586</v>
      </c>
    </row>
    <row r="284" spans="1:296" ht="81" thickBot="1">
      <c r="K284" s="52" t="s">
        <v>124</v>
      </c>
      <c r="P284" s="51" t="s">
        <v>87</v>
      </c>
      <c r="AE284"/>
      <c r="AF284"/>
      <c r="AG284"/>
      <c r="AH284"/>
      <c r="AI284"/>
      <c r="AJ284" s="51" t="s">
        <v>663</v>
      </c>
      <c r="AO284" s="73" t="s">
        <v>678</v>
      </c>
      <c r="AP284" s="71">
        <v>0</v>
      </c>
      <c r="AQ284" s="71">
        <v>0</v>
      </c>
      <c r="AR284" s="71">
        <v>0</v>
      </c>
      <c r="AS284" s="71">
        <v>0</v>
      </c>
      <c r="AT284" s="51" t="s">
        <v>688</v>
      </c>
      <c r="AY284" s="51" t="s">
        <v>184</v>
      </c>
      <c r="BD284" s="71" t="s">
        <v>7110</v>
      </c>
      <c r="BE284" s="71">
        <v>0</v>
      </c>
      <c r="BF284" s="71">
        <v>53.35</v>
      </c>
      <c r="BG284" s="71">
        <v>-6.28</v>
      </c>
      <c r="BI284" s="51" t="s">
        <v>656</v>
      </c>
      <c r="CH284" s="52" t="s">
        <v>686</v>
      </c>
      <c r="CW284" s="52" t="s">
        <v>8721</v>
      </c>
      <c r="DL284" s="52">
        <v>0</v>
      </c>
      <c r="DQ284" s="52">
        <v>0</v>
      </c>
      <c r="EK284" s="51" t="s">
        <v>681</v>
      </c>
      <c r="EP284" s="51" t="s">
        <v>657</v>
      </c>
      <c r="FE284" s="51" t="s">
        <v>653</v>
      </c>
      <c r="FJ284" s="51" t="s">
        <v>651</v>
      </c>
      <c r="FO284" s="52" t="s">
        <v>9288</v>
      </c>
      <c r="FT284" s="51" t="s">
        <v>657</v>
      </c>
      <c r="FY284" s="51" t="s">
        <v>657</v>
      </c>
      <c r="GD284" s="51" t="s">
        <v>654</v>
      </c>
      <c r="GI284" s="51" t="s">
        <v>655</v>
      </c>
      <c r="GN284" s="51" t="s">
        <v>633</v>
      </c>
      <c r="GS284" s="52" t="s">
        <v>9956</v>
      </c>
      <c r="HM284" s="51" t="s">
        <v>660</v>
      </c>
      <c r="HW284" s="52">
        <v>0</v>
      </c>
      <c r="IL284" s="52">
        <v>2.3E-3</v>
      </c>
      <c r="IQ284" s="52" t="s">
        <v>11033</v>
      </c>
      <c r="JK284" s="69"/>
      <c r="JL284" s="69" t="s">
        <v>643</v>
      </c>
      <c r="JP284" s="51" t="s">
        <v>667</v>
      </c>
      <c r="JU284" s="51" t="s">
        <v>657</v>
      </c>
      <c r="JZ284" s="52" t="s">
        <v>11651</v>
      </c>
      <c r="KJ284" s="51" t="s">
        <v>718</v>
      </c>
    </row>
    <row r="285" spans="1:296" ht="46.5" thickBot="1">
      <c r="A285" s="51" t="s">
        <v>657</v>
      </c>
      <c r="P285" s="52">
        <v>0.19750000000000001</v>
      </c>
      <c r="U285" s="50" t="s">
        <v>664</v>
      </c>
      <c r="AE285" s="51" t="s">
        <v>667</v>
      </c>
      <c r="AF285"/>
      <c r="AG285"/>
      <c r="AH285"/>
      <c r="AI285"/>
      <c r="AO285" s="50" t="s">
        <v>679</v>
      </c>
      <c r="AT285" s="52">
        <v>0</v>
      </c>
      <c r="AY285" s="52" t="s">
        <v>185</v>
      </c>
      <c r="BD285" s="70" t="s">
        <v>7111</v>
      </c>
      <c r="BE285" s="70">
        <v>0</v>
      </c>
      <c r="BF285" s="70">
        <v>52.296610000000001</v>
      </c>
      <c r="BG285" s="70">
        <v>4.948537</v>
      </c>
      <c r="BI285" s="52" t="s">
        <v>124</v>
      </c>
      <c r="BN285" s="51" t="s">
        <v>685</v>
      </c>
      <c r="BS285" s="51" t="s">
        <v>98</v>
      </c>
      <c r="BX285" s="50" t="s">
        <v>771</v>
      </c>
      <c r="CM285" s="51" t="s">
        <v>700</v>
      </c>
      <c r="DV285" s="51" t="s">
        <v>657</v>
      </c>
      <c r="EA285" s="51" t="s">
        <v>633</v>
      </c>
      <c r="EK285" s="52" t="s">
        <v>689</v>
      </c>
      <c r="EP285" s="52" t="s">
        <v>124</v>
      </c>
      <c r="EU285" s="51" t="s">
        <v>688</v>
      </c>
      <c r="EZ285" s="51" t="s">
        <v>651</v>
      </c>
      <c r="FE285" s="52">
        <v>82200</v>
      </c>
      <c r="FJ285" s="52" t="s">
        <v>3049</v>
      </c>
      <c r="FT285" s="52" t="s">
        <v>124</v>
      </c>
      <c r="FY285" s="52" t="s">
        <v>124</v>
      </c>
      <c r="GD285" s="52">
        <v>0</v>
      </c>
      <c r="GI285" s="52">
        <v>0</v>
      </c>
      <c r="GN285" s="52" t="s">
        <v>1307</v>
      </c>
      <c r="GX285" s="51" t="s">
        <v>651</v>
      </c>
      <c r="HC285" s="51" t="s">
        <v>651</v>
      </c>
      <c r="HR285" s="51" t="s">
        <v>98</v>
      </c>
      <c r="IV285" s="51" t="s">
        <v>98</v>
      </c>
      <c r="JF285" s="51" t="s">
        <v>660</v>
      </c>
      <c r="JK285" s="72" t="s">
        <v>644</v>
      </c>
      <c r="JL285" s="70" t="s">
        <v>112</v>
      </c>
      <c r="JP285" s="52" t="s">
        <v>5256</v>
      </c>
      <c r="JU285" s="52" t="s">
        <v>124</v>
      </c>
      <c r="KJ285" s="52">
        <v>100</v>
      </c>
    </row>
    <row r="286" spans="1:296" ht="46.5" thickBot="1">
      <c r="A286" s="52" t="s">
        <v>124</v>
      </c>
      <c r="K286" s="51" t="s">
        <v>657</v>
      </c>
      <c r="Z286" s="51" t="s">
        <v>681</v>
      </c>
      <c r="AE286" s="52" t="s">
        <v>6030</v>
      </c>
      <c r="AF286"/>
      <c r="AG286"/>
      <c r="AH286"/>
      <c r="AI286"/>
      <c r="AJ286" s="51" t="s">
        <v>87</v>
      </c>
      <c r="BD286" s="71" t="s">
        <v>7112</v>
      </c>
      <c r="BE286" s="71">
        <v>39.56</v>
      </c>
      <c r="BF286" s="71">
        <v>52.099919</v>
      </c>
      <c r="BG286" s="71">
        <v>5.064921</v>
      </c>
      <c r="BN286" s="52" t="s">
        <v>691</v>
      </c>
      <c r="CH286" s="51" t="s">
        <v>687</v>
      </c>
      <c r="CM286" s="69"/>
      <c r="CN286" s="69" t="s">
        <v>701</v>
      </c>
      <c r="CW286" s="51" t="s">
        <v>652</v>
      </c>
      <c r="DL286" s="51" t="s">
        <v>98</v>
      </c>
      <c r="DQ286" s="51" t="s">
        <v>656</v>
      </c>
      <c r="DV286" s="52" t="s">
        <v>124</v>
      </c>
      <c r="EA286" s="52" t="s">
        <v>3812</v>
      </c>
      <c r="EF286" s="51" t="s">
        <v>739</v>
      </c>
      <c r="EU286" s="52">
        <v>0</v>
      </c>
      <c r="EZ286" s="52" t="s">
        <v>3048</v>
      </c>
      <c r="FO286" s="51" t="s">
        <v>98</v>
      </c>
      <c r="GS286" s="51" t="s">
        <v>98</v>
      </c>
      <c r="GX286" s="52" t="s">
        <v>662</v>
      </c>
      <c r="HC286" s="52" t="s">
        <v>662</v>
      </c>
      <c r="HH286" s="51" t="s">
        <v>651</v>
      </c>
      <c r="HM286" s="51" t="s">
        <v>87</v>
      </c>
      <c r="HW286" s="51" t="s">
        <v>655</v>
      </c>
      <c r="IB286" s="50" t="s">
        <v>699</v>
      </c>
      <c r="IL286" s="51" t="s">
        <v>666</v>
      </c>
      <c r="IQ286" s="51" t="s">
        <v>660</v>
      </c>
      <c r="JB286" s="51" t="s">
        <v>651</v>
      </c>
      <c r="JK286" s="73" t="s">
        <v>645</v>
      </c>
      <c r="JL286" s="71" t="s">
        <v>132</v>
      </c>
      <c r="JZ286" s="51" t="s">
        <v>790</v>
      </c>
    </row>
    <row r="287" spans="1:296" ht="46.5" thickBot="1">
      <c r="F287" s="51" t="s">
        <v>651</v>
      </c>
      <c r="K287" s="52" t="s">
        <v>124</v>
      </c>
      <c r="P287" s="51" t="s">
        <v>666</v>
      </c>
      <c r="Z287" s="52" t="s">
        <v>689</v>
      </c>
      <c r="AE287"/>
      <c r="AF287"/>
      <c r="AG287"/>
      <c r="AH287"/>
      <c r="AI287"/>
      <c r="AJ287" s="52">
        <v>0.25319000000000003</v>
      </c>
      <c r="AT287" s="51" t="s">
        <v>98</v>
      </c>
      <c r="AY287" s="51" t="s">
        <v>732</v>
      </c>
      <c r="BD287" s="70" t="s">
        <v>7113</v>
      </c>
      <c r="BE287" s="70">
        <v>58.32</v>
      </c>
      <c r="BF287" s="70">
        <v>52.304737000000003</v>
      </c>
      <c r="BG287" s="70">
        <v>4.9510930000000002</v>
      </c>
      <c r="BI287" s="51" t="s">
        <v>657</v>
      </c>
      <c r="BS287" s="51" t="s">
        <v>660</v>
      </c>
      <c r="CH287" s="52">
        <v>9925.65</v>
      </c>
      <c r="CM287" s="72" t="s">
        <v>72</v>
      </c>
      <c r="CN287" s="70" t="s">
        <v>702</v>
      </c>
      <c r="DL287" s="52" t="s">
        <v>8914</v>
      </c>
      <c r="DQ287" s="52" t="s">
        <v>124</v>
      </c>
      <c r="EF287" s="52" t="s">
        <v>132</v>
      </c>
      <c r="EK287" s="51" t="s">
        <v>683</v>
      </c>
      <c r="EP287" s="51" t="s">
        <v>658</v>
      </c>
      <c r="FE287" s="51" t="s">
        <v>654</v>
      </c>
      <c r="FJ287" s="51" t="s">
        <v>633</v>
      </c>
      <c r="FT287" s="51" t="s">
        <v>658</v>
      </c>
      <c r="FY287" s="51" t="s">
        <v>658</v>
      </c>
      <c r="GD287" s="51" t="s">
        <v>655</v>
      </c>
      <c r="GI287" s="51" t="s">
        <v>656</v>
      </c>
      <c r="GN287" s="51" t="s">
        <v>653</v>
      </c>
      <c r="HH287" s="52" t="s">
        <v>7635</v>
      </c>
      <c r="HM287" s="52">
        <v>1.75288</v>
      </c>
      <c r="HR287" s="51" t="s">
        <v>1604</v>
      </c>
      <c r="HW287" s="52">
        <v>10220</v>
      </c>
      <c r="IL287" s="52" t="s">
        <v>1609</v>
      </c>
      <c r="JB287" s="52" t="s">
        <v>662</v>
      </c>
      <c r="JF287" s="51" t="s">
        <v>87</v>
      </c>
      <c r="JK287" s="72" t="s">
        <v>646</v>
      </c>
      <c r="JL287" s="70" t="s">
        <v>112</v>
      </c>
      <c r="JP287" s="51" t="s">
        <v>98</v>
      </c>
      <c r="JU287" s="51" t="s">
        <v>658</v>
      </c>
      <c r="JZ287" s="52" t="s">
        <v>11652</v>
      </c>
      <c r="KE287" s="50" t="s">
        <v>698</v>
      </c>
    </row>
    <row r="288" spans="1:296" ht="58" thickBot="1">
      <c r="A288" s="51" t="s">
        <v>658</v>
      </c>
      <c r="F288" s="52" t="s">
        <v>662</v>
      </c>
      <c r="P288" s="52" t="s">
        <v>1313</v>
      </c>
      <c r="U288" s="51" t="s">
        <v>665</v>
      </c>
      <c r="AE288" s="51" t="s">
        <v>98</v>
      </c>
      <c r="AF288"/>
      <c r="AG288"/>
      <c r="AH288"/>
      <c r="AI288"/>
      <c r="AO288" s="51" t="s">
        <v>680</v>
      </c>
      <c r="AT288" s="52" t="s">
        <v>6414</v>
      </c>
      <c r="AY288" s="52" t="s">
        <v>6669</v>
      </c>
      <c r="BD288" s="71" t="s">
        <v>7114</v>
      </c>
      <c r="BE288" s="71">
        <v>170.49</v>
      </c>
      <c r="BF288" s="71">
        <v>52.5</v>
      </c>
      <c r="BG288" s="71">
        <v>5.75</v>
      </c>
      <c r="BI288" s="52" t="s">
        <v>124</v>
      </c>
      <c r="BN288" s="51" t="s">
        <v>687</v>
      </c>
      <c r="BX288" s="51" t="s">
        <v>772</v>
      </c>
      <c r="CM288" s="73" t="s">
        <v>703</v>
      </c>
      <c r="CN288" s="71" t="s">
        <v>702</v>
      </c>
      <c r="CW288" s="51" t="s">
        <v>87</v>
      </c>
      <c r="DV288" s="51" t="s">
        <v>658</v>
      </c>
      <c r="EA288" s="51" t="s">
        <v>653</v>
      </c>
      <c r="EK288" s="52" t="s">
        <v>693</v>
      </c>
      <c r="EP288" s="52" t="s">
        <v>124</v>
      </c>
      <c r="EU288" s="51" t="s">
        <v>98</v>
      </c>
      <c r="EZ288" s="51" t="s">
        <v>633</v>
      </c>
      <c r="FE288" s="52">
        <v>0</v>
      </c>
      <c r="FJ288" s="52" t="s">
        <v>1307</v>
      </c>
      <c r="FO288" s="50" t="s">
        <v>669</v>
      </c>
      <c r="FT288" s="52" t="s">
        <v>124</v>
      </c>
      <c r="FY288" s="52" t="s">
        <v>124</v>
      </c>
      <c r="GD288" s="52">
        <v>1078.9100000000001</v>
      </c>
      <c r="GI288" s="52" t="s">
        <v>124</v>
      </c>
      <c r="GN288" s="52">
        <v>708.36</v>
      </c>
      <c r="GS288" s="51" t="s">
        <v>663</v>
      </c>
      <c r="GX288" s="51" t="s">
        <v>633</v>
      </c>
      <c r="HC288" s="51" t="s">
        <v>633</v>
      </c>
      <c r="IQ288" s="51" t="s">
        <v>87</v>
      </c>
      <c r="JF288" s="52">
        <v>1.74</v>
      </c>
      <c r="JK288" s="73" t="s">
        <v>647</v>
      </c>
      <c r="JL288" s="71" t="s">
        <v>112</v>
      </c>
      <c r="JU288" s="52" t="s">
        <v>124</v>
      </c>
    </row>
    <row r="289" spans="1:296" ht="46.5" thickBot="1">
      <c r="A289" s="52" t="s">
        <v>124</v>
      </c>
      <c r="K289" s="51" t="s">
        <v>658</v>
      </c>
      <c r="Z289" s="51" t="s">
        <v>683</v>
      </c>
      <c r="AE289"/>
      <c r="AF289"/>
      <c r="AG289"/>
      <c r="AH289"/>
      <c r="AI289"/>
      <c r="AJ289" s="51" t="s">
        <v>666</v>
      </c>
      <c r="BD289" s="70" t="s">
        <v>7115</v>
      </c>
      <c r="BE289" s="70">
        <v>165.21</v>
      </c>
      <c r="BF289" s="70">
        <v>52.5</v>
      </c>
      <c r="BG289" s="70">
        <v>5.75</v>
      </c>
      <c r="BN289" s="52">
        <v>654</v>
      </c>
      <c r="BS289" s="51" t="s">
        <v>87</v>
      </c>
      <c r="BX289" s="52" t="s">
        <v>773</v>
      </c>
      <c r="CH289" s="51" t="s">
        <v>688</v>
      </c>
      <c r="CM289" s="72" t="s">
        <v>704</v>
      </c>
      <c r="CN289" s="70" t="s">
        <v>702</v>
      </c>
      <c r="CW289" s="52">
        <v>56.266500000000001</v>
      </c>
      <c r="DQ289" s="51" t="s">
        <v>657</v>
      </c>
      <c r="DV289" s="52" t="s">
        <v>124</v>
      </c>
      <c r="EA289" s="52">
        <v>2199.04</v>
      </c>
      <c r="EF289" s="50" t="s">
        <v>740</v>
      </c>
      <c r="EK289" s="52" t="s">
        <v>684</v>
      </c>
      <c r="EZ289" s="52" t="s">
        <v>3812</v>
      </c>
      <c r="GX289" s="52" t="s">
        <v>3812</v>
      </c>
      <c r="HC289" s="52" t="s">
        <v>638</v>
      </c>
      <c r="HH289" s="51" t="s">
        <v>633</v>
      </c>
      <c r="HM289" s="51" t="s">
        <v>666</v>
      </c>
      <c r="HR289" s="51" t="s">
        <v>87</v>
      </c>
      <c r="HW289" s="51" t="s">
        <v>656</v>
      </c>
      <c r="IB289" s="51" t="s">
        <v>700</v>
      </c>
      <c r="IL289" s="51" t="s">
        <v>667</v>
      </c>
      <c r="IQ289" s="52">
        <v>1.7528999999999999</v>
      </c>
      <c r="IV289" s="51" t="s">
        <v>651</v>
      </c>
      <c r="JB289" s="51" t="s">
        <v>633</v>
      </c>
      <c r="JK289" s="72" t="s">
        <v>648</v>
      </c>
      <c r="JL289" s="70" t="s">
        <v>112</v>
      </c>
      <c r="JP289" s="50" t="s">
        <v>669</v>
      </c>
      <c r="JZ289" s="51" t="s">
        <v>98</v>
      </c>
      <c r="KJ289" s="51" t="s">
        <v>707</v>
      </c>
    </row>
    <row r="290" spans="1:296" ht="35" thickBot="1">
      <c r="F290" s="51" t="s">
        <v>633</v>
      </c>
      <c r="K290" s="52" t="s">
        <v>124</v>
      </c>
      <c r="P290" s="51" t="s">
        <v>667</v>
      </c>
      <c r="U290" s="51" t="s">
        <v>661</v>
      </c>
      <c r="Z290" s="52" t="s">
        <v>693</v>
      </c>
      <c r="AE290" s="51" t="s">
        <v>660</v>
      </c>
      <c r="AF290"/>
      <c r="AG290"/>
      <c r="AH290"/>
      <c r="AI290"/>
      <c r="AJ290" s="52" t="s">
        <v>1313</v>
      </c>
      <c r="AO290" s="51" t="s">
        <v>681</v>
      </c>
      <c r="BD290" s="71" t="s">
        <v>7116</v>
      </c>
      <c r="BE290" s="71">
        <v>5.25</v>
      </c>
      <c r="BF290" s="71">
        <v>52.5</v>
      </c>
      <c r="BG290" s="71">
        <v>5.75</v>
      </c>
      <c r="BI290" s="51" t="s">
        <v>658</v>
      </c>
      <c r="BS290" s="52">
        <v>2.98</v>
      </c>
      <c r="CH290" s="52">
        <v>1.13E-4</v>
      </c>
      <c r="CM290" s="50" t="s">
        <v>705</v>
      </c>
      <c r="DQ290" s="52" t="s">
        <v>124</v>
      </c>
      <c r="EK290" s="52" t="s">
        <v>690</v>
      </c>
      <c r="EP290" s="51" t="s">
        <v>98</v>
      </c>
      <c r="FE290" s="51" t="s">
        <v>655</v>
      </c>
      <c r="FJ290" s="51" t="s">
        <v>653</v>
      </c>
      <c r="FT290" s="51" t="s">
        <v>98</v>
      </c>
      <c r="FY290" s="51" t="s">
        <v>98</v>
      </c>
      <c r="GD290" s="51" t="s">
        <v>656</v>
      </c>
      <c r="GI290" s="51" t="s">
        <v>657</v>
      </c>
      <c r="GN290" s="51" t="s">
        <v>654</v>
      </c>
      <c r="GS290" s="51" t="s">
        <v>87</v>
      </c>
      <c r="HH290" s="52" t="s">
        <v>638</v>
      </c>
      <c r="HM290" s="52" t="s">
        <v>4102</v>
      </c>
      <c r="HR290" s="52">
        <v>56100</v>
      </c>
      <c r="HW290" s="52">
        <v>0</v>
      </c>
      <c r="IB290" s="69"/>
      <c r="IC290" s="69" t="s">
        <v>701</v>
      </c>
      <c r="IL290" s="52" t="s">
        <v>3953</v>
      </c>
      <c r="IV290" s="52" t="s">
        <v>660</v>
      </c>
      <c r="JB290" s="52" t="s">
        <v>638</v>
      </c>
      <c r="JF290" s="51" t="s">
        <v>666</v>
      </c>
      <c r="JK290" s="50" t="s">
        <v>649</v>
      </c>
      <c r="JU290" s="51" t="s">
        <v>98</v>
      </c>
      <c r="JZ290" s="52" t="s">
        <v>11653</v>
      </c>
      <c r="KE290" s="50" t="s">
        <v>699</v>
      </c>
      <c r="KJ290" s="52" t="s">
        <v>719</v>
      </c>
    </row>
    <row r="291" spans="1:296" ht="24.5" thickBot="1">
      <c r="A291" s="51" t="s">
        <v>98</v>
      </c>
      <c r="F291" s="52" t="s">
        <v>1307</v>
      </c>
      <c r="P291" s="52" t="s">
        <v>4336</v>
      </c>
      <c r="Z291" s="52" t="s">
        <v>684</v>
      </c>
      <c r="AE291"/>
      <c r="AF291"/>
      <c r="AG291"/>
      <c r="AH291"/>
      <c r="AI291"/>
      <c r="AO291" s="52" t="s">
        <v>682</v>
      </c>
      <c r="BD291" s="70" t="s">
        <v>7117</v>
      </c>
      <c r="BE291" s="70">
        <v>45.17</v>
      </c>
      <c r="BF291" s="70">
        <v>12.97</v>
      </c>
      <c r="BG291" s="70">
        <v>77.7</v>
      </c>
      <c r="BI291" s="52" t="s">
        <v>124</v>
      </c>
      <c r="BN291" s="51" t="s">
        <v>688</v>
      </c>
      <c r="BX291" s="50" t="s">
        <v>774</v>
      </c>
      <c r="CW291" s="51" t="s">
        <v>666</v>
      </c>
      <c r="DL291" s="50" t="s">
        <v>695</v>
      </c>
      <c r="DV291" s="51" t="s">
        <v>98</v>
      </c>
      <c r="EA291" s="51" t="s">
        <v>654</v>
      </c>
      <c r="EZ291" s="51" t="s">
        <v>653</v>
      </c>
      <c r="FE291" s="52">
        <v>61300</v>
      </c>
      <c r="FJ291" s="52">
        <v>391.11</v>
      </c>
      <c r="FO291" s="51" t="s">
        <v>670</v>
      </c>
      <c r="FY291" s="52" t="s">
        <v>9521</v>
      </c>
      <c r="GD291" s="52">
        <v>9710.15</v>
      </c>
      <c r="GI291" s="52" t="s">
        <v>124</v>
      </c>
      <c r="GN291" s="52">
        <v>0</v>
      </c>
      <c r="GS291" s="52">
        <v>2.65</v>
      </c>
      <c r="GX291" s="51" t="s">
        <v>653</v>
      </c>
      <c r="HC291" s="51" t="s">
        <v>653</v>
      </c>
      <c r="IB291" s="72" t="s">
        <v>72</v>
      </c>
      <c r="IC291" s="70" t="s">
        <v>4908</v>
      </c>
      <c r="IQ291" s="51" t="s">
        <v>666</v>
      </c>
      <c r="JF291" s="52" t="s">
        <v>4102</v>
      </c>
    </row>
    <row r="292" spans="1:296" ht="104" thickBot="1">
      <c r="K292" s="51" t="s">
        <v>98</v>
      </c>
      <c r="U292" s="51" t="s">
        <v>87</v>
      </c>
      <c r="Z292" s="52" t="s">
        <v>690</v>
      </c>
      <c r="AE292" s="51" t="s">
        <v>87</v>
      </c>
      <c r="AF292"/>
      <c r="AG292"/>
      <c r="AH292"/>
      <c r="AI292"/>
      <c r="AJ292" s="51" t="s">
        <v>667</v>
      </c>
      <c r="AT292" s="51" t="s">
        <v>681</v>
      </c>
      <c r="AY292" s="50" t="s">
        <v>698</v>
      </c>
      <c r="BD292" s="71" t="s">
        <v>7118</v>
      </c>
      <c r="BE292" s="71">
        <v>9.42</v>
      </c>
      <c r="BF292" s="71">
        <v>52.173091999999997</v>
      </c>
      <c r="BG292" s="71">
        <v>5.4085609999999997</v>
      </c>
      <c r="BN292" s="52">
        <v>0</v>
      </c>
      <c r="BS292" s="51" t="s">
        <v>666</v>
      </c>
      <c r="CH292" s="51" t="s">
        <v>98</v>
      </c>
      <c r="CW292" s="52" t="s">
        <v>8722</v>
      </c>
      <c r="DQ292" s="51" t="s">
        <v>658</v>
      </c>
      <c r="EA292" s="52" t="s">
        <v>124</v>
      </c>
      <c r="EF292" s="51" t="s">
        <v>741</v>
      </c>
      <c r="EK292" s="51" t="s">
        <v>685</v>
      </c>
      <c r="EU292" s="51" t="s">
        <v>681</v>
      </c>
      <c r="EZ292" s="52">
        <v>6102</v>
      </c>
      <c r="FO292" s="69"/>
      <c r="FP292" s="69" t="s">
        <v>671</v>
      </c>
      <c r="FQ292" s="69" t="s">
        <v>672</v>
      </c>
      <c r="FR292" s="69" t="s">
        <v>673</v>
      </c>
      <c r="FS292" s="69" t="s">
        <v>674</v>
      </c>
      <c r="GX292" s="52">
        <v>14856.94</v>
      </c>
      <c r="HC292" s="52">
        <v>8</v>
      </c>
      <c r="HH292" s="51" t="s">
        <v>653</v>
      </c>
      <c r="HM292" s="51" t="s">
        <v>667</v>
      </c>
      <c r="HR292" s="51" t="s">
        <v>666</v>
      </c>
      <c r="HW292" s="51" t="s">
        <v>657</v>
      </c>
      <c r="IB292" s="73" t="s">
        <v>703</v>
      </c>
      <c r="IC292" s="71" t="s">
        <v>4908</v>
      </c>
      <c r="IL292" s="51" t="s">
        <v>98</v>
      </c>
      <c r="IQ292" s="52" t="s">
        <v>3050</v>
      </c>
      <c r="IV292" s="51" t="s">
        <v>633</v>
      </c>
      <c r="JB292" s="51" t="s">
        <v>653</v>
      </c>
      <c r="JP292" s="51" t="s">
        <v>670</v>
      </c>
      <c r="KJ292" s="51" t="s">
        <v>708</v>
      </c>
    </row>
    <row r="293" spans="1:296" ht="104" thickBot="1">
      <c r="F293" s="51" t="s">
        <v>653</v>
      </c>
      <c r="P293" s="51" t="s">
        <v>98</v>
      </c>
      <c r="U293" s="52">
        <v>2.5400000000000002E-3</v>
      </c>
      <c r="Z293" s="52" t="s">
        <v>1332</v>
      </c>
      <c r="AE293"/>
      <c r="AF293"/>
      <c r="AG293"/>
      <c r="AH293"/>
      <c r="AI293"/>
      <c r="AJ293" s="52" t="s">
        <v>6205</v>
      </c>
      <c r="AO293" s="51" t="s">
        <v>683</v>
      </c>
      <c r="AT293" s="52" t="s">
        <v>689</v>
      </c>
      <c r="BD293" s="70" t="s">
        <v>7119</v>
      </c>
      <c r="BE293" s="70">
        <v>6.01</v>
      </c>
      <c r="BF293" s="70">
        <v>53.189210000000003</v>
      </c>
      <c r="BG293" s="70">
        <v>6.5491869999999999</v>
      </c>
      <c r="BI293" s="51" t="s">
        <v>98</v>
      </c>
      <c r="BS293" s="52" t="s">
        <v>8021</v>
      </c>
      <c r="CH293" s="52" t="s">
        <v>12325</v>
      </c>
      <c r="CM293" s="51" t="s">
        <v>706</v>
      </c>
      <c r="DQ293" s="52" t="s">
        <v>124</v>
      </c>
      <c r="EF293" s="52" t="s">
        <v>742</v>
      </c>
      <c r="EK293" s="52" t="s">
        <v>691</v>
      </c>
      <c r="EU293" s="52" t="s">
        <v>689</v>
      </c>
      <c r="FE293" s="51" t="s">
        <v>656</v>
      </c>
      <c r="FJ293" s="51" t="s">
        <v>654</v>
      </c>
      <c r="FO293" s="72" t="s">
        <v>675</v>
      </c>
      <c r="FP293" s="72"/>
      <c r="FQ293" s="72"/>
      <c r="FR293" s="70">
        <v>0</v>
      </c>
      <c r="FS293" s="70">
        <v>0</v>
      </c>
      <c r="GD293" s="51" t="s">
        <v>657</v>
      </c>
      <c r="GI293" s="51" t="s">
        <v>658</v>
      </c>
      <c r="GN293" s="51" t="s">
        <v>655</v>
      </c>
      <c r="GS293" s="51" t="s">
        <v>666</v>
      </c>
      <c r="HH293" s="52">
        <v>24</v>
      </c>
      <c r="HM293" s="52" t="s">
        <v>4711</v>
      </c>
      <c r="HR293" s="52" t="s">
        <v>4923</v>
      </c>
      <c r="HW293" s="52" t="s">
        <v>124</v>
      </c>
      <c r="IB293" s="72" t="s">
        <v>704</v>
      </c>
      <c r="IC293" s="70" t="s">
        <v>4908</v>
      </c>
      <c r="IL293" s="52" t="s">
        <v>420</v>
      </c>
      <c r="IV293" s="52" t="s">
        <v>638</v>
      </c>
      <c r="JB293" s="52">
        <v>12098</v>
      </c>
      <c r="JF293" s="51" t="s">
        <v>667</v>
      </c>
      <c r="JK293" s="51" t="s">
        <v>650</v>
      </c>
      <c r="JP293" s="126"/>
      <c r="JQ293" s="69" t="s">
        <v>671</v>
      </c>
      <c r="JR293" s="69" t="s">
        <v>672</v>
      </c>
      <c r="JS293" s="69" t="s">
        <v>673</v>
      </c>
      <c r="JT293" s="69" t="s">
        <v>674</v>
      </c>
      <c r="KE293" s="51" t="s">
        <v>700</v>
      </c>
      <c r="KJ293" s="52" t="s">
        <v>709</v>
      </c>
    </row>
    <row r="294" spans="1:296" ht="35" thickBot="1">
      <c r="F294" s="52">
        <v>70397</v>
      </c>
      <c r="P294" s="52" t="s">
        <v>4337</v>
      </c>
      <c r="Z294" s="52" t="s">
        <v>4108</v>
      </c>
      <c r="AE294" s="51" t="s">
        <v>666</v>
      </c>
      <c r="AF294"/>
      <c r="AG294"/>
      <c r="AH294"/>
      <c r="AI294"/>
      <c r="AO294" s="52" t="s">
        <v>693</v>
      </c>
      <c r="BD294" s="71" t="s">
        <v>7120</v>
      </c>
      <c r="BE294" s="71">
        <v>161.31</v>
      </c>
      <c r="BF294" s="71">
        <v>51.984690999999998</v>
      </c>
      <c r="BG294" s="71">
        <v>5.1053490000000004</v>
      </c>
      <c r="BN294" s="51" t="s">
        <v>98</v>
      </c>
      <c r="BX294" s="50" t="s">
        <v>775</v>
      </c>
      <c r="CW294" s="51" t="s">
        <v>667</v>
      </c>
      <c r="DL294" s="50" t="s">
        <v>696</v>
      </c>
      <c r="EA294" s="51" t="s">
        <v>655</v>
      </c>
      <c r="EP294" s="51" t="s">
        <v>651</v>
      </c>
      <c r="EZ294" s="51" t="s">
        <v>654</v>
      </c>
      <c r="FE294" s="52">
        <v>0</v>
      </c>
      <c r="FJ294" s="52" t="s">
        <v>124</v>
      </c>
      <c r="FO294" s="73" t="s">
        <v>676</v>
      </c>
      <c r="FP294" s="71">
        <v>0</v>
      </c>
      <c r="FQ294" s="71">
        <v>0</v>
      </c>
      <c r="FR294" s="71">
        <v>0</v>
      </c>
      <c r="FS294" s="71">
        <v>0</v>
      </c>
      <c r="FT294" s="51" t="s">
        <v>651</v>
      </c>
      <c r="GD294" s="52">
        <v>0</v>
      </c>
      <c r="GI294" s="52">
        <v>33048</v>
      </c>
      <c r="GN294" s="52">
        <v>708.36</v>
      </c>
      <c r="GS294" s="52" t="s">
        <v>2824</v>
      </c>
      <c r="GX294" s="51" t="s">
        <v>654</v>
      </c>
      <c r="HC294" s="51" t="s">
        <v>654</v>
      </c>
      <c r="IB294" s="50" t="s">
        <v>725</v>
      </c>
      <c r="IQ294" s="51" t="s">
        <v>667</v>
      </c>
      <c r="JF294" s="52" t="s">
        <v>4905</v>
      </c>
      <c r="JP294" s="127" t="s">
        <v>675</v>
      </c>
      <c r="JQ294" s="70">
        <v>2379.8000000000002</v>
      </c>
      <c r="JR294" s="70">
        <v>2379.8000000000002</v>
      </c>
      <c r="JS294" s="70">
        <v>2379.8000000000002</v>
      </c>
      <c r="JT294" s="70">
        <v>2379.8000000000002</v>
      </c>
      <c r="JU294" s="51" t="s">
        <v>651</v>
      </c>
      <c r="JZ294" s="50" t="s">
        <v>806</v>
      </c>
      <c r="KE294" s="69"/>
      <c r="KF294" s="69" t="s">
        <v>701</v>
      </c>
    </row>
    <row r="295" spans="1:296" ht="24.5" thickBot="1">
      <c r="A295" s="51" t="s">
        <v>651</v>
      </c>
      <c r="U295" s="51" t="s">
        <v>666</v>
      </c>
      <c r="AE295" s="52" t="s">
        <v>1609</v>
      </c>
      <c r="AF295"/>
      <c r="AG295"/>
      <c r="AH295"/>
      <c r="AI295"/>
      <c r="AJ295" s="51" t="s">
        <v>98</v>
      </c>
      <c r="AT295" s="51" t="s">
        <v>683</v>
      </c>
      <c r="AY295" s="50" t="s">
        <v>699</v>
      </c>
      <c r="BD295" s="70" t="s">
        <v>7121</v>
      </c>
      <c r="BE295" s="70">
        <v>6.83</v>
      </c>
      <c r="BF295" s="70">
        <v>51.437297000000001</v>
      </c>
      <c r="BG295" s="70">
        <v>5.4295660000000003</v>
      </c>
      <c r="BN295" s="52" t="s">
        <v>7774</v>
      </c>
      <c r="BS295" s="51" t="s">
        <v>667</v>
      </c>
      <c r="CM295" s="51" t="s">
        <v>707</v>
      </c>
      <c r="CW295" s="52" t="s">
        <v>8720</v>
      </c>
      <c r="DQ295" s="51" t="s">
        <v>98</v>
      </c>
      <c r="DV295" s="51" t="s">
        <v>651</v>
      </c>
      <c r="EA295" s="52">
        <v>0</v>
      </c>
      <c r="EF295" s="50" t="s">
        <v>743</v>
      </c>
      <c r="EK295" s="51" t="s">
        <v>687</v>
      </c>
      <c r="EP295" s="52" t="s">
        <v>662</v>
      </c>
      <c r="EU295" s="51" t="s">
        <v>683</v>
      </c>
      <c r="EZ295" s="52">
        <v>0</v>
      </c>
      <c r="FO295" s="72" t="s">
        <v>677</v>
      </c>
      <c r="FP295" s="72"/>
      <c r="FQ295" s="72"/>
      <c r="FR295" s="70">
        <v>0</v>
      </c>
      <c r="FS295" s="70">
        <v>0</v>
      </c>
      <c r="FT295" s="52" t="s">
        <v>3048</v>
      </c>
      <c r="FY295" s="50" t="s">
        <v>664</v>
      </c>
      <c r="GX295" s="52" t="s">
        <v>124</v>
      </c>
      <c r="HC295" s="52" t="s">
        <v>124</v>
      </c>
      <c r="HH295" s="51" t="s">
        <v>654</v>
      </c>
      <c r="HM295" s="51" t="s">
        <v>98</v>
      </c>
      <c r="HR295" s="51" t="s">
        <v>667</v>
      </c>
      <c r="HW295" s="51" t="s">
        <v>658</v>
      </c>
      <c r="IL295" s="51" t="s">
        <v>652</v>
      </c>
      <c r="IQ295" s="52" t="s">
        <v>11034</v>
      </c>
      <c r="IV295" s="51" t="s">
        <v>653</v>
      </c>
      <c r="JB295" s="51" t="s">
        <v>654</v>
      </c>
      <c r="JK295" s="50" t="s">
        <v>679</v>
      </c>
      <c r="JP295" s="130" t="s">
        <v>676</v>
      </c>
      <c r="JQ295" s="71">
        <v>0</v>
      </c>
      <c r="JR295" s="71">
        <v>0</v>
      </c>
      <c r="JS295" s="71">
        <v>0</v>
      </c>
      <c r="JT295" s="71">
        <v>0</v>
      </c>
      <c r="JU295" s="52" t="s">
        <v>3049</v>
      </c>
      <c r="KE295" s="72" t="s">
        <v>72</v>
      </c>
      <c r="KF295" s="70" t="s">
        <v>4908</v>
      </c>
      <c r="KJ295" s="51" t="s">
        <v>710</v>
      </c>
    </row>
    <row r="296" spans="1:296" ht="58" thickBot="1">
      <c r="A296" s="52" t="s">
        <v>660</v>
      </c>
      <c r="F296" s="51" t="s">
        <v>654</v>
      </c>
      <c r="K296" s="51" t="s">
        <v>651</v>
      </c>
      <c r="P296" s="50" t="s">
        <v>669</v>
      </c>
      <c r="U296" s="52" t="s">
        <v>1609</v>
      </c>
      <c r="Z296" s="51" t="s">
        <v>685</v>
      </c>
      <c r="AE296"/>
      <c r="AF296"/>
      <c r="AG296"/>
      <c r="AH296"/>
      <c r="AI296"/>
      <c r="AO296" s="51" t="s">
        <v>685</v>
      </c>
      <c r="AT296" s="52" t="s">
        <v>693</v>
      </c>
      <c r="BD296" s="71" t="s">
        <v>7122</v>
      </c>
      <c r="BE296" s="71">
        <v>30.77</v>
      </c>
      <c r="BF296" s="71">
        <v>51.913218999999998</v>
      </c>
      <c r="BG296" s="71">
        <v>4.5383680000000002</v>
      </c>
      <c r="BS296" s="52" t="s">
        <v>8020</v>
      </c>
      <c r="CM296" s="52" t="s">
        <v>72</v>
      </c>
      <c r="DV296" s="52" t="s">
        <v>1605</v>
      </c>
      <c r="EK296" s="52">
        <v>37045</v>
      </c>
      <c r="EU296" s="52" t="s">
        <v>693</v>
      </c>
      <c r="FE296" s="51" t="s">
        <v>657</v>
      </c>
      <c r="FJ296" s="51" t="s">
        <v>655</v>
      </c>
      <c r="FO296" s="73" t="s">
        <v>678</v>
      </c>
      <c r="FP296" s="71">
        <v>0</v>
      </c>
      <c r="FQ296" s="71">
        <v>0</v>
      </c>
      <c r="FR296" s="71">
        <v>0</v>
      </c>
      <c r="FS296" s="71">
        <v>0</v>
      </c>
      <c r="GD296" s="51" t="s">
        <v>658</v>
      </c>
      <c r="GI296" s="51" t="s">
        <v>98</v>
      </c>
      <c r="GN296" s="51" t="s">
        <v>656</v>
      </c>
      <c r="GS296" s="51" t="s">
        <v>667</v>
      </c>
      <c r="HH296" s="52">
        <v>0</v>
      </c>
      <c r="HM296" s="52" t="s">
        <v>420</v>
      </c>
      <c r="HR296" s="52" t="s">
        <v>1590</v>
      </c>
      <c r="HW296" s="52">
        <v>0</v>
      </c>
      <c r="IV296" s="52">
        <v>1024</v>
      </c>
      <c r="JB296" s="52">
        <v>0</v>
      </c>
      <c r="JF296" s="51" t="s">
        <v>98</v>
      </c>
      <c r="JP296" s="127" t="s">
        <v>677</v>
      </c>
      <c r="JQ296" s="70">
        <v>0</v>
      </c>
      <c r="JR296" s="70">
        <v>0</v>
      </c>
      <c r="JS296" s="70">
        <v>0</v>
      </c>
      <c r="JT296" s="70">
        <v>0</v>
      </c>
      <c r="KE296" s="73" t="s">
        <v>703</v>
      </c>
      <c r="KF296" s="71" t="s">
        <v>4908</v>
      </c>
      <c r="KJ296" s="52" t="s">
        <v>711</v>
      </c>
    </row>
    <row r="297" spans="1:296" ht="24.5" thickBot="1">
      <c r="F297" s="52">
        <v>0</v>
      </c>
      <c r="K297" s="52" t="s">
        <v>660</v>
      </c>
      <c r="Z297" s="52" t="s">
        <v>4109</v>
      </c>
      <c r="AE297" s="51" t="s">
        <v>667</v>
      </c>
      <c r="AF297"/>
      <c r="AG297"/>
      <c r="AH297"/>
      <c r="AI297"/>
      <c r="AJ297" s="51" t="s">
        <v>659</v>
      </c>
      <c r="AO297" s="52" t="s">
        <v>12208</v>
      </c>
      <c r="AT297" s="52" t="s">
        <v>684</v>
      </c>
      <c r="BD297" s="70" t="s">
        <v>7123</v>
      </c>
      <c r="BE297" s="70">
        <v>9.16</v>
      </c>
      <c r="BF297" s="70">
        <v>52.5</v>
      </c>
      <c r="BG297" s="70">
        <v>5.75</v>
      </c>
      <c r="BI297" s="51" t="s">
        <v>651</v>
      </c>
      <c r="BX297" s="51" t="s">
        <v>776</v>
      </c>
      <c r="CH297" s="51" t="s">
        <v>681</v>
      </c>
      <c r="CW297" s="51" t="s">
        <v>98</v>
      </c>
      <c r="DL297" s="51" t="s">
        <v>697</v>
      </c>
      <c r="EA297" s="51" t="s">
        <v>656</v>
      </c>
      <c r="EP297" s="51" t="s">
        <v>633</v>
      </c>
      <c r="EU297" s="52" t="s">
        <v>684</v>
      </c>
      <c r="EZ297" s="51" t="s">
        <v>655</v>
      </c>
      <c r="FE297" s="52">
        <v>0</v>
      </c>
      <c r="FJ297" s="52">
        <v>0</v>
      </c>
      <c r="FO297" s="50" t="s">
        <v>679</v>
      </c>
      <c r="FT297" s="51" t="s">
        <v>633</v>
      </c>
      <c r="GD297" s="52" t="s">
        <v>124</v>
      </c>
      <c r="GI297" s="52" t="s">
        <v>35</v>
      </c>
      <c r="GN297" s="52" t="s">
        <v>124</v>
      </c>
      <c r="GS297" s="52" t="s">
        <v>9956</v>
      </c>
      <c r="GX297" s="51" t="s">
        <v>655</v>
      </c>
      <c r="HC297" s="51" t="s">
        <v>655</v>
      </c>
      <c r="IB297" s="51" t="s">
        <v>726</v>
      </c>
      <c r="IL297" s="51" t="s">
        <v>87</v>
      </c>
      <c r="IQ297" s="51" t="s">
        <v>98</v>
      </c>
      <c r="JP297" s="130" t="s">
        <v>678</v>
      </c>
      <c r="JQ297" s="71">
        <v>0</v>
      </c>
      <c r="JR297" s="71">
        <v>0</v>
      </c>
      <c r="JS297" s="71">
        <v>0</v>
      </c>
      <c r="JT297" s="71">
        <v>0</v>
      </c>
      <c r="JU297" s="51" t="s">
        <v>633</v>
      </c>
      <c r="JZ297" s="51" t="s">
        <v>807</v>
      </c>
      <c r="KE297" s="72" t="s">
        <v>704</v>
      </c>
      <c r="KF297" s="70" t="s">
        <v>4908</v>
      </c>
    </row>
    <row r="298" spans="1:296" ht="17" thickBot="1">
      <c r="A298" s="51" t="s">
        <v>633</v>
      </c>
      <c r="U298" s="51" t="s">
        <v>667</v>
      </c>
      <c r="AE298" s="52" t="s">
        <v>6031</v>
      </c>
      <c r="AF298"/>
      <c r="AG298"/>
      <c r="AH298"/>
      <c r="AI298"/>
      <c r="AT298" s="52" t="s">
        <v>690</v>
      </c>
      <c r="AY298" s="51" t="s">
        <v>700</v>
      </c>
      <c r="BD298" s="71" t="s">
        <v>7124</v>
      </c>
      <c r="BE298" s="71">
        <v>276.7</v>
      </c>
      <c r="BF298" s="71">
        <v>17.420000000000002</v>
      </c>
      <c r="BG298" s="71">
        <v>78.34</v>
      </c>
      <c r="BI298" s="52" t="s">
        <v>3048</v>
      </c>
      <c r="BS298" s="51" t="s">
        <v>98</v>
      </c>
      <c r="BX298" s="52" t="s">
        <v>777</v>
      </c>
      <c r="CH298" s="52" t="s">
        <v>1322</v>
      </c>
      <c r="CM298" s="51" t="s">
        <v>708</v>
      </c>
      <c r="DV298" s="51" t="s">
        <v>633</v>
      </c>
      <c r="EA298" s="52" t="s">
        <v>124</v>
      </c>
      <c r="EF298" s="51" t="s">
        <v>744</v>
      </c>
      <c r="EK298" s="51" t="s">
        <v>688</v>
      </c>
      <c r="EP298" s="52" t="s">
        <v>638</v>
      </c>
      <c r="EZ298" s="52">
        <v>0</v>
      </c>
      <c r="FT298" s="52" t="s">
        <v>3812</v>
      </c>
      <c r="FY298" s="51" t="s">
        <v>665</v>
      </c>
      <c r="GX298" s="52">
        <v>0</v>
      </c>
      <c r="HC298" s="52" t="s">
        <v>124</v>
      </c>
      <c r="HH298" s="51" t="s">
        <v>655</v>
      </c>
      <c r="HM298" s="51" t="s">
        <v>652</v>
      </c>
      <c r="HR298" s="51" t="s">
        <v>98</v>
      </c>
      <c r="HW298" s="51" t="s">
        <v>98</v>
      </c>
      <c r="IB298" s="52" t="s">
        <v>1811</v>
      </c>
      <c r="IL298" s="52">
        <v>2.2000000000000001E-3</v>
      </c>
      <c r="IQ298" s="52" t="s">
        <v>11035</v>
      </c>
      <c r="IV298" s="51" t="s">
        <v>654</v>
      </c>
      <c r="JB298" s="51" t="s">
        <v>655</v>
      </c>
      <c r="JF298" s="51" t="s">
        <v>652</v>
      </c>
      <c r="JK298" s="51" t="s">
        <v>680</v>
      </c>
      <c r="JP298" s="50" t="s">
        <v>679</v>
      </c>
      <c r="JU298" s="52" t="s">
        <v>638</v>
      </c>
      <c r="JZ298" s="52" t="s">
        <v>809</v>
      </c>
      <c r="KE298" s="50" t="s">
        <v>725</v>
      </c>
      <c r="KJ298" s="51" t="s">
        <v>712</v>
      </c>
    </row>
    <row r="299" spans="1:296" ht="35" thickBot="1">
      <c r="A299" s="52" t="s">
        <v>638</v>
      </c>
      <c r="F299" s="51" t="s">
        <v>655</v>
      </c>
      <c r="K299" s="51" t="s">
        <v>633</v>
      </c>
      <c r="P299" s="51" t="s">
        <v>670</v>
      </c>
      <c r="U299" s="52" t="s">
        <v>5427</v>
      </c>
      <c r="Z299" s="51" t="s">
        <v>687</v>
      </c>
      <c r="AE299"/>
      <c r="AF299"/>
      <c r="AG299"/>
      <c r="AH299"/>
      <c r="AI299"/>
      <c r="AJ299" s="51" t="s">
        <v>87</v>
      </c>
      <c r="AO299" s="51" t="s">
        <v>687</v>
      </c>
      <c r="AY299" s="69"/>
      <c r="AZ299" s="69" t="s">
        <v>701</v>
      </c>
      <c r="BD299" s="70" t="s">
        <v>7125</v>
      </c>
      <c r="BE299" s="70">
        <v>5.01</v>
      </c>
      <c r="BF299" s="70">
        <v>10.83</v>
      </c>
      <c r="BG299" s="70">
        <v>78.69</v>
      </c>
      <c r="BN299" s="50" t="s">
        <v>695</v>
      </c>
      <c r="CM299" s="52" t="s">
        <v>709</v>
      </c>
      <c r="CW299" s="50" t="s">
        <v>679</v>
      </c>
      <c r="DL299" s="50" t="s">
        <v>698</v>
      </c>
      <c r="DQ299" s="51" t="s">
        <v>651</v>
      </c>
      <c r="DV299" s="52" t="s">
        <v>638</v>
      </c>
      <c r="EK299" s="52">
        <v>0</v>
      </c>
      <c r="EU299" s="51" t="s">
        <v>685</v>
      </c>
      <c r="FE299" s="51" t="s">
        <v>658</v>
      </c>
      <c r="FJ299" s="51" t="s">
        <v>656</v>
      </c>
      <c r="GD299" s="51" t="s">
        <v>98</v>
      </c>
      <c r="GN299" s="51" t="s">
        <v>657</v>
      </c>
      <c r="GS299" s="51" t="s">
        <v>98</v>
      </c>
      <c r="HH299" s="52">
        <v>0</v>
      </c>
      <c r="IV299" s="52">
        <v>0</v>
      </c>
      <c r="JB299" s="52">
        <v>0</v>
      </c>
      <c r="KJ299" s="52" t="s">
        <v>4720</v>
      </c>
    </row>
    <row r="300" spans="1:296" ht="104" thickBot="1">
      <c r="F300" s="52">
        <v>0</v>
      </c>
      <c r="K300" s="52" t="s">
        <v>638</v>
      </c>
      <c r="P300" s="69"/>
      <c r="Q300" s="69" t="s">
        <v>671</v>
      </c>
      <c r="R300" s="69" t="s">
        <v>672</v>
      </c>
      <c r="S300" s="69" t="s">
        <v>673</v>
      </c>
      <c r="T300" s="124" t="s">
        <v>674</v>
      </c>
      <c r="Z300" s="52">
        <v>30386</v>
      </c>
      <c r="AE300" s="51" t="s">
        <v>98</v>
      </c>
      <c r="AF300"/>
      <c r="AG300"/>
      <c r="AH300"/>
      <c r="AI300"/>
      <c r="AJ300" s="52">
        <v>0.25319000000000003</v>
      </c>
      <c r="AO300" s="52">
        <v>3028</v>
      </c>
      <c r="AT300" s="51" t="s">
        <v>685</v>
      </c>
      <c r="AY300" s="72" t="s">
        <v>72</v>
      </c>
      <c r="AZ300" s="70" t="s">
        <v>702</v>
      </c>
      <c r="BD300" s="71" t="s">
        <v>7126</v>
      </c>
      <c r="BE300" s="71">
        <v>14</v>
      </c>
      <c r="BF300" s="71">
        <v>61.113844999999998</v>
      </c>
      <c r="BG300" s="71">
        <v>10.464741999999999</v>
      </c>
      <c r="BI300" s="51" t="s">
        <v>633</v>
      </c>
      <c r="BS300" s="50" t="s">
        <v>669</v>
      </c>
      <c r="BX300" s="50" t="s">
        <v>780</v>
      </c>
      <c r="CH300" s="51" t="s">
        <v>683</v>
      </c>
      <c r="DQ300" s="52" t="s">
        <v>1312</v>
      </c>
      <c r="EA300" s="51" t="s">
        <v>657</v>
      </c>
      <c r="EF300" s="51" t="s">
        <v>742</v>
      </c>
      <c r="EP300" s="51" t="s">
        <v>653</v>
      </c>
      <c r="EU300" s="52" t="s">
        <v>686</v>
      </c>
      <c r="EZ300" s="51" t="s">
        <v>656</v>
      </c>
      <c r="FE300" s="52">
        <v>20900</v>
      </c>
      <c r="FJ300" s="52">
        <v>391.11</v>
      </c>
      <c r="FO300" s="51" t="s">
        <v>680</v>
      </c>
      <c r="FT300" s="51" t="s">
        <v>653</v>
      </c>
      <c r="FY300" s="51" t="s">
        <v>663</v>
      </c>
      <c r="GD300" s="52" t="s">
        <v>5620</v>
      </c>
      <c r="GN300" s="52" t="s">
        <v>124</v>
      </c>
      <c r="GX300" s="51" t="s">
        <v>656</v>
      </c>
      <c r="HC300" s="51" t="s">
        <v>656</v>
      </c>
      <c r="HM300" s="51" t="s">
        <v>87</v>
      </c>
      <c r="HR300" s="51" t="s">
        <v>660</v>
      </c>
      <c r="IB300" s="50" t="s">
        <v>737</v>
      </c>
      <c r="IL300" s="51" t="s">
        <v>666</v>
      </c>
      <c r="IQ300" s="51" t="s">
        <v>652</v>
      </c>
      <c r="JF300" s="51" t="s">
        <v>87</v>
      </c>
      <c r="JK300" s="50" t="s">
        <v>695</v>
      </c>
      <c r="JU300" s="51" t="s">
        <v>653</v>
      </c>
      <c r="JZ300" s="50" t="s">
        <v>818</v>
      </c>
    </row>
    <row r="301" spans="1:296" ht="58" thickBot="1">
      <c r="A301" s="51" t="s">
        <v>653</v>
      </c>
      <c r="P301" s="72" t="s">
        <v>675</v>
      </c>
      <c r="Q301" s="70">
        <v>22116</v>
      </c>
      <c r="R301" s="70">
        <v>22116</v>
      </c>
      <c r="S301" s="70">
        <v>12035</v>
      </c>
      <c r="T301" s="125">
        <v>12035</v>
      </c>
      <c r="U301" s="51" t="s">
        <v>98</v>
      </c>
      <c r="AE301"/>
      <c r="AF301"/>
      <c r="AG301"/>
      <c r="AH301"/>
      <c r="AI301"/>
      <c r="AT301" s="52" t="s">
        <v>686</v>
      </c>
      <c r="AY301" s="73" t="s">
        <v>703</v>
      </c>
      <c r="AZ301" s="71" t="s">
        <v>702</v>
      </c>
      <c r="BD301" s="70" t="s">
        <v>7127</v>
      </c>
      <c r="BE301" s="70">
        <v>15.41</v>
      </c>
      <c r="BF301" s="70">
        <v>62</v>
      </c>
      <c r="BG301" s="70">
        <v>10</v>
      </c>
      <c r="BI301" s="52" t="s">
        <v>1307</v>
      </c>
      <c r="CH301" s="52" t="s">
        <v>684</v>
      </c>
      <c r="CM301" s="51" t="s">
        <v>710</v>
      </c>
      <c r="DV301" s="51" t="s">
        <v>653</v>
      </c>
      <c r="EA301" s="52" t="s">
        <v>124</v>
      </c>
      <c r="EK301" s="51" t="s">
        <v>98</v>
      </c>
      <c r="EP301" s="52">
        <v>4603</v>
      </c>
      <c r="EZ301" s="52">
        <v>0</v>
      </c>
      <c r="FT301" s="52">
        <v>427.36</v>
      </c>
      <c r="GI301" s="51" t="s">
        <v>651</v>
      </c>
      <c r="GS301" s="51" t="s">
        <v>652</v>
      </c>
      <c r="GX301" s="52" t="s">
        <v>124</v>
      </c>
      <c r="HC301" s="52" t="s">
        <v>124</v>
      </c>
      <c r="HH301" s="51" t="s">
        <v>656</v>
      </c>
      <c r="HM301" s="52">
        <v>2.1840000000000002</v>
      </c>
      <c r="IL301" s="52" t="s">
        <v>1607</v>
      </c>
      <c r="IV301" s="51" t="s">
        <v>655</v>
      </c>
      <c r="JB301" s="51" t="s">
        <v>656</v>
      </c>
      <c r="JF301" s="52">
        <v>2.19</v>
      </c>
      <c r="JP301" s="51" t="s">
        <v>680</v>
      </c>
      <c r="JU301" s="52">
        <v>80</v>
      </c>
      <c r="KE301" s="51" t="s">
        <v>726</v>
      </c>
      <c r="KJ301" s="51" t="s">
        <v>714</v>
      </c>
    </row>
    <row r="302" spans="1:296" ht="32.5" thickBot="1">
      <c r="A302" s="52">
        <v>14255</v>
      </c>
      <c r="F302" s="51" t="s">
        <v>656</v>
      </c>
      <c r="K302" s="51" t="s">
        <v>653</v>
      </c>
      <c r="P302" s="73" t="s">
        <v>676</v>
      </c>
      <c r="Q302" s="71">
        <v>53645</v>
      </c>
      <c r="R302" s="71">
        <v>53645</v>
      </c>
      <c r="S302" s="71">
        <v>0</v>
      </c>
      <c r="T302" s="139">
        <v>0</v>
      </c>
      <c r="Z302" s="51" t="s">
        <v>688</v>
      </c>
      <c r="AE302" s="51" t="s">
        <v>662</v>
      </c>
      <c r="AF302"/>
      <c r="AG302"/>
      <c r="AH302"/>
      <c r="AI302"/>
      <c r="AJ302" s="51" t="s">
        <v>666</v>
      </c>
      <c r="AO302" s="51" t="s">
        <v>688</v>
      </c>
      <c r="AY302" s="72" t="s">
        <v>704</v>
      </c>
      <c r="AZ302" s="70" t="s">
        <v>702</v>
      </c>
      <c r="BD302" s="71" t="s">
        <v>7128</v>
      </c>
      <c r="BE302" s="71">
        <v>134.38999999999999</v>
      </c>
      <c r="BF302" s="71">
        <v>58.900753000000002</v>
      </c>
      <c r="BG302" s="71">
        <v>5.7050419999999997</v>
      </c>
      <c r="BN302" s="50" t="s">
        <v>696</v>
      </c>
      <c r="CM302" s="52" t="s">
        <v>711</v>
      </c>
      <c r="CW302" s="51" t="s">
        <v>680</v>
      </c>
      <c r="DL302" s="50" t="s">
        <v>699</v>
      </c>
      <c r="DQ302" s="51" t="s">
        <v>633</v>
      </c>
      <c r="DV302" s="52">
        <v>384000</v>
      </c>
      <c r="EF302" s="51" t="s">
        <v>745</v>
      </c>
      <c r="EK302" s="52" t="s">
        <v>3368</v>
      </c>
      <c r="EU302" s="51" t="s">
        <v>687</v>
      </c>
      <c r="FE302" s="51" t="s">
        <v>98</v>
      </c>
      <c r="FJ302" s="51" t="s">
        <v>657</v>
      </c>
      <c r="FO302" s="50" t="s">
        <v>695</v>
      </c>
      <c r="FY302" s="51" t="s">
        <v>87</v>
      </c>
      <c r="GI302" s="52" t="s">
        <v>3048</v>
      </c>
      <c r="GN302" s="51" t="s">
        <v>658</v>
      </c>
      <c r="HH302" s="52">
        <v>0</v>
      </c>
      <c r="HR302" s="51" t="s">
        <v>87</v>
      </c>
      <c r="HW302" s="51" t="s">
        <v>651</v>
      </c>
      <c r="IQ302" s="51" t="s">
        <v>87</v>
      </c>
      <c r="IV302" s="52">
        <v>0</v>
      </c>
      <c r="JB302" s="52" t="s">
        <v>124</v>
      </c>
      <c r="KE302" s="52" t="s">
        <v>1811</v>
      </c>
      <c r="KJ302" s="52">
        <v>1</v>
      </c>
    </row>
    <row r="303" spans="1:296" ht="17" thickBot="1">
      <c r="F303" s="52" t="s">
        <v>124</v>
      </c>
      <c r="K303" s="52">
        <v>748</v>
      </c>
      <c r="P303" s="72" t="s">
        <v>677</v>
      </c>
      <c r="Q303" s="70">
        <v>0</v>
      </c>
      <c r="R303" s="70">
        <v>0</v>
      </c>
      <c r="S303" s="70">
        <v>0</v>
      </c>
      <c r="T303" s="125">
        <v>0</v>
      </c>
      <c r="U303" s="51" t="s">
        <v>652</v>
      </c>
      <c r="Z303" s="52">
        <v>0</v>
      </c>
      <c r="AE303"/>
      <c r="AF303"/>
      <c r="AG303"/>
      <c r="AH303"/>
      <c r="AI303"/>
      <c r="AJ303" s="52" t="s">
        <v>1313</v>
      </c>
      <c r="AO303" s="52">
        <v>0</v>
      </c>
      <c r="AT303" s="51" t="s">
        <v>687</v>
      </c>
      <c r="AY303" s="50" t="s">
        <v>705</v>
      </c>
      <c r="BD303" s="70" t="s">
        <v>7129</v>
      </c>
      <c r="BE303" s="70">
        <v>102.4</v>
      </c>
      <c r="BF303" s="70">
        <v>62</v>
      </c>
      <c r="BG303" s="70">
        <v>10</v>
      </c>
      <c r="BI303" s="51" t="s">
        <v>653</v>
      </c>
      <c r="BS303" s="51" t="s">
        <v>670</v>
      </c>
      <c r="BX303" s="51" t="s">
        <v>781</v>
      </c>
      <c r="CH303" s="51" t="s">
        <v>685</v>
      </c>
      <c r="DQ303" s="52" t="s">
        <v>1307</v>
      </c>
      <c r="EA303" s="51" t="s">
        <v>658</v>
      </c>
      <c r="EP303" s="51" t="s">
        <v>654</v>
      </c>
      <c r="EU303" s="52">
        <v>4486</v>
      </c>
      <c r="EZ303" s="51" t="s">
        <v>657</v>
      </c>
      <c r="FJ303" s="52" t="s">
        <v>124</v>
      </c>
      <c r="FT303" s="51" t="s">
        <v>654</v>
      </c>
      <c r="FY303" s="52">
        <v>3.2141999999999999</v>
      </c>
      <c r="GN303" s="52" t="s">
        <v>124</v>
      </c>
      <c r="GS303" s="51" t="s">
        <v>87</v>
      </c>
      <c r="GX303" s="51" t="s">
        <v>657</v>
      </c>
      <c r="HC303" s="51" t="s">
        <v>657</v>
      </c>
      <c r="HM303" s="51" t="s">
        <v>666</v>
      </c>
      <c r="HR303" s="52">
        <v>63100</v>
      </c>
      <c r="HW303" s="52" t="s">
        <v>662</v>
      </c>
      <c r="IB303" s="50" t="s">
        <v>738</v>
      </c>
      <c r="IL303" s="51" t="s">
        <v>667</v>
      </c>
      <c r="IQ303" s="52">
        <v>2.0845400000000001</v>
      </c>
      <c r="JF303" s="51" t="s">
        <v>666</v>
      </c>
      <c r="JK303" s="50" t="s">
        <v>696</v>
      </c>
      <c r="JP303" s="51" t="s">
        <v>681</v>
      </c>
      <c r="JU303" s="51" t="s">
        <v>654</v>
      </c>
      <c r="JZ303" s="51" t="s">
        <v>819</v>
      </c>
    </row>
    <row r="304" spans="1:296" ht="104" thickBot="1">
      <c r="A304" s="51" t="s">
        <v>654</v>
      </c>
      <c r="P304" s="73" t="s">
        <v>678</v>
      </c>
      <c r="Q304" s="71">
        <v>0</v>
      </c>
      <c r="R304" s="71">
        <v>0</v>
      </c>
      <c r="S304" s="71">
        <v>0</v>
      </c>
      <c r="T304" s="139">
        <v>0</v>
      </c>
      <c r="AE304" s="51" t="s">
        <v>87</v>
      </c>
      <c r="AF304"/>
      <c r="AG304"/>
      <c r="AH304"/>
      <c r="AI304"/>
      <c r="AT304" s="52">
        <v>85350</v>
      </c>
      <c r="BD304" s="71" t="s">
        <v>7130</v>
      </c>
      <c r="BE304" s="71">
        <v>33.65</v>
      </c>
      <c r="BF304" s="71">
        <v>59.92013</v>
      </c>
      <c r="BG304" s="71">
        <v>10.683496</v>
      </c>
      <c r="BI304" s="52">
        <v>44357</v>
      </c>
      <c r="BS304" s="69"/>
      <c r="BT304" s="69" t="s">
        <v>671</v>
      </c>
      <c r="BU304" s="69" t="s">
        <v>672</v>
      </c>
      <c r="BV304" s="69" t="s">
        <v>673</v>
      </c>
      <c r="BW304" s="69" t="s">
        <v>674</v>
      </c>
      <c r="CH304" s="52" t="s">
        <v>686</v>
      </c>
      <c r="CM304" s="51" t="s">
        <v>712</v>
      </c>
      <c r="CW304" s="51" t="s">
        <v>681</v>
      </c>
      <c r="DV304" s="51" t="s">
        <v>654</v>
      </c>
      <c r="EA304" s="52">
        <v>0</v>
      </c>
      <c r="EF304" s="51" t="s">
        <v>746</v>
      </c>
      <c r="EP304" s="52">
        <v>0</v>
      </c>
      <c r="EZ304" s="52" t="s">
        <v>124</v>
      </c>
      <c r="FT304" s="52" t="s">
        <v>124</v>
      </c>
      <c r="GD304" s="51" t="s">
        <v>651</v>
      </c>
      <c r="GI304" s="51" t="s">
        <v>633</v>
      </c>
      <c r="GS304" s="52">
        <v>2</v>
      </c>
      <c r="GX304" s="52" t="s">
        <v>124</v>
      </c>
      <c r="HC304" s="52" t="s">
        <v>124</v>
      </c>
      <c r="HH304" s="51" t="s">
        <v>657</v>
      </c>
      <c r="HM304" s="52" t="s">
        <v>2059</v>
      </c>
      <c r="IL304" s="52" t="s">
        <v>3953</v>
      </c>
      <c r="IV304" s="51" t="s">
        <v>656</v>
      </c>
      <c r="JB304" s="51" t="s">
        <v>657</v>
      </c>
      <c r="JF304" s="52" t="s">
        <v>2824</v>
      </c>
      <c r="JP304" s="52" t="s">
        <v>3954</v>
      </c>
      <c r="JU304" s="52" t="s">
        <v>124</v>
      </c>
      <c r="JZ304" s="52" t="s">
        <v>112</v>
      </c>
      <c r="KE304" s="50" t="s">
        <v>737</v>
      </c>
      <c r="KJ304" s="51" t="s">
        <v>715</v>
      </c>
    </row>
    <row r="305" spans="1:296" ht="17" thickBot="1">
      <c r="A305" s="52">
        <v>0</v>
      </c>
      <c r="F305" s="51" t="s">
        <v>657</v>
      </c>
      <c r="K305" s="51" t="s">
        <v>654</v>
      </c>
      <c r="P305" s="50" t="s">
        <v>679</v>
      </c>
      <c r="U305" s="51" t="s">
        <v>87</v>
      </c>
      <c r="Z305" s="51" t="s">
        <v>98</v>
      </c>
      <c r="AE305" s="52">
        <v>2.2699999999999999E-3</v>
      </c>
      <c r="AF305"/>
      <c r="AG305"/>
      <c r="AH305"/>
      <c r="AI305"/>
      <c r="AJ305" s="51" t="s">
        <v>667</v>
      </c>
      <c r="AO305" s="51" t="s">
        <v>98</v>
      </c>
      <c r="BD305" s="70" t="s">
        <v>7131</v>
      </c>
      <c r="BE305" s="70">
        <v>2.06</v>
      </c>
      <c r="BF305" s="70">
        <v>59.92013</v>
      </c>
      <c r="BG305" s="70">
        <v>10.683496</v>
      </c>
      <c r="BN305" s="51" t="s">
        <v>697</v>
      </c>
      <c r="BS305" s="72" t="s">
        <v>675</v>
      </c>
      <c r="BT305" s="70">
        <v>5582</v>
      </c>
      <c r="BU305" s="70">
        <v>5582</v>
      </c>
      <c r="BV305" s="70">
        <v>194</v>
      </c>
      <c r="BW305" s="70">
        <v>194</v>
      </c>
      <c r="BX305" s="51" t="s">
        <v>782</v>
      </c>
      <c r="CM305" s="52" t="s">
        <v>713</v>
      </c>
      <c r="CW305" s="52" t="s">
        <v>689</v>
      </c>
      <c r="DL305" s="51" t="s">
        <v>700</v>
      </c>
      <c r="DQ305" s="51" t="s">
        <v>653</v>
      </c>
      <c r="DV305" s="52">
        <v>0</v>
      </c>
      <c r="EF305" s="52" t="s">
        <v>95</v>
      </c>
      <c r="EU305" s="51" t="s">
        <v>688</v>
      </c>
      <c r="FJ305" s="51" t="s">
        <v>658</v>
      </c>
      <c r="FO305" s="50" t="s">
        <v>696</v>
      </c>
      <c r="FY305" s="51" t="s">
        <v>666</v>
      </c>
      <c r="GD305" s="52" t="s">
        <v>660</v>
      </c>
      <c r="GI305" s="52" t="s">
        <v>1307</v>
      </c>
      <c r="GN305" s="51" t="s">
        <v>98</v>
      </c>
      <c r="HH305" s="52">
        <v>0</v>
      </c>
      <c r="HR305" s="51" t="s">
        <v>666</v>
      </c>
      <c r="HW305" s="51" t="s">
        <v>633</v>
      </c>
      <c r="IQ305" s="51" t="s">
        <v>666</v>
      </c>
      <c r="IV305" s="52" t="s">
        <v>124</v>
      </c>
      <c r="JB305" s="52" t="s">
        <v>124</v>
      </c>
      <c r="KJ305" s="52" t="s">
        <v>11784</v>
      </c>
    </row>
    <row r="306" spans="1:296" ht="35" thickBot="1">
      <c r="F306" s="52" t="s">
        <v>124</v>
      </c>
      <c r="K306" s="52">
        <v>0</v>
      </c>
      <c r="U306" s="52">
        <v>0.20444999999999999</v>
      </c>
      <c r="Z306" s="52" t="s">
        <v>4110</v>
      </c>
      <c r="AE306"/>
      <c r="AF306"/>
      <c r="AG306"/>
      <c r="AH306"/>
      <c r="AI306"/>
      <c r="AJ306" s="52" t="s">
        <v>6205</v>
      </c>
      <c r="AO306" s="52" t="s">
        <v>12209</v>
      </c>
      <c r="AT306" s="51" t="s">
        <v>688</v>
      </c>
      <c r="AY306" s="51" t="s">
        <v>706</v>
      </c>
      <c r="BD306" s="71" t="s">
        <v>7132</v>
      </c>
      <c r="BE306" s="71">
        <v>110.65</v>
      </c>
      <c r="BF306" s="71">
        <v>58.895285000000001</v>
      </c>
      <c r="BG306" s="71">
        <v>5.6895340000000001</v>
      </c>
      <c r="BI306" s="51" t="s">
        <v>654</v>
      </c>
      <c r="BS306" s="73" t="s">
        <v>676</v>
      </c>
      <c r="BT306" s="71">
        <v>8717</v>
      </c>
      <c r="BU306" s="71">
        <v>8717</v>
      </c>
      <c r="BV306" s="71">
        <v>1420.63</v>
      </c>
      <c r="BW306" s="71">
        <v>1420.63</v>
      </c>
      <c r="BX306" s="52" t="s">
        <v>783</v>
      </c>
      <c r="CH306" s="51" t="s">
        <v>687</v>
      </c>
      <c r="DL306" s="69"/>
      <c r="DM306" s="69" t="s">
        <v>701</v>
      </c>
      <c r="DQ306" s="52">
        <v>20271</v>
      </c>
      <c r="EA306" s="51" t="s">
        <v>98</v>
      </c>
      <c r="EK306" s="51" t="s">
        <v>681</v>
      </c>
      <c r="EP306" s="51" t="s">
        <v>655</v>
      </c>
      <c r="EU306" s="52">
        <v>0</v>
      </c>
      <c r="EZ306" s="51" t="s">
        <v>658</v>
      </c>
      <c r="FE306" s="51" t="s">
        <v>651</v>
      </c>
      <c r="FJ306" s="52">
        <v>0</v>
      </c>
      <c r="FT306" s="51" t="s">
        <v>655</v>
      </c>
      <c r="FY306" s="52" t="s">
        <v>1610</v>
      </c>
      <c r="GN306" s="52" t="s">
        <v>3574</v>
      </c>
      <c r="GS306" s="51" t="s">
        <v>666</v>
      </c>
      <c r="GX306" s="51" t="s">
        <v>658</v>
      </c>
      <c r="HC306" s="51" t="s">
        <v>658</v>
      </c>
      <c r="HM306" s="51" t="s">
        <v>667</v>
      </c>
      <c r="HR306" s="52" t="s">
        <v>4923</v>
      </c>
      <c r="HW306" s="52" t="s">
        <v>1307</v>
      </c>
      <c r="IB306" s="51" t="s">
        <v>739</v>
      </c>
      <c r="IL306" s="51" t="s">
        <v>98</v>
      </c>
      <c r="IQ306" s="52" t="s">
        <v>8021</v>
      </c>
      <c r="JF306" s="51" t="s">
        <v>667</v>
      </c>
      <c r="JK306" s="51" t="s">
        <v>697</v>
      </c>
      <c r="JP306" s="51" t="s">
        <v>683</v>
      </c>
      <c r="JU306" s="51" t="s">
        <v>655</v>
      </c>
      <c r="JZ306" s="50" t="s">
        <v>827</v>
      </c>
    </row>
    <row r="307" spans="1:296" ht="32.5" thickBot="1">
      <c r="A307" s="51" t="s">
        <v>655</v>
      </c>
      <c r="AE307" s="51" t="s">
        <v>666</v>
      </c>
      <c r="AF307"/>
      <c r="AG307"/>
      <c r="AH307"/>
      <c r="AI307"/>
      <c r="AT307" s="52">
        <v>0</v>
      </c>
      <c r="BD307" s="70" t="s">
        <v>7133</v>
      </c>
      <c r="BE307" s="70">
        <v>22.24</v>
      </c>
      <c r="BF307" s="70">
        <v>59.92013</v>
      </c>
      <c r="BG307" s="70">
        <v>10.683496</v>
      </c>
      <c r="BI307" s="52">
        <v>0</v>
      </c>
      <c r="BN307" s="50" t="s">
        <v>698</v>
      </c>
      <c r="BS307" s="72" t="s">
        <v>677</v>
      </c>
      <c r="BT307" s="70">
        <v>0</v>
      </c>
      <c r="BU307" s="70">
        <v>0</v>
      </c>
      <c r="BV307" s="70">
        <v>0</v>
      </c>
      <c r="BW307" s="70">
        <v>0</v>
      </c>
      <c r="CH307" s="52">
        <v>6827.98</v>
      </c>
      <c r="CM307" s="51" t="s">
        <v>714</v>
      </c>
      <c r="CW307" s="51" t="s">
        <v>683</v>
      </c>
      <c r="DL307" s="72" t="s">
        <v>72</v>
      </c>
      <c r="DM307" s="70" t="s">
        <v>702</v>
      </c>
      <c r="DV307" s="51" t="s">
        <v>655</v>
      </c>
      <c r="EF307" s="51" t="s">
        <v>747</v>
      </c>
      <c r="EK307" s="52" t="s">
        <v>1322</v>
      </c>
      <c r="EP307" s="52">
        <v>4603</v>
      </c>
      <c r="EZ307" s="52" t="s">
        <v>124</v>
      </c>
      <c r="FE307" s="52" t="s">
        <v>2822</v>
      </c>
      <c r="FT307" s="52" t="s">
        <v>124</v>
      </c>
      <c r="GD307" s="51" t="s">
        <v>633</v>
      </c>
      <c r="GI307" s="51" t="s">
        <v>653</v>
      </c>
      <c r="GS307" s="52" t="s">
        <v>2059</v>
      </c>
      <c r="GX307" s="52">
        <v>0</v>
      </c>
      <c r="HC307" s="52" t="s">
        <v>124</v>
      </c>
      <c r="HH307" s="51" t="s">
        <v>658</v>
      </c>
      <c r="HM307" s="52" t="s">
        <v>4709</v>
      </c>
      <c r="IB307" s="52" t="s">
        <v>1354</v>
      </c>
      <c r="IL307" s="52" t="s">
        <v>420</v>
      </c>
      <c r="IV307" s="51" t="s">
        <v>657</v>
      </c>
      <c r="JB307" s="51" t="s">
        <v>658</v>
      </c>
      <c r="JF307" s="52" t="s">
        <v>4905</v>
      </c>
      <c r="JP307" s="52" t="s">
        <v>124</v>
      </c>
      <c r="JU307" s="52" t="s">
        <v>124</v>
      </c>
      <c r="KE307" s="50" t="s">
        <v>738</v>
      </c>
      <c r="KJ307" s="51" t="s">
        <v>716</v>
      </c>
    </row>
    <row r="308" spans="1:296" ht="58" thickBot="1">
      <c r="A308" s="52">
        <v>14255</v>
      </c>
      <c r="F308" s="51" t="s">
        <v>658</v>
      </c>
      <c r="K308" s="51" t="s">
        <v>655</v>
      </c>
      <c r="P308" s="51" t="s">
        <v>680</v>
      </c>
      <c r="U308" s="51" t="s">
        <v>666</v>
      </c>
      <c r="AE308" s="52" t="s">
        <v>1609</v>
      </c>
      <c r="AF308"/>
      <c r="AG308"/>
      <c r="AH308"/>
      <c r="AI308"/>
      <c r="AJ308" s="51" t="s">
        <v>98</v>
      </c>
      <c r="AY308" s="51" t="s">
        <v>707</v>
      </c>
      <c r="BD308" s="71" t="s">
        <v>7134</v>
      </c>
      <c r="BE308" s="71">
        <v>27.44</v>
      </c>
      <c r="BF308" s="71">
        <v>14.535009000000001</v>
      </c>
      <c r="BG308" s="71">
        <v>121.047805</v>
      </c>
      <c r="BS308" s="73" t="s">
        <v>678</v>
      </c>
      <c r="BT308" s="71">
        <v>0</v>
      </c>
      <c r="BU308" s="71">
        <v>0</v>
      </c>
      <c r="BV308" s="71">
        <v>0</v>
      </c>
      <c r="BW308" s="71">
        <v>0</v>
      </c>
      <c r="BX308" s="51" t="s">
        <v>784</v>
      </c>
      <c r="CM308" s="74" t="s">
        <v>8453</v>
      </c>
      <c r="CW308" s="52" t="s">
        <v>693</v>
      </c>
      <c r="DL308" s="73" t="s">
        <v>703</v>
      </c>
      <c r="DM308" s="71" t="s">
        <v>702</v>
      </c>
      <c r="DQ308" s="51" t="s">
        <v>654</v>
      </c>
      <c r="DV308" s="52">
        <v>0</v>
      </c>
      <c r="EF308" s="52" t="s">
        <v>97</v>
      </c>
      <c r="EU308" s="51" t="s">
        <v>98</v>
      </c>
      <c r="FJ308" s="51" t="s">
        <v>98</v>
      </c>
      <c r="FO308" s="51" t="s">
        <v>697</v>
      </c>
      <c r="FY308" s="51" t="s">
        <v>667</v>
      </c>
      <c r="GD308" s="52" t="s">
        <v>1307</v>
      </c>
      <c r="GI308" s="52">
        <v>351</v>
      </c>
      <c r="HH308" s="52" t="s">
        <v>124</v>
      </c>
      <c r="HR308" s="51" t="s">
        <v>667</v>
      </c>
      <c r="HW308" s="51" t="s">
        <v>653</v>
      </c>
      <c r="IQ308" s="51" t="s">
        <v>667</v>
      </c>
      <c r="IV308" s="52" t="s">
        <v>124</v>
      </c>
      <c r="JB308" s="52">
        <v>0</v>
      </c>
      <c r="JK308" s="51" t="s">
        <v>1012</v>
      </c>
      <c r="KJ308" s="52" t="s">
        <v>7645</v>
      </c>
    </row>
    <row r="309" spans="1:296" ht="32.5" thickBot="1">
      <c r="F309" s="52">
        <v>0</v>
      </c>
      <c r="K309" s="52">
        <v>748</v>
      </c>
      <c r="U309" s="52" t="s">
        <v>1313</v>
      </c>
      <c r="AE309"/>
      <c r="AF309"/>
      <c r="AG309"/>
      <c r="AH309"/>
      <c r="AI309"/>
      <c r="AT309" s="51" t="s">
        <v>98</v>
      </c>
      <c r="AY309" s="52" t="s">
        <v>72</v>
      </c>
      <c r="BD309" s="70" t="s">
        <v>7135</v>
      </c>
      <c r="BE309" s="70">
        <v>22.28</v>
      </c>
      <c r="BF309" s="70">
        <v>13</v>
      </c>
      <c r="BG309" s="70">
        <v>122</v>
      </c>
      <c r="BI309" s="51" t="s">
        <v>655</v>
      </c>
      <c r="BS309" s="50" t="s">
        <v>679</v>
      </c>
      <c r="BX309" s="52" t="s">
        <v>793</v>
      </c>
      <c r="CH309" s="51" t="s">
        <v>688</v>
      </c>
      <c r="CM309" s="74" t="s">
        <v>8454</v>
      </c>
      <c r="CW309" s="52" t="s">
        <v>684</v>
      </c>
      <c r="DL309" s="72" t="s">
        <v>704</v>
      </c>
      <c r="DM309" s="70" t="s">
        <v>702</v>
      </c>
      <c r="DQ309" s="52">
        <v>0</v>
      </c>
      <c r="EK309" s="51" t="s">
        <v>683</v>
      </c>
      <c r="EP309" s="51" t="s">
        <v>656</v>
      </c>
      <c r="EZ309" s="51" t="s">
        <v>98</v>
      </c>
      <c r="FE309" s="51" t="s">
        <v>633</v>
      </c>
      <c r="FT309" s="51" t="s">
        <v>656</v>
      </c>
      <c r="FY309" s="52" t="s">
        <v>9522</v>
      </c>
      <c r="GS309" s="51" t="s">
        <v>667</v>
      </c>
      <c r="GX309" s="51" t="s">
        <v>98</v>
      </c>
      <c r="HC309" s="51" t="s">
        <v>98</v>
      </c>
      <c r="HM309" s="51" t="s">
        <v>98</v>
      </c>
      <c r="HR309" s="52" t="s">
        <v>1590</v>
      </c>
      <c r="HW309" s="52">
        <v>163</v>
      </c>
      <c r="IB309" s="50" t="s">
        <v>755</v>
      </c>
      <c r="IL309" s="50" t="s">
        <v>679</v>
      </c>
      <c r="IQ309" s="52" t="s">
        <v>11032</v>
      </c>
      <c r="JF309" s="51" t="s">
        <v>98</v>
      </c>
      <c r="JK309" s="52" t="s">
        <v>3051</v>
      </c>
      <c r="JP309" s="51" t="s">
        <v>685</v>
      </c>
      <c r="JU309" s="51" t="s">
        <v>656</v>
      </c>
      <c r="JZ309" s="51" t="s">
        <v>828</v>
      </c>
    </row>
    <row r="310" spans="1:296" ht="17" thickBot="1">
      <c r="A310" s="51" t="s">
        <v>656</v>
      </c>
      <c r="P310" s="51" t="s">
        <v>681</v>
      </c>
      <c r="Z310" s="50" t="s">
        <v>695</v>
      </c>
      <c r="AE310" s="51" t="s">
        <v>667</v>
      </c>
      <c r="AF310"/>
      <c r="AG310"/>
      <c r="AH310"/>
      <c r="AI310"/>
      <c r="AJ310" s="51" t="s">
        <v>661</v>
      </c>
      <c r="AO310" s="51" t="s">
        <v>681</v>
      </c>
      <c r="AT310" s="52" t="s">
        <v>6415</v>
      </c>
      <c r="BD310" s="71" t="s">
        <v>7136</v>
      </c>
      <c r="BE310" s="71">
        <v>416.08</v>
      </c>
      <c r="BF310" s="71">
        <v>13</v>
      </c>
      <c r="BG310" s="71">
        <v>122</v>
      </c>
      <c r="BI310" s="52">
        <v>0</v>
      </c>
      <c r="BN310" s="50" t="s">
        <v>699</v>
      </c>
      <c r="BX310" s="52" t="s">
        <v>1813</v>
      </c>
      <c r="CH310" s="52">
        <v>0</v>
      </c>
      <c r="DL310" s="50" t="s">
        <v>705</v>
      </c>
      <c r="DV310" s="51" t="s">
        <v>656</v>
      </c>
      <c r="EA310" s="50" t="s">
        <v>664</v>
      </c>
      <c r="EF310" s="51" t="s">
        <v>748</v>
      </c>
      <c r="EK310" s="52" t="s">
        <v>684</v>
      </c>
      <c r="EP310" s="52" t="s">
        <v>124</v>
      </c>
      <c r="EZ310" s="52" t="s">
        <v>9028</v>
      </c>
      <c r="FE310" s="52" t="s">
        <v>638</v>
      </c>
      <c r="FO310" s="51" t="s">
        <v>1012</v>
      </c>
      <c r="FT310" s="52" t="s">
        <v>124</v>
      </c>
      <c r="GD310" s="51" t="s">
        <v>653</v>
      </c>
      <c r="GI310" s="51" t="s">
        <v>654</v>
      </c>
      <c r="GN310" s="51" t="s">
        <v>651</v>
      </c>
      <c r="GS310" s="52" t="s">
        <v>9956</v>
      </c>
      <c r="GX310" s="52" t="s">
        <v>10191</v>
      </c>
      <c r="HH310" s="51" t="s">
        <v>98</v>
      </c>
      <c r="HM310" s="52" t="s">
        <v>420</v>
      </c>
      <c r="IV310" s="51" t="s">
        <v>658</v>
      </c>
      <c r="JB310" s="51" t="s">
        <v>98</v>
      </c>
      <c r="JP310" s="52" t="s">
        <v>124</v>
      </c>
      <c r="JU310" s="52" t="s">
        <v>124</v>
      </c>
      <c r="JZ310" s="52" t="s">
        <v>11654</v>
      </c>
      <c r="KE310" s="51" t="s">
        <v>739</v>
      </c>
      <c r="KJ310" s="51" t="s">
        <v>718</v>
      </c>
    </row>
    <row r="311" spans="1:296" ht="24.5" thickBot="1">
      <c r="A311" s="52" t="s">
        <v>124</v>
      </c>
      <c r="F311" s="51" t="s">
        <v>98</v>
      </c>
      <c r="K311" s="51" t="s">
        <v>656</v>
      </c>
      <c r="P311" s="52" t="s">
        <v>1322</v>
      </c>
      <c r="U311" s="51" t="s">
        <v>667</v>
      </c>
      <c r="AE311" s="52" t="s">
        <v>6031</v>
      </c>
      <c r="AF311"/>
      <c r="AG311"/>
      <c r="AH311"/>
      <c r="AI311"/>
      <c r="AO311" s="52" t="s">
        <v>12210</v>
      </c>
      <c r="AY311" s="51" t="s">
        <v>708</v>
      </c>
      <c r="BD311" s="70" t="s">
        <v>7137</v>
      </c>
      <c r="BE311" s="70">
        <v>410.1</v>
      </c>
      <c r="BF311" s="70">
        <v>12.98</v>
      </c>
      <c r="BG311" s="70">
        <v>77.72</v>
      </c>
      <c r="CM311" s="51" t="s">
        <v>715</v>
      </c>
      <c r="CW311" s="51" t="s">
        <v>685</v>
      </c>
      <c r="DQ311" s="51" t="s">
        <v>655</v>
      </c>
      <c r="DV311" s="52">
        <v>384000</v>
      </c>
      <c r="FO311" s="52" t="s">
        <v>3051</v>
      </c>
      <c r="FY311" s="51" t="s">
        <v>98</v>
      </c>
      <c r="GD311" s="52">
        <v>834.71</v>
      </c>
      <c r="GI311" s="52" t="s">
        <v>124</v>
      </c>
      <c r="GN311" s="52" t="s">
        <v>663</v>
      </c>
      <c r="HR311" s="51" t="s">
        <v>98</v>
      </c>
      <c r="HW311" s="51" t="s">
        <v>654</v>
      </c>
      <c r="IQ311" s="51" t="s">
        <v>98</v>
      </c>
      <c r="IV311" s="52">
        <v>0</v>
      </c>
      <c r="JF311" s="51" t="s">
        <v>3048</v>
      </c>
      <c r="JK311" s="51" t="s">
        <v>2066</v>
      </c>
      <c r="JZ311" s="52" t="s">
        <v>11655</v>
      </c>
      <c r="KE311" s="52" t="s">
        <v>1354</v>
      </c>
      <c r="KJ311" s="52">
        <v>100</v>
      </c>
    </row>
    <row r="312" spans="1:296" ht="16.5" thickBot="1">
      <c r="K312" s="52" t="s">
        <v>124</v>
      </c>
      <c r="U312" s="52" t="s">
        <v>5427</v>
      </c>
      <c r="AE312"/>
      <c r="AF312"/>
      <c r="AG312"/>
      <c r="AH312"/>
      <c r="AI312"/>
      <c r="AJ312" s="51" t="s">
        <v>87</v>
      </c>
      <c r="AY312" s="52" t="s">
        <v>709</v>
      </c>
      <c r="BD312" s="71" t="s">
        <v>7138</v>
      </c>
      <c r="BE312" s="71">
        <v>829.54</v>
      </c>
      <c r="BF312" s="71">
        <v>50.085524999999997</v>
      </c>
      <c r="BG312" s="71">
        <v>19.976393000000002</v>
      </c>
      <c r="BI312" s="51" t="s">
        <v>656</v>
      </c>
      <c r="BS312" s="51" t="s">
        <v>680</v>
      </c>
      <c r="BX312" s="51" t="s">
        <v>786</v>
      </c>
      <c r="CH312" s="51" t="s">
        <v>98</v>
      </c>
      <c r="CM312" s="52" t="s">
        <v>8455</v>
      </c>
      <c r="CW312" s="52" t="s">
        <v>686</v>
      </c>
      <c r="DQ312" s="52">
        <v>0</v>
      </c>
      <c r="EF312" s="51" t="s">
        <v>749</v>
      </c>
      <c r="EK312" s="51" t="s">
        <v>685</v>
      </c>
      <c r="EP312" s="51" t="s">
        <v>657</v>
      </c>
      <c r="EU312" s="51" t="s">
        <v>681</v>
      </c>
      <c r="FE312" s="51" t="s">
        <v>653</v>
      </c>
      <c r="FJ312" s="51" t="s">
        <v>651</v>
      </c>
      <c r="FT312" s="51" t="s">
        <v>657</v>
      </c>
      <c r="FY312" s="52" t="s">
        <v>9523</v>
      </c>
      <c r="GS312" s="51" t="s">
        <v>98</v>
      </c>
      <c r="HM312" s="51" t="s">
        <v>3048</v>
      </c>
      <c r="HW312" s="52">
        <v>163</v>
      </c>
      <c r="IB312" s="51" t="s">
        <v>756</v>
      </c>
      <c r="IL312" s="51" t="s">
        <v>680</v>
      </c>
      <c r="IQ312" s="52" t="s">
        <v>11030</v>
      </c>
      <c r="JK312" s="52">
        <v>75159</v>
      </c>
      <c r="JP312" s="51" t="s">
        <v>687</v>
      </c>
      <c r="JU312" s="51" t="s">
        <v>657</v>
      </c>
      <c r="JZ312" s="52" t="s">
        <v>11656</v>
      </c>
    </row>
    <row r="313" spans="1:296" ht="17" thickBot="1">
      <c r="A313" s="51" t="s">
        <v>657</v>
      </c>
      <c r="P313" s="51" t="s">
        <v>683</v>
      </c>
      <c r="Z313" s="50" t="s">
        <v>696</v>
      </c>
      <c r="AE313" s="51" t="s">
        <v>98</v>
      </c>
      <c r="AF313"/>
      <c r="AG313"/>
      <c r="AH313"/>
      <c r="AI313"/>
      <c r="AJ313" s="52">
        <v>9.8294999999999995</v>
      </c>
      <c r="AO313" s="51" t="s">
        <v>683</v>
      </c>
      <c r="BD313" s="70" t="s">
        <v>7139</v>
      </c>
      <c r="BE313" s="70">
        <v>43.65</v>
      </c>
      <c r="BF313" s="70">
        <v>50.085524999999997</v>
      </c>
      <c r="BG313" s="70">
        <v>19.976393000000002</v>
      </c>
      <c r="BI313" s="52" t="s">
        <v>124</v>
      </c>
      <c r="BN313" s="51" t="s">
        <v>700</v>
      </c>
      <c r="BX313" s="52">
        <v>10</v>
      </c>
      <c r="CH313" s="52" t="s">
        <v>12326</v>
      </c>
      <c r="DL313" s="51" t="s">
        <v>706</v>
      </c>
      <c r="DV313" s="51" t="s">
        <v>657</v>
      </c>
      <c r="EA313" s="51" t="s">
        <v>665</v>
      </c>
      <c r="EK313" s="52" t="s">
        <v>686</v>
      </c>
      <c r="EP313" s="52" t="s">
        <v>124</v>
      </c>
      <c r="EU313" s="52" t="s">
        <v>682</v>
      </c>
      <c r="FE313" s="52">
        <v>264500</v>
      </c>
      <c r="FJ313" s="52" t="s">
        <v>9173</v>
      </c>
      <c r="FO313" s="51" t="s">
        <v>2066</v>
      </c>
      <c r="FT313" s="52" t="s">
        <v>124</v>
      </c>
      <c r="GD313" s="51" t="s">
        <v>654</v>
      </c>
      <c r="GI313" s="51" t="s">
        <v>655</v>
      </c>
      <c r="GN313" s="51" t="s">
        <v>633</v>
      </c>
      <c r="HC313" s="51" t="s">
        <v>651</v>
      </c>
      <c r="HR313" s="51" t="s">
        <v>662</v>
      </c>
      <c r="IB313" s="52" t="s">
        <v>112</v>
      </c>
      <c r="IV313" s="51" t="s">
        <v>98</v>
      </c>
      <c r="JF313" s="51" t="s">
        <v>87</v>
      </c>
      <c r="JP313" s="52" t="s">
        <v>124</v>
      </c>
      <c r="JU313" s="52" t="s">
        <v>124</v>
      </c>
      <c r="KE313" s="50" t="s">
        <v>755</v>
      </c>
    </row>
    <row r="314" spans="1:296" ht="35" thickBot="1">
      <c r="A314" s="52" t="s">
        <v>124</v>
      </c>
      <c r="K314" s="51" t="s">
        <v>657</v>
      </c>
      <c r="P314" s="52" t="s">
        <v>684</v>
      </c>
      <c r="U314" s="51" t="s">
        <v>98</v>
      </c>
      <c r="AE314"/>
      <c r="AF314"/>
      <c r="AG314"/>
      <c r="AH314"/>
      <c r="AI314"/>
      <c r="AO314" s="52" t="s">
        <v>693</v>
      </c>
      <c r="AT314" s="51" t="s">
        <v>681</v>
      </c>
      <c r="AY314" s="51" t="s">
        <v>710</v>
      </c>
      <c r="BD314" s="71" t="s">
        <v>7140</v>
      </c>
      <c r="BE314" s="71">
        <v>0</v>
      </c>
      <c r="BF314" s="71">
        <v>50.085524999999997</v>
      </c>
      <c r="BG314" s="71">
        <v>19.976393000000002</v>
      </c>
      <c r="BN314" s="69"/>
      <c r="BO314" s="69" t="s">
        <v>701</v>
      </c>
      <c r="BS314" s="51" t="s">
        <v>681</v>
      </c>
      <c r="CM314" s="51" t="s">
        <v>716</v>
      </c>
      <c r="CW314" s="51" t="s">
        <v>687</v>
      </c>
      <c r="DQ314" s="51" t="s">
        <v>656</v>
      </c>
      <c r="DV314" s="52" t="s">
        <v>124</v>
      </c>
      <c r="EF314" s="51" t="s">
        <v>750</v>
      </c>
      <c r="EZ314" s="51" t="s">
        <v>651</v>
      </c>
      <c r="FO314" s="52">
        <v>30.11</v>
      </c>
      <c r="FY314" s="51" t="s">
        <v>652</v>
      </c>
      <c r="GD314" s="52">
        <v>0</v>
      </c>
      <c r="GI314" s="52">
        <v>0</v>
      </c>
      <c r="GN314" s="52" t="s">
        <v>1307</v>
      </c>
      <c r="GS314" s="51" t="s">
        <v>3048</v>
      </c>
      <c r="GX314" s="50" t="s">
        <v>664</v>
      </c>
      <c r="HC314" s="52" t="s">
        <v>661</v>
      </c>
      <c r="HH314" s="51" t="s">
        <v>651</v>
      </c>
      <c r="HM314" s="51" t="s">
        <v>87</v>
      </c>
      <c r="HW314" s="51" t="s">
        <v>655</v>
      </c>
      <c r="IL314" s="51" t="s">
        <v>681</v>
      </c>
      <c r="IQ314" s="51" t="s">
        <v>3048</v>
      </c>
      <c r="JB314" s="51" t="s">
        <v>651</v>
      </c>
      <c r="JF314" s="52">
        <v>2.17</v>
      </c>
      <c r="JK314" s="51" t="s">
        <v>2067</v>
      </c>
      <c r="JZ314" s="50" t="s">
        <v>829</v>
      </c>
    </row>
    <row r="315" spans="1:296" ht="32.5" thickBot="1">
      <c r="F315" s="51" t="s">
        <v>651</v>
      </c>
      <c r="K315" s="52" t="s">
        <v>124</v>
      </c>
      <c r="AE315" s="51" t="s">
        <v>652</v>
      </c>
      <c r="AF315"/>
      <c r="AG315"/>
      <c r="AH315"/>
      <c r="AI315"/>
      <c r="AJ315" s="51" t="s">
        <v>666</v>
      </c>
      <c r="AO315" s="52" t="s">
        <v>684</v>
      </c>
      <c r="AT315" s="52" t="s">
        <v>1322</v>
      </c>
      <c r="AY315" s="52" t="s">
        <v>711</v>
      </c>
      <c r="BD315" s="70" t="s">
        <v>7141</v>
      </c>
      <c r="BE315" s="70">
        <v>12.86</v>
      </c>
      <c r="BF315" s="70">
        <v>52.222456999999999</v>
      </c>
      <c r="BG315" s="70">
        <v>20.978515000000002</v>
      </c>
      <c r="BI315" s="51" t="s">
        <v>657</v>
      </c>
      <c r="BN315" s="72" t="s">
        <v>72</v>
      </c>
      <c r="BO315" s="70" t="s">
        <v>702</v>
      </c>
      <c r="BS315" s="52" t="s">
        <v>682</v>
      </c>
      <c r="BX315" s="51" t="s">
        <v>787</v>
      </c>
      <c r="CM315" s="52" t="s">
        <v>5447</v>
      </c>
      <c r="CW315" s="52">
        <v>18191</v>
      </c>
      <c r="DL315" s="51" t="s">
        <v>707</v>
      </c>
      <c r="DQ315" s="52" t="s">
        <v>124</v>
      </c>
      <c r="EA315" s="51" t="s">
        <v>663</v>
      </c>
      <c r="EK315" s="51" t="s">
        <v>687</v>
      </c>
      <c r="EP315" s="51" t="s">
        <v>658</v>
      </c>
      <c r="EU315" s="51" t="s">
        <v>683</v>
      </c>
      <c r="EZ315" s="52" t="s">
        <v>9029</v>
      </c>
      <c r="FE315" s="51" t="s">
        <v>654</v>
      </c>
      <c r="FJ315" s="51" t="s">
        <v>633</v>
      </c>
      <c r="FT315" s="51" t="s">
        <v>658</v>
      </c>
      <c r="HH315" s="52" t="s">
        <v>660</v>
      </c>
      <c r="HM315" s="52">
        <v>2.2631299999999999</v>
      </c>
      <c r="HR315" s="51" t="s">
        <v>87</v>
      </c>
      <c r="HW315" s="52">
        <v>0</v>
      </c>
      <c r="IB315" s="50" t="s">
        <v>771</v>
      </c>
      <c r="IL315" s="52" t="s">
        <v>3954</v>
      </c>
      <c r="JB315" s="52" t="s">
        <v>663</v>
      </c>
      <c r="JK315" s="52" t="s">
        <v>11435</v>
      </c>
      <c r="JP315" s="51" t="s">
        <v>688</v>
      </c>
      <c r="JU315" s="51" t="s">
        <v>658</v>
      </c>
      <c r="KJ315" s="50" t="s">
        <v>721</v>
      </c>
    </row>
    <row r="316" spans="1:296" ht="58" thickBot="1">
      <c r="A316" s="51" t="s">
        <v>658</v>
      </c>
      <c r="F316" s="52" t="s">
        <v>652</v>
      </c>
      <c r="P316" s="51" t="s">
        <v>685</v>
      </c>
      <c r="U316" s="51" t="s">
        <v>36</v>
      </c>
      <c r="Z316" s="51" t="s">
        <v>697</v>
      </c>
      <c r="AE316"/>
      <c r="AF316"/>
      <c r="AG316"/>
      <c r="AH316"/>
      <c r="AI316"/>
      <c r="AJ316" s="52" t="s">
        <v>2775</v>
      </c>
      <c r="BD316" s="71" t="s">
        <v>7142</v>
      </c>
      <c r="BE316" s="71">
        <v>25.53</v>
      </c>
      <c r="BF316" s="71">
        <v>52.405710999999997</v>
      </c>
      <c r="BG316" s="71">
        <v>16.865933999999999</v>
      </c>
      <c r="BI316" s="52" t="s">
        <v>124</v>
      </c>
      <c r="BN316" s="73" t="s">
        <v>703</v>
      </c>
      <c r="BO316" s="71" t="s">
        <v>702</v>
      </c>
      <c r="BX316" s="52">
        <v>10</v>
      </c>
      <c r="DL316" s="52" t="s">
        <v>72</v>
      </c>
      <c r="DV316" s="51" t="s">
        <v>658</v>
      </c>
      <c r="EF316" s="51" t="s">
        <v>751</v>
      </c>
      <c r="EK316" s="52">
        <v>198435</v>
      </c>
      <c r="EP316" s="52" t="s">
        <v>124</v>
      </c>
      <c r="EU316" s="52" t="s">
        <v>693</v>
      </c>
      <c r="FE316" s="52">
        <v>0</v>
      </c>
      <c r="FJ316" s="52" t="s">
        <v>1307</v>
      </c>
      <c r="FO316" s="51" t="s">
        <v>2067</v>
      </c>
      <c r="FT316" s="52" t="s">
        <v>124</v>
      </c>
      <c r="FY316" s="51" t="s">
        <v>87</v>
      </c>
      <c r="GD316" s="51" t="s">
        <v>655</v>
      </c>
      <c r="GI316" s="51" t="s">
        <v>656</v>
      </c>
      <c r="GN316" s="51" t="s">
        <v>653</v>
      </c>
      <c r="GS316" s="51" t="s">
        <v>87</v>
      </c>
      <c r="HC316" s="51" t="s">
        <v>633</v>
      </c>
      <c r="HR316" s="52">
        <v>69300</v>
      </c>
      <c r="IQ316" s="51" t="s">
        <v>87</v>
      </c>
      <c r="JF316" s="51" t="s">
        <v>666</v>
      </c>
      <c r="JP316" s="52" t="s">
        <v>124</v>
      </c>
      <c r="JU316" s="52" t="s">
        <v>124</v>
      </c>
      <c r="KE316" s="51" t="s">
        <v>756</v>
      </c>
    </row>
    <row r="317" spans="1:296" ht="24.5" thickBot="1">
      <c r="A317" s="52" t="s">
        <v>124</v>
      </c>
      <c r="K317" s="51" t="s">
        <v>658</v>
      </c>
      <c r="P317" s="52" t="s">
        <v>4338</v>
      </c>
      <c r="AE317" s="51" t="s">
        <v>87</v>
      </c>
      <c r="AF317"/>
      <c r="AG317"/>
      <c r="AH317"/>
      <c r="AI317"/>
      <c r="AO317" s="51" t="s">
        <v>685</v>
      </c>
      <c r="AT317" s="51" t="s">
        <v>683</v>
      </c>
      <c r="AY317" s="51" t="s">
        <v>712</v>
      </c>
      <c r="BD317" s="70" t="s">
        <v>7143</v>
      </c>
      <c r="BE317" s="70">
        <v>278.10000000000002</v>
      </c>
      <c r="BF317" s="70">
        <v>50.682138999999999</v>
      </c>
      <c r="BG317" s="70">
        <v>17.877932000000001</v>
      </c>
      <c r="BN317" s="72" t="s">
        <v>704</v>
      </c>
      <c r="BO317" s="70" t="s">
        <v>4908</v>
      </c>
      <c r="BS317" s="51" t="s">
        <v>683</v>
      </c>
      <c r="CH317" s="50" t="s">
        <v>695</v>
      </c>
      <c r="CM317" s="51" t="s">
        <v>718</v>
      </c>
      <c r="CW317" s="51" t="s">
        <v>688</v>
      </c>
      <c r="DQ317" s="51" t="s">
        <v>657</v>
      </c>
      <c r="DV317" s="52" t="s">
        <v>124</v>
      </c>
      <c r="EA317" s="51" t="s">
        <v>87</v>
      </c>
      <c r="EF317" s="52" t="s">
        <v>752</v>
      </c>
      <c r="EZ317" s="51" t="s">
        <v>633</v>
      </c>
      <c r="FO317" s="52" t="s">
        <v>9289</v>
      </c>
      <c r="FY317" s="52">
        <v>2.1861000000000002</v>
      </c>
      <c r="GD317" s="52">
        <v>834.71</v>
      </c>
      <c r="GI317" s="52" t="s">
        <v>124</v>
      </c>
      <c r="GN317" s="52">
        <v>265.41000000000003</v>
      </c>
      <c r="GS317" s="52">
        <v>2.34</v>
      </c>
      <c r="GX317" s="51" t="s">
        <v>665</v>
      </c>
      <c r="HC317" s="52" t="s">
        <v>638</v>
      </c>
      <c r="HH317" s="51" t="s">
        <v>633</v>
      </c>
      <c r="HM317" s="51" t="s">
        <v>666</v>
      </c>
      <c r="HW317" s="51" t="s">
        <v>656</v>
      </c>
      <c r="IL317" s="51" t="s">
        <v>683</v>
      </c>
      <c r="IQ317" s="52">
        <v>2.9250600000000002</v>
      </c>
      <c r="IV317" s="51" t="s">
        <v>651</v>
      </c>
      <c r="JB317" s="51" t="s">
        <v>633</v>
      </c>
      <c r="JF317" s="52" t="s">
        <v>2824</v>
      </c>
      <c r="JK317" s="51" t="s">
        <v>2069</v>
      </c>
      <c r="JZ317" s="51" t="s">
        <v>830</v>
      </c>
      <c r="KE317" s="52" t="s">
        <v>112</v>
      </c>
    </row>
    <row r="318" spans="1:296" ht="17" thickBot="1">
      <c r="F318" s="51" t="s">
        <v>633</v>
      </c>
      <c r="K318" s="52" t="s">
        <v>124</v>
      </c>
      <c r="U318" s="51" t="s">
        <v>87</v>
      </c>
      <c r="Z318" s="51" t="s">
        <v>1012</v>
      </c>
      <c r="AE318" s="52">
        <v>1.89E-3</v>
      </c>
      <c r="AF318"/>
      <c r="AG318"/>
      <c r="AH318"/>
      <c r="AI318"/>
      <c r="AJ318" s="51" t="s">
        <v>667</v>
      </c>
      <c r="AO318" s="52" t="s">
        <v>12211</v>
      </c>
      <c r="AT318" s="52" t="s">
        <v>693</v>
      </c>
      <c r="AY318" s="52" t="s">
        <v>6670</v>
      </c>
      <c r="BD318" s="71" t="s">
        <v>7144</v>
      </c>
      <c r="BE318" s="71">
        <v>21.49</v>
      </c>
      <c r="BF318" s="71">
        <v>51.117851000000002</v>
      </c>
      <c r="BG318" s="71">
        <v>16.994129999999998</v>
      </c>
      <c r="BI318" s="51" t="s">
        <v>658</v>
      </c>
      <c r="BN318" s="50" t="s">
        <v>705</v>
      </c>
      <c r="BS318" s="52" t="s">
        <v>693</v>
      </c>
      <c r="BX318" s="51" t="s">
        <v>788</v>
      </c>
      <c r="CM318" s="52">
        <v>100</v>
      </c>
      <c r="CW318" s="52">
        <v>0</v>
      </c>
      <c r="DL318" s="51" t="s">
        <v>708</v>
      </c>
      <c r="DQ318" s="52" t="s">
        <v>124</v>
      </c>
      <c r="EA318" s="52">
        <v>19.95</v>
      </c>
      <c r="EK318" s="51" t="s">
        <v>688</v>
      </c>
      <c r="EP318" s="51" t="s">
        <v>98</v>
      </c>
      <c r="EU318" s="51" t="s">
        <v>685</v>
      </c>
      <c r="EZ318" s="52" t="s">
        <v>3812</v>
      </c>
      <c r="FE318" s="51" t="s">
        <v>655</v>
      </c>
      <c r="FJ318" s="51" t="s">
        <v>653</v>
      </c>
      <c r="FT318" s="51" t="s">
        <v>98</v>
      </c>
      <c r="HH318" s="52" t="s">
        <v>638</v>
      </c>
      <c r="HM318" s="52" t="s">
        <v>4102</v>
      </c>
      <c r="HR318" s="51" t="s">
        <v>666</v>
      </c>
      <c r="HW318" s="52">
        <v>0</v>
      </c>
      <c r="IB318" s="51" t="s">
        <v>772</v>
      </c>
      <c r="IL318" s="52" t="s">
        <v>124</v>
      </c>
      <c r="IV318" s="52" t="s">
        <v>1604</v>
      </c>
      <c r="JB318" s="52" t="s">
        <v>638</v>
      </c>
      <c r="JK318" s="52" t="s">
        <v>11436</v>
      </c>
      <c r="JP318" s="51" t="s">
        <v>98</v>
      </c>
      <c r="JU318" s="51" t="s">
        <v>98</v>
      </c>
      <c r="KJ318" s="51" t="s">
        <v>722</v>
      </c>
    </row>
    <row r="319" spans="1:296" ht="17" thickBot="1">
      <c r="A319" s="51" t="s">
        <v>98</v>
      </c>
      <c r="F319" s="52" t="s">
        <v>1307</v>
      </c>
      <c r="P319" s="51" t="s">
        <v>687</v>
      </c>
      <c r="U319" s="52">
        <v>2.7499999999999998E-3</v>
      </c>
      <c r="Z319" s="52" t="s">
        <v>2065</v>
      </c>
      <c r="AE319"/>
      <c r="AF319"/>
      <c r="AG319"/>
      <c r="AH319"/>
      <c r="AI319"/>
      <c r="AJ319" s="52" t="s">
        <v>6206</v>
      </c>
      <c r="AT319" s="52" t="s">
        <v>684</v>
      </c>
      <c r="BD319" s="70" t="s">
        <v>7145</v>
      </c>
      <c r="BE319" s="70">
        <v>0</v>
      </c>
      <c r="BF319" s="70">
        <v>28.5</v>
      </c>
      <c r="BG319" s="70">
        <v>77.400000000000006</v>
      </c>
      <c r="BI319" s="52" t="s">
        <v>124</v>
      </c>
      <c r="BS319" s="52" t="s">
        <v>684</v>
      </c>
      <c r="BX319" s="52">
        <v>5</v>
      </c>
      <c r="CM319" s="74" t="s">
        <v>8453</v>
      </c>
      <c r="DL319" s="52" t="s">
        <v>709</v>
      </c>
      <c r="DV319" s="51" t="s">
        <v>98</v>
      </c>
      <c r="EF319" s="51" t="s">
        <v>98</v>
      </c>
      <c r="EK319" s="52">
        <v>0</v>
      </c>
      <c r="EU319" s="52" t="s">
        <v>3191</v>
      </c>
      <c r="FE319" s="52">
        <v>6800</v>
      </c>
      <c r="FJ319" s="52">
        <v>40509.19</v>
      </c>
      <c r="FO319" s="51" t="s">
        <v>2069</v>
      </c>
      <c r="FY319" s="51" t="s">
        <v>666</v>
      </c>
      <c r="GD319" s="51" t="s">
        <v>656</v>
      </c>
      <c r="GI319" s="51" t="s">
        <v>657</v>
      </c>
      <c r="GN319" s="51" t="s">
        <v>654</v>
      </c>
      <c r="GS319" s="51" t="s">
        <v>666</v>
      </c>
      <c r="GX319" s="51" t="s">
        <v>663</v>
      </c>
      <c r="HC319" s="51" t="s">
        <v>653</v>
      </c>
      <c r="HR319" s="52" t="s">
        <v>4923</v>
      </c>
      <c r="IB319" s="52" t="s">
        <v>1036</v>
      </c>
      <c r="IQ319" s="51" t="s">
        <v>666</v>
      </c>
      <c r="JF319" s="51" t="s">
        <v>667</v>
      </c>
      <c r="JZ319" s="50" t="s">
        <v>845</v>
      </c>
      <c r="KE319" s="50" t="s">
        <v>771</v>
      </c>
    </row>
    <row r="320" spans="1:296" ht="17" thickBot="1">
      <c r="K320" s="51" t="s">
        <v>98</v>
      </c>
      <c r="P320" s="52">
        <v>16333</v>
      </c>
      <c r="AE320" s="51" t="s">
        <v>666</v>
      </c>
      <c r="AF320"/>
      <c r="AG320"/>
      <c r="AH320"/>
      <c r="AI320"/>
      <c r="AO320" s="51" t="s">
        <v>687</v>
      </c>
      <c r="AY320" s="51" t="s">
        <v>714</v>
      </c>
      <c r="BD320" s="71" t="s">
        <v>7146</v>
      </c>
      <c r="BE320" s="71">
        <v>0</v>
      </c>
      <c r="BF320" s="71">
        <v>23.15</v>
      </c>
      <c r="BG320" s="71">
        <v>72.66</v>
      </c>
      <c r="BS320" s="52" t="s">
        <v>690</v>
      </c>
      <c r="CH320" s="50" t="s">
        <v>696</v>
      </c>
      <c r="CM320" s="74" t="s">
        <v>8454</v>
      </c>
      <c r="CW320" s="51" t="s">
        <v>98</v>
      </c>
      <c r="DQ320" s="51" t="s">
        <v>658</v>
      </c>
      <c r="EA320" s="51" t="s">
        <v>666</v>
      </c>
      <c r="EZ320" s="51" t="s">
        <v>653</v>
      </c>
      <c r="FO320" s="52" t="s">
        <v>9290</v>
      </c>
      <c r="FY320" s="52" t="s">
        <v>1607</v>
      </c>
      <c r="GD320" s="52">
        <v>0</v>
      </c>
      <c r="GI320" s="52" t="s">
        <v>124</v>
      </c>
      <c r="GN320" s="52">
        <v>0</v>
      </c>
      <c r="GS320" s="52" t="s">
        <v>2824</v>
      </c>
      <c r="HC320" s="52">
        <v>1089</v>
      </c>
      <c r="HH320" s="51" t="s">
        <v>653</v>
      </c>
      <c r="HM320" s="51" t="s">
        <v>667</v>
      </c>
      <c r="HW320" s="51" t="s">
        <v>657</v>
      </c>
      <c r="IL320" s="51" t="s">
        <v>685</v>
      </c>
      <c r="IQ320" s="52" t="s">
        <v>1610</v>
      </c>
      <c r="IV320" s="51" t="s">
        <v>633</v>
      </c>
      <c r="JB320" s="51" t="s">
        <v>653</v>
      </c>
      <c r="JF320" s="52" t="s">
        <v>4905</v>
      </c>
      <c r="JK320" s="51" t="s">
        <v>183</v>
      </c>
      <c r="KJ320" s="51" t="s">
        <v>707</v>
      </c>
    </row>
    <row r="321" spans="1:296" ht="17" thickBot="1">
      <c r="F321" s="51" t="s">
        <v>653</v>
      </c>
      <c r="U321" s="51" t="s">
        <v>666</v>
      </c>
      <c r="Z321" s="51" t="s">
        <v>2066</v>
      </c>
      <c r="AE321" s="52" t="s">
        <v>1607</v>
      </c>
      <c r="AF321"/>
      <c r="AG321"/>
      <c r="AH321"/>
      <c r="AI321"/>
      <c r="AJ321" s="51" t="s">
        <v>98</v>
      </c>
      <c r="AO321" s="52">
        <v>11797.44</v>
      </c>
      <c r="AT321" s="51" t="s">
        <v>685</v>
      </c>
      <c r="AY321" s="74" t="s">
        <v>6671</v>
      </c>
      <c r="BD321" s="70" t="s">
        <v>7147</v>
      </c>
      <c r="BE321" s="70">
        <v>0</v>
      </c>
      <c r="BF321" s="70">
        <v>23.15</v>
      </c>
      <c r="BG321" s="70">
        <v>72.66</v>
      </c>
      <c r="BI321" s="51" t="s">
        <v>98</v>
      </c>
      <c r="BN321" s="51" t="s">
        <v>706</v>
      </c>
      <c r="BX321" s="51" t="s">
        <v>789</v>
      </c>
      <c r="CW321" s="52" t="s">
        <v>8723</v>
      </c>
      <c r="DL321" s="51" t="s">
        <v>710</v>
      </c>
      <c r="DQ321" s="52" t="s">
        <v>124</v>
      </c>
      <c r="EA321" s="52" t="s">
        <v>2061</v>
      </c>
      <c r="EF321" s="50" t="s">
        <v>753</v>
      </c>
      <c r="EK321" s="51" t="s">
        <v>98</v>
      </c>
      <c r="EU321" s="51" t="s">
        <v>687</v>
      </c>
      <c r="EZ321" s="52">
        <v>5138</v>
      </c>
      <c r="FE321" s="51" t="s">
        <v>656</v>
      </c>
      <c r="FJ321" s="51" t="s">
        <v>654</v>
      </c>
      <c r="GX321" s="51" t="s">
        <v>87</v>
      </c>
      <c r="HH321" s="52">
        <v>32110</v>
      </c>
      <c r="HM321" s="52" t="s">
        <v>4712</v>
      </c>
      <c r="HR321" s="51" t="s">
        <v>667</v>
      </c>
      <c r="HW321" s="52" t="s">
        <v>124</v>
      </c>
      <c r="IB321" s="50" t="s">
        <v>774</v>
      </c>
      <c r="IL321" s="52" t="s">
        <v>124</v>
      </c>
      <c r="IV321" s="52" t="s">
        <v>638</v>
      </c>
      <c r="JB321" s="52">
        <v>11883</v>
      </c>
      <c r="JK321" s="52">
        <v>15</v>
      </c>
      <c r="KJ321" s="52" t="s">
        <v>723</v>
      </c>
    </row>
    <row r="322" spans="1:296" ht="17" thickBot="1">
      <c r="F322" s="52">
        <v>261662</v>
      </c>
      <c r="P322" s="51" t="s">
        <v>688</v>
      </c>
      <c r="U322" s="52" t="s">
        <v>1609</v>
      </c>
      <c r="Z322" s="52">
        <v>167</v>
      </c>
      <c r="AE322"/>
      <c r="AF322"/>
      <c r="AG322"/>
      <c r="AH322"/>
      <c r="AI322"/>
      <c r="AT322" s="52" t="s">
        <v>6416</v>
      </c>
      <c r="BD322" s="71" t="s">
        <v>7148</v>
      </c>
      <c r="BE322" s="71">
        <v>27.66</v>
      </c>
      <c r="BF322" s="71">
        <v>18.64</v>
      </c>
      <c r="BG322" s="71">
        <v>73.83</v>
      </c>
      <c r="BI322" s="52" t="s">
        <v>7637</v>
      </c>
      <c r="BS322" s="51" t="s">
        <v>685</v>
      </c>
      <c r="BX322" s="52" t="s">
        <v>8142</v>
      </c>
      <c r="DL322" s="52" t="s">
        <v>711</v>
      </c>
      <c r="EK322" s="52" t="s">
        <v>3369</v>
      </c>
      <c r="EP322" s="50" t="s">
        <v>664</v>
      </c>
      <c r="EU322" s="52">
        <v>21424</v>
      </c>
      <c r="FE322" s="52">
        <v>242000</v>
      </c>
      <c r="FJ322" s="52" t="s">
        <v>124</v>
      </c>
      <c r="FO322" s="51" t="s">
        <v>183</v>
      </c>
      <c r="FT322" s="50" t="s">
        <v>664</v>
      </c>
      <c r="FY322" s="51" t="s">
        <v>667</v>
      </c>
      <c r="GD322" s="51" t="s">
        <v>657</v>
      </c>
      <c r="GI322" s="51" t="s">
        <v>658</v>
      </c>
      <c r="GN322" s="51" t="s">
        <v>655</v>
      </c>
      <c r="GS322" s="51" t="s">
        <v>667</v>
      </c>
      <c r="GX322" s="52">
        <v>0.25009999999999999</v>
      </c>
      <c r="HC322" s="51" t="s">
        <v>654</v>
      </c>
      <c r="HR322" s="52" t="s">
        <v>1590</v>
      </c>
      <c r="IQ322" s="51" t="s">
        <v>667</v>
      </c>
      <c r="JF322" s="51" t="s">
        <v>98</v>
      </c>
      <c r="JP322" s="50" t="s">
        <v>695</v>
      </c>
      <c r="JU322" s="51" t="s">
        <v>651</v>
      </c>
      <c r="JZ322" s="50" t="s">
        <v>846</v>
      </c>
      <c r="KE322" s="51" t="s">
        <v>772</v>
      </c>
    </row>
    <row r="323" spans="1:296" ht="16.5" thickBot="1">
      <c r="A323" s="51" t="s">
        <v>651</v>
      </c>
      <c r="P323" s="52">
        <v>0</v>
      </c>
      <c r="AE323" s="51" t="s">
        <v>667</v>
      </c>
      <c r="AF323"/>
      <c r="AG323"/>
      <c r="AH323"/>
      <c r="AI323"/>
      <c r="AJ323" s="51" t="s">
        <v>652</v>
      </c>
      <c r="AO323" s="51" t="s">
        <v>688</v>
      </c>
      <c r="AY323" s="51" t="s">
        <v>715</v>
      </c>
      <c r="BD323" s="70" t="s">
        <v>7149</v>
      </c>
      <c r="BE323" s="70">
        <v>722.17</v>
      </c>
      <c r="BF323" s="70">
        <v>18.59</v>
      </c>
      <c r="BG323" s="70">
        <v>73.709999999999994</v>
      </c>
      <c r="BN323" s="51" t="s">
        <v>707</v>
      </c>
      <c r="BS323" s="52" t="s">
        <v>694</v>
      </c>
      <c r="CH323" s="51" t="s">
        <v>697</v>
      </c>
      <c r="DQ323" s="51" t="s">
        <v>98</v>
      </c>
      <c r="DV323" s="51" t="s">
        <v>651</v>
      </c>
      <c r="EA323" s="51" t="s">
        <v>667</v>
      </c>
      <c r="EZ323" s="51" t="s">
        <v>654</v>
      </c>
      <c r="FO323" s="52">
        <v>14</v>
      </c>
      <c r="FY323" s="52" t="s">
        <v>9522</v>
      </c>
      <c r="GD323" s="52">
        <v>0</v>
      </c>
      <c r="GI323" s="52">
        <v>0</v>
      </c>
      <c r="GN323" s="52">
        <v>265.41000000000003</v>
      </c>
      <c r="GS323" s="52" t="s">
        <v>9956</v>
      </c>
      <c r="HC323" s="52" t="s">
        <v>124</v>
      </c>
      <c r="HH323" s="51" t="s">
        <v>654</v>
      </c>
      <c r="HM323" s="51" t="s">
        <v>98</v>
      </c>
      <c r="HW323" s="51" t="s">
        <v>658</v>
      </c>
      <c r="IL323" s="51" t="s">
        <v>687</v>
      </c>
      <c r="IQ323" s="52" t="s">
        <v>11032</v>
      </c>
      <c r="IV323" s="51" t="s">
        <v>653</v>
      </c>
      <c r="JB323" s="51" t="s">
        <v>654</v>
      </c>
      <c r="JK323" s="51" t="s">
        <v>184</v>
      </c>
      <c r="JU323" s="52" t="s">
        <v>3048</v>
      </c>
      <c r="KE323" s="52" t="s">
        <v>773</v>
      </c>
      <c r="KJ323" s="51" t="s">
        <v>708</v>
      </c>
    </row>
    <row r="324" spans="1:296" ht="17" thickBot="1">
      <c r="A324" s="52" t="s">
        <v>662</v>
      </c>
      <c r="F324" s="51" t="s">
        <v>654</v>
      </c>
      <c r="K324" s="51" t="s">
        <v>651</v>
      </c>
      <c r="U324" s="51" t="s">
        <v>667</v>
      </c>
      <c r="Z324" s="51" t="s">
        <v>2067</v>
      </c>
      <c r="AE324" s="52" t="s">
        <v>6031</v>
      </c>
      <c r="AF324"/>
      <c r="AG324"/>
      <c r="AH324"/>
      <c r="AI324"/>
      <c r="AO324" s="52">
        <v>0</v>
      </c>
      <c r="AT324" s="51" t="s">
        <v>687</v>
      </c>
      <c r="AY324" s="52" t="s">
        <v>6672</v>
      </c>
      <c r="BD324" s="71" t="s">
        <v>7150</v>
      </c>
      <c r="BE324" s="71">
        <v>22.98</v>
      </c>
      <c r="BF324" s="71">
        <v>18.510000000000002</v>
      </c>
      <c r="BG324" s="71">
        <v>73.930000000000007</v>
      </c>
      <c r="BN324" s="52" t="s">
        <v>720</v>
      </c>
      <c r="BX324" s="51" t="s">
        <v>790</v>
      </c>
      <c r="CM324" s="51" t="s">
        <v>707</v>
      </c>
      <c r="DL324" s="51" t="s">
        <v>712</v>
      </c>
      <c r="DV324" s="52" t="s">
        <v>1606</v>
      </c>
      <c r="EA324" s="52" t="s">
        <v>3815</v>
      </c>
      <c r="EF324" s="51" t="s">
        <v>754</v>
      </c>
      <c r="EU324" s="51" t="s">
        <v>688</v>
      </c>
      <c r="EZ324" s="52">
        <v>0</v>
      </c>
      <c r="FE324" s="51" t="s">
        <v>657</v>
      </c>
      <c r="FJ324" s="51" t="s">
        <v>655</v>
      </c>
      <c r="GX324" s="51" t="s">
        <v>666</v>
      </c>
      <c r="HH324" s="52">
        <v>0</v>
      </c>
      <c r="HM324" s="52" t="s">
        <v>420</v>
      </c>
      <c r="HR324" s="51" t="s">
        <v>98</v>
      </c>
      <c r="HW324" s="52">
        <v>0</v>
      </c>
      <c r="IB324" s="50" t="s">
        <v>775</v>
      </c>
      <c r="IL324" s="52" t="s">
        <v>124</v>
      </c>
      <c r="IV324" s="52">
        <v>6465</v>
      </c>
      <c r="JB324" s="52">
        <v>0</v>
      </c>
      <c r="JF324" s="50" t="s">
        <v>679</v>
      </c>
      <c r="JK324" s="52" t="s">
        <v>236</v>
      </c>
      <c r="KJ324" s="52" t="s">
        <v>709</v>
      </c>
    </row>
    <row r="325" spans="1:296" ht="24.5" thickBot="1">
      <c r="F325" s="52">
        <v>0</v>
      </c>
      <c r="K325" s="52" t="s">
        <v>652</v>
      </c>
      <c r="P325" s="51" t="s">
        <v>98</v>
      </c>
      <c r="U325" s="52" t="s">
        <v>5428</v>
      </c>
      <c r="Z325" s="52" t="s">
        <v>4111</v>
      </c>
      <c r="AE325"/>
      <c r="AF325"/>
      <c r="AG325"/>
      <c r="AH325"/>
      <c r="AI325"/>
      <c r="AJ325" s="51" t="s">
        <v>87</v>
      </c>
      <c r="AT325" s="52">
        <v>46257</v>
      </c>
      <c r="BD325" s="70" t="s">
        <v>7151</v>
      </c>
      <c r="BE325" s="70">
        <v>3.18</v>
      </c>
      <c r="BF325" s="70">
        <v>18.510000000000002</v>
      </c>
      <c r="BG325" s="70">
        <v>73.930000000000007</v>
      </c>
      <c r="BS325" s="51" t="s">
        <v>687</v>
      </c>
      <c r="BX325" s="52" t="s">
        <v>8143</v>
      </c>
      <c r="CH325" s="50" t="s">
        <v>698</v>
      </c>
      <c r="CM325" s="52" t="s">
        <v>719</v>
      </c>
      <c r="CW325" s="51" t="s">
        <v>681</v>
      </c>
      <c r="DL325" s="52" t="s">
        <v>713</v>
      </c>
      <c r="EF325" s="52" t="s">
        <v>1812</v>
      </c>
      <c r="EP325" s="51" t="s">
        <v>665</v>
      </c>
      <c r="EU325" s="52">
        <v>0</v>
      </c>
      <c r="FE325" s="52">
        <v>4800</v>
      </c>
      <c r="FJ325" s="52">
        <v>0</v>
      </c>
      <c r="FO325" s="51" t="s">
        <v>184</v>
      </c>
      <c r="FT325" s="51" t="s">
        <v>665</v>
      </c>
      <c r="FY325" s="51" t="s">
        <v>98</v>
      </c>
      <c r="GD325" s="51" t="s">
        <v>658</v>
      </c>
      <c r="GI325" s="51" t="s">
        <v>98</v>
      </c>
      <c r="GN325" s="51" t="s">
        <v>656</v>
      </c>
      <c r="GS325" s="51" t="s">
        <v>98</v>
      </c>
      <c r="GX325" s="52" t="s">
        <v>1313</v>
      </c>
      <c r="HC325" s="51" t="s">
        <v>655</v>
      </c>
      <c r="IQ325" s="51" t="s">
        <v>98</v>
      </c>
      <c r="JP325" s="50" t="s">
        <v>696</v>
      </c>
      <c r="JU325" s="51" t="s">
        <v>633</v>
      </c>
      <c r="JZ325" s="51" t="s">
        <v>847</v>
      </c>
      <c r="KE325" s="50" t="s">
        <v>774</v>
      </c>
    </row>
    <row r="326" spans="1:296" ht="17" thickBot="1">
      <c r="A326" s="51" t="s">
        <v>633</v>
      </c>
      <c r="P326" s="52" t="s">
        <v>4339</v>
      </c>
      <c r="AE326" s="51" t="s">
        <v>98</v>
      </c>
      <c r="AF326"/>
      <c r="AG326"/>
      <c r="AH326"/>
      <c r="AI326"/>
      <c r="AJ326" s="52">
        <v>0.18123</v>
      </c>
      <c r="AO326" s="51" t="s">
        <v>98</v>
      </c>
      <c r="AY326" s="51" t="s">
        <v>716</v>
      </c>
      <c r="BD326" s="71" t="s">
        <v>7152</v>
      </c>
      <c r="BE326" s="71">
        <v>20.47</v>
      </c>
      <c r="BF326" s="71">
        <v>0</v>
      </c>
      <c r="BG326" s="71">
        <v>0</v>
      </c>
      <c r="BI326" s="50" t="s">
        <v>664</v>
      </c>
      <c r="BN326" s="51" t="s">
        <v>708</v>
      </c>
      <c r="BS326" s="52">
        <v>91891</v>
      </c>
      <c r="CW326" s="52" t="s">
        <v>689</v>
      </c>
      <c r="DV326" s="51" t="s">
        <v>633</v>
      </c>
      <c r="EA326" s="51" t="s">
        <v>98</v>
      </c>
      <c r="EK326" s="51" t="s">
        <v>681</v>
      </c>
      <c r="EZ326" s="51" t="s">
        <v>655</v>
      </c>
      <c r="FO326" s="52" t="s">
        <v>236</v>
      </c>
      <c r="FY326" s="52" t="s">
        <v>9523</v>
      </c>
      <c r="GD326" s="52" t="s">
        <v>124</v>
      </c>
      <c r="GI326" s="52" t="s">
        <v>35</v>
      </c>
      <c r="GN326" s="52" t="s">
        <v>124</v>
      </c>
      <c r="HC326" s="52" t="s">
        <v>124</v>
      </c>
      <c r="HH326" s="51" t="s">
        <v>655</v>
      </c>
      <c r="HM326" s="50" t="s">
        <v>679</v>
      </c>
      <c r="HR326" s="50" t="s">
        <v>669</v>
      </c>
      <c r="HW326" s="51" t="s">
        <v>98</v>
      </c>
      <c r="IL326" s="51" t="s">
        <v>688</v>
      </c>
      <c r="IQ326" s="52" t="s">
        <v>11036</v>
      </c>
      <c r="IV326" s="51" t="s">
        <v>654</v>
      </c>
      <c r="JB326" s="51" t="s">
        <v>655</v>
      </c>
      <c r="JK326" s="51" t="s">
        <v>732</v>
      </c>
      <c r="JU326" s="52" t="s">
        <v>638</v>
      </c>
      <c r="JZ326" s="52"/>
      <c r="KJ326" s="51" t="s">
        <v>710</v>
      </c>
    </row>
    <row r="327" spans="1:296" ht="17" thickBot="1">
      <c r="A327" s="52" t="s">
        <v>638</v>
      </c>
      <c r="F327" s="51" t="s">
        <v>655</v>
      </c>
      <c r="K327" s="51" t="s">
        <v>633</v>
      </c>
      <c r="U327" s="51" t="s">
        <v>98</v>
      </c>
      <c r="Z327" s="51" t="s">
        <v>2069</v>
      </c>
      <c r="AE327"/>
      <c r="AF327"/>
      <c r="AG327"/>
      <c r="AH327"/>
      <c r="AI327"/>
      <c r="AO327" s="52" t="s">
        <v>12212</v>
      </c>
      <c r="AT327" s="51" t="s">
        <v>688</v>
      </c>
      <c r="AY327" s="52" t="s">
        <v>6673</v>
      </c>
      <c r="BD327" s="70" t="s">
        <v>7153</v>
      </c>
      <c r="BE327" s="70">
        <v>23.55</v>
      </c>
      <c r="BF327" s="70">
        <v>40.533783999999997</v>
      </c>
      <c r="BG327" s="70">
        <v>-3.6275200000000001</v>
      </c>
      <c r="BN327" s="52" t="s">
        <v>709</v>
      </c>
      <c r="BX327" s="51" t="s">
        <v>98</v>
      </c>
      <c r="CM327" s="51" t="s">
        <v>708</v>
      </c>
      <c r="DL327" s="51" t="s">
        <v>714</v>
      </c>
      <c r="DQ327" s="51" t="s">
        <v>651</v>
      </c>
      <c r="DV327" s="52" t="s">
        <v>638</v>
      </c>
      <c r="EF327" s="50" t="s">
        <v>755</v>
      </c>
      <c r="EK327" s="52" t="s">
        <v>1326</v>
      </c>
      <c r="EP327" s="51" t="s">
        <v>2774</v>
      </c>
      <c r="EU327" s="51" t="s">
        <v>98</v>
      </c>
      <c r="EZ327" s="52">
        <v>4280</v>
      </c>
      <c r="FE327" s="51" t="s">
        <v>658</v>
      </c>
      <c r="FJ327" s="51" t="s">
        <v>656</v>
      </c>
      <c r="FT327" s="51" t="s">
        <v>663</v>
      </c>
      <c r="GS327" s="50" t="s">
        <v>669</v>
      </c>
      <c r="GX327" s="51" t="s">
        <v>667</v>
      </c>
      <c r="HH327" s="52">
        <v>0</v>
      </c>
      <c r="IB327" s="51" t="s">
        <v>776</v>
      </c>
      <c r="IL327" s="52" t="s">
        <v>124</v>
      </c>
      <c r="IV327" s="52">
        <v>0</v>
      </c>
      <c r="JB327" s="52">
        <v>0</v>
      </c>
      <c r="JF327" s="51" t="s">
        <v>680</v>
      </c>
      <c r="JK327" s="52" t="s">
        <v>11437</v>
      </c>
      <c r="JZ327" s="52" t="s">
        <v>11657</v>
      </c>
      <c r="KJ327" s="52" t="s">
        <v>711</v>
      </c>
    </row>
    <row r="328" spans="1:296" ht="17" thickBot="1">
      <c r="F328" s="52">
        <v>0</v>
      </c>
      <c r="K328" s="52" t="s">
        <v>638</v>
      </c>
      <c r="U328" s="52" t="s">
        <v>5429</v>
      </c>
      <c r="Z328" s="52" t="s">
        <v>4112</v>
      </c>
      <c r="AE328" s="50" t="s">
        <v>669</v>
      </c>
      <c r="AF328"/>
      <c r="AG328"/>
      <c r="AH328"/>
      <c r="AI328"/>
      <c r="AJ328" s="51" t="s">
        <v>666</v>
      </c>
      <c r="AT328" s="52">
        <v>0</v>
      </c>
      <c r="BD328" s="71" t="s">
        <v>7154</v>
      </c>
      <c r="BE328" s="71">
        <v>0</v>
      </c>
      <c r="BF328" s="71">
        <v>44.51</v>
      </c>
      <c r="BG328" s="71">
        <v>11.28</v>
      </c>
      <c r="BS328" s="51" t="s">
        <v>688</v>
      </c>
      <c r="CH328" s="50" t="s">
        <v>699</v>
      </c>
      <c r="CM328" s="52" t="s">
        <v>709</v>
      </c>
      <c r="CW328" s="51" t="s">
        <v>683</v>
      </c>
      <c r="DL328" s="74" t="s">
        <v>8915</v>
      </c>
      <c r="DQ328" s="52" t="s">
        <v>652</v>
      </c>
      <c r="EA328" s="51" t="s">
        <v>652</v>
      </c>
      <c r="FE328" s="52">
        <v>10900</v>
      </c>
      <c r="FJ328" s="52">
        <v>40509.19</v>
      </c>
      <c r="FO328" s="51" t="s">
        <v>732</v>
      </c>
      <c r="FY328" s="51" t="s">
        <v>3048</v>
      </c>
      <c r="GD328" s="51" t="s">
        <v>98</v>
      </c>
      <c r="GN328" s="51" t="s">
        <v>657</v>
      </c>
      <c r="GX328" s="52" t="s">
        <v>10192</v>
      </c>
      <c r="HC328" s="51" t="s">
        <v>656</v>
      </c>
      <c r="IB328" s="52" t="s">
        <v>777</v>
      </c>
      <c r="IQ328" s="50" t="s">
        <v>669</v>
      </c>
      <c r="JP328" s="51" t="s">
        <v>697</v>
      </c>
      <c r="JU328" s="51" t="s">
        <v>653</v>
      </c>
      <c r="KE328" s="50" t="s">
        <v>775</v>
      </c>
    </row>
    <row r="329" spans="1:296" ht="17" thickBot="1">
      <c r="A329" s="51" t="s">
        <v>653</v>
      </c>
      <c r="AE329"/>
      <c r="AF329"/>
      <c r="AG329"/>
      <c r="AH329"/>
      <c r="AI329"/>
      <c r="AJ329" s="52" t="s">
        <v>1313</v>
      </c>
      <c r="AY329" s="51" t="s">
        <v>718</v>
      </c>
      <c r="BD329" s="70" t="s">
        <v>7155</v>
      </c>
      <c r="BE329" s="70">
        <v>126.23</v>
      </c>
      <c r="BF329" s="70">
        <v>43.307856000000001</v>
      </c>
      <c r="BG329" s="70">
        <v>-5.688161</v>
      </c>
      <c r="BI329" s="51" t="s">
        <v>665</v>
      </c>
      <c r="BN329" s="51" t="s">
        <v>710</v>
      </c>
      <c r="BS329" s="52">
        <v>0</v>
      </c>
      <c r="CW329" s="52" t="s">
        <v>690</v>
      </c>
      <c r="DV329" s="51" t="s">
        <v>653</v>
      </c>
      <c r="EK329" s="51" t="s">
        <v>683</v>
      </c>
      <c r="EP329" s="51" t="s">
        <v>87</v>
      </c>
      <c r="EZ329" s="51" t="s">
        <v>656</v>
      </c>
      <c r="FO329" s="52" t="s">
        <v>9291</v>
      </c>
      <c r="FT329" s="51" t="s">
        <v>87</v>
      </c>
      <c r="GN329" s="52" t="s">
        <v>124</v>
      </c>
      <c r="HC329" s="52" t="s">
        <v>124</v>
      </c>
      <c r="HH329" s="51" t="s">
        <v>656</v>
      </c>
      <c r="HM329" s="51" t="s">
        <v>680</v>
      </c>
      <c r="HR329" s="51" t="s">
        <v>670</v>
      </c>
      <c r="IB329" s="52" t="s">
        <v>778</v>
      </c>
      <c r="IL329" s="51" t="s">
        <v>98</v>
      </c>
      <c r="IV329" s="51" t="s">
        <v>655</v>
      </c>
      <c r="JB329" s="51" t="s">
        <v>656</v>
      </c>
      <c r="JF329" s="51" t="s">
        <v>681</v>
      </c>
      <c r="JU329" s="52">
        <v>15</v>
      </c>
      <c r="JZ329" s="50" t="s">
        <v>848</v>
      </c>
      <c r="KJ329" s="51" t="s">
        <v>714</v>
      </c>
    </row>
    <row r="330" spans="1:296" ht="104" thickBot="1">
      <c r="A330" s="52">
        <v>33669</v>
      </c>
      <c r="F330" s="51" t="s">
        <v>656</v>
      </c>
      <c r="K330" s="51" t="s">
        <v>653</v>
      </c>
      <c r="P330" s="51" t="s">
        <v>681</v>
      </c>
      <c r="U330" s="50" t="s">
        <v>669</v>
      </c>
      <c r="Z330" s="51" t="s">
        <v>183</v>
      </c>
      <c r="AE330"/>
      <c r="AF330"/>
      <c r="AG330"/>
      <c r="AH330"/>
      <c r="AI330"/>
      <c r="AT330" s="51" t="s">
        <v>98</v>
      </c>
      <c r="AY330" s="52">
        <v>100</v>
      </c>
      <c r="BD330" s="71" t="s">
        <v>7156</v>
      </c>
      <c r="BE330" s="71">
        <v>30.96</v>
      </c>
      <c r="BF330" s="71">
        <v>45.04</v>
      </c>
      <c r="BG330" s="71">
        <v>9.7200000000000006</v>
      </c>
      <c r="BN330" s="52" t="s">
        <v>711</v>
      </c>
      <c r="CM330" s="51" t="s">
        <v>710</v>
      </c>
      <c r="DL330" s="51" t="s">
        <v>715</v>
      </c>
      <c r="DQ330" s="51" t="s">
        <v>633</v>
      </c>
      <c r="DV330" s="52">
        <v>300</v>
      </c>
      <c r="EA330" s="51" t="s">
        <v>87</v>
      </c>
      <c r="EF330" s="51" t="s">
        <v>756</v>
      </c>
      <c r="EK330" s="52" t="s">
        <v>684</v>
      </c>
      <c r="EP330" s="52">
        <v>9.7837899999999998</v>
      </c>
      <c r="EZ330" s="52">
        <v>0</v>
      </c>
      <c r="FE330" s="51" t="s">
        <v>98</v>
      </c>
      <c r="FJ330" s="51" t="s">
        <v>657</v>
      </c>
      <c r="FT330" s="52">
        <v>167649.79999999999</v>
      </c>
      <c r="FY330" s="51" t="s">
        <v>87</v>
      </c>
      <c r="GI330" s="51" t="s">
        <v>651</v>
      </c>
      <c r="GS330" s="51" t="s">
        <v>670</v>
      </c>
      <c r="GX330" s="51" t="s">
        <v>98</v>
      </c>
      <c r="HH330" s="52">
        <v>0</v>
      </c>
      <c r="HR330" s="69"/>
      <c r="HS330" s="69" t="s">
        <v>671</v>
      </c>
      <c r="HT330" s="69" t="s">
        <v>672</v>
      </c>
      <c r="HU330" s="69" t="s">
        <v>673</v>
      </c>
      <c r="HV330" s="69" t="s">
        <v>674</v>
      </c>
      <c r="HW330" s="51" t="s">
        <v>651</v>
      </c>
      <c r="IL330" s="52" t="s">
        <v>420</v>
      </c>
      <c r="IV330" s="52">
        <v>0</v>
      </c>
      <c r="JB330" s="52" t="s">
        <v>124</v>
      </c>
      <c r="JF330" s="52" t="s">
        <v>2994</v>
      </c>
      <c r="JP330" s="51" t="s">
        <v>1012</v>
      </c>
      <c r="KJ330" s="52">
        <v>1</v>
      </c>
    </row>
    <row r="331" spans="1:296" ht="104" thickBot="1">
      <c r="F331" s="52" t="s">
        <v>124</v>
      </c>
      <c r="K331" s="52">
        <v>330269</v>
      </c>
      <c r="P331" s="52" t="s">
        <v>689</v>
      </c>
      <c r="Z331" s="52">
        <v>6.8</v>
      </c>
      <c r="AE331" s="51" t="s">
        <v>670</v>
      </c>
      <c r="AF331"/>
      <c r="AG331"/>
      <c r="AH331"/>
      <c r="AI331"/>
      <c r="AJ331" s="51" t="s">
        <v>667</v>
      </c>
      <c r="AO331" s="51" t="s">
        <v>681</v>
      </c>
      <c r="AT331" s="52" t="s">
        <v>6417</v>
      </c>
      <c r="BD331" s="70" t="s">
        <v>7157</v>
      </c>
      <c r="BE331" s="70">
        <v>0</v>
      </c>
      <c r="BF331" s="70">
        <v>45.08</v>
      </c>
      <c r="BG331" s="70">
        <v>7.71</v>
      </c>
      <c r="BI331" s="51" t="s">
        <v>663</v>
      </c>
      <c r="BS331" s="51" t="s">
        <v>98</v>
      </c>
      <c r="BX331" s="50" t="s">
        <v>806</v>
      </c>
      <c r="CH331" s="51" t="s">
        <v>700</v>
      </c>
      <c r="CM331" s="52" t="s">
        <v>711</v>
      </c>
      <c r="CW331" s="51" t="s">
        <v>685</v>
      </c>
      <c r="DL331" s="52" t="s">
        <v>8916</v>
      </c>
      <c r="DQ331" s="52" t="s">
        <v>1307</v>
      </c>
      <c r="EA331" s="52">
        <v>14.47</v>
      </c>
      <c r="EF331" s="52" t="s">
        <v>112</v>
      </c>
      <c r="EK331" s="52" t="s">
        <v>690</v>
      </c>
      <c r="EU331" s="50" t="s">
        <v>695</v>
      </c>
      <c r="FJ331" s="52" t="s">
        <v>124</v>
      </c>
      <c r="FY331" s="52">
        <v>3.1143000000000001</v>
      </c>
      <c r="GI331" s="52" t="s">
        <v>3814</v>
      </c>
      <c r="GN331" s="51" t="s">
        <v>658</v>
      </c>
      <c r="GS331" s="69"/>
      <c r="GT331" s="69" t="s">
        <v>671</v>
      </c>
      <c r="GU331" s="69" t="s">
        <v>672</v>
      </c>
      <c r="GV331" s="69" t="s">
        <v>673</v>
      </c>
      <c r="GW331" s="69" t="s">
        <v>674</v>
      </c>
      <c r="GX331" s="52" t="s">
        <v>10193</v>
      </c>
      <c r="HC331" s="51" t="s">
        <v>657</v>
      </c>
      <c r="HM331" s="51" t="s">
        <v>681</v>
      </c>
      <c r="HR331" s="72" t="s">
        <v>675</v>
      </c>
      <c r="HS331" s="70">
        <v>523</v>
      </c>
      <c r="HT331" s="70">
        <v>523</v>
      </c>
      <c r="HU331" s="70">
        <v>523</v>
      </c>
      <c r="HV331" s="70">
        <v>523</v>
      </c>
      <c r="HW331" s="52" t="s">
        <v>652</v>
      </c>
      <c r="IB331" s="50" t="s">
        <v>780</v>
      </c>
      <c r="IQ331" s="51" t="s">
        <v>670</v>
      </c>
      <c r="JK331" s="50" t="s">
        <v>698</v>
      </c>
      <c r="JP331" s="52" t="s">
        <v>3051</v>
      </c>
      <c r="JU331" s="51" t="s">
        <v>654</v>
      </c>
      <c r="KE331" s="51" t="s">
        <v>776</v>
      </c>
    </row>
    <row r="332" spans="1:296" ht="104" thickBot="1">
      <c r="A332" s="51" t="s">
        <v>654</v>
      </c>
      <c r="AE332" s="69"/>
      <c r="AF332" s="69" t="s">
        <v>671</v>
      </c>
      <c r="AG332" s="69" t="s">
        <v>672</v>
      </c>
      <c r="AH332" s="69" t="s">
        <v>673</v>
      </c>
      <c r="AI332" s="69"/>
      <c r="AJ332" s="52" t="s">
        <v>6205</v>
      </c>
      <c r="AO332" s="52" t="s">
        <v>2994</v>
      </c>
      <c r="BD332" s="71" t="s">
        <v>7158</v>
      </c>
      <c r="BE332" s="71">
        <v>216.52</v>
      </c>
      <c r="BF332" s="71">
        <v>39.469957000000001</v>
      </c>
      <c r="BG332" s="71">
        <v>-0.36497299999999999</v>
      </c>
      <c r="BN332" s="51" t="s">
        <v>712</v>
      </c>
      <c r="BS332" s="52" t="s">
        <v>8022</v>
      </c>
      <c r="CH332" s="69"/>
      <c r="CI332" s="69" t="s">
        <v>701</v>
      </c>
      <c r="CW332" s="52" t="s">
        <v>694</v>
      </c>
      <c r="DV332" s="51" t="s">
        <v>654</v>
      </c>
      <c r="EP332" s="51" t="s">
        <v>666</v>
      </c>
      <c r="EZ332" s="51" t="s">
        <v>657</v>
      </c>
      <c r="FT332" s="51" t="s">
        <v>666</v>
      </c>
      <c r="GD332" s="51" t="s">
        <v>651</v>
      </c>
      <c r="GN332" s="52" t="s">
        <v>124</v>
      </c>
      <c r="GS332" s="72" t="s">
        <v>675</v>
      </c>
      <c r="GT332" s="70">
        <v>0</v>
      </c>
      <c r="GU332" s="70">
        <v>0</v>
      </c>
      <c r="GV332" s="70">
        <v>0</v>
      </c>
      <c r="GW332" s="70">
        <v>0</v>
      </c>
      <c r="HC332" s="52" t="s">
        <v>124</v>
      </c>
      <c r="HH332" s="51" t="s">
        <v>657</v>
      </c>
      <c r="HM332" s="52" t="s">
        <v>3954</v>
      </c>
      <c r="HR332" s="73" t="s">
        <v>676</v>
      </c>
      <c r="HS332" s="71">
        <v>0</v>
      </c>
      <c r="HT332" s="71">
        <v>0</v>
      </c>
      <c r="HU332" s="71">
        <v>0</v>
      </c>
      <c r="HV332" s="71">
        <v>0</v>
      </c>
      <c r="IQ332" s="69"/>
      <c r="IR332" s="69" t="s">
        <v>671</v>
      </c>
      <c r="IS332" s="69" t="s">
        <v>672</v>
      </c>
      <c r="IT332" s="69" t="s">
        <v>673</v>
      </c>
      <c r="IU332" s="69" t="s">
        <v>674</v>
      </c>
      <c r="IV332" s="51" t="s">
        <v>656</v>
      </c>
      <c r="JB332" s="51" t="s">
        <v>657</v>
      </c>
      <c r="JF332" s="51" t="s">
        <v>683</v>
      </c>
      <c r="JU332" s="52" t="s">
        <v>124</v>
      </c>
      <c r="JZ332" s="51" t="s">
        <v>849</v>
      </c>
      <c r="KE332" s="52" t="s">
        <v>777</v>
      </c>
      <c r="KJ332" s="51" t="s">
        <v>724</v>
      </c>
    </row>
    <row r="333" spans="1:296" ht="35" thickBot="1">
      <c r="A333" s="52">
        <v>0</v>
      </c>
      <c r="F333" s="51" t="s">
        <v>657</v>
      </c>
      <c r="K333" s="51" t="s">
        <v>654</v>
      </c>
      <c r="P333" s="51" t="s">
        <v>683</v>
      </c>
      <c r="U333" s="51" t="s">
        <v>670</v>
      </c>
      <c r="Z333" s="51" t="s">
        <v>184</v>
      </c>
      <c r="AE333" s="72" t="s">
        <v>675</v>
      </c>
      <c r="AF333" s="70">
        <v>30310</v>
      </c>
      <c r="AG333" s="70">
        <v>30310</v>
      </c>
      <c r="AH333" s="70">
        <v>5849</v>
      </c>
      <c r="AI333" s="70"/>
      <c r="BD333" s="70" t="s">
        <v>7159</v>
      </c>
      <c r="BE333" s="70">
        <v>0</v>
      </c>
      <c r="BF333" s="70">
        <v>39.468667000000003</v>
      </c>
      <c r="BG333" s="70">
        <v>-0.37763200000000002</v>
      </c>
      <c r="BI333" s="51" t="s">
        <v>87</v>
      </c>
      <c r="BN333" s="52" t="s">
        <v>713</v>
      </c>
      <c r="CH333" s="72" t="s">
        <v>72</v>
      </c>
      <c r="CI333" s="70" t="s">
        <v>4908</v>
      </c>
      <c r="CM333" s="51" t="s">
        <v>712</v>
      </c>
      <c r="DL333" s="51" t="s">
        <v>716</v>
      </c>
      <c r="DQ333" s="51" t="s">
        <v>653</v>
      </c>
      <c r="DV333" s="52">
        <v>0</v>
      </c>
      <c r="EA333" s="51" t="s">
        <v>666</v>
      </c>
      <c r="EF333" s="50" t="s">
        <v>771</v>
      </c>
      <c r="EK333" s="51" t="s">
        <v>685</v>
      </c>
      <c r="EP333" s="52" t="s">
        <v>2775</v>
      </c>
      <c r="EZ333" s="52" t="s">
        <v>124</v>
      </c>
      <c r="FJ333" s="51" t="s">
        <v>658</v>
      </c>
      <c r="FO333" s="50" t="s">
        <v>698</v>
      </c>
      <c r="FT333" s="52" t="s">
        <v>9454</v>
      </c>
      <c r="FY333" s="51" t="s">
        <v>666</v>
      </c>
      <c r="GD333" s="52" t="s">
        <v>5621</v>
      </c>
      <c r="GI333" s="51" t="s">
        <v>633</v>
      </c>
      <c r="GS333" s="73" t="s">
        <v>676</v>
      </c>
      <c r="GT333" s="71">
        <v>0</v>
      </c>
      <c r="GU333" s="71">
        <v>0</v>
      </c>
      <c r="GV333" s="71">
        <v>0</v>
      </c>
      <c r="GW333" s="71">
        <v>0</v>
      </c>
      <c r="GX333" s="51" t="s">
        <v>2394</v>
      </c>
      <c r="HH333" s="52">
        <v>0</v>
      </c>
      <c r="HR333" s="72" t="s">
        <v>677</v>
      </c>
      <c r="HS333" s="70">
        <v>263125</v>
      </c>
      <c r="HT333" s="70">
        <v>263125</v>
      </c>
      <c r="HU333" s="70">
        <v>0</v>
      </c>
      <c r="HV333" s="70">
        <v>0</v>
      </c>
      <c r="HW333" s="51" t="s">
        <v>633</v>
      </c>
      <c r="IQ333" s="72" t="s">
        <v>675</v>
      </c>
      <c r="IR333" s="70">
        <v>20320</v>
      </c>
      <c r="IS333" s="70">
        <v>20320</v>
      </c>
      <c r="IT333" s="70">
        <v>20320</v>
      </c>
      <c r="IU333" s="70">
        <v>20320</v>
      </c>
      <c r="IV333" s="52" t="s">
        <v>124</v>
      </c>
      <c r="JB333" s="52" t="s">
        <v>124</v>
      </c>
      <c r="JF333" s="52" t="s">
        <v>693</v>
      </c>
      <c r="JP333" s="51" t="s">
        <v>2066</v>
      </c>
      <c r="JZ333" s="69"/>
      <c r="KA333" s="69" t="s">
        <v>850</v>
      </c>
      <c r="KB333" s="69" t="s">
        <v>851</v>
      </c>
      <c r="KJ333" s="52" t="s">
        <v>11784</v>
      </c>
    </row>
    <row r="334" spans="1:296" ht="104" thickBot="1">
      <c r="F334" s="52" t="s">
        <v>124</v>
      </c>
      <c r="K334" s="52">
        <v>0</v>
      </c>
      <c r="P334" s="52" t="s">
        <v>4340</v>
      </c>
      <c r="U334" s="69"/>
      <c r="V334" s="69" t="s">
        <v>671</v>
      </c>
      <c r="W334" s="69" t="s">
        <v>672</v>
      </c>
      <c r="X334" s="69" t="s">
        <v>673</v>
      </c>
      <c r="Y334" s="69" t="s">
        <v>674</v>
      </c>
      <c r="Z334" s="52" t="s">
        <v>185</v>
      </c>
      <c r="AE334" s="73" t="s">
        <v>676</v>
      </c>
      <c r="AF334" s="71">
        <v>19875</v>
      </c>
      <c r="AG334" s="71">
        <v>19875</v>
      </c>
      <c r="AH334" s="71">
        <v>0</v>
      </c>
      <c r="AI334" s="71"/>
      <c r="AJ334" s="51" t="s">
        <v>98</v>
      </c>
      <c r="AO334" s="51" t="s">
        <v>683</v>
      </c>
      <c r="AY334" s="51" t="s">
        <v>707</v>
      </c>
      <c r="BD334" s="71" t="s">
        <v>7160</v>
      </c>
      <c r="BE334" s="71">
        <v>21.06</v>
      </c>
      <c r="BF334" s="71">
        <v>37.990586</v>
      </c>
      <c r="BG334" s="71">
        <v>-1.117224</v>
      </c>
      <c r="BI334" s="52">
        <v>0.24099999999999999</v>
      </c>
      <c r="BX334" s="51" t="s">
        <v>807</v>
      </c>
      <c r="CH334" s="73" t="s">
        <v>703</v>
      </c>
      <c r="CI334" s="71" t="s">
        <v>4908</v>
      </c>
      <c r="CM334" s="52" t="s">
        <v>713</v>
      </c>
      <c r="CW334" s="51" t="s">
        <v>687</v>
      </c>
      <c r="DL334" s="52" t="s">
        <v>1341</v>
      </c>
      <c r="DQ334" s="52">
        <v>189277</v>
      </c>
      <c r="EA334" s="52" t="s">
        <v>2061</v>
      </c>
      <c r="EK334" s="52" t="s">
        <v>694</v>
      </c>
      <c r="EU334" s="50" t="s">
        <v>696</v>
      </c>
      <c r="FE334" s="51" t="s">
        <v>651</v>
      </c>
      <c r="FJ334" s="52">
        <v>0</v>
      </c>
      <c r="FY334" s="52" t="s">
        <v>1610</v>
      </c>
      <c r="GI334" s="52" t="s">
        <v>1307</v>
      </c>
      <c r="GN334" s="51" t="s">
        <v>98</v>
      </c>
      <c r="GS334" s="72" t="s">
        <v>677</v>
      </c>
      <c r="GT334" s="70">
        <v>0</v>
      </c>
      <c r="GU334" s="70">
        <v>0</v>
      </c>
      <c r="GV334" s="70">
        <v>0</v>
      </c>
      <c r="GW334" s="70">
        <v>0</v>
      </c>
      <c r="HC334" s="51" t="s">
        <v>658</v>
      </c>
      <c r="HM334" s="51" t="s">
        <v>683</v>
      </c>
      <c r="HR334" s="73" t="s">
        <v>678</v>
      </c>
      <c r="HS334" s="71">
        <v>0</v>
      </c>
      <c r="HT334" s="71">
        <v>0</v>
      </c>
      <c r="HU334" s="71">
        <v>0</v>
      </c>
      <c r="HV334" s="71">
        <v>0</v>
      </c>
      <c r="HW334" s="52" t="s">
        <v>1307</v>
      </c>
      <c r="IB334" s="51" t="s">
        <v>781</v>
      </c>
      <c r="IL334" s="50" t="s">
        <v>695</v>
      </c>
      <c r="IQ334" s="73" t="s">
        <v>676</v>
      </c>
      <c r="IR334" s="71">
        <v>0</v>
      </c>
      <c r="IS334" s="71">
        <v>0</v>
      </c>
      <c r="IT334" s="71">
        <v>0</v>
      </c>
      <c r="IU334" s="71">
        <v>0</v>
      </c>
      <c r="JK334" s="50" t="s">
        <v>699</v>
      </c>
      <c r="JP334" s="52">
        <v>51</v>
      </c>
      <c r="JU334" s="51" t="s">
        <v>655</v>
      </c>
      <c r="JZ334" s="72" t="s">
        <v>101</v>
      </c>
      <c r="KA334" s="70" t="s">
        <v>11658</v>
      </c>
      <c r="KB334" s="70" t="s">
        <v>1168</v>
      </c>
      <c r="KE334" s="50" t="s">
        <v>780</v>
      </c>
    </row>
    <row r="335" spans="1:296" ht="24.5" thickBot="1">
      <c r="A335" s="51" t="s">
        <v>655</v>
      </c>
      <c r="U335" s="72" t="s">
        <v>675</v>
      </c>
      <c r="V335" s="70">
        <v>18120</v>
      </c>
      <c r="W335" s="70">
        <v>18120</v>
      </c>
      <c r="X335" s="70">
        <v>671</v>
      </c>
      <c r="Y335" s="70">
        <v>671</v>
      </c>
      <c r="AE335" s="72" t="s">
        <v>677</v>
      </c>
      <c r="AF335" s="70">
        <v>0</v>
      </c>
      <c r="AG335" s="70">
        <v>0</v>
      </c>
      <c r="AH335" s="70">
        <v>0</v>
      </c>
      <c r="AI335" s="70"/>
      <c r="AO335" s="52" t="s">
        <v>693</v>
      </c>
      <c r="AT335" s="50" t="s">
        <v>695</v>
      </c>
      <c r="AY335" s="52" t="s">
        <v>719</v>
      </c>
      <c r="BD335" s="70" t="s">
        <v>7161</v>
      </c>
      <c r="BE335" s="70">
        <v>3.07</v>
      </c>
      <c r="BF335" s="70">
        <v>40.85</v>
      </c>
      <c r="BG335" s="70">
        <v>14.26</v>
      </c>
      <c r="BN335" s="51" t="s">
        <v>714</v>
      </c>
      <c r="BX335" s="52" t="s">
        <v>808</v>
      </c>
      <c r="CH335" s="72" t="s">
        <v>704</v>
      </c>
      <c r="CI335" s="70" t="s">
        <v>4908</v>
      </c>
      <c r="CW335" s="52">
        <v>8384</v>
      </c>
      <c r="DV335" s="51" t="s">
        <v>655</v>
      </c>
      <c r="EP335" s="51" t="s">
        <v>667</v>
      </c>
      <c r="EZ335" s="51" t="s">
        <v>658</v>
      </c>
      <c r="FE335" s="52" t="s">
        <v>660</v>
      </c>
      <c r="FT335" s="51" t="s">
        <v>667</v>
      </c>
      <c r="GD335" s="51" t="s">
        <v>633</v>
      </c>
      <c r="GN335" s="52" t="s">
        <v>3575</v>
      </c>
      <c r="GS335" s="73" t="s">
        <v>678</v>
      </c>
      <c r="GT335" s="71">
        <v>0</v>
      </c>
      <c r="GU335" s="71">
        <v>0</v>
      </c>
      <c r="GV335" s="71">
        <v>0</v>
      </c>
      <c r="GW335" s="71">
        <v>0</v>
      </c>
      <c r="GX335" s="51" t="s">
        <v>87</v>
      </c>
      <c r="HC335" s="52" t="s">
        <v>124</v>
      </c>
      <c r="HH335" s="51" t="s">
        <v>658</v>
      </c>
      <c r="HM335" s="52" t="s">
        <v>124</v>
      </c>
      <c r="HR335" s="50" t="s">
        <v>679</v>
      </c>
      <c r="IQ335" s="72" t="s">
        <v>677</v>
      </c>
      <c r="IR335" s="70">
        <v>0</v>
      </c>
      <c r="IS335" s="70">
        <v>0</v>
      </c>
      <c r="IT335" s="70">
        <v>0</v>
      </c>
      <c r="IU335" s="70">
        <v>0</v>
      </c>
      <c r="IV335" s="51" t="s">
        <v>657</v>
      </c>
      <c r="JB335" s="51" t="s">
        <v>658</v>
      </c>
      <c r="JF335" s="51" t="s">
        <v>685</v>
      </c>
      <c r="JU335" s="52" t="s">
        <v>124</v>
      </c>
      <c r="KJ335" s="51" t="s">
        <v>716</v>
      </c>
    </row>
    <row r="336" spans="1:296" ht="17" thickBot="1">
      <c r="A336" s="52">
        <v>33669</v>
      </c>
      <c r="F336" s="51" t="s">
        <v>658</v>
      </c>
      <c r="K336" s="51" t="s">
        <v>655</v>
      </c>
      <c r="P336" s="51" t="s">
        <v>685</v>
      </c>
      <c r="U336" s="73" t="s">
        <v>676</v>
      </c>
      <c r="V336" s="71">
        <v>41385</v>
      </c>
      <c r="W336" s="71">
        <v>41385</v>
      </c>
      <c r="X336" s="71">
        <v>2237</v>
      </c>
      <c r="Y336" s="71">
        <v>2237</v>
      </c>
      <c r="Z336" s="51" t="s">
        <v>732</v>
      </c>
      <c r="AE336" s="73" t="s">
        <v>678</v>
      </c>
      <c r="AF336" s="71">
        <v>0</v>
      </c>
      <c r="AG336" s="71">
        <v>0</v>
      </c>
      <c r="AH336" s="71">
        <v>0</v>
      </c>
      <c r="AI336" s="71"/>
      <c r="AJ336" s="50" t="s">
        <v>669</v>
      </c>
      <c r="AO336" s="52" t="s">
        <v>684</v>
      </c>
      <c r="BD336" s="71" t="s">
        <v>7162</v>
      </c>
      <c r="BE336" s="71">
        <v>3.38</v>
      </c>
      <c r="BF336" s="71">
        <v>49.6</v>
      </c>
      <c r="BG336" s="71">
        <v>6.07</v>
      </c>
      <c r="BI336" s="51" t="s">
        <v>666</v>
      </c>
      <c r="BN336" s="74" t="s">
        <v>7775</v>
      </c>
      <c r="BS336" s="50" t="s">
        <v>695</v>
      </c>
      <c r="CH336" s="50" t="s">
        <v>725</v>
      </c>
      <c r="CM336" s="51" t="s">
        <v>714</v>
      </c>
      <c r="DL336" s="51" t="s">
        <v>718</v>
      </c>
      <c r="DQ336" s="51" t="s">
        <v>654</v>
      </c>
      <c r="DV336" s="52">
        <v>300</v>
      </c>
      <c r="EA336" s="51" t="s">
        <v>667</v>
      </c>
      <c r="EF336" s="51" t="s">
        <v>772</v>
      </c>
      <c r="EK336" s="51" t="s">
        <v>687</v>
      </c>
      <c r="EP336" s="52" t="s">
        <v>2776</v>
      </c>
      <c r="EZ336" s="52" t="s">
        <v>124</v>
      </c>
      <c r="FJ336" s="51" t="s">
        <v>98</v>
      </c>
      <c r="FO336" s="50" t="s">
        <v>699</v>
      </c>
      <c r="FT336" s="52" t="s">
        <v>9455</v>
      </c>
      <c r="FY336" s="51" t="s">
        <v>667</v>
      </c>
      <c r="GD336" s="52" t="s">
        <v>1307</v>
      </c>
      <c r="GI336" s="51" t="s">
        <v>653</v>
      </c>
      <c r="GS336" s="50" t="s">
        <v>679</v>
      </c>
      <c r="GX336" s="52">
        <v>0.27850000000000003</v>
      </c>
      <c r="HH336" s="52" t="s">
        <v>124</v>
      </c>
      <c r="HW336" s="51" t="s">
        <v>653</v>
      </c>
      <c r="IB336" s="51" t="s">
        <v>782</v>
      </c>
      <c r="IQ336" s="73" t="s">
        <v>678</v>
      </c>
      <c r="IR336" s="71">
        <v>0</v>
      </c>
      <c r="IS336" s="71">
        <v>0</v>
      </c>
      <c r="IT336" s="71">
        <v>0</v>
      </c>
      <c r="IU336" s="71">
        <v>0</v>
      </c>
      <c r="IV336" s="52" t="s">
        <v>124</v>
      </c>
      <c r="JB336" s="52">
        <v>0</v>
      </c>
      <c r="JF336" s="52" t="s">
        <v>694</v>
      </c>
      <c r="JP336" s="51" t="s">
        <v>2067</v>
      </c>
      <c r="KJ336" s="52" t="s">
        <v>7646</v>
      </c>
    </row>
    <row r="337" spans="1:296" ht="17" thickBot="1">
      <c r="F337" s="52">
        <v>0</v>
      </c>
      <c r="K337" s="52">
        <v>330269</v>
      </c>
      <c r="P337" s="52" t="s">
        <v>4341</v>
      </c>
      <c r="U337" s="72" t="s">
        <v>677</v>
      </c>
      <c r="V337" s="70">
        <v>0</v>
      </c>
      <c r="W337" s="70">
        <v>0</v>
      </c>
      <c r="X337" s="70">
        <v>0</v>
      </c>
      <c r="Y337" s="70">
        <v>0</v>
      </c>
      <c r="Z337" s="52" t="s">
        <v>4113</v>
      </c>
      <c r="AE337" s="50" t="s">
        <v>679</v>
      </c>
      <c r="AF337"/>
      <c r="AG337"/>
      <c r="AH337"/>
      <c r="AI337"/>
      <c r="AO337" s="52" t="s">
        <v>690</v>
      </c>
      <c r="AY337" s="51" t="s">
        <v>708</v>
      </c>
      <c r="BD337" s="70" t="s">
        <v>7163</v>
      </c>
      <c r="BE337" s="70">
        <v>0</v>
      </c>
      <c r="BF337" s="70">
        <v>34</v>
      </c>
      <c r="BG337" s="70">
        <v>-6.72</v>
      </c>
      <c r="BI337" s="52" t="s">
        <v>1313</v>
      </c>
      <c r="BX337" s="50" t="s">
        <v>810</v>
      </c>
      <c r="CM337" s="74" t="s">
        <v>8453</v>
      </c>
      <c r="CW337" s="51" t="s">
        <v>688</v>
      </c>
      <c r="DL337" s="52">
        <v>100</v>
      </c>
      <c r="DQ337" s="52">
        <v>0</v>
      </c>
      <c r="EA337" s="52" t="s">
        <v>3815</v>
      </c>
      <c r="EF337" s="52" t="s">
        <v>1036</v>
      </c>
      <c r="EK337" s="52">
        <v>14296</v>
      </c>
      <c r="EU337" s="51" t="s">
        <v>697</v>
      </c>
      <c r="FE337" s="51" t="s">
        <v>633</v>
      </c>
      <c r="FY337" s="52" t="s">
        <v>9522</v>
      </c>
      <c r="GI337" s="52">
        <v>20</v>
      </c>
      <c r="HC337" s="51" t="s">
        <v>98</v>
      </c>
      <c r="HM337" s="51" t="s">
        <v>685</v>
      </c>
      <c r="HW337" s="52">
        <v>1844</v>
      </c>
      <c r="IB337" s="52" t="s">
        <v>783</v>
      </c>
      <c r="IL337" s="50" t="s">
        <v>696</v>
      </c>
      <c r="IQ337" s="50" t="s">
        <v>679</v>
      </c>
      <c r="JK337" s="51" t="s">
        <v>700</v>
      </c>
      <c r="JP337" s="52" t="s">
        <v>5257</v>
      </c>
      <c r="JU337" s="51" t="s">
        <v>656</v>
      </c>
      <c r="KE337" s="51" t="s">
        <v>781</v>
      </c>
    </row>
    <row r="338" spans="1:296" ht="138.5" thickBot="1">
      <c r="A338" s="51" t="s">
        <v>656</v>
      </c>
      <c r="U338" s="73" t="s">
        <v>678</v>
      </c>
      <c r="V338" s="71">
        <v>0</v>
      </c>
      <c r="W338" s="71">
        <v>0</v>
      </c>
      <c r="X338" s="71">
        <v>0</v>
      </c>
      <c r="Y338" s="71">
        <v>0</v>
      </c>
      <c r="AE338"/>
      <c r="AF338"/>
      <c r="AG338"/>
      <c r="AH338"/>
      <c r="AI338"/>
      <c r="AT338" s="50" t="s">
        <v>696</v>
      </c>
      <c r="AY338" s="52" t="s">
        <v>709</v>
      </c>
      <c r="BD338" s="71" t="s">
        <v>7164</v>
      </c>
      <c r="BE338" s="71">
        <v>0</v>
      </c>
      <c r="BF338" s="71">
        <v>33.53</v>
      </c>
      <c r="BG338" s="71">
        <v>-7.64</v>
      </c>
      <c r="BN338" s="51" t="s">
        <v>715</v>
      </c>
      <c r="CM338" s="74" t="s">
        <v>8454</v>
      </c>
      <c r="CW338" s="52">
        <v>0</v>
      </c>
      <c r="DV338" s="51" t="s">
        <v>656</v>
      </c>
      <c r="EP338" s="51" t="s">
        <v>98</v>
      </c>
      <c r="EZ338" s="51" t="s">
        <v>98</v>
      </c>
      <c r="FE338" s="52" t="s">
        <v>638</v>
      </c>
      <c r="FT338" s="51" t="s">
        <v>98</v>
      </c>
      <c r="GC338" s="69" t="s">
        <v>592</v>
      </c>
      <c r="GD338" s="51" t="s">
        <v>653</v>
      </c>
      <c r="GX338" s="51" t="s">
        <v>666</v>
      </c>
      <c r="HH338" s="51" t="s">
        <v>98</v>
      </c>
      <c r="HM338" s="52" t="s">
        <v>124</v>
      </c>
      <c r="HR338" s="51" t="s">
        <v>680</v>
      </c>
      <c r="IV338" s="51" t="s">
        <v>658</v>
      </c>
      <c r="JB338" s="51" t="s">
        <v>98</v>
      </c>
      <c r="JF338" s="51" t="s">
        <v>687</v>
      </c>
      <c r="JK338" s="69"/>
      <c r="JL338" s="69" t="s">
        <v>701</v>
      </c>
      <c r="JU338" s="52" t="s">
        <v>124</v>
      </c>
    </row>
    <row r="339" spans="1:296" ht="32.5" thickBot="1">
      <c r="A339" s="52" t="s">
        <v>124</v>
      </c>
      <c r="F339" s="51" t="s">
        <v>98</v>
      </c>
      <c r="K339" s="51" t="s">
        <v>656</v>
      </c>
      <c r="P339" s="51" t="s">
        <v>687</v>
      </c>
      <c r="U339" s="50" t="s">
        <v>679</v>
      </c>
      <c r="AE339"/>
      <c r="AF339"/>
      <c r="AG339"/>
      <c r="AH339"/>
      <c r="AI339"/>
      <c r="AJ339" s="51" t="s">
        <v>670</v>
      </c>
      <c r="AO339" s="51" t="s">
        <v>685</v>
      </c>
      <c r="BD339" s="70" t="s">
        <v>7165</v>
      </c>
      <c r="BE339" s="70">
        <v>0</v>
      </c>
      <c r="BF339" s="70">
        <v>40.291688000000001</v>
      </c>
      <c r="BG339" s="70">
        <v>-3.6965710000000001</v>
      </c>
      <c r="BI339" s="51" t="s">
        <v>667</v>
      </c>
      <c r="BS339" s="50" t="s">
        <v>696</v>
      </c>
      <c r="CH339" s="51" t="s">
        <v>726</v>
      </c>
      <c r="DQ339" s="51" t="s">
        <v>655</v>
      </c>
      <c r="DV339" s="52">
        <v>0</v>
      </c>
      <c r="EA339" s="51" t="s">
        <v>98</v>
      </c>
      <c r="EF339" s="50" t="s">
        <v>774</v>
      </c>
      <c r="EK339" s="51" t="s">
        <v>688</v>
      </c>
      <c r="EU339" s="50" t="s">
        <v>698</v>
      </c>
      <c r="EZ339" s="52" t="s">
        <v>9030</v>
      </c>
      <c r="FO339" s="51" t="s">
        <v>700</v>
      </c>
      <c r="FY339" s="51" t="s">
        <v>98</v>
      </c>
      <c r="GC339" s="70">
        <v>0</v>
      </c>
      <c r="GD339" s="52">
        <v>246024.25</v>
      </c>
      <c r="GI339" s="51" t="s">
        <v>654</v>
      </c>
      <c r="GN339" s="51" t="s">
        <v>651</v>
      </c>
      <c r="GS339" s="51" t="s">
        <v>680</v>
      </c>
      <c r="GX339" s="52" t="s">
        <v>1313</v>
      </c>
      <c r="HW339" s="51" t="s">
        <v>654</v>
      </c>
      <c r="IB339" s="51" t="s">
        <v>784</v>
      </c>
      <c r="IV339" s="52">
        <v>0</v>
      </c>
      <c r="JF339" s="52">
        <v>10301</v>
      </c>
      <c r="JK339" s="72" t="s">
        <v>72</v>
      </c>
      <c r="JL339" s="70" t="s">
        <v>702</v>
      </c>
      <c r="JP339" s="51" t="s">
        <v>2069</v>
      </c>
      <c r="KE339" s="51" t="s">
        <v>782</v>
      </c>
    </row>
    <row r="340" spans="1:296" ht="104" thickBot="1">
      <c r="K340" s="52" t="s">
        <v>124</v>
      </c>
      <c r="P340" s="52">
        <v>57146</v>
      </c>
      <c r="AE340" s="51" t="s">
        <v>680</v>
      </c>
      <c r="AF340"/>
      <c r="AG340"/>
      <c r="AH340"/>
      <c r="AI340"/>
      <c r="AJ340" s="69"/>
      <c r="AK340" s="69" t="s">
        <v>671</v>
      </c>
      <c r="AL340" s="69" t="s">
        <v>672</v>
      </c>
      <c r="AM340" s="69" t="s">
        <v>673</v>
      </c>
      <c r="AN340" s="69" t="s">
        <v>674</v>
      </c>
      <c r="AO340" s="52" t="s">
        <v>12213</v>
      </c>
      <c r="AY340" s="51" t="s">
        <v>710</v>
      </c>
      <c r="BD340" s="71" t="s">
        <v>7166</v>
      </c>
      <c r="BE340" s="71">
        <v>0</v>
      </c>
      <c r="BF340" s="71">
        <v>41.404111999999998</v>
      </c>
      <c r="BG340" s="71">
        <v>2.1910379999999998</v>
      </c>
      <c r="BI340" s="52" t="s">
        <v>7638</v>
      </c>
      <c r="BN340" s="51" t="s">
        <v>716</v>
      </c>
      <c r="BX340" s="51" t="s">
        <v>811</v>
      </c>
      <c r="CH340" s="52" t="s">
        <v>3001</v>
      </c>
      <c r="CM340" s="51" t="s">
        <v>715</v>
      </c>
      <c r="CW340" s="51" t="s">
        <v>98</v>
      </c>
      <c r="DQ340" s="52">
        <v>189277</v>
      </c>
      <c r="EK340" s="52">
        <v>0</v>
      </c>
      <c r="EP340" s="51" t="s">
        <v>663</v>
      </c>
      <c r="FE340" s="51" t="s">
        <v>653</v>
      </c>
      <c r="FJ340" s="50" t="s">
        <v>664</v>
      </c>
      <c r="FO340" s="69"/>
      <c r="FP340" s="69" t="s">
        <v>701</v>
      </c>
      <c r="FT340" s="51" t="s">
        <v>1606</v>
      </c>
      <c r="FY340" s="52" t="s">
        <v>9523</v>
      </c>
      <c r="GI340" s="52" t="s">
        <v>124</v>
      </c>
      <c r="GN340" s="52" t="s">
        <v>3048</v>
      </c>
      <c r="HM340" s="51" t="s">
        <v>687</v>
      </c>
      <c r="HR340" s="51" t="s">
        <v>681</v>
      </c>
      <c r="HW340" s="52">
        <v>0</v>
      </c>
      <c r="IB340" s="52" t="s">
        <v>10847</v>
      </c>
      <c r="IL340" s="51" t="s">
        <v>697</v>
      </c>
      <c r="IQ340" s="51" t="s">
        <v>680</v>
      </c>
      <c r="JK340" s="73" t="s">
        <v>703</v>
      </c>
      <c r="JL340" s="71" t="s">
        <v>702</v>
      </c>
      <c r="JP340" s="52" t="s">
        <v>5258</v>
      </c>
      <c r="JU340" s="51" t="s">
        <v>657</v>
      </c>
      <c r="KE340" s="52" t="s">
        <v>796</v>
      </c>
      <c r="KJ340" s="50" t="s">
        <v>725</v>
      </c>
    </row>
    <row r="341" spans="1:296" ht="35" thickBot="1">
      <c r="A341" s="51" t="s">
        <v>657</v>
      </c>
      <c r="Z341" s="50" t="s">
        <v>698</v>
      </c>
      <c r="AE341"/>
      <c r="AF341"/>
      <c r="AG341"/>
      <c r="AH341"/>
      <c r="AI341"/>
      <c r="AJ341" s="72" t="s">
        <v>675</v>
      </c>
      <c r="AK341" s="70">
        <v>7496</v>
      </c>
      <c r="AL341" s="70">
        <v>7496</v>
      </c>
      <c r="AM341" s="70">
        <v>0</v>
      </c>
      <c r="AN341" s="70">
        <v>0</v>
      </c>
      <c r="AT341" s="51" t="s">
        <v>697</v>
      </c>
      <c r="AY341" s="52" t="s">
        <v>711</v>
      </c>
      <c r="BD341" s="70" t="s">
        <v>7167</v>
      </c>
      <c r="BE341" s="70">
        <v>0</v>
      </c>
      <c r="BF341" s="70">
        <v>21.9</v>
      </c>
      <c r="BG341" s="70">
        <v>-102.34</v>
      </c>
      <c r="BN341" s="52" t="s">
        <v>717</v>
      </c>
      <c r="BX341" s="69" t="s">
        <v>812</v>
      </c>
      <c r="BY341" s="69" t="s">
        <v>813</v>
      </c>
      <c r="BZ341" s="69" t="s">
        <v>784</v>
      </c>
      <c r="CA341" s="69" t="s">
        <v>814</v>
      </c>
      <c r="CM341" s="52" t="s">
        <v>8456</v>
      </c>
      <c r="CW341" s="52" t="s">
        <v>8723</v>
      </c>
      <c r="DL341" s="51" t="s">
        <v>707</v>
      </c>
      <c r="DV341" s="51" t="s">
        <v>657</v>
      </c>
      <c r="EA341" s="51" t="s">
        <v>3048</v>
      </c>
      <c r="FE341" s="52">
        <v>5600</v>
      </c>
      <c r="FO341" s="72" t="s">
        <v>72</v>
      </c>
      <c r="FP341" s="70" t="s">
        <v>702</v>
      </c>
      <c r="GD341" s="51" t="s">
        <v>654</v>
      </c>
      <c r="GS341" s="51" t="s">
        <v>681</v>
      </c>
      <c r="GX341" s="51" t="s">
        <v>667</v>
      </c>
      <c r="HC341" s="50" t="s">
        <v>664</v>
      </c>
      <c r="HM341" s="52" t="s">
        <v>124</v>
      </c>
      <c r="HR341" s="52" t="s">
        <v>682</v>
      </c>
      <c r="IV341" s="51" t="s">
        <v>98</v>
      </c>
      <c r="JF341" s="51" t="s">
        <v>688</v>
      </c>
      <c r="JK341" s="72" t="s">
        <v>704</v>
      </c>
      <c r="JL341" s="70" t="s">
        <v>4908</v>
      </c>
      <c r="JU341" s="52" t="s">
        <v>124</v>
      </c>
    </row>
    <row r="342" spans="1:296" ht="58" thickBot="1">
      <c r="A342" s="52" t="s">
        <v>124</v>
      </c>
      <c r="K342" s="51" t="s">
        <v>657</v>
      </c>
      <c r="P342" s="51" t="s">
        <v>688</v>
      </c>
      <c r="U342" s="51" t="s">
        <v>680</v>
      </c>
      <c r="AE342" s="51" t="s">
        <v>681</v>
      </c>
      <c r="AF342"/>
      <c r="AG342"/>
      <c r="AH342"/>
      <c r="AI342"/>
      <c r="AJ342" s="73" t="s">
        <v>676</v>
      </c>
      <c r="AK342" s="71">
        <v>30049</v>
      </c>
      <c r="AL342" s="71">
        <v>30049</v>
      </c>
      <c r="AM342" s="71">
        <v>0</v>
      </c>
      <c r="AN342" s="71">
        <v>0</v>
      </c>
      <c r="AO342" s="51" t="s">
        <v>687</v>
      </c>
      <c r="BD342" s="71" t="s">
        <v>7168</v>
      </c>
      <c r="BE342" s="71">
        <v>0</v>
      </c>
      <c r="BF342" s="71">
        <v>59.266274000000003</v>
      </c>
      <c r="BG342" s="71">
        <v>15.180484999999999</v>
      </c>
      <c r="BI342" s="51" t="s">
        <v>98</v>
      </c>
      <c r="BS342" s="51" t="s">
        <v>697</v>
      </c>
      <c r="BX342" s="70" t="s">
        <v>1359</v>
      </c>
      <c r="BY342" s="70" t="s">
        <v>816</v>
      </c>
      <c r="BZ342" s="70" t="s">
        <v>8144</v>
      </c>
      <c r="CA342" s="70" t="s">
        <v>8145</v>
      </c>
      <c r="CH342" s="50" t="s">
        <v>737</v>
      </c>
      <c r="DL342" s="52" t="s">
        <v>72</v>
      </c>
      <c r="DQ342" s="51" t="s">
        <v>656</v>
      </c>
      <c r="DV342" s="52" t="s">
        <v>124</v>
      </c>
      <c r="EF342" s="50" t="s">
        <v>775</v>
      </c>
      <c r="EK342" s="51" t="s">
        <v>98</v>
      </c>
      <c r="EP342" s="51" t="s">
        <v>87</v>
      </c>
      <c r="EU342" s="50" t="s">
        <v>699</v>
      </c>
      <c r="FO342" s="73" t="s">
        <v>703</v>
      </c>
      <c r="FP342" s="71" t="s">
        <v>702</v>
      </c>
      <c r="FT342" s="51" t="s">
        <v>87</v>
      </c>
      <c r="FY342" s="50" t="s">
        <v>669</v>
      </c>
      <c r="GD342" s="52">
        <v>0</v>
      </c>
      <c r="GI342" s="51" t="s">
        <v>655</v>
      </c>
      <c r="GN342" s="51" t="s">
        <v>633</v>
      </c>
      <c r="GS342" s="52" t="s">
        <v>689</v>
      </c>
      <c r="GX342" s="52" t="s">
        <v>10194</v>
      </c>
      <c r="HH342" s="51" t="s">
        <v>651</v>
      </c>
      <c r="HW342" s="51" t="s">
        <v>655</v>
      </c>
      <c r="IB342" s="51" t="s">
        <v>786</v>
      </c>
      <c r="IL342" s="51" t="s">
        <v>1012</v>
      </c>
      <c r="IQ342" s="51" t="s">
        <v>681</v>
      </c>
      <c r="JB342" s="50" t="s">
        <v>664</v>
      </c>
      <c r="JF342" s="52">
        <v>0</v>
      </c>
      <c r="JK342" s="50" t="s">
        <v>705</v>
      </c>
      <c r="JP342" s="51" t="s">
        <v>183</v>
      </c>
      <c r="KE342" s="51" t="s">
        <v>784</v>
      </c>
    </row>
    <row r="343" spans="1:296" ht="17" thickBot="1">
      <c r="F343" s="50" t="s">
        <v>664</v>
      </c>
      <c r="K343" s="52" t="s">
        <v>124</v>
      </c>
      <c r="P343" s="52">
        <v>0</v>
      </c>
      <c r="AE343" s="52" t="s">
        <v>692</v>
      </c>
      <c r="AF343"/>
      <c r="AG343"/>
      <c r="AH343"/>
      <c r="AI343"/>
      <c r="AJ343" s="72" t="s">
        <v>677</v>
      </c>
      <c r="AK343" s="70">
        <v>0</v>
      </c>
      <c r="AL343" s="70">
        <v>0</v>
      </c>
      <c r="AM343" s="70">
        <v>0</v>
      </c>
      <c r="AN343" s="70">
        <v>0</v>
      </c>
      <c r="AO343" s="52">
        <v>21609.66</v>
      </c>
      <c r="AT343" s="51" t="s">
        <v>1012</v>
      </c>
      <c r="AY343" s="51" t="s">
        <v>712</v>
      </c>
      <c r="BD343" s="70" t="s">
        <v>7169</v>
      </c>
      <c r="BE343" s="70">
        <v>0</v>
      </c>
      <c r="BF343" s="70">
        <v>0</v>
      </c>
      <c r="BG343" s="70">
        <v>0</v>
      </c>
      <c r="BI343" s="52" t="s">
        <v>7639</v>
      </c>
      <c r="BN343" s="51" t="s">
        <v>718</v>
      </c>
      <c r="BX343" s="50" t="s">
        <v>827</v>
      </c>
      <c r="CM343" s="51" t="s">
        <v>716</v>
      </c>
      <c r="DQ343" s="52" t="s">
        <v>124</v>
      </c>
      <c r="EA343" s="51" t="s">
        <v>87</v>
      </c>
      <c r="EK343" s="52" t="s">
        <v>3370</v>
      </c>
      <c r="EP343" s="52">
        <v>10.24409</v>
      </c>
      <c r="EZ343" s="51" t="s">
        <v>651</v>
      </c>
      <c r="FE343" s="51" t="s">
        <v>654</v>
      </c>
      <c r="FJ343" s="51" t="s">
        <v>665</v>
      </c>
      <c r="FO343" s="72" t="s">
        <v>704</v>
      </c>
      <c r="FP343" s="70" t="s">
        <v>1806</v>
      </c>
      <c r="FT343" s="52">
        <v>157823.5</v>
      </c>
      <c r="GI343" s="52">
        <v>0</v>
      </c>
      <c r="GN343" s="52" t="s">
        <v>1307</v>
      </c>
      <c r="HH343" s="52" t="s">
        <v>2822</v>
      </c>
      <c r="HM343" s="51" t="s">
        <v>688</v>
      </c>
      <c r="HR343" s="51" t="s">
        <v>683</v>
      </c>
      <c r="HW343" s="52">
        <v>1844</v>
      </c>
      <c r="IB343" s="52">
        <v>95</v>
      </c>
      <c r="IL343" s="52" t="s">
        <v>2065</v>
      </c>
      <c r="IQ343" s="52" t="s">
        <v>1322</v>
      </c>
      <c r="JP343" s="52">
        <v>6.25</v>
      </c>
      <c r="JU343" s="51" t="s">
        <v>658</v>
      </c>
      <c r="KE343" s="52" t="s">
        <v>797</v>
      </c>
      <c r="KJ343" s="51" t="s">
        <v>726</v>
      </c>
    </row>
    <row r="344" spans="1:296" ht="17" thickBot="1">
      <c r="A344" s="51" t="s">
        <v>658</v>
      </c>
      <c r="U344" s="51" t="s">
        <v>681</v>
      </c>
      <c r="Z344" s="50" t="s">
        <v>699</v>
      </c>
      <c r="AE344"/>
      <c r="AF344"/>
      <c r="AG344"/>
      <c r="AH344"/>
      <c r="AI344"/>
      <c r="AJ344" s="73" t="s">
        <v>678</v>
      </c>
      <c r="AK344" s="71">
        <v>0</v>
      </c>
      <c r="AL344" s="71">
        <v>0</v>
      </c>
      <c r="AM344" s="71">
        <v>0</v>
      </c>
      <c r="AN344" s="71">
        <v>0</v>
      </c>
      <c r="AT344" s="52" t="s">
        <v>3051</v>
      </c>
      <c r="AY344" s="52" t="s">
        <v>6670</v>
      </c>
      <c r="BD344" s="71" t="s">
        <v>7170</v>
      </c>
      <c r="BE344" s="71">
        <v>12.9</v>
      </c>
      <c r="BF344" s="71">
        <v>59.338327999999997</v>
      </c>
      <c r="BG344" s="71">
        <v>18.041719000000001</v>
      </c>
      <c r="BN344" s="52">
        <v>100</v>
      </c>
      <c r="BS344" s="51" t="s">
        <v>1012</v>
      </c>
      <c r="CM344" s="52" t="s">
        <v>5447</v>
      </c>
      <c r="DL344" s="51" t="s">
        <v>708</v>
      </c>
      <c r="DV344" s="51" t="s">
        <v>658</v>
      </c>
      <c r="EA344" s="52">
        <v>8.81</v>
      </c>
      <c r="EZ344" s="52" t="s">
        <v>9031</v>
      </c>
      <c r="FE344" s="52">
        <v>0</v>
      </c>
      <c r="FO344" s="50" t="s">
        <v>705</v>
      </c>
      <c r="GD344" s="51" t="s">
        <v>655</v>
      </c>
      <c r="GS344" s="51" t="s">
        <v>683</v>
      </c>
      <c r="GX344" s="51" t="s">
        <v>98</v>
      </c>
      <c r="HC344" s="51" t="s">
        <v>665</v>
      </c>
      <c r="HM344" s="52" t="s">
        <v>124</v>
      </c>
      <c r="HR344" s="52" t="s">
        <v>690</v>
      </c>
      <c r="JF344" s="51" t="s">
        <v>98</v>
      </c>
      <c r="JU344" s="52" t="s">
        <v>124</v>
      </c>
      <c r="KJ344" s="52" t="s">
        <v>1811</v>
      </c>
    </row>
    <row r="345" spans="1:296" ht="17" thickBot="1">
      <c r="A345" s="52" t="s">
        <v>124</v>
      </c>
      <c r="K345" s="51" t="s">
        <v>658</v>
      </c>
      <c r="P345" s="51" t="s">
        <v>98</v>
      </c>
      <c r="U345" s="52" t="s">
        <v>1322</v>
      </c>
      <c r="AE345" s="51" t="s">
        <v>683</v>
      </c>
      <c r="AF345"/>
      <c r="AG345"/>
      <c r="AH345"/>
      <c r="AI345"/>
      <c r="AJ345" s="50" t="s">
        <v>679</v>
      </c>
      <c r="AO345" s="51" t="s">
        <v>688</v>
      </c>
      <c r="BD345" s="70" t="s">
        <v>7171</v>
      </c>
      <c r="BE345" s="70">
        <v>32.369999999999997</v>
      </c>
      <c r="BF345" s="70">
        <v>52.23</v>
      </c>
      <c r="BG345" s="70">
        <v>5.98</v>
      </c>
      <c r="BI345" s="51" t="s">
        <v>7635</v>
      </c>
      <c r="BS345" s="52" t="s">
        <v>3051</v>
      </c>
      <c r="CH345" s="50" t="s">
        <v>738</v>
      </c>
      <c r="CW345" s="51" t="s">
        <v>681</v>
      </c>
      <c r="DL345" s="52" t="s">
        <v>709</v>
      </c>
      <c r="DQ345" s="51" t="s">
        <v>657</v>
      </c>
      <c r="DV345" s="52" t="s">
        <v>124</v>
      </c>
      <c r="EF345" s="51" t="s">
        <v>776</v>
      </c>
      <c r="EP345" s="51" t="s">
        <v>666</v>
      </c>
      <c r="EU345" s="51" t="s">
        <v>700</v>
      </c>
      <c r="FJ345" s="51" t="s">
        <v>3049</v>
      </c>
      <c r="FT345" s="51" t="s">
        <v>666</v>
      </c>
      <c r="FY345" s="51" t="s">
        <v>670</v>
      </c>
      <c r="GD345" s="52">
        <v>0</v>
      </c>
      <c r="GI345" s="51" t="s">
        <v>656</v>
      </c>
      <c r="GN345" s="51" t="s">
        <v>653</v>
      </c>
      <c r="GS345" s="52" t="s">
        <v>684</v>
      </c>
      <c r="GX345" s="52" t="s">
        <v>10195</v>
      </c>
      <c r="HH345" s="51" t="s">
        <v>633</v>
      </c>
      <c r="HW345" s="51" t="s">
        <v>656</v>
      </c>
      <c r="IB345" s="51" t="s">
        <v>787</v>
      </c>
      <c r="IL345" s="51" t="s">
        <v>2066</v>
      </c>
      <c r="IQ345" s="83" t="s">
        <v>11037</v>
      </c>
      <c r="IV345" s="51" t="s">
        <v>651</v>
      </c>
      <c r="JB345" s="51" t="s">
        <v>665</v>
      </c>
      <c r="JF345" s="52" t="s">
        <v>4906</v>
      </c>
      <c r="JK345" s="51" t="s">
        <v>706</v>
      </c>
      <c r="JP345" s="51" t="s">
        <v>184</v>
      </c>
      <c r="KE345" s="51" t="s">
        <v>786</v>
      </c>
    </row>
    <row r="346" spans="1:296" ht="69.5" thickBot="1">
      <c r="F346" s="51" t="s">
        <v>665</v>
      </c>
      <c r="K346" s="52" t="s">
        <v>124</v>
      </c>
      <c r="P346" s="52" t="s">
        <v>4342</v>
      </c>
      <c r="AE346" s="52" t="s">
        <v>693</v>
      </c>
      <c r="AF346"/>
      <c r="AG346"/>
      <c r="AH346"/>
      <c r="AI346"/>
      <c r="AO346" s="52">
        <v>0.13320599999999999</v>
      </c>
      <c r="AT346" s="51" t="s">
        <v>2066</v>
      </c>
      <c r="AY346" s="51" t="s">
        <v>714</v>
      </c>
      <c r="BD346" s="71" t="s">
        <v>7172</v>
      </c>
      <c r="BE346" s="71">
        <v>1.1299999999999999</v>
      </c>
      <c r="BF346" s="71">
        <v>51.41</v>
      </c>
      <c r="BG346" s="71">
        <v>5.45</v>
      </c>
      <c r="BX346" s="51" t="s">
        <v>828</v>
      </c>
      <c r="CM346" s="51" t="s">
        <v>718</v>
      </c>
      <c r="CW346" s="52" t="s">
        <v>689</v>
      </c>
      <c r="DQ346" s="52" t="s">
        <v>124</v>
      </c>
      <c r="EA346" s="51" t="s">
        <v>666</v>
      </c>
      <c r="EF346" s="52" t="s">
        <v>777</v>
      </c>
      <c r="EP346" s="52" t="s">
        <v>2775</v>
      </c>
      <c r="EU346" s="69"/>
      <c r="EV346" s="69" t="s">
        <v>701</v>
      </c>
      <c r="EZ346" s="51" t="s">
        <v>633</v>
      </c>
      <c r="FE346" s="51" t="s">
        <v>655</v>
      </c>
      <c r="FT346" s="52" t="s">
        <v>9454</v>
      </c>
      <c r="FY346" s="69"/>
      <c r="FZ346" s="69" t="s">
        <v>671</v>
      </c>
      <c r="GA346" s="69" t="s">
        <v>672</v>
      </c>
      <c r="GB346" s="69" t="s">
        <v>673</v>
      </c>
      <c r="GI346" s="52" t="s">
        <v>124</v>
      </c>
      <c r="GN346" s="52">
        <v>473.09</v>
      </c>
      <c r="GS346" s="52" t="s">
        <v>690</v>
      </c>
      <c r="HC346" s="51" t="s">
        <v>659</v>
      </c>
      <c r="HH346" s="52" t="s">
        <v>638</v>
      </c>
      <c r="HM346" s="51" t="s">
        <v>98</v>
      </c>
      <c r="HR346" s="51" t="s">
        <v>685</v>
      </c>
      <c r="HW346" s="52">
        <v>0</v>
      </c>
      <c r="IB346" s="52">
        <v>95</v>
      </c>
      <c r="IL346" s="52">
        <v>2.06</v>
      </c>
      <c r="IQ346" s="51" t="s">
        <v>683</v>
      </c>
      <c r="IV346" s="52" t="s">
        <v>2822</v>
      </c>
      <c r="JP346" s="52" t="s">
        <v>236</v>
      </c>
      <c r="JU346" s="51" t="s">
        <v>98</v>
      </c>
      <c r="KE346" s="52">
        <v>100</v>
      </c>
      <c r="KJ346" s="50" t="s">
        <v>737</v>
      </c>
    </row>
    <row r="347" spans="1:296" ht="32.5" thickBot="1">
      <c r="A347" s="51" t="s">
        <v>98</v>
      </c>
      <c r="U347" s="51" t="s">
        <v>683</v>
      </c>
      <c r="Z347" s="51" t="s">
        <v>700</v>
      </c>
      <c r="AE347"/>
      <c r="AF347"/>
      <c r="AG347"/>
      <c r="AH347"/>
      <c r="AI347"/>
      <c r="AY347" s="74" t="s">
        <v>6671</v>
      </c>
      <c r="BD347" s="70" t="s">
        <v>7173</v>
      </c>
      <c r="BE347" s="70">
        <v>2.48</v>
      </c>
      <c r="BF347" s="70">
        <v>53.19</v>
      </c>
      <c r="BG347" s="70">
        <v>6.55</v>
      </c>
      <c r="BI347" s="51" t="s">
        <v>87</v>
      </c>
      <c r="BS347" s="51" t="s">
        <v>2066</v>
      </c>
      <c r="BX347" s="52" t="s">
        <v>8146</v>
      </c>
      <c r="CM347" s="52">
        <v>100</v>
      </c>
      <c r="DL347" s="51" t="s">
        <v>710</v>
      </c>
      <c r="DV347" s="51" t="s">
        <v>98</v>
      </c>
      <c r="EA347" s="52" t="s">
        <v>2058</v>
      </c>
      <c r="EF347" s="52" t="s">
        <v>778</v>
      </c>
      <c r="EK347" s="51" t="s">
        <v>681</v>
      </c>
      <c r="EU347" s="72" t="s">
        <v>72</v>
      </c>
      <c r="EV347" s="70" t="s">
        <v>702</v>
      </c>
      <c r="EZ347" s="52" t="s">
        <v>3812</v>
      </c>
      <c r="FE347" s="52">
        <v>5600</v>
      </c>
      <c r="FJ347" s="51" t="s">
        <v>87</v>
      </c>
      <c r="FO347" s="51" t="s">
        <v>706</v>
      </c>
      <c r="FY347" s="72" t="s">
        <v>675</v>
      </c>
      <c r="FZ347" s="70">
        <v>45715</v>
      </c>
      <c r="GA347" s="70">
        <v>45715</v>
      </c>
      <c r="GB347" s="70">
        <v>45715</v>
      </c>
      <c r="GD347" s="51" t="s">
        <v>656</v>
      </c>
      <c r="GX347" s="51" t="s">
        <v>662</v>
      </c>
      <c r="HM347" s="52" t="s">
        <v>4713</v>
      </c>
      <c r="HR347" s="52" t="s">
        <v>691</v>
      </c>
      <c r="IQ347" s="52" t="s">
        <v>684</v>
      </c>
      <c r="JB347" s="51" t="s">
        <v>9955</v>
      </c>
      <c r="JK347" s="51" t="s">
        <v>707</v>
      </c>
    </row>
    <row r="348" spans="1:296" ht="58" thickBot="1">
      <c r="F348" s="51" t="s">
        <v>661</v>
      </c>
      <c r="K348" s="51" t="s">
        <v>98</v>
      </c>
      <c r="U348" s="52" t="s">
        <v>684</v>
      </c>
      <c r="Z348" s="69"/>
      <c r="AA348" s="69" t="s">
        <v>701</v>
      </c>
      <c r="AE348" s="51" t="s">
        <v>685</v>
      </c>
      <c r="AF348"/>
      <c r="AG348"/>
      <c r="AH348"/>
      <c r="AI348"/>
      <c r="AJ348" s="51" t="s">
        <v>680</v>
      </c>
      <c r="AO348" s="51" t="s">
        <v>98</v>
      </c>
      <c r="AT348" s="51" t="s">
        <v>2067</v>
      </c>
      <c r="BD348" s="71" t="s">
        <v>7174</v>
      </c>
      <c r="BE348" s="71">
        <v>4.72</v>
      </c>
      <c r="BF348" s="71">
        <v>53.19</v>
      </c>
      <c r="BG348" s="71">
        <v>6.55</v>
      </c>
      <c r="BI348" s="52">
        <v>0.26722000000000001</v>
      </c>
      <c r="BN348" s="50" t="s">
        <v>725</v>
      </c>
      <c r="BS348" s="52">
        <v>6205</v>
      </c>
      <c r="BX348" s="52" t="s">
        <v>8147</v>
      </c>
      <c r="CH348" s="51" t="s">
        <v>739</v>
      </c>
      <c r="CM348" s="74" t="s">
        <v>8453</v>
      </c>
      <c r="CW348" s="51" t="s">
        <v>683</v>
      </c>
      <c r="DL348" s="52" t="s">
        <v>711</v>
      </c>
      <c r="DQ348" s="51" t="s">
        <v>658</v>
      </c>
      <c r="EK348" s="52" t="s">
        <v>682</v>
      </c>
      <c r="EP348" s="51" t="s">
        <v>667</v>
      </c>
      <c r="EU348" s="73" t="s">
        <v>703</v>
      </c>
      <c r="EV348" s="71" t="s">
        <v>702</v>
      </c>
      <c r="FJ348" s="52">
        <v>2.58</v>
      </c>
      <c r="FT348" s="51" t="s">
        <v>667</v>
      </c>
      <c r="FY348" s="73" t="s">
        <v>676</v>
      </c>
      <c r="FZ348" s="71">
        <v>0</v>
      </c>
      <c r="GA348" s="71">
        <v>0</v>
      </c>
      <c r="GB348" s="71">
        <v>0</v>
      </c>
      <c r="GD348" s="52">
        <v>0</v>
      </c>
      <c r="GI348" s="51" t="s">
        <v>657</v>
      </c>
      <c r="GN348" s="51" t="s">
        <v>654</v>
      </c>
      <c r="GS348" s="51" t="s">
        <v>685</v>
      </c>
      <c r="HC348" s="51" t="s">
        <v>87</v>
      </c>
      <c r="HH348" s="51" t="s">
        <v>653</v>
      </c>
      <c r="HW348" s="51" t="s">
        <v>657</v>
      </c>
      <c r="IB348" s="51" t="s">
        <v>788</v>
      </c>
      <c r="IL348" s="51" t="s">
        <v>2067</v>
      </c>
      <c r="IV348" s="51" t="s">
        <v>633</v>
      </c>
      <c r="JK348" s="52" t="s">
        <v>72</v>
      </c>
      <c r="JP348" s="51" t="s">
        <v>732</v>
      </c>
      <c r="KE348" s="51" t="s">
        <v>787</v>
      </c>
    </row>
    <row r="349" spans="1:296" ht="32.5" thickBot="1">
      <c r="Z349" s="72" t="s">
        <v>72</v>
      </c>
      <c r="AA349" s="70" t="s">
        <v>702</v>
      </c>
      <c r="AE349" s="52" t="s">
        <v>694</v>
      </c>
      <c r="AF349"/>
      <c r="AG349"/>
      <c r="AH349"/>
      <c r="AI349"/>
      <c r="AO349" s="52" t="s">
        <v>12214</v>
      </c>
      <c r="AY349" s="51" t="s">
        <v>715</v>
      </c>
      <c r="BD349" s="70" t="s">
        <v>7175</v>
      </c>
      <c r="BE349" s="70">
        <v>2.04</v>
      </c>
      <c r="BF349" s="70">
        <v>55.608741000000002</v>
      </c>
      <c r="BG349" s="70">
        <v>12.989938</v>
      </c>
      <c r="BX349" s="52" t="s">
        <v>8148</v>
      </c>
      <c r="CH349" s="52" t="s">
        <v>1354</v>
      </c>
      <c r="CM349" s="74" t="s">
        <v>8454</v>
      </c>
      <c r="CW349" s="52" t="s">
        <v>693</v>
      </c>
      <c r="DQ349" s="52" t="s">
        <v>124</v>
      </c>
      <c r="EA349" s="51" t="s">
        <v>667</v>
      </c>
      <c r="EF349" s="50" t="s">
        <v>780</v>
      </c>
      <c r="EP349" s="52" t="s">
        <v>2777</v>
      </c>
      <c r="EU349" s="72" t="s">
        <v>704</v>
      </c>
      <c r="EV349" s="70" t="s">
        <v>702</v>
      </c>
      <c r="EZ349" s="51" t="s">
        <v>653</v>
      </c>
      <c r="FE349" s="51" t="s">
        <v>656</v>
      </c>
      <c r="FO349" s="51" t="s">
        <v>707</v>
      </c>
      <c r="FT349" s="52" t="s">
        <v>9455</v>
      </c>
      <c r="FY349" s="72" t="s">
        <v>677</v>
      </c>
      <c r="FZ349" s="70">
        <v>0</v>
      </c>
      <c r="GA349" s="70">
        <v>0</v>
      </c>
      <c r="GB349" s="70">
        <v>0</v>
      </c>
      <c r="GI349" s="52" t="s">
        <v>124</v>
      </c>
      <c r="GN349" s="52">
        <v>0</v>
      </c>
      <c r="GS349" s="52" t="s">
        <v>9957</v>
      </c>
      <c r="GX349" s="51" t="s">
        <v>87</v>
      </c>
      <c r="HC349" s="52">
        <v>2.7100000000000002E-3</v>
      </c>
      <c r="HH349" s="52">
        <v>425526</v>
      </c>
      <c r="HR349" s="51" t="s">
        <v>687</v>
      </c>
      <c r="HW349" s="52" t="s">
        <v>124</v>
      </c>
      <c r="IB349" s="52">
        <v>100</v>
      </c>
      <c r="IL349" s="52" t="s">
        <v>3930</v>
      </c>
      <c r="IQ349" s="51" t="s">
        <v>685</v>
      </c>
      <c r="IV349" s="52" t="s">
        <v>638</v>
      </c>
      <c r="JB349" s="51" t="s">
        <v>87</v>
      </c>
      <c r="JF349" s="50" t="s">
        <v>695</v>
      </c>
      <c r="JP349" s="52" t="s">
        <v>5259</v>
      </c>
      <c r="KE349" s="52">
        <v>30</v>
      </c>
      <c r="KJ349" s="50" t="s">
        <v>738</v>
      </c>
    </row>
    <row r="350" spans="1:296" ht="58" thickBot="1">
      <c r="F350" s="51" t="s">
        <v>87</v>
      </c>
      <c r="P350" s="51" t="s">
        <v>681</v>
      </c>
      <c r="U350" s="51" t="s">
        <v>685</v>
      </c>
      <c r="Z350" s="73" t="s">
        <v>703</v>
      </c>
      <c r="AA350" s="71" t="s">
        <v>702</v>
      </c>
      <c r="AE350"/>
      <c r="AF350"/>
      <c r="AG350"/>
      <c r="AH350"/>
      <c r="AI350"/>
      <c r="AJ350" s="51" t="s">
        <v>681</v>
      </c>
      <c r="AT350" s="51" t="s">
        <v>2069</v>
      </c>
      <c r="AY350" s="52" t="s">
        <v>6672</v>
      </c>
      <c r="BD350" s="71" t="s">
        <v>7176</v>
      </c>
      <c r="BE350" s="71">
        <v>0</v>
      </c>
      <c r="BF350" s="71">
        <v>52.06</v>
      </c>
      <c r="BG350" s="71">
        <v>5.09</v>
      </c>
      <c r="BI350" s="51" t="s">
        <v>666</v>
      </c>
      <c r="BS350" s="51" t="s">
        <v>2067</v>
      </c>
      <c r="CW350" s="52" t="s">
        <v>684</v>
      </c>
      <c r="DL350" s="51" t="s">
        <v>712</v>
      </c>
      <c r="EA350" s="52" t="s">
        <v>3816</v>
      </c>
      <c r="EK350" s="51" t="s">
        <v>683</v>
      </c>
      <c r="EU350" s="50" t="s">
        <v>705</v>
      </c>
      <c r="EZ350" s="52">
        <v>934</v>
      </c>
      <c r="FE350" s="52">
        <v>0</v>
      </c>
      <c r="FJ350" s="51" t="s">
        <v>666</v>
      </c>
      <c r="FO350" s="52" t="s">
        <v>72</v>
      </c>
      <c r="FY350" s="73" t="s">
        <v>678</v>
      </c>
      <c r="FZ350" s="71">
        <v>0</v>
      </c>
      <c r="GA350" s="71">
        <v>0</v>
      </c>
      <c r="GB350" s="71">
        <v>0</v>
      </c>
      <c r="GD350" s="51" t="s">
        <v>657</v>
      </c>
      <c r="GX350" s="52">
        <v>0.2495</v>
      </c>
      <c r="HR350" s="52">
        <v>2874</v>
      </c>
      <c r="IQ350" s="52" t="s">
        <v>694</v>
      </c>
      <c r="JB350" s="52">
        <v>13</v>
      </c>
      <c r="JK350" s="51" t="s">
        <v>708</v>
      </c>
      <c r="JU350" s="50" t="s">
        <v>664</v>
      </c>
    </row>
    <row r="351" spans="1:296" ht="32.5" thickBot="1">
      <c r="A351" s="51" t="s">
        <v>651</v>
      </c>
      <c r="F351" s="52">
        <v>9.43</v>
      </c>
      <c r="P351" s="52" t="s">
        <v>4343</v>
      </c>
      <c r="U351" s="52" t="s">
        <v>686</v>
      </c>
      <c r="Z351" s="72" t="s">
        <v>704</v>
      </c>
      <c r="AA351" s="70" t="s">
        <v>702</v>
      </c>
      <c r="AE351" s="51" t="s">
        <v>687</v>
      </c>
      <c r="AF351"/>
      <c r="AG351"/>
      <c r="AH351"/>
      <c r="AI351"/>
      <c r="AJ351" s="52" t="s">
        <v>682</v>
      </c>
      <c r="BD351" s="70" t="s">
        <v>7177</v>
      </c>
      <c r="BE351" s="70">
        <v>0</v>
      </c>
      <c r="BF351" s="70">
        <v>52.1</v>
      </c>
      <c r="BG351" s="70">
        <v>5.0599999999999996</v>
      </c>
      <c r="BI351" s="52" t="s">
        <v>1313</v>
      </c>
      <c r="BN351" s="51" t="s">
        <v>726</v>
      </c>
      <c r="BS351" s="52" t="s">
        <v>8023</v>
      </c>
      <c r="BX351" s="50" t="s">
        <v>829</v>
      </c>
      <c r="CH351" s="50" t="s">
        <v>755</v>
      </c>
      <c r="CW351" s="52" t="s">
        <v>690</v>
      </c>
      <c r="DL351" s="52" t="s">
        <v>713</v>
      </c>
      <c r="DQ351" s="51" t="s">
        <v>98</v>
      </c>
      <c r="DV351" s="50" t="s">
        <v>664</v>
      </c>
      <c r="EK351" s="52" t="s">
        <v>693</v>
      </c>
      <c r="EP351" s="51" t="s">
        <v>98</v>
      </c>
      <c r="FJ351" s="52" t="s">
        <v>4102</v>
      </c>
      <c r="FT351" s="51" t="s">
        <v>98</v>
      </c>
      <c r="FY351" s="50" t="s">
        <v>679</v>
      </c>
      <c r="GD351" s="52">
        <v>0</v>
      </c>
      <c r="GI351" s="51" t="s">
        <v>658</v>
      </c>
      <c r="GN351" s="51" t="s">
        <v>655</v>
      </c>
      <c r="GS351" s="51" t="s">
        <v>687</v>
      </c>
      <c r="HC351" s="51" t="s">
        <v>666</v>
      </c>
      <c r="HH351" s="51" t="s">
        <v>654</v>
      </c>
      <c r="HM351" s="50" t="s">
        <v>695</v>
      </c>
      <c r="HW351" s="51" t="s">
        <v>658</v>
      </c>
      <c r="IB351" s="51" t="s">
        <v>789</v>
      </c>
      <c r="IL351" s="51" t="s">
        <v>2069</v>
      </c>
      <c r="IV351" s="51" t="s">
        <v>653</v>
      </c>
      <c r="JK351" s="52" t="s">
        <v>709</v>
      </c>
      <c r="KE351" s="51" t="s">
        <v>788</v>
      </c>
    </row>
    <row r="352" spans="1:296" ht="17" thickBot="1">
      <c r="A352" s="52" t="s">
        <v>652</v>
      </c>
      <c r="K352" s="51" t="s">
        <v>651</v>
      </c>
      <c r="Z352" s="50" t="s">
        <v>705</v>
      </c>
      <c r="AE352" s="52">
        <v>5849</v>
      </c>
      <c r="AF352"/>
      <c r="AG352"/>
      <c r="AH352"/>
      <c r="AI352"/>
      <c r="AT352" s="51" t="s">
        <v>183</v>
      </c>
      <c r="AY352" s="51" t="s">
        <v>716</v>
      </c>
      <c r="BD352" s="71" t="s">
        <v>7178</v>
      </c>
      <c r="BE352" s="71">
        <v>59.12</v>
      </c>
      <c r="BF352" s="71">
        <v>57.706159999999997</v>
      </c>
      <c r="BG352" s="71">
        <v>11.970148</v>
      </c>
      <c r="BN352" s="52" t="s">
        <v>171</v>
      </c>
      <c r="EA352" s="51" t="s">
        <v>98</v>
      </c>
      <c r="EF352" s="51" t="s">
        <v>781</v>
      </c>
      <c r="EZ352" s="51" t="s">
        <v>654</v>
      </c>
      <c r="FE352" s="51" t="s">
        <v>657</v>
      </c>
      <c r="FO352" s="51" t="s">
        <v>708</v>
      </c>
      <c r="GI352" s="52">
        <v>0</v>
      </c>
      <c r="GN352" s="52">
        <v>473.09</v>
      </c>
      <c r="GS352" s="52">
        <v>335000</v>
      </c>
      <c r="GX352" s="51" t="s">
        <v>666</v>
      </c>
      <c r="HC352" s="52" t="s">
        <v>1609</v>
      </c>
      <c r="HH352" s="52">
        <v>0</v>
      </c>
      <c r="HR352" s="51" t="s">
        <v>688</v>
      </c>
      <c r="HW352" s="52">
        <v>0</v>
      </c>
      <c r="IB352" s="52" t="s">
        <v>10848</v>
      </c>
      <c r="IL352" s="52" t="s">
        <v>3931</v>
      </c>
      <c r="IQ352" s="51" t="s">
        <v>687</v>
      </c>
      <c r="IV352" s="52">
        <v>40887</v>
      </c>
      <c r="JB352" s="51" t="s">
        <v>666</v>
      </c>
      <c r="JF352" s="50" t="s">
        <v>696</v>
      </c>
      <c r="KE352" s="52">
        <v>20</v>
      </c>
      <c r="KJ352" s="51" t="s">
        <v>739</v>
      </c>
    </row>
    <row r="353" spans="1:296" ht="17" thickBot="1">
      <c r="F353" s="51" t="s">
        <v>666</v>
      </c>
      <c r="K353" s="52" t="s">
        <v>662</v>
      </c>
      <c r="P353" s="51" t="s">
        <v>683</v>
      </c>
      <c r="U353" s="51" t="s">
        <v>687</v>
      </c>
      <c r="AE353"/>
      <c r="AF353"/>
      <c r="AG353"/>
      <c r="AH353"/>
      <c r="AI353"/>
      <c r="AJ353" s="51" t="s">
        <v>683</v>
      </c>
      <c r="AO353" s="51" t="s">
        <v>681</v>
      </c>
      <c r="AT353" s="52">
        <v>1.7</v>
      </c>
      <c r="AY353" s="52" t="s">
        <v>6673</v>
      </c>
      <c r="BD353" s="70" t="s">
        <v>7179</v>
      </c>
      <c r="BE353" s="70">
        <v>6.41</v>
      </c>
      <c r="BF353" s="70">
        <v>56.043947000000003</v>
      </c>
      <c r="BG353" s="70">
        <v>12.692596999999999</v>
      </c>
      <c r="BI353" s="51" t="s">
        <v>667</v>
      </c>
      <c r="BS353" s="51" t="s">
        <v>2069</v>
      </c>
      <c r="CM353" s="50" t="s">
        <v>721</v>
      </c>
      <c r="CW353" s="51" t="s">
        <v>685</v>
      </c>
      <c r="DL353" s="51" t="s">
        <v>714</v>
      </c>
      <c r="EK353" s="51" t="s">
        <v>685</v>
      </c>
      <c r="EP353" s="51" t="s">
        <v>662</v>
      </c>
      <c r="EU353" s="51" t="s">
        <v>706</v>
      </c>
      <c r="EZ353" s="52">
        <v>0</v>
      </c>
      <c r="FE353" s="52">
        <v>0</v>
      </c>
      <c r="FJ353" s="51" t="s">
        <v>667</v>
      </c>
      <c r="FO353" s="52" t="s">
        <v>709</v>
      </c>
      <c r="FT353" s="51" t="s">
        <v>1604</v>
      </c>
      <c r="GD353" s="51" t="s">
        <v>658</v>
      </c>
      <c r="GX353" s="52" t="s">
        <v>171</v>
      </c>
      <c r="HR353" s="52">
        <v>0</v>
      </c>
      <c r="IQ353" s="52">
        <v>88800</v>
      </c>
      <c r="JB353" s="52" t="s">
        <v>11956</v>
      </c>
      <c r="JK353" s="51" t="s">
        <v>710</v>
      </c>
      <c r="JP353" s="50" t="s">
        <v>698</v>
      </c>
      <c r="JU353" s="51" t="s">
        <v>665</v>
      </c>
      <c r="KJ353" s="52" t="s">
        <v>1354</v>
      </c>
    </row>
    <row r="354" spans="1:296" ht="24.5" thickBot="1">
      <c r="A354" s="51" t="s">
        <v>633</v>
      </c>
      <c r="F354" s="52" t="s">
        <v>2058</v>
      </c>
      <c r="P354" s="52" t="s">
        <v>4340</v>
      </c>
      <c r="U354" s="52">
        <v>56891</v>
      </c>
      <c r="AE354" s="51" t="s">
        <v>688</v>
      </c>
      <c r="AF354"/>
      <c r="AG354"/>
      <c r="AH354"/>
      <c r="AI354"/>
      <c r="AJ354" s="52" t="s">
        <v>684</v>
      </c>
      <c r="AO354" s="52" t="s">
        <v>2994</v>
      </c>
      <c r="BD354" s="71" t="s">
        <v>7180</v>
      </c>
      <c r="BE354" s="71">
        <v>16.850000000000001</v>
      </c>
      <c r="BF354" s="71">
        <v>58.394542000000001</v>
      </c>
      <c r="BG354" s="71">
        <v>13.860443</v>
      </c>
      <c r="BI354" s="52" t="s">
        <v>7638</v>
      </c>
      <c r="BN354" s="50" t="s">
        <v>737</v>
      </c>
      <c r="BX354" s="51" t="s">
        <v>830</v>
      </c>
      <c r="CH354" s="51" t="s">
        <v>756</v>
      </c>
      <c r="CW354" s="52" t="s">
        <v>691</v>
      </c>
      <c r="DL354" s="74" t="s">
        <v>8915</v>
      </c>
      <c r="DV354" s="51" t="s">
        <v>665</v>
      </c>
      <c r="EA354" s="51" t="s">
        <v>3814</v>
      </c>
      <c r="EF354" s="51" t="s">
        <v>782</v>
      </c>
      <c r="EK354" s="52" t="s">
        <v>3371</v>
      </c>
      <c r="FJ354" s="52" t="s">
        <v>9174</v>
      </c>
      <c r="FY354" s="51" t="s">
        <v>680</v>
      </c>
      <c r="GD354" s="52" t="s">
        <v>124</v>
      </c>
      <c r="GI354" s="51" t="s">
        <v>98</v>
      </c>
      <c r="GN354" s="51" t="s">
        <v>656</v>
      </c>
      <c r="GS354" s="51" t="s">
        <v>688</v>
      </c>
      <c r="HC354" s="51" t="s">
        <v>667</v>
      </c>
      <c r="HH354" s="51" t="s">
        <v>655</v>
      </c>
      <c r="HM354" s="50" t="s">
        <v>696</v>
      </c>
      <c r="HW354" s="51" t="s">
        <v>98</v>
      </c>
      <c r="IB354" s="51" t="s">
        <v>790</v>
      </c>
      <c r="IL354" s="51" t="s">
        <v>183</v>
      </c>
      <c r="IV354" s="51" t="s">
        <v>654</v>
      </c>
      <c r="JK354" s="52" t="s">
        <v>711</v>
      </c>
      <c r="KE354" s="51" t="s">
        <v>789</v>
      </c>
    </row>
    <row r="355" spans="1:296" ht="17" thickBot="1">
      <c r="A355" s="52" t="s">
        <v>638</v>
      </c>
      <c r="K355" s="51" t="s">
        <v>633</v>
      </c>
      <c r="Z355" s="51" t="s">
        <v>706</v>
      </c>
      <c r="AE355" s="52">
        <v>0</v>
      </c>
      <c r="AF355"/>
      <c r="AG355"/>
      <c r="AH355"/>
      <c r="AI355"/>
      <c r="AT355" s="51" t="s">
        <v>184</v>
      </c>
      <c r="AY355" s="51" t="s">
        <v>718</v>
      </c>
      <c r="BD355" s="70" t="s">
        <v>7181</v>
      </c>
      <c r="BE355" s="70">
        <v>10.3</v>
      </c>
      <c r="BF355" s="70">
        <v>57.768827000000002</v>
      </c>
      <c r="BG355" s="70">
        <v>14.177277999999999</v>
      </c>
      <c r="BS355" s="51" t="s">
        <v>183</v>
      </c>
      <c r="CH355" s="52" t="s">
        <v>112</v>
      </c>
      <c r="DQ355" s="50" t="s">
        <v>664</v>
      </c>
      <c r="EF355" s="52" t="s">
        <v>783</v>
      </c>
      <c r="EP355" s="51" t="s">
        <v>87</v>
      </c>
      <c r="EU355" s="51" t="s">
        <v>707</v>
      </c>
      <c r="EZ355" s="51" t="s">
        <v>655</v>
      </c>
      <c r="FE355" s="51" t="s">
        <v>658</v>
      </c>
      <c r="FO355" s="51" t="s">
        <v>710</v>
      </c>
      <c r="FT355" s="51" t="s">
        <v>87</v>
      </c>
      <c r="GI355" s="52" t="s">
        <v>35</v>
      </c>
      <c r="GN355" s="52" t="s">
        <v>124</v>
      </c>
      <c r="GS355" s="52">
        <v>2.7E-4</v>
      </c>
      <c r="GX355" s="51" t="s">
        <v>667</v>
      </c>
      <c r="HC355" s="52" t="s">
        <v>10357</v>
      </c>
      <c r="HH355" s="52">
        <v>0</v>
      </c>
      <c r="HR355" s="51" t="s">
        <v>98</v>
      </c>
      <c r="IB355" s="52" t="s">
        <v>10849</v>
      </c>
      <c r="IL355" s="52">
        <v>6.79</v>
      </c>
      <c r="IQ355" s="51" t="s">
        <v>688</v>
      </c>
      <c r="IV355" s="52">
        <v>0</v>
      </c>
      <c r="JB355" s="51" t="s">
        <v>667</v>
      </c>
      <c r="JF355" s="51" t="s">
        <v>697</v>
      </c>
      <c r="JU355" s="51" t="s">
        <v>11543</v>
      </c>
      <c r="KE355" s="52" t="s">
        <v>12587</v>
      </c>
      <c r="KJ355" s="50" t="s">
        <v>755</v>
      </c>
    </row>
    <row r="356" spans="1:296" ht="17" thickBot="1">
      <c r="F356" s="51" t="s">
        <v>667</v>
      </c>
      <c r="K356" s="52" t="s">
        <v>171</v>
      </c>
      <c r="P356" s="51" t="s">
        <v>685</v>
      </c>
      <c r="U356" s="51" t="s">
        <v>688</v>
      </c>
      <c r="AE356"/>
      <c r="AF356"/>
      <c r="AG356"/>
      <c r="AH356"/>
      <c r="AI356"/>
      <c r="AJ356" s="51" t="s">
        <v>685</v>
      </c>
      <c r="AO356" s="51" t="s">
        <v>683</v>
      </c>
      <c r="AT356" s="52" t="s">
        <v>185</v>
      </c>
      <c r="AY356" s="52">
        <v>100</v>
      </c>
      <c r="BD356" s="71" t="s">
        <v>7182</v>
      </c>
      <c r="BE356" s="71">
        <v>5.8</v>
      </c>
      <c r="BF356" s="71">
        <v>62.385117999999999</v>
      </c>
      <c r="BG356" s="71">
        <v>17.334277</v>
      </c>
      <c r="BI356" s="51" t="s">
        <v>98</v>
      </c>
      <c r="BS356" s="52">
        <v>6.7</v>
      </c>
      <c r="BX356" s="51" t="s">
        <v>831</v>
      </c>
      <c r="CM356" s="51" t="s">
        <v>722</v>
      </c>
      <c r="CW356" s="51" t="s">
        <v>687</v>
      </c>
      <c r="DL356" s="51" t="s">
        <v>715</v>
      </c>
      <c r="DV356" s="51" t="s">
        <v>1605</v>
      </c>
      <c r="EA356" s="51" t="s">
        <v>87</v>
      </c>
      <c r="EK356" s="51" t="s">
        <v>687</v>
      </c>
      <c r="EP356" s="52">
        <v>8.7774999999999999</v>
      </c>
      <c r="EU356" s="52" t="s">
        <v>72</v>
      </c>
      <c r="EZ356" s="52">
        <v>0</v>
      </c>
      <c r="FE356" s="52">
        <v>0</v>
      </c>
      <c r="FJ356" s="51" t="s">
        <v>98</v>
      </c>
      <c r="FO356" s="52" t="s">
        <v>711</v>
      </c>
      <c r="FT356" s="52">
        <v>401.12599999999998</v>
      </c>
      <c r="FY356" s="51" t="s">
        <v>681</v>
      </c>
      <c r="GD356" s="51" t="s">
        <v>98</v>
      </c>
      <c r="GX356" s="52" t="s">
        <v>10194</v>
      </c>
      <c r="HR356" s="52" t="s">
        <v>10680</v>
      </c>
      <c r="IQ356" s="52">
        <v>0</v>
      </c>
      <c r="JB356" s="52" t="s">
        <v>10357</v>
      </c>
      <c r="JK356" s="51" t="s">
        <v>712</v>
      </c>
      <c r="JP356" s="50" t="s">
        <v>699</v>
      </c>
    </row>
    <row r="357" spans="1:296" ht="17" thickBot="1">
      <c r="A357" s="51" t="s">
        <v>653</v>
      </c>
      <c r="F357" s="52" t="s">
        <v>1150</v>
      </c>
      <c r="P357" s="52" t="s">
        <v>4341</v>
      </c>
      <c r="U357" s="52">
        <v>0.46</v>
      </c>
      <c r="Z357" s="51" t="s">
        <v>707</v>
      </c>
      <c r="AE357" s="51" t="s">
        <v>98</v>
      </c>
      <c r="AF357"/>
      <c r="AG357"/>
      <c r="AH357"/>
      <c r="AI357"/>
      <c r="AJ357" s="52" t="s">
        <v>686</v>
      </c>
      <c r="AO357" s="52" t="s">
        <v>693</v>
      </c>
      <c r="BD357" s="70" t="s">
        <v>7183</v>
      </c>
      <c r="BE357" s="70">
        <v>0</v>
      </c>
      <c r="BF357" s="70">
        <v>59.609912000000001</v>
      </c>
      <c r="BG357" s="70">
        <v>16.551352999999999</v>
      </c>
      <c r="BI357" s="52" t="s">
        <v>7640</v>
      </c>
      <c r="BN357" s="50" t="s">
        <v>738</v>
      </c>
      <c r="BX357" s="52" t="s">
        <v>4558</v>
      </c>
      <c r="CH357" s="50" t="s">
        <v>771</v>
      </c>
      <c r="CW357" s="52">
        <v>3170</v>
      </c>
      <c r="DL357" s="52" t="s">
        <v>8916</v>
      </c>
      <c r="EA357" s="52">
        <v>17.2</v>
      </c>
      <c r="EF357" s="51" t="s">
        <v>784</v>
      </c>
      <c r="EK357" s="52">
        <v>1690</v>
      </c>
      <c r="FY357" s="52" t="s">
        <v>3581</v>
      </c>
      <c r="GD357" s="52" t="s">
        <v>5622</v>
      </c>
      <c r="GN357" s="51" t="s">
        <v>657</v>
      </c>
      <c r="GS357" s="51" t="s">
        <v>98</v>
      </c>
      <c r="HC357" s="51" t="s">
        <v>98</v>
      </c>
      <c r="HH357" s="51" t="s">
        <v>656</v>
      </c>
      <c r="HM357" s="51" t="s">
        <v>697</v>
      </c>
      <c r="IB357" s="51" t="s">
        <v>98</v>
      </c>
      <c r="IL357" s="51" t="s">
        <v>184</v>
      </c>
      <c r="IV357" s="51" t="s">
        <v>655</v>
      </c>
      <c r="JF357" s="51" t="s">
        <v>1012</v>
      </c>
      <c r="JK357" s="52" t="s">
        <v>1337</v>
      </c>
      <c r="JU357" s="51" t="s">
        <v>87</v>
      </c>
      <c r="KE357" s="51" t="s">
        <v>790</v>
      </c>
    </row>
    <row r="358" spans="1:296" ht="15" thickBot="1">
      <c r="A358" s="52">
        <v>110863</v>
      </c>
      <c r="K358" s="51" t="s">
        <v>653</v>
      </c>
      <c r="Z358" s="52" t="s">
        <v>72</v>
      </c>
      <c r="AE358"/>
      <c r="AF358"/>
      <c r="AG358"/>
      <c r="AH358"/>
      <c r="AI358"/>
      <c r="AO358" s="52" t="s">
        <v>684</v>
      </c>
      <c r="AT358" s="51" t="s">
        <v>732</v>
      </c>
      <c r="BD358" s="71" t="s">
        <v>7184</v>
      </c>
      <c r="BE358" s="71">
        <v>0</v>
      </c>
      <c r="BF358" s="71">
        <v>60.67306</v>
      </c>
      <c r="BG358" s="71">
        <v>17.140101999999999</v>
      </c>
      <c r="BS358" s="51" t="s">
        <v>184</v>
      </c>
      <c r="CM358" s="51" t="s">
        <v>707</v>
      </c>
      <c r="DQ358" s="51" t="s">
        <v>665</v>
      </c>
      <c r="DV358" s="51" t="s">
        <v>87</v>
      </c>
      <c r="EF358" s="52" t="s">
        <v>1813</v>
      </c>
      <c r="EP358" s="51" t="s">
        <v>666</v>
      </c>
      <c r="EU358" s="51" t="s">
        <v>708</v>
      </c>
      <c r="EZ358" s="51" t="s">
        <v>656</v>
      </c>
      <c r="FE358" s="51" t="s">
        <v>98</v>
      </c>
      <c r="FJ358" s="51" t="s">
        <v>1606</v>
      </c>
      <c r="FO358" s="51" t="s">
        <v>712</v>
      </c>
      <c r="FT358" s="51" t="s">
        <v>666</v>
      </c>
      <c r="GN358" s="52" t="s">
        <v>124</v>
      </c>
      <c r="GS358" s="52" t="s">
        <v>9958</v>
      </c>
      <c r="GX358" s="51" t="s">
        <v>98</v>
      </c>
      <c r="HH358" s="52">
        <v>0</v>
      </c>
      <c r="HW358" s="51" t="s">
        <v>651</v>
      </c>
      <c r="IL358" s="52" t="s">
        <v>185</v>
      </c>
      <c r="IQ358" s="51" t="s">
        <v>98</v>
      </c>
      <c r="IV358" s="52">
        <v>0</v>
      </c>
      <c r="JB358" s="51" t="s">
        <v>98</v>
      </c>
      <c r="JF358" s="52" t="s">
        <v>2065</v>
      </c>
      <c r="JU358" s="52">
        <v>2.71</v>
      </c>
      <c r="KE358" s="52" t="s">
        <v>12588</v>
      </c>
      <c r="KJ358" s="51" t="s">
        <v>756</v>
      </c>
    </row>
    <row r="359" spans="1:296" ht="16.5" thickBot="1">
      <c r="F359" s="51" t="s">
        <v>98</v>
      </c>
      <c r="K359" s="52">
        <v>82079</v>
      </c>
      <c r="P359" s="51" t="s">
        <v>687</v>
      </c>
      <c r="U359" s="51" t="s">
        <v>98</v>
      </c>
      <c r="AE359"/>
      <c r="AF359"/>
      <c r="AG359"/>
      <c r="AH359"/>
      <c r="AI359"/>
      <c r="AJ359" s="51" t="s">
        <v>687</v>
      </c>
      <c r="AT359" s="52" t="s">
        <v>6418</v>
      </c>
      <c r="BD359" s="70" t="s">
        <v>7185</v>
      </c>
      <c r="BE359" s="70">
        <v>0</v>
      </c>
      <c r="BF359" s="70">
        <v>63.827159000000002</v>
      </c>
      <c r="BG359" s="70">
        <v>20.272960000000001</v>
      </c>
      <c r="BI359" s="51" t="s">
        <v>652</v>
      </c>
      <c r="BS359" s="52" t="s">
        <v>185</v>
      </c>
      <c r="BX359" s="51" t="s">
        <v>833</v>
      </c>
      <c r="CM359" s="52" t="s">
        <v>3384</v>
      </c>
      <c r="CW359" s="51" t="s">
        <v>688</v>
      </c>
      <c r="DL359" s="51" t="s">
        <v>716</v>
      </c>
      <c r="DV359" s="52">
        <v>2.27</v>
      </c>
      <c r="EA359" s="51" t="s">
        <v>666</v>
      </c>
      <c r="EK359" s="51" t="s">
        <v>688</v>
      </c>
      <c r="EP359" s="52" t="s">
        <v>2058</v>
      </c>
      <c r="EU359" s="52" t="s">
        <v>709</v>
      </c>
      <c r="EZ359" s="52">
        <v>0</v>
      </c>
      <c r="FO359" s="52" t="s">
        <v>1337</v>
      </c>
      <c r="FT359" s="52" t="s">
        <v>9456</v>
      </c>
      <c r="FY359" s="51" t="s">
        <v>683</v>
      </c>
      <c r="GI359" s="51" t="s">
        <v>651</v>
      </c>
      <c r="GX359" s="52" t="s">
        <v>10195</v>
      </c>
      <c r="HC359" s="51" t="s">
        <v>661</v>
      </c>
      <c r="HM359" s="51" t="s">
        <v>1012</v>
      </c>
      <c r="HW359" s="52" t="s">
        <v>2822</v>
      </c>
      <c r="IQ359" s="52" t="s">
        <v>11038</v>
      </c>
      <c r="JK359" s="51" t="s">
        <v>714</v>
      </c>
      <c r="JP359" s="51" t="s">
        <v>700</v>
      </c>
      <c r="KJ359" s="52" t="s">
        <v>112</v>
      </c>
    </row>
    <row r="360" spans="1:296" ht="35" thickBot="1">
      <c r="A360" s="51" t="s">
        <v>654</v>
      </c>
      <c r="P360" s="52">
        <v>167975</v>
      </c>
      <c r="U360" s="52" t="s">
        <v>5430</v>
      </c>
      <c r="Z360" s="51" t="s">
        <v>708</v>
      </c>
      <c r="AE360"/>
      <c r="AF360"/>
      <c r="AG360"/>
      <c r="AH360"/>
      <c r="AI360"/>
      <c r="AJ360" s="52">
        <v>236495</v>
      </c>
      <c r="AO360" s="51" t="s">
        <v>685</v>
      </c>
      <c r="AY360" s="51" t="s">
        <v>707</v>
      </c>
      <c r="BD360" s="71" t="s">
        <v>7186</v>
      </c>
      <c r="BE360" s="71">
        <v>0</v>
      </c>
      <c r="BF360" s="71">
        <v>60.628624000000002</v>
      </c>
      <c r="BG360" s="71">
        <v>16.784393999999999</v>
      </c>
      <c r="BN360" s="51" t="s">
        <v>739</v>
      </c>
      <c r="BX360" s="52" t="s">
        <v>711</v>
      </c>
      <c r="CH360" s="51" t="s">
        <v>772</v>
      </c>
      <c r="CW360" s="52">
        <v>0</v>
      </c>
      <c r="DL360" s="52" t="s">
        <v>5447</v>
      </c>
      <c r="DQ360" s="51" t="s">
        <v>1308</v>
      </c>
      <c r="EA360" s="52" t="s">
        <v>2061</v>
      </c>
      <c r="EF360" s="51" t="s">
        <v>786</v>
      </c>
      <c r="EK360" s="52">
        <v>0</v>
      </c>
      <c r="FJ360" s="51" t="s">
        <v>87</v>
      </c>
      <c r="FY360" s="52" t="s">
        <v>693</v>
      </c>
      <c r="GI360" s="52" t="s">
        <v>9779</v>
      </c>
      <c r="GN360" s="51" t="s">
        <v>658</v>
      </c>
      <c r="HH360" s="51" t="s">
        <v>657</v>
      </c>
      <c r="HM360" s="52" t="s">
        <v>3051</v>
      </c>
      <c r="HR360" s="51" t="s">
        <v>681</v>
      </c>
      <c r="IL360" s="51" t="s">
        <v>732</v>
      </c>
      <c r="IV360" s="51" t="s">
        <v>656</v>
      </c>
      <c r="JB360" s="51" t="s">
        <v>663</v>
      </c>
      <c r="JF360" s="51" t="s">
        <v>2066</v>
      </c>
      <c r="JK360" s="74" t="s">
        <v>11438</v>
      </c>
      <c r="JP360" s="126"/>
      <c r="JQ360" s="69" t="s">
        <v>701</v>
      </c>
      <c r="JU360" s="51" t="s">
        <v>666</v>
      </c>
      <c r="KE360" s="51" t="s">
        <v>98</v>
      </c>
    </row>
    <row r="361" spans="1:296" ht="32.5" thickBot="1">
      <c r="A361" s="52">
        <v>0</v>
      </c>
      <c r="F361" s="51" t="s">
        <v>2056</v>
      </c>
      <c r="K361" s="51" t="s">
        <v>654</v>
      </c>
      <c r="Z361" s="52" t="s">
        <v>709</v>
      </c>
      <c r="AE361" s="51" t="s">
        <v>681</v>
      </c>
      <c r="AF361"/>
      <c r="AG361"/>
      <c r="AH361"/>
      <c r="AI361"/>
      <c r="AO361" s="52" t="s">
        <v>12215</v>
      </c>
      <c r="AY361" s="52" t="s">
        <v>720</v>
      </c>
      <c r="BD361" s="70" t="s">
        <v>7187</v>
      </c>
      <c r="BE361" s="70">
        <v>0</v>
      </c>
      <c r="BF361" s="70">
        <v>58.588999999999999</v>
      </c>
      <c r="BG361" s="70">
        <v>16.182922999999999</v>
      </c>
      <c r="BI361" s="51" t="s">
        <v>87</v>
      </c>
      <c r="BN361" s="52" t="s">
        <v>1354</v>
      </c>
      <c r="BS361" s="51" t="s">
        <v>732</v>
      </c>
      <c r="CH361" s="52" t="s">
        <v>773</v>
      </c>
      <c r="CM361" s="51" t="s">
        <v>708</v>
      </c>
      <c r="DV361" s="51" t="s">
        <v>666</v>
      </c>
      <c r="EF361" s="52">
        <v>70</v>
      </c>
      <c r="EP361" s="51" t="s">
        <v>667</v>
      </c>
      <c r="EU361" s="51" t="s">
        <v>710</v>
      </c>
      <c r="EZ361" s="51" t="s">
        <v>657</v>
      </c>
      <c r="FJ361" s="52">
        <v>2.4900000000000002</v>
      </c>
      <c r="FO361" s="51" t="s">
        <v>714</v>
      </c>
      <c r="FT361" s="51" t="s">
        <v>667</v>
      </c>
      <c r="FY361" s="52" t="s">
        <v>684</v>
      </c>
      <c r="GD361" s="51" t="s">
        <v>651</v>
      </c>
      <c r="GN361" s="52" t="s">
        <v>124</v>
      </c>
      <c r="GX361" s="51" t="s">
        <v>652</v>
      </c>
      <c r="HC361" s="51" t="s">
        <v>87</v>
      </c>
      <c r="HH361" s="52">
        <v>0</v>
      </c>
      <c r="HR361" s="52" t="s">
        <v>3581</v>
      </c>
      <c r="HW361" s="51" t="s">
        <v>633</v>
      </c>
      <c r="IB361" s="50" t="s">
        <v>798</v>
      </c>
      <c r="IL361" s="52" t="s">
        <v>3955</v>
      </c>
      <c r="IV361" s="52" t="s">
        <v>124</v>
      </c>
      <c r="JP361" s="127" t="s">
        <v>72</v>
      </c>
      <c r="JQ361" s="70" t="s">
        <v>702</v>
      </c>
      <c r="JU361" s="52" t="s">
        <v>2824</v>
      </c>
      <c r="KJ361" s="50" t="s">
        <v>771</v>
      </c>
    </row>
    <row r="362" spans="1:296" ht="58" thickBot="1">
      <c r="K362" s="52">
        <v>0</v>
      </c>
      <c r="P362" s="51" t="s">
        <v>688</v>
      </c>
      <c r="AE362" s="52" t="s">
        <v>3581</v>
      </c>
      <c r="AF362"/>
      <c r="AG362"/>
      <c r="AH362"/>
      <c r="AI362"/>
      <c r="AJ362" s="51" t="s">
        <v>688</v>
      </c>
      <c r="BD362" s="71" t="s">
        <v>7188</v>
      </c>
      <c r="BE362" s="71">
        <v>0</v>
      </c>
      <c r="BF362" s="71">
        <v>58.588999999999999</v>
      </c>
      <c r="BG362" s="71">
        <v>16.182922999999999</v>
      </c>
      <c r="BI362" s="52">
        <v>0.1842</v>
      </c>
      <c r="BS362" s="52" t="s">
        <v>8024</v>
      </c>
      <c r="BX362" s="51" t="s">
        <v>835</v>
      </c>
      <c r="CM362" s="52" t="s">
        <v>709</v>
      </c>
      <c r="CW362" s="51" t="s">
        <v>98</v>
      </c>
      <c r="DL362" s="51" t="s">
        <v>718</v>
      </c>
      <c r="DQ362" s="51" t="s">
        <v>87</v>
      </c>
      <c r="DV362" s="52" t="s">
        <v>1607</v>
      </c>
      <c r="EA362" s="51" t="s">
        <v>667</v>
      </c>
      <c r="EK362" s="51" t="s">
        <v>98</v>
      </c>
      <c r="EP362" s="52" t="s">
        <v>2778</v>
      </c>
      <c r="EU362" s="52" t="s">
        <v>711</v>
      </c>
      <c r="EZ362" s="52" t="s">
        <v>124</v>
      </c>
      <c r="FE362" s="51" t="s">
        <v>651</v>
      </c>
      <c r="FO362" s="74" t="s">
        <v>9292</v>
      </c>
      <c r="FT362" s="52" t="s">
        <v>9455</v>
      </c>
      <c r="FY362" s="52" t="s">
        <v>690</v>
      </c>
      <c r="GD362" s="52" t="s">
        <v>5623</v>
      </c>
      <c r="GI362" s="51" t="s">
        <v>633</v>
      </c>
      <c r="GS362" s="50" t="s">
        <v>695</v>
      </c>
      <c r="HC362" s="52">
        <v>2.5999999999999999E-3</v>
      </c>
      <c r="HM362" s="51" t="s">
        <v>2066</v>
      </c>
      <c r="HW362" s="52" t="s">
        <v>1307</v>
      </c>
      <c r="JB362" s="51" t="s">
        <v>87</v>
      </c>
      <c r="JF362" s="51" t="s">
        <v>2067</v>
      </c>
      <c r="JK362" s="51" t="s">
        <v>715</v>
      </c>
      <c r="JP362" s="130" t="s">
        <v>703</v>
      </c>
      <c r="JQ362" s="71" t="s">
        <v>702</v>
      </c>
    </row>
    <row r="363" spans="1:296" ht="32.5" thickBot="1">
      <c r="A363" s="51" t="s">
        <v>655</v>
      </c>
      <c r="F363" s="51" t="s">
        <v>87</v>
      </c>
      <c r="P363" s="52">
        <v>0</v>
      </c>
      <c r="Z363" s="51" t="s">
        <v>710</v>
      </c>
      <c r="AE363"/>
      <c r="AF363"/>
      <c r="AG363"/>
      <c r="AH363"/>
      <c r="AI363"/>
      <c r="AJ363" s="52">
        <v>0</v>
      </c>
      <c r="AO363" s="51" t="s">
        <v>687</v>
      </c>
      <c r="AT363" s="51" t="s">
        <v>1012</v>
      </c>
      <c r="AY363" s="51" t="s">
        <v>708</v>
      </c>
      <c r="BD363" s="70" t="s">
        <v>7189</v>
      </c>
      <c r="BE363" s="70">
        <v>0</v>
      </c>
      <c r="BF363" s="70">
        <v>65.579779000000002</v>
      </c>
      <c r="BG363" s="70">
        <v>22.138901000000001</v>
      </c>
      <c r="BN363" s="50" t="s">
        <v>755</v>
      </c>
      <c r="BX363" s="74" t="s">
        <v>8149</v>
      </c>
      <c r="CH363" s="50" t="s">
        <v>774</v>
      </c>
      <c r="CW363" s="52" t="s">
        <v>8723</v>
      </c>
      <c r="DL363" s="52">
        <v>100</v>
      </c>
      <c r="DQ363" s="52">
        <v>2.9999999999999997E-4</v>
      </c>
      <c r="EA363" s="52" t="s">
        <v>3815</v>
      </c>
      <c r="EF363" s="51" t="s">
        <v>787</v>
      </c>
      <c r="EK363" s="52" t="s">
        <v>3372</v>
      </c>
      <c r="FE363" s="52" t="s">
        <v>1604</v>
      </c>
      <c r="FJ363" s="51" t="s">
        <v>666</v>
      </c>
      <c r="GI363" s="52" t="s">
        <v>1307</v>
      </c>
      <c r="GN363" s="51" t="s">
        <v>98</v>
      </c>
      <c r="GX363" s="51" t="s">
        <v>87</v>
      </c>
      <c r="HH363" s="51" t="s">
        <v>658</v>
      </c>
      <c r="HM363" s="52">
        <v>0.9</v>
      </c>
      <c r="HR363" s="51" t="s">
        <v>683</v>
      </c>
      <c r="IQ363" s="51" t="s">
        <v>681</v>
      </c>
      <c r="IV363" s="51" t="s">
        <v>657</v>
      </c>
      <c r="JB363" s="52">
        <v>23</v>
      </c>
      <c r="JK363" s="52" t="s">
        <v>11439</v>
      </c>
      <c r="JP363" s="127" t="s">
        <v>704</v>
      </c>
      <c r="JQ363" s="70" t="s">
        <v>702</v>
      </c>
      <c r="JU363" s="51" t="s">
        <v>667</v>
      </c>
    </row>
    <row r="364" spans="1:296" ht="17" thickBot="1">
      <c r="A364" s="52">
        <v>110863</v>
      </c>
      <c r="F364" s="52">
        <v>2.48</v>
      </c>
      <c r="K364" s="51" t="s">
        <v>655</v>
      </c>
      <c r="U364" s="51" t="s">
        <v>681</v>
      </c>
      <c r="Z364" s="52" t="s">
        <v>711</v>
      </c>
      <c r="AE364" s="51" t="s">
        <v>683</v>
      </c>
      <c r="AF364"/>
      <c r="AG364"/>
      <c r="AH364"/>
      <c r="AI364"/>
      <c r="AO364" s="52">
        <v>1274.8399999999999</v>
      </c>
      <c r="AT364" s="52" t="s">
        <v>6419</v>
      </c>
      <c r="AY364" s="52" t="s">
        <v>709</v>
      </c>
      <c r="BD364" s="71" t="s">
        <v>7190</v>
      </c>
      <c r="BE364" s="71">
        <v>0</v>
      </c>
      <c r="BF364" s="71">
        <v>14.55</v>
      </c>
      <c r="BG364" s="71">
        <v>121.05</v>
      </c>
      <c r="BI364" s="51" t="s">
        <v>666</v>
      </c>
      <c r="CM364" s="51" t="s">
        <v>710</v>
      </c>
      <c r="DV364" s="51" t="s">
        <v>667</v>
      </c>
      <c r="EP364" s="51" t="s">
        <v>98</v>
      </c>
      <c r="EU364" s="51" t="s">
        <v>712</v>
      </c>
      <c r="EZ364" s="51" t="s">
        <v>658</v>
      </c>
      <c r="FJ364" s="52" t="s">
        <v>4102</v>
      </c>
      <c r="FO364" s="51" t="s">
        <v>715</v>
      </c>
      <c r="FT364" s="51" t="s">
        <v>98</v>
      </c>
      <c r="FY364" s="51" t="s">
        <v>685</v>
      </c>
      <c r="GD364" s="51" t="s">
        <v>633</v>
      </c>
      <c r="GN364" s="52" t="s">
        <v>3576</v>
      </c>
      <c r="GX364" s="52">
        <v>0.20200000000000001</v>
      </c>
      <c r="HC364" s="51" t="s">
        <v>666</v>
      </c>
      <c r="HH364" s="52" t="s">
        <v>124</v>
      </c>
      <c r="HR364" s="52" t="s">
        <v>10681</v>
      </c>
      <c r="HW364" s="51" t="s">
        <v>653</v>
      </c>
      <c r="IB364" s="51" t="s">
        <v>799</v>
      </c>
      <c r="IQ364" s="52" t="s">
        <v>692</v>
      </c>
      <c r="IV364" s="52" t="s">
        <v>124</v>
      </c>
      <c r="JF364" s="51" t="s">
        <v>2069</v>
      </c>
      <c r="JP364" s="50" t="s">
        <v>705</v>
      </c>
      <c r="JU364" s="52" t="s">
        <v>11544</v>
      </c>
      <c r="KE364" s="50" t="s">
        <v>806</v>
      </c>
      <c r="KJ364" s="51" t="s">
        <v>772</v>
      </c>
    </row>
    <row r="365" spans="1:296" ht="17" thickBot="1">
      <c r="K365" s="52">
        <v>82079</v>
      </c>
      <c r="P365" s="51" t="s">
        <v>98</v>
      </c>
      <c r="U365" s="52" t="s">
        <v>1322</v>
      </c>
      <c r="AE365" s="52" t="s">
        <v>684</v>
      </c>
      <c r="AF365"/>
      <c r="AG365"/>
      <c r="AH365"/>
      <c r="AI365"/>
      <c r="AJ365" s="51" t="s">
        <v>98</v>
      </c>
      <c r="BD365" s="70" t="s">
        <v>7191</v>
      </c>
      <c r="BE365" s="70">
        <v>237.61</v>
      </c>
      <c r="BF365" s="70">
        <v>47.417724999999997</v>
      </c>
      <c r="BG365" s="70">
        <v>8.5588029999999993</v>
      </c>
      <c r="BI365" s="52" t="s">
        <v>7354</v>
      </c>
      <c r="BX365" s="51" t="s">
        <v>836</v>
      </c>
      <c r="CM365" s="52" t="s">
        <v>711</v>
      </c>
      <c r="DQ365" s="51" t="s">
        <v>666</v>
      </c>
      <c r="DV365" s="52" t="s">
        <v>1608</v>
      </c>
      <c r="EA365" s="51" t="s">
        <v>98</v>
      </c>
      <c r="EF365" s="51" t="s">
        <v>788</v>
      </c>
      <c r="EP365" s="52" t="s">
        <v>2779</v>
      </c>
      <c r="EU365" s="52" t="s">
        <v>713</v>
      </c>
      <c r="EZ365" s="52" t="s">
        <v>124</v>
      </c>
      <c r="FE365" s="51" t="s">
        <v>633</v>
      </c>
      <c r="FO365" s="52" t="s">
        <v>9293</v>
      </c>
      <c r="FY365" s="52" t="s">
        <v>694</v>
      </c>
      <c r="GD365" s="52" t="s">
        <v>1307</v>
      </c>
      <c r="GI365" s="51" t="s">
        <v>653</v>
      </c>
      <c r="GS365" s="50" t="s">
        <v>696</v>
      </c>
      <c r="HC365" s="52" t="s">
        <v>1609</v>
      </c>
      <c r="HM365" s="51" t="s">
        <v>2067</v>
      </c>
      <c r="HW365" s="52">
        <v>249271</v>
      </c>
      <c r="IL365" s="50" t="s">
        <v>698</v>
      </c>
      <c r="JB365" s="51" t="s">
        <v>666</v>
      </c>
      <c r="JK365" s="51" t="s">
        <v>716</v>
      </c>
      <c r="KJ365" s="52" t="s">
        <v>132</v>
      </c>
    </row>
    <row r="366" spans="1:296" ht="17" thickBot="1">
      <c r="A366" s="51" t="s">
        <v>656</v>
      </c>
      <c r="F366" s="51" t="s">
        <v>666</v>
      </c>
      <c r="P366" s="52" t="s">
        <v>4344</v>
      </c>
      <c r="Z366" s="51" t="s">
        <v>712</v>
      </c>
      <c r="AE366" s="52" t="s">
        <v>690</v>
      </c>
      <c r="AF366"/>
      <c r="AG366"/>
      <c r="AH366"/>
      <c r="AI366"/>
      <c r="AJ366" s="52" t="s">
        <v>6207</v>
      </c>
      <c r="AO366" s="51" t="s">
        <v>688</v>
      </c>
      <c r="AT366" s="51" t="s">
        <v>2066</v>
      </c>
      <c r="AY366" s="51" t="s">
        <v>710</v>
      </c>
      <c r="BD366" s="71" t="s">
        <v>7192</v>
      </c>
      <c r="BE366" s="71">
        <v>0</v>
      </c>
      <c r="BF366" s="71">
        <v>50.09</v>
      </c>
      <c r="BG366" s="71">
        <v>19.97</v>
      </c>
      <c r="BN366" s="51" t="s">
        <v>756</v>
      </c>
      <c r="BS366" s="51" t="s">
        <v>1012</v>
      </c>
      <c r="BX366" s="52" t="s">
        <v>8150</v>
      </c>
      <c r="CH366" s="50" t="s">
        <v>775</v>
      </c>
      <c r="DQ366" s="52" t="s">
        <v>1313</v>
      </c>
      <c r="FE366" s="52" t="s">
        <v>638</v>
      </c>
      <c r="FJ366" s="51" t="s">
        <v>667</v>
      </c>
      <c r="FT366" s="51" t="s">
        <v>660</v>
      </c>
      <c r="GI366" s="52">
        <v>34667</v>
      </c>
      <c r="GX366" s="51" t="s">
        <v>666</v>
      </c>
      <c r="HH366" s="51" t="s">
        <v>98</v>
      </c>
      <c r="HM366" s="52" t="s">
        <v>4714</v>
      </c>
      <c r="HR366" s="51" t="s">
        <v>685</v>
      </c>
      <c r="IB366" s="51" t="s">
        <v>782</v>
      </c>
      <c r="IQ366" s="83" t="s">
        <v>11039</v>
      </c>
      <c r="IV366" s="51" t="s">
        <v>658</v>
      </c>
      <c r="JB366" s="52" t="s">
        <v>11956</v>
      </c>
      <c r="JF366" s="51" t="s">
        <v>183</v>
      </c>
      <c r="JK366" s="52" t="s">
        <v>717</v>
      </c>
      <c r="JU366" s="51" t="s">
        <v>98</v>
      </c>
    </row>
    <row r="367" spans="1:296" ht="17" thickBot="1">
      <c r="A367" s="52" t="s">
        <v>124</v>
      </c>
      <c r="F367" s="52" t="s">
        <v>2059</v>
      </c>
      <c r="K367" s="51" t="s">
        <v>656</v>
      </c>
      <c r="U367" s="51" t="s">
        <v>683</v>
      </c>
      <c r="Z367" s="52" t="s">
        <v>713</v>
      </c>
      <c r="AE367"/>
      <c r="AF367"/>
      <c r="AG367"/>
      <c r="AH367"/>
      <c r="AI367"/>
      <c r="AO367" s="52">
        <v>0</v>
      </c>
      <c r="AY367" s="52" t="s">
        <v>711</v>
      </c>
      <c r="BD367" s="70" t="s">
        <v>7193</v>
      </c>
      <c r="BE367" s="70">
        <v>0</v>
      </c>
      <c r="BF367" s="70">
        <v>47.552402000000001</v>
      </c>
      <c r="BG367" s="70">
        <v>7.5914239999999999</v>
      </c>
      <c r="BI367" s="51" t="s">
        <v>667</v>
      </c>
      <c r="BN367" s="52" t="s">
        <v>132</v>
      </c>
      <c r="BS367" s="52" t="s">
        <v>2065</v>
      </c>
      <c r="CM367" s="51" t="s">
        <v>714</v>
      </c>
      <c r="CW367" s="51" t="s">
        <v>681</v>
      </c>
      <c r="DL367" s="51" t="s">
        <v>707</v>
      </c>
      <c r="DV367" s="51" t="s">
        <v>98</v>
      </c>
      <c r="EA367" s="51" t="s">
        <v>36</v>
      </c>
      <c r="EF367" s="51" t="s">
        <v>789</v>
      </c>
      <c r="EK367" s="51" t="s">
        <v>681</v>
      </c>
      <c r="EP367" s="51" t="s">
        <v>652</v>
      </c>
      <c r="EU367" s="51" t="s">
        <v>714</v>
      </c>
      <c r="EZ367" s="51" t="s">
        <v>98</v>
      </c>
      <c r="FJ367" s="52" t="s">
        <v>9174</v>
      </c>
      <c r="FO367" s="51" t="s">
        <v>716</v>
      </c>
      <c r="FY367" s="51" t="s">
        <v>687</v>
      </c>
      <c r="GD367" s="51" t="s">
        <v>653</v>
      </c>
      <c r="GX367" s="52" t="s">
        <v>1313</v>
      </c>
      <c r="HC367" s="51" t="s">
        <v>667</v>
      </c>
      <c r="HR367" s="52" t="s">
        <v>694</v>
      </c>
      <c r="HW367" s="51" t="s">
        <v>654</v>
      </c>
      <c r="IB367" s="52" t="s">
        <v>1665</v>
      </c>
      <c r="IQ367" s="51" t="s">
        <v>683</v>
      </c>
      <c r="IV367" s="52">
        <v>0</v>
      </c>
      <c r="JP367" s="51" t="s">
        <v>706</v>
      </c>
      <c r="KE367" s="51" t="s">
        <v>807</v>
      </c>
      <c r="KJ367" s="50" t="s">
        <v>1640</v>
      </c>
    </row>
    <row r="368" spans="1:296" ht="17" thickBot="1">
      <c r="K368" s="52" t="s">
        <v>124</v>
      </c>
      <c r="U368" s="52" t="s">
        <v>684</v>
      </c>
      <c r="AE368" s="51" t="s">
        <v>685</v>
      </c>
      <c r="AF368"/>
      <c r="AG368"/>
      <c r="AH368"/>
      <c r="AI368"/>
      <c r="AT368" s="51" t="s">
        <v>2067</v>
      </c>
      <c r="BD368" s="71" t="s">
        <v>7194</v>
      </c>
      <c r="BE368" s="71">
        <v>0</v>
      </c>
      <c r="BF368" s="71">
        <v>46.219366999999998</v>
      </c>
      <c r="BG368" s="71">
        <v>6.113022</v>
      </c>
      <c r="BI368" s="52" t="s">
        <v>7641</v>
      </c>
      <c r="BX368" s="51" t="s">
        <v>837</v>
      </c>
      <c r="CM368" s="74" t="s">
        <v>8453</v>
      </c>
      <c r="CW368" s="52" t="s">
        <v>689</v>
      </c>
      <c r="DL368" s="52" t="s">
        <v>719</v>
      </c>
      <c r="DQ368" s="51" t="s">
        <v>667</v>
      </c>
      <c r="EK368" s="52" t="s">
        <v>689</v>
      </c>
      <c r="EU368" s="52" t="s">
        <v>1338</v>
      </c>
      <c r="EZ368" s="52" t="s">
        <v>9032</v>
      </c>
      <c r="FE368" s="51" t="s">
        <v>653</v>
      </c>
      <c r="FO368" s="52" t="s">
        <v>9294</v>
      </c>
      <c r="FT368" s="51" t="s">
        <v>87</v>
      </c>
      <c r="FY368" s="52">
        <v>5458918</v>
      </c>
      <c r="GD368" s="52">
        <v>32267.42</v>
      </c>
      <c r="GI368" s="51" t="s">
        <v>654</v>
      </c>
      <c r="GN368" s="51" t="s">
        <v>651</v>
      </c>
      <c r="GS368" s="51" t="s">
        <v>697</v>
      </c>
      <c r="HC368" s="52" t="s">
        <v>10357</v>
      </c>
      <c r="HM368" s="51" t="s">
        <v>2069</v>
      </c>
      <c r="HW368" s="52">
        <v>0</v>
      </c>
      <c r="IL368" s="50" t="s">
        <v>699</v>
      </c>
      <c r="IQ368" s="52" t="s">
        <v>693</v>
      </c>
      <c r="JB368" s="51" t="s">
        <v>667</v>
      </c>
      <c r="JF368" s="51" t="s">
        <v>184</v>
      </c>
      <c r="JK368" s="51" t="s">
        <v>718</v>
      </c>
      <c r="JU368" s="51" t="s">
        <v>3049</v>
      </c>
      <c r="KE368" s="52" t="s">
        <v>36</v>
      </c>
    </row>
    <row r="369" spans="1:296" ht="17" thickBot="1">
      <c r="A369" s="51" t="s">
        <v>657</v>
      </c>
      <c r="F369" s="51" t="s">
        <v>667</v>
      </c>
      <c r="Z369" s="51" t="s">
        <v>714</v>
      </c>
      <c r="AE369" s="52" t="s">
        <v>694</v>
      </c>
      <c r="AF369"/>
      <c r="AG369"/>
      <c r="AH369"/>
      <c r="AI369"/>
      <c r="AO369" s="51" t="s">
        <v>98</v>
      </c>
      <c r="AY369" s="51" t="s">
        <v>712</v>
      </c>
      <c r="BD369" s="70" t="s">
        <v>7195</v>
      </c>
      <c r="BE369" s="70">
        <v>0</v>
      </c>
      <c r="BF369" s="70">
        <v>50.09</v>
      </c>
      <c r="BG369" s="70">
        <v>19.98</v>
      </c>
      <c r="BN369" s="50" t="s">
        <v>757</v>
      </c>
      <c r="BS369" s="51" t="s">
        <v>2066</v>
      </c>
      <c r="BX369" s="52" t="s">
        <v>839</v>
      </c>
      <c r="CH369" s="51" t="s">
        <v>776</v>
      </c>
      <c r="CM369" s="74" t="s">
        <v>8454</v>
      </c>
      <c r="DQ369" s="52" t="s">
        <v>1314</v>
      </c>
      <c r="DV369" s="51" t="s">
        <v>663</v>
      </c>
      <c r="EA369" s="51" t="s">
        <v>87</v>
      </c>
      <c r="EF369" s="51" t="s">
        <v>790</v>
      </c>
      <c r="EP369" s="51" t="s">
        <v>87</v>
      </c>
      <c r="EU369" s="74" t="s">
        <v>3192</v>
      </c>
      <c r="FE369" s="52">
        <v>29200</v>
      </c>
      <c r="FJ369" s="51" t="s">
        <v>98</v>
      </c>
      <c r="FT369" s="52">
        <v>100702.62</v>
      </c>
      <c r="GI369" s="52" t="s">
        <v>124</v>
      </c>
      <c r="GN369" s="52" t="s">
        <v>660</v>
      </c>
      <c r="GX369" s="51" t="s">
        <v>667</v>
      </c>
      <c r="HM369" s="52" t="s">
        <v>4715</v>
      </c>
      <c r="HR369" s="51" t="s">
        <v>687</v>
      </c>
      <c r="IB369" s="51" t="s">
        <v>784</v>
      </c>
      <c r="IV369" s="51" t="s">
        <v>98</v>
      </c>
      <c r="JB369" s="52" t="s">
        <v>10357</v>
      </c>
      <c r="JF369" s="52" t="s">
        <v>124</v>
      </c>
      <c r="JK369" s="52">
        <v>97</v>
      </c>
      <c r="JP369" s="51" t="s">
        <v>707</v>
      </c>
    </row>
    <row r="370" spans="1:296" ht="17" thickBot="1">
      <c r="A370" s="52" t="s">
        <v>124</v>
      </c>
      <c r="F370" s="52" t="s">
        <v>1150</v>
      </c>
      <c r="K370" s="51" t="s">
        <v>657</v>
      </c>
      <c r="P370" s="50" t="s">
        <v>695</v>
      </c>
      <c r="U370" s="51" t="s">
        <v>685</v>
      </c>
      <c r="Z370" s="74" t="s">
        <v>4114</v>
      </c>
      <c r="AE370"/>
      <c r="AF370"/>
      <c r="AG370"/>
      <c r="AH370"/>
      <c r="AI370"/>
      <c r="AJ370" s="51" t="s">
        <v>681</v>
      </c>
      <c r="AO370" s="52" t="s">
        <v>12216</v>
      </c>
      <c r="AT370" s="51" t="s">
        <v>2069</v>
      </c>
      <c r="AY370" s="52" t="s">
        <v>6670</v>
      </c>
      <c r="BD370" s="71" t="s">
        <v>7196</v>
      </c>
      <c r="BE370" s="71">
        <v>0</v>
      </c>
      <c r="BF370" s="71">
        <v>51.11</v>
      </c>
      <c r="BG370" s="71">
        <v>16.989999999999998</v>
      </c>
      <c r="BI370" s="51" t="s">
        <v>98</v>
      </c>
      <c r="BS370" s="52">
        <v>142</v>
      </c>
      <c r="CH370" s="52" t="s">
        <v>4734</v>
      </c>
      <c r="CW370" s="51" t="s">
        <v>683</v>
      </c>
      <c r="DL370" s="51" t="s">
        <v>708</v>
      </c>
      <c r="EA370" s="52">
        <v>10.15</v>
      </c>
      <c r="EK370" s="51" t="s">
        <v>683</v>
      </c>
      <c r="EP370" s="52">
        <v>53.114800000000002</v>
      </c>
      <c r="FO370" s="51" t="s">
        <v>718</v>
      </c>
      <c r="FY370" s="51" t="s">
        <v>688</v>
      </c>
      <c r="GD370" s="51" t="s">
        <v>654</v>
      </c>
      <c r="GS370" s="51" t="s">
        <v>1012</v>
      </c>
      <c r="GX370" s="52" t="s">
        <v>10194</v>
      </c>
      <c r="HC370" s="51" t="s">
        <v>98</v>
      </c>
      <c r="HH370" s="51" t="s">
        <v>651</v>
      </c>
      <c r="HR370" s="52">
        <v>42373</v>
      </c>
      <c r="HW370" s="51" t="s">
        <v>655</v>
      </c>
      <c r="IB370" s="52" t="s">
        <v>1666</v>
      </c>
      <c r="IQ370" s="51" t="s">
        <v>685</v>
      </c>
      <c r="JP370" s="52" t="s">
        <v>72</v>
      </c>
      <c r="JU370" s="51" t="s">
        <v>87</v>
      </c>
      <c r="KE370" s="50" t="s">
        <v>1383</v>
      </c>
      <c r="KJ370" s="51" t="s">
        <v>1641</v>
      </c>
    </row>
    <row r="371" spans="1:296" ht="16.5" thickBot="1">
      <c r="K371" s="52" t="s">
        <v>124</v>
      </c>
      <c r="U371" s="52" t="s">
        <v>686</v>
      </c>
      <c r="AE371" s="51" t="s">
        <v>687</v>
      </c>
      <c r="AF371"/>
      <c r="AG371"/>
      <c r="AH371"/>
      <c r="AI371"/>
      <c r="AJ371" s="52" t="s">
        <v>689</v>
      </c>
      <c r="BD371" s="70" t="s">
        <v>7197</v>
      </c>
      <c r="BE371" s="70">
        <v>0</v>
      </c>
      <c r="BF371" s="70">
        <v>51.11</v>
      </c>
      <c r="BG371" s="70">
        <v>16.989999999999998</v>
      </c>
      <c r="BX371" s="51" t="s">
        <v>98</v>
      </c>
      <c r="CM371" s="51" t="s">
        <v>724</v>
      </c>
      <c r="CW371" s="52" t="s">
        <v>684</v>
      </c>
      <c r="DL371" s="52" t="s">
        <v>709</v>
      </c>
      <c r="DQ371" s="51" t="s">
        <v>98</v>
      </c>
      <c r="DV371" s="51" t="s">
        <v>87</v>
      </c>
      <c r="EF371" s="51" t="s">
        <v>98</v>
      </c>
      <c r="EK371" s="52" t="s">
        <v>693</v>
      </c>
      <c r="EU371" s="51" t="s">
        <v>715</v>
      </c>
      <c r="FE371" s="51" t="s">
        <v>654</v>
      </c>
      <c r="FJ371" s="51" t="s">
        <v>1604</v>
      </c>
      <c r="FO371" s="52">
        <v>100</v>
      </c>
      <c r="FT371" s="51" t="s">
        <v>666</v>
      </c>
      <c r="FY371" s="52">
        <v>0.86329999999999996</v>
      </c>
      <c r="GD371" s="52">
        <v>0</v>
      </c>
      <c r="GI371" s="51" t="s">
        <v>655</v>
      </c>
      <c r="GN371" s="51" t="s">
        <v>633</v>
      </c>
      <c r="GS371" s="52" t="s">
        <v>3051</v>
      </c>
      <c r="HH371" s="52" t="s">
        <v>1604</v>
      </c>
      <c r="HM371" s="51" t="s">
        <v>183</v>
      </c>
      <c r="HW371" s="52">
        <v>24787</v>
      </c>
      <c r="IL371" s="51" t="s">
        <v>700</v>
      </c>
      <c r="IQ371" s="52" t="s">
        <v>694</v>
      </c>
      <c r="JB371" s="51" t="s">
        <v>98</v>
      </c>
      <c r="JF371" s="51" t="s">
        <v>732</v>
      </c>
      <c r="JU371" s="52">
        <v>2.58</v>
      </c>
    </row>
    <row r="372" spans="1:296" ht="35" thickBot="1">
      <c r="A372" s="51" t="s">
        <v>658</v>
      </c>
      <c r="F372" s="51" t="s">
        <v>98</v>
      </c>
      <c r="Z372" s="51" t="s">
        <v>715</v>
      </c>
      <c r="AE372" s="52">
        <v>52838</v>
      </c>
      <c r="AF372"/>
      <c r="AG372"/>
      <c r="AH372"/>
      <c r="AI372"/>
      <c r="AT372" s="51" t="s">
        <v>183</v>
      </c>
      <c r="AY372" s="51" t="s">
        <v>714</v>
      </c>
      <c r="BD372" s="71" t="s">
        <v>7198</v>
      </c>
      <c r="BE372" s="71">
        <v>0</v>
      </c>
      <c r="BF372" s="71">
        <v>52.22</v>
      </c>
      <c r="BG372" s="71">
        <v>20.98</v>
      </c>
      <c r="BI372" s="51" t="s">
        <v>3048</v>
      </c>
      <c r="BN372" s="51" t="s">
        <v>758</v>
      </c>
      <c r="BS372" s="51" t="s">
        <v>2067</v>
      </c>
      <c r="BX372" s="52" t="s">
        <v>8151</v>
      </c>
      <c r="CH372" s="50" t="s">
        <v>4735</v>
      </c>
      <c r="CM372" s="52" t="s">
        <v>8456</v>
      </c>
      <c r="DV372" s="52">
        <v>5.28</v>
      </c>
      <c r="EA372" s="51" t="s">
        <v>666</v>
      </c>
      <c r="EK372" s="52" t="s">
        <v>684</v>
      </c>
      <c r="EP372" s="51" t="s">
        <v>666</v>
      </c>
      <c r="EU372" s="52" t="s">
        <v>3193</v>
      </c>
      <c r="EZ372" s="50" t="s">
        <v>664</v>
      </c>
      <c r="FE372" s="52">
        <v>0</v>
      </c>
      <c r="FT372" s="52" t="s">
        <v>9454</v>
      </c>
      <c r="GI372" s="52">
        <v>0</v>
      </c>
      <c r="GN372" s="52" t="s">
        <v>1307</v>
      </c>
      <c r="GX372" s="51" t="s">
        <v>98</v>
      </c>
      <c r="HC372" s="51" t="s">
        <v>662</v>
      </c>
      <c r="HM372" s="52">
        <v>5</v>
      </c>
      <c r="HR372" s="51" t="s">
        <v>688</v>
      </c>
      <c r="IB372" s="51" t="s">
        <v>802</v>
      </c>
      <c r="IL372" s="69"/>
      <c r="IM372" s="69" t="s">
        <v>701</v>
      </c>
      <c r="JF372" s="52" t="s">
        <v>4907</v>
      </c>
      <c r="JP372" s="51" t="s">
        <v>708</v>
      </c>
      <c r="KJ372" s="51" t="s">
        <v>1642</v>
      </c>
    </row>
    <row r="373" spans="1:296" ht="32.5" thickBot="1">
      <c r="A373" s="52" t="s">
        <v>124</v>
      </c>
      <c r="F373" s="52" t="s">
        <v>2060</v>
      </c>
      <c r="K373" s="51" t="s">
        <v>658</v>
      </c>
      <c r="P373" s="50" t="s">
        <v>696</v>
      </c>
      <c r="U373" s="51" t="s">
        <v>687</v>
      </c>
      <c r="Z373" s="52" t="s">
        <v>4115</v>
      </c>
      <c r="AE373"/>
      <c r="AF373"/>
      <c r="AG373"/>
      <c r="AH373"/>
      <c r="AI373"/>
      <c r="AJ373" s="51" t="s">
        <v>683</v>
      </c>
      <c r="AY373" s="74" t="s">
        <v>6671</v>
      </c>
      <c r="BD373" s="70" t="s">
        <v>7199</v>
      </c>
      <c r="BE373" s="70">
        <v>0</v>
      </c>
      <c r="BF373" s="70">
        <v>51.511108</v>
      </c>
      <c r="BG373" s="70">
        <v>-3.748E-3</v>
      </c>
      <c r="BS373" s="52" t="s">
        <v>8025</v>
      </c>
      <c r="CW373" s="51" t="s">
        <v>685</v>
      </c>
      <c r="DL373" s="51" t="s">
        <v>710</v>
      </c>
      <c r="DQ373" s="51" t="s">
        <v>652</v>
      </c>
      <c r="EA373" s="52" t="s">
        <v>2058</v>
      </c>
      <c r="EP373" s="52" t="s">
        <v>2780</v>
      </c>
      <c r="FJ373" s="51" t="s">
        <v>87</v>
      </c>
      <c r="FY373" s="51" t="s">
        <v>98</v>
      </c>
      <c r="GD373" s="51" t="s">
        <v>655</v>
      </c>
      <c r="GS373" s="51" t="s">
        <v>2066</v>
      </c>
      <c r="GX373" s="52" t="s">
        <v>10195</v>
      </c>
      <c r="HH373" s="51" t="s">
        <v>633</v>
      </c>
      <c r="HR373" s="52">
        <v>0</v>
      </c>
      <c r="HW373" s="51" t="s">
        <v>656</v>
      </c>
      <c r="IB373" s="52">
        <v>5</v>
      </c>
      <c r="IL373" s="72" t="s">
        <v>72</v>
      </c>
      <c r="IM373" s="70" t="s">
        <v>702</v>
      </c>
      <c r="IQ373" s="51" t="s">
        <v>687</v>
      </c>
      <c r="IV373" s="50" t="s">
        <v>664</v>
      </c>
      <c r="JB373" s="51" t="s">
        <v>659</v>
      </c>
      <c r="JK373" s="51" t="s">
        <v>707</v>
      </c>
      <c r="JP373" s="52" t="s">
        <v>709</v>
      </c>
      <c r="JU373" s="51" t="s">
        <v>666</v>
      </c>
      <c r="KE373" s="51" t="s">
        <v>1384</v>
      </c>
      <c r="KJ373" s="52" t="s">
        <v>2830</v>
      </c>
    </row>
    <row r="374" spans="1:296" ht="58" thickBot="1">
      <c r="K374" s="52" t="s">
        <v>124</v>
      </c>
      <c r="U374" s="52">
        <v>11047</v>
      </c>
      <c r="AE374" s="51" t="s">
        <v>688</v>
      </c>
      <c r="AF374"/>
      <c r="AG374"/>
      <c r="AH374"/>
      <c r="AI374"/>
      <c r="AJ374" s="52" t="s">
        <v>6208</v>
      </c>
      <c r="AO374" s="51" t="s">
        <v>681</v>
      </c>
      <c r="AT374" s="51" t="s">
        <v>184</v>
      </c>
      <c r="BD374" s="71" t="s">
        <v>7200</v>
      </c>
      <c r="BE374" s="71">
        <v>0</v>
      </c>
      <c r="BF374" s="71">
        <v>51.601923999999997</v>
      </c>
      <c r="BG374" s="71">
        <v>-1.734083</v>
      </c>
      <c r="BI374" s="51" t="s">
        <v>87</v>
      </c>
      <c r="BN374" s="51" t="s">
        <v>759</v>
      </c>
      <c r="CM374" s="51" t="s">
        <v>716</v>
      </c>
      <c r="CW374" s="52" t="s">
        <v>8724</v>
      </c>
      <c r="DL374" s="52" t="s">
        <v>711</v>
      </c>
      <c r="DV374" s="51" t="s">
        <v>666</v>
      </c>
      <c r="EK374" s="51" t="s">
        <v>685</v>
      </c>
      <c r="EU374" s="51" t="s">
        <v>716</v>
      </c>
      <c r="FE374" s="51" t="s">
        <v>655</v>
      </c>
      <c r="FJ374" s="52">
        <v>2.7</v>
      </c>
      <c r="FT374" s="51" t="s">
        <v>667</v>
      </c>
      <c r="FY374" s="52" t="s">
        <v>9524</v>
      </c>
      <c r="GD374" s="52">
        <v>0</v>
      </c>
      <c r="GI374" s="51" t="s">
        <v>656</v>
      </c>
      <c r="GN374" s="51" t="s">
        <v>653</v>
      </c>
      <c r="GS374" s="52">
        <v>10217</v>
      </c>
      <c r="HC374" s="51" t="s">
        <v>87</v>
      </c>
      <c r="HH374" s="52" t="s">
        <v>638</v>
      </c>
      <c r="HM374" s="51" t="s">
        <v>184</v>
      </c>
      <c r="HW374" s="52">
        <v>190000</v>
      </c>
      <c r="IL374" s="73" t="s">
        <v>703</v>
      </c>
      <c r="IM374" s="71" t="s">
        <v>702</v>
      </c>
      <c r="IQ374" s="52">
        <v>20320</v>
      </c>
      <c r="JK374" s="52" t="s">
        <v>719</v>
      </c>
      <c r="JU374" s="52" t="s">
        <v>2824</v>
      </c>
      <c r="KE374" s="52" t="s">
        <v>1430</v>
      </c>
      <c r="KJ374" s="52" t="s">
        <v>1644</v>
      </c>
    </row>
    <row r="375" spans="1:296" ht="17" thickBot="1">
      <c r="A375" s="51" t="s">
        <v>98</v>
      </c>
      <c r="F375" s="51" t="s">
        <v>662</v>
      </c>
      <c r="Z375" s="51" t="s">
        <v>716</v>
      </c>
      <c r="AE375" s="52">
        <v>0</v>
      </c>
      <c r="AF375"/>
      <c r="AG375"/>
      <c r="AH375"/>
      <c r="AI375"/>
      <c r="AO375" s="52" t="s">
        <v>2994</v>
      </c>
      <c r="AT375" s="52" t="s">
        <v>124</v>
      </c>
      <c r="AY375" s="51" t="s">
        <v>715</v>
      </c>
      <c r="BD375" s="70" t="s">
        <v>7201</v>
      </c>
      <c r="BE375" s="70">
        <v>0</v>
      </c>
      <c r="BF375" s="70">
        <v>53.447121000000003</v>
      </c>
      <c r="BG375" s="70">
        <v>-1.3256429999999999</v>
      </c>
      <c r="BI375" s="52">
        <v>0.18412000000000001</v>
      </c>
      <c r="BN375" s="52" t="s">
        <v>760</v>
      </c>
      <c r="BS375" s="51" t="s">
        <v>2069</v>
      </c>
      <c r="CH375" s="51" t="s">
        <v>4736</v>
      </c>
      <c r="CM375" s="52" t="s">
        <v>5447</v>
      </c>
      <c r="DQ375" s="51" t="s">
        <v>87</v>
      </c>
      <c r="DV375" s="52" t="s">
        <v>1609</v>
      </c>
      <c r="EA375" s="51" t="s">
        <v>667</v>
      </c>
      <c r="EF375" s="50" t="s">
        <v>798</v>
      </c>
      <c r="EK375" s="52" t="s">
        <v>686</v>
      </c>
      <c r="EP375" s="51" t="s">
        <v>667</v>
      </c>
      <c r="EU375" s="52" t="s">
        <v>3194</v>
      </c>
      <c r="EZ375" s="51" t="s">
        <v>665</v>
      </c>
      <c r="FE375" s="52">
        <v>4500</v>
      </c>
      <c r="FO375" s="51" t="s">
        <v>707</v>
      </c>
      <c r="FT375" s="52" t="s">
        <v>9455</v>
      </c>
      <c r="GI375" s="52" t="s">
        <v>124</v>
      </c>
      <c r="GN375" s="52">
        <v>52.36</v>
      </c>
      <c r="GX375" s="51" t="s">
        <v>10188</v>
      </c>
      <c r="HC375" s="52">
        <v>2.3400000000000001E-3</v>
      </c>
      <c r="HM375" s="52" t="s">
        <v>185</v>
      </c>
      <c r="HR375" s="51" t="s">
        <v>98</v>
      </c>
      <c r="IB375" s="51" t="s">
        <v>788</v>
      </c>
      <c r="IL375" s="72" t="s">
        <v>704</v>
      </c>
      <c r="IM375" s="70" t="s">
        <v>1806</v>
      </c>
      <c r="JB375" s="51" t="s">
        <v>87</v>
      </c>
      <c r="JP375" s="51" t="s">
        <v>710</v>
      </c>
      <c r="KE375" s="181" t="s">
        <v>12589</v>
      </c>
      <c r="KJ375" s="52" t="s">
        <v>2454</v>
      </c>
    </row>
    <row r="376" spans="1:296" ht="17" thickBot="1">
      <c r="K376" s="51" t="s">
        <v>98</v>
      </c>
      <c r="P376" s="51" t="s">
        <v>697</v>
      </c>
      <c r="U376" s="51" t="s">
        <v>688</v>
      </c>
      <c r="Z376" s="52" t="s">
        <v>717</v>
      </c>
      <c r="AE376"/>
      <c r="AF376"/>
      <c r="AG376"/>
      <c r="AH376"/>
      <c r="AI376"/>
      <c r="AJ376" s="51" t="s">
        <v>685</v>
      </c>
      <c r="AY376" s="52" t="s">
        <v>6672</v>
      </c>
      <c r="BD376" s="71" t="s">
        <v>7202</v>
      </c>
      <c r="BE376" s="71">
        <v>0</v>
      </c>
      <c r="BF376" s="71">
        <v>51.540636999999997</v>
      </c>
      <c r="BG376" s="71">
        <v>-2.5808420000000001</v>
      </c>
      <c r="BS376" s="52" t="s">
        <v>8026</v>
      </c>
      <c r="BX376" s="50" t="s">
        <v>845</v>
      </c>
      <c r="CH376" s="52" t="s">
        <v>12327</v>
      </c>
      <c r="CW376" s="51" t="s">
        <v>687</v>
      </c>
      <c r="DL376" s="51" t="s">
        <v>712</v>
      </c>
      <c r="DQ376" s="52">
        <v>0.1812</v>
      </c>
      <c r="EA376" s="52" t="s">
        <v>3816</v>
      </c>
      <c r="EP376" s="52" t="s">
        <v>2781</v>
      </c>
      <c r="FJ376" s="51" t="s">
        <v>666</v>
      </c>
      <c r="FO376" s="52" t="s">
        <v>719</v>
      </c>
      <c r="GD376" s="51" t="s">
        <v>656</v>
      </c>
      <c r="GS376" s="51" t="s">
        <v>2067</v>
      </c>
      <c r="HH376" s="51" t="s">
        <v>653</v>
      </c>
      <c r="HR376" s="52" t="s">
        <v>10682</v>
      </c>
      <c r="HW376" s="51" t="s">
        <v>657</v>
      </c>
      <c r="IB376" s="52">
        <v>0</v>
      </c>
      <c r="IL376" s="50" t="s">
        <v>705</v>
      </c>
      <c r="IQ376" s="51" t="s">
        <v>688</v>
      </c>
      <c r="IV376" s="51" t="s">
        <v>665</v>
      </c>
      <c r="JB376" s="52">
        <v>164</v>
      </c>
      <c r="JF376" s="50" t="s">
        <v>698</v>
      </c>
      <c r="JK376" s="51" t="s">
        <v>708</v>
      </c>
      <c r="JP376" s="52" t="s">
        <v>711</v>
      </c>
      <c r="JU376" s="51" t="s">
        <v>667</v>
      </c>
      <c r="KE376" s="68"/>
    </row>
    <row r="377" spans="1:296" ht="15" thickBot="1">
      <c r="F377" s="51" t="s">
        <v>87</v>
      </c>
      <c r="U377" s="52">
        <v>1.4999999999999999E-2</v>
      </c>
      <c r="AE377" s="51" t="s">
        <v>98</v>
      </c>
      <c r="AF377"/>
      <c r="AG377"/>
      <c r="AH377"/>
      <c r="AI377"/>
      <c r="AJ377" s="52" t="s">
        <v>686</v>
      </c>
      <c r="AO377" s="51" t="s">
        <v>683</v>
      </c>
      <c r="AT377" s="51" t="s">
        <v>732</v>
      </c>
      <c r="BD377" s="70" t="s">
        <v>7203</v>
      </c>
      <c r="BE377" s="70">
        <v>0</v>
      </c>
      <c r="BF377" s="70">
        <v>52.495199</v>
      </c>
      <c r="BG377" s="70">
        <v>-1.8847130000000001</v>
      </c>
      <c r="BI377" s="51" t="s">
        <v>666</v>
      </c>
      <c r="BN377" s="51" t="s">
        <v>761</v>
      </c>
      <c r="CW377" s="52">
        <v>568</v>
      </c>
      <c r="DL377" s="52" t="s">
        <v>713</v>
      </c>
      <c r="DV377" s="51" t="s">
        <v>667</v>
      </c>
      <c r="EK377" s="51" t="s">
        <v>687</v>
      </c>
      <c r="EU377" s="51" t="s">
        <v>718</v>
      </c>
      <c r="EZ377" s="51" t="s">
        <v>9031</v>
      </c>
      <c r="FE377" s="51" t="s">
        <v>656</v>
      </c>
      <c r="FJ377" s="52" t="s">
        <v>8021</v>
      </c>
      <c r="FT377" s="51" t="s">
        <v>98</v>
      </c>
      <c r="GD377" s="52">
        <v>0</v>
      </c>
      <c r="GI377" s="51" t="s">
        <v>657</v>
      </c>
      <c r="GN377" s="51" t="s">
        <v>654</v>
      </c>
      <c r="GS377" s="52" t="s">
        <v>9959</v>
      </c>
      <c r="GX377" s="51" t="s">
        <v>87</v>
      </c>
      <c r="HC377" s="51" t="s">
        <v>666</v>
      </c>
      <c r="HH377" s="52">
        <v>55592</v>
      </c>
      <c r="HM377" s="51" t="s">
        <v>732</v>
      </c>
      <c r="HW377" s="52" t="s">
        <v>124</v>
      </c>
      <c r="IQ377" s="52">
        <v>0</v>
      </c>
      <c r="JK377" s="52" t="s">
        <v>709</v>
      </c>
      <c r="JU377" s="52" t="s">
        <v>11544</v>
      </c>
      <c r="KE377" s="52" t="s">
        <v>12590</v>
      </c>
      <c r="KJ377" s="51" t="s">
        <v>1649</v>
      </c>
    </row>
    <row r="378" spans="1:296" ht="17" thickBot="1">
      <c r="F378" s="52">
        <v>8.81</v>
      </c>
      <c r="P378" s="51" t="s">
        <v>1012</v>
      </c>
      <c r="Z378" s="51" t="s">
        <v>718</v>
      </c>
      <c r="AE378"/>
      <c r="AF378"/>
      <c r="AG378"/>
      <c r="AH378"/>
      <c r="AI378"/>
      <c r="AO378" s="52" t="s">
        <v>693</v>
      </c>
      <c r="AT378" s="52" t="s">
        <v>6420</v>
      </c>
      <c r="AY378" s="51" t="s">
        <v>716</v>
      </c>
      <c r="BD378" s="71" t="s">
        <v>7204</v>
      </c>
      <c r="BE378" s="71">
        <v>18.239999999999998</v>
      </c>
      <c r="BF378" s="71">
        <v>55.857838000000001</v>
      </c>
      <c r="BG378" s="71">
        <v>-4.2607970000000002</v>
      </c>
      <c r="BI378" s="52" t="s">
        <v>2824</v>
      </c>
      <c r="BN378" s="52" t="s">
        <v>2435</v>
      </c>
      <c r="BS378" s="51" t="s">
        <v>183</v>
      </c>
      <c r="CH378" s="50" t="s">
        <v>806</v>
      </c>
      <c r="DQ378" s="51" t="s">
        <v>666</v>
      </c>
      <c r="DV378" s="52" t="s">
        <v>1608</v>
      </c>
      <c r="EA378" s="51" t="s">
        <v>98</v>
      </c>
      <c r="EF378" s="51" t="s">
        <v>799</v>
      </c>
      <c r="EK378" s="52">
        <v>4331</v>
      </c>
      <c r="EP378" s="51" t="s">
        <v>98</v>
      </c>
      <c r="EU378" s="52">
        <v>100</v>
      </c>
      <c r="FE378" s="52">
        <v>0</v>
      </c>
      <c r="FO378" s="51" t="s">
        <v>708</v>
      </c>
      <c r="FY378" s="50" t="s">
        <v>695</v>
      </c>
      <c r="GI378" s="52" t="s">
        <v>124</v>
      </c>
      <c r="GN378" s="52">
        <v>0</v>
      </c>
      <c r="GX378" s="52">
        <v>0.2311</v>
      </c>
      <c r="HC378" s="52" t="s">
        <v>1609</v>
      </c>
      <c r="HM378" s="52" t="s">
        <v>4716</v>
      </c>
      <c r="IB378" s="51" t="s">
        <v>803</v>
      </c>
      <c r="IV378" s="51" t="s">
        <v>663</v>
      </c>
      <c r="JB378" s="51" t="s">
        <v>666</v>
      </c>
      <c r="JP378" s="51" t="s">
        <v>712</v>
      </c>
      <c r="KE378" s="68"/>
      <c r="KJ378" s="52" t="s">
        <v>704</v>
      </c>
    </row>
    <row r="379" spans="1:296" ht="17" thickBot="1">
      <c r="A379" s="50" t="s">
        <v>664</v>
      </c>
      <c r="P379" s="52" t="s">
        <v>3051</v>
      </c>
      <c r="U379" s="51" t="s">
        <v>98</v>
      </c>
      <c r="Z379" s="52">
        <v>100</v>
      </c>
      <c r="AE379"/>
      <c r="AF379"/>
      <c r="AG379"/>
      <c r="AH379"/>
      <c r="AI379"/>
      <c r="AJ379" s="51" t="s">
        <v>687</v>
      </c>
      <c r="AO379" s="52" t="s">
        <v>684</v>
      </c>
      <c r="AY379" s="52" t="s">
        <v>6673</v>
      </c>
      <c r="BD379" s="70" t="s">
        <v>7205</v>
      </c>
      <c r="BE379" s="70">
        <v>0</v>
      </c>
      <c r="BF379" s="70">
        <v>51.517901999999999</v>
      </c>
      <c r="BG379" s="70">
        <v>-0.106652</v>
      </c>
      <c r="BS379" s="52">
        <v>18.39</v>
      </c>
      <c r="BX379" s="50" t="s">
        <v>846</v>
      </c>
      <c r="CM379" s="50" t="s">
        <v>725</v>
      </c>
      <c r="CW379" s="51" t="s">
        <v>688</v>
      </c>
      <c r="DL379" s="51" t="s">
        <v>714</v>
      </c>
      <c r="DQ379" s="52" t="s">
        <v>1313</v>
      </c>
      <c r="EA379" s="52" t="s">
        <v>3817</v>
      </c>
      <c r="EZ379" s="51" t="s">
        <v>87</v>
      </c>
      <c r="FJ379" s="51" t="s">
        <v>667</v>
      </c>
      <c r="FO379" s="52" t="s">
        <v>709</v>
      </c>
      <c r="FT379" s="51" t="s">
        <v>652</v>
      </c>
      <c r="GD379" s="51" t="s">
        <v>657</v>
      </c>
      <c r="GS379" s="51" t="s">
        <v>2069</v>
      </c>
      <c r="HH379" s="51" t="s">
        <v>654</v>
      </c>
      <c r="HW379" s="51" t="s">
        <v>658</v>
      </c>
      <c r="IB379" s="52" t="s">
        <v>10850</v>
      </c>
      <c r="IL379" s="51" t="s">
        <v>706</v>
      </c>
      <c r="IQ379" s="51" t="s">
        <v>98</v>
      </c>
      <c r="JB379" s="52" t="s">
        <v>668</v>
      </c>
      <c r="JF379" s="50" t="s">
        <v>699</v>
      </c>
      <c r="JK379" s="51" t="s">
        <v>710</v>
      </c>
      <c r="JP379" s="52" t="s">
        <v>1337</v>
      </c>
      <c r="JU379" s="51" t="s">
        <v>98</v>
      </c>
      <c r="KE379" s="52" t="s">
        <v>12591</v>
      </c>
    </row>
    <row r="380" spans="1:296" ht="17" thickBot="1">
      <c r="F380" s="51" t="s">
        <v>666</v>
      </c>
      <c r="K380" s="50" t="s">
        <v>664</v>
      </c>
      <c r="U380" s="52" t="s">
        <v>5431</v>
      </c>
      <c r="AE380"/>
      <c r="AF380"/>
      <c r="AG380"/>
      <c r="AH380"/>
      <c r="AI380"/>
      <c r="AJ380" s="52">
        <v>4799</v>
      </c>
      <c r="AO380" s="52" t="s">
        <v>690</v>
      </c>
      <c r="BD380" s="71" t="s">
        <v>7206</v>
      </c>
      <c r="BE380" s="71">
        <v>0</v>
      </c>
      <c r="BF380" s="71">
        <v>53.428165999999997</v>
      </c>
      <c r="BG380" s="71">
        <v>-2.3230119999999999</v>
      </c>
      <c r="BI380" s="51" t="s">
        <v>667</v>
      </c>
      <c r="BN380" s="51" t="s">
        <v>763</v>
      </c>
      <c r="CW380" s="52">
        <v>0</v>
      </c>
      <c r="DL380" s="74" t="s">
        <v>8915</v>
      </c>
      <c r="DV380" s="51" t="s">
        <v>98</v>
      </c>
      <c r="EF380" s="51" t="s">
        <v>782</v>
      </c>
      <c r="EK380" s="51" t="s">
        <v>688</v>
      </c>
      <c r="EP380" s="51" t="s">
        <v>1309</v>
      </c>
      <c r="EZ380" s="52">
        <v>8.1000000000000003E-2</v>
      </c>
      <c r="FE380" s="51" t="s">
        <v>657</v>
      </c>
      <c r="FJ380" s="52" t="s">
        <v>9174</v>
      </c>
      <c r="GD380" s="52">
        <v>0</v>
      </c>
      <c r="GI380" s="51" t="s">
        <v>658</v>
      </c>
      <c r="GN380" s="51" t="s">
        <v>655</v>
      </c>
      <c r="GX380" s="51" t="s">
        <v>666</v>
      </c>
      <c r="HC380" s="51" t="s">
        <v>667</v>
      </c>
      <c r="HH380" s="52">
        <v>0</v>
      </c>
      <c r="HR380" s="50" t="s">
        <v>695</v>
      </c>
      <c r="HW380" s="52">
        <v>34484</v>
      </c>
      <c r="IQ380" s="52" t="s">
        <v>11040</v>
      </c>
      <c r="IV380" s="51" t="s">
        <v>87</v>
      </c>
      <c r="JK380" s="52" t="s">
        <v>711</v>
      </c>
      <c r="KE380" s="100" t="s">
        <v>12592</v>
      </c>
      <c r="KJ380" s="51" t="s">
        <v>1650</v>
      </c>
    </row>
    <row r="381" spans="1:296" ht="17" thickBot="1">
      <c r="F381" s="52" t="s">
        <v>2058</v>
      </c>
      <c r="P381" s="51" t="s">
        <v>2066</v>
      </c>
      <c r="AE381" s="51" t="s">
        <v>681</v>
      </c>
      <c r="AF381"/>
      <c r="AG381"/>
      <c r="AH381"/>
      <c r="AI381"/>
      <c r="AY381" s="51" t="s">
        <v>718</v>
      </c>
      <c r="BD381" s="70" t="s">
        <v>7207</v>
      </c>
      <c r="BE381" s="70">
        <v>0</v>
      </c>
      <c r="BF381" s="70">
        <v>52.676310000000001</v>
      </c>
      <c r="BG381" s="70">
        <v>-2.4431579999999999</v>
      </c>
      <c r="BI381" s="52" t="s">
        <v>7641</v>
      </c>
      <c r="BN381" s="52" t="s">
        <v>7776</v>
      </c>
      <c r="BS381" s="51" t="s">
        <v>184</v>
      </c>
      <c r="CH381" s="51" t="s">
        <v>807</v>
      </c>
      <c r="DQ381" s="51" t="s">
        <v>667</v>
      </c>
      <c r="EA381" s="50" t="s">
        <v>669</v>
      </c>
      <c r="EF381" s="52" t="s">
        <v>1665</v>
      </c>
      <c r="EK381" s="52">
        <v>0</v>
      </c>
      <c r="FE381" s="52">
        <v>24700</v>
      </c>
      <c r="FO381" s="51" t="s">
        <v>710</v>
      </c>
      <c r="FT381" s="51" t="s">
        <v>87</v>
      </c>
      <c r="FY381" s="50" t="s">
        <v>696</v>
      </c>
      <c r="GI381" s="52">
        <v>0</v>
      </c>
      <c r="GN381" s="52">
        <v>52.36</v>
      </c>
      <c r="GS381" s="51" t="s">
        <v>183</v>
      </c>
      <c r="GX381" s="52" t="s">
        <v>1313</v>
      </c>
      <c r="HC381" s="52" t="s">
        <v>10357</v>
      </c>
      <c r="IB381" s="51" t="s">
        <v>790</v>
      </c>
      <c r="IL381" s="51" t="s">
        <v>707</v>
      </c>
      <c r="IV381" s="52">
        <v>2.5000000000000001E-4</v>
      </c>
      <c r="JB381" s="51" t="s">
        <v>667</v>
      </c>
      <c r="JP381" s="51" t="s">
        <v>714</v>
      </c>
      <c r="JU381" s="51" t="s">
        <v>1606</v>
      </c>
      <c r="KE381" s="100" t="s">
        <v>12593</v>
      </c>
      <c r="KJ381" s="52" t="s">
        <v>11785</v>
      </c>
    </row>
    <row r="382" spans="1:296" ht="17" thickBot="1">
      <c r="A382" s="51" t="s">
        <v>665</v>
      </c>
      <c r="P382" s="52">
        <v>0.76</v>
      </c>
      <c r="AE382" s="52" t="s">
        <v>3581</v>
      </c>
      <c r="AF382"/>
      <c r="AG382"/>
      <c r="AH382"/>
      <c r="AI382"/>
      <c r="AJ382" s="51" t="s">
        <v>688</v>
      </c>
      <c r="AO382" s="51" t="s">
        <v>685</v>
      </c>
      <c r="AT382" s="50" t="s">
        <v>698</v>
      </c>
      <c r="AY382" s="52">
        <v>100</v>
      </c>
      <c r="BD382" s="71" t="s">
        <v>7208</v>
      </c>
      <c r="BE382" s="71">
        <v>0</v>
      </c>
      <c r="BF382" s="71">
        <v>52.685156999999997</v>
      </c>
      <c r="BG382" s="71">
        <v>-2.4414180000000001</v>
      </c>
      <c r="BS382" s="52" t="s">
        <v>185</v>
      </c>
      <c r="BX382" s="51" t="s">
        <v>847</v>
      </c>
      <c r="CH382" s="52" t="s">
        <v>809</v>
      </c>
      <c r="CM382" s="51" t="s">
        <v>726</v>
      </c>
      <c r="CW382" s="51" t="s">
        <v>98</v>
      </c>
      <c r="DL382" s="51" t="s">
        <v>715</v>
      </c>
      <c r="DQ382" s="52" t="s">
        <v>1314</v>
      </c>
      <c r="DV382" s="51" t="s">
        <v>1606</v>
      </c>
      <c r="EP382" s="51" t="s">
        <v>87</v>
      </c>
      <c r="EU382" s="51" t="s">
        <v>707</v>
      </c>
      <c r="EZ382" s="51" t="s">
        <v>666</v>
      </c>
      <c r="FJ382" s="51" t="s">
        <v>98</v>
      </c>
      <c r="FO382" s="52" t="s">
        <v>711</v>
      </c>
      <c r="FT382" s="52">
        <v>401.12599999999998</v>
      </c>
      <c r="GD382" s="51" t="s">
        <v>658</v>
      </c>
      <c r="GS382" s="52">
        <v>13</v>
      </c>
      <c r="HH382" s="51" t="s">
        <v>655</v>
      </c>
      <c r="HM382" s="51" t="s">
        <v>1012</v>
      </c>
      <c r="HW382" s="51" t="s">
        <v>98</v>
      </c>
      <c r="IB382" s="52" t="s">
        <v>10851</v>
      </c>
      <c r="IL382" s="52" t="s">
        <v>72</v>
      </c>
      <c r="JB382" s="52" t="s">
        <v>10357</v>
      </c>
      <c r="JF382" s="51" t="s">
        <v>700</v>
      </c>
      <c r="JK382" s="51" t="s">
        <v>712</v>
      </c>
      <c r="JP382" s="74" t="s">
        <v>5260</v>
      </c>
      <c r="KE382" s="100" t="s">
        <v>12594</v>
      </c>
    </row>
    <row r="383" spans="1:296" ht="35" thickBot="1">
      <c r="F383" s="51" t="s">
        <v>667</v>
      </c>
      <c r="K383" s="51" t="s">
        <v>665</v>
      </c>
      <c r="Z383" s="51" t="s">
        <v>707</v>
      </c>
      <c r="AE383"/>
      <c r="AF383"/>
      <c r="AG383"/>
      <c r="AH383"/>
      <c r="AI383"/>
      <c r="AJ383" s="52">
        <v>0</v>
      </c>
      <c r="AO383" s="52" t="s">
        <v>12217</v>
      </c>
      <c r="BD383" s="70" t="s">
        <v>7209</v>
      </c>
      <c r="BE383" s="70">
        <v>0</v>
      </c>
      <c r="BF383" s="70">
        <v>52.686712</v>
      </c>
      <c r="BG383" s="70">
        <v>-2.443524</v>
      </c>
      <c r="BI383" s="51" t="s">
        <v>98</v>
      </c>
      <c r="BN383" s="51" t="s">
        <v>764</v>
      </c>
      <c r="BX383" s="52" t="s">
        <v>8152</v>
      </c>
      <c r="CM383" s="52" t="s">
        <v>132</v>
      </c>
      <c r="CW383" s="52" t="s">
        <v>8723</v>
      </c>
      <c r="DL383" s="52" t="s">
        <v>8916</v>
      </c>
      <c r="EF383" s="51" t="s">
        <v>784</v>
      </c>
      <c r="EK383" s="51" t="s">
        <v>98</v>
      </c>
      <c r="EP383" s="52">
        <v>61.713799999999999</v>
      </c>
      <c r="EU383" s="52" t="s">
        <v>719</v>
      </c>
      <c r="EZ383" s="52" t="s">
        <v>4923</v>
      </c>
      <c r="FE383" s="51" t="s">
        <v>658</v>
      </c>
      <c r="GD383" s="52" t="s">
        <v>124</v>
      </c>
      <c r="GI383" s="51" t="s">
        <v>98</v>
      </c>
      <c r="GN383" s="51" t="s">
        <v>656</v>
      </c>
      <c r="GX383" s="51" t="s">
        <v>667</v>
      </c>
      <c r="HC383" s="51" t="s">
        <v>98</v>
      </c>
      <c r="HH383" s="52">
        <v>0</v>
      </c>
      <c r="HM383" s="52" t="s">
        <v>3051</v>
      </c>
      <c r="HR383" s="50" t="s">
        <v>696</v>
      </c>
      <c r="IV383" s="51" t="s">
        <v>666</v>
      </c>
      <c r="JF383" s="126"/>
      <c r="JG383" s="69" t="s">
        <v>701</v>
      </c>
      <c r="JK383" s="52" t="s">
        <v>1337</v>
      </c>
      <c r="JU383" s="51" t="s">
        <v>87</v>
      </c>
      <c r="KE383" s="100" t="s">
        <v>12595</v>
      </c>
      <c r="KJ383" s="51" t="s">
        <v>1652</v>
      </c>
    </row>
    <row r="384" spans="1:296" ht="32.5" thickBot="1">
      <c r="A384" s="51" t="s">
        <v>663</v>
      </c>
      <c r="F384" s="52" t="s">
        <v>1150</v>
      </c>
      <c r="P384" s="51" t="s">
        <v>2067</v>
      </c>
      <c r="U384" s="51" t="s">
        <v>681</v>
      </c>
      <c r="Z384" s="52" t="s">
        <v>719</v>
      </c>
      <c r="AE384" s="51" t="s">
        <v>683</v>
      </c>
      <c r="AF384"/>
      <c r="AG384"/>
      <c r="AH384"/>
      <c r="AI384"/>
      <c r="BD384" s="71" t="s">
        <v>7210</v>
      </c>
      <c r="BE384" s="71">
        <v>0</v>
      </c>
      <c r="BF384" s="71">
        <v>52.680224000000003</v>
      </c>
      <c r="BG384" s="71">
        <v>-2.4458579999999999</v>
      </c>
      <c r="BN384" s="52" t="s">
        <v>2437</v>
      </c>
      <c r="BS384" s="51" t="s">
        <v>732</v>
      </c>
      <c r="BX384" s="52" t="s">
        <v>8153</v>
      </c>
      <c r="CH384" s="50" t="s">
        <v>818</v>
      </c>
      <c r="DQ384" s="51" t="s">
        <v>98</v>
      </c>
      <c r="DV384" s="51" t="s">
        <v>87</v>
      </c>
      <c r="EA384" s="51" t="s">
        <v>670</v>
      </c>
      <c r="EF384" s="52" t="s">
        <v>1814</v>
      </c>
      <c r="EK384" s="52" t="s">
        <v>3373</v>
      </c>
      <c r="FE384" s="52">
        <v>0</v>
      </c>
      <c r="FJ384" s="51" t="s">
        <v>660</v>
      </c>
      <c r="FO384" s="51" t="s">
        <v>712</v>
      </c>
      <c r="FT384" s="51" t="s">
        <v>666</v>
      </c>
      <c r="FY384" s="51" t="s">
        <v>697</v>
      </c>
      <c r="GI384" s="52" t="s">
        <v>35</v>
      </c>
      <c r="GN384" s="52" t="s">
        <v>124</v>
      </c>
      <c r="GS384" s="51" t="s">
        <v>184</v>
      </c>
      <c r="GX384" s="52" t="s">
        <v>10194</v>
      </c>
      <c r="IL384" s="51" t="s">
        <v>708</v>
      </c>
      <c r="IQ384" s="50" t="s">
        <v>695</v>
      </c>
      <c r="IV384" s="52" t="s">
        <v>1609</v>
      </c>
      <c r="JB384" s="51" t="s">
        <v>98</v>
      </c>
      <c r="JF384" s="127" t="s">
        <v>72</v>
      </c>
      <c r="JG384" s="70" t="s">
        <v>702</v>
      </c>
      <c r="JP384" s="51" t="s">
        <v>715</v>
      </c>
      <c r="JU384" s="52">
        <v>2.4900000000000002</v>
      </c>
      <c r="KE384" s="187" t="s">
        <v>12596</v>
      </c>
      <c r="KJ384" s="52">
        <v>44</v>
      </c>
    </row>
    <row r="385" spans="1:296" ht="104" thickBot="1">
      <c r="K385" s="51" t="s">
        <v>663</v>
      </c>
      <c r="P385" s="52" t="s">
        <v>4303</v>
      </c>
      <c r="U385" s="52" t="s">
        <v>1322</v>
      </c>
      <c r="AE385" s="52" t="s">
        <v>693</v>
      </c>
      <c r="AF385"/>
      <c r="AG385"/>
      <c r="AH385"/>
      <c r="AI385"/>
      <c r="AJ385" s="51" t="s">
        <v>98</v>
      </c>
      <c r="AO385" s="51" t="s">
        <v>687</v>
      </c>
      <c r="AT385" s="50" t="s">
        <v>699</v>
      </c>
      <c r="BD385" s="70" t="s">
        <v>7211</v>
      </c>
      <c r="BE385" s="70">
        <v>0</v>
      </c>
      <c r="BF385" s="70">
        <v>51.540636999999997</v>
      </c>
      <c r="BG385" s="70">
        <v>-2.5808420000000001</v>
      </c>
      <c r="BI385" s="50" t="s">
        <v>679</v>
      </c>
      <c r="BS385" s="52" t="s">
        <v>8027</v>
      </c>
      <c r="CM385" s="50" t="s">
        <v>727</v>
      </c>
      <c r="DL385" s="51" t="s">
        <v>716</v>
      </c>
      <c r="DV385" s="52">
        <v>2.66</v>
      </c>
      <c r="EA385" s="69"/>
      <c r="EB385" s="69" t="s">
        <v>671</v>
      </c>
      <c r="EC385" s="69" t="s">
        <v>672</v>
      </c>
      <c r="ED385" s="69" t="s">
        <v>673</v>
      </c>
      <c r="EE385" s="69" t="s">
        <v>674</v>
      </c>
      <c r="EP385" s="51" t="s">
        <v>666</v>
      </c>
      <c r="EU385" s="51" t="s">
        <v>708</v>
      </c>
      <c r="EZ385" s="51" t="s">
        <v>667</v>
      </c>
      <c r="FO385" s="52" t="s">
        <v>1337</v>
      </c>
      <c r="FT385" s="52" t="s">
        <v>9456</v>
      </c>
      <c r="GD385" s="51" t="s">
        <v>98</v>
      </c>
      <c r="GS385" s="52" t="s">
        <v>185</v>
      </c>
      <c r="HC385" s="51" t="s">
        <v>652</v>
      </c>
      <c r="HH385" s="51" t="s">
        <v>656</v>
      </c>
      <c r="HM385" s="51" t="s">
        <v>2066</v>
      </c>
      <c r="IL385" s="52" t="s">
        <v>709</v>
      </c>
      <c r="JF385" s="130" t="s">
        <v>703</v>
      </c>
      <c r="JG385" s="71" t="s">
        <v>702</v>
      </c>
      <c r="JK385" s="51" t="s">
        <v>714</v>
      </c>
      <c r="JP385" s="52" t="s">
        <v>5261</v>
      </c>
      <c r="KE385" s="52" t="s">
        <v>12597</v>
      </c>
    </row>
    <row r="386" spans="1:296" ht="24.5" thickBot="1">
      <c r="A386" s="51" t="s">
        <v>87</v>
      </c>
      <c r="F386" s="51" t="s">
        <v>98</v>
      </c>
      <c r="Z386" s="51" t="s">
        <v>708</v>
      </c>
      <c r="AE386"/>
      <c r="AF386"/>
      <c r="AG386"/>
      <c r="AH386"/>
      <c r="AI386"/>
      <c r="AO386" s="52">
        <v>3114.39</v>
      </c>
      <c r="AY386" s="50" t="s">
        <v>721</v>
      </c>
      <c r="BD386" s="71" t="s">
        <v>7212</v>
      </c>
      <c r="BE386" s="71">
        <v>0</v>
      </c>
      <c r="BF386" s="71">
        <v>51.318508999999999</v>
      </c>
      <c r="BG386" s="71">
        <v>-0.562446</v>
      </c>
      <c r="BN386" s="51" t="s">
        <v>766</v>
      </c>
      <c r="BX386" s="50" t="s">
        <v>848</v>
      </c>
      <c r="DL386" s="52" t="s">
        <v>1341</v>
      </c>
      <c r="DQ386" s="51" t="s">
        <v>1309</v>
      </c>
      <c r="EA386" s="72" t="s">
        <v>675</v>
      </c>
      <c r="EB386" s="70">
        <v>2440.79</v>
      </c>
      <c r="EC386" s="70">
        <v>2440.79</v>
      </c>
      <c r="ED386" s="70">
        <v>2440.79</v>
      </c>
      <c r="EE386" s="70">
        <v>2440.79</v>
      </c>
      <c r="EF386" s="51" t="s">
        <v>802</v>
      </c>
      <c r="EP386" s="52" t="s">
        <v>2782</v>
      </c>
      <c r="EU386" s="52" t="s">
        <v>709</v>
      </c>
      <c r="EZ386" s="52" t="s">
        <v>9033</v>
      </c>
      <c r="FE386" s="51" t="s">
        <v>98</v>
      </c>
      <c r="FJ386" s="51" t="s">
        <v>87</v>
      </c>
      <c r="FY386" s="51" t="s">
        <v>1012</v>
      </c>
      <c r="GD386" s="52" t="s">
        <v>5622</v>
      </c>
      <c r="GN386" s="51" t="s">
        <v>657</v>
      </c>
      <c r="GX386" s="51" t="s">
        <v>98</v>
      </c>
      <c r="HH386" s="52">
        <v>0</v>
      </c>
      <c r="HM386" s="52">
        <v>0.84</v>
      </c>
      <c r="HR386" s="51" t="s">
        <v>697</v>
      </c>
      <c r="HW386" s="50" t="s">
        <v>664</v>
      </c>
      <c r="IB386" s="50" t="s">
        <v>806</v>
      </c>
      <c r="IV386" s="51" t="s">
        <v>667</v>
      </c>
      <c r="JB386" s="51" t="s">
        <v>661</v>
      </c>
      <c r="JF386" s="127" t="s">
        <v>704</v>
      </c>
      <c r="JG386" s="70" t="s">
        <v>4908</v>
      </c>
      <c r="JU386" s="51" t="s">
        <v>666</v>
      </c>
      <c r="KE386" s="68"/>
      <c r="KJ386" s="51" t="s">
        <v>1653</v>
      </c>
    </row>
    <row r="387" spans="1:296" ht="17" thickBot="1">
      <c r="A387" s="52">
        <v>0.25</v>
      </c>
      <c r="K387" s="51" t="s">
        <v>87</v>
      </c>
      <c r="P387" s="51" t="s">
        <v>2069</v>
      </c>
      <c r="U387" s="51" t="s">
        <v>683</v>
      </c>
      <c r="Z387" s="52" t="s">
        <v>709</v>
      </c>
      <c r="AE387" s="51" t="s">
        <v>685</v>
      </c>
      <c r="AF387"/>
      <c r="AG387"/>
      <c r="AH387"/>
      <c r="AI387"/>
      <c r="BD387" s="70" t="s">
        <v>7213</v>
      </c>
      <c r="BE387" s="70">
        <v>0</v>
      </c>
      <c r="BF387" s="70">
        <v>53.799458000000001</v>
      </c>
      <c r="BG387" s="70">
        <v>-1.5444549999999999</v>
      </c>
      <c r="BN387" s="52">
        <v>500</v>
      </c>
      <c r="CH387" s="51" t="s">
        <v>819</v>
      </c>
      <c r="CW387" s="51" t="s">
        <v>681</v>
      </c>
      <c r="DV387" s="51" t="s">
        <v>666</v>
      </c>
      <c r="EA387" s="73" t="s">
        <v>676</v>
      </c>
      <c r="EB387" s="71">
        <v>0</v>
      </c>
      <c r="EC387" s="71">
        <v>0</v>
      </c>
      <c r="ED387" s="71">
        <v>0</v>
      </c>
      <c r="EE387" s="71">
        <v>0</v>
      </c>
      <c r="FJ387" s="52">
        <v>3</v>
      </c>
      <c r="FO387" s="51" t="s">
        <v>714</v>
      </c>
      <c r="FT387" s="51" t="s">
        <v>667</v>
      </c>
      <c r="FY387" s="52" t="s">
        <v>2065</v>
      </c>
      <c r="GN387" s="52" t="s">
        <v>124</v>
      </c>
      <c r="GS387" s="51" t="s">
        <v>732</v>
      </c>
      <c r="GX387" s="52" t="s">
        <v>10195</v>
      </c>
      <c r="HC387" s="51" t="s">
        <v>87</v>
      </c>
      <c r="IL387" s="51" t="s">
        <v>710</v>
      </c>
      <c r="IQ387" s="50" t="s">
        <v>696</v>
      </c>
      <c r="IV387" s="52" t="s">
        <v>11224</v>
      </c>
      <c r="JF387" s="50" t="s">
        <v>705</v>
      </c>
      <c r="JK387" s="51" t="s">
        <v>715</v>
      </c>
      <c r="JP387" s="51" t="s">
        <v>716</v>
      </c>
      <c r="JU387" s="52" t="s">
        <v>2824</v>
      </c>
      <c r="KE387" s="52" t="s">
        <v>12598</v>
      </c>
      <c r="KJ387" s="52" t="s">
        <v>11786</v>
      </c>
    </row>
    <row r="388" spans="1:296" ht="17" thickBot="1">
      <c r="F388" s="51" t="s">
        <v>652</v>
      </c>
      <c r="K388" s="52">
        <v>7.4319999999999997E-2</v>
      </c>
      <c r="P388" s="52" t="s">
        <v>4345</v>
      </c>
      <c r="U388" s="52" t="s">
        <v>684</v>
      </c>
      <c r="AE388" s="52" t="s">
        <v>6032</v>
      </c>
      <c r="AF388"/>
      <c r="AG388"/>
      <c r="AH388"/>
      <c r="AI388"/>
      <c r="AO388" s="51" t="s">
        <v>688</v>
      </c>
      <c r="AT388" s="51" t="s">
        <v>700</v>
      </c>
      <c r="BD388" s="71" t="s">
        <v>7214</v>
      </c>
      <c r="BE388" s="71">
        <v>0</v>
      </c>
      <c r="BF388" s="71">
        <v>52.699978000000002</v>
      </c>
      <c r="BG388" s="71">
        <v>-2.5199310000000001</v>
      </c>
      <c r="BI388" s="51" t="s">
        <v>680</v>
      </c>
      <c r="CH388" s="52" t="s">
        <v>132</v>
      </c>
      <c r="CM388" s="51" t="s">
        <v>728</v>
      </c>
      <c r="CW388" s="52" t="s">
        <v>689</v>
      </c>
      <c r="DL388" s="51" t="s">
        <v>718</v>
      </c>
      <c r="DQ388" s="51" t="s">
        <v>87</v>
      </c>
      <c r="DV388" s="52" t="s">
        <v>1609</v>
      </c>
      <c r="EA388" s="72" t="s">
        <v>677</v>
      </c>
      <c r="EB388" s="70">
        <v>0</v>
      </c>
      <c r="EC388" s="70">
        <v>0</v>
      </c>
      <c r="ED388" s="70">
        <v>0</v>
      </c>
      <c r="EE388" s="70">
        <v>0</v>
      </c>
      <c r="EF388" s="51" t="s">
        <v>788</v>
      </c>
      <c r="EK388" s="51" t="s">
        <v>681</v>
      </c>
      <c r="EP388" s="51" t="s">
        <v>667</v>
      </c>
      <c r="EU388" s="51" t="s">
        <v>710</v>
      </c>
      <c r="EZ388" s="51" t="s">
        <v>98</v>
      </c>
      <c r="FT388" s="52" t="s">
        <v>9455</v>
      </c>
      <c r="GI388" s="50" t="s">
        <v>664</v>
      </c>
      <c r="GS388" s="52" t="s">
        <v>9960</v>
      </c>
      <c r="HC388" s="52">
        <v>0.18123</v>
      </c>
      <c r="HH388" s="51" t="s">
        <v>657</v>
      </c>
      <c r="HM388" s="51" t="s">
        <v>2067</v>
      </c>
      <c r="HR388" s="50" t="s">
        <v>698</v>
      </c>
      <c r="IL388" s="52" t="s">
        <v>711</v>
      </c>
      <c r="JB388" s="51" t="s">
        <v>87</v>
      </c>
      <c r="JK388" s="52" t="s">
        <v>11439</v>
      </c>
      <c r="JP388" s="52" t="s">
        <v>717</v>
      </c>
      <c r="KE388" s="181" t="s">
        <v>12599</v>
      </c>
    </row>
    <row r="389" spans="1:296" ht="46.5" thickBot="1">
      <c r="A389" s="51" t="s">
        <v>666</v>
      </c>
      <c r="Z389" s="51" t="s">
        <v>710</v>
      </c>
      <c r="AE389"/>
      <c r="AF389"/>
      <c r="AG389"/>
      <c r="AH389"/>
      <c r="AI389"/>
      <c r="AJ389" s="51" t="s">
        <v>681</v>
      </c>
      <c r="AO389" s="52">
        <v>1.4115000000000001E-2</v>
      </c>
      <c r="AT389" s="69"/>
      <c r="AU389" s="69" t="s">
        <v>701</v>
      </c>
      <c r="AY389" s="51" t="s">
        <v>722</v>
      </c>
      <c r="BD389" s="70" t="s">
        <v>7215</v>
      </c>
      <c r="BE389" s="70">
        <v>0</v>
      </c>
      <c r="BF389" s="70">
        <v>57.481430000000003</v>
      </c>
      <c r="BG389" s="70">
        <v>-4.1830889999999998</v>
      </c>
      <c r="BN389" s="51" t="s">
        <v>767</v>
      </c>
      <c r="BS389" s="50" t="s">
        <v>698</v>
      </c>
      <c r="BX389" s="51" t="s">
        <v>849</v>
      </c>
      <c r="CM389" s="69" t="s">
        <v>729</v>
      </c>
      <c r="CN389" s="69" t="s">
        <v>730</v>
      </c>
      <c r="CO389" s="69" t="s">
        <v>731</v>
      </c>
      <c r="CP389" s="69" t="s">
        <v>732</v>
      </c>
      <c r="DL389" s="52">
        <v>100</v>
      </c>
      <c r="DQ389" s="52">
        <v>0.2311</v>
      </c>
      <c r="EA389" s="73" t="s">
        <v>678</v>
      </c>
      <c r="EB389" s="71">
        <v>0</v>
      </c>
      <c r="EC389" s="71">
        <v>0</v>
      </c>
      <c r="ED389" s="71">
        <v>0</v>
      </c>
      <c r="EE389" s="71">
        <v>0</v>
      </c>
      <c r="EK389" s="52" t="s">
        <v>1317</v>
      </c>
      <c r="EP389" s="52" t="s">
        <v>2781</v>
      </c>
      <c r="EU389" s="52" t="s">
        <v>711</v>
      </c>
      <c r="FJ389" s="51" t="s">
        <v>666</v>
      </c>
      <c r="FO389" s="51" t="s">
        <v>715</v>
      </c>
      <c r="FY389" s="51" t="s">
        <v>2066</v>
      </c>
      <c r="GN389" s="51" t="s">
        <v>658</v>
      </c>
      <c r="GX389" s="51" t="s">
        <v>1309</v>
      </c>
      <c r="HH389" s="52">
        <v>0</v>
      </c>
      <c r="HM389" s="52" t="s">
        <v>4717</v>
      </c>
      <c r="HW389" s="51" t="s">
        <v>665</v>
      </c>
      <c r="IB389" s="51" t="s">
        <v>807</v>
      </c>
      <c r="IV389" s="51" t="s">
        <v>98</v>
      </c>
      <c r="JB389" s="52">
        <v>22</v>
      </c>
      <c r="JU389" s="51" t="s">
        <v>667</v>
      </c>
      <c r="KJ389" s="51" t="s">
        <v>1655</v>
      </c>
    </row>
    <row r="390" spans="1:296" ht="409.6" thickBot="1">
      <c r="A390" s="52" t="s">
        <v>1313</v>
      </c>
      <c r="F390" s="51" t="s">
        <v>87</v>
      </c>
      <c r="K390" s="51" t="s">
        <v>666</v>
      </c>
      <c r="P390" s="51" t="s">
        <v>183</v>
      </c>
      <c r="U390" s="51" t="s">
        <v>685</v>
      </c>
      <c r="Z390" s="52" t="s">
        <v>711</v>
      </c>
      <c r="AE390" s="51" t="s">
        <v>687</v>
      </c>
      <c r="AF390"/>
      <c r="AG390"/>
      <c r="AH390"/>
      <c r="AI390"/>
      <c r="AJ390" s="52" t="s">
        <v>689</v>
      </c>
      <c r="AT390" s="72" t="s">
        <v>72</v>
      </c>
      <c r="AU390" s="70" t="s">
        <v>702</v>
      </c>
      <c r="BD390" s="71" t="s">
        <v>7216</v>
      </c>
      <c r="BE390" s="71">
        <v>0</v>
      </c>
      <c r="BF390" s="71">
        <v>51.576183</v>
      </c>
      <c r="BG390" s="71">
        <v>-3.2965620000000002</v>
      </c>
      <c r="BI390" s="51" t="s">
        <v>681</v>
      </c>
      <c r="BX390" s="69"/>
      <c r="BY390" s="69" t="s">
        <v>850</v>
      </c>
      <c r="BZ390" s="69" t="s">
        <v>851</v>
      </c>
      <c r="CH390" s="50" t="s">
        <v>820</v>
      </c>
      <c r="CM390" s="902" t="s">
        <v>735</v>
      </c>
      <c r="CN390" s="902" t="s">
        <v>3423</v>
      </c>
      <c r="CO390" s="902" t="s">
        <v>8457</v>
      </c>
      <c r="CP390" s="120" t="s">
        <v>8458</v>
      </c>
      <c r="CW390" s="51" t="s">
        <v>683</v>
      </c>
      <c r="DV390" s="51" t="s">
        <v>667</v>
      </c>
      <c r="EA390" s="50" t="s">
        <v>679</v>
      </c>
      <c r="EF390" s="51" t="s">
        <v>803</v>
      </c>
      <c r="EZ390" s="51" t="s">
        <v>663</v>
      </c>
      <c r="FE390" s="50" t="s">
        <v>664</v>
      </c>
      <c r="FJ390" s="52" t="s">
        <v>8021</v>
      </c>
      <c r="FO390" s="52" t="s">
        <v>9293</v>
      </c>
      <c r="FT390" s="51" t="s">
        <v>98</v>
      </c>
      <c r="FY390" s="52">
        <v>0.01</v>
      </c>
      <c r="GD390" s="50" t="s">
        <v>664</v>
      </c>
      <c r="GN390" s="52" t="s">
        <v>124</v>
      </c>
      <c r="HC390" s="51" t="s">
        <v>666</v>
      </c>
      <c r="IB390" s="52" t="s">
        <v>809</v>
      </c>
      <c r="IL390" s="51" t="s">
        <v>712</v>
      </c>
      <c r="IQ390" s="51" t="s">
        <v>697</v>
      </c>
      <c r="JF390" s="51" t="s">
        <v>706</v>
      </c>
      <c r="JK390" s="51" t="s">
        <v>716</v>
      </c>
      <c r="JP390" s="51" t="s">
        <v>718</v>
      </c>
      <c r="JU390" s="52" t="s">
        <v>11544</v>
      </c>
      <c r="KE390" s="50" t="s">
        <v>827</v>
      </c>
      <c r="KJ390" s="52" t="s">
        <v>1656</v>
      </c>
    </row>
    <row r="391" spans="1:296" ht="73" thickBot="1">
      <c r="F391" s="52">
        <v>59.2</v>
      </c>
      <c r="K391" s="52" t="s">
        <v>2780</v>
      </c>
      <c r="P391" s="52">
        <v>1</v>
      </c>
      <c r="U391" s="52" t="s">
        <v>1617</v>
      </c>
      <c r="AE391" s="52">
        <v>256</v>
      </c>
      <c r="AF391"/>
      <c r="AG391"/>
      <c r="AH391"/>
      <c r="AI391"/>
      <c r="AO391" s="51" t="s">
        <v>98</v>
      </c>
      <c r="AT391" s="73" t="s">
        <v>703</v>
      </c>
      <c r="AU391" s="71" t="s">
        <v>702</v>
      </c>
      <c r="AY391" s="51" t="s">
        <v>707</v>
      </c>
      <c r="BD391" s="70" t="s">
        <v>7217</v>
      </c>
      <c r="BE391" s="70">
        <v>0</v>
      </c>
      <c r="BF391" s="70">
        <v>51.504539999999999</v>
      </c>
      <c r="BG391" s="70">
        <v>-1.8714000000000001E-2</v>
      </c>
      <c r="BI391" s="52" t="s">
        <v>1317</v>
      </c>
      <c r="BN391" s="51" t="s">
        <v>768</v>
      </c>
      <c r="BX391" s="72" t="s">
        <v>101</v>
      </c>
      <c r="BY391" s="70" t="s">
        <v>8154</v>
      </c>
      <c r="BZ391" s="70" t="s">
        <v>852</v>
      </c>
      <c r="CM391" s="903"/>
      <c r="CN391" s="903"/>
      <c r="CO391" s="903"/>
      <c r="CP391" s="169" t="s">
        <v>8453</v>
      </c>
      <c r="CW391" s="52" t="s">
        <v>684</v>
      </c>
      <c r="DQ391" s="51" t="s">
        <v>666</v>
      </c>
      <c r="DV391" s="52" t="s">
        <v>1608</v>
      </c>
      <c r="EK391" s="51" t="s">
        <v>683</v>
      </c>
      <c r="EP391" s="51" t="s">
        <v>98</v>
      </c>
      <c r="EU391" s="51" t="s">
        <v>712</v>
      </c>
      <c r="GI391" s="51" t="s">
        <v>665</v>
      </c>
      <c r="GX391" s="51" t="s">
        <v>87</v>
      </c>
      <c r="HC391" s="52" t="s">
        <v>1313</v>
      </c>
      <c r="HH391" s="51" t="s">
        <v>658</v>
      </c>
      <c r="HM391" s="51" t="s">
        <v>2069</v>
      </c>
      <c r="HR391" s="50" t="s">
        <v>699</v>
      </c>
      <c r="HW391" s="51" t="s">
        <v>3049</v>
      </c>
      <c r="IB391" s="52" t="s">
        <v>36</v>
      </c>
      <c r="IL391" s="52" t="s">
        <v>1337</v>
      </c>
      <c r="IV391" s="51" t="s">
        <v>5776</v>
      </c>
      <c r="JB391" s="51" t="s">
        <v>666</v>
      </c>
      <c r="JK391" s="52" t="s">
        <v>717</v>
      </c>
      <c r="JP391" s="52">
        <v>100</v>
      </c>
    </row>
    <row r="392" spans="1:296" ht="73" thickBot="1">
      <c r="A392" s="51" t="s">
        <v>667</v>
      </c>
      <c r="Z392" s="51" t="s">
        <v>712</v>
      </c>
      <c r="AE392"/>
      <c r="AF392"/>
      <c r="AG392"/>
      <c r="AH392"/>
      <c r="AI392"/>
      <c r="AJ392" s="51" t="s">
        <v>683</v>
      </c>
      <c r="AO392" s="52" t="s">
        <v>12218</v>
      </c>
      <c r="AT392" s="72" t="s">
        <v>704</v>
      </c>
      <c r="AU392" s="70" t="s">
        <v>702</v>
      </c>
      <c r="AY392" s="52" t="s">
        <v>3384</v>
      </c>
      <c r="BD392" s="71" t="s">
        <v>7218</v>
      </c>
      <c r="BE392" s="71">
        <v>0</v>
      </c>
      <c r="BF392" s="71">
        <v>51.523226999999999</v>
      </c>
      <c r="BG392" s="71">
        <v>-0.101878</v>
      </c>
      <c r="BN392" s="52" t="s">
        <v>132</v>
      </c>
      <c r="BS392" s="50" t="s">
        <v>699</v>
      </c>
      <c r="CM392" s="903"/>
      <c r="CN392" s="903"/>
      <c r="CO392" s="903"/>
      <c r="CP392" s="169" t="s">
        <v>8459</v>
      </c>
      <c r="DQ392" s="52" t="s">
        <v>1313</v>
      </c>
      <c r="EF392" s="51" t="s">
        <v>790</v>
      </c>
      <c r="EK392" s="52" t="s">
        <v>693</v>
      </c>
      <c r="EU392" s="52" t="s">
        <v>713</v>
      </c>
      <c r="EZ392" s="51" t="s">
        <v>87</v>
      </c>
      <c r="FJ392" s="51" t="s">
        <v>667</v>
      </c>
      <c r="FO392" s="51" t="s">
        <v>716</v>
      </c>
      <c r="FT392" s="51" t="s">
        <v>3048</v>
      </c>
      <c r="FY392" s="51" t="s">
        <v>2067</v>
      </c>
      <c r="GN392" s="51" t="s">
        <v>98</v>
      </c>
      <c r="GS392" s="51" t="s">
        <v>1012</v>
      </c>
      <c r="GX392" s="52">
        <v>0.2155</v>
      </c>
      <c r="HH392" s="52" t="s">
        <v>124</v>
      </c>
      <c r="HM392" s="52" t="s">
        <v>4718</v>
      </c>
      <c r="IQ392" s="51" t="s">
        <v>1012</v>
      </c>
      <c r="JB392" s="52" t="s">
        <v>11957</v>
      </c>
      <c r="JF392" s="51" t="s">
        <v>707</v>
      </c>
      <c r="JU392" s="51" t="s">
        <v>98</v>
      </c>
      <c r="KJ392" s="51" t="s">
        <v>1660</v>
      </c>
    </row>
    <row r="393" spans="1:296" ht="73" thickBot="1">
      <c r="A393" s="74" t="s">
        <v>2395</v>
      </c>
      <c r="F393" s="51" t="s">
        <v>666</v>
      </c>
      <c r="K393" s="51" t="s">
        <v>667</v>
      </c>
      <c r="P393" s="51" t="s">
        <v>184</v>
      </c>
      <c r="U393" s="51" t="s">
        <v>687</v>
      </c>
      <c r="Z393" s="52" t="s">
        <v>713</v>
      </c>
      <c r="AE393" s="51" t="s">
        <v>688</v>
      </c>
      <c r="AF393"/>
      <c r="AG393"/>
      <c r="AH393"/>
      <c r="AI393"/>
      <c r="AJ393" s="52" t="s">
        <v>684</v>
      </c>
      <c r="AT393" s="50" t="s">
        <v>705</v>
      </c>
      <c r="BD393" s="70" t="s">
        <v>7219</v>
      </c>
      <c r="BE393" s="70">
        <v>0</v>
      </c>
      <c r="BF393" s="70">
        <v>58.42</v>
      </c>
      <c r="BG393" s="70">
        <v>15.62</v>
      </c>
      <c r="BI393" s="51" t="s">
        <v>683</v>
      </c>
      <c r="CH393" s="51" t="s">
        <v>821</v>
      </c>
      <c r="CM393" s="904"/>
      <c r="CN393" s="904"/>
      <c r="CO393" s="904"/>
      <c r="CP393" s="84" t="s">
        <v>8454</v>
      </c>
      <c r="CW393" s="51" t="s">
        <v>685</v>
      </c>
      <c r="DL393" s="51" t="s">
        <v>707</v>
      </c>
      <c r="DV393" s="51" t="s">
        <v>98</v>
      </c>
      <c r="EA393" s="51" t="s">
        <v>680</v>
      </c>
      <c r="EK393" s="52" t="s">
        <v>684</v>
      </c>
      <c r="EP393" s="50" t="s">
        <v>669</v>
      </c>
      <c r="EZ393" s="52">
        <v>2.69</v>
      </c>
      <c r="FE393" s="51" t="s">
        <v>665</v>
      </c>
      <c r="FJ393" s="52" t="s">
        <v>9174</v>
      </c>
      <c r="FO393" s="52" t="s">
        <v>9294</v>
      </c>
      <c r="FY393" s="52" t="s">
        <v>9525</v>
      </c>
      <c r="GD393" s="51" t="s">
        <v>665</v>
      </c>
      <c r="GI393" s="51" t="s">
        <v>9779</v>
      </c>
      <c r="GN393" s="52" t="s">
        <v>3577</v>
      </c>
      <c r="GS393" s="52" t="s">
        <v>2065</v>
      </c>
      <c r="HC393" s="51" t="s">
        <v>667</v>
      </c>
      <c r="HW393" s="51" t="s">
        <v>87</v>
      </c>
      <c r="IB393" s="50" t="s">
        <v>818</v>
      </c>
      <c r="IL393" s="51" t="s">
        <v>714</v>
      </c>
      <c r="IQ393" s="52" t="s">
        <v>3051</v>
      </c>
      <c r="IV393" s="51" t="s">
        <v>87</v>
      </c>
      <c r="JF393" s="52" t="s">
        <v>72</v>
      </c>
      <c r="JK393" s="51" t="s">
        <v>718</v>
      </c>
      <c r="KE393" s="51" t="s">
        <v>828</v>
      </c>
      <c r="KJ393" s="52" t="s">
        <v>11787</v>
      </c>
    </row>
    <row r="394" spans="1:296" ht="409.6" thickBot="1">
      <c r="A394" s="74" t="s">
        <v>2396</v>
      </c>
      <c r="F394" s="52" t="s">
        <v>2061</v>
      </c>
      <c r="K394" s="52" t="s">
        <v>2990</v>
      </c>
      <c r="P394" s="52" t="s">
        <v>185</v>
      </c>
      <c r="U394" s="52">
        <v>3035</v>
      </c>
      <c r="AE394" s="52">
        <v>0</v>
      </c>
      <c r="AF394"/>
      <c r="AG394"/>
      <c r="AH394"/>
      <c r="AI394"/>
      <c r="AY394" s="51" t="s">
        <v>708</v>
      </c>
      <c r="BD394" s="71" t="s">
        <v>7220</v>
      </c>
      <c r="BE394" s="71">
        <v>0</v>
      </c>
      <c r="BF394" s="71">
        <v>60.63</v>
      </c>
      <c r="BG394" s="71">
        <v>16.78</v>
      </c>
      <c r="BI394" s="52" t="s">
        <v>693</v>
      </c>
      <c r="BN394" s="51" t="s">
        <v>769</v>
      </c>
      <c r="CM394" s="907" t="s">
        <v>735</v>
      </c>
      <c r="CN394" s="907" t="s">
        <v>4121</v>
      </c>
      <c r="CO394" s="907" t="s">
        <v>8457</v>
      </c>
      <c r="CP394" s="123" t="s">
        <v>8460</v>
      </c>
      <c r="CW394" s="52" t="s">
        <v>8725</v>
      </c>
      <c r="DL394" s="52" t="s">
        <v>719</v>
      </c>
      <c r="DQ394" s="51" t="s">
        <v>667</v>
      </c>
      <c r="EK394" s="52" t="s">
        <v>690</v>
      </c>
      <c r="EU394" s="51" t="s">
        <v>714</v>
      </c>
      <c r="FT394" s="51" t="s">
        <v>87</v>
      </c>
      <c r="GX394" s="51" t="s">
        <v>666</v>
      </c>
      <c r="HC394" s="52" t="s">
        <v>10357</v>
      </c>
      <c r="HH394" s="51" t="s">
        <v>98</v>
      </c>
      <c r="HM394" s="51" t="s">
        <v>183</v>
      </c>
      <c r="HR394" s="51" t="s">
        <v>700</v>
      </c>
      <c r="HW394" s="52">
        <v>1.8700000000000001E-2</v>
      </c>
      <c r="IL394" s="74" t="s">
        <v>3956</v>
      </c>
      <c r="IV394" s="52">
        <v>2.7100000000000002E-3</v>
      </c>
      <c r="JB394" s="51" t="s">
        <v>667</v>
      </c>
      <c r="JK394" s="52">
        <v>97</v>
      </c>
      <c r="JU394" s="51" t="s">
        <v>1604</v>
      </c>
      <c r="KE394" s="68"/>
    </row>
    <row r="395" spans="1:296" ht="73" thickBot="1">
      <c r="Z395" s="51" t="s">
        <v>714</v>
      </c>
      <c r="AE395"/>
      <c r="AF395"/>
      <c r="AG395"/>
      <c r="AH395"/>
      <c r="AI395"/>
      <c r="AJ395" s="51" t="s">
        <v>685</v>
      </c>
      <c r="AY395" s="52" t="s">
        <v>709</v>
      </c>
      <c r="BD395" s="70" t="s">
        <v>7221</v>
      </c>
      <c r="BE395" s="70">
        <v>0</v>
      </c>
      <c r="BF395" s="70">
        <v>59.27</v>
      </c>
      <c r="BG395" s="70">
        <v>15.18</v>
      </c>
      <c r="BI395" s="52" t="s">
        <v>684</v>
      </c>
      <c r="BN395" s="52" t="s">
        <v>770</v>
      </c>
      <c r="BS395" s="51" t="s">
        <v>700</v>
      </c>
      <c r="CH395" s="51" t="s">
        <v>822</v>
      </c>
      <c r="CM395" s="914"/>
      <c r="CN395" s="914"/>
      <c r="CO395" s="914"/>
      <c r="CP395" s="170" t="s">
        <v>8453</v>
      </c>
      <c r="DQ395" s="52" t="s">
        <v>1314</v>
      </c>
      <c r="DV395" s="51" t="s">
        <v>1604</v>
      </c>
      <c r="EA395" s="51" t="s">
        <v>681</v>
      </c>
      <c r="EU395" s="52" t="s">
        <v>1338</v>
      </c>
      <c r="EZ395" s="51" t="s">
        <v>666</v>
      </c>
      <c r="FE395" s="51" t="s">
        <v>1606</v>
      </c>
      <c r="FJ395" s="51" t="s">
        <v>98</v>
      </c>
      <c r="FO395" s="51" t="s">
        <v>718</v>
      </c>
      <c r="FT395" s="52">
        <v>451.12952000000001</v>
      </c>
      <c r="FY395" s="51" t="s">
        <v>2069</v>
      </c>
      <c r="GD395" s="51" t="s">
        <v>663</v>
      </c>
      <c r="GI395" s="51" t="s">
        <v>87</v>
      </c>
      <c r="GS395" s="51" t="s">
        <v>2066</v>
      </c>
      <c r="GX395" s="52" t="s">
        <v>1313</v>
      </c>
      <c r="HM395" s="52">
        <v>1.73</v>
      </c>
      <c r="HR395" s="69"/>
      <c r="HS395" s="69" t="s">
        <v>701</v>
      </c>
      <c r="IQ395" s="51" t="s">
        <v>2066</v>
      </c>
      <c r="JB395" s="52" t="s">
        <v>10357</v>
      </c>
      <c r="JF395" s="51" t="s">
        <v>708</v>
      </c>
      <c r="JP395" s="51" t="s">
        <v>707</v>
      </c>
      <c r="KE395" s="52" t="s">
        <v>12600</v>
      </c>
    </row>
    <row r="396" spans="1:296" ht="73" thickBot="1">
      <c r="A396" s="51" t="s">
        <v>98</v>
      </c>
      <c r="F396" s="51" t="s">
        <v>667</v>
      </c>
      <c r="K396" s="51" t="s">
        <v>98</v>
      </c>
      <c r="P396" s="51" t="s">
        <v>732</v>
      </c>
      <c r="U396" s="51" t="s">
        <v>688</v>
      </c>
      <c r="Z396" s="74" t="s">
        <v>4114</v>
      </c>
      <c r="AE396" s="51" t="s">
        <v>98</v>
      </c>
      <c r="AF396"/>
      <c r="AG396"/>
      <c r="AH396"/>
      <c r="AI396"/>
      <c r="AJ396" s="52" t="s">
        <v>686</v>
      </c>
      <c r="AO396" s="51" t="s">
        <v>681</v>
      </c>
      <c r="AT396" s="51" t="s">
        <v>706</v>
      </c>
      <c r="BD396" s="71" t="s">
        <v>7222</v>
      </c>
      <c r="BE396" s="71">
        <v>0</v>
      </c>
      <c r="BF396" s="71">
        <v>56.04</v>
      </c>
      <c r="BG396" s="71">
        <v>12.7</v>
      </c>
      <c r="BI396" s="52" t="s">
        <v>690</v>
      </c>
      <c r="BS396" s="69"/>
      <c r="BT396" s="69" t="s">
        <v>701</v>
      </c>
      <c r="CH396" s="52" t="s">
        <v>12328</v>
      </c>
      <c r="CM396" s="914"/>
      <c r="CN396" s="914"/>
      <c r="CO396" s="914"/>
      <c r="CP396" s="170" t="s">
        <v>8459</v>
      </c>
      <c r="CW396" s="51" t="s">
        <v>687</v>
      </c>
      <c r="DL396" s="51" t="s">
        <v>708</v>
      </c>
      <c r="EA396" s="52" t="s">
        <v>1322</v>
      </c>
      <c r="EF396" s="50" t="s">
        <v>806</v>
      </c>
      <c r="EK396" s="51" t="s">
        <v>685</v>
      </c>
      <c r="EP396" s="51" t="s">
        <v>670</v>
      </c>
      <c r="EU396" s="74" t="s">
        <v>3192</v>
      </c>
      <c r="EZ396" s="52" t="s">
        <v>1607</v>
      </c>
      <c r="FO396" s="52">
        <v>100</v>
      </c>
      <c r="FY396" s="52" t="s">
        <v>9526</v>
      </c>
      <c r="GI396" s="52">
        <v>6.93E-2</v>
      </c>
      <c r="GS396" s="52">
        <v>716</v>
      </c>
      <c r="HC396" s="51" t="s">
        <v>98</v>
      </c>
      <c r="HR396" s="72" t="s">
        <v>72</v>
      </c>
      <c r="HS396" s="70" t="s">
        <v>702</v>
      </c>
      <c r="HW396" s="51" t="s">
        <v>666</v>
      </c>
      <c r="IB396" s="51" t="s">
        <v>819</v>
      </c>
      <c r="IL396" s="51" t="s">
        <v>715</v>
      </c>
      <c r="IQ396" s="52">
        <v>5.44</v>
      </c>
      <c r="IV396" s="51" t="s">
        <v>666</v>
      </c>
      <c r="JF396" s="52" t="s">
        <v>709</v>
      </c>
      <c r="JP396" s="52" t="s">
        <v>719</v>
      </c>
      <c r="JU396" s="51" t="s">
        <v>87</v>
      </c>
      <c r="KE396" s="100" t="s">
        <v>12601</v>
      </c>
    </row>
    <row r="397" spans="1:296" ht="104" thickBot="1">
      <c r="F397" s="52" t="s">
        <v>1150</v>
      </c>
      <c r="P397" s="52" t="s">
        <v>4305</v>
      </c>
      <c r="U397" s="52">
        <v>0.157</v>
      </c>
      <c r="AE397"/>
      <c r="AF397"/>
      <c r="AG397"/>
      <c r="AH397"/>
      <c r="AI397"/>
      <c r="AO397" s="52" t="s">
        <v>2994</v>
      </c>
      <c r="AY397" s="51" t="s">
        <v>710</v>
      </c>
      <c r="BD397" s="70" t="s">
        <v>7223</v>
      </c>
      <c r="BE397" s="70">
        <v>0</v>
      </c>
      <c r="BF397" s="70">
        <v>62.39</v>
      </c>
      <c r="BG397" s="70">
        <v>17.3</v>
      </c>
      <c r="BI397" s="52" t="s">
        <v>7363</v>
      </c>
      <c r="BS397" s="72" t="s">
        <v>72</v>
      </c>
      <c r="BT397" s="70" t="s">
        <v>702</v>
      </c>
      <c r="CM397" s="908"/>
      <c r="CN397" s="908"/>
      <c r="CO397" s="908"/>
      <c r="CP397" s="86" t="s">
        <v>8454</v>
      </c>
      <c r="CW397" s="52">
        <v>3</v>
      </c>
      <c r="DL397" s="52" t="s">
        <v>709</v>
      </c>
      <c r="DQ397" s="51" t="s">
        <v>98</v>
      </c>
      <c r="DV397" s="51" t="s">
        <v>87</v>
      </c>
      <c r="EK397" s="52" t="s">
        <v>686</v>
      </c>
      <c r="EP397" s="69"/>
      <c r="EQ397" s="69" t="s">
        <v>671</v>
      </c>
      <c r="ER397" s="69" t="s">
        <v>672</v>
      </c>
      <c r="ES397" s="69" t="s">
        <v>673</v>
      </c>
      <c r="ET397" s="124" t="s">
        <v>674</v>
      </c>
      <c r="FE397" s="51" t="s">
        <v>87</v>
      </c>
      <c r="FJ397" s="51" t="s">
        <v>3048</v>
      </c>
      <c r="FT397" s="51" t="s">
        <v>666</v>
      </c>
      <c r="GD397" s="51" t="s">
        <v>87</v>
      </c>
      <c r="GN397" s="51" t="s">
        <v>651</v>
      </c>
      <c r="GX397" s="51" t="s">
        <v>667</v>
      </c>
      <c r="HM397" s="51" t="s">
        <v>184</v>
      </c>
      <c r="HR397" s="73" t="s">
        <v>703</v>
      </c>
      <c r="HS397" s="71" t="s">
        <v>702</v>
      </c>
      <c r="HW397" s="52" t="s">
        <v>4923</v>
      </c>
      <c r="IB397" s="52" t="s">
        <v>132</v>
      </c>
      <c r="IL397" s="52" t="s">
        <v>3957</v>
      </c>
      <c r="IV397" s="52" t="s">
        <v>1609</v>
      </c>
      <c r="JB397" s="51" t="s">
        <v>98</v>
      </c>
      <c r="JU397" s="52">
        <v>2.7</v>
      </c>
      <c r="KE397" s="100" t="s">
        <v>12602</v>
      </c>
      <c r="KJ397" s="50" t="s">
        <v>774</v>
      </c>
    </row>
    <row r="398" spans="1:296" ht="264.5" thickBot="1">
      <c r="A398" s="51" t="s">
        <v>659</v>
      </c>
      <c r="K398" s="51" t="s">
        <v>659</v>
      </c>
      <c r="Z398" s="51" t="s">
        <v>715</v>
      </c>
      <c r="AE398"/>
      <c r="AF398"/>
      <c r="AG398"/>
      <c r="AH398"/>
      <c r="AI398"/>
      <c r="AJ398" s="51" t="s">
        <v>687</v>
      </c>
      <c r="AT398" s="51" t="s">
        <v>707</v>
      </c>
      <c r="AY398" s="52" t="s">
        <v>711</v>
      </c>
      <c r="BD398" s="71" t="s">
        <v>7224</v>
      </c>
      <c r="BE398" s="71">
        <v>0</v>
      </c>
      <c r="BF398" s="71">
        <v>59.33</v>
      </c>
      <c r="BG398" s="71">
        <v>17.98</v>
      </c>
      <c r="BS398" s="73" t="s">
        <v>703</v>
      </c>
      <c r="BT398" s="71" t="s">
        <v>702</v>
      </c>
      <c r="CH398" s="51" t="s">
        <v>823</v>
      </c>
      <c r="CM398" s="902" t="s">
        <v>1630</v>
      </c>
      <c r="CN398" s="902" t="s">
        <v>736</v>
      </c>
      <c r="CO398" s="902" t="s">
        <v>8457</v>
      </c>
      <c r="CP398" s="120" t="s">
        <v>8461</v>
      </c>
      <c r="DV398" s="52">
        <v>2.21</v>
      </c>
      <c r="EA398" s="51" t="s">
        <v>683</v>
      </c>
      <c r="EP398" s="72" t="s">
        <v>675</v>
      </c>
      <c r="EQ398" s="70">
        <v>7997</v>
      </c>
      <c r="ER398" s="70">
        <v>7997</v>
      </c>
      <c r="ES398" s="70">
        <v>809</v>
      </c>
      <c r="ET398" s="125">
        <v>809</v>
      </c>
      <c r="EU398" s="51" t="s">
        <v>715</v>
      </c>
      <c r="EZ398" s="51" t="s">
        <v>667</v>
      </c>
      <c r="FE398" s="52">
        <v>6.7799999999999999E-2</v>
      </c>
      <c r="FT398" s="52" t="s">
        <v>9456</v>
      </c>
      <c r="FY398" s="51" t="s">
        <v>183</v>
      </c>
      <c r="GD398" s="52">
        <v>2.7200000000000002E-3</v>
      </c>
      <c r="GI398" s="51" t="s">
        <v>666</v>
      </c>
      <c r="GN398" s="52" t="s">
        <v>661</v>
      </c>
      <c r="GS398" s="51" t="s">
        <v>2067</v>
      </c>
      <c r="GX398" s="52" t="s">
        <v>10196</v>
      </c>
      <c r="HC398" s="51" t="s">
        <v>3814</v>
      </c>
      <c r="HH398" s="51" t="s">
        <v>651</v>
      </c>
      <c r="HM398" s="52" t="s">
        <v>236</v>
      </c>
      <c r="HR398" s="72" t="s">
        <v>704</v>
      </c>
      <c r="HS398" s="70" t="s">
        <v>702</v>
      </c>
      <c r="IQ398" s="51" t="s">
        <v>2067</v>
      </c>
      <c r="JF398" s="51" t="s">
        <v>710</v>
      </c>
      <c r="JK398" s="50" t="s">
        <v>725</v>
      </c>
      <c r="JP398" s="51" t="s">
        <v>708</v>
      </c>
      <c r="KE398" s="100" t="s">
        <v>12603</v>
      </c>
    </row>
    <row r="399" spans="1:296" ht="73" thickBot="1">
      <c r="F399" s="51" t="s">
        <v>98</v>
      </c>
      <c r="U399" s="51" t="s">
        <v>98</v>
      </c>
      <c r="Z399" s="52" t="s">
        <v>4116</v>
      </c>
      <c r="AE399"/>
      <c r="AF399"/>
      <c r="AG399"/>
      <c r="AH399"/>
      <c r="AI399"/>
      <c r="AJ399" s="52">
        <v>82878</v>
      </c>
      <c r="AO399" s="51" t="s">
        <v>683</v>
      </c>
      <c r="AT399" s="52" t="s">
        <v>72</v>
      </c>
      <c r="BD399" s="70" t="s">
        <v>7225</v>
      </c>
      <c r="BE399" s="70">
        <v>0</v>
      </c>
      <c r="BF399" s="70">
        <v>59.33</v>
      </c>
      <c r="BG399" s="70">
        <v>17.98</v>
      </c>
      <c r="BI399" s="51" t="s">
        <v>685</v>
      </c>
      <c r="BN399" s="51" t="s">
        <v>759</v>
      </c>
      <c r="BS399" s="72" t="s">
        <v>704</v>
      </c>
      <c r="BT399" s="70" t="s">
        <v>702</v>
      </c>
      <c r="CH399" s="52" t="s">
        <v>824</v>
      </c>
      <c r="CM399" s="903"/>
      <c r="CN399" s="903"/>
      <c r="CO399" s="903"/>
      <c r="CP399" s="169" t="s">
        <v>8459</v>
      </c>
      <c r="CW399" s="51" t="s">
        <v>688</v>
      </c>
      <c r="DL399" s="51" t="s">
        <v>710</v>
      </c>
      <c r="DQ399" s="51" t="s">
        <v>36</v>
      </c>
      <c r="EA399" s="52" t="s">
        <v>693</v>
      </c>
      <c r="EF399" s="51" t="s">
        <v>807</v>
      </c>
      <c r="EK399" s="51" t="s">
        <v>687</v>
      </c>
      <c r="EP399" s="73" t="s">
        <v>676</v>
      </c>
      <c r="EQ399" s="71">
        <v>197380</v>
      </c>
      <c r="ER399" s="71">
        <v>197380</v>
      </c>
      <c r="ES399" s="71">
        <v>0</v>
      </c>
      <c r="ET399" s="139">
        <v>0</v>
      </c>
      <c r="EU399" s="52" t="s">
        <v>3193</v>
      </c>
      <c r="EZ399" s="52" t="s">
        <v>9033</v>
      </c>
      <c r="FJ399" s="51" t="s">
        <v>87</v>
      </c>
      <c r="FY399" s="52">
        <v>0</v>
      </c>
      <c r="GI399" s="52" t="s">
        <v>4923</v>
      </c>
      <c r="GS399" s="52" t="s">
        <v>9961</v>
      </c>
      <c r="HH399" s="52" t="s">
        <v>10502</v>
      </c>
      <c r="HR399" s="50" t="s">
        <v>705</v>
      </c>
      <c r="HW399" s="51" t="s">
        <v>667</v>
      </c>
      <c r="IB399" s="50" t="s">
        <v>820</v>
      </c>
      <c r="IL399" s="51" t="s">
        <v>716</v>
      </c>
      <c r="IQ399" s="52" t="s">
        <v>11041</v>
      </c>
      <c r="IV399" s="51" t="s">
        <v>667</v>
      </c>
      <c r="JB399" s="51" t="s">
        <v>660</v>
      </c>
      <c r="JF399" s="52" t="s">
        <v>711</v>
      </c>
      <c r="JP399" s="52" t="s">
        <v>709</v>
      </c>
      <c r="JU399" s="51" t="s">
        <v>666</v>
      </c>
      <c r="KE399" s="100" t="s">
        <v>12604</v>
      </c>
    </row>
    <row r="400" spans="1:296" ht="73" thickBot="1">
      <c r="A400" s="51" t="s">
        <v>87</v>
      </c>
      <c r="K400" s="51" t="s">
        <v>87</v>
      </c>
      <c r="U400" s="52" t="s">
        <v>5432</v>
      </c>
      <c r="AE400" s="50" t="s">
        <v>695</v>
      </c>
      <c r="AF400"/>
      <c r="AG400"/>
      <c r="AH400"/>
      <c r="AI400"/>
      <c r="AO400" s="52" t="s">
        <v>693</v>
      </c>
      <c r="AY400" s="51" t="s">
        <v>714</v>
      </c>
      <c r="BD400" s="71" t="s">
        <v>7226</v>
      </c>
      <c r="BE400" s="71">
        <v>0</v>
      </c>
      <c r="BF400" s="71">
        <v>59.61</v>
      </c>
      <c r="BG400" s="71">
        <v>16.559999999999999</v>
      </c>
      <c r="BI400" s="52" t="s">
        <v>691</v>
      </c>
      <c r="BN400" s="52" t="s">
        <v>760</v>
      </c>
      <c r="BS400" s="50" t="s">
        <v>705</v>
      </c>
      <c r="CM400" s="904"/>
      <c r="CN400" s="904"/>
      <c r="CO400" s="904"/>
      <c r="CP400" s="84" t="s">
        <v>8454</v>
      </c>
      <c r="CW400" s="52">
        <v>0</v>
      </c>
      <c r="DL400" s="52" t="s">
        <v>711</v>
      </c>
      <c r="DV400" s="51" t="s">
        <v>666</v>
      </c>
      <c r="EA400" s="52" t="s">
        <v>684</v>
      </c>
      <c r="EF400" s="52" t="s">
        <v>808</v>
      </c>
      <c r="EK400" s="52">
        <v>18416</v>
      </c>
      <c r="EP400" s="72" t="s">
        <v>677</v>
      </c>
      <c r="EQ400" s="70">
        <v>0</v>
      </c>
      <c r="ER400" s="70">
        <v>0</v>
      </c>
      <c r="ES400" s="70">
        <v>0</v>
      </c>
      <c r="ET400" s="125">
        <v>0</v>
      </c>
      <c r="FE400" s="51" t="s">
        <v>666</v>
      </c>
      <c r="FJ400" s="52">
        <v>2.3199999999999998</v>
      </c>
      <c r="FO400" s="50" t="s">
        <v>725</v>
      </c>
      <c r="FT400" s="51" t="s">
        <v>667</v>
      </c>
      <c r="GD400" s="51" t="s">
        <v>666</v>
      </c>
      <c r="GN400" s="51" t="s">
        <v>633</v>
      </c>
      <c r="GX400" s="51" t="s">
        <v>98</v>
      </c>
      <c r="HC400" s="51" t="s">
        <v>87</v>
      </c>
      <c r="HM400" s="51" t="s">
        <v>732</v>
      </c>
      <c r="HW400" s="52" t="s">
        <v>5777</v>
      </c>
      <c r="IL400" s="52" t="s">
        <v>717</v>
      </c>
      <c r="IV400" s="52" t="s">
        <v>11224</v>
      </c>
      <c r="JU400" s="52" t="s">
        <v>1610</v>
      </c>
      <c r="KE400" s="100" t="s">
        <v>12605</v>
      </c>
      <c r="KJ400" s="50" t="s">
        <v>775</v>
      </c>
    </row>
    <row r="401" spans="1:296" ht="409.6" thickBot="1">
      <c r="A401" s="52">
        <v>0.25</v>
      </c>
      <c r="F401" s="51" t="s">
        <v>36</v>
      </c>
      <c r="K401" s="52">
        <v>7.3959999999999998E-2</v>
      </c>
      <c r="P401" s="51" t="s">
        <v>1012</v>
      </c>
      <c r="Z401" s="51" t="s">
        <v>716</v>
      </c>
      <c r="AE401"/>
      <c r="AF401"/>
      <c r="AG401"/>
      <c r="AH401"/>
      <c r="AI401"/>
      <c r="AJ401" s="51" t="s">
        <v>688</v>
      </c>
      <c r="AO401" s="52" t="s">
        <v>684</v>
      </c>
      <c r="AT401" s="51" t="s">
        <v>708</v>
      </c>
      <c r="AY401" s="74" t="s">
        <v>6671</v>
      </c>
      <c r="BD401" s="70" t="s">
        <v>7227</v>
      </c>
      <c r="BE401" s="70">
        <v>0</v>
      </c>
      <c r="BF401" s="70">
        <v>56.88</v>
      </c>
      <c r="BG401" s="70">
        <v>14.81</v>
      </c>
      <c r="CH401" s="51" t="s">
        <v>825</v>
      </c>
      <c r="CM401" s="907" t="s">
        <v>735</v>
      </c>
      <c r="CN401" s="907" t="s">
        <v>1629</v>
      </c>
      <c r="CO401" s="907" t="s">
        <v>8457</v>
      </c>
      <c r="CP401" s="123" t="s">
        <v>8462</v>
      </c>
      <c r="DQ401" s="51" t="s">
        <v>87</v>
      </c>
      <c r="DV401" s="52" t="s">
        <v>1610</v>
      </c>
      <c r="EA401" s="52" t="s">
        <v>690</v>
      </c>
      <c r="EP401" s="73" t="s">
        <v>678</v>
      </c>
      <c r="EQ401" s="71">
        <v>0</v>
      </c>
      <c r="ER401" s="71">
        <v>0</v>
      </c>
      <c r="ES401" s="71">
        <v>0</v>
      </c>
      <c r="ET401" s="139">
        <v>0</v>
      </c>
      <c r="EU401" s="51" t="s">
        <v>716</v>
      </c>
      <c r="EZ401" s="51" t="s">
        <v>98</v>
      </c>
      <c r="FE401" s="52" t="s">
        <v>4504</v>
      </c>
      <c r="FT401" s="52" t="s">
        <v>9457</v>
      </c>
      <c r="FY401" s="51" t="s">
        <v>184</v>
      </c>
      <c r="GD401" s="52" t="s">
        <v>1609</v>
      </c>
      <c r="GI401" s="51" t="s">
        <v>667</v>
      </c>
      <c r="GN401" s="52" t="s">
        <v>638</v>
      </c>
      <c r="GS401" s="51" t="s">
        <v>2069</v>
      </c>
      <c r="GX401" s="52" t="s">
        <v>10197</v>
      </c>
      <c r="HC401" s="52">
        <v>1.5100000000000001E-3</v>
      </c>
      <c r="HH401" s="51" t="s">
        <v>633</v>
      </c>
      <c r="HM401" s="52" t="s">
        <v>4719</v>
      </c>
      <c r="IQ401" s="51" t="s">
        <v>2069</v>
      </c>
      <c r="JB401" s="51" t="s">
        <v>87</v>
      </c>
      <c r="JF401" s="51" t="s">
        <v>712</v>
      </c>
      <c r="JK401" s="51" t="s">
        <v>726</v>
      </c>
      <c r="JP401" s="51" t="s">
        <v>710</v>
      </c>
      <c r="KE401" s="100" t="s">
        <v>12606</v>
      </c>
    </row>
    <row r="402" spans="1:296" ht="73" thickBot="1">
      <c r="P402" s="52" t="s">
        <v>2065</v>
      </c>
      <c r="Z402" s="52" t="s">
        <v>717</v>
      </c>
      <c r="AE402"/>
      <c r="AF402"/>
      <c r="AG402"/>
      <c r="AH402"/>
      <c r="AI402"/>
      <c r="AJ402" s="52">
        <v>0</v>
      </c>
      <c r="AO402" s="52" t="s">
        <v>690</v>
      </c>
      <c r="AT402" s="52" t="s">
        <v>709</v>
      </c>
      <c r="BD402" s="71" t="s">
        <v>7228</v>
      </c>
      <c r="BE402" s="71">
        <v>0</v>
      </c>
      <c r="BF402" s="71">
        <v>63.29</v>
      </c>
      <c r="BG402" s="71">
        <v>18.73</v>
      </c>
      <c r="BI402" s="51" t="s">
        <v>687</v>
      </c>
      <c r="BN402" s="51" t="s">
        <v>761</v>
      </c>
      <c r="CH402" s="52" t="s">
        <v>12329</v>
      </c>
      <c r="CM402" s="914"/>
      <c r="CN402" s="914"/>
      <c r="CO402" s="914"/>
      <c r="CP402" s="170" t="s">
        <v>8453</v>
      </c>
      <c r="CW402" s="51" t="s">
        <v>98</v>
      </c>
      <c r="DL402" s="51" t="s">
        <v>712</v>
      </c>
      <c r="DQ402" s="52">
        <v>0.2591</v>
      </c>
      <c r="EA402" s="52" t="s">
        <v>1611</v>
      </c>
      <c r="EF402" s="50" t="s">
        <v>810</v>
      </c>
      <c r="EK402" s="51" t="s">
        <v>688</v>
      </c>
      <c r="EP402" s="50" t="s">
        <v>679</v>
      </c>
      <c r="EU402" s="52" t="s">
        <v>3194</v>
      </c>
      <c r="FJ402" s="51" t="s">
        <v>666</v>
      </c>
      <c r="FY402" s="52" t="s">
        <v>1601</v>
      </c>
      <c r="GI402" s="52" t="s">
        <v>9780</v>
      </c>
      <c r="HH402" s="52" t="s">
        <v>3812</v>
      </c>
      <c r="HR402" s="51" t="s">
        <v>706</v>
      </c>
      <c r="HW402" s="51" t="s">
        <v>98</v>
      </c>
      <c r="IB402" s="51" t="s">
        <v>821</v>
      </c>
      <c r="IL402" s="51" t="s">
        <v>718</v>
      </c>
      <c r="IQ402" s="52" t="s">
        <v>11042</v>
      </c>
      <c r="IV402" s="51" t="s">
        <v>98</v>
      </c>
      <c r="JB402" s="52">
        <v>139</v>
      </c>
      <c r="JF402" s="52" t="s">
        <v>4720</v>
      </c>
      <c r="JK402" s="52" t="s">
        <v>1811</v>
      </c>
      <c r="JP402" s="52" t="s">
        <v>711</v>
      </c>
      <c r="JU402" s="51" t="s">
        <v>667</v>
      </c>
      <c r="KE402" s="52" t="s">
        <v>12607</v>
      </c>
    </row>
    <row r="403" spans="1:296" ht="73" thickBot="1">
      <c r="A403" s="51" t="s">
        <v>666</v>
      </c>
      <c r="F403" s="51" t="s">
        <v>87</v>
      </c>
      <c r="K403" s="51" t="s">
        <v>666</v>
      </c>
      <c r="AE403" s="50" t="s">
        <v>696</v>
      </c>
      <c r="AF403"/>
      <c r="AG403"/>
      <c r="AH403"/>
      <c r="AI403"/>
      <c r="AY403" s="51" t="s">
        <v>724</v>
      </c>
      <c r="BD403" s="70" t="s">
        <v>7229</v>
      </c>
      <c r="BE403" s="70">
        <v>0</v>
      </c>
      <c r="BF403" s="70">
        <v>42.324157999999997</v>
      </c>
      <c r="BG403" s="70">
        <v>-71.594018000000005</v>
      </c>
      <c r="BI403" s="52">
        <v>324133</v>
      </c>
      <c r="BN403" s="52" t="s">
        <v>2435</v>
      </c>
      <c r="BS403" s="51" t="s">
        <v>706</v>
      </c>
      <c r="CM403" s="914"/>
      <c r="CN403" s="914"/>
      <c r="CO403" s="914"/>
      <c r="CP403" s="170" t="s">
        <v>8459</v>
      </c>
      <c r="CW403" s="52" t="s">
        <v>8723</v>
      </c>
      <c r="DL403" s="52" t="s">
        <v>713</v>
      </c>
      <c r="DV403" s="51" t="s">
        <v>667</v>
      </c>
      <c r="EK403" s="52">
        <v>0</v>
      </c>
      <c r="EZ403" s="51" t="s">
        <v>9022</v>
      </c>
      <c r="FE403" s="51" t="s">
        <v>667</v>
      </c>
      <c r="FJ403" s="52" t="s">
        <v>4102</v>
      </c>
      <c r="FO403" s="51" t="s">
        <v>726</v>
      </c>
      <c r="FT403" s="51" t="s">
        <v>98</v>
      </c>
      <c r="GD403" s="51" t="s">
        <v>667</v>
      </c>
      <c r="GN403" s="51" t="s">
        <v>653</v>
      </c>
      <c r="GS403" s="51" t="s">
        <v>183</v>
      </c>
      <c r="GX403" s="50" t="s">
        <v>669</v>
      </c>
      <c r="HC403" s="51" t="s">
        <v>666</v>
      </c>
      <c r="IL403" s="52">
        <v>100</v>
      </c>
      <c r="JU403" s="52" t="s">
        <v>11544</v>
      </c>
      <c r="KE403" s="181" t="s">
        <v>12608</v>
      </c>
      <c r="KJ403" s="51" t="s">
        <v>776</v>
      </c>
    </row>
    <row r="404" spans="1:296" ht="73" thickBot="1">
      <c r="A404" s="52" t="s">
        <v>1313</v>
      </c>
      <c r="F404" s="52">
        <v>9.4600000000000009</v>
      </c>
      <c r="K404" s="52" t="s">
        <v>2780</v>
      </c>
      <c r="P404" s="51" t="s">
        <v>2066</v>
      </c>
      <c r="U404" s="51" t="s">
        <v>681</v>
      </c>
      <c r="Z404" s="51" t="s">
        <v>718</v>
      </c>
      <c r="AE404"/>
      <c r="AF404"/>
      <c r="AG404"/>
      <c r="AH404"/>
      <c r="AI404"/>
      <c r="AJ404" s="51" t="s">
        <v>98</v>
      </c>
      <c r="AO404" s="51" t="s">
        <v>685</v>
      </c>
      <c r="AT404" s="51" t="s">
        <v>710</v>
      </c>
      <c r="AY404" s="52" t="s">
        <v>6672</v>
      </c>
      <c r="BD404" s="71" t="s">
        <v>7230</v>
      </c>
      <c r="BE404" s="71">
        <v>0</v>
      </c>
      <c r="BF404" s="71">
        <v>33.401401999999997</v>
      </c>
      <c r="BG404" s="71">
        <v>-111.982542</v>
      </c>
      <c r="CH404" s="51" t="s">
        <v>826</v>
      </c>
      <c r="CM404" s="908"/>
      <c r="CN404" s="908"/>
      <c r="CO404" s="908"/>
      <c r="CP404" s="86" t="s">
        <v>8454</v>
      </c>
      <c r="DQ404" s="51" t="s">
        <v>666</v>
      </c>
      <c r="DV404" s="52" t="s">
        <v>1608</v>
      </c>
      <c r="EA404" s="51" t="s">
        <v>685</v>
      </c>
      <c r="EU404" s="51" t="s">
        <v>718</v>
      </c>
      <c r="FE404" s="52" t="s">
        <v>4505</v>
      </c>
      <c r="FO404" s="52" t="s">
        <v>132</v>
      </c>
      <c r="FY404" s="51" t="s">
        <v>732</v>
      </c>
      <c r="GD404" s="52" t="s">
        <v>5624</v>
      </c>
      <c r="GI404" s="51" t="s">
        <v>98</v>
      </c>
      <c r="GN404" s="52">
        <v>295.49</v>
      </c>
      <c r="GS404" s="52">
        <v>8</v>
      </c>
      <c r="HC404" s="52" t="s">
        <v>1609</v>
      </c>
      <c r="HH404" s="51" t="s">
        <v>653</v>
      </c>
      <c r="HR404" s="51" t="s">
        <v>707</v>
      </c>
      <c r="HW404" s="51" t="s">
        <v>5776</v>
      </c>
      <c r="IB404" s="51" t="s">
        <v>822</v>
      </c>
      <c r="IQ404" s="51" t="s">
        <v>183</v>
      </c>
      <c r="IV404" s="51" t="s">
        <v>1606</v>
      </c>
      <c r="JB404" s="51" t="s">
        <v>666</v>
      </c>
      <c r="JF404" s="51" t="s">
        <v>714</v>
      </c>
      <c r="JK404" s="50" t="s">
        <v>737</v>
      </c>
      <c r="JP404" s="51" t="s">
        <v>712</v>
      </c>
      <c r="KE404" s="68"/>
      <c r="KJ404" s="52" t="s">
        <v>777</v>
      </c>
    </row>
    <row r="405" spans="1:296" ht="409.6" thickBot="1">
      <c r="P405" s="52">
        <v>20.2</v>
      </c>
      <c r="U405" s="52" t="s">
        <v>1322</v>
      </c>
      <c r="Z405" s="52">
        <v>100</v>
      </c>
      <c r="AE405"/>
      <c r="AF405"/>
      <c r="AG405"/>
      <c r="AH405"/>
      <c r="AI405"/>
      <c r="AO405" s="52" t="s">
        <v>691</v>
      </c>
      <c r="AT405" s="52" t="s">
        <v>711</v>
      </c>
      <c r="BD405" s="70" t="s">
        <v>7231</v>
      </c>
      <c r="BE405" s="70">
        <v>0</v>
      </c>
      <c r="BF405" s="70">
        <v>38.747711000000002</v>
      </c>
      <c r="BG405" s="70">
        <v>-77.531728000000001</v>
      </c>
      <c r="BI405" s="51" t="s">
        <v>688</v>
      </c>
      <c r="BN405" s="51" t="s">
        <v>763</v>
      </c>
      <c r="BS405" s="51" t="s">
        <v>707</v>
      </c>
      <c r="CH405" s="52" t="s">
        <v>12330</v>
      </c>
      <c r="CM405" s="902" t="s">
        <v>735</v>
      </c>
      <c r="CN405" s="902" t="s">
        <v>734</v>
      </c>
      <c r="CO405" s="902" t="s">
        <v>8457</v>
      </c>
      <c r="CP405" s="120" t="s">
        <v>8463</v>
      </c>
      <c r="DL405" s="51" t="s">
        <v>714</v>
      </c>
      <c r="DQ405" s="52" t="s">
        <v>1313</v>
      </c>
      <c r="EA405" s="52" t="s">
        <v>686</v>
      </c>
      <c r="EF405" s="51" t="s">
        <v>811</v>
      </c>
      <c r="EK405" s="51" t="s">
        <v>98</v>
      </c>
      <c r="EP405" s="51" t="s">
        <v>680</v>
      </c>
      <c r="EU405" s="52">
        <v>100</v>
      </c>
      <c r="EZ405" s="51" t="s">
        <v>87</v>
      </c>
      <c r="FJ405" s="51" t="s">
        <v>667</v>
      </c>
      <c r="FT405" s="50" t="s">
        <v>669</v>
      </c>
      <c r="FY405" s="52" t="s">
        <v>9527</v>
      </c>
      <c r="GI405" s="52" t="s">
        <v>35</v>
      </c>
      <c r="HH405" s="52">
        <v>37482</v>
      </c>
      <c r="HM405" s="50" t="s">
        <v>698</v>
      </c>
      <c r="HR405" s="52" t="s">
        <v>72</v>
      </c>
      <c r="IB405" s="52" t="s">
        <v>10852</v>
      </c>
      <c r="IQ405" s="52">
        <v>2.9</v>
      </c>
      <c r="JB405" s="52" t="s">
        <v>668</v>
      </c>
      <c r="JF405" s="74" t="s">
        <v>4909</v>
      </c>
      <c r="JP405" s="52" t="s">
        <v>1337</v>
      </c>
      <c r="JU405" s="51" t="s">
        <v>98</v>
      </c>
      <c r="KE405" s="52" t="s">
        <v>12609</v>
      </c>
      <c r="KJ405" s="52" t="s">
        <v>778</v>
      </c>
    </row>
    <row r="406" spans="1:296" ht="73" thickBot="1">
      <c r="A406" s="51" t="s">
        <v>667</v>
      </c>
      <c r="F406" s="51" t="s">
        <v>666</v>
      </c>
      <c r="K406" s="51" t="s">
        <v>667</v>
      </c>
      <c r="AE406" s="51" t="s">
        <v>697</v>
      </c>
      <c r="AF406"/>
      <c r="AG406"/>
      <c r="AH406"/>
      <c r="AI406"/>
      <c r="AY406" s="51" t="s">
        <v>716</v>
      </c>
      <c r="BD406" s="71" t="s">
        <v>7232</v>
      </c>
      <c r="BE406" s="71">
        <v>0</v>
      </c>
      <c r="BF406" s="71">
        <v>32.822021999999997</v>
      </c>
      <c r="BG406" s="71">
        <v>-96.873598999999999</v>
      </c>
      <c r="BI406" s="52">
        <v>0</v>
      </c>
      <c r="BN406" s="52" t="s">
        <v>7777</v>
      </c>
      <c r="BS406" s="52" t="s">
        <v>72</v>
      </c>
      <c r="CM406" s="903"/>
      <c r="CN406" s="903"/>
      <c r="CO406" s="903"/>
      <c r="CP406" s="169" t="s">
        <v>8453</v>
      </c>
      <c r="DL406" s="74" t="s">
        <v>8915</v>
      </c>
      <c r="DV406" s="51" t="s">
        <v>98</v>
      </c>
      <c r="EF406" s="69" t="s">
        <v>812</v>
      </c>
      <c r="EG406" s="69" t="s">
        <v>813</v>
      </c>
      <c r="EH406" s="69" t="s">
        <v>784</v>
      </c>
      <c r="EI406" s="69" t="s">
        <v>814</v>
      </c>
      <c r="EK406" s="52" t="s">
        <v>3374</v>
      </c>
      <c r="EZ406" s="52">
        <v>222</v>
      </c>
      <c r="FE406" s="51" t="s">
        <v>98</v>
      </c>
      <c r="FJ406" s="52" t="s">
        <v>9174</v>
      </c>
      <c r="FO406" s="50" t="s">
        <v>727</v>
      </c>
      <c r="GD406" s="51" t="s">
        <v>98</v>
      </c>
      <c r="GN406" s="51" t="s">
        <v>654</v>
      </c>
      <c r="GS406" s="51" t="s">
        <v>184</v>
      </c>
      <c r="GX406" s="51" t="s">
        <v>670</v>
      </c>
      <c r="HC406" s="51" t="s">
        <v>667</v>
      </c>
      <c r="HW406" s="51" t="s">
        <v>87</v>
      </c>
      <c r="IV406" s="51" t="s">
        <v>87</v>
      </c>
      <c r="KE406" s="52" t="s">
        <v>12610</v>
      </c>
    </row>
    <row r="407" spans="1:296" ht="120.5" thickBot="1">
      <c r="A407" s="74" t="s">
        <v>2397</v>
      </c>
      <c r="F407" s="52" t="s">
        <v>2058</v>
      </c>
      <c r="K407" s="52" t="s">
        <v>2990</v>
      </c>
      <c r="P407" s="51" t="s">
        <v>2067</v>
      </c>
      <c r="U407" s="51" t="s">
        <v>683</v>
      </c>
      <c r="AE407"/>
      <c r="AF407"/>
      <c r="AG407"/>
      <c r="AH407"/>
      <c r="AI407"/>
      <c r="AO407" s="51" t="s">
        <v>687</v>
      </c>
      <c r="AT407" s="51" t="s">
        <v>712</v>
      </c>
      <c r="AY407" s="52" t="s">
        <v>6673</v>
      </c>
      <c r="BD407" s="70" t="s">
        <v>7233</v>
      </c>
      <c r="BE407" s="70">
        <v>0</v>
      </c>
      <c r="BF407" s="70">
        <v>33.454680000000003</v>
      </c>
      <c r="BG407" s="70">
        <v>-111.976446</v>
      </c>
      <c r="CM407" s="903"/>
      <c r="CN407" s="903"/>
      <c r="CO407" s="903"/>
      <c r="CP407" s="169" t="s">
        <v>8459</v>
      </c>
      <c r="CW407" s="51" t="s">
        <v>681</v>
      </c>
      <c r="DQ407" s="51" t="s">
        <v>667</v>
      </c>
      <c r="EA407" s="51" t="s">
        <v>687</v>
      </c>
      <c r="EF407" s="70" t="s">
        <v>1815</v>
      </c>
      <c r="EG407" s="70" t="s">
        <v>816</v>
      </c>
      <c r="EH407" s="70" t="s">
        <v>1816</v>
      </c>
      <c r="EI407" s="70" t="s">
        <v>1817</v>
      </c>
      <c r="EP407" s="51" t="s">
        <v>681</v>
      </c>
      <c r="GD407" s="52" t="s">
        <v>5625</v>
      </c>
      <c r="GI407" s="51" t="s">
        <v>3049</v>
      </c>
      <c r="GN407" s="52">
        <v>0</v>
      </c>
      <c r="GS407" s="52" t="s">
        <v>185</v>
      </c>
      <c r="GX407" s="69"/>
      <c r="GY407" s="69" t="s">
        <v>671</v>
      </c>
      <c r="GZ407" s="69" t="s">
        <v>672</v>
      </c>
      <c r="HA407" s="69" t="s">
        <v>673</v>
      </c>
      <c r="HB407" s="69" t="s">
        <v>674</v>
      </c>
      <c r="HC407" s="52" t="s">
        <v>10357</v>
      </c>
      <c r="HH407" s="51" t="s">
        <v>654</v>
      </c>
      <c r="HR407" s="51" t="s">
        <v>708</v>
      </c>
      <c r="HW407" s="52">
        <v>1.89E-2</v>
      </c>
      <c r="IB407" s="51" t="s">
        <v>823</v>
      </c>
      <c r="IL407" s="51" t="s">
        <v>707</v>
      </c>
      <c r="IQ407" s="51" t="s">
        <v>184</v>
      </c>
      <c r="IV407" s="52">
        <v>2.49E-3</v>
      </c>
      <c r="JB407" s="51" t="s">
        <v>667</v>
      </c>
      <c r="JF407" s="51" t="s">
        <v>715</v>
      </c>
      <c r="JK407" s="50" t="s">
        <v>738</v>
      </c>
      <c r="JP407" s="51" t="s">
        <v>714</v>
      </c>
      <c r="JU407" s="51" t="s">
        <v>660</v>
      </c>
      <c r="KE407" s="100" t="s">
        <v>12611</v>
      </c>
      <c r="KJ407" s="50" t="s">
        <v>780</v>
      </c>
    </row>
    <row r="408" spans="1:296" ht="73" thickBot="1">
      <c r="A408" s="74" t="s">
        <v>2398</v>
      </c>
      <c r="P408" s="52" t="s">
        <v>4111</v>
      </c>
      <c r="U408" s="52" t="s">
        <v>684</v>
      </c>
      <c r="AE408" s="51" t="s">
        <v>1012</v>
      </c>
      <c r="AF408"/>
      <c r="AG408"/>
      <c r="AH408"/>
      <c r="AI408"/>
      <c r="AJ408" s="51" t="s">
        <v>681</v>
      </c>
      <c r="AO408" s="52">
        <v>123.49</v>
      </c>
      <c r="AT408" s="52" t="s">
        <v>713</v>
      </c>
      <c r="BD408" s="71" t="s">
        <v>7234</v>
      </c>
      <c r="BE408" s="71">
        <v>0</v>
      </c>
      <c r="BF408" s="71">
        <v>40.716892999999999</v>
      </c>
      <c r="BG408" s="71">
        <v>-74.033315999999999</v>
      </c>
      <c r="BI408" s="51" t="s">
        <v>98</v>
      </c>
      <c r="BN408" s="51" t="s">
        <v>764</v>
      </c>
      <c r="BS408" s="51" t="s">
        <v>708</v>
      </c>
      <c r="CM408" s="904"/>
      <c r="CN408" s="904"/>
      <c r="CO408" s="904"/>
      <c r="CP408" s="84" t="s">
        <v>8454</v>
      </c>
      <c r="CW408" s="52" t="s">
        <v>689</v>
      </c>
      <c r="DL408" s="51" t="s">
        <v>715</v>
      </c>
      <c r="DQ408" s="52" t="s">
        <v>1314</v>
      </c>
      <c r="DV408" s="51" t="s">
        <v>660</v>
      </c>
      <c r="EA408" s="52">
        <v>1025541.51</v>
      </c>
      <c r="EF408" s="50" t="s">
        <v>827</v>
      </c>
      <c r="EP408" s="52" t="s">
        <v>1322</v>
      </c>
      <c r="EZ408" s="51" t="s">
        <v>666</v>
      </c>
      <c r="FE408" s="51" t="s">
        <v>1604</v>
      </c>
      <c r="FJ408" s="51" t="s">
        <v>98</v>
      </c>
      <c r="FT408" s="51" t="s">
        <v>670</v>
      </c>
      <c r="GX408" s="72" t="s">
        <v>675</v>
      </c>
      <c r="GY408" s="70">
        <v>35</v>
      </c>
      <c r="GZ408" s="70">
        <v>35</v>
      </c>
      <c r="HA408" s="70">
        <v>35</v>
      </c>
      <c r="HB408" s="70">
        <v>35</v>
      </c>
      <c r="HH408" s="52">
        <v>0</v>
      </c>
      <c r="HM408" s="50" t="s">
        <v>699</v>
      </c>
      <c r="HR408" s="52" t="s">
        <v>709</v>
      </c>
      <c r="IB408" s="52" t="s">
        <v>4608</v>
      </c>
      <c r="IL408" s="52" t="s">
        <v>719</v>
      </c>
      <c r="IQ408" s="52" t="s">
        <v>171</v>
      </c>
      <c r="JB408" s="52" t="s">
        <v>10357</v>
      </c>
      <c r="JP408" s="74" t="s">
        <v>5260</v>
      </c>
      <c r="KE408" s="100" t="s">
        <v>12612</v>
      </c>
    </row>
    <row r="409" spans="1:296" ht="328.5" thickBot="1">
      <c r="F409" s="51" t="s">
        <v>667</v>
      </c>
      <c r="K409" s="51" t="s">
        <v>98</v>
      </c>
      <c r="Z409" s="51" t="s">
        <v>707</v>
      </c>
      <c r="AE409" s="52" t="s">
        <v>2065</v>
      </c>
      <c r="AF409"/>
      <c r="AG409"/>
      <c r="AH409"/>
      <c r="AI409"/>
      <c r="AJ409" s="52" t="s">
        <v>689</v>
      </c>
      <c r="BD409" s="70" t="s">
        <v>7235</v>
      </c>
      <c r="BE409" s="70">
        <v>0</v>
      </c>
      <c r="BF409" s="70">
        <v>38</v>
      </c>
      <c r="BG409" s="70">
        <v>-97</v>
      </c>
      <c r="BI409" s="52" t="s">
        <v>7642</v>
      </c>
      <c r="BN409" s="52" t="s">
        <v>2437</v>
      </c>
      <c r="BS409" s="52" t="s">
        <v>709</v>
      </c>
      <c r="CH409" s="50" t="s">
        <v>827</v>
      </c>
      <c r="CM409" s="907" t="s">
        <v>735</v>
      </c>
      <c r="CN409" s="907" t="s">
        <v>5266</v>
      </c>
      <c r="CO409" s="907" t="s">
        <v>8457</v>
      </c>
      <c r="CP409" s="123" t="s">
        <v>8464</v>
      </c>
      <c r="DL409" s="52" t="s">
        <v>8916</v>
      </c>
      <c r="EU409" s="51" t="s">
        <v>707</v>
      </c>
      <c r="EZ409" s="52" t="s">
        <v>9034</v>
      </c>
      <c r="FO409" s="51" t="s">
        <v>728</v>
      </c>
      <c r="FT409" s="69"/>
      <c r="FU409" s="69" t="s">
        <v>671</v>
      </c>
      <c r="FV409" s="69" t="s">
        <v>672</v>
      </c>
      <c r="FW409" s="69" t="s">
        <v>673</v>
      </c>
      <c r="FX409" s="69" t="s">
        <v>674</v>
      </c>
      <c r="FY409" s="50" t="s">
        <v>698</v>
      </c>
      <c r="GC409" s="69" t="s">
        <v>636</v>
      </c>
      <c r="GD409" s="51" t="s">
        <v>2823</v>
      </c>
      <c r="GI409" s="51" t="s">
        <v>87</v>
      </c>
      <c r="GN409" s="51" t="s">
        <v>655</v>
      </c>
      <c r="GS409" s="51" t="s">
        <v>732</v>
      </c>
      <c r="GX409" s="73" t="s">
        <v>676</v>
      </c>
      <c r="GY409" s="71">
        <v>18</v>
      </c>
      <c r="GZ409" s="71">
        <v>18</v>
      </c>
      <c r="HA409" s="71">
        <v>0</v>
      </c>
      <c r="HB409" s="71">
        <v>0</v>
      </c>
      <c r="HC409" s="51" t="s">
        <v>98</v>
      </c>
      <c r="HW409" s="51" t="s">
        <v>666</v>
      </c>
      <c r="IV409" s="51" t="s">
        <v>666</v>
      </c>
      <c r="JF409" s="51" t="s">
        <v>716</v>
      </c>
      <c r="JU409" s="51" t="s">
        <v>87</v>
      </c>
      <c r="KE409" s="100" t="s">
        <v>12613</v>
      </c>
    </row>
    <row r="410" spans="1:296" ht="73" thickBot="1">
      <c r="A410" s="51" t="s">
        <v>98</v>
      </c>
      <c r="F410" s="52" t="s">
        <v>1150</v>
      </c>
      <c r="P410" s="51" t="s">
        <v>2069</v>
      </c>
      <c r="U410" s="51" t="s">
        <v>685</v>
      </c>
      <c r="Z410" s="52" t="s">
        <v>720</v>
      </c>
      <c r="AE410"/>
      <c r="AF410"/>
      <c r="AG410"/>
      <c r="AH410"/>
      <c r="AI410"/>
      <c r="AO410" s="51" t="s">
        <v>688</v>
      </c>
      <c r="AT410" s="51" t="s">
        <v>714</v>
      </c>
      <c r="BD410" s="71" t="s">
        <v>7236</v>
      </c>
      <c r="BE410" s="71">
        <v>0</v>
      </c>
      <c r="BF410" s="71">
        <v>32.866840000000003</v>
      </c>
      <c r="BG410" s="71">
        <v>-96.940872999999996</v>
      </c>
      <c r="CM410" s="914"/>
      <c r="CN410" s="914"/>
      <c r="CO410" s="914"/>
      <c r="CP410" s="170" t="s">
        <v>8453</v>
      </c>
      <c r="CW410" s="51" t="s">
        <v>683</v>
      </c>
      <c r="DQ410" s="51" t="s">
        <v>98</v>
      </c>
      <c r="DV410" s="51" t="s">
        <v>87</v>
      </c>
      <c r="EA410" s="51" t="s">
        <v>688</v>
      </c>
      <c r="EK410" s="50" t="s">
        <v>695</v>
      </c>
      <c r="EP410" s="51" t="s">
        <v>683</v>
      </c>
      <c r="EU410" s="52" t="s">
        <v>720</v>
      </c>
      <c r="FE410" s="51" t="s">
        <v>87</v>
      </c>
      <c r="FJ410" s="51" t="s">
        <v>2822</v>
      </c>
      <c r="FO410" s="69" t="s">
        <v>729</v>
      </c>
      <c r="FP410" s="69" t="s">
        <v>730</v>
      </c>
      <c r="FQ410" s="69" t="s">
        <v>731</v>
      </c>
      <c r="FR410" s="69" t="s">
        <v>732</v>
      </c>
      <c r="FT410" s="72" t="s">
        <v>675</v>
      </c>
      <c r="FU410" s="70">
        <v>636</v>
      </c>
      <c r="FV410" s="70">
        <v>636</v>
      </c>
      <c r="FW410" s="70">
        <v>636</v>
      </c>
      <c r="FX410" s="70">
        <v>636</v>
      </c>
      <c r="GC410" s="70">
        <v>118286</v>
      </c>
      <c r="GI410" s="52">
        <v>6.8599999999999994E-2</v>
      </c>
      <c r="GN410" s="52">
        <v>295.49</v>
      </c>
      <c r="GS410" s="52" t="s">
        <v>9962</v>
      </c>
      <c r="GX410" s="72" t="s">
        <v>677</v>
      </c>
      <c r="GY410" s="70">
        <v>0</v>
      </c>
      <c r="GZ410" s="70">
        <v>0</v>
      </c>
      <c r="HA410" s="70">
        <v>0</v>
      </c>
      <c r="HB410" s="70">
        <v>0</v>
      </c>
      <c r="HH410" s="51" t="s">
        <v>655</v>
      </c>
      <c r="HR410" s="51" t="s">
        <v>710</v>
      </c>
      <c r="HW410" s="52" t="s">
        <v>4923</v>
      </c>
      <c r="IB410" s="51" t="s">
        <v>825</v>
      </c>
      <c r="IL410" s="51" t="s">
        <v>708</v>
      </c>
      <c r="IQ410" s="51" t="s">
        <v>732</v>
      </c>
      <c r="IV410" s="52" t="s">
        <v>1609</v>
      </c>
      <c r="JB410" s="51" t="s">
        <v>98</v>
      </c>
      <c r="JF410" s="52" t="s">
        <v>717</v>
      </c>
      <c r="JK410" s="51" t="s">
        <v>739</v>
      </c>
      <c r="JP410" s="51" t="s">
        <v>715</v>
      </c>
      <c r="JU410" s="52">
        <v>3</v>
      </c>
      <c r="KE410" s="100" t="s">
        <v>12614</v>
      </c>
      <c r="KJ410" s="51" t="s">
        <v>781</v>
      </c>
    </row>
    <row r="411" spans="1:296" ht="216.5" thickBot="1">
      <c r="K411" s="51" t="s">
        <v>2394</v>
      </c>
      <c r="P411" s="52" t="s">
        <v>4346</v>
      </c>
      <c r="U411" s="52" t="s">
        <v>691</v>
      </c>
      <c r="AE411" s="51" t="s">
        <v>2066</v>
      </c>
      <c r="AF411"/>
      <c r="AG411"/>
      <c r="AH411"/>
      <c r="AI411"/>
      <c r="AJ411" s="51" t="s">
        <v>683</v>
      </c>
      <c r="AO411" s="52">
        <v>0.12</v>
      </c>
      <c r="AT411" s="74" t="s">
        <v>6421</v>
      </c>
      <c r="AY411" s="50" t="s">
        <v>725</v>
      </c>
      <c r="BD411" s="70" t="s">
        <v>7237</v>
      </c>
      <c r="BE411" s="70">
        <v>0</v>
      </c>
      <c r="BF411" s="70">
        <v>42.489854000000001</v>
      </c>
      <c r="BG411" s="70">
        <v>-83.301197000000002</v>
      </c>
      <c r="BN411" s="51" t="s">
        <v>766</v>
      </c>
      <c r="BS411" s="51" t="s">
        <v>710</v>
      </c>
      <c r="CM411" s="914"/>
      <c r="CN411" s="914"/>
      <c r="CO411" s="914"/>
      <c r="CP411" s="170" t="s">
        <v>8459</v>
      </c>
      <c r="CW411" s="52" t="s">
        <v>693</v>
      </c>
      <c r="DL411" s="51" t="s">
        <v>716</v>
      </c>
      <c r="DQ411" s="52" t="s">
        <v>1315</v>
      </c>
      <c r="DV411" s="52">
        <v>2.92</v>
      </c>
      <c r="EA411" s="52">
        <v>0</v>
      </c>
      <c r="EF411" s="51" t="s">
        <v>828</v>
      </c>
      <c r="EP411" s="52" t="s">
        <v>693</v>
      </c>
      <c r="EZ411" s="51" t="s">
        <v>667</v>
      </c>
      <c r="FE411" s="52">
        <v>4.9500000000000002E-2</v>
      </c>
      <c r="FO411" s="902" t="s">
        <v>695</v>
      </c>
      <c r="FP411" s="902" t="s">
        <v>9295</v>
      </c>
      <c r="FQ411" s="902" t="s">
        <v>9296</v>
      </c>
      <c r="FR411" s="120" t="s">
        <v>9297</v>
      </c>
      <c r="FT411" s="73" t="s">
        <v>676</v>
      </c>
      <c r="FU411" s="73"/>
      <c r="FV411" s="73"/>
      <c r="FW411" s="73"/>
      <c r="FX411" s="73"/>
      <c r="GC411" s="71">
        <v>5458918</v>
      </c>
      <c r="GD411" s="51" t="s">
        <v>87</v>
      </c>
      <c r="GX411" s="73" t="s">
        <v>678</v>
      </c>
      <c r="GY411" s="71">
        <v>0</v>
      </c>
      <c r="GZ411" s="71">
        <v>0</v>
      </c>
      <c r="HA411" s="71">
        <v>0</v>
      </c>
      <c r="HB411" s="71">
        <v>0</v>
      </c>
      <c r="HC411" s="50" t="s">
        <v>679</v>
      </c>
      <c r="HH411" s="52">
        <v>0</v>
      </c>
      <c r="HM411" s="51" t="s">
        <v>700</v>
      </c>
      <c r="HR411" s="52" t="s">
        <v>711</v>
      </c>
      <c r="IB411" s="52" t="s">
        <v>10853</v>
      </c>
      <c r="IL411" s="52" t="s">
        <v>709</v>
      </c>
      <c r="IQ411" s="52" t="s">
        <v>11043</v>
      </c>
      <c r="JK411" s="52" t="s">
        <v>4924</v>
      </c>
      <c r="JP411" s="52" t="s">
        <v>5261</v>
      </c>
    </row>
    <row r="412" spans="1:296" ht="73" thickBot="1">
      <c r="A412" s="51" t="s">
        <v>2394</v>
      </c>
      <c r="F412" s="51" t="s">
        <v>98</v>
      </c>
      <c r="Z412" s="51" t="s">
        <v>708</v>
      </c>
      <c r="AE412" s="52">
        <v>145</v>
      </c>
      <c r="AF412"/>
      <c r="AG412"/>
      <c r="AH412"/>
      <c r="AI412"/>
      <c r="AJ412" s="52" t="s">
        <v>684</v>
      </c>
      <c r="BD412" s="71" t="s">
        <v>7238</v>
      </c>
      <c r="BE412" s="71">
        <v>0</v>
      </c>
      <c r="BF412" s="71">
        <v>27.95</v>
      </c>
      <c r="BG412" s="71">
        <v>-82.46</v>
      </c>
      <c r="BN412" s="52">
        <v>1000</v>
      </c>
      <c r="BS412" s="52" t="s">
        <v>711</v>
      </c>
      <c r="CH412" s="51" t="s">
        <v>828</v>
      </c>
      <c r="CM412" s="908"/>
      <c r="CN412" s="908"/>
      <c r="CO412" s="908"/>
      <c r="CP412" s="86" t="s">
        <v>8454</v>
      </c>
      <c r="CW412" s="52" t="s">
        <v>684</v>
      </c>
      <c r="DL412" s="52" t="s">
        <v>5447</v>
      </c>
      <c r="EF412" s="52" t="s">
        <v>1818</v>
      </c>
      <c r="EP412" s="52" t="s">
        <v>684</v>
      </c>
      <c r="EU412" s="51" t="s">
        <v>708</v>
      </c>
      <c r="EZ412" s="52" t="s">
        <v>9033</v>
      </c>
      <c r="FJ412" s="51" t="s">
        <v>87</v>
      </c>
      <c r="FO412" s="904"/>
      <c r="FP412" s="904"/>
      <c r="FQ412" s="904"/>
      <c r="FR412" s="84" t="s">
        <v>9298</v>
      </c>
      <c r="FT412" s="72" t="s">
        <v>677</v>
      </c>
      <c r="FU412" s="72"/>
      <c r="FV412" s="72"/>
      <c r="FW412" s="72"/>
      <c r="FX412" s="72"/>
      <c r="FY412" s="50" t="s">
        <v>699</v>
      </c>
      <c r="GC412" s="70" t="s">
        <v>124</v>
      </c>
      <c r="GD412" s="52">
        <v>7.4200000000000002E-2</v>
      </c>
      <c r="GI412" s="51" t="s">
        <v>666</v>
      </c>
      <c r="GN412" s="51" t="s">
        <v>656</v>
      </c>
      <c r="GX412" s="50" t="s">
        <v>679</v>
      </c>
      <c r="HM412" s="126"/>
      <c r="HN412" s="69" t="s">
        <v>701</v>
      </c>
      <c r="HW412" s="51" t="s">
        <v>667</v>
      </c>
      <c r="IV412" s="51" t="s">
        <v>667</v>
      </c>
      <c r="JB412" s="51" t="s">
        <v>662</v>
      </c>
      <c r="JF412" s="51" t="s">
        <v>718</v>
      </c>
      <c r="JU412" s="51" t="s">
        <v>666</v>
      </c>
      <c r="KE412" s="50" t="s">
        <v>829</v>
      </c>
      <c r="KJ412" s="51" t="s">
        <v>782</v>
      </c>
    </row>
    <row r="413" spans="1:296" ht="32.5" thickBot="1">
      <c r="F413" s="52" t="s">
        <v>2062</v>
      </c>
      <c r="K413" s="51" t="s">
        <v>87</v>
      </c>
      <c r="P413" s="51" t="s">
        <v>183</v>
      </c>
      <c r="U413" s="51" t="s">
        <v>687</v>
      </c>
      <c r="Z413" s="52" t="s">
        <v>709</v>
      </c>
      <c r="AE413"/>
      <c r="AF413"/>
      <c r="AG413"/>
      <c r="AH413"/>
      <c r="AI413"/>
      <c r="AO413" s="51" t="s">
        <v>98</v>
      </c>
      <c r="AT413" s="51" t="s">
        <v>715</v>
      </c>
      <c r="BD413" s="70" t="s">
        <v>7239</v>
      </c>
      <c r="BE413" s="70">
        <v>0</v>
      </c>
      <c r="BF413" s="70">
        <v>41.5</v>
      </c>
      <c r="BG413" s="70">
        <v>-81.69</v>
      </c>
      <c r="BI413" s="50" t="s">
        <v>695</v>
      </c>
      <c r="CH413" s="52" t="s">
        <v>12331</v>
      </c>
      <c r="CM413" s="50" t="s">
        <v>737</v>
      </c>
      <c r="DQ413" s="50" t="s">
        <v>669</v>
      </c>
      <c r="DV413" s="51" t="s">
        <v>666</v>
      </c>
      <c r="EA413" s="51" t="s">
        <v>98</v>
      </c>
      <c r="EK413" s="50" t="s">
        <v>696</v>
      </c>
      <c r="EU413" s="52" t="s">
        <v>709</v>
      </c>
      <c r="FE413" s="51" t="s">
        <v>666</v>
      </c>
      <c r="FJ413" s="52">
        <v>2.23</v>
      </c>
      <c r="FO413" s="50" t="s">
        <v>737</v>
      </c>
      <c r="FT413" s="73" t="s">
        <v>678</v>
      </c>
      <c r="FU413" s="73"/>
      <c r="FV413" s="73"/>
      <c r="FW413" s="73"/>
      <c r="FX413" s="73"/>
      <c r="GC413" s="71" t="s">
        <v>124</v>
      </c>
      <c r="GI413" s="52" t="s">
        <v>4923</v>
      </c>
      <c r="GN413" s="52" t="s">
        <v>124</v>
      </c>
      <c r="HH413" s="51" t="s">
        <v>656</v>
      </c>
      <c r="HM413" s="127" t="s">
        <v>72</v>
      </c>
      <c r="HN413" s="70" t="s">
        <v>702</v>
      </c>
      <c r="HR413" s="51" t="s">
        <v>712</v>
      </c>
      <c r="HW413" s="52" t="s">
        <v>5778</v>
      </c>
      <c r="IB413" s="51" t="s">
        <v>826</v>
      </c>
      <c r="IL413" s="51" t="s">
        <v>710</v>
      </c>
      <c r="IV413" s="52" t="s">
        <v>11224</v>
      </c>
      <c r="JF413" s="52">
        <v>100</v>
      </c>
      <c r="JK413" s="50" t="s">
        <v>753</v>
      </c>
      <c r="JP413" s="51" t="s">
        <v>716</v>
      </c>
      <c r="JU413" s="52" t="s">
        <v>1610</v>
      </c>
      <c r="KJ413" s="52" t="s">
        <v>794</v>
      </c>
    </row>
    <row r="414" spans="1:296" ht="58" thickBot="1">
      <c r="A414" s="51" t="s">
        <v>87</v>
      </c>
      <c r="K414" s="52">
        <v>7.51E-2</v>
      </c>
      <c r="P414" s="52">
        <v>5.6</v>
      </c>
      <c r="U414" s="52">
        <v>4000</v>
      </c>
      <c r="AE414" s="51" t="s">
        <v>2067</v>
      </c>
      <c r="AF414"/>
      <c r="AG414"/>
      <c r="AH414"/>
      <c r="AI414"/>
      <c r="AJ414" s="51" t="s">
        <v>685</v>
      </c>
      <c r="AO414" s="52" t="s">
        <v>12219</v>
      </c>
      <c r="AT414" s="52" t="s">
        <v>1400</v>
      </c>
      <c r="AY414" s="51" t="s">
        <v>726</v>
      </c>
      <c r="BD414" s="71" t="s">
        <v>7240</v>
      </c>
      <c r="BE414" s="71">
        <v>0.15</v>
      </c>
      <c r="BF414" s="71">
        <v>29.76</v>
      </c>
      <c r="BG414" s="71">
        <v>-95.37</v>
      </c>
      <c r="BN414" s="51" t="s">
        <v>767</v>
      </c>
      <c r="BS414" s="51" t="s">
        <v>712</v>
      </c>
      <c r="CW414" s="51" t="s">
        <v>685</v>
      </c>
      <c r="DL414" s="51" t="s">
        <v>718</v>
      </c>
      <c r="DV414" s="52" t="s">
        <v>1607</v>
      </c>
      <c r="EA414" s="52" t="s">
        <v>3818</v>
      </c>
      <c r="EF414" s="50" t="s">
        <v>829</v>
      </c>
      <c r="EP414" s="51" t="s">
        <v>685</v>
      </c>
      <c r="EZ414" s="51" t="s">
        <v>98</v>
      </c>
      <c r="FE414" s="52" t="s">
        <v>4504</v>
      </c>
      <c r="FT414" s="50" t="s">
        <v>679</v>
      </c>
      <c r="GC414" s="70" t="s">
        <v>124</v>
      </c>
      <c r="GD414" s="51" t="s">
        <v>666</v>
      </c>
      <c r="GS414" s="50" t="s">
        <v>698</v>
      </c>
      <c r="HC414" s="51" t="s">
        <v>680</v>
      </c>
      <c r="HH414" s="52">
        <v>0</v>
      </c>
      <c r="HM414" s="130" t="s">
        <v>703</v>
      </c>
      <c r="HN414" s="71" t="s">
        <v>702</v>
      </c>
      <c r="HR414" s="52" t="s">
        <v>1337</v>
      </c>
      <c r="IB414" s="52" t="s">
        <v>10854</v>
      </c>
      <c r="IL414" s="52" t="s">
        <v>711</v>
      </c>
      <c r="JB414" s="51" t="s">
        <v>87</v>
      </c>
      <c r="JP414" s="52" t="s">
        <v>717</v>
      </c>
    </row>
    <row r="415" spans="1:296" ht="32.5" thickBot="1">
      <c r="A415" s="52">
        <v>0.26</v>
      </c>
      <c r="F415" s="50" t="s">
        <v>669</v>
      </c>
      <c r="Z415" s="51" t="s">
        <v>710</v>
      </c>
      <c r="AE415" s="52" t="s">
        <v>6033</v>
      </c>
      <c r="AF415"/>
      <c r="AG415"/>
      <c r="AH415"/>
      <c r="AI415"/>
      <c r="AJ415" s="52" t="s">
        <v>691</v>
      </c>
      <c r="AY415" s="52" t="s">
        <v>132</v>
      </c>
      <c r="BD415" s="70" t="s">
        <v>7241</v>
      </c>
      <c r="BE415" s="70">
        <v>0</v>
      </c>
      <c r="BF415" s="70">
        <v>32.86</v>
      </c>
      <c r="BG415" s="70">
        <v>-96.94</v>
      </c>
      <c r="BS415" s="52" t="s">
        <v>713</v>
      </c>
      <c r="CH415" s="50" t="s">
        <v>829</v>
      </c>
      <c r="CW415" s="52" t="s">
        <v>1617</v>
      </c>
      <c r="DL415" s="52">
        <v>100</v>
      </c>
      <c r="EP415" s="52" t="s">
        <v>686</v>
      </c>
      <c r="EU415" s="51" t="s">
        <v>710</v>
      </c>
      <c r="FJ415" s="51" t="s">
        <v>666</v>
      </c>
      <c r="FY415" s="51" t="s">
        <v>700</v>
      </c>
      <c r="GC415" s="71">
        <v>45715</v>
      </c>
      <c r="GD415" s="52" t="s">
        <v>2780</v>
      </c>
      <c r="GI415" s="51" t="s">
        <v>667</v>
      </c>
      <c r="GN415" s="51" t="s">
        <v>657</v>
      </c>
      <c r="GX415" s="51" t="s">
        <v>680</v>
      </c>
      <c r="HM415" s="127" t="s">
        <v>704</v>
      </c>
      <c r="HN415" s="70" t="s">
        <v>702</v>
      </c>
      <c r="HW415" s="51" t="s">
        <v>98</v>
      </c>
      <c r="IQ415" s="50" t="s">
        <v>698</v>
      </c>
      <c r="IV415" s="51" t="s">
        <v>98</v>
      </c>
      <c r="JB415" s="52">
        <v>19</v>
      </c>
      <c r="JU415" s="51" t="s">
        <v>667</v>
      </c>
      <c r="KE415" s="51" t="s">
        <v>830</v>
      </c>
      <c r="KJ415" s="51" t="s">
        <v>784</v>
      </c>
    </row>
    <row r="416" spans="1:296" ht="35" thickBot="1">
      <c r="K416" s="51" t="s">
        <v>666</v>
      </c>
      <c r="P416" s="51" t="s">
        <v>184</v>
      </c>
      <c r="U416" s="51" t="s">
        <v>688</v>
      </c>
      <c r="Z416" s="52" t="s">
        <v>711</v>
      </c>
      <c r="AE416"/>
      <c r="AF416"/>
      <c r="AG416"/>
      <c r="AH416"/>
      <c r="AI416"/>
      <c r="AT416" s="51" t="s">
        <v>716</v>
      </c>
      <c r="BD416" s="71" t="s">
        <v>7242</v>
      </c>
      <c r="BE416" s="71">
        <v>0</v>
      </c>
      <c r="BF416" s="71">
        <v>32.81</v>
      </c>
      <c r="BG416" s="71">
        <v>-96.95</v>
      </c>
      <c r="BI416" s="50" t="s">
        <v>696</v>
      </c>
      <c r="BN416" s="51" t="s">
        <v>768</v>
      </c>
      <c r="CM416" s="50" t="s">
        <v>738</v>
      </c>
      <c r="DQ416" s="51" t="s">
        <v>670</v>
      </c>
      <c r="DV416" s="51" t="s">
        <v>667</v>
      </c>
      <c r="EK416" s="51" t="s">
        <v>697</v>
      </c>
      <c r="EU416" s="52" t="s">
        <v>711</v>
      </c>
      <c r="EZ416" s="51" t="s">
        <v>660</v>
      </c>
      <c r="FE416" s="51" t="s">
        <v>667</v>
      </c>
      <c r="FJ416" s="52" t="s">
        <v>2059</v>
      </c>
      <c r="FO416" s="50" t="s">
        <v>738</v>
      </c>
      <c r="FY416" s="69"/>
      <c r="FZ416" s="69" t="s">
        <v>701</v>
      </c>
      <c r="GC416" s="70">
        <v>5622919</v>
      </c>
      <c r="GI416" s="52" t="s">
        <v>9780</v>
      </c>
      <c r="GN416" s="52" t="s">
        <v>124</v>
      </c>
      <c r="HC416" s="51" t="s">
        <v>681</v>
      </c>
      <c r="HH416" s="51" t="s">
        <v>657</v>
      </c>
      <c r="HM416" s="50" t="s">
        <v>705</v>
      </c>
      <c r="HR416" s="51" t="s">
        <v>714</v>
      </c>
      <c r="IL416" s="51" t="s">
        <v>712</v>
      </c>
      <c r="JK416" s="51" t="s">
        <v>754</v>
      </c>
      <c r="JP416" s="51" t="s">
        <v>718</v>
      </c>
      <c r="JU416" s="52" t="s">
        <v>11544</v>
      </c>
      <c r="KJ416" s="52" t="s">
        <v>795</v>
      </c>
    </row>
    <row r="417" spans="1:296" ht="104" thickBot="1">
      <c r="A417" s="51" t="s">
        <v>666</v>
      </c>
      <c r="K417" s="52" t="s">
        <v>2991</v>
      </c>
      <c r="P417" s="52" t="s">
        <v>185</v>
      </c>
      <c r="U417" s="52">
        <v>0.45200000000000001</v>
      </c>
      <c r="AE417" s="51" t="s">
        <v>2069</v>
      </c>
      <c r="AF417"/>
      <c r="AG417"/>
      <c r="AH417"/>
      <c r="AI417"/>
      <c r="AJ417" s="51" t="s">
        <v>687</v>
      </c>
      <c r="AT417" s="52" t="s">
        <v>3383</v>
      </c>
      <c r="AY417" s="50" t="s">
        <v>727</v>
      </c>
      <c r="BD417" s="70" t="s">
        <v>7243</v>
      </c>
      <c r="BE417" s="70">
        <v>0</v>
      </c>
      <c r="BF417" s="70">
        <v>42.48</v>
      </c>
      <c r="BG417" s="70">
        <v>-83.29</v>
      </c>
      <c r="BN417" s="52" t="s">
        <v>132</v>
      </c>
      <c r="BS417" s="51" t="s">
        <v>714</v>
      </c>
      <c r="CW417" s="51" t="s">
        <v>687</v>
      </c>
      <c r="DQ417" s="69"/>
      <c r="DR417" s="69" t="s">
        <v>671</v>
      </c>
      <c r="DS417" s="69" t="s">
        <v>672</v>
      </c>
      <c r="DT417" s="69" t="s">
        <v>673</v>
      </c>
      <c r="DU417" s="69" t="s">
        <v>674</v>
      </c>
      <c r="DV417" s="52" t="s">
        <v>1608</v>
      </c>
      <c r="EF417" s="51" t="s">
        <v>830</v>
      </c>
      <c r="EP417" s="51" t="s">
        <v>687</v>
      </c>
      <c r="FE417" s="52" t="s">
        <v>4505</v>
      </c>
      <c r="FT417" s="51" t="s">
        <v>680</v>
      </c>
      <c r="FY417" s="72" t="s">
        <v>72</v>
      </c>
      <c r="FZ417" s="70" t="s">
        <v>702</v>
      </c>
      <c r="GD417" s="51" t="s">
        <v>667</v>
      </c>
      <c r="GS417" s="50" t="s">
        <v>699</v>
      </c>
      <c r="GX417" s="51" t="s">
        <v>681</v>
      </c>
      <c r="HC417" s="52" t="s">
        <v>692</v>
      </c>
      <c r="HH417" s="52">
        <v>0</v>
      </c>
      <c r="HR417" s="74" t="s">
        <v>10683</v>
      </c>
      <c r="HW417" s="51" t="s">
        <v>1606</v>
      </c>
      <c r="IL417" s="52" t="s">
        <v>1337</v>
      </c>
      <c r="IV417" s="51" t="s">
        <v>1604</v>
      </c>
      <c r="JB417" s="51" t="s">
        <v>666</v>
      </c>
      <c r="JF417" s="51" t="s">
        <v>707</v>
      </c>
      <c r="JK417" s="52" t="s">
        <v>11440</v>
      </c>
      <c r="JP417" s="52">
        <v>100</v>
      </c>
      <c r="KE417" s="51" t="s">
        <v>831</v>
      </c>
    </row>
    <row r="418" spans="1:296" ht="58" thickBot="1">
      <c r="A418" s="52" t="s">
        <v>1313</v>
      </c>
      <c r="F418" s="51" t="s">
        <v>670</v>
      </c>
      <c r="Z418" s="51" t="s">
        <v>712</v>
      </c>
      <c r="AE418" s="52" t="s">
        <v>6034</v>
      </c>
      <c r="AF418"/>
      <c r="AG418"/>
      <c r="AH418"/>
      <c r="AI418"/>
      <c r="AJ418" s="52">
        <v>10302</v>
      </c>
      <c r="AO418" s="51" t="s">
        <v>681</v>
      </c>
      <c r="BD418" s="71" t="s">
        <v>7244</v>
      </c>
      <c r="BE418" s="71">
        <v>0</v>
      </c>
      <c r="BF418" s="71">
        <v>33.85</v>
      </c>
      <c r="BG418" s="71">
        <v>-84.38</v>
      </c>
      <c r="BS418" s="74" t="s">
        <v>8028</v>
      </c>
      <c r="CH418" s="51" t="s">
        <v>830</v>
      </c>
      <c r="CW418" s="52">
        <v>44</v>
      </c>
      <c r="DQ418" s="72" t="s">
        <v>675</v>
      </c>
      <c r="DR418" s="70">
        <v>796875</v>
      </c>
      <c r="DS418" s="70">
        <v>796875</v>
      </c>
      <c r="DT418" s="70">
        <v>796875</v>
      </c>
      <c r="DU418" s="70">
        <v>796875</v>
      </c>
      <c r="EA418" s="51" t="s">
        <v>681</v>
      </c>
      <c r="EK418" s="51" t="s">
        <v>1012</v>
      </c>
      <c r="EP418" s="52">
        <v>276735</v>
      </c>
      <c r="EU418" s="51" t="s">
        <v>712</v>
      </c>
      <c r="EZ418" s="51" t="s">
        <v>87</v>
      </c>
      <c r="FJ418" s="51" t="s">
        <v>667</v>
      </c>
      <c r="FY418" s="73" t="s">
        <v>703</v>
      </c>
      <c r="FZ418" s="71" t="s">
        <v>702</v>
      </c>
      <c r="GD418" s="52" t="s">
        <v>5624</v>
      </c>
      <c r="GI418" s="51" t="s">
        <v>98</v>
      </c>
      <c r="GN418" s="51" t="s">
        <v>658</v>
      </c>
      <c r="GX418" s="52" t="s">
        <v>1317</v>
      </c>
      <c r="IB418" s="50" t="s">
        <v>1383</v>
      </c>
      <c r="IQ418" s="50" t="s">
        <v>699</v>
      </c>
      <c r="JB418" s="52" t="s">
        <v>11956</v>
      </c>
      <c r="JF418" s="52" t="s">
        <v>719</v>
      </c>
      <c r="JU418" s="51" t="s">
        <v>98</v>
      </c>
      <c r="KE418" s="52" t="s">
        <v>1394</v>
      </c>
      <c r="KJ418" s="51" t="s">
        <v>786</v>
      </c>
    </row>
    <row r="419" spans="1:296" ht="104" thickBot="1">
      <c r="F419" s="69"/>
      <c r="G419" s="69" t="s">
        <v>671</v>
      </c>
      <c r="H419" s="69" t="s">
        <v>672</v>
      </c>
      <c r="I419" s="69" t="s">
        <v>673</v>
      </c>
      <c r="J419" s="69" t="s">
        <v>674</v>
      </c>
      <c r="K419" s="51" t="s">
        <v>667</v>
      </c>
      <c r="P419" s="51" t="s">
        <v>732</v>
      </c>
      <c r="U419" s="51" t="s">
        <v>98</v>
      </c>
      <c r="Z419" s="52" t="s">
        <v>713</v>
      </c>
      <c r="AE419"/>
      <c r="AF419"/>
      <c r="AG419"/>
      <c r="AH419"/>
      <c r="AI419"/>
      <c r="AO419" s="52" t="s">
        <v>2994</v>
      </c>
      <c r="AT419" s="51" t="s">
        <v>718</v>
      </c>
      <c r="BD419" s="70" t="s">
        <v>7245</v>
      </c>
      <c r="BE419" s="70">
        <v>0</v>
      </c>
      <c r="BF419" s="70">
        <v>34.15</v>
      </c>
      <c r="BG419" s="70">
        <v>-118.34</v>
      </c>
      <c r="BI419" s="51" t="s">
        <v>697</v>
      </c>
      <c r="BN419" s="51" t="s">
        <v>769</v>
      </c>
      <c r="CM419" s="51" t="s">
        <v>739</v>
      </c>
      <c r="DL419" s="50" t="s">
        <v>721</v>
      </c>
      <c r="DQ419" s="73" t="s">
        <v>676</v>
      </c>
      <c r="DR419" s="71">
        <v>0</v>
      </c>
      <c r="DS419" s="71">
        <v>0</v>
      </c>
      <c r="DT419" s="71">
        <v>0</v>
      </c>
      <c r="DU419" s="71">
        <v>0</v>
      </c>
      <c r="DV419" s="51" t="s">
        <v>98</v>
      </c>
      <c r="EA419" s="52" t="s">
        <v>1326</v>
      </c>
      <c r="EF419" s="51" t="s">
        <v>831</v>
      </c>
      <c r="EK419" s="52" t="s">
        <v>2065</v>
      </c>
      <c r="EU419" s="52" t="s">
        <v>713</v>
      </c>
      <c r="EZ419" s="52">
        <v>2E-3</v>
      </c>
      <c r="FE419" s="51" t="s">
        <v>98</v>
      </c>
      <c r="FJ419" s="52" t="s">
        <v>9174</v>
      </c>
      <c r="FO419" s="51" t="s">
        <v>739</v>
      </c>
      <c r="FT419" s="51" t="s">
        <v>681</v>
      </c>
      <c r="FY419" s="72" t="s">
        <v>704</v>
      </c>
      <c r="FZ419" s="70" t="s">
        <v>702</v>
      </c>
      <c r="GI419" s="52" t="s">
        <v>35</v>
      </c>
      <c r="GN419" s="52" t="s">
        <v>124</v>
      </c>
      <c r="HC419" s="51" t="s">
        <v>683</v>
      </c>
      <c r="HH419" s="51" t="s">
        <v>658</v>
      </c>
      <c r="HM419" s="51" t="s">
        <v>706</v>
      </c>
      <c r="HR419" s="51" t="s">
        <v>715</v>
      </c>
      <c r="HW419" s="51" t="s">
        <v>87</v>
      </c>
      <c r="IL419" s="51" t="s">
        <v>714</v>
      </c>
      <c r="IV419" s="51" t="s">
        <v>87</v>
      </c>
      <c r="JK419" s="50" t="s">
        <v>755</v>
      </c>
      <c r="KJ419" s="52">
        <v>100</v>
      </c>
    </row>
    <row r="420" spans="1:296" ht="32.5" thickBot="1">
      <c r="A420" s="51" t="s">
        <v>667</v>
      </c>
      <c r="F420" s="72" t="s">
        <v>675</v>
      </c>
      <c r="G420" s="70">
        <v>9423</v>
      </c>
      <c r="H420" s="70">
        <v>9423</v>
      </c>
      <c r="I420" s="70">
        <v>5877</v>
      </c>
      <c r="J420" s="70">
        <v>5877</v>
      </c>
      <c r="K420" s="52" t="s">
        <v>2990</v>
      </c>
      <c r="P420" s="52" t="s">
        <v>4302</v>
      </c>
      <c r="U420" s="52" t="s">
        <v>5433</v>
      </c>
      <c r="AE420" s="51" t="s">
        <v>183</v>
      </c>
      <c r="AF420"/>
      <c r="AG420"/>
      <c r="AH420"/>
      <c r="AI420"/>
      <c r="AJ420" s="51" t="s">
        <v>688</v>
      </c>
      <c r="AT420" s="52">
        <v>100</v>
      </c>
      <c r="AY420" s="51" t="s">
        <v>728</v>
      </c>
      <c r="BD420" s="71" t="s">
        <v>7246</v>
      </c>
      <c r="BE420" s="71">
        <v>0</v>
      </c>
      <c r="BF420" s="71">
        <v>41.85</v>
      </c>
      <c r="BG420" s="71">
        <v>-87.9</v>
      </c>
      <c r="BN420" s="52" t="s">
        <v>770</v>
      </c>
      <c r="BS420" s="51" t="s">
        <v>715</v>
      </c>
      <c r="CH420" s="51" t="s">
        <v>831</v>
      </c>
      <c r="CM420" s="52" t="s">
        <v>4924</v>
      </c>
      <c r="CW420" s="51" t="s">
        <v>688</v>
      </c>
      <c r="DQ420" s="72" t="s">
        <v>677</v>
      </c>
      <c r="DR420" s="70">
        <v>0</v>
      </c>
      <c r="DS420" s="70">
        <v>0</v>
      </c>
      <c r="DT420" s="70">
        <v>0</v>
      </c>
      <c r="DU420" s="70">
        <v>0</v>
      </c>
      <c r="EF420" s="52" t="s">
        <v>843</v>
      </c>
      <c r="EP420" s="51" t="s">
        <v>688</v>
      </c>
      <c r="FO420" s="52" t="s">
        <v>1354</v>
      </c>
      <c r="FT420" s="52" t="s">
        <v>689</v>
      </c>
      <c r="FY420" s="50" t="s">
        <v>705</v>
      </c>
      <c r="GD420" s="51" t="s">
        <v>98</v>
      </c>
      <c r="GS420" s="51" t="s">
        <v>700</v>
      </c>
      <c r="GX420" s="51" t="s">
        <v>683</v>
      </c>
      <c r="HC420" s="52" t="s">
        <v>693</v>
      </c>
      <c r="HH420" s="52" t="s">
        <v>124</v>
      </c>
      <c r="HR420" s="52" t="s">
        <v>10684</v>
      </c>
      <c r="HW420" s="52">
        <v>1.8499999999999999E-2</v>
      </c>
      <c r="IL420" s="74" t="s">
        <v>3956</v>
      </c>
      <c r="IV420" s="52">
        <v>2.7</v>
      </c>
      <c r="JB420" s="51" t="s">
        <v>667</v>
      </c>
      <c r="JF420" s="51" t="s">
        <v>708</v>
      </c>
      <c r="JU420" s="51" t="s">
        <v>3048</v>
      </c>
      <c r="KE420" s="51" t="s">
        <v>833</v>
      </c>
    </row>
    <row r="421" spans="1:296" ht="46.5" thickBot="1">
      <c r="A421" s="74" t="s">
        <v>2397</v>
      </c>
      <c r="F421" s="73" t="s">
        <v>676</v>
      </c>
      <c r="G421" s="73"/>
      <c r="H421" s="73"/>
      <c r="I421" s="73"/>
      <c r="J421" s="73"/>
      <c r="Z421" s="51" t="s">
        <v>714</v>
      </c>
      <c r="AE421" s="52">
        <v>6.5</v>
      </c>
      <c r="AF421"/>
      <c r="AG421"/>
      <c r="AH421"/>
      <c r="AI421"/>
      <c r="AJ421" s="52">
        <v>0</v>
      </c>
      <c r="AO421" s="51" t="s">
        <v>683</v>
      </c>
      <c r="AY421" s="69" t="s">
        <v>729</v>
      </c>
      <c r="AZ421" s="69" t="s">
        <v>730</v>
      </c>
      <c r="BA421" s="69" t="s">
        <v>731</v>
      </c>
      <c r="BB421" s="69" t="s">
        <v>732</v>
      </c>
      <c r="BD421" s="70" t="s">
        <v>7247</v>
      </c>
      <c r="BE421" s="70">
        <v>0</v>
      </c>
      <c r="BF421" s="70">
        <v>40.840000000000003</v>
      </c>
      <c r="BG421" s="70">
        <v>-74.180000000000007</v>
      </c>
      <c r="BI421" s="50" t="s">
        <v>698</v>
      </c>
      <c r="BS421" s="52" t="s">
        <v>8029</v>
      </c>
      <c r="CH421" s="52" t="s">
        <v>832</v>
      </c>
      <c r="CW421" s="52">
        <v>0</v>
      </c>
      <c r="DQ421" s="73" t="s">
        <v>678</v>
      </c>
      <c r="DR421" s="71">
        <v>0</v>
      </c>
      <c r="DS421" s="71">
        <v>0</v>
      </c>
      <c r="DT421" s="71">
        <v>0</v>
      </c>
      <c r="DU421" s="71">
        <v>0</v>
      </c>
      <c r="DV421" s="51" t="s">
        <v>662</v>
      </c>
      <c r="EA421" s="51" t="s">
        <v>683</v>
      </c>
      <c r="EK421" s="51" t="s">
        <v>2066</v>
      </c>
      <c r="EP421" s="52">
        <v>0</v>
      </c>
      <c r="EU421" s="51" t="s">
        <v>714</v>
      </c>
      <c r="EZ421" s="51" t="s">
        <v>666</v>
      </c>
      <c r="FE421" s="51" t="s">
        <v>660</v>
      </c>
      <c r="FJ421" s="51" t="s">
        <v>98</v>
      </c>
      <c r="GI421" s="51" t="s">
        <v>1606</v>
      </c>
      <c r="GN421" s="51" t="s">
        <v>98</v>
      </c>
      <c r="GS421" s="69"/>
      <c r="GT421" s="69" t="s">
        <v>701</v>
      </c>
      <c r="GX421" s="52" t="s">
        <v>1332</v>
      </c>
      <c r="HM421" s="51" t="s">
        <v>707</v>
      </c>
      <c r="IB421" s="51" t="s">
        <v>1384</v>
      </c>
      <c r="IQ421" s="51" t="s">
        <v>700</v>
      </c>
      <c r="JB421" s="52" t="s">
        <v>10357</v>
      </c>
      <c r="JF421" s="52" t="s">
        <v>709</v>
      </c>
      <c r="JP421" s="50" t="s">
        <v>721</v>
      </c>
      <c r="KE421" s="52" t="s">
        <v>711</v>
      </c>
      <c r="KJ421" s="51" t="s">
        <v>787</v>
      </c>
    </row>
    <row r="422" spans="1:296" ht="144.5" thickBot="1">
      <c r="A422" s="74" t="s">
        <v>2398</v>
      </c>
      <c r="F422" s="72" t="s">
        <v>677</v>
      </c>
      <c r="G422" s="72"/>
      <c r="H422" s="72"/>
      <c r="I422" s="72"/>
      <c r="J422" s="72"/>
      <c r="K422" s="51" t="s">
        <v>98</v>
      </c>
      <c r="Z422" s="74" t="s">
        <v>4114</v>
      </c>
      <c r="AE422"/>
      <c r="AF422"/>
      <c r="AG422"/>
      <c r="AH422"/>
      <c r="AI422"/>
      <c r="AO422" s="52" t="s">
        <v>693</v>
      </c>
      <c r="AY422" s="70" t="s">
        <v>868</v>
      </c>
      <c r="AZ422" s="70" t="s">
        <v>6674</v>
      </c>
      <c r="BA422" s="70" t="s">
        <v>6675</v>
      </c>
      <c r="BB422" s="70" t="s">
        <v>6676</v>
      </c>
      <c r="BD422" s="71" t="s">
        <v>7248</v>
      </c>
      <c r="BE422" s="71">
        <v>0</v>
      </c>
      <c r="BF422" s="71">
        <v>30.28</v>
      </c>
      <c r="BG422" s="71">
        <v>-97.74</v>
      </c>
      <c r="CM422" s="50" t="s">
        <v>753</v>
      </c>
      <c r="DL422" s="51" t="s">
        <v>722</v>
      </c>
      <c r="DQ422" s="50" t="s">
        <v>679</v>
      </c>
      <c r="EA422" s="52" t="s">
        <v>693</v>
      </c>
      <c r="EF422" s="51" t="s">
        <v>833</v>
      </c>
      <c r="EK422" s="52">
        <v>13</v>
      </c>
      <c r="EU422" s="52" t="s">
        <v>1338</v>
      </c>
      <c r="EZ422" s="52" t="s">
        <v>1609</v>
      </c>
      <c r="FO422" s="50" t="s">
        <v>755</v>
      </c>
      <c r="FT422" s="51" t="s">
        <v>683</v>
      </c>
      <c r="GD422" s="51" t="s">
        <v>660</v>
      </c>
      <c r="GN422" s="52" t="s">
        <v>3578</v>
      </c>
      <c r="GS422" s="72" t="s">
        <v>72</v>
      </c>
      <c r="GT422" s="70" t="s">
        <v>702</v>
      </c>
      <c r="HC422" s="51" t="s">
        <v>685</v>
      </c>
      <c r="HH422" s="51" t="s">
        <v>98</v>
      </c>
      <c r="HM422" s="52" t="s">
        <v>72</v>
      </c>
      <c r="HR422" s="51" t="s">
        <v>716</v>
      </c>
      <c r="HW422" s="51" t="s">
        <v>666</v>
      </c>
      <c r="IB422" s="52" t="s">
        <v>1430</v>
      </c>
      <c r="IL422" s="51" t="s">
        <v>715</v>
      </c>
      <c r="IQ422" s="69"/>
      <c r="IR422" s="69" t="s">
        <v>701</v>
      </c>
      <c r="IV422" s="51" t="s">
        <v>666</v>
      </c>
      <c r="JK422" s="51" t="s">
        <v>756</v>
      </c>
      <c r="JU422" s="51" t="s">
        <v>87</v>
      </c>
      <c r="KJ422" s="52">
        <v>100</v>
      </c>
    </row>
    <row r="423" spans="1:296" ht="72.5" thickBot="1">
      <c r="F423" s="73" t="s">
        <v>678</v>
      </c>
      <c r="G423" s="73"/>
      <c r="H423" s="73"/>
      <c r="I423" s="73"/>
      <c r="J423" s="73"/>
      <c r="AE423" s="51" t="s">
        <v>184</v>
      </c>
      <c r="AF423"/>
      <c r="AG423"/>
      <c r="AH423"/>
      <c r="AI423"/>
      <c r="AJ423" s="51" t="s">
        <v>98</v>
      </c>
      <c r="AO423" s="52" t="s">
        <v>684</v>
      </c>
      <c r="AY423" s="71" t="s">
        <v>912</v>
      </c>
      <c r="AZ423" s="71" t="s">
        <v>6677</v>
      </c>
      <c r="BA423" s="71" t="s">
        <v>6675</v>
      </c>
      <c r="BB423" s="71" t="s">
        <v>6678</v>
      </c>
      <c r="BD423" s="70" t="s">
        <v>7249</v>
      </c>
      <c r="BE423" s="70">
        <v>0</v>
      </c>
      <c r="BF423" s="70">
        <v>27.952537</v>
      </c>
      <c r="BG423" s="70">
        <v>-82.462423999999999</v>
      </c>
      <c r="BS423" s="51" t="s">
        <v>716</v>
      </c>
      <c r="CH423" s="51" t="s">
        <v>833</v>
      </c>
      <c r="CW423" s="51" t="s">
        <v>98</v>
      </c>
      <c r="DV423" s="51" t="s">
        <v>87</v>
      </c>
      <c r="EA423" s="52" t="s">
        <v>684</v>
      </c>
      <c r="EF423" s="52" t="s">
        <v>711</v>
      </c>
      <c r="EP423" s="51" t="s">
        <v>98</v>
      </c>
      <c r="EU423" s="74" t="s">
        <v>3192</v>
      </c>
      <c r="FE423" s="51" t="s">
        <v>87</v>
      </c>
      <c r="FJ423" s="51" t="s">
        <v>36</v>
      </c>
      <c r="FT423" s="52" t="s">
        <v>9458</v>
      </c>
      <c r="FY423" s="51" t="s">
        <v>706</v>
      </c>
      <c r="GI423" s="51" t="s">
        <v>87</v>
      </c>
      <c r="GS423" s="73" t="s">
        <v>703</v>
      </c>
      <c r="GT423" s="71" t="s">
        <v>702</v>
      </c>
      <c r="GX423" s="51" t="s">
        <v>685</v>
      </c>
      <c r="HC423" s="52" t="s">
        <v>686</v>
      </c>
      <c r="HR423" s="52" t="s">
        <v>10685</v>
      </c>
      <c r="HW423" s="52" t="s">
        <v>4923</v>
      </c>
      <c r="IB423" s="52" t="s">
        <v>10855</v>
      </c>
      <c r="IL423" s="52" t="s">
        <v>3958</v>
      </c>
      <c r="IQ423" s="72" t="s">
        <v>72</v>
      </c>
      <c r="IR423" s="70" t="s">
        <v>702</v>
      </c>
      <c r="IV423" s="52" t="s">
        <v>1609</v>
      </c>
      <c r="JB423" s="51" t="s">
        <v>98</v>
      </c>
      <c r="JF423" s="51" t="s">
        <v>710</v>
      </c>
      <c r="JK423" s="52" t="s">
        <v>112</v>
      </c>
      <c r="JU423" s="52">
        <v>2.3199999999999998</v>
      </c>
      <c r="KE423" s="51" t="s">
        <v>835</v>
      </c>
    </row>
    <row r="424" spans="1:296" ht="58" thickBot="1">
      <c r="A424" s="51" t="s">
        <v>98</v>
      </c>
      <c r="F424" s="50" t="s">
        <v>679</v>
      </c>
      <c r="K424" s="51" t="s">
        <v>1606</v>
      </c>
      <c r="P424" s="51" t="s">
        <v>1012</v>
      </c>
      <c r="U424" s="51" t="s">
        <v>681</v>
      </c>
      <c r="Z424" s="51" t="s">
        <v>715</v>
      </c>
      <c r="AE424" s="52" t="s">
        <v>185</v>
      </c>
      <c r="AF424"/>
      <c r="AG424"/>
      <c r="AH424"/>
      <c r="AI424"/>
      <c r="AO424" s="52" t="s">
        <v>690</v>
      </c>
      <c r="AT424" s="51" t="s">
        <v>707</v>
      </c>
      <c r="AY424" s="70" t="s">
        <v>1628</v>
      </c>
      <c r="AZ424" s="70" t="s">
        <v>6679</v>
      </c>
      <c r="BA424" s="70" t="s">
        <v>6675</v>
      </c>
      <c r="BB424" s="70" t="s">
        <v>6680</v>
      </c>
      <c r="BD424" s="71" t="s">
        <v>7250</v>
      </c>
      <c r="BE424" s="71">
        <v>0</v>
      </c>
      <c r="BF424" s="71">
        <v>29.754816000000002</v>
      </c>
      <c r="BG424" s="71">
        <v>-95.364464999999996</v>
      </c>
      <c r="BI424" s="50" t="s">
        <v>699</v>
      </c>
      <c r="BN424" s="51" t="s">
        <v>759</v>
      </c>
      <c r="BS424" s="52" t="s">
        <v>6673</v>
      </c>
      <c r="CH424" s="52" t="s">
        <v>711</v>
      </c>
      <c r="CW424" s="52" t="s">
        <v>8723</v>
      </c>
      <c r="DL424" s="51" t="s">
        <v>707</v>
      </c>
      <c r="DV424" s="52">
        <v>2.19</v>
      </c>
      <c r="EK424" s="51" t="s">
        <v>2067</v>
      </c>
      <c r="EZ424" s="51" t="s">
        <v>667</v>
      </c>
      <c r="FE424" s="52">
        <v>5.8999999999999997E-2</v>
      </c>
      <c r="GD424" s="51" t="s">
        <v>87</v>
      </c>
      <c r="GI424" s="52">
        <v>6.7799999999999999E-2</v>
      </c>
      <c r="GS424" s="72" t="s">
        <v>704</v>
      </c>
      <c r="GT424" s="70" t="s">
        <v>702</v>
      </c>
      <c r="GX424" s="52" t="s">
        <v>691</v>
      </c>
      <c r="HM424" s="51" t="s">
        <v>708</v>
      </c>
      <c r="IQ424" s="73" t="s">
        <v>703</v>
      </c>
      <c r="IR424" s="71" t="s">
        <v>702</v>
      </c>
      <c r="JF424" s="52" t="s">
        <v>711</v>
      </c>
      <c r="JP424" s="51" t="s">
        <v>722</v>
      </c>
      <c r="KE424" s="181" t="s">
        <v>12615</v>
      </c>
      <c r="KJ424" s="51" t="s">
        <v>788</v>
      </c>
    </row>
    <row r="425" spans="1:296" ht="160.5" thickBot="1">
      <c r="P425" s="52" t="s">
        <v>4347</v>
      </c>
      <c r="U425" s="52" t="s">
        <v>1322</v>
      </c>
      <c r="Z425" s="52" t="s">
        <v>4117</v>
      </c>
      <c r="AE425"/>
      <c r="AF425"/>
      <c r="AG425"/>
      <c r="AH425"/>
      <c r="AI425"/>
      <c r="AT425" s="52" t="s">
        <v>719</v>
      </c>
      <c r="AY425" s="71" t="s">
        <v>735</v>
      </c>
      <c r="AZ425" s="71" t="s">
        <v>736</v>
      </c>
      <c r="BA425" s="71" t="s">
        <v>6675</v>
      </c>
      <c r="BB425" s="71" t="s">
        <v>6681</v>
      </c>
      <c r="BD425" s="70" t="s">
        <v>7251</v>
      </c>
      <c r="BE425" s="70">
        <v>0</v>
      </c>
      <c r="BF425" s="70">
        <v>32.871507000000001</v>
      </c>
      <c r="BG425" s="70">
        <v>-96.943602999999996</v>
      </c>
      <c r="BN425" s="52" t="s">
        <v>760</v>
      </c>
      <c r="CM425" s="51" t="s">
        <v>754</v>
      </c>
      <c r="DL425" s="52" t="s">
        <v>3384</v>
      </c>
      <c r="DQ425" s="51" t="s">
        <v>680</v>
      </c>
      <c r="EA425" s="51" t="s">
        <v>685</v>
      </c>
      <c r="EF425" s="51" t="s">
        <v>835</v>
      </c>
      <c r="EK425" s="52" t="s">
        <v>3375</v>
      </c>
      <c r="EU425" s="51" t="s">
        <v>715</v>
      </c>
      <c r="EZ425" s="52" t="s">
        <v>9033</v>
      </c>
      <c r="FJ425" s="51" t="s">
        <v>87</v>
      </c>
      <c r="FO425" s="51" t="s">
        <v>756</v>
      </c>
      <c r="FT425" s="51" t="s">
        <v>685</v>
      </c>
      <c r="FY425" s="51" t="s">
        <v>707</v>
      </c>
      <c r="GD425" s="52">
        <v>6.1949999999999998E-2</v>
      </c>
      <c r="GS425" s="50" t="s">
        <v>705</v>
      </c>
      <c r="HC425" s="51" t="s">
        <v>687</v>
      </c>
      <c r="HM425" s="52" t="s">
        <v>709</v>
      </c>
      <c r="HR425" s="51" t="s">
        <v>718</v>
      </c>
      <c r="HW425" s="51" t="s">
        <v>667</v>
      </c>
      <c r="IB425" s="50" t="s">
        <v>827</v>
      </c>
      <c r="IL425" s="51" t="s">
        <v>716</v>
      </c>
      <c r="IQ425" s="72" t="s">
        <v>704</v>
      </c>
      <c r="IR425" s="70" t="s">
        <v>702</v>
      </c>
      <c r="IV425" s="51" t="s">
        <v>667</v>
      </c>
      <c r="JB425" s="51" t="s">
        <v>652</v>
      </c>
      <c r="JK425" s="50" t="s">
        <v>771</v>
      </c>
      <c r="JU425" s="51" t="s">
        <v>666</v>
      </c>
      <c r="KE425" s="181" t="s">
        <v>12616</v>
      </c>
      <c r="KJ425" s="52">
        <v>100</v>
      </c>
    </row>
    <row r="426" spans="1:296" ht="40.5" thickBot="1">
      <c r="A426" s="51" t="s">
        <v>661</v>
      </c>
      <c r="K426" s="51" t="s">
        <v>87</v>
      </c>
      <c r="AE426" s="51" t="s">
        <v>732</v>
      </c>
      <c r="AF426"/>
      <c r="AG426"/>
      <c r="AH426"/>
      <c r="AI426"/>
      <c r="AO426" s="51" t="s">
        <v>685</v>
      </c>
      <c r="AY426" s="70" t="s">
        <v>1630</v>
      </c>
      <c r="AZ426" s="70" t="s">
        <v>1629</v>
      </c>
      <c r="BA426" s="70" t="s">
        <v>6675</v>
      </c>
      <c r="BB426" s="70" t="s">
        <v>6682</v>
      </c>
      <c r="BD426" s="71" t="s">
        <v>7252</v>
      </c>
      <c r="BE426" s="71">
        <v>0</v>
      </c>
      <c r="BF426" s="71">
        <v>41.845731000000001</v>
      </c>
      <c r="BG426" s="71">
        <v>-87.902963999999997</v>
      </c>
      <c r="BS426" s="51" t="s">
        <v>718</v>
      </c>
      <c r="CH426" s="51" t="s">
        <v>835</v>
      </c>
      <c r="CM426" s="52" t="s">
        <v>8465</v>
      </c>
      <c r="DV426" s="51" t="s">
        <v>666</v>
      </c>
      <c r="EA426" s="52" t="s">
        <v>694</v>
      </c>
      <c r="EF426" s="74" t="s">
        <v>1819</v>
      </c>
      <c r="EU426" s="52" t="s">
        <v>3193</v>
      </c>
      <c r="FE426" s="51" t="s">
        <v>666</v>
      </c>
      <c r="FJ426" s="52">
        <v>2.71</v>
      </c>
      <c r="FO426" s="52" t="s">
        <v>112</v>
      </c>
      <c r="FT426" s="52" t="s">
        <v>686</v>
      </c>
      <c r="FY426" s="52" t="s">
        <v>72</v>
      </c>
      <c r="GI426" s="51" t="s">
        <v>666</v>
      </c>
      <c r="GN426" s="50" t="s">
        <v>664</v>
      </c>
      <c r="GX426" s="51" t="s">
        <v>687</v>
      </c>
      <c r="HC426" s="52">
        <v>1000</v>
      </c>
      <c r="HH426" s="50" t="s">
        <v>664</v>
      </c>
      <c r="HR426" s="52">
        <v>100</v>
      </c>
      <c r="HW426" s="52" t="s">
        <v>5779</v>
      </c>
      <c r="IL426" s="52" t="s">
        <v>717</v>
      </c>
      <c r="IQ426" s="50" t="s">
        <v>705</v>
      </c>
      <c r="JF426" s="51" t="s">
        <v>712</v>
      </c>
      <c r="JP426" s="51" t="s">
        <v>707</v>
      </c>
      <c r="JU426" s="52" t="s">
        <v>2824</v>
      </c>
      <c r="KE426" s="181" t="s">
        <v>12617</v>
      </c>
    </row>
    <row r="427" spans="1:296" ht="40.5" thickBot="1">
      <c r="F427" s="51" t="s">
        <v>680</v>
      </c>
      <c r="K427" s="52">
        <v>7.5200000000000003E-2</v>
      </c>
      <c r="P427" s="51" t="s">
        <v>2066</v>
      </c>
      <c r="U427" s="51" t="s">
        <v>683</v>
      </c>
      <c r="Z427" s="51" t="s">
        <v>716</v>
      </c>
      <c r="AE427" s="52" t="s">
        <v>6035</v>
      </c>
      <c r="AF427"/>
      <c r="AG427"/>
      <c r="AH427"/>
      <c r="AI427"/>
      <c r="AJ427" s="50" t="s">
        <v>695</v>
      </c>
      <c r="AO427" s="52" t="s">
        <v>691</v>
      </c>
      <c r="AT427" s="51" t="s">
        <v>708</v>
      </c>
      <c r="AY427" s="71" t="s">
        <v>89</v>
      </c>
      <c r="AZ427" s="71" t="s">
        <v>2074</v>
      </c>
      <c r="BA427" s="71" t="s">
        <v>6675</v>
      </c>
      <c r="BB427" s="71" t="s">
        <v>6683</v>
      </c>
      <c r="BD427" s="70" t="s">
        <v>7253</v>
      </c>
      <c r="BE427" s="70">
        <v>2.19</v>
      </c>
      <c r="BF427" s="70">
        <v>39.253321999999997</v>
      </c>
      <c r="BG427" s="70">
        <v>-84.383189000000002</v>
      </c>
      <c r="BI427" s="51" t="s">
        <v>700</v>
      </c>
      <c r="BN427" s="51" t="s">
        <v>761</v>
      </c>
      <c r="BS427" s="52">
        <v>100</v>
      </c>
      <c r="CH427" s="181" t="s">
        <v>12332</v>
      </c>
      <c r="CM427" s="52" t="s">
        <v>8466</v>
      </c>
      <c r="DL427" s="51" t="s">
        <v>708</v>
      </c>
      <c r="DQ427" s="51" t="s">
        <v>681</v>
      </c>
      <c r="DV427" s="52" t="s">
        <v>1609</v>
      </c>
      <c r="EK427" s="51" t="s">
        <v>2069</v>
      </c>
      <c r="EP427" s="51" t="s">
        <v>681</v>
      </c>
      <c r="EZ427" s="51" t="s">
        <v>98</v>
      </c>
      <c r="FE427" s="52" t="s">
        <v>4504</v>
      </c>
      <c r="GD427" s="51" t="s">
        <v>666</v>
      </c>
      <c r="GI427" s="52" t="s">
        <v>4923</v>
      </c>
      <c r="GX427" s="52">
        <v>672</v>
      </c>
      <c r="HM427" s="51" t="s">
        <v>710</v>
      </c>
      <c r="IV427" s="51" t="s">
        <v>98</v>
      </c>
      <c r="JB427" s="51" t="s">
        <v>87</v>
      </c>
      <c r="JF427" s="52" t="s">
        <v>4720</v>
      </c>
      <c r="JP427" s="52" t="s">
        <v>723</v>
      </c>
      <c r="KE427" s="181" t="s">
        <v>12618</v>
      </c>
      <c r="KJ427" s="51" t="s">
        <v>789</v>
      </c>
    </row>
    <row r="428" spans="1:296" ht="56.5" thickBot="1">
      <c r="A428" s="51" t="s">
        <v>87</v>
      </c>
      <c r="P428" s="52">
        <v>87</v>
      </c>
      <c r="U428" s="52" t="s">
        <v>684</v>
      </c>
      <c r="Z428" s="52" t="s">
        <v>717</v>
      </c>
      <c r="AE428"/>
      <c r="AF428"/>
      <c r="AG428"/>
      <c r="AH428"/>
      <c r="AI428"/>
      <c r="AT428" s="52" t="s">
        <v>709</v>
      </c>
      <c r="AY428" s="70" t="s">
        <v>618</v>
      </c>
      <c r="AZ428" s="70" t="s">
        <v>4121</v>
      </c>
      <c r="BA428" s="70" t="s">
        <v>6675</v>
      </c>
      <c r="BB428" s="70" t="s">
        <v>6684</v>
      </c>
      <c r="BD428" s="71" t="s">
        <v>7254</v>
      </c>
      <c r="BE428" s="71">
        <v>0</v>
      </c>
      <c r="BF428" s="71">
        <v>39.608440999999999</v>
      </c>
      <c r="BG428" s="71">
        <v>-104.90077700000001</v>
      </c>
      <c r="BI428" s="69"/>
      <c r="BJ428" s="69" t="s">
        <v>701</v>
      </c>
      <c r="BN428" s="52" t="s">
        <v>2435</v>
      </c>
      <c r="CM428" s="52" t="s">
        <v>8467</v>
      </c>
      <c r="CW428" s="50" t="s">
        <v>695</v>
      </c>
      <c r="DL428" s="52" t="s">
        <v>709</v>
      </c>
      <c r="DQ428" s="52" t="s">
        <v>682</v>
      </c>
      <c r="EA428" s="51" t="s">
        <v>687</v>
      </c>
      <c r="EF428" s="51" t="s">
        <v>836</v>
      </c>
      <c r="EK428" s="52" t="s">
        <v>3376</v>
      </c>
      <c r="EP428" s="52" t="s">
        <v>1324</v>
      </c>
      <c r="EU428" s="51" t="s">
        <v>716</v>
      </c>
      <c r="FJ428" s="51" t="s">
        <v>666</v>
      </c>
      <c r="FO428" s="50" t="s">
        <v>771</v>
      </c>
      <c r="FT428" s="51" t="s">
        <v>687</v>
      </c>
      <c r="FY428" s="51" t="s">
        <v>708</v>
      </c>
      <c r="GD428" s="52" t="s">
        <v>2780</v>
      </c>
      <c r="GS428" s="51" t="s">
        <v>706</v>
      </c>
      <c r="HC428" s="51" t="s">
        <v>688</v>
      </c>
      <c r="HM428" s="52" t="s">
        <v>711</v>
      </c>
      <c r="HW428" s="51" t="s">
        <v>98</v>
      </c>
      <c r="IB428" s="51" t="s">
        <v>828</v>
      </c>
      <c r="IL428" s="51" t="s">
        <v>718</v>
      </c>
      <c r="IV428" s="52" t="s">
        <v>11224</v>
      </c>
      <c r="JB428" s="52">
        <v>117</v>
      </c>
      <c r="JK428" s="51" t="s">
        <v>772</v>
      </c>
      <c r="JU428" s="51" t="s">
        <v>667</v>
      </c>
      <c r="KE428" s="181" t="s">
        <v>12619</v>
      </c>
      <c r="KJ428" s="52" t="s">
        <v>11788</v>
      </c>
    </row>
    <row r="429" spans="1:296" ht="32.5" thickBot="1">
      <c r="A429" s="52">
        <v>0.25</v>
      </c>
      <c r="F429" s="51" t="s">
        <v>681</v>
      </c>
      <c r="K429" s="51" t="s">
        <v>666</v>
      </c>
      <c r="AE429"/>
      <c r="AF429"/>
      <c r="AG429"/>
      <c r="AH429"/>
      <c r="AI429"/>
      <c r="AO429" s="51" t="s">
        <v>687</v>
      </c>
      <c r="AY429" s="50" t="s">
        <v>737</v>
      </c>
      <c r="BD429" s="70" t="s">
        <v>7255</v>
      </c>
      <c r="BE429" s="70">
        <v>0</v>
      </c>
      <c r="BF429" s="70">
        <v>39.908642</v>
      </c>
      <c r="BG429" s="70">
        <v>-86.118489999999994</v>
      </c>
      <c r="BI429" s="72" t="s">
        <v>72</v>
      </c>
      <c r="BJ429" s="70" t="s">
        <v>702</v>
      </c>
      <c r="CH429" s="51" t="s">
        <v>836</v>
      </c>
      <c r="CM429" s="52" t="s">
        <v>8468</v>
      </c>
      <c r="DV429" s="51" t="s">
        <v>667</v>
      </c>
      <c r="EA429" s="52">
        <v>102629</v>
      </c>
      <c r="EF429" s="52" t="s">
        <v>1820</v>
      </c>
      <c r="EU429" s="52" t="s">
        <v>3194</v>
      </c>
      <c r="EZ429" s="51" t="s">
        <v>9026</v>
      </c>
      <c r="FE429" s="51" t="s">
        <v>667</v>
      </c>
      <c r="FJ429" s="52" t="s">
        <v>4102</v>
      </c>
      <c r="FT429" s="52">
        <v>79477.399999999994</v>
      </c>
      <c r="FY429" s="52" t="s">
        <v>709</v>
      </c>
      <c r="GI429" s="51" t="s">
        <v>667</v>
      </c>
      <c r="GN429" s="51" t="s">
        <v>665</v>
      </c>
      <c r="GX429" s="51" t="s">
        <v>688</v>
      </c>
      <c r="HC429" s="52">
        <v>0</v>
      </c>
      <c r="HH429" s="51" t="s">
        <v>665</v>
      </c>
      <c r="IB429" s="52" t="s">
        <v>1430</v>
      </c>
      <c r="IL429" s="52">
        <v>100</v>
      </c>
      <c r="IQ429" s="51" t="s">
        <v>706</v>
      </c>
      <c r="JF429" s="51" t="s">
        <v>714</v>
      </c>
      <c r="JK429" s="52" t="s">
        <v>1036</v>
      </c>
      <c r="JP429" s="51" t="s">
        <v>708</v>
      </c>
      <c r="JU429" s="52" t="s">
        <v>11544</v>
      </c>
    </row>
    <row r="430" spans="1:296" ht="58" thickBot="1">
      <c r="F430" s="52" t="s">
        <v>682</v>
      </c>
      <c r="K430" s="52" t="s">
        <v>2780</v>
      </c>
      <c r="P430" s="51" t="s">
        <v>2067</v>
      </c>
      <c r="U430" s="51" t="s">
        <v>685</v>
      </c>
      <c r="Z430" s="51" t="s">
        <v>718</v>
      </c>
      <c r="AE430"/>
      <c r="AF430"/>
      <c r="AG430"/>
      <c r="AH430"/>
      <c r="AI430"/>
      <c r="AJ430" s="50" t="s">
        <v>696</v>
      </c>
      <c r="AO430" s="52">
        <v>98.55</v>
      </c>
      <c r="AT430" s="51" t="s">
        <v>710</v>
      </c>
      <c r="BD430" s="71" t="s">
        <v>7256</v>
      </c>
      <c r="BE430" s="71">
        <v>0</v>
      </c>
      <c r="BF430" s="71">
        <v>35.137332999999998</v>
      </c>
      <c r="BG430" s="71">
        <v>-80.909441000000001</v>
      </c>
      <c r="BI430" s="73" t="s">
        <v>703</v>
      </c>
      <c r="BJ430" s="71" t="s">
        <v>702</v>
      </c>
      <c r="BN430" s="51" t="s">
        <v>763</v>
      </c>
      <c r="CH430" s="52">
        <v>1</v>
      </c>
      <c r="CM430" s="52" t="s">
        <v>8469</v>
      </c>
      <c r="DL430" s="51" t="s">
        <v>710</v>
      </c>
      <c r="DQ430" s="51" t="s">
        <v>683</v>
      </c>
      <c r="DV430" s="52" t="s">
        <v>1608</v>
      </c>
      <c r="EK430" s="51" t="s">
        <v>183</v>
      </c>
      <c r="EP430" s="51" t="s">
        <v>683</v>
      </c>
      <c r="FE430" s="52" t="s">
        <v>4505</v>
      </c>
      <c r="GD430" s="51" t="s">
        <v>667</v>
      </c>
      <c r="GI430" s="52" t="s">
        <v>9780</v>
      </c>
      <c r="GS430" s="51" t="s">
        <v>707</v>
      </c>
      <c r="GX430" s="52">
        <v>0.14199999999999999</v>
      </c>
      <c r="HM430" s="51" t="s">
        <v>712</v>
      </c>
      <c r="HR430" s="51" t="s">
        <v>707</v>
      </c>
      <c r="HW430" s="51" t="s">
        <v>660</v>
      </c>
      <c r="IB430" s="52" t="s">
        <v>10856</v>
      </c>
      <c r="IV430" s="51" t="s">
        <v>660</v>
      </c>
      <c r="JB430" s="51" t="s">
        <v>666</v>
      </c>
      <c r="JF430" s="74" t="s">
        <v>4909</v>
      </c>
      <c r="JP430" s="52" t="s">
        <v>709</v>
      </c>
      <c r="KE430" s="51" t="s">
        <v>836</v>
      </c>
      <c r="KJ430" s="51" t="s">
        <v>790</v>
      </c>
    </row>
    <row r="431" spans="1:296" ht="32.5" thickBot="1">
      <c r="A431" s="51" t="s">
        <v>666</v>
      </c>
      <c r="P431" s="52" t="s">
        <v>4307</v>
      </c>
      <c r="U431" s="52" t="s">
        <v>691</v>
      </c>
      <c r="Z431" s="52">
        <v>100</v>
      </c>
      <c r="AE431" s="50" t="s">
        <v>698</v>
      </c>
      <c r="AF431"/>
      <c r="AG431"/>
      <c r="AH431"/>
      <c r="AI431"/>
      <c r="AT431" s="52" t="s">
        <v>711</v>
      </c>
      <c r="BD431" s="70" t="s">
        <v>7257</v>
      </c>
      <c r="BE431" s="70">
        <v>0.09</v>
      </c>
      <c r="BF431" s="70">
        <v>30.401384</v>
      </c>
      <c r="BG431" s="70">
        <v>-97.735633000000007</v>
      </c>
      <c r="BI431" s="72" t="s">
        <v>704</v>
      </c>
      <c r="BJ431" s="70" t="s">
        <v>702</v>
      </c>
      <c r="BN431" s="52" t="s">
        <v>7778</v>
      </c>
      <c r="BS431" s="51" t="s">
        <v>707</v>
      </c>
      <c r="CM431" s="52" t="s">
        <v>8470</v>
      </c>
      <c r="CW431" s="50" t="s">
        <v>696</v>
      </c>
      <c r="DL431" s="52" t="s">
        <v>711</v>
      </c>
      <c r="DQ431" s="52" t="s">
        <v>684</v>
      </c>
      <c r="EA431" s="51" t="s">
        <v>688</v>
      </c>
      <c r="EF431" s="51" t="s">
        <v>837</v>
      </c>
      <c r="EK431" s="52">
        <v>16</v>
      </c>
      <c r="EP431" s="52" t="s">
        <v>693</v>
      </c>
      <c r="EU431" s="51" t="s">
        <v>718</v>
      </c>
      <c r="EZ431" s="51" t="s">
        <v>87</v>
      </c>
      <c r="FJ431" s="51" t="s">
        <v>667</v>
      </c>
      <c r="FO431" s="51" t="s">
        <v>772</v>
      </c>
      <c r="FT431" s="51" t="s">
        <v>688</v>
      </c>
      <c r="FY431" s="51" t="s">
        <v>710</v>
      </c>
      <c r="GD431" s="52" t="s">
        <v>5624</v>
      </c>
      <c r="GN431" s="51" t="s">
        <v>663</v>
      </c>
      <c r="GS431" s="52" t="s">
        <v>72</v>
      </c>
      <c r="HC431" s="51" t="s">
        <v>98</v>
      </c>
      <c r="HH431" s="51" t="s">
        <v>7635</v>
      </c>
      <c r="HM431" s="52" t="s">
        <v>4720</v>
      </c>
      <c r="HR431" s="52" t="s">
        <v>719</v>
      </c>
      <c r="IQ431" s="51" t="s">
        <v>707</v>
      </c>
      <c r="JB431" s="52" t="s">
        <v>668</v>
      </c>
      <c r="JK431" s="50" t="s">
        <v>774</v>
      </c>
      <c r="JU431" s="51" t="s">
        <v>98</v>
      </c>
      <c r="KE431" s="52" t="s">
        <v>12620</v>
      </c>
      <c r="KJ431" s="52" t="s">
        <v>11789</v>
      </c>
    </row>
    <row r="432" spans="1:296" ht="17" thickBot="1">
      <c r="A432" s="52" t="s">
        <v>2399</v>
      </c>
      <c r="F432" s="51" t="s">
        <v>683</v>
      </c>
      <c r="K432" s="51" t="s">
        <v>667</v>
      </c>
      <c r="AE432"/>
      <c r="AF432"/>
      <c r="AG432"/>
      <c r="AH432"/>
      <c r="AI432"/>
      <c r="AO432" s="51" t="s">
        <v>688</v>
      </c>
      <c r="AY432" s="50" t="s">
        <v>738</v>
      </c>
      <c r="BD432" s="71" t="s">
        <v>7258</v>
      </c>
      <c r="BE432" s="71">
        <v>0.08</v>
      </c>
      <c r="BF432" s="71">
        <v>44.864142000000001</v>
      </c>
      <c r="BG432" s="71">
        <v>-93.296901000000005</v>
      </c>
      <c r="BI432" s="50" t="s">
        <v>705</v>
      </c>
      <c r="BS432" s="52" t="s">
        <v>719</v>
      </c>
      <c r="CH432" s="51" t="s">
        <v>837</v>
      </c>
      <c r="CM432" s="52" t="s">
        <v>8471</v>
      </c>
      <c r="DV432" s="51" t="s">
        <v>98</v>
      </c>
      <c r="EA432" s="52">
        <v>0</v>
      </c>
      <c r="EF432" s="52" t="s">
        <v>842</v>
      </c>
      <c r="EP432" s="52" t="s">
        <v>684</v>
      </c>
      <c r="EU432" s="52">
        <v>100</v>
      </c>
      <c r="EZ432" s="52">
        <v>2.95</v>
      </c>
      <c r="FE432" s="51" t="s">
        <v>98</v>
      </c>
      <c r="FJ432" s="52" t="s">
        <v>9174</v>
      </c>
      <c r="FO432" s="52" t="s">
        <v>773</v>
      </c>
      <c r="FT432" s="52">
        <v>0.67847999999999997</v>
      </c>
      <c r="FY432" s="52" t="s">
        <v>9528</v>
      </c>
      <c r="GI432" s="51" t="s">
        <v>98</v>
      </c>
      <c r="GX432" s="51" t="s">
        <v>98</v>
      </c>
      <c r="HW432" s="51" t="s">
        <v>87</v>
      </c>
      <c r="IB432" s="50" t="s">
        <v>829</v>
      </c>
      <c r="IQ432" s="52" t="s">
        <v>72</v>
      </c>
      <c r="IV432" s="51" t="s">
        <v>87</v>
      </c>
      <c r="JF432" s="51" t="s">
        <v>715</v>
      </c>
      <c r="JP432" s="51" t="s">
        <v>710</v>
      </c>
    </row>
    <row r="433" spans="1:296" ht="17" thickBot="1">
      <c r="F433" s="52" t="s">
        <v>693</v>
      </c>
      <c r="K433" s="52" t="s">
        <v>2990</v>
      </c>
      <c r="P433" s="51" t="s">
        <v>2069</v>
      </c>
      <c r="U433" s="51" t="s">
        <v>687</v>
      </c>
      <c r="AE433"/>
      <c r="AF433"/>
      <c r="AG433"/>
      <c r="AH433"/>
      <c r="AI433"/>
      <c r="AJ433" s="51" t="s">
        <v>697</v>
      </c>
      <c r="AO433" s="52">
        <v>0.51</v>
      </c>
      <c r="AT433" s="51" t="s">
        <v>712</v>
      </c>
      <c r="BD433" s="70" t="s">
        <v>7259</v>
      </c>
      <c r="BE433" s="70">
        <v>0</v>
      </c>
      <c r="BF433" s="70">
        <v>39.254739999999998</v>
      </c>
      <c r="BG433" s="70">
        <v>-84.380923999999993</v>
      </c>
      <c r="BN433" s="51" t="s">
        <v>764</v>
      </c>
      <c r="CH433" s="52" t="s">
        <v>838</v>
      </c>
      <c r="CM433" s="52" t="s">
        <v>8472</v>
      </c>
      <c r="DL433" s="51" t="s">
        <v>714</v>
      </c>
      <c r="DQ433" s="51" t="s">
        <v>685</v>
      </c>
      <c r="EF433" s="52" t="s">
        <v>838</v>
      </c>
      <c r="EK433" s="51" t="s">
        <v>184</v>
      </c>
      <c r="GD433" s="51" t="s">
        <v>98</v>
      </c>
      <c r="GI433" s="52" t="s">
        <v>35</v>
      </c>
      <c r="GN433" s="51" t="s">
        <v>87</v>
      </c>
      <c r="GS433" s="51" t="s">
        <v>708</v>
      </c>
      <c r="GX433" s="52" t="s">
        <v>10198</v>
      </c>
      <c r="HH433" s="51" t="s">
        <v>87</v>
      </c>
      <c r="HM433" s="51" t="s">
        <v>714</v>
      </c>
      <c r="HR433" s="51" t="s">
        <v>708</v>
      </c>
      <c r="HW433" s="52">
        <v>1.61E-2</v>
      </c>
      <c r="IL433" s="50" t="s">
        <v>725</v>
      </c>
      <c r="IV433" s="52">
        <v>3</v>
      </c>
      <c r="JB433" s="51" t="s">
        <v>667</v>
      </c>
      <c r="JP433" s="52" t="s">
        <v>711</v>
      </c>
      <c r="JU433" s="51" t="s">
        <v>2822</v>
      </c>
      <c r="KE433" s="51" t="s">
        <v>837</v>
      </c>
      <c r="KJ433" s="51" t="s">
        <v>98</v>
      </c>
    </row>
    <row r="434" spans="1:296" ht="17" thickBot="1">
      <c r="A434" s="51" t="s">
        <v>667</v>
      </c>
      <c r="F434" s="52" t="s">
        <v>684</v>
      </c>
      <c r="P434" s="52" t="s">
        <v>4345</v>
      </c>
      <c r="U434" s="52">
        <v>108</v>
      </c>
      <c r="AE434" s="50" t="s">
        <v>699</v>
      </c>
      <c r="AF434"/>
      <c r="AG434"/>
      <c r="AH434"/>
      <c r="AI434"/>
      <c r="AT434" s="52" t="s">
        <v>713</v>
      </c>
      <c r="BD434" s="71" t="s">
        <v>7260</v>
      </c>
      <c r="BE434" s="71">
        <v>12.94</v>
      </c>
      <c r="BF434" s="71">
        <v>38</v>
      </c>
      <c r="BG434" s="71">
        <v>-97</v>
      </c>
      <c r="BN434" s="52" t="s">
        <v>2437</v>
      </c>
      <c r="BS434" s="51" t="s">
        <v>708</v>
      </c>
      <c r="CW434" s="51" t="s">
        <v>697</v>
      </c>
      <c r="DL434" s="74" t="s">
        <v>8915</v>
      </c>
      <c r="DQ434" s="52" t="s">
        <v>686</v>
      </c>
      <c r="DV434" s="50" t="s">
        <v>669</v>
      </c>
      <c r="EA434" s="51" t="s">
        <v>98</v>
      </c>
      <c r="EF434" s="52" t="s">
        <v>844</v>
      </c>
      <c r="EK434" s="52" t="s">
        <v>185</v>
      </c>
      <c r="EP434" s="51" t="s">
        <v>685</v>
      </c>
      <c r="EZ434" s="51" t="s">
        <v>666</v>
      </c>
      <c r="FE434" s="51" t="s">
        <v>652</v>
      </c>
      <c r="FJ434" s="51" t="s">
        <v>98</v>
      </c>
      <c r="FO434" s="50" t="s">
        <v>774</v>
      </c>
      <c r="FT434" s="51" t="s">
        <v>98</v>
      </c>
      <c r="FY434" s="51" t="s">
        <v>712</v>
      </c>
      <c r="GN434" s="52">
        <v>2.69</v>
      </c>
      <c r="GS434" s="52" t="s">
        <v>709</v>
      </c>
      <c r="HH434" s="52">
        <v>2.71</v>
      </c>
      <c r="HM434" s="74" t="s">
        <v>4721</v>
      </c>
      <c r="HR434" s="52" t="s">
        <v>709</v>
      </c>
      <c r="IQ434" s="51" t="s">
        <v>708</v>
      </c>
      <c r="JB434" s="52" t="s">
        <v>10357</v>
      </c>
      <c r="JF434" s="51" t="s">
        <v>716</v>
      </c>
      <c r="JK434" s="50" t="s">
        <v>775</v>
      </c>
      <c r="KE434" s="52" t="s">
        <v>842</v>
      </c>
    </row>
    <row r="435" spans="1:296" ht="17" thickBot="1">
      <c r="A435" s="74" t="s">
        <v>2395</v>
      </c>
      <c r="K435" s="51" t="s">
        <v>98</v>
      </c>
      <c r="Z435" s="50" t="s">
        <v>721</v>
      </c>
      <c r="AE435"/>
      <c r="AF435"/>
      <c r="AG435"/>
      <c r="AH435"/>
      <c r="AI435"/>
      <c r="AJ435" s="50" t="s">
        <v>698</v>
      </c>
      <c r="AO435" s="51" t="s">
        <v>98</v>
      </c>
      <c r="AY435" s="51" t="s">
        <v>739</v>
      </c>
      <c r="BD435" s="70" t="s">
        <v>7261</v>
      </c>
      <c r="BE435" s="70">
        <v>0</v>
      </c>
      <c r="BF435" s="70">
        <v>40.141413</v>
      </c>
      <c r="BG435" s="70">
        <v>-82.950328999999996</v>
      </c>
      <c r="BI435" s="51" t="s">
        <v>706</v>
      </c>
      <c r="BS435" s="52" t="s">
        <v>709</v>
      </c>
      <c r="CH435" s="51" t="s">
        <v>98</v>
      </c>
      <c r="CM435" s="50" t="s">
        <v>755</v>
      </c>
      <c r="EA435" s="52" t="s">
        <v>3819</v>
      </c>
      <c r="EF435" s="52" t="s">
        <v>839</v>
      </c>
      <c r="EP435" s="52" t="s">
        <v>691</v>
      </c>
      <c r="EZ435" s="52" t="s">
        <v>2824</v>
      </c>
      <c r="FY435" s="52" t="s">
        <v>1337</v>
      </c>
      <c r="GD435" s="51" t="s">
        <v>5623</v>
      </c>
      <c r="GI435" s="51" t="s">
        <v>1604</v>
      </c>
      <c r="HC435" s="50" t="s">
        <v>695</v>
      </c>
      <c r="HW435" s="51" t="s">
        <v>666</v>
      </c>
      <c r="IB435" s="51" t="s">
        <v>830</v>
      </c>
      <c r="IQ435" s="52" t="s">
        <v>709</v>
      </c>
      <c r="IV435" s="51" t="s">
        <v>666</v>
      </c>
      <c r="JF435" s="52" t="s">
        <v>717</v>
      </c>
      <c r="JP435" s="51" t="s">
        <v>714</v>
      </c>
      <c r="JU435" s="51" t="s">
        <v>87</v>
      </c>
      <c r="KE435" s="52" t="s">
        <v>838</v>
      </c>
    </row>
    <row r="436" spans="1:296" ht="17" thickBot="1">
      <c r="A436" s="74" t="s">
        <v>2400</v>
      </c>
      <c r="F436" s="51" t="s">
        <v>685</v>
      </c>
      <c r="P436" s="51" t="s">
        <v>183</v>
      </c>
      <c r="U436" s="51" t="s">
        <v>688</v>
      </c>
      <c r="AE436"/>
      <c r="AF436"/>
      <c r="AG436"/>
      <c r="AH436"/>
      <c r="AI436"/>
      <c r="AO436" s="52" t="s">
        <v>12220</v>
      </c>
      <c r="AT436" s="51" t="s">
        <v>714</v>
      </c>
      <c r="AY436" s="52" t="s">
        <v>1354</v>
      </c>
      <c r="BD436" s="71" t="s">
        <v>7262</v>
      </c>
      <c r="BE436" s="71">
        <v>0</v>
      </c>
      <c r="BF436" s="71">
        <v>41.242998999999998</v>
      </c>
      <c r="BG436" s="71">
        <v>-96.017988000000003</v>
      </c>
      <c r="BN436" s="51" t="s">
        <v>766</v>
      </c>
      <c r="CW436" s="50" t="s">
        <v>698</v>
      </c>
      <c r="DL436" s="51" t="s">
        <v>724</v>
      </c>
      <c r="DQ436" s="51" t="s">
        <v>687</v>
      </c>
      <c r="EF436" s="52" t="s">
        <v>840</v>
      </c>
      <c r="EK436" s="51" t="s">
        <v>732</v>
      </c>
      <c r="EU436" s="50" t="s">
        <v>721</v>
      </c>
      <c r="FE436" s="51" t="s">
        <v>87</v>
      </c>
      <c r="FJ436" s="50" t="s">
        <v>669</v>
      </c>
      <c r="GN436" s="51" t="s">
        <v>666</v>
      </c>
      <c r="GS436" s="51" t="s">
        <v>710</v>
      </c>
      <c r="HH436" s="51" t="s">
        <v>666</v>
      </c>
      <c r="HM436" s="51" t="s">
        <v>715</v>
      </c>
      <c r="HR436" s="51" t="s">
        <v>710</v>
      </c>
      <c r="HW436" s="52" t="s">
        <v>4923</v>
      </c>
      <c r="IL436" s="51" t="s">
        <v>726</v>
      </c>
      <c r="IV436" s="52" t="s">
        <v>1609</v>
      </c>
      <c r="JB436" s="51" t="s">
        <v>98</v>
      </c>
      <c r="JP436" s="74" t="s">
        <v>5260</v>
      </c>
      <c r="JU436" s="52">
        <v>2.23</v>
      </c>
      <c r="KE436" s="52" t="s">
        <v>844</v>
      </c>
    </row>
    <row r="437" spans="1:296" ht="17" thickBot="1">
      <c r="F437" s="52" t="s">
        <v>2063</v>
      </c>
      <c r="K437" s="51" t="s">
        <v>660</v>
      </c>
      <c r="P437" s="52">
        <v>4.5999999999999996</v>
      </c>
      <c r="U437" s="52">
        <v>1.0999999999999999E-2</v>
      </c>
      <c r="AE437" s="51" t="s">
        <v>700</v>
      </c>
      <c r="AF437"/>
      <c r="AG437"/>
      <c r="AH437"/>
      <c r="AI437"/>
      <c r="AT437" s="74" t="s">
        <v>6421</v>
      </c>
      <c r="BD437" s="70" t="s">
        <v>7263</v>
      </c>
      <c r="BE437" s="70">
        <v>0</v>
      </c>
      <c r="BF437" s="70">
        <v>30.435659999999999</v>
      </c>
      <c r="BG437" s="70">
        <v>-84.229183000000006</v>
      </c>
      <c r="BI437" s="51" t="s">
        <v>707</v>
      </c>
      <c r="BN437" s="52">
        <v>1500</v>
      </c>
      <c r="BS437" s="51" t="s">
        <v>710</v>
      </c>
      <c r="DL437" s="52" t="s">
        <v>8916</v>
      </c>
      <c r="DQ437" s="52">
        <v>471300</v>
      </c>
      <c r="DV437" s="51" t="s">
        <v>670</v>
      </c>
      <c r="EK437" s="52" t="s">
        <v>3377</v>
      </c>
      <c r="EP437" s="51" t="s">
        <v>687</v>
      </c>
      <c r="EZ437" s="51" t="s">
        <v>667</v>
      </c>
      <c r="FE437" s="52">
        <v>5.0999999999999997E-2</v>
      </c>
      <c r="FO437" s="50" t="s">
        <v>775</v>
      </c>
      <c r="FY437" s="51" t="s">
        <v>714</v>
      </c>
      <c r="GD437" s="51" t="s">
        <v>87</v>
      </c>
      <c r="GI437" s="51" t="s">
        <v>87</v>
      </c>
      <c r="GN437" s="52" t="s">
        <v>2824</v>
      </c>
      <c r="GS437" s="52" t="s">
        <v>711</v>
      </c>
      <c r="GX437" s="50" t="s">
        <v>695</v>
      </c>
      <c r="HH437" s="52" t="s">
        <v>2824</v>
      </c>
      <c r="HM437" s="52" t="s">
        <v>4722</v>
      </c>
      <c r="HR437" s="52" t="s">
        <v>711</v>
      </c>
      <c r="IB437" s="51" t="s">
        <v>831</v>
      </c>
      <c r="IL437" s="52" t="s">
        <v>3959</v>
      </c>
      <c r="IQ437" s="51" t="s">
        <v>710</v>
      </c>
      <c r="JF437" s="51" t="s">
        <v>718</v>
      </c>
      <c r="JK437" s="51" t="s">
        <v>776</v>
      </c>
      <c r="KE437" s="52" t="s">
        <v>839</v>
      </c>
      <c r="KJ437" s="50" t="s">
        <v>798</v>
      </c>
    </row>
    <row r="438" spans="1:296" ht="104" thickBot="1">
      <c r="A438" s="51" t="s">
        <v>98</v>
      </c>
      <c r="Z438" s="51" t="s">
        <v>722</v>
      </c>
      <c r="AE438" s="69"/>
      <c r="AF438" s="69" t="s">
        <v>701</v>
      </c>
      <c r="AG438"/>
      <c r="AH438"/>
      <c r="AI438"/>
      <c r="AJ438" s="50" t="s">
        <v>699</v>
      </c>
      <c r="AY438" s="50" t="s">
        <v>755</v>
      </c>
      <c r="BD438" s="71" t="s">
        <v>7264</v>
      </c>
      <c r="BE438" s="71">
        <v>0</v>
      </c>
      <c r="BF438" s="71">
        <v>34.073121999999998</v>
      </c>
      <c r="BG438" s="71">
        <v>-84.258115000000004</v>
      </c>
      <c r="BI438" s="52" t="s">
        <v>72</v>
      </c>
      <c r="BS438" s="52" t="s">
        <v>711</v>
      </c>
      <c r="CM438" s="51" t="s">
        <v>756</v>
      </c>
      <c r="DV438" s="69"/>
      <c r="DW438" s="69" t="s">
        <v>671</v>
      </c>
      <c r="DX438" s="69" t="s">
        <v>672</v>
      </c>
      <c r="DY438" s="69" t="s">
        <v>673</v>
      </c>
      <c r="DZ438" s="69" t="s">
        <v>674</v>
      </c>
      <c r="EF438" s="51" t="s">
        <v>98</v>
      </c>
      <c r="EP438" s="52">
        <v>68024</v>
      </c>
      <c r="EZ438" s="52" t="s">
        <v>9033</v>
      </c>
      <c r="FT438" s="50" t="s">
        <v>695</v>
      </c>
      <c r="FY438" s="74" t="s">
        <v>9529</v>
      </c>
      <c r="GD438" s="52">
        <v>2.7299999999999998E-3</v>
      </c>
      <c r="GI438" s="52">
        <v>5.0900000000000001E-2</v>
      </c>
      <c r="HC438" s="50" t="s">
        <v>696</v>
      </c>
      <c r="HW438" s="51" t="s">
        <v>667</v>
      </c>
      <c r="IB438" s="52" t="s">
        <v>10857</v>
      </c>
      <c r="IQ438" s="52" t="s">
        <v>711</v>
      </c>
      <c r="IV438" s="51" t="s">
        <v>667</v>
      </c>
      <c r="JB438" s="50" t="s">
        <v>669</v>
      </c>
      <c r="JF438" s="52">
        <v>100</v>
      </c>
      <c r="JK438" s="52" t="s">
        <v>778</v>
      </c>
      <c r="JP438" s="51" t="s">
        <v>724</v>
      </c>
      <c r="JU438" s="51" t="s">
        <v>666</v>
      </c>
      <c r="KE438" s="52" t="s">
        <v>840</v>
      </c>
    </row>
    <row r="439" spans="1:296" ht="32.5" thickBot="1">
      <c r="F439" s="51" t="s">
        <v>687</v>
      </c>
      <c r="K439" s="51" t="s">
        <v>87</v>
      </c>
      <c r="P439" s="51" t="s">
        <v>184</v>
      </c>
      <c r="U439" s="51" t="s">
        <v>98</v>
      </c>
      <c r="AE439" s="72" t="s">
        <v>72</v>
      </c>
      <c r="AF439" s="70" t="s">
        <v>702</v>
      </c>
      <c r="AG439"/>
      <c r="AH439"/>
      <c r="AI439"/>
      <c r="AT439" s="51" t="s">
        <v>715</v>
      </c>
      <c r="BD439" s="70" t="s">
        <v>7265</v>
      </c>
      <c r="BE439" s="70">
        <v>0</v>
      </c>
      <c r="BF439" s="70">
        <v>39.341965000000002</v>
      </c>
      <c r="BG439" s="70">
        <v>-84.406761000000003</v>
      </c>
      <c r="BN439" s="51" t="s">
        <v>767</v>
      </c>
      <c r="CH439" s="50" t="s">
        <v>845</v>
      </c>
      <c r="CM439" s="52" t="s">
        <v>132</v>
      </c>
      <c r="CW439" s="50" t="s">
        <v>699</v>
      </c>
      <c r="DL439" s="51" t="s">
        <v>716</v>
      </c>
      <c r="DQ439" s="51" t="s">
        <v>688</v>
      </c>
      <c r="DV439" s="72" t="s">
        <v>675</v>
      </c>
      <c r="DW439" s="70">
        <v>45100</v>
      </c>
      <c r="DX439" s="70">
        <v>45100</v>
      </c>
      <c r="DY439" s="70">
        <v>45100</v>
      </c>
      <c r="DZ439" s="70">
        <v>45100</v>
      </c>
      <c r="EA439" s="51" t="s">
        <v>681</v>
      </c>
      <c r="EU439" s="51" t="s">
        <v>722</v>
      </c>
      <c r="FE439" s="51" t="s">
        <v>666</v>
      </c>
      <c r="FJ439" s="51" t="s">
        <v>670</v>
      </c>
      <c r="FY439" s="74" t="s">
        <v>9530</v>
      </c>
      <c r="GN439" s="51" t="s">
        <v>667</v>
      </c>
      <c r="GS439" s="51" t="s">
        <v>712</v>
      </c>
      <c r="HH439" s="51" t="s">
        <v>667</v>
      </c>
      <c r="HM439" s="51" t="s">
        <v>716</v>
      </c>
      <c r="HR439" s="51" t="s">
        <v>712</v>
      </c>
      <c r="HW439" s="52" t="s">
        <v>5780</v>
      </c>
      <c r="IL439" s="50" t="s">
        <v>737</v>
      </c>
      <c r="IV439" s="52" t="s">
        <v>11224</v>
      </c>
      <c r="JP439" s="52" t="s">
        <v>5261</v>
      </c>
      <c r="JU439" s="52" t="s">
        <v>1610</v>
      </c>
    </row>
    <row r="440" spans="1:296" ht="104" thickBot="1">
      <c r="A440" s="51" t="s">
        <v>660</v>
      </c>
      <c r="F440" s="52">
        <v>8771969</v>
      </c>
      <c r="K440" s="52">
        <v>6.2979999999999994E-2</v>
      </c>
      <c r="P440" s="52" t="s">
        <v>185</v>
      </c>
      <c r="U440" s="52" t="s">
        <v>5434</v>
      </c>
      <c r="Z440" s="51" t="s">
        <v>707</v>
      </c>
      <c r="AE440" s="73" t="s">
        <v>703</v>
      </c>
      <c r="AF440" s="71" t="s">
        <v>702</v>
      </c>
      <c r="AG440"/>
      <c r="AH440"/>
      <c r="AI440"/>
      <c r="AO440" s="51" t="s">
        <v>681</v>
      </c>
      <c r="AT440" s="52" t="s">
        <v>1400</v>
      </c>
      <c r="BD440" s="71" t="s">
        <v>7266</v>
      </c>
      <c r="BE440" s="71">
        <v>0.06</v>
      </c>
      <c r="BF440" s="71">
        <v>42.483404</v>
      </c>
      <c r="BG440" s="71">
        <v>-83.272662999999994</v>
      </c>
      <c r="BI440" s="51" t="s">
        <v>708</v>
      </c>
      <c r="BS440" s="51" t="s">
        <v>712</v>
      </c>
      <c r="DL440" s="52" t="s">
        <v>1341</v>
      </c>
      <c r="DQ440" s="52">
        <v>0</v>
      </c>
      <c r="DV440" s="73" t="s">
        <v>676</v>
      </c>
      <c r="DW440" s="71">
        <v>0</v>
      </c>
      <c r="DX440" s="71">
        <v>0</v>
      </c>
      <c r="DY440" s="71">
        <v>0</v>
      </c>
      <c r="DZ440" s="71">
        <v>0</v>
      </c>
      <c r="EA440" s="52" t="s">
        <v>689</v>
      </c>
      <c r="EP440" s="51" t="s">
        <v>688</v>
      </c>
      <c r="EZ440" s="51" t="s">
        <v>98</v>
      </c>
      <c r="FE440" s="52" t="s">
        <v>4504</v>
      </c>
      <c r="FJ440" s="69"/>
      <c r="FK440" s="69" t="s">
        <v>671</v>
      </c>
      <c r="FL440" s="69" t="s">
        <v>672</v>
      </c>
      <c r="FM440" s="69" t="s">
        <v>673</v>
      </c>
      <c r="FN440" s="69" t="s">
        <v>674</v>
      </c>
      <c r="FO440" s="51" t="s">
        <v>776</v>
      </c>
      <c r="FY440" s="74" t="s">
        <v>9531</v>
      </c>
      <c r="GD440" s="51" t="s">
        <v>666</v>
      </c>
      <c r="GI440" s="51" t="s">
        <v>666</v>
      </c>
      <c r="GN440" s="52" t="s">
        <v>3579</v>
      </c>
      <c r="GS440" s="52" t="s">
        <v>4720</v>
      </c>
      <c r="GX440" s="50" t="s">
        <v>696</v>
      </c>
      <c r="HH440" s="52" t="s">
        <v>10503</v>
      </c>
      <c r="HM440" s="52" t="s">
        <v>717</v>
      </c>
      <c r="HR440" s="52" t="s">
        <v>1337</v>
      </c>
      <c r="IB440" s="51" t="s">
        <v>833</v>
      </c>
      <c r="IQ440" s="51" t="s">
        <v>712</v>
      </c>
      <c r="JK440" s="50" t="s">
        <v>798</v>
      </c>
      <c r="KE440" s="51" t="s">
        <v>98</v>
      </c>
      <c r="KJ440" s="51" t="s">
        <v>799</v>
      </c>
    </row>
    <row r="441" spans="1:296" ht="32.5" thickBot="1">
      <c r="Z441" s="52" t="s">
        <v>723</v>
      </c>
      <c r="AE441" s="72" t="s">
        <v>704</v>
      </c>
      <c r="AF441" s="70" t="s">
        <v>702</v>
      </c>
      <c r="AG441"/>
      <c r="AH441"/>
      <c r="AI441"/>
      <c r="AJ441" s="51" t="s">
        <v>700</v>
      </c>
      <c r="AO441" s="52" t="s">
        <v>2994</v>
      </c>
      <c r="AY441" s="51" t="s">
        <v>756</v>
      </c>
      <c r="BD441" s="70" t="s">
        <v>7267</v>
      </c>
      <c r="BE441" s="70">
        <v>1.82</v>
      </c>
      <c r="BF441" s="70">
        <v>33.637852000000002</v>
      </c>
      <c r="BG441" s="70">
        <v>-111.883501</v>
      </c>
      <c r="BI441" s="52" t="s">
        <v>709</v>
      </c>
      <c r="BN441" s="51" t="s">
        <v>768</v>
      </c>
      <c r="BS441" s="52" t="s">
        <v>713</v>
      </c>
      <c r="CM441" s="50" t="s">
        <v>757</v>
      </c>
      <c r="DV441" s="72" t="s">
        <v>677</v>
      </c>
      <c r="DW441" s="70">
        <v>0</v>
      </c>
      <c r="DX441" s="70">
        <v>0</v>
      </c>
      <c r="DY441" s="70">
        <v>0</v>
      </c>
      <c r="DZ441" s="70">
        <v>0</v>
      </c>
      <c r="EK441" s="51" t="s">
        <v>1012</v>
      </c>
      <c r="EP441" s="52">
        <v>0</v>
      </c>
      <c r="EU441" s="51" t="s">
        <v>707</v>
      </c>
      <c r="FJ441" s="72" t="s">
        <v>675</v>
      </c>
      <c r="FK441" s="70">
        <v>149198.35</v>
      </c>
      <c r="FL441" s="70">
        <v>142629.46</v>
      </c>
      <c r="FM441" s="70">
        <v>6568.89</v>
      </c>
      <c r="FN441" s="70">
        <v>2315.2399999999998</v>
      </c>
      <c r="FO441" s="52" t="s">
        <v>778</v>
      </c>
      <c r="FT441" s="50" t="s">
        <v>696</v>
      </c>
      <c r="FY441" s="74" t="s">
        <v>9532</v>
      </c>
      <c r="GD441" s="52" t="s">
        <v>1609</v>
      </c>
      <c r="GI441" s="52" t="s">
        <v>4923</v>
      </c>
      <c r="HC441" s="51" t="s">
        <v>697</v>
      </c>
      <c r="HW441" s="51" t="s">
        <v>98</v>
      </c>
      <c r="IB441" s="52" t="s">
        <v>124</v>
      </c>
      <c r="IQ441" s="52" t="s">
        <v>1337</v>
      </c>
      <c r="IV441" s="51" t="s">
        <v>98</v>
      </c>
      <c r="JB441" s="51" t="s">
        <v>670</v>
      </c>
      <c r="JP441" s="51" t="s">
        <v>716</v>
      </c>
      <c r="JU441" s="51" t="s">
        <v>667</v>
      </c>
    </row>
    <row r="442" spans="1:296" ht="69.5" thickBot="1">
      <c r="A442" s="51" t="s">
        <v>87</v>
      </c>
      <c r="F442" s="51" t="s">
        <v>688</v>
      </c>
      <c r="K442" s="51" t="s">
        <v>666</v>
      </c>
      <c r="P442" s="51" t="s">
        <v>732</v>
      </c>
      <c r="AE442" s="50" t="s">
        <v>705</v>
      </c>
      <c r="AF442"/>
      <c r="AG442"/>
      <c r="AH442"/>
      <c r="AI442"/>
      <c r="AJ442" s="69"/>
      <c r="AK442" s="69" t="s">
        <v>701</v>
      </c>
      <c r="AT442" s="51" t="s">
        <v>716</v>
      </c>
      <c r="AY442" s="52" t="s">
        <v>132</v>
      </c>
      <c r="BD442" s="71" t="s">
        <v>7268</v>
      </c>
      <c r="BE442" s="71">
        <v>0</v>
      </c>
      <c r="BF442" s="71">
        <v>40.727313000000002</v>
      </c>
      <c r="BG442" s="71">
        <v>-73.995738000000003</v>
      </c>
      <c r="BN442" s="52" t="s">
        <v>132</v>
      </c>
      <c r="CH442" s="50" t="s">
        <v>846</v>
      </c>
      <c r="CW442" s="51" t="s">
        <v>700</v>
      </c>
      <c r="DQ442" s="51" t="s">
        <v>98</v>
      </c>
      <c r="DV442" s="73" t="s">
        <v>678</v>
      </c>
      <c r="DW442" s="71">
        <v>0</v>
      </c>
      <c r="DX442" s="71">
        <v>0</v>
      </c>
      <c r="DY442" s="71">
        <v>0</v>
      </c>
      <c r="DZ442" s="71">
        <v>0</v>
      </c>
      <c r="EA442" s="51" t="s">
        <v>683</v>
      </c>
      <c r="EF442" s="50" t="s">
        <v>845</v>
      </c>
      <c r="EK442" s="52" t="s">
        <v>3378</v>
      </c>
      <c r="EU442" s="52" t="s">
        <v>723</v>
      </c>
      <c r="EZ442" s="51" t="s">
        <v>652</v>
      </c>
      <c r="FE442" s="51" t="s">
        <v>667</v>
      </c>
      <c r="FJ442" s="73" t="s">
        <v>676</v>
      </c>
      <c r="FK442" s="71">
        <v>0</v>
      </c>
      <c r="FL442" s="71">
        <v>0</v>
      </c>
      <c r="FM442" s="71">
        <v>0</v>
      </c>
      <c r="FN442" s="71">
        <v>0</v>
      </c>
      <c r="FY442" s="74" t="s">
        <v>9533</v>
      </c>
      <c r="GN442" s="51" t="s">
        <v>98</v>
      </c>
      <c r="GS442" s="51" t="s">
        <v>714</v>
      </c>
      <c r="HH442" s="51" t="s">
        <v>98</v>
      </c>
      <c r="HM442" s="51" t="s">
        <v>718</v>
      </c>
      <c r="HR442" s="51" t="s">
        <v>714</v>
      </c>
      <c r="IL442" s="50" t="s">
        <v>738</v>
      </c>
      <c r="JB442" s="69"/>
      <c r="JC442" s="69" t="s">
        <v>671</v>
      </c>
      <c r="JD442" s="69" t="s">
        <v>672</v>
      </c>
      <c r="JE442" s="69" t="s">
        <v>673</v>
      </c>
      <c r="JF442" s="50" t="s">
        <v>725</v>
      </c>
      <c r="JP442" s="52" t="s">
        <v>717</v>
      </c>
      <c r="JU442" s="52" t="s">
        <v>11544</v>
      </c>
      <c r="KJ442" s="51" t="s">
        <v>782</v>
      </c>
    </row>
    <row r="443" spans="1:296" ht="35" thickBot="1">
      <c r="A443" s="52">
        <v>0.21</v>
      </c>
      <c r="F443" s="52">
        <v>0</v>
      </c>
      <c r="K443" s="52" t="s">
        <v>2780</v>
      </c>
      <c r="P443" s="52" t="s">
        <v>4308</v>
      </c>
      <c r="Z443" s="51" t="s">
        <v>708</v>
      </c>
      <c r="AE443"/>
      <c r="AF443"/>
      <c r="AG443"/>
      <c r="AH443"/>
      <c r="AI443"/>
      <c r="AJ443" s="72" t="s">
        <v>72</v>
      </c>
      <c r="AK443" s="70" t="s">
        <v>702</v>
      </c>
      <c r="AO443" s="51" t="s">
        <v>683</v>
      </c>
      <c r="AT443" s="52" t="s">
        <v>3383</v>
      </c>
      <c r="BD443" s="70" t="s">
        <v>7269</v>
      </c>
      <c r="BE443" s="70">
        <v>0</v>
      </c>
      <c r="BF443" s="70">
        <v>39.451963999999997</v>
      </c>
      <c r="BG443" s="70">
        <v>-76.639589000000001</v>
      </c>
      <c r="BI443" s="51" t="s">
        <v>710</v>
      </c>
      <c r="BS443" s="51" t="s">
        <v>714</v>
      </c>
      <c r="CW443" s="69"/>
      <c r="CX443" s="69" t="s">
        <v>701</v>
      </c>
      <c r="DQ443" s="52" t="s">
        <v>1316</v>
      </c>
      <c r="DV443" s="50" t="s">
        <v>679</v>
      </c>
      <c r="EA443" s="52" t="s">
        <v>693</v>
      </c>
      <c r="EP443" s="51" t="s">
        <v>98</v>
      </c>
      <c r="FE443" s="52" t="s">
        <v>4505</v>
      </c>
      <c r="FJ443" s="72" t="s">
        <v>677</v>
      </c>
      <c r="FK443" s="70">
        <v>425488.64000000001</v>
      </c>
      <c r="FL443" s="70">
        <v>425488.64000000001</v>
      </c>
      <c r="FM443" s="70">
        <v>0</v>
      </c>
      <c r="FN443" s="70">
        <v>0</v>
      </c>
      <c r="FO443" s="50" t="s">
        <v>798</v>
      </c>
      <c r="FY443" s="74" t="s">
        <v>9534</v>
      </c>
      <c r="GD443" s="51" t="s">
        <v>667</v>
      </c>
      <c r="GI443" s="51" t="s">
        <v>667</v>
      </c>
      <c r="GS443" s="74" t="s">
        <v>9963</v>
      </c>
      <c r="GX443" s="51" t="s">
        <v>697</v>
      </c>
      <c r="HC443" s="51" t="s">
        <v>1012</v>
      </c>
      <c r="HM443" s="52">
        <v>2</v>
      </c>
      <c r="HR443" s="74" t="s">
        <v>10683</v>
      </c>
      <c r="HW443" s="51" t="s">
        <v>662</v>
      </c>
      <c r="IB443" s="51" t="s">
        <v>835</v>
      </c>
      <c r="IQ443" s="51" t="s">
        <v>714</v>
      </c>
      <c r="IV443" s="51" t="s">
        <v>662</v>
      </c>
      <c r="JB443" s="72" t="s">
        <v>675</v>
      </c>
      <c r="JC443" s="70">
        <v>82522</v>
      </c>
      <c r="JD443" s="70">
        <v>82522</v>
      </c>
      <c r="JE443" s="70">
        <v>13719</v>
      </c>
      <c r="JK443" s="51" t="s">
        <v>799</v>
      </c>
      <c r="KJ443" s="52" t="s">
        <v>1665</v>
      </c>
    </row>
    <row r="444" spans="1:296" ht="58" thickBot="1">
      <c r="U444" s="51" t="s">
        <v>681</v>
      </c>
      <c r="Z444" s="52" t="s">
        <v>709</v>
      </c>
      <c r="AE444"/>
      <c r="AF444"/>
      <c r="AG444"/>
      <c r="AH444"/>
      <c r="AI444"/>
      <c r="AJ444" s="73" t="s">
        <v>703</v>
      </c>
      <c r="AK444" s="71" t="s">
        <v>702</v>
      </c>
      <c r="AO444" s="52" t="s">
        <v>693</v>
      </c>
      <c r="AY444" s="50" t="s">
        <v>757</v>
      </c>
      <c r="BD444" s="71" t="s">
        <v>7270</v>
      </c>
      <c r="BE444" s="71">
        <v>0</v>
      </c>
      <c r="BF444" s="71">
        <v>47.66</v>
      </c>
      <c r="BG444" s="71">
        <v>-122.1</v>
      </c>
      <c r="BI444" s="52" t="s">
        <v>711</v>
      </c>
      <c r="BN444" s="51" t="s">
        <v>769</v>
      </c>
      <c r="BS444" s="74" t="s">
        <v>8028</v>
      </c>
      <c r="CM444" s="51" t="s">
        <v>758</v>
      </c>
      <c r="CW444" s="72" t="s">
        <v>72</v>
      </c>
      <c r="CX444" s="70" t="s">
        <v>702</v>
      </c>
      <c r="DL444" s="51" t="s">
        <v>707</v>
      </c>
      <c r="EA444" s="52" t="s">
        <v>684</v>
      </c>
      <c r="EK444" s="51" t="s">
        <v>2066</v>
      </c>
      <c r="EU444" s="51" t="s">
        <v>708</v>
      </c>
      <c r="EZ444" s="51" t="s">
        <v>87</v>
      </c>
      <c r="FJ444" s="73" t="s">
        <v>678</v>
      </c>
      <c r="FK444" s="71">
        <v>0</v>
      </c>
      <c r="FL444" s="71">
        <v>0</v>
      </c>
      <c r="FM444" s="71">
        <v>0</v>
      </c>
      <c r="FN444" s="71">
        <v>0</v>
      </c>
      <c r="FT444" s="51" t="s">
        <v>697</v>
      </c>
      <c r="FY444" s="74" t="s">
        <v>9535</v>
      </c>
      <c r="GD444" s="52" t="s">
        <v>5624</v>
      </c>
      <c r="GI444" s="52" t="s">
        <v>9781</v>
      </c>
      <c r="GN444" s="51" t="s">
        <v>661</v>
      </c>
      <c r="HC444" s="52" t="s">
        <v>2065</v>
      </c>
      <c r="HH444" s="51" t="s">
        <v>3049</v>
      </c>
      <c r="IB444" s="52" t="s">
        <v>124</v>
      </c>
      <c r="IQ444" s="74" t="s">
        <v>11044</v>
      </c>
      <c r="JB444" s="73" t="s">
        <v>676</v>
      </c>
      <c r="JC444" s="71">
        <v>0</v>
      </c>
      <c r="JD444" s="71">
        <v>0</v>
      </c>
      <c r="JE444" s="71">
        <v>0</v>
      </c>
      <c r="JU444" s="51" t="s">
        <v>98</v>
      </c>
      <c r="KE444" s="50" t="s">
        <v>845</v>
      </c>
    </row>
    <row r="445" spans="1:296" ht="58" thickBot="1">
      <c r="A445" s="51" t="s">
        <v>666</v>
      </c>
      <c r="F445" s="51" t="s">
        <v>98</v>
      </c>
      <c r="K445" s="51" t="s">
        <v>667</v>
      </c>
      <c r="U445" s="52" t="s">
        <v>1322</v>
      </c>
      <c r="AE445" s="51" t="s">
        <v>706</v>
      </c>
      <c r="AF445"/>
      <c r="AG445"/>
      <c r="AH445"/>
      <c r="AI445"/>
      <c r="AJ445" s="72" t="s">
        <v>704</v>
      </c>
      <c r="AK445" s="70" t="s">
        <v>702</v>
      </c>
      <c r="AO445" s="52" t="s">
        <v>684</v>
      </c>
      <c r="AT445" s="51" t="s">
        <v>718</v>
      </c>
      <c r="BD445" s="70" t="s">
        <v>7271</v>
      </c>
      <c r="BE445" s="70">
        <v>0</v>
      </c>
      <c r="BF445" s="70">
        <v>41.6</v>
      </c>
      <c r="BG445" s="70">
        <v>-93.76</v>
      </c>
      <c r="BN445" s="52" t="s">
        <v>770</v>
      </c>
      <c r="CH445" s="51" t="s">
        <v>847</v>
      </c>
      <c r="CW445" s="73" t="s">
        <v>703</v>
      </c>
      <c r="CX445" s="71" t="s">
        <v>702</v>
      </c>
      <c r="DL445" s="52" t="s">
        <v>3384</v>
      </c>
      <c r="EF445" s="50" t="s">
        <v>846</v>
      </c>
      <c r="EK445" s="52">
        <v>395200</v>
      </c>
      <c r="EU445" s="52" t="s">
        <v>709</v>
      </c>
      <c r="EZ445" s="52">
        <v>1.9E-3</v>
      </c>
      <c r="FE445" s="51" t="s">
        <v>98</v>
      </c>
      <c r="FJ445" s="50" t="s">
        <v>679</v>
      </c>
      <c r="FY445" s="74" t="s">
        <v>9536</v>
      </c>
      <c r="GS445" s="51" t="s">
        <v>715</v>
      </c>
      <c r="GX445" s="51" t="s">
        <v>1012</v>
      </c>
      <c r="HR445" s="51" t="s">
        <v>715</v>
      </c>
      <c r="HW445" s="51" t="s">
        <v>87</v>
      </c>
      <c r="IL445" s="51" t="s">
        <v>739</v>
      </c>
      <c r="IQ445" s="74" t="s">
        <v>11045</v>
      </c>
      <c r="IV445" s="51" t="s">
        <v>87</v>
      </c>
      <c r="JB445" s="72" t="s">
        <v>677</v>
      </c>
      <c r="JC445" s="70">
        <v>0</v>
      </c>
      <c r="JD445" s="70">
        <v>0</v>
      </c>
      <c r="JE445" s="70">
        <v>0</v>
      </c>
      <c r="JF445" s="51" t="s">
        <v>726</v>
      </c>
      <c r="JK445" s="50" t="s">
        <v>806</v>
      </c>
      <c r="KJ445" s="51" t="s">
        <v>784</v>
      </c>
    </row>
    <row r="446" spans="1:296" ht="32.5" thickBot="1">
      <c r="A446" s="52" t="s">
        <v>1313</v>
      </c>
      <c r="F446" s="52" t="s">
        <v>2064</v>
      </c>
      <c r="K446" s="52" t="s">
        <v>2990</v>
      </c>
      <c r="Z446" s="51" t="s">
        <v>710</v>
      </c>
      <c r="AE446"/>
      <c r="AF446"/>
      <c r="AG446"/>
      <c r="AH446"/>
      <c r="AI446"/>
      <c r="AJ446" s="50" t="s">
        <v>705</v>
      </c>
      <c r="AO446" s="52" t="s">
        <v>690</v>
      </c>
      <c r="AT446" s="52">
        <v>100</v>
      </c>
      <c r="BD446" s="71" t="s">
        <v>7272</v>
      </c>
      <c r="BE446" s="71">
        <v>0</v>
      </c>
      <c r="BF446" s="71">
        <v>41.24</v>
      </c>
      <c r="BG446" s="71">
        <v>-96.02</v>
      </c>
      <c r="BI446" s="51" t="s">
        <v>712</v>
      </c>
      <c r="BS446" s="51" t="s">
        <v>715</v>
      </c>
      <c r="CH446" s="50" t="s">
        <v>848</v>
      </c>
      <c r="CM446" s="51" t="s">
        <v>759</v>
      </c>
      <c r="CW446" s="72" t="s">
        <v>704</v>
      </c>
      <c r="CX446" s="70" t="s">
        <v>702</v>
      </c>
      <c r="DV446" s="51" t="s">
        <v>680</v>
      </c>
      <c r="EA446" s="51" t="s">
        <v>685</v>
      </c>
      <c r="FO446" s="51" t="s">
        <v>799</v>
      </c>
      <c r="FT446" s="51" t="s">
        <v>1012</v>
      </c>
      <c r="FY446" s="74" t="s">
        <v>9537</v>
      </c>
      <c r="GD446" s="51" t="s">
        <v>98</v>
      </c>
      <c r="GI446" s="51" t="s">
        <v>98</v>
      </c>
      <c r="GN446" s="51" t="s">
        <v>87</v>
      </c>
      <c r="GS446" s="52" t="s">
        <v>9964</v>
      </c>
      <c r="GX446" s="52" t="s">
        <v>3051</v>
      </c>
      <c r="HC446" s="51" t="s">
        <v>2066</v>
      </c>
      <c r="HH446" s="51" t="s">
        <v>87</v>
      </c>
      <c r="HR446" s="52" t="s">
        <v>10684</v>
      </c>
      <c r="HW446" s="52">
        <v>1.83E-2</v>
      </c>
      <c r="IB446" s="51" t="s">
        <v>836</v>
      </c>
      <c r="IL446" s="52" t="s">
        <v>132</v>
      </c>
      <c r="IQ446" s="74" t="s">
        <v>11046</v>
      </c>
      <c r="IV446" s="52">
        <v>2.32E-3</v>
      </c>
      <c r="JB446" s="73" t="s">
        <v>678</v>
      </c>
      <c r="JC446" s="71">
        <v>0</v>
      </c>
      <c r="JD446" s="71">
        <v>0</v>
      </c>
      <c r="JE446" s="71">
        <v>0</v>
      </c>
      <c r="JF446" s="52" t="s">
        <v>1811</v>
      </c>
      <c r="JP446" s="50" t="s">
        <v>725</v>
      </c>
      <c r="JU446" s="50" t="s">
        <v>679</v>
      </c>
      <c r="KJ446" s="52" t="s">
        <v>1666</v>
      </c>
    </row>
    <row r="447" spans="1:296" ht="17" thickBot="1">
      <c r="P447" s="50" t="s">
        <v>698</v>
      </c>
      <c r="U447" s="51" t="s">
        <v>683</v>
      </c>
      <c r="Z447" s="52" t="s">
        <v>711</v>
      </c>
      <c r="AE447" s="51" t="s">
        <v>707</v>
      </c>
      <c r="AF447"/>
      <c r="AG447"/>
      <c r="AH447"/>
      <c r="AI447"/>
      <c r="AY447" s="51" t="s">
        <v>758</v>
      </c>
      <c r="BD447" s="70" t="s">
        <v>7273</v>
      </c>
      <c r="BE447" s="70">
        <v>6.6</v>
      </c>
      <c r="BF447" s="70">
        <v>40.17</v>
      </c>
      <c r="BG447" s="70">
        <v>-75.14</v>
      </c>
      <c r="BI447" s="52" t="s">
        <v>713</v>
      </c>
      <c r="BS447" s="52" t="s">
        <v>8030</v>
      </c>
      <c r="CM447" s="52" t="s">
        <v>760</v>
      </c>
      <c r="CW447" s="50" t="s">
        <v>705</v>
      </c>
      <c r="DL447" s="51" t="s">
        <v>708</v>
      </c>
      <c r="DQ447" s="51" t="s">
        <v>681</v>
      </c>
      <c r="EA447" s="52" t="s">
        <v>686</v>
      </c>
      <c r="EK447" s="51" t="s">
        <v>2067</v>
      </c>
      <c r="EP447" s="50" t="s">
        <v>695</v>
      </c>
      <c r="EU447" s="51" t="s">
        <v>710</v>
      </c>
      <c r="EZ447" s="51" t="s">
        <v>666</v>
      </c>
      <c r="FE447" s="51" t="s">
        <v>2822</v>
      </c>
      <c r="FT447" s="52" t="s">
        <v>3051</v>
      </c>
      <c r="FY447" s="74" t="s">
        <v>9538</v>
      </c>
      <c r="GD447" s="52" t="s">
        <v>5626</v>
      </c>
      <c r="GI447" s="52" t="s">
        <v>35</v>
      </c>
      <c r="GN447" s="52">
        <v>9.67</v>
      </c>
      <c r="HC447" s="52">
        <v>1671480</v>
      </c>
      <c r="HH447" s="52">
        <v>2.6190000000000002</v>
      </c>
      <c r="HM447" s="51" t="s">
        <v>707</v>
      </c>
      <c r="IB447" s="52" t="s">
        <v>124</v>
      </c>
      <c r="IQ447" s="74" t="s">
        <v>11047</v>
      </c>
      <c r="JB447" s="50" t="s">
        <v>679</v>
      </c>
      <c r="KE447" s="50" t="s">
        <v>846</v>
      </c>
    </row>
    <row r="448" spans="1:296" ht="17" thickBot="1">
      <c r="A448" s="51" t="s">
        <v>667</v>
      </c>
      <c r="K448" s="51" t="s">
        <v>98</v>
      </c>
      <c r="U448" s="52" t="s">
        <v>684</v>
      </c>
      <c r="AE448" s="52" t="s">
        <v>72</v>
      </c>
      <c r="AF448"/>
      <c r="AG448"/>
      <c r="AH448"/>
      <c r="AI448"/>
      <c r="AO448" s="51" t="s">
        <v>685</v>
      </c>
      <c r="BD448" s="71" t="s">
        <v>7274</v>
      </c>
      <c r="BE448" s="71">
        <v>3.11</v>
      </c>
      <c r="BF448" s="71">
        <v>30.42</v>
      </c>
      <c r="BG448" s="71">
        <v>-87.22</v>
      </c>
      <c r="DL448" s="52" t="s">
        <v>709</v>
      </c>
      <c r="DQ448" s="52" t="s">
        <v>1317</v>
      </c>
      <c r="DV448" s="51" t="s">
        <v>681</v>
      </c>
      <c r="EF448" s="51" t="s">
        <v>847</v>
      </c>
      <c r="EK448" s="52" t="s">
        <v>3379</v>
      </c>
      <c r="EU448" s="52" t="s">
        <v>711</v>
      </c>
      <c r="EZ448" s="52" t="s">
        <v>1607</v>
      </c>
      <c r="FJ448" s="51" t="s">
        <v>680</v>
      </c>
      <c r="FO448" s="51" t="s">
        <v>782</v>
      </c>
      <c r="FY448" s="74" t="s">
        <v>9539</v>
      </c>
      <c r="GS448" s="51" t="s">
        <v>716</v>
      </c>
      <c r="GX448" s="51" t="s">
        <v>2066</v>
      </c>
      <c r="HM448" s="52" t="s">
        <v>719</v>
      </c>
      <c r="HR448" s="51" t="s">
        <v>716</v>
      </c>
      <c r="HW448" s="51" t="s">
        <v>666</v>
      </c>
      <c r="IL448" s="50" t="s">
        <v>740</v>
      </c>
      <c r="IV448" s="51" t="s">
        <v>666</v>
      </c>
      <c r="JF448" s="50" t="s">
        <v>737</v>
      </c>
      <c r="JK448" s="51" t="s">
        <v>807</v>
      </c>
      <c r="KJ448" s="51" t="s">
        <v>802</v>
      </c>
    </row>
    <row r="449" spans="1:296" ht="24.5" thickBot="1">
      <c r="A449" s="74" t="s">
        <v>2395</v>
      </c>
      <c r="Z449" s="51" t="s">
        <v>714</v>
      </c>
      <c r="AE449"/>
      <c r="AF449"/>
      <c r="AG449"/>
      <c r="AH449"/>
      <c r="AI449"/>
      <c r="AJ449" s="51" t="s">
        <v>706</v>
      </c>
      <c r="AO449" s="52" t="s">
        <v>691</v>
      </c>
      <c r="AY449" s="51" t="s">
        <v>759</v>
      </c>
      <c r="BD449" s="70" t="s">
        <v>7275</v>
      </c>
      <c r="BE449" s="70">
        <v>3.82</v>
      </c>
      <c r="BF449" s="70">
        <v>30.42</v>
      </c>
      <c r="BG449" s="70">
        <v>-87.2</v>
      </c>
      <c r="BI449" s="51" t="s">
        <v>714</v>
      </c>
      <c r="BN449" s="51" t="s">
        <v>759</v>
      </c>
      <c r="BS449" s="51" t="s">
        <v>716</v>
      </c>
      <c r="CH449" s="51" t="s">
        <v>849</v>
      </c>
      <c r="CM449" s="51" t="s">
        <v>761</v>
      </c>
      <c r="DV449" s="52" t="s">
        <v>692</v>
      </c>
      <c r="EA449" s="51" t="s">
        <v>687</v>
      </c>
      <c r="EF449" s="52" t="s">
        <v>1821</v>
      </c>
      <c r="FE449" s="51" t="s">
        <v>87</v>
      </c>
      <c r="FO449" s="52" t="s">
        <v>9299</v>
      </c>
      <c r="FT449" s="51" t="s">
        <v>2066</v>
      </c>
      <c r="GD449" s="51" t="s">
        <v>5621</v>
      </c>
      <c r="GI449" s="51" t="s">
        <v>660</v>
      </c>
      <c r="GN449" s="51" t="s">
        <v>666</v>
      </c>
      <c r="GS449" s="52" t="s">
        <v>7645</v>
      </c>
      <c r="GX449" s="52">
        <v>3.5</v>
      </c>
      <c r="HC449" s="51" t="s">
        <v>2067</v>
      </c>
      <c r="HH449" s="51" t="s">
        <v>666</v>
      </c>
      <c r="HR449" s="52" t="s">
        <v>10685</v>
      </c>
      <c r="HW449" s="52" t="s">
        <v>4923</v>
      </c>
      <c r="IB449" s="51" t="s">
        <v>837</v>
      </c>
      <c r="IQ449" s="51" t="s">
        <v>715</v>
      </c>
      <c r="IV449" s="52" t="s">
        <v>1609</v>
      </c>
      <c r="JK449" s="52" t="s">
        <v>809</v>
      </c>
      <c r="JP449" s="51" t="s">
        <v>726</v>
      </c>
      <c r="JU449" s="51" t="s">
        <v>680</v>
      </c>
      <c r="KJ449" s="52">
        <v>100</v>
      </c>
    </row>
    <row r="450" spans="1:296" ht="35" thickBot="1">
      <c r="A450" s="74" t="s">
        <v>2401</v>
      </c>
      <c r="F450" s="50" t="s">
        <v>695</v>
      </c>
      <c r="K450" s="51" t="s">
        <v>662</v>
      </c>
      <c r="P450" s="50" t="s">
        <v>699</v>
      </c>
      <c r="U450" s="51" t="s">
        <v>685</v>
      </c>
      <c r="Z450" s="74" t="s">
        <v>4114</v>
      </c>
      <c r="AE450" s="51" t="s">
        <v>708</v>
      </c>
      <c r="AF450"/>
      <c r="AG450"/>
      <c r="AH450"/>
      <c r="AI450"/>
      <c r="AT450" s="51" t="s">
        <v>707</v>
      </c>
      <c r="AY450" s="52" t="s">
        <v>3052</v>
      </c>
      <c r="BD450" s="71" t="s">
        <v>7276</v>
      </c>
      <c r="BE450" s="71">
        <v>0</v>
      </c>
      <c r="BF450" s="71">
        <v>30.52</v>
      </c>
      <c r="BG450" s="71">
        <v>-87.2</v>
      </c>
      <c r="BI450" s="74" t="s">
        <v>7643</v>
      </c>
      <c r="BN450" s="52" t="s">
        <v>760</v>
      </c>
      <c r="BS450" s="52" t="s">
        <v>6673</v>
      </c>
      <c r="CH450" s="69"/>
      <c r="CI450" s="69" t="s">
        <v>850</v>
      </c>
      <c r="CJ450" s="69" t="s">
        <v>851</v>
      </c>
      <c r="CM450" s="52" t="s">
        <v>684</v>
      </c>
      <c r="CW450" s="51" t="s">
        <v>706</v>
      </c>
      <c r="DL450" s="51" t="s">
        <v>710</v>
      </c>
      <c r="DQ450" s="51" t="s">
        <v>683</v>
      </c>
      <c r="EA450" s="52">
        <v>30449.119999999999</v>
      </c>
      <c r="EF450" s="52" t="s">
        <v>1822</v>
      </c>
      <c r="EK450" s="51" t="s">
        <v>2069</v>
      </c>
      <c r="EP450" s="50" t="s">
        <v>696</v>
      </c>
      <c r="EU450" s="51" t="s">
        <v>714</v>
      </c>
      <c r="EZ450" s="51" t="s">
        <v>667</v>
      </c>
      <c r="FE450" s="52">
        <v>4.99E-2</v>
      </c>
      <c r="FJ450" s="51" t="s">
        <v>681</v>
      </c>
      <c r="FT450" s="52">
        <v>461889</v>
      </c>
      <c r="FY450" s="51" t="s">
        <v>715</v>
      </c>
      <c r="GN450" s="52" t="s">
        <v>2775</v>
      </c>
      <c r="HC450" s="52" t="s">
        <v>10358</v>
      </c>
      <c r="HH450" s="52" t="s">
        <v>2824</v>
      </c>
      <c r="HM450" s="51" t="s">
        <v>708</v>
      </c>
      <c r="IB450" s="52" t="s">
        <v>124</v>
      </c>
      <c r="IQ450" s="52" t="s">
        <v>11048</v>
      </c>
      <c r="JB450" s="51" t="s">
        <v>680</v>
      </c>
      <c r="JP450" s="52" t="s">
        <v>132</v>
      </c>
      <c r="KE450" s="51" t="s">
        <v>847</v>
      </c>
    </row>
    <row r="451" spans="1:296" ht="24.5" thickBot="1">
      <c r="U451" s="52" t="s">
        <v>691</v>
      </c>
      <c r="AE451" s="52" t="s">
        <v>709</v>
      </c>
      <c r="AF451"/>
      <c r="AG451"/>
      <c r="AH451"/>
      <c r="AI451"/>
      <c r="AJ451" s="51" t="s">
        <v>707</v>
      </c>
      <c r="AO451" s="51" t="s">
        <v>687</v>
      </c>
      <c r="AT451" s="52" t="s">
        <v>720</v>
      </c>
      <c r="BD451" s="70" t="s">
        <v>7277</v>
      </c>
      <c r="BE451" s="70">
        <v>1.86</v>
      </c>
      <c r="BF451" s="70">
        <v>48.240957999999999</v>
      </c>
      <c r="BG451" s="70">
        <v>16.386140999999999</v>
      </c>
      <c r="CH451" s="72" t="s">
        <v>101</v>
      </c>
      <c r="CI451" s="70" t="s">
        <v>12333</v>
      </c>
      <c r="CJ451" s="70" t="s">
        <v>12334</v>
      </c>
      <c r="DL451" s="52" t="s">
        <v>711</v>
      </c>
      <c r="DQ451" s="52" t="s">
        <v>684</v>
      </c>
      <c r="DV451" s="51" t="s">
        <v>683</v>
      </c>
      <c r="EF451" s="52" t="s">
        <v>1823</v>
      </c>
      <c r="EU451" s="52" t="s">
        <v>1338</v>
      </c>
      <c r="EZ451" s="52" t="s">
        <v>9033</v>
      </c>
      <c r="FJ451" s="52" t="s">
        <v>1326</v>
      </c>
      <c r="FO451" s="51" t="s">
        <v>784</v>
      </c>
      <c r="FY451" s="52" t="s">
        <v>9540</v>
      </c>
      <c r="GD451" s="51" t="s">
        <v>87</v>
      </c>
      <c r="GI451" s="51" t="s">
        <v>87</v>
      </c>
      <c r="GS451" s="51" t="s">
        <v>718</v>
      </c>
      <c r="GX451" s="51" t="s">
        <v>2067</v>
      </c>
      <c r="HM451" s="52" t="s">
        <v>709</v>
      </c>
      <c r="HR451" s="51" t="s">
        <v>718</v>
      </c>
      <c r="HW451" s="51" t="s">
        <v>667</v>
      </c>
      <c r="IL451" s="51" t="s">
        <v>741</v>
      </c>
      <c r="IV451" s="51" t="s">
        <v>667</v>
      </c>
      <c r="JF451" s="50" t="s">
        <v>738</v>
      </c>
      <c r="JK451" s="50" t="s">
        <v>818</v>
      </c>
      <c r="JU451" s="51" t="s">
        <v>681</v>
      </c>
      <c r="KE451" s="181" t="s">
        <v>12621</v>
      </c>
      <c r="KJ451" s="51" t="s">
        <v>788</v>
      </c>
    </row>
    <row r="452" spans="1:296" ht="17" thickBot="1">
      <c r="A452" s="51" t="s">
        <v>98</v>
      </c>
      <c r="K452" s="51" t="s">
        <v>87</v>
      </c>
      <c r="Z452" s="51" t="s">
        <v>724</v>
      </c>
      <c r="AE452"/>
      <c r="AF452"/>
      <c r="AG452"/>
      <c r="AH452"/>
      <c r="AI452"/>
      <c r="AJ452" s="52" t="s">
        <v>72</v>
      </c>
      <c r="AO452" s="52">
        <v>743.72</v>
      </c>
      <c r="AY452" s="51" t="s">
        <v>761</v>
      </c>
      <c r="BD452" s="71" t="s">
        <v>7278</v>
      </c>
      <c r="BE452" s="71">
        <v>0</v>
      </c>
      <c r="BF452" s="71">
        <v>-33.344889999999999</v>
      </c>
      <c r="BG452" s="71">
        <v>-70.669578000000001</v>
      </c>
      <c r="BI452" s="51" t="s">
        <v>715</v>
      </c>
      <c r="BN452" s="51" t="s">
        <v>761</v>
      </c>
      <c r="BS452" s="51" t="s">
        <v>718</v>
      </c>
      <c r="CM452" s="51" t="s">
        <v>763</v>
      </c>
      <c r="CW452" s="51" t="s">
        <v>707</v>
      </c>
      <c r="DV452" s="52" t="s">
        <v>693</v>
      </c>
      <c r="EA452" s="51" t="s">
        <v>688</v>
      </c>
      <c r="EK452" s="51" t="s">
        <v>183</v>
      </c>
      <c r="EU452" s="74" t="s">
        <v>3192</v>
      </c>
      <c r="FE452" s="51" t="s">
        <v>666</v>
      </c>
      <c r="FO452" s="52" t="s">
        <v>124</v>
      </c>
      <c r="FT452" s="51" t="s">
        <v>2067</v>
      </c>
      <c r="GD452" s="52">
        <v>2.3400000000000001E-3</v>
      </c>
      <c r="GI452" s="52">
        <v>5.8999999999999997E-2</v>
      </c>
      <c r="GN452" s="51" t="s">
        <v>667</v>
      </c>
      <c r="GS452" s="52">
        <v>100</v>
      </c>
      <c r="GX452" s="52" t="s">
        <v>10199</v>
      </c>
      <c r="HC452" s="51" t="s">
        <v>2069</v>
      </c>
      <c r="HH452" s="51" t="s">
        <v>667</v>
      </c>
      <c r="HR452" s="52">
        <v>100</v>
      </c>
      <c r="HW452" s="52" t="s">
        <v>5781</v>
      </c>
      <c r="IB452" s="51" t="s">
        <v>98</v>
      </c>
      <c r="IL452" s="52" t="s">
        <v>3960</v>
      </c>
      <c r="IQ452" s="51" t="s">
        <v>716</v>
      </c>
      <c r="IV452" s="52" t="s">
        <v>11224</v>
      </c>
      <c r="JB452" s="51" t="s">
        <v>681</v>
      </c>
      <c r="JP452" s="50" t="s">
        <v>727</v>
      </c>
      <c r="JU452" s="52" t="s">
        <v>689</v>
      </c>
      <c r="KE452" s="181" t="s">
        <v>12622</v>
      </c>
      <c r="KJ452" s="52">
        <v>100</v>
      </c>
    </row>
    <row r="453" spans="1:296" ht="17" thickBot="1">
      <c r="F453" s="50" t="s">
        <v>696</v>
      </c>
      <c r="K453" s="52">
        <v>8.7799999999999994</v>
      </c>
      <c r="P453" s="51" t="s">
        <v>700</v>
      </c>
      <c r="U453" s="51" t="s">
        <v>687</v>
      </c>
      <c r="Z453" s="52" t="s">
        <v>4118</v>
      </c>
      <c r="AE453" s="51" t="s">
        <v>710</v>
      </c>
      <c r="AF453"/>
      <c r="AG453"/>
      <c r="AH453"/>
      <c r="AI453"/>
      <c r="AT453" s="51" t="s">
        <v>708</v>
      </c>
      <c r="AY453" s="52" t="s">
        <v>2435</v>
      </c>
      <c r="BD453" s="70" t="s">
        <v>7279</v>
      </c>
      <c r="BE453" s="70">
        <v>0</v>
      </c>
      <c r="BF453" s="70">
        <v>-33.444763000000002</v>
      </c>
      <c r="BG453" s="70">
        <v>-70.645858000000004</v>
      </c>
      <c r="BI453" s="52" t="s">
        <v>7644</v>
      </c>
      <c r="BN453" s="52" t="s">
        <v>2435</v>
      </c>
      <c r="BS453" s="52">
        <v>100</v>
      </c>
      <c r="CM453" s="52" t="s">
        <v>8473</v>
      </c>
      <c r="CW453" s="52" t="s">
        <v>72</v>
      </c>
      <c r="DL453" s="51" t="s">
        <v>714</v>
      </c>
      <c r="DQ453" s="51" t="s">
        <v>685</v>
      </c>
      <c r="DV453" s="52" t="s">
        <v>1332</v>
      </c>
      <c r="EA453" s="52">
        <v>0</v>
      </c>
      <c r="EF453" s="50" t="s">
        <v>848</v>
      </c>
      <c r="EK453" s="52">
        <v>51</v>
      </c>
      <c r="EP453" s="51" t="s">
        <v>697</v>
      </c>
      <c r="EZ453" s="51" t="s">
        <v>98</v>
      </c>
      <c r="FE453" s="52" t="s">
        <v>4504</v>
      </c>
      <c r="FJ453" s="51" t="s">
        <v>683</v>
      </c>
      <c r="FT453" s="52" t="s">
        <v>9459</v>
      </c>
      <c r="FY453" s="51" t="s">
        <v>716</v>
      </c>
      <c r="GN453" s="52" t="s">
        <v>3580</v>
      </c>
      <c r="GS453" s="74" t="s">
        <v>9963</v>
      </c>
      <c r="HC453" s="52" t="s">
        <v>420</v>
      </c>
      <c r="HH453" s="52" t="s">
        <v>10503</v>
      </c>
      <c r="HM453" s="51" t="s">
        <v>710</v>
      </c>
      <c r="IB453" s="52" t="s">
        <v>10858</v>
      </c>
      <c r="IQ453" s="52" t="s">
        <v>717</v>
      </c>
      <c r="JB453" s="52" t="s">
        <v>682</v>
      </c>
      <c r="KE453" s="181" t="s">
        <v>12619</v>
      </c>
    </row>
    <row r="454" spans="1:296" ht="35" thickBot="1">
      <c r="A454" s="51" t="s">
        <v>662</v>
      </c>
      <c r="P454" s="69"/>
      <c r="Q454" s="69" t="s">
        <v>701</v>
      </c>
      <c r="U454" s="52">
        <v>1594</v>
      </c>
      <c r="AE454" s="52" t="s">
        <v>711</v>
      </c>
      <c r="AF454"/>
      <c r="AG454"/>
      <c r="AH454"/>
      <c r="AI454"/>
      <c r="AJ454" s="51" t="s">
        <v>708</v>
      </c>
      <c r="AO454" s="51" t="s">
        <v>688</v>
      </c>
      <c r="AT454" s="52" t="s">
        <v>709</v>
      </c>
      <c r="BD454" s="71" t="s">
        <v>7280</v>
      </c>
      <c r="BE454" s="71">
        <v>0</v>
      </c>
      <c r="BF454" s="71">
        <v>4.6547219999999996</v>
      </c>
      <c r="BG454" s="71">
        <v>-74.056014000000005</v>
      </c>
      <c r="DL454" s="74" t="s">
        <v>8915</v>
      </c>
      <c r="DQ454" s="52" t="s">
        <v>1318</v>
      </c>
      <c r="DV454" s="52" t="s">
        <v>1611</v>
      </c>
      <c r="EU454" s="51" t="s">
        <v>724</v>
      </c>
      <c r="FJ454" s="52" t="s">
        <v>684</v>
      </c>
      <c r="FO454" s="51" t="s">
        <v>802</v>
      </c>
      <c r="FY454" s="52" t="s">
        <v>717</v>
      </c>
      <c r="GD454" s="51" t="s">
        <v>666</v>
      </c>
      <c r="GI454" s="51" t="s">
        <v>666</v>
      </c>
      <c r="GX454" s="51" t="s">
        <v>2069</v>
      </c>
      <c r="HM454" s="52" t="s">
        <v>711</v>
      </c>
      <c r="HW454" s="51" t="s">
        <v>98</v>
      </c>
      <c r="IL454" s="50" t="s">
        <v>743</v>
      </c>
      <c r="IV454" s="51" t="s">
        <v>98</v>
      </c>
      <c r="JF454" s="51" t="s">
        <v>739</v>
      </c>
      <c r="JK454" s="51" t="s">
        <v>819</v>
      </c>
      <c r="JU454" s="51" t="s">
        <v>683</v>
      </c>
      <c r="KJ454" s="51" t="s">
        <v>803</v>
      </c>
    </row>
    <row r="455" spans="1:296" ht="32.5" thickBot="1">
      <c r="K455" s="51" t="s">
        <v>666</v>
      </c>
      <c r="P455" s="72" t="s">
        <v>72</v>
      </c>
      <c r="Q455" s="70" t="s">
        <v>702</v>
      </c>
      <c r="Z455" s="51" t="s">
        <v>716</v>
      </c>
      <c r="AE455"/>
      <c r="AF455"/>
      <c r="AG455"/>
      <c r="AH455"/>
      <c r="AI455"/>
      <c r="AJ455" s="52" t="s">
        <v>709</v>
      </c>
      <c r="AO455" s="52">
        <v>0.06</v>
      </c>
      <c r="AY455" s="83" t="s">
        <v>6685</v>
      </c>
      <c r="BD455" s="70" t="s">
        <v>7281</v>
      </c>
      <c r="BE455" s="70">
        <v>0</v>
      </c>
      <c r="BF455" s="70">
        <v>22.281307000000002</v>
      </c>
      <c r="BG455" s="70">
        <v>114.182469</v>
      </c>
      <c r="BI455" s="51" t="s">
        <v>716</v>
      </c>
      <c r="BN455" s="51" t="s">
        <v>763</v>
      </c>
      <c r="CM455" s="51" t="s">
        <v>764</v>
      </c>
      <c r="CW455" s="51" t="s">
        <v>708</v>
      </c>
      <c r="EA455" s="51" t="s">
        <v>98</v>
      </c>
      <c r="EK455" s="51" t="s">
        <v>184</v>
      </c>
      <c r="EP455" s="50" t="s">
        <v>698</v>
      </c>
      <c r="EU455" s="52" t="s">
        <v>3193</v>
      </c>
      <c r="EZ455" s="51" t="s">
        <v>3048</v>
      </c>
      <c r="FE455" s="51" t="s">
        <v>667</v>
      </c>
      <c r="FT455" s="51" t="s">
        <v>2069</v>
      </c>
      <c r="GD455" s="52" t="s">
        <v>1609</v>
      </c>
      <c r="GI455" s="52" t="s">
        <v>4923</v>
      </c>
      <c r="GN455" s="51" t="s">
        <v>98</v>
      </c>
      <c r="GX455" s="52" t="s">
        <v>10200</v>
      </c>
      <c r="HC455" s="51" t="s">
        <v>183</v>
      </c>
      <c r="HH455" s="51" t="s">
        <v>98</v>
      </c>
      <c r="IQ455" s="51" t="s">
        <v>718</v>
      </c>
      <c r="JB455" s="51" t="s">
        <v>683</v>
      </c>
      <c r="JF455" s="52" t="s">
        <v>1354</v>
      </c>
      <c r="JK455" s="52" t="s">
        <v>112</v>
      </c>
      <c r="JP455" s="51" t="s">
        <v>728</v>
      </c>
      <c r="JU455" s="52" t="s">
        <v>693</v>
      </c>
      <c r="KE455" s="50" t="s">
        <v>848</v>
      </c>
      <c r="KJ455" s="52" t="s">
        <v>11790</v>
      </c>
    </row>
    <row r="456" spans="1:296" ht="58" thickBot="1">
      <c r="A456" s="51" t="s">
        <v>87</v>
      </c>
      <c r="F456" s="51" t="s">
        <v>697</v>
      </c>
      <c r="K456" s="52" t="s">
        <v>2775</v>
      </c>
      <c r="P456" s="73" t="s">
        <v>703</v>
      </c>
      <c r="Q456" s="71" t="s">
        <v>702</v>
      </c>
      <c r="U456" s="51" t="s">
        <v>688</v>
      </c>
      <c r="Z456" s="52" t="s">
        <v>717</v>
      </c>
      <c r="AE456" s="51" t="s">
        <v>712</v>
      </c>
      <c r="AF456"/>
      <c r="AG456"/>
      <c r="AH456"/>
      <c r="AI456"/>
      <c r="AT456" s="51" t="s">
        <v>710</v>
      </c>
      <c r="AY456" s="51" t="s">
        <v>763</v>
      </c>
      <c r="BD456" s="71" t="s">
        <v>7282</v>
      </c>
      <c r="BE456" s="71">
        <v>0</v>
      </c>
      <c r="BF456" s="71">
        <v>47.465820999999998</v>
      </c>
      <c r="BG456" s="71">
        <v>19.006209999999999</v>
      </c>
      <c r="BI456" s="52" t="s">
        <v>7645</v>
      </c>
      <c r="BN456" s="52" t="s">
        <v>7779</v>
      </c>
      <c r="CM456" s="52" t="s">
        <v>2437</v>
      </c>
      <c r="CW456" s="52" t="s">
        <v>709</v>
      </c>
      <c r="DL456" s="51" t="s">
        <v>724</v>
      </c>
      <c r="DQ456" s="51" t="s">
        <v>687</v>
      </c>
      <c r="DV456" s="51" t="s">
        <v>685</v>
      </c>
      <c r="EA456" s="52" t="s">
        <v>3820</v>
      </c>
      <c r="EF456" s="51" t="s">
        <v>849</v>
      </c>
      <c r="EK456" s="52" t="s">
        <v>236</v>
      </c>
      <c r="FE456" s="52" t="s">
        <v>4505</v>
      </c>
      <c r="FJ456" s="51" t="s">
        <v>685</v>
      </c>
      <c r="FO456" s="51" t="s">
        <v>788</v>
      </c>
      <c r="FY456" s="51" t="s">
        <v>718</v>
      </c>
      <c r="HC456" s="52">
        <v>1</v>
      </c>
      <c r="HM456" s="51" t="s">
        <v>712</v>
      </c>
      <c r="HR456" s="51" t="s">
        <v>707</v>
      </c>
      <c r="HW456" s="51" t="s">
        <v>652</v>
      </c>
      <c r="IQ456" s="52">
        <v>99</v>
      </c>
      <c r="IV456" s="51" t="s">
        <v>2822</v>
      </c>
      <c r="JB456" s="52" t="s">
        <v>684</v>
      </c>
      <c r="JP456" s="126" t="s">
        <v>729</v>
      </c>
      <c r="JQ456" s="69" t="s">
        <v>730</v>
      </c>
      <c r="JR456" s="69" t="s">
        <v>731</v>
      </c>
      <c r="JS456" s="69" t="s">
        <v>732</v>
      </c>
      <c r="JU456" s="52" t="s">
        <v>684</v>
      </c>
    </row>
    <row r="457" spans="1:296" ht="120.5" thickBot="1">
      <c r="A457" s="52">
        <v>0.24</v>
      </c>
      <c r="P457" s="72" t="s">
        <v>704</v>
      </c>
      <c r="Q457" s="70" t="s">
        <v>702</v>
      </c>
      <c r="U457" s="52">
        <v>0.34399999999999997</v>
      </c>
      <c r="AE457" s="52" t="s">
        <v>713</v>
      </c>
      <c r="AF457"/>
      <c r="AG457"/>
      <c r="AH457"/>
      <c r="AI457"/>
      <c r="AJ457" s="51" t="s">
        <v>710</v>
      </c>
      <c r="AO457" s="51" t="s">
        <v>98</v>
      </c>
      <c r="AT457" s="52" t="s">
        <v>711</v>
      </c>
      <c r="AY457" s="52" t="s">
        <v>6686</v>
      </c>
      <c r="BD457" s="70" t="s">
        <v>7283</v>
      </c>
      <c r="BE457" s="70">
        <v>0</v>
      </c>
      <c r="BF457" s="70">
        <v>47.535040000000002</v>
      </c>
      <c r="BG457" s="70">
        <v>19.059716000000002</v>
      </c>
      <c r="BS457" s="50" t="s">
        <v>721</v>
      </c>
      <c r="DL457" s="52" t="s">
        <v>8916</v>
      </c>
      <c r="DQ457" s="52">
        <v>257300</v>
      </c>
      <c r="DV457" s="52" t="s">
        <v>694</v>
      </c>
      <c r="EF457" s="69"/>
      <c r="EG457" s="69" t="s">
        <v>850</v>
      </c>
      <c r="EH457" s="69" t="s">
        <v>851</v>
      </c>
      <c r="EU457" s="51" t="s">
        <v>716</v>
      </c>
      <c r="EZ457" s="51" t="s">
        <v>87</v>
      </c>
      <c r="FJ457" s="52" t="s">
        <v>694</v>
      </c>
      <c r="FO457" s="52">
        <v>0</v>
      </c>
      <c r="FT457" s="51" t="s">
        <v>183</v>
      </c>
      <c r="FY457" s="52">
        <v>100</v>
      </c>
      <c r="GD457" s="51" t="s">
        <v>667</v>
      </c>
      <c r="GI457" s="51" t="s">
        <v>667</v>
      </c>
      <c r="GN457" s="51" t="s">
        <v>660</v>
      </c>
      <c r="GS457" s="51" t="s">
        <v>707</v>
      </c>
      <c r="GX457" s="51" t="s">
        <v>183</v>
      </c>
      <c r="HH457" s="51" t="s">
        <v>1606</v>
      </c>
      <c r="HM457" s="52" t="s">
        <v>4720</v>
      </c>
      <c r="HR457" s="52" t="s">
        <v>720</v>
      </c>
      <c r="IB457" s="50" t="s">
        <v>845</v>
      </c>
      <c r="IL457" s="51" t="s">
        <v>744</v>
      </c>
      <c r="JF457" s="50" t="s">
        <v>755</v>
      </c>
      <c r="JK457" s="50" t="s">
        <v>827</v>
      </c>
      <c r="JP457" s="128" t="s">
        <v>1631</v>
      </c>
      <c r="JQ457" s="70" t="s">
        <v>3423</v>
      </c>
      <c r="JR457" s="70" t="s">
        <v>5262</v>
      </c>
      <c r="JS457" s="70" t="s">
        <v>5263</v>
      </c>
      <c r="JU457" s="52" t="s">
        <v>690</v>
      </c>
      <c r="KJ457" s="51" t="s">
        <v>790</v>
      </c>
    </row>
    <row r="458" spans="1:296" ht="120.5" thickBot="1">
      <c r="F458" s="51" t="s">
        <v>1012</v>
      </c>
      <c r="K458" s="51" t="s">
        <v>667</v>
      </c>
      <c r="P458" s="50" t="s">
        <v>705</v>
      </c>
      <c r="AE458"/>
      <c r="AF458"/>
      <c r="AG458"/>
      <c r="AH458"/>
      <c r="AI458"/>
      <c r="AJ458" s="52" t="s">
        <v>711</v>
      </c>
      <c r="AO458" s="52" t="s">
        <v>12221</v>
      </c>
      <c r="BD458" s="71" t="s">
        <v>7284</v>
      </c>
      <c r="BE458" s="71">
        <v>0</v>
      </c>
      <c r="BF458" s="71">
        <v>35.687477000000001</v>
      </c>
      <c r="BG458" s="71">
        <v>139.756159</v>
      </c>
      <c r="BI458" s="51" t="s">
        <v>718</v>
      </c>
      <c r="BN458" s="51" t="s">
        <v>764</v>
      </c>
      <c r="CM458" s="51" t="s">
        <v>766</v>
      </c>
      <c r="CW458" s="51" t="s">
        <v>710</v>
      </c>
      <c r="EF458" s="72" t="s">
        <v>101</v>
      </c>
      <c r="EG458" s="70" t="s">
        <v>1824</v>
      </c>
      <c r="EH458" s="70" t="s">
        <v>1168</v>
      </c>
      <c r="EK458" s="51" t="s">
        <v>732</v>
      </c>
      <c r="EP458" s="50" t="s">
        <v>699</v>
      </c>
      <c r="EU458" s="52" t="s">
        <v>3194</v>
      </c>
      <c r="EZ458" s="52">
        <v>2.2799999999999998</v>
      </c>
      <c r="FE458" s="51" t="s">
        <v>98</v>
      </c>
      <c r="GD458" s="52" t="s">
        <v>5624</v>
      </c>
      <c r="GI458" s="52" t="s">
        <v>9780</v>
      </c>
      <c r="GS458" s="52" t="s">
        <v>719</v>
      </c>
      <c r="GX458" s="52">
        <v>14.6</v>
      </c>
      <c r="HC458" s="51" t="s">
        <v>184</v>
      </c>
      <c r="HW458" s="51" t="s">
        <v>87</v>
      </c>
      <c r="IV458" s="51" t="s">
        <v>87</v>
      </c>
      <c r="JB458" s="51" t="s">
        <v>685</v>
      </c>
      <c r="JP458" s="129" t="s">
        <v>1631</v>
      </c>
      <c r="JQ458" s="71" t="s">
        <v>4121</v>
      </c>
      <c r="JR458" s="71" t="s">
        <v>5262</v>
      </c>
      <c r="JS458" s="71" t="s">
        <v>5263</v>
      </c>
      <c r="KE458" s="51" t="s">
        <v>849</v>
      </c>
      <c r="KJ458" s="52" t="s">
        <v>11791</v>
      </c>
    </row>
    <row r="459" spans="1:296" ht="168.5" thickBot="1">
      <c r="A459" s="51" t="s">
        <v>666</v>
      </c>
      <c r="F459" s="52" t="s">
        <v>2065</v>
      </c>
      <c r="K459" s="52" t="s">
        <v>2990</v>
      </c>
      <c r="U459" s="51" t="s">
        <v>98</v>
      </c>
      <c r="AE459" s="51" t="s">
        <v>714</v>
      </c>
      <c r="AF459"/>
      <c r="AG459"/>
      <c r="AH459"/>
      <c r="AI459"/>
      <c r="AT459" s="51" t="s">
        <v>712</v>
      </c>
      <c r="AY459" s="51" t="s">
        <v>764</v>
      </c>
      <c r="BD459" s="70" t="s">
        <v>7285</v>
      </c>
      <c r="BE459" s="70">
        <v>1.62</v>
      </c>
      <c r="BF459" s="70">
        <v>35.662562000000001</v>
      </c>
      <c r="BG459" s="70">
        <v>139.75270699999999</v>
      </c>
      <c r="BI459" s="52">
        <v>97</v>
      </c>
      <c r="BN459" s="52" t="s">
        <v>2437</v>
      </c>
      <c r="CM459" s="52">
        <v>101</v>
      </c>
      <c r="CW459" s="52" t="s">
        <v>711</v>
      </c>
      <c r="DL459" s="51" t="s">
        <v>716</v>
      </c>
      <c r="DQ459" s="51" t="s">
        <v>688</v>
      </c>
      <c r="DV459" s="51" t="s">
        <v>687</v>
      </c>
      <c r="EK459" s="52" t="s">
        <v>3380</v>
      </c>
      <c r="FJ459" s="51" t="s">
        <v>687</v>
      </c>
      <c r="FO459" s="51" t="s">
        <v>803</v>
      </c>
      <c r="FT459" s="51" t="s">
        <v>184</v>
      </c>
      <c r="GN459" s="51" t="s">
        <v>87</v>
      </c>
      <c r="HC459" s="52" t="s">
        <v>185</v>
      </c>
      <c r="HH459" s="51" t="s">
        <v>87</v>
      </c>
      <c r="HM459" s="51" t="s">
        <v>714</v>
      </c>
      <c r="HR459" s="51" t="s">
        <v>708</v>
      </c>
      <c r="HW459" s="52">
        <v>1.35E-2</v>
      </c>
      <c r="IL459" s="51" t="s">
        <v>3960</v>
      </c>
      <c r="IV459" s="52">
        <v>2.23</v>
      </c>
      <c r="JB459" s="52" t="s">
        <v>686</v>
      </c>
      <c r="JP459" s="128" t="s">
        <v>735</v>
      </c>
      <c r="JQ459" s="70" t="s">
        <v>1629</v>
      </c>
      <c r="JR459" s="70" t="s">
        <v>5262</v>
      </c>
      <c r="JS459" s="70" t="s">
        <v>5264</v>
      </c>
      <c r="JU459" s="51" t="s">
        <v>685</v>
      </c>
      <c r="KE459" s="69"/>
      <c r="KF459" s="69" t="s">
        <v>850</v>
      </c>
      <c r="KG459" s="69" t="s">
        <v>851</v>
      </c>
    </row>
    <row r="460" spans="1:296" ht="96.5" thickBot="1">
      <c r="A460" s="52" t="s">
        <v>2399</v>
      </c>
      <c r="U460" s="52" t="s">
        <v>5435</v>
      </c>
      <c r="Z460" s="50" t="s">
        <v>725</v>
      </c>
      <c r="AE460" s="74" t="s">
        <v>6036</v>
      </c>
      <c r="AF460"/>
      <c r="AG460"/>
      <c r="AH460"/>
      <c r="AI460"/>
      <c r="AJ460" s="51" t="s">
        <v>712</v>
      </c>
      <c r="AT460" s="52" t="s">
        <v>713</v>
      </c>
      <c r="AY460" s="52" t="s">
        <v>2437</v>
      </c>
      <c r="BD460" s="71" t="s">
        <v>7286</v>
      </c>
      <c r="BE460" s="71">
        <v>0</v>
      </c>
      <c r="BF460" s="71">
        <v>3.1588720000000001</v>
      </c>
      <c r="BG460" s="71">
        <v>101.720063</v>
      </c>
      <c r="BS460" s="51" t="s">
        <v>722</v>
      </c>
      <c r="DL460" s="52" t="s">
        <v>5447</v>
      </c>
      <c r="DQ460" s="52">
        <v>0</v>
      </c>
      <c r="DV460" s="52">
        <v>45200</v>
      </c>
      <c r="EA460" s="51" t="s">
        <v>681</v>
      </c>
      <c r="EZ460" s="51" t="s">
        <v>666</v>
      </c>
      <c r="FE460" s="51" t="s">
        <v>36</v>
      </c>
      <c r="FJ460" s="52">
        <v>11100</v>
      </c>
      <c r="FO460" s="52" t="s">
        <v>9300</v>
      </c>
      <c r="FT460" s="52" t="s">
        <v>124</v>
      </c>
      <c r="GD460" s="51" t="s">
        <v>98</v>
      </c>
      <c r="GI460" s="51" t="s">
        <v>98</v>
      </c>
      <c r="GN460" s="52">
        <v>1.61</v>
      </c>
      <c r="GS460" s="51" t="s">
        <v>708</v>
      </c>
      <c r="GX460" s="51" t="s">
        <v>184</v>
      </c>
      <c r="HH460" s="52">
        <v>2.6190000000000002</v>
      </c>
      <c r="HM460" s="74" t="s">
        <v>4721</v>
      </c>
      <c r="HR460" s="52" t="s">
        <v>709</v>
      </c>
      <c r="IB460" s="50" t="s">
        <v>846</v>
      </c>
      <c r="IQ460" s="51" t="s">
        <v>707</v>
      </c>
      <c r="JF460" s="51" t="s">
        <v>756</v>
      </c>
      <c r="JK460" s="51" t="s">
        <v>828</v>
      </c>
      <c r="JP460" s="129" t="s">
        <v>618</v>
      </c>
      <c r="JQ460" s="71" t="s">
        <v>1019</v>
      </c>
      <c r="JR460" s="71" t="s">
        <v>5262</v>
      </c>
      <c r="JS460" s="71" t="s">
        <v>5265</v>
      </c>
      <c r="JU460" s="52" t="s">
        <v>11545</v>
      </c>
      <c r="KE460" s="72" t="s">
        <v>101</v>
      </c>
      <c r="KF460" s="70" t="s">
        <v>12623</v>
      </c>
      <c r="KG460" s="70" t="s">
        <v>3973</v>
      </c>
    </row>
    <row r="461" spans="1:296" ht="128.5" thickBot="1">
      <c r="F461" s="51" t="s">
        <v>2066</v>
      </c>
      <c r="K461" s="51" t="s">
        <v>98</v>
      </c>
      <c r="P461" s="51" t="s">
        <v>706</v>
      </c>
      <c r="AE461"/>
      <c r="AF461"/>
      <c r="AG461"/>
      <c r="AH461"/>
      <c r="AI461"/>
      <c r="AJ461" s="52" t="s">
        <v>713</v>
      </c>
      <c r="BD461" s="70" t="s">
        <v>7287</v>
      </c>
      <c r="BE461" s="70">
        <v>0</v>
      </c>
      <c r="BF461" s="70">
        <v>-20.247672999999999</v>
      </c>
      <c r="BG461" s="70">
        <v>57.491529</v>
      </c>
      <c r="BN461" s="51" t="s">
        <v>766</v>
      </c>
      <c r="CM461" s="51" t="s">
        <v>767</v>
      </c>
      <c r="CW461" s="51" t="s">
        <v>712</v>
      </c>
      <c r="EA461" s="52" t="s">
        <v>1324</v>
      </c>
      <c r="EP461" s="51" t="s">
        <v>700</v>
      </c>
      <c r="EZ461" s="52" t="s">
        <v>1607</v>
      </c>
      <c r="FY461" s="51" t="s">
        <v>707</v>
      </c>
      <c r="GD461" s="52" t="s">
        <v>5627</v>
      </c>
      <c r="GI461" s="52" t="s">
        <v>35</v>
      </c>
      <c r="GS461" s="52" t="s">
        <v>709</v>
      </c>
      <c r="GX461" s="52" t="s">
        <v>185</v>
      </c>
      <c r="HC461" s="51" t="s">
        <v>732</v>
      </c>
      <c r="HW461" s="51" t="s">
        <v>666</v>
      </c>
      <c r="IL461" s="51" t="s">
        <v>745</v>
      </c>
      <c r="IQ461" s="52" t="s">
        <v>719</v>
      </c>
      <c r="IV461" s="51" t="s">
        <v>666</v>
      </c>
      <c r="JB461" s="51" t="s">
        <v>687</v>
      </c>
      <c r="JF461" s="52" t="s">
        <v>132</v>
      </c>
      <c r="JK461" s="161" t="s">
        <v>11441</v>
      </c>
      <c r="JP461" s="128" t="s">
        <v>735</v>
      </c>
      <c r="JQ461" s="70" t="s">
        <v>5266</v>
      </c>
      <c r="JR461" s="70" t="s">
        <v>5262</v>
      </c>
      <c r="JS461" s="70" t="s">
        <v>5267</v>
      </c>
    </row>
    <row r="462" spans="1:296" ht="64.5" thickBot="1">
      <c r="A462" s="51" t="s">
        <v>667</v>
      </c>
      <c r="F462" s="52">
        <v>0.11</v>
      </c>
      <c r="AE462" s="51" t="s">
        <v>715</v>
      </c>
      <c r="AF462"/>
      <c r="AG462"/>
      <c r="AH462"/>
      <c r="AI462"/>
      <c r="AO462" s="51" t="s">
        <v>681</v>
      </c>
      <c r="AT462" s="51" t="s">
        <v>714</v>
      </c>
      <c r="AY462" s="51" t="s">
        <v>766</v>
      </c>
      <c r="BD462" s="71" t="s">
        <v>7288</v>
      </c>
      <c r="BE462" s="71">
        <v>2.97</v>
      </c>
      <c r="BF462" s="71">
        <v>-41.285936</v>
      </c>
      <c r="BG462" s="71">
        <v>174.77585400000001</v>
      </c>
      <c r="BN462" s="52">
        <v>1000</v>
      </c>
      <c r="BS462" s="51" t="s">
        <v>707</v>
      </c>
      <c r="CM462" s="52">
        <v>101</v>
      </c>
      <c r="CW462" s="52" t="s">
        <v>713</v>
      </c>
      <c r="DQ462" s="51" t="s">
        <v>98</v>
      </c>
      <c r="DV462" s="51" t="s">
        <v>688</v>
      </c>
      <c r="EP462" s="69"/>
      <c r="EQ462" s="69" t="s">
        <v>701</v>
      </c>
      <c r="EU462" s="50" t="s">
        <v>725</v>
      </c>
      <c r="FE462" s="51" t="s">
        <v>87</v>
      </c>
      <c r="FJ462" s="51" t="s">
        <v>688</v>
      </c>
      <c r="FO462" s="51" t="s">
        <v>790</v>
      </c>
      <c r="FT462" s="51" t="s">
        <v>732</v>
      </c>
      <c r="FY462" s="52" t="s">
        <v>719</v>
      </c>
      <c r="GN462" s="51" t="s">
        <v>666</v>
      </c>
      <c r="HH462" s="51" t="s">
        <v>666</v>
      </c>
      <c r="HM462" s="51" t="s">
        <v>715</v>
      </c>
      <c r="HR462" s="51" t="s">
        <v>710</v>
      </c>
      <c r="HW462" s="52" t="s">
        <v>1313</v>
      </c>
      <c r="IL462" s="52">
        <v>0</v>
      </c>
      <c r="IV462" s="52" t="s">
        <v>1609</v>
      </c>
      <c r="JB462" s="52">
        <v>15628</v>
      </c>
      <c r="JK462" s="68"/>
      <c r="JP462" s="129" t="s">
        <v>1630</v>
      </c>
      <c r="JQ462" s="71" t="s">
        <v>1019</v>
      </c>
      <c r="JR462" s="71" t="s">
        <v>5268</v>
      </c>
      <c r="JS462" s="71" t="s">
        <v>5269</v>
      </c>
      <c r="JU462" s="51" t="s">
        <v>687</v>
      </c>
      <c r="KJ462" s="50" t="s">
        <v>806</v>
      </c>
    </row>
    <row r="463" spans="1:296" ht="32.5" thickBot="1">
      <c r="A463" s="74" t="s">
        <v>2395</v>
      </c>
      <c r="K463" s="51" t="s">
        <v>652</v>
      </c>
      <c r="P463" s="51" t="s">
        <v>707</v>
      </c>
      <c r="Z463" s="51" t="s">
        <v>726</v>
      </c>
      <c r="AE463" s="52" t="s">
        <v>6037</v>
      </c>
      <c r="AF463"/>
      <c r="AG463"/>
      <c r="AH463"/>
      <c r="AI463"/>
      <c r="AJ463" s="51" t="s">
        <v>714</v>
      </c>
      <c r="AO463" s="52" t="s">
        <v>2994</v>
      </c>
      <c r="AT463" s="74" t="s">
        <v>6421</v>
      </c>
      <c r="AY463" s="52">
        <v>208600</v>
      </c>
      <c r="BD463" s="70" t="s">
        <v>7289</v>
      </c>
      <c r="BE463" s="70">
        <v>0</v>
      </c>
      <c r="BF463" s="70">
        <v>56.294910000000002</v>
      </c>
      <c r="BG463" s="70">
        <v>43.981040999999998</v>
      </c>
      <c r="BI463" s="51" t="s">
        <v>707</v>
      </c>
      <c r="BS463" s="52" t="s">
        <v>3384</v>
      </c>
      <c r="DQ463" s="52" t="s">
        <v>1319</v>
      </c>
      <c r="DV463" s="52">
        <v>0</v>
      </c>
      <c r="EA463" s="51" t="s">
        <v>683</v>
      </c>
      <c r="EK463" s="50" t="s">
        <v>698</v>
      </c>
      <c r="EP463" s="72" t="s">
        <v>72</v>
      </c>
      <c r="EQ463" s="70" t="s">
        <v>702</v>
      </c>
      <c r="EZ463" s="51" t="s">
        <v>667</v>
      </c>
      <c r="FE463" s="52">
        <v>6.93E-2</v>
      </c>
      <c r="FJ463" s="52">
        <v>0</v>
      </c>
      <c r="FO463" s="52" t="s">
        <v>9301</v>
      </c>
      <c r="FT463" s="52" t="s">
        <v>9460</v>
      </c>
      <c r="GD463" s="51" t="s">
        <v>662</v>
      </c>
      <c r="GI463" s="51" t="s">
        <v>3048</v>
      </c>
      <c r="GN463" s="52" t="s">
        <v>2824</v>
      </c>
      <c r="GS463" s="51" t="s">
        <v>710</v>
      </c>
      <c r="GX463" s="51" t="s">
        <v>732</v>
      </c>
      <c r="HH463" s="52" t="s">
        <v>2824</v>
      </c>
      <c r="HM463" s="52" t="s">
        <v>4722</v>
      </c>
      <c r="HR463" s="52" t="s">
        <v>711</v>
      </c>
      <c r="IB463" s="51" t="s">
        <v>847</v>
      </c>
      <c r="IQ463" s="51" t="s">
        <v>708</v>
      </c>
      <c r="JF463" s="50" t="s">
        <v>757</v>
      </c>
      <c r="JK463" s="52" t="s">
        <v>1430</v>
      </c>
      <c r="JP463" s="50" t="s">
        <v>737</v>
      </c>
      <c r="JU463" s="52">
        <v>17239</v>
      </c>
    </row>
    <row r="464" spans="1:296" ht="58" thickBot="1">
      <c r="A464" s="74" t="s">
        <v>2402</v>
      </c>
      <c r="F464" s="51" t="s">
        <v>2067</v>
      </c>
      <c r="P464" s="52" t="s">
        <v>72</v>
      </c>
      <c r="U464" s="51" t="s">
        <v>681</v>
      </c>
      <c r="Z464" s="52" t="s">
        <v>132</v>
      </c>
      <c r="AE464"/>
      <c r="AF464"/>
      <c r="AG464"/>
      <c r="AH464"/>
      <c r="AI464"/>
      <c r="AJ464" s="74" t="s">
        <v>6209</v>
      </c>
      <c r="BD464" s="71" t="s">
        <v>7290</v>
      </c>
      <c r="BE464" s="71">
        <v>0</v>
      </c>
      <c r="BF464" s="71">
        <v>54.981023</v>
      </c>
      <c r="BG464" s="71">
        <v>73.321327999999994</v>
      </c>
      <c r="BI464" s="52" t="s">
        <v>719</v>
      </c>
      <c r="BN464" s="51" t="s">
        <v>767</v>
      </c>
      <c r="CM464" s="51" t="s">
        <v>768</v>
      </c>
      <c r="CW464" s="51" t="s">
        <v>714</v>
      </c>
      <c r="DL464" s="50" t="s">
        <v>725</v>
      </c>
      <c r="EA464" s="52" t="s">
        <v>693</v>
      </c>
      <c r="EP464" s="73" t="s">
        <v>703</v>
      </c>
      <c r="EQ464" s="71" t="s">
        <v>702</v>
      </c>
      <c r="EZ464" s="52" t="s">
        <v>9033</v>
      </c>
      <c r="FY464" s="51" t="s">
        <v>708</v>
      </c>
      <c r="GS464" s="52" t="s">
        <v>711</v>
      </c>
      <c r="GX464" s="52" t="s">
        <v>10201</v>
      </c>
      <c r="HW464" s="51" t="s">
        <v>667</v>
      </c>
      <c r="IL464" s="51" t="s">
        <v>746</v>
      </c>
      <c r="IQ464" s="52" t="s">
        <v>709</v>
      </c>
      <c r="IV464" s="51" t="s">
        <v>667</v>
      </c>
      <c r="JB464" s="51" t="s">
        <v>688</v>
      </c>
      <c r="JK464" s="52" t="s">
        <v>11442</v>
      </c>
    </row>
    <row r="465" spans="1:299" ht="32.5" thickBot="1">
      <c r="F465" s="52" t="s">
        <v>2068</v>
      </c>
      <c r="K465" s="51" t="s">
        <v>87</v>
      </c>
      <c r="U465" s="52" t="s">
        <v>1322</v>
      </c>
      <c r="AE465" s="51" t="s">
        <v>716</v>
      </c>
      <c r="AF465"/>
      <c r="AG465"/>
      <c r="AH465"/>
      <c r="AI465"/>
      <c r="AO465" s="51" t="s">
        <v>683</v>
      </c>
      <c r="AT465" s="51" t="s">
        <v>715</v>
      </c>
      <c r="AY465" s="51" t="s">
        <v>767</v>
      </c>
      <c r="BD465" s="70" t="s">
        <v>7291</v>
      </c>
      <c r="BE465" s="70">
        <v>0</v>
      </c>
      <c r="BF465" s="70">
        <v>56.294899999999998</v>
      </c>
      <c r="BG465" s="70">
        <v>43.981026</v>
      </c>
      <c r="BS465" s="51" t="s">
        <v>708</v>
      </c>
      <c r="CM465" s="52" t="s">
        <v>132</v>
      </c>
      <c r="CW465" s="74" t="s">
        <v>8726</v>
      </c>
      <c r="DV465" s="51" t="s">
        <v>98</v>
      </c>
      <c r="EA465" s="52" t="s">
        <v>684</v>
      </c>
      <c r="EP465" s="72" t="s">
        <v>704</v>
      </c>
      <c r="EQ465" s="70" t="s">
        <v>702</v>
      </c>
      <c r="EU465" s="51" t="s">
        <v>726</v>
      </c>
      <c r="FE465" s="51" t="s">
        <v>666</v>
      </c>
      <c r="FJ465" s="51" t="s">
        <v>98</v>
      </c>
      <c r="FY465" s="52" t="s">
        <v>709</v>
      </c>
      <c r="GD465" s="51" t="s">
        <v>87</v>
      </c>
      <c r="GI465" s="51" t="s">
        <v>87</v>
      </c>
      <c r="GN465" s="51" t="s">
        <v>667</v>
      </c>
      <c r="HC465" s="51" t="s">
        <v>1012</v>
      </c>
      <c r="HH465" s="51" t="s">
        <v>667</v>
      </c>
      <c r="HM465" s="51" t="s">
        <v>716</v>
      </c>
      <c r="HR465" s="51" t="s">
        <v>712</v>
      </c>
      <c r="HW465" s="52" t="s">
        <v>5782</v>
      </c>
      <c r="IB465" s="50" t="s">
        <v>848</v>
      </c>
      <c r="IL465" s="52" t="s">
        <v>95</v>
      </c>
      <c r="IV465" s="52" t="s">
        <v>11224</v>
      </c>
      <c r="JB465" s="52">
        <v>0</v>
      </c>
      <c r="JU465" s="51" t="s">
        <v>688</v>
      </c>
      <c r="KJ465" s="51" t="s">
        <v>807</v>
      </c>
    </row>
    <row r="466" spans="1:299" ht="17" thickBot="1">
      <c r="A466" s="51" t="s">
        <v>98</v>
      </c>
      <c r="K466" s="52">
        <v>5.3019999999999998E-2</v>
      </c>
      <c r="P466" s="51" t="s">
        <v>708</v>
      </c>
      <c r="Z466" s="50" t="s">
        <v>727</v>
      </c>
      <c r="AE466" s="52" t="s">
        <v>5447</v>
      </c>
      <c r="AF466"/>
      <c r="AG466"/>
      <c r="AH466"/>
      <c r="AI466"/>
      <c r="AJ466" s="51" t="s">
        <v>715</v>
      </c>
      <c r="AO466" s="52" t="s">
        <v>693</v>
      </c>
      <c r="AT466" s="52" t="s">
        <v>1400</v>
      </c>
      <c r="AY466" s="52">
        <v>160000</v>
      </c>
      <c r="BD466" s="71" t="s">
        <v>7292</v>
      </c>
      <c r="BE466" s="71">
        <v>0</v>
      </c>
      <c r="BF466" s="71">
        <v>1.285539</v>
      </c>
      <c r="BG466" s="71">
        <v>103.85166700000001</v>
      </c>
      <c r="BI466" s="51" t="s">
        <v>708</v>
      </c>
      <c r="BN466" s="51" t="s">
        <v>768</v>
      </c>
      <c r="BS466" s="52" t="s">
        <v>709</v>
      </c>
      <c r="DV466" s="52" t="s">
        <v>1612</v>
      </c>
      <c r="EA466" s="52" t="s">
        <v>690</v>
      </c>
      <c r="EK466" s="50" t="s">
        <v>699</v>
      </c>
      <c r="EP466" s="50" t="s">
        <v>705</v>
      </c>
      <c r="EU466" s="52" t="s">
        <v>132</v>
      </c>
      <c r="EZ466" s="51" t="s">
        <v>98</v>
      </c>
      <c r="FE466" s="52" t="s">
        <v>4504</v>
      </c>
      <c r="FJ466" s="52" t="s">
        <v>9175</v>
      </c>
      <c r="GD466" s="52">
        <v>2.3400000000000001E-3</v>
      </c>
      <c r="GI466" s="52">
        <v>6.7100000000000007E-2</v>
      </c>
      <c r="GN466" s="52" t="s">
        <v>3579</v>
      </c>
      <c r="GS466" s="51" t="s">
        <v>712</v>
      </c>
      <c r="HC466" s="52" t="s">
        <v>10359</v>
      </c>
      <c r="HH466" s="52" t="s">
        <v>10503</v>
      </c>
      <c r="HM466" s="52" t="s">
        <v>717</v>
      </c>
      <c r="HR466" s="52" t="s">
        <v>1337</v>
      </c>
      <c r="IQ466" s="51" t="s">
        <v>710</v>
      </c>
      <c r="JF466" s="51" t="s">
        <v>758</v>
      </c>
      <c r="JK466" s="50" t="s">
        <v>829</v>
      </c>
      <c r="JP466" s="50" t="s">
        <v>738</v>
      </c>
      <c r="JU466" s="52">
        <v>0</v>
      </c>
      <c r="KJ466" s="52" t="s">
        <v>808</v>
      </c>
    </row>
    <row r="467" spans="1:299" ht="17" thickBot="1">
      <c r="F467" s="51" t="s">
        <v>2069</v>
      </c>
      <c r="P467" s="52" t="s">
        <v>709</v>
      </c>
      <c r="U467" s="51" t="s">
        <v>683</v>
      </c>
      <c r="AE467"/>
      <c r="AF467"/>
      <c r="AG467"/>
      <c r="AH467"/>
      <c r="AI467"/>
      <c r="AJ467" s="52" t="s">
        <v>6210</v>
      </c>
      <c r="AO467" s="52" t="s">
        <v>684</v>
      </c>
      <c r="BD467" s="70" t="s">
        <v>7293</v>
      </c>
      <c r="BE467" s="70">
        <v>0</v>
      </c>
      <c r="BF467" s="70">
        <v>25.096136000000001</v>
      </c>
      <c r="BG467" s="70">
        <v>55.157589000000002</v>
      </c>
      <c r="BI467" s="52" t="s">
        <v>709</v>
      </c>
      <c r="BN467" s="52" t="s">
        <v>132</v>
      </c>
      <c r="CM467" s="51" t="s">
        <v>769</v>
      </c>
      <c r="CW467" s="51" t="s">
        <v>715</v>
      </c>
      <c r="DL467" s="51" t="s">
        <v>726</v>
      </c>
      <c r="DQ467" s="51" t="s">
        <v>681</v>
      </c>
      <c r="EA467" s="52" t="s">
        <v>1611</v>
      </c>
      <c r="FO467" s="50" t="s">
        <v>806</v>
      </c>
      <c r="FT467" s="51" t="s">
        <v>1012</v>
      </c>
      <c r="FY467" s="51" t="s">
        <v>710</v>
      </c>
      <c r="GS467" s="52" t="s">
        <v>4720</v>
      </c>
      <c r="HW467" s="51" t="s">
        <v>98</v>
      </c>
      <c r="IL467" s="51" t="s">
        <v>747</v>
      </c>
      <c r="IQ467" s="52" t="s">
        <v>711</v>
      </c>
      <c r="IV467" s="51" t="s">
        <v>98</v>
      </c>
      <c r="JB467" s="51" t="s">
        <v>98</v>
      </c>
    </row>
    <row r="468" spans="1:299" ht="24.5" thickBot="1">
      <c r="A468" s="51" t="s">
        <v>652</v>
      </c>
      <c r="F468" s="52" t="s">
        <v>2070</v>
      </c>
      <c r="K468" s="51" t="s">
        <v>666</v>
      </c>
      <c r="U468" s="52" t="s">
        <v>684</v>
      </c>
      <c r="AE468" s="51" t="s">
        <v>718</v>
      </c>
      <c r="AF468"/>
      <c r="AG468"/>
      <c r="AH468"/>
      <c r="AI468"/>
      <c r="AT468" s="51" t="s">
        <v>716</v>
      </c>
      <c r="AY468" s="51" t="s">
        <v>768</v>
      </c>
      <c r="BD468" s="71" t="s">
        <v>7294</v>
      </c>
      <c r="BE468" s="71">
        <v>0</v>
      </c>
      <c r="BF468" s="71">
        <v>25.100448</v>
      </c>
      <c r="BG468" s="71">
        <v>55.169491000000001</v>
      </c>
      <c r="BS468" s="51" t="s">
        <v>710</v>
      </c>
      <c r="CM468" s="52" t="s">
        <v>770</v>
      </c>
      <c r="CW468" s="52" t="s">
        <v>2999</v>
      </c>
      <c r="DL468" s="52" t="s">
        <v>132</v>
      </c>
      <c r="DQ468" s="52" t="s">
        <v>689</v>
      </c>
      <c r="EU468" s="50" t="s">
        <v>727</v>
      </c>
      <c r="EZ468" s="51" t="s">
        <v>9029</v>
      </c>
      <c r="FE468" s="51" t="s">
        <v>667</v>
      </c>
      <c r="FT468" s="52" t="s">
        <v>3051</v>
      </c>
      <c r="FY468" s="52" t="s">
        <v>9528</v>
      </c>
      <c r="GD468" s="51" t="s">
        <v>666</v>
      </c>
      <c r="GI468" s="51" t="s">
        <v>666</v>
      </c>
      <c r="GN468" s="51" t="s">
        <v>98</v>
      </c>
      <c r="GX468" s="51" t="s">
        <v>1012</v>
      </c>
      <c r="HC468" s="51" t="s">
        <v>2066</v>
      </c>
      <c r="HH468" s="51" t="s">
        <v>98</v>
      </c>
      <c r="HM468" s="51" t="s">
        <v>718</v>
      </c>
      <c r="HR468" s="51" t="s">
        <v>714</v>
      </c>
      <c r="IB468" s="51" t="s">
        <v>849</v>
      </c>
      <c r="IL468" s="52" t="s">
        <v>97</v>
      </c>
      <c r="JF468" s="51" t="s">
        <v>759</v>
      </c>
      <c r="JU468" s="51" t="s">
        <v>98</v>
      </c>
      <c r="KJ468" s="50" t="s">
        <v>810</v>
      </c>
    </row>
    <row r="469" spans="1:299" ht="35" thickBot="1">
      <c r="K469" s="52" t="s">
        <v>2780</v>
      </c>
      <c r="P469" s="51" t="s">
        <v>710</v>
      </c>
      <c r="Z469" s="51" t="s">
        <v>728</v>
      </c>
      <c r="AE469" s="52">
        <v>100</v>
      </c>
      <c r="AF469"/>
      <c r="AG469"/>
      <c r="AH469"/>
      <c r="AI469"/>
      <c r="AJ469" s="51" t="s">
        <v>716</v>
      </c>
      <c r="AO469" s="51" t="s">
        <v>685</v>
      </c>
      <c r="AT469" s="52" t="s">
        <v>3383</v>
      </c>
      <c r="AY469" s="52" t="s">
        <v>112</v>
      </c>
      <c r="BD469" s="70" t="s">
        <v>7295</v>
      </c>
      <c r="BE469" s="70">
        <v>0</v>
      </c>
      <c r="BF469" s="70">
        <v>10.797103</v>
      </c>
      <c r="BG469" s="70">
        <v>106.67331</v>
      </c>
      <c r="BI469" s="51" t="s">
        <v>710</v>
      </c>
      <c r="BN469" s="51" t="s">
        <v>769</v>
      </c>
      <c r="BS469" s="52" t="s">
        <v>711</v>
      </c>
      <c r="EA469" s="51" t="s">
        <v>685</v>
      </c>
      <c r="EK469" s="51" t="s">
        <v>700</v>
      </c>
      <c r="EP469" s="51" t="s">
        <v>706</v>
      </c>
      <c r="FE469" s="52" t="s">
        <v>4505</v>
      </c>
      <c r="GD469" s="52" t="s">
        <v>1609</v>
      </c>
      <c r="GI469" s="52" t="s">
        <v>4923</v>
      </c>
      <c r="GS469" s="51" t="s">
        <v>714</v>
      </c>
      <c r="GX469" s="52" t="s">
        <v>10202</v>
      </c>
      <c r="HC469" s="52">
        <v>8282</v>
      </c>
      <c r="HM469" s="52">
        <v>98</v>
      </c>
      <c r="HR469" s="74" t="s">
        <v>10683</v>
      </c>
      <c r="HW469" s="51" t="s">
        <v>2822</v>
      </c>
      <c r="IB469" s="69"/>
      <c r="IC469" s="69" t="s">
        <v>850</v>
      </c>
      <c r="ID469" s="69" t="s">
        <v>851</v>
      </c>
      <c r="IQ469" s="51" t="s">
        <v>712</v>
      </c>
      <c r="IV469" s="50" t="s">
        <v>669</v>
      </c>
      <c r="JF469" s="52" t="s">
        <v>760</v>
      </c>
      <c r="JK469" s="51" t="s">
        <v>830</v>
      </c>
      <c r="JP469" s="51" t="s">
        <v>739</v>
      </c>
    </row>
    <row r="470" spans="1:299" ht="46.5" thickBot="1">
      <c r="A470" s="51" t="s">
        <v>87</v>
      </c>
      <c r="F470" s="51" t="s">
        <v>183</v>
      </c>
      <c r="P470" s="52" t="s">
        <v>711</v>
      </c>
      <c r="U470" s="51" t="s">
        <v>685</v>
      </c>
      <c r="Z470" s="69" t="s">
        <v>729</v>
      </c>
      <c r="AA470" s="69" t="s">
        <v>730</v>
      </c>
      <c r="AB470" s="69" t="s">
        <v>731</v>
      </c>
      <c r="AC470" s="69" t="s">
        <v>732</v>
      </c>
      <c r="AE470"/>
      <c r="AF470"/>
      <c r="AG470"/>
      <c r="AH470"/>
      <c r="AI470"/>
      <c r="AJ470" s="52" t="s">
        <v>6211</v>
      </c>
      <c r="AO470" s="52" t="s">
        <v>691</v>
      </c>
      <c r="BD470" s="71" t="s">
        <v>7296</v>
      </c>
      <c r="BE470" s="71">
        <v>70.16</v>
      </c>
      <c r="BF470" s="71">
        <v>0</v>
      </c>
      <c r="BG470" s="71">
        <v>0</v>
      </c>
      <c r="BI470" s="52" t="s">
        <v>711</v>
      </c>
      <c r="BN470" s="52" t="s">
        <v>770</v>
      </c>
      <c r="CM470" s="83" t="s">
        <v>8474</v>
      </c>
      <c r="CW470" s="51" t="s">
        <v>716</v>
      </c>
      <c r="DL470" s="50" t="s">
        <v>727</v>
      </c>
      <c r="DQ470" s="51" t="s">
        <v>683</v>
      </c>
      <c r="DV470" s="51" t="s">
        <v>681</v>
      </c>
      <c r="EA470" s="52" t="s">
        <v>691</v>
      </c>
      <c r="EK470" s="126"/>
      <c r="EL470" s="69" t="s">
        <v>701</v>
      </c>
      <c r="EZ470" s="51" t="s">
        <v>87</v>
      </c>
      <c r="FJ470" s="51" t="s">
        <v>681</v>
      </c>
      <c r="FO470" s="51" t="s">
        <v>807</v>
      </c>
      <c r="FT470" s="51" t="s">
        <v>2066</v>
      </c>
      <c r="FY470" s="51" t="s">
        <v>712</v>
      </c>
      <c r="GN470" s="51" t="s">
        <v>652</v>
      </c>
      <c r="GS470" s="74" t="s">
        <v>9963</v>
      </c>
      <c r="HH470" s="51" t="s">
        <v>1604</v>
      </c>
      <c r="IB470" s="72" t="s">
        <v>101</v>
      </c>
      <c r="IC470" s="70" t="s">
        <v>10859</v>
      </c>
      <c r="ID470" s="70" t="s">
        <v>891</v>
      </c>
      <c r="IL470" s="51" t="s">
        <v>748</v>
      </c>
      <c r="IQ470" s="52" t="s">
        <v>1337</v>
      </c>
      <c r="JP470" s="52" t="s">
        <v>1354</v>
      </c>
    </row>
    <row r="471" spans="1:299" ht="232.5" thickBot="1">
      <c r="A471" s="52">
        <v>0.18</v>
      </c>
      <c r="F471" s="52">
        <v>0</v>
      </c>
      <c r="K471" s="51" t="s">
        <v>667</v>
      </c>
      <c r="U471" s="52" t="s">
        <v>691</v>
      </c>
      <c r="Z471" s="70" t="s">
        <v>1631</v>
      </c>
      <c r="AA471" s="70" t="s">
        <v>3423</v>
      </c>
      <c r="AB471" s="70" t="s">
        <v>4119</v>
      </c>
      <c r="AC471" s="70" t="s">
        <v>4120</v>
      </c>
      <c r="AE471"/>
      <c r="AF471"/>
      <c r="AG471"/>
      <c r="AH471"/>
      <c r="AI471"/>
      <c r="AT471" s="51" t="s">
        <v>718</v>
      </c>
      <c r="AY471" s="51" t="s">
        <v>769</v>
      </c>
      <c r="BD471" s="70" t="s">
        <v>6950</v>
      </c>
      <c r="BE471" s="70">
        <v>6.39</v>
      </c>
      <c r="BF471" s="70">
        <v>44.774329999999999</v>
      </c>
      <c r="BG471" s="70">
        <v>-0.65451899999999996</v>
      </c>
      <c r="BS471" s="51" t="s">
        <v>714</v>
      </c>
      <c r="CW471" s="52" t="s">
        <v>717</v>
      </c>
      <c r="DQ471" s="52" t="s">
        <v>684</v>
      </c>
      <c r="DV471" s="52" t="s">
        <v>682</v>
      </c>
      <c r="EK471" s="127" t="s">
        <v>72</v>
      </c>
      <c r="EL471" s="70" t="s">
        <v>702</v>
      </c>
      <c r="EP471" s="51" t="s">
        <v>707</v>
      </c>
      <c r="EU471" s="51" t="s">
        <v>728</v>
      </c>
      <c r="EZ471" s="52">
        <v>2.95</v>
      </c>
      <c r="FE471" s="51" t="s">
        <v>98</v>
      </c>
      <c r="FJ471" s="52" t="s">
        <v>692</v>
      </c>
      <c r="FO471" s="52" t="s">
        <v>112</v>
      </c>
      <c r="FT471" s="52">
        <v>20170</v>
      </c>
      <c r="FY471" s="52" t="s">
        <v>1337</v>
      </c>
      <c r="GD471" s="51" t="s">
        <v>667</v>
      </c>
      <c r="GI471" s="51" t="s">
        <v>667</v>
      </c>
      <c r="GX471" s="51" t="s">
        <v>2066</v>
      </c>
      <c r="HC471" s="51" t="s">
        <v>2067</v>
      </c>
      <c r="HR471" s="51" t="s">
        <v>715</v>
      </c>
      <c r="HW471" s="51" t="s">
        <v>87</v>
      </c>
      <c r="IL471" s="52">
        <v>189712</v>
      </c>
      <c r="JB471" s="51" t="s">
        <v>681</v>
      </c>
      <c r="JF471" s="51" t="s">
        <v>761</v>
      </c>
      <c r="JK471" s="51" t="s">
        <v>831</v>
      </c>
      <c r="KJ471" s="51" t="s">
        <v>811</v>
      </c>
    </row>
    <row r="472" spans="1:299" ht="280.5" thickBot="1">
      <c r="K472" s="52" t="s">
        <v>2990</v>
      </c>
      <c r="P472" s="51" t="s">
        <v>712</v>
      </c>
      <c r="Z472" s="71" t="s">
        <v>1631</v>
      </c>
      <c r="AA472" s="71" t="s">
        <v>4121</v>
      </c>
      <c r="AB472" s="71" t="s">
        <v>4119</v>
      </c>
      <c r="AC472" s="71" t="s">
        <v>4122</v>
      </c>
      <c r="AE472"/>
      <c r="AF472"/>
      <c r="AG472"/>
      <c r="AH472"/>
      <c r="AI472"/>
      <c r="AJ472" s="51" t="s">
        <v>718</v>
      </c>
      <c r="AO472" s="51" t="s">
        <v>687</v>
      </c>
      <c r="AT472" s="52">
        <v>100</v>
      </c>
      <c r="AY472" s="52" t="s">
        <v>770</v>
      </c>
      <c r="BD472" s="71" t="s">
        <v>7297</v>
      </c>
      <c r="BE472" s="71">
        <v>1.82</v>
      </c>
      <c r="BF472" s="71">
        <v>48.817728000000002</v>
      </c>
      <c r="BG472" s="71">
        <v>2.2297210000000001</v>
      </c>
      <c r="BI472" s="51" t="s">
        <v>712</v>
      </c>
      <c r="BS472" s="74" t="s">
        <v>8028</v>
      </c>
      <c r="EA472" s="51" t="s">
        <v>687</v>
      </c>
      <c r="EK472" s="130" t="s">
        <v>703</v>
      </c>
      <c r="EL472" s="71" t="s">
        <v>702</v>
      </c>
      <c r="EP472" s="52" t="s">
        <v>72</v>
      </c>
      <c r="EU472" s="69" t="s">
        <v>729</v>
      </c>
      <c r="EV472" s="69" t="s">
        <v>730</v>
      </c>
      <c r="EW472" s="69" t="s">
        <v>731</v>
      </c>
      <c r="EX472" s="69" t="s">
        <v>732</v>
      </c>
      <c r="FE472" s="52" t="s">
        <v>4506</v>
      </c>
      <c r="GD472" s="52" t="s">
        <v>5624</v>
      </c>
      <c r="GI472" s="52" t="s">
        <v>9780</v>
      </c>
      <c r="GN472" s="51" t="s">
        <v>87</v>
      </c>
      <c r="GS472" s="51" t="s">
        <v>715</v>
      </c>
      <c r="GX472" s="52">
        <v>3286141</v>
      </c>
      <c r="HC472" s="52" t="s">
        <v>10360</v>
      </c>
      <c r="HH472" s="51" t="s">
        <v>87</v>
      </c>
      <c r="HR472" s="52" t="s">
        <v>10684</v>
      </c>
      <c r="HW472" s="52">
        <v>1.3599999999999999E-2</v>
      </c>
      <c r="IQ472" s="51" t="s">
        <v>714</v>
      </c>
      <c r="IV472" s="51" t="s">
        <v>670</v>
      </c>
      <c r="JB472" s="52" t="s">
        <v>689</v>
      </c>
      <c r="JF472" s="52" t="s">
        <v>2438</v>
      </c>
      <c r="JK472" s="52" t="s">
        <v>1394</v>
      </c>
      <c r="JP472" s="50" t="s">
        <v>755</v>
      </c>
      <c r="JU472" s="50" t="s">
        <v>695</v>
      </c>
      <c r="KJ472" s="69" t="s">
        <v>812</v>
      </c>
      <c r="KK472" s="69" t="s">
        <v>813</v>
      </c>
      <c r="KL472" s="69" t="s">
        <v>784</v>
      </c>
      <c r="KM472" s="69" t="s">
        <v>814</v>
      </c>
    </row>
    <row r="473" spans="1:299" ht="280.5" thickBot="1">
      <c r="A473" s="51" t="s">
        <v>666</v>
      </c>
      <c r="F473" s="51" t="s">
        <v>184</v>
      </c>
      <c r="P473" s="52" t="s">
        <v>713</v>
      </c>
      <c r="U473" s="51" t="s">
        <v>687</v>
      </c>
      <c r="Z473" s="70" t="s">
        <v>1631</v>
      </c>
      <c r="AA473" s="70" t="s">
        <v>4121</v>
      </c>
      <c r="AB473" s="70" t="s">
        <v>4119</v>
      </c>
      <c r="AC473" s="70" t="s">
        <v>4123</v>
      </c>
      <c r="AE473" s="51" t="s">
        <v>707</v>
      </c>
      <c r="AF473"/>
      <c r="AG473"/>
      <c r="AH473"/>
      <c r="AI473"/>
      <c r="AJ473" s="52">
        <v>100</v>
      </c>
      <c r="AO473" s="52">
        <v>12963.89</v>
      </c>
      <c r="BD473" s="70" t="s">
        <v>7298</v>
      </c>
      <c r="BE473" s="70">
        <v>11.07</v>
      </c>
      <c r="BF473" s="70">
        <v>33.527394000000001</v>
      </c>
      <c r="BG473" s="70">
        <v>-7.6409000000000002</v>
      </c>
      <c r="BI473" s="52" t="s">
        <v>713</v>
      </c>
      <c r="CM473" s="50" t="s">
        <v>771</v>
      </c>
      <c r="CW473" s="51" t="s">
        <v>718</v>
      </c>
      <c r="DL473" s="51" t="s">
        <v>728</v>
      </c>
      <c r="DQ473" s="51" t="s">
        <v>685</v>
      </c>
      <c r="DV473" s="51" t="s">
        <v>683</v>
      </c>
      <c r="EA473" s="52">
        <v>93401.12</v>
      </c>
      <c r="EK473" s="127" t="s">
        <v>704</v>
      </c>
      <c r="EL473" s="70" t="s">
        <v>702</v>
      </c>
      <c r="EU473" s="902" t="s">
        <v>618</v>
      </c>
      <c r="EV473" s="902" t="s">
        <v>1345</v>
      </c>
      <c r="EW473" s="902" t="s">
        <v>3195</v>
      </c>
      <c r="EX473" s="75" t="s">
        <v>3196</v>
      </c>
      <c r="EZ473" s="51" t="s">
        <v>666</v>
      </c>
      <c r="FJ473" s="51" t="s">
        <v>683</v>
      </c>
      <c r="FO473" s="50" t="s">
        <v>5273</v>
      </c>
      <c r="FT473" s="51" t="s">
        <v>2067</v>
      </c>
      <c r="FY473" s="51" t="s">
        <v>714</v>
      </c>
      <c r="GN473" s="52">
        <v>1.89</v>
      </c>
      <c r="GS473" s="52" t="s">
        <v>9964</v>
      </c>
      <c r="HH473" s="52">
        <v>2699</v>
      </c>
      <c r="HM473" s="51" t="s">
        <v>707</v>
      </c>
      <c r="IL473" s="51" t="s">
        <v>749</v>
      </c>
      <c r="IQ473" s="74" t="s">
        <v>11044</v>
      </c>
      <c r="IV473" s="69"/>
      <c r="IW473" s="69" t="s">
        <v>671</v>
      </c>
      <c r="IX473" s="69" t="s">
        <v>672</v>
      </c>
      <c r="IY473" s="69" t="s">
        <v>673</v>
      </c>
      <c r="IZ473" s="69" t="s">
        <v>674</v>
      </c>
      <c r="KJ473" s="70" t="s">
        <v>1359</v>
      </c>
      <c r="KK473" s="70" t="s">
        <v>816</v>
      </c>
      <c r="KL473" s="70" t="s">
        <v>11792</v>
      </c>
      <c r="KM473" s="70" t="s">
        <v>11793</v>
      </c>
    </row>
    <row r="474" spans="1:299" ht="46.5" thickBot="1">
      <c r="A474" s="52" t="s">
        <v>1313</v>
      </c>
      <c r="F474" s="52" t="s">
        <v>1601</v>
      </c>
      <c r="K474" s="51" t="s">
        <v>98</v>
      </c>
      <c r="U474" s="52">
        <v>4481</v>
      </c>
      <c r="Z474" s="50" t="s">
        <v>737</v>
      </c>
      <c r="AE474" s="52" t="s">
        <v>719</v>
      </c>
      <c r="AF474"/>
      <c r="AG474"/>
      <c r="AH474"/>
      <c r="AI474"/>
      <c r="BD474" s="71" t="s">
        <v>7140</v>
      </c>
      <c r="BE474" s="71">
        <v>6.48</v>
      </c>
      <c r="BF474" s="71">
        <v>51.113627999999999</v>
      </c>
      <c r="BG474" s="71">
        <v>16.993943000000002</v>
      </c>
      <c r="BN474" s="51" t="s">
        <v>759</v>
      </c>
      <c r="BS474" s="51" t="s">
        <v>724</v>
      </c>
      <c r="CW474" s="52">
        <v>100</v>
      </c>
      <c r="DL474" s="69" t="s">
        <v>729</v>
      </c>
      <c r="DM474" s="69" t="s">
        <v>730</v>
      </c>
      <c r="DN474" s="69" t="s">
        <v>731</v>
      </c>
      <c r="DO474" s="69" t="s">
        <v>732</v>
      </c>
      <c r="DQ474" s="52" t="s">
        <v>1320</v>
      </c>
      <c r="DV474" s="52" t="s">
        <v>693</v>
      </c>
      <c r="EK474" s="50" t="s">
        <v>705</v>
      </c>
      <c r="EP474" s="51" t="s">
        <v>708</v>
      </c>
      <c r="EU474" s="904"/>
      <c r="EV474" s="904"/>
      <c r="EW474" s="904"/>
      <c r="EX474" s="84" t="s">
        <v>3192</v>
      </c>
      <c r="EZ474" s="52" t="s">
        <v>1607</v>
      </c>
      <c r="FE474" s="50" t="s">
        <v>669</v>
      </c>
      <c r="FJ474" s="52" t="s">
        <v>693</v>
      </c>
      <c r="FT474" s="52" t="s">
        <v>9461</v>
      </c>
      <c r="FY474" s="74" t="s">
        <v>9529</v>
      </c>
      <c r="GD474" s="51" t="s">
        <v>98</v>
      </c>
      <c r="GI474" s="51" t="s">
        <v>98</v>
      </c>
      <c r="GX474" s="51" t="s">
        <v>2067</v>
      </c>
      <c r="HC474" s="51" t="s">
        <v>2069</v>
      </c>
      <c r="HM474" s="52" t="s">
        <v>72</v>
      </c>
      <c r="HR474" s="51" t="s">
        <v>716</v>
      </c>
      <c r="HW474" s="51" t="s">
        <v>666</v>
      </c>
      <c r="IL474" s="52">
        <v>0</v>
      </c>
      <c r="IQ474" s="74" t="s">
        <v>11045</v>
      </c>
      <c r="IV474" s="72" t="s">
        <v>675</v>
      </c>
      <c r="IW474" s="70">
        <v>5543</v>
      </c>
      <c r="IX474" s="70">
        <v>5543</v>
      </c>
      <c r="IY474" s="70">
        <v>1825</v>
      </c>
      <c r="IZ474" s="70">
        <v>1825</v>
      </c>
      <c r="JB474" s="51" t="s">
        <v>683</v>
      </c>
      <c r="JF474" s="51" t="s">
        <v>763</v>
      </c>
      <c r="JK474" s="51" t="s">
        <v>833</v>
      </c>
      <c r="KJ474" s="50" t="s">
        <v>827</v>
      </c>
    </row>
    <row r="475" spans="1:299" ht="264.5" thickBot="1">
      <c r="P475" s="51" t="s">
        <v>714</v>
      </c>
      <c r="AE475"/>
      <c r="AF475"/>
      <c r="AG475"/>
      <c r="AH475"/>
      <c r="AI475"/>
      <c r="AO475" s="51" t="s">
        <v>688</v>
      </c>
      <c r="BD475" s="70" t="s">
        <v>7299</v>
      </c>
      <c r="BE475" s="70">
        <v>52.58</v>
      </c>
      <c r="BF475" s="70">
        <v>50.269789000000003</v>
      </c>
      <c r="BG475" s="70">
        <v>18.997779999999999</v>
      </c>
      <c r="BI475" s="51" t="s">
        <v>714</v>
      </c>
      <c r="BN475" s="52" t="s">
        <v>760</v>
      </c>
      <c r="BS475" s="52" t="s">
        <v>8031</v>
      </c>
      <c r="CW475" s="74" t="s">
        <v>8727</v>
      </c>
      <c r="DL475" s="70" t="s">
        <v>89</v>
      </c>
      <c r="DM475" s="70" t="s">
        <v>8917</v>
      </c>
      <c r="DN475" s="70" t="s">
        <v>8918</v>
      </c>
      <c r="DO475" s="70" t="s">
        <v>8919</v>
      </c>
      <c r="EA475" s="51" t="s">
        <v>688</v>
      </c>
      <c r="EP475" s="52" t="s">
        <v>709</v>
      </c>
      <c r="EU475" s="50" t="s">
        <v>737</v>
      </c>
      <c r="FY475" s="74" t="s">
        <v>9530</v>
      </c>
      <c r="GD475" s="52" t="s">
        <v>5628</v>
      </c>
      <c r="GI475" s="52" t="s">
        <v>35</v>
      </c>
      <c r="GN475" s="51" t="s">
        <v>666</v>
      </c>
      <c r="GS475" s="51" t="s">
        <v>716</v>
      </c>
      <c r="GX475" s="52" t="s">
        <v>10203</v>
      </c>
      <c r="HC475" s="52" t="s">
        <v>420</v>
      </c>
      <c r="HH475" s="51" t="s">
        <v>666</v>
      </c>
      <c r="HR475" s="52" t="s">
        <v>10685</v>
      </c>
      <c r="HW475" s="52" t="s">
        <v>1313</v>
      </c>
      <c r="IQ475" s="74" t="s">
        <v>11046</v>
      </c>
      <c r="IV475" s="73" t="s">
        <v>676</v>
      </c>
      <c r="IW475" s="71">
        <v>0</v>
      </c>
      <c r="IX475" s="71">
        <v>0</v>
      </c>
      <c r="IY475" s="71">
        <v>0</v>
      </c>
      <c r="IZ475" s="71">
        <v>0</v>
      </c>
      <c r="JB475" s="52" t="s">
        <v>690</v>
      </c>
      <c r="JF475" s="52" t="s">
        <v>4910</v>
      </c>
      <c r="JK475" s="52" t="s">
        <v>834</v>
      </c>
      <c r="JP475" s="51" t="s">
        <v>756</v>
      </c>
      <c r="JU475" s="50" t="s">
        <v>696</v>
      </c>
    </row>
    <row r="476" spans="1:299" ht="17" thickBot="1">
      <c r="A476" s="51" t="s">
        <v>667</v>
      </c>
      <c r="F476" s="51" t="s">
        <v>732</v>
      </c>
      <c r="K476" s="50" t="s">
        <v>669</v>
      </c>
      <c r="P476" s="74" t="s">
        <v>4348</v>
      </c>
      <c r="U476" s="51" t="s">
        <v>688</v>
      </c>
      <c r="AE476" s="51" t="s">
        <v>708</v>
      </c>
      <c r="AF476"/>
      <c r="AG476"/>
      <c r="AH476"/>
      <c r="AI476"/>
      <c r="AO476" s="52">
        <v>0.37</v>
      </c>
      <c r="AT476" s="50" t="s">
        <v>721</v>
      </c>
      <c r="AY476" s="50" t="s">
        <v>771</v>
      </c>
      <c r="BD476" s="71" t="s">
        <v>7300</v>
      </c>
      <c r="BE476" s="71">
        <v>240.42</v>
      </c>
      <c r="BF476" s="71">
        <v>44.478701999999998</v>
      </c>
      <c r="BG476" s="71">
        <v>26.106501000000002</v>
      </c>
      <c r="BI476" s="74" t="s">
        <v>7643</v>
      </c>
      <c r="CM476" s="51" t="s">
        <v>772</v>
      </c>
      <c r="DL476" s="50" t="s">
        <v>737</v>
      </c>
      <c r="DQ476" s="51" t="s">
        <v>687</v>
      </c>
      <c r="DV476" s="51" t="s">
        <v>685</v>
      </c>
      <c r="EA476" s="52">
        <v>0</v>
      </c>
      <c r="EZ476" s="51" t="s">
        <v>667</v>
      </c>
      <c r="FJ476" s="51" t="s">
        <v>685</v>
      </c>
      <c r="FO476" s="51" t="s">
        <v>5274</v>
      </c>
      <c r="FT476" s="51" t="s">
        <v>2069</v>
      </c>
      <c r="FY476" s="74" t="s">
        <v>9531</v>
      </c>
      <c r="GN476" s="52" t="s">
        <v>3050</v>
      </c>
      <c r="GS476" s="52" t="s">
        <v>7645</v>
      </c>
      <c r="HH476" s="52" t="s">
        <v>10504</v>
      </c>
      <c r="HM476" s="51" t="s">
        <v>708</v>
      </c>
      <c r="IL476" s="51" t="s">
        <v>750</v>
      </c>
      <c r="IQ476" s="74" t="s">
        <v>11047</v>
      </c>
      <c r="IV476" s="72" t="s">
        <v>677</v>
      </c>
      <c r="IW476" s="70">
        <v>0</v>
      </c>
      <c r="IX476" s="70">
        <v>0</v>
      </c>
      <c r="IY476" s="70">
        <v>0</v>
      </c>
      <c r="IZ476" s="70">
        <v>0</v>
      </c>
      <c r="JP476" s="52" t="s">
        <v>112</v>
      </c>
    </row>
    <row r="477" spans="1:299" ht="17" thickBot="1">
      <c r="A477" s="74" t="s">
        <v>2397</v>
      </c>
      <c r="F477" s="52" t="s">
        <v>2071</v>
      </c>
      <c r="U477" s="52">
        <v>0.35099999999999998</v>
      </c>
      <c r="Z477" s="50" t="s">
        <v>738</v>
      </c>
      <c r="AE477" s="52" t="s">
        <v>709</v>
      </c>
      <c r="AF477"/>
      <c r="AG477"/>
      <c r="AH477"/>
      <c r="AI477"/>
      <c r="AJ477" s="51" t="s">
        <v>707</v>
      </c>
      <c r="BD477" s="70" t="s">
        <v>7301</v>
      </c>
      <c r="BE477" s="70">
        <v>21.6</v>
      </c>
      <c r="BF477" s="70">
        <v>47.664850000000001</v>
      </c>
      <c r="BG477" s="70">
        <v>26.264189999999999</v>
      </c>
      <c r="BN477" s="51" t="s">
        <v>761</v>
      </c>
      <c r="BS477" s="51" t="s">
        <v>716</v>
      </c>
      <c r="CM477" s="52" t="s">
        <v>132</v>
      </c>
      <c r="DQ477" s="52">
        <v>87300</v>
      </c>
      <c r="DV477" s="52" t="s">
        <v>694</v>
      </c>
      <c r="EK477" s="51" t="s">
        <v>706</v>
      </c>
      <c r="EP477" s="51" t="s">
        <v>710</v>
      </c>
      <c r="EZ477" s="52" t="s">
        <v>9033</v>
      </c>
      <c r="FE477" s="51" t="s">
        <v>670</v>
      </c>
      <c r="FJ477" s="52" t="s">
        <v>694</v>
      </c>
      <c r="FO477" s="52" t="s">
        <v>9302</v>
      </c>
      <c r="FY477" s="74" t="s">
        <v>9532</v>
      </c>
      <c r="GD477" s="51" t="s">
        <v>652</v>
      </c>
      <c r="GI477" s="51" t="s">
        <v>3814</v>
      </c>
      <c r="GX477" s="51" t="s">
        <v>2069</v>
      </c>
      <c r="HC477" s="51" t="s">
        <v>183</v>
      </c>
      <c r="HM477" s="52" t="s">
        <v>709</v>
      </c>
      <c r="HR477" s="51" t="s">
        <v>718</v>
      </c>
      <c r="HW477" s="51" t="s">
        <v>667</v>
      </c>
      <c r="IL477" s="52">
        <v>0</v>
      </c>
      <c r="IV477" s="73" t="s">
        <v>678</v>
      </c>
      <c r="IW477" s="71">
        <v>0</v>
      </c>
      <c r="IX477" s="71">
        <v>0</v>
      </c>
      <c r="IY477" s="71">
        <v>0</v>
      </c>
      <c r="IZ477" s="71">
        <v>0</v>
      </c>
      <c r="JB477" s="51" t="s">
        <v>685</v>
      </c>
      <c r="JF477" s="51" t="s">
        <v>764</v>
      </c>
      <c r="JK477" s="51" t="s">
        <v>835</v>
      </c>
      <c r="KJ477" s="51" t="s">
        <v>828</v>
      </c>
    </row>
    <row r="478" spans="1:299" ht="104" thickBot="1">
      <c r="A478" s="74" t="s">
        <v>2398</v>
      </c>
      <c r="P478" s="51" t="s">
        <v>715</v>
      </c>
      <c r="AE478"/>
      <c r="AF478"/>
      <c r="AG478"/>
      <c r="AH478"/>
      <c r="AI478"/>
      <c r="AJ478" s="52" t="s">
        <v>719</v>
      </c>
      <c r="AO478" s="51" t="s">
        <v>98</v>
      </c>
      <c r="BD478" s="50" t="s">
        <v>581</v>
      </c>
      <c r="BI478" s="51" t="s">
        <v>715</v>
      </c>
      <c r="BN478" s="52" t="s">
        <v>7780</v>
      </c>
      <c r="BS478" s="52" t="s">
        <v>6673</v>
      </c>
      <c r="EA478" s="51" t="s">
        <v>98</v>
      </c>
      <c r="EP478" s="52" t="s">
        <v>711</v>
      </c>
      <c r="EU478" s="50" t="s">
        <v>738</v>
      </c>
      <c r="FE478" s="69"/>
      <c r="FF478" s="69" t="s">
        <v>671</v>
      </c>
      <c r="FG478" s="69" t="s">
        <v>672</v>
      </c>
      <c r="FH478" s="69" t="s">
        <v>673</v>
      </c>
      <c r="FI478" s="69" t="s">
        <v>674</v>
      </c>
      <c r="FO478" s="68"/>
      <c r="FT478" s="51" t="s">
        <v>183</v>
      </c>
      <c r="FY478" s="74" t="s">
        <v>9533</v>
      </c>
      <c r="GN478" s="51" t="s">
        <v>667</v>
      </c>
      <c r="GS478" s="51" t="s">
        <v>718</v>
      </c>
      <c r="GX478" s="52" t="s">
        <v>10204</v>
      </c>
      <c r="HC478" s="52">
        <v>15</v>
      </c>
      <c r="HH478" s="51" t="s">
        <v>667</v>
      </c>
      <c r="HR478" s="52">
        <v>100</v>
      </c>
      <c r="HW478" s="52" t="s">
        <v>5783</v>
      </c>
      <c r="IQ478" s="51" t="s">
        <v>715</v>
      </c>
      <c r="IV478" s="50" t="s">
        <v>679</v>
      </c>
      <c r="JB478" s="52" t="s">
        <v>691</v>
      </c>
      <c r="JF478" s="52" t="s">
        <v>765</v>
      </c>
      <c r="JK478" s="74" t="s">
        <v>11443</v>
      </c>
      <c r="JP478" s="50" t="s">
        <v>771</v>
      </c>
      <c r="JU478" s="51" t="s">
        <v>697</v>
      </c>
      <c r="KJ478" s="52" t="s">
        <v>11794</v>
      </c>
    </row>
    <row r="479" spans="1:299" ht="17" thickBot="1">
      <c r="K479" s="51" t="s">
        <v>670</v>
      </c>
      <c r="P479" s="98">
        <v>43862</v>
      </c>
      <c r="U479" s="51" t="s">
        <v>98</v>
      </c>
      <c r="AE479" s="51" t="s">
        <v>710</v>
      </c>
      <c r="AF479"/>
      <c r="AG479"/>
      <c r="AH479"/>
      <c r="AI479"/>
      <c r="AO479" s="52" t="s">
        <v>12222</v>
      </c>
      <c r="AT479" s="51" t="s">
        <v>722</v>
      </c>
      <c r="AY479" s="51" t="s">
        <v>772</v>
      </c>
      <c r="BI479" s="52" t="s">
        <v>7644</v>
      </c>
      <c r="CM479" s="50" t="s">
        <v>1640</v>
      </c>
      <c r="CW479" s="51" t="s">
        <v>707</v>
      </c>
      <c r="DL479" s="50" t="s">
        <v>738</v>
      </c>
      <c r="DQ479" s="51" t="s">
        <v>688</v>
      </c>
      <c r="DV479" s="51" t="s">
        <v>687</v>
      </c>
      <c r="EA479" s="52" t="s">
        <v>3821</v>
      </c>
      <c r="EK479" s="51" t="s">
        <v>707</v>
      </c>
      <c r="EZ479" s="51" t="s">
        <v>98</v>
      </c>
      <c r="FE479" s="72" t="s">
        <v>675</v>
      </c>
      <c r="FF479" s="70">
        <v>6900</v>
      </c>
      <c r="FG479" s="70">
        <v>6900</v>
      </c>
      <c r="FH479" s="70">
        <v>500</v>
      </c>
      <c r="FI479" s="70">
        <v>500</v>
      </c>
      <c r="FJ479" s="51" t="s">
        <v>687</v>
      </c>
      <c r="FO479" s="52" t="s">
        <v>9303</v>
      </c>
      <c r="FY479" s="74" t="s">
        <v>9534</v>
      </c>
      <c r="GD479" s="51" t="s">
        <v>87</v>
      </c>
      <c r="GI479" s="51" t="s">
        <v>87</v>
      </c>
      <c r="GN479" s="52" t="s">
        <v>3579</v>
      </c>
      <c r="GS479" s="52">
        <v>100</v>
      </c>
      <c r="HH479" s="52" t="s">
        <v>10503</v>
      </c>
      <c r="HM479" s="51" t="s">
        <v>710</v>
      </c>
      <c r="IL479" s="51" t="s">
        <v>751</v>
      </c>
      <c r="IQ479" s="52" t="s">
        <v>11048</v>
      </c>
    </row>
    <row r="480" spans="1:299" ht="104" thickBot="1">
      <c r="A480" s="51" t="s">
        <v>98</v>
      </c>
      <c r="K480" s="126"/>
      <c r="L480" s="69" t="s">
        <v>671</v>
      </c>
      <c r="M480" s="69" t="s">
        <v>672</v>
      </c>
      <c r="N480" s="69" t="s">
        <v>673</v>
      </c>
      <c r="O480" s="124" t="s">
        <v>674</v>
      </c>
      <c r="U480" s="52" t="s">
        <v>5436</v>
      </c>
      <c r="Z480" s="51" t="s">
        <v>739</v>
      </c>
      <c r="AE480" s="52" t="s">
        <v>711</v>
      </c>
      <c r="AF480"/>
      <c r="AG480"/>
      <c r="AH480"/>
      <c r="AI480"/>
      <c r="AJ480" s="51" t="s">
        <v>708</v>
      </c>
      <c r="AY480" s="52" t="s">
        <v>132</v>
      </c>
      <c r="BN480" s="51" t="s">
        <v>763</v>
      </c>
      <c r="CW480" s="52" t="s">
        <v>720</v>
      </c>
      <c r="DQ480" s="52">
        <v>0</v>
      </c>
      <c r="DV480" s="52">
        <v>2600</v>
      </c>
      <c r="EK480" s="52" t="s">
        <v>72</v>
      </c>
      <c r="EP480" s="51" t="s">
        <v>712</v>
      </c>
      <c r="FE480" s="73" t="s">
        <v>676</v>
      </c>
      <c r="FF480" s="71">
        <v>0</v>
      </c>
      <c r="FG480" s="71">
        <v>0</v>
      </c>
      <c r="FH480" s="71">
        <v>0</v>
      </c>
      <c r="FI480" s="71">
        <v>0</v>
      </c>
      <c r="FJ480" s="52">
        <v>28.45</v>
      </c>
      <c r="FO480" s="68"/>
      <c r="FT480" s="51" t="s">
        <v>184</v>
      </c>
      <c r="FY480" s="74" t="s">
        <v>9535</v>
      </c>
      <c r="GD480" s="52">
        <v>5.3109999999999997E-2</v>
      </c>
      <c r="GI480" s="52">
        <v>5.8999999999999997E-2</v>
      </c>
      <c r="GX480" s="51" t="s">
        <v>183</v>
      </c>
      <c r="HC480" s="51" t="s">
        <v>184</v>
      </c>
      <c r="HM480" s="52" t="s">
        <v>711</v>
      </c>
      <c r="HW480" s="51" t="s">
        <v>98</v>
      </c>
      <c r="IL480" s="52" t="s">
        <v>752</v>
      </c>
      <c r="JB480" s="51" t="s">
        <v>687</v>
      </c>
      <c r="JF480" s="51" t="s">
        <v>766</v>
      </c>
      <c r="JK480" s="51" t="s">
        <v>836</v>
      </c>
      <c r="JU480" s="50" t="s">
        <v>698</v>
      </c>
      <c r="KJ480" s="50" t="s">
        <v>829</v>
      </c>
    </row>
    <row r="481" spans="1:296" ht="17" thickBot="1">
      <c r="F481" s="50" t="s">
        <v>698</v>
      </c>
      <c r="K481" s="127" t="s">
        <v>675</v>
      </c>
      <c r="L481" s="70">
        <v>3609</v>
      </c>
      <c r="M481" s="70">
        <v>3609</v>
      </c>
      <c r="N481" s="70">
        <v>0</v>
      </c>
      <c r="O481" s="125">
        <v>0</v>
      </c>
      <c r="P481" s="51" t="s">
        <v>716</v>
      </c>
      <c r="Z481" s="52" t="s">
        <v>1354</v>
      </c>
      <c r="AE481"/>
      <c r="AF481"/>
      <c r="AG481"/>
      <c r="AH481"/>
      <c r="AI481"/>
      <c r="AJ481" s="52" t="s">
        <v>709</v>
      </c>
      <c r="AT481" s="51" t="s">
        <v>707</v>
      </c>
      <c r="BD481" s="51" t="s">
        <v>582</v>
      </c>
      <c r="BI481" s="51" t="s">
        <v>716</v>
      </c>
      <c r="BN481" s="52" t="s">
        <v>7781</v>
      </c>
      <c r="EP481" s="52" t="s">
        <v>713</v>
      </c>
      <c r="EU481" s="51" t="s">
        <v>739</v>
      </c>
      <c r="EZ481" s="50" t="s">
        <v>679</v>
      </c>
      <c r="FE481" s="72" t="s">
        <v>677</v>
      </c>
      <c r="FF481" s="70">
        <v>0</v>
      </c>
      <c r="FG481" s="70">
        <v>0</v>
      </c>
      <c r="FH481" s="70">
        <v>0</v>
      </c>
      <c r="FI481" s="70">
        <v>0</v>
      </c>
      <c r="FO481" s="52" t="s">
        <v>9304</v>
      </c>
      <c r="FT481" s="52" t="s">
        <v>124</v>
      </c>
      <c r="FY481" s="74" t="s">
        <v>9536</v>
      </c>
      <c r="GN481" s="51" t="s">
        <v>98</v>
      </c>
      <c r="GX481" s="52">
        <v>3.55</v>
      </c>
      <c r="HC481" s="52" t="s">
        <v>185</v>
      </c>
      <c r="HH481" s="51" t="s">
        <v>98</v>
      </c>
      <c r="IQ481" s="51" t="s">
        <v>716</v>
      </c>
      <c r="IV481" s="51" t="s">
        <v>680</v>
      </c>
      <c r="JB481" s="52">
        <v>4745</v>
      </c>
      <c r="JF481" s="52">
        <v>1.5</v>
      </c>
      <c r="JK481" s="52" t="s">
        <v>11444</v>
      </c>
      <c r="JP481" s="51" t="s">
        <v>772</v>
      </c>
    </row>
    <row r="482" spans="1:296" ht="46.5" thickBot="1">
      <c r="A482" s="50" t="s">
        <v>669</v>
      </c>
      <c r="K482" s="130" t="s">
        <v>676</v>
      </c>
      <c r="L482" s="71">
        <v>264215</v>
      </c>
      <c r="M482" s="71">
        <v>264215</v>
      </c>
      <c r="N482" s="71">
        <v>0</v>
      </c>
      <c r="O482" s="139">
        <v>0</v>
      </c>
      <c r="P482" s="52" t="s">
        <v>717</v>
      </c>
      <c r="AE482" s="51" t="s">
        <v>712</v>
      </c>
      <c r="AF482"/>
      <c r="AG482"/>
      <c r="AH482"/>
      <c r="AI482"/>
      <c r="AT482" s="52" t="s">
        <v>723</v>
      </c>
      <c r="AY482" s="50" t="s">
        <v>1640</v>
      </c>
      <c r="BD482" s="69" t="s">
        <v>583</v>
      </c>
      <c r="BE482" s="69" t="s">
        <v>574</v>
      </c>
      <c r="BI482" s="52" t="s">
        <v>7645</v>
      </c>
      <c r="BS482" s="50" t="s">
        <v>725</v>
      </c>
      <c r="CM482" s="51" t="s">
        <v>1641</v>
      </c>
      <c r="CW482" s="51" t="s">
        <v>708</v>
      </c>
      <c r="DL482" s="51" t="s">
        <v>739</v>
      </c>
      <c r="DQ482" s="51" t="s">
        <v>98</v>
      </c>
      <c r="DV482" s="51" t="s">
        <v>688</v>
      </c>
      <c r="EK482" s="51" t="s">
        <v>708</v>
      </c>
      <c r="EU482" s="52" t="s">
        <v>1354</v>
      </c>
      <c r="FE482" s="73" t="s">
        <v>678</v>
      </c>
      <c r="FF482" s="71">
        <v>0</v>
      </c>
      <c r="FG482" s="71">
        <v>0</v>
      </c>
      <c r="FH482" s="71">
        <v>0</v>
      </c>
      <c r="FI482" s="71">
        <v>0</v>
      </c>
      <c r="FJ482" s="51" t="s">
        <v>688</v>
      </c>
      <c r="FO482" s="68"/>
      <c r="FY482" s="74" t="s">
        <v>9537</v>
      </c>
      <c r="GD482" s="51" t="s">
        <v>666</v>
      </c>
      <c r="GI482" s="51" t="s">
        <v>666</v>
      </c>
      <c r="HM482" s="51" t="s">
        <v>712</v>
      </c>
      <c r="HR482" s="50" t="s">
        <v>721</v>
      </c>
      <c r="HW482" s="50" t="s">
        <v>669</v>
      </c>
      <c r="IL482" s="51" t="s">
        <v>98</v>
      </c>
      <c r="IQ482" s="52" t="s">
        <v>717</v>
      </c>
      <c r="JP482" s="52" t="s">
        <v>773</v>
      </c>
    </row>
    <row r="483" spans="1:296" ht="17" thickBot="1">
      <c r="K483" s="127" t="s">
        <v>677</v>
      </c>
      <c r="L483" s="70">
        <v>0</v>
      </c>
      <c r="M483" s="70">
        <v>0</v>
      </c>
      <c r="N483" s="70">
        <v>0</v>
      </c>
      <c r="O483" s="125">
        <v>0</v>
      </c>
      <c r="Z483" s="50" t="s">
        <v>755</v>
      </c>
      <c r="AE483" s="52" t="s">
        <v>713</v>
      </c>
      <c r="AF483"/>
      <c r="AG483"/>
      <c r="AH483"/>
      <c r="AI483"/>
      <c r="AJ483" s="51" t="s">
        <v>710</v>
      </c>
      <c r="AO483" s="51" t="s">
        <v>681</v>
      </c>
      <c r="BD483" s="70" t="s">
        <v>7303</v>
      </c>
      <c r="BE483" s="70">
        <v>2740</v>
      </c>
      <c r="BN483" s="51" t="s">
        <v>764</v>
      </c>
      <c r="CW483" s="52" t="s">
        <v>709</v>
      </c>
      <c r="DL483" s="52" t="s">
        <v>132</v>
      </c>
      <c r="DQ483" s="52" t="s">
        <v>1321</v>
      </c>
      <c r="DV483" s="52">
        <v>0</v>
      </c>
      <c r="EA483" s="51" t="s">
        <v>681</v>
      </c>
      <c r="EK483" s="52" t="s">
        <v>709</v>
      </c>
      <c r="EP483" s="51" t="s">
        <v>714</v>
      </c>
      <c r="FE483" s="50" t="s">
        <v>679</v>
      </c>
      <c r="FJ483" s="52">
        <v>0</v>
      </c>
      <c r="FO483" s="52" t="s">
        <v>9305</v>
      </c>
      <c r="FT483" s="51" t="s">
        <v>732</v>
      </c>
      <c r="FY483" s="74" t="s">
        <v>9538</v>
      </c>
      <c r="GD483" s="52" t="s">
        <v>2780</v>
      </c>
      <c r="GI483" s="52" t="s">
        <v>4923</v>
      </c>
      <c r="GN483" s="51" t="s">
        <v>3048</v>
      </c>
      <c r="GS483" s="51" t="s">
        <v>707</v>
      </c>
      <c r="GX483" s="51" t="s">
        <v>184</v>
      </c>
      <c r="HC483" s="51" t="s">
        <v>732</v>
      </c>
      <c r="HH483" s="51" t="s">
        <v>660</v>
      </c>
      <c r="HM483" s="52" t="s">
        <v>4720</v>
      </c>
      <c r="IL483" s="52" t="s">
        <v>3961</v>
      </c>
      <c r="IV483" s="51" t="s">
        <v>681</v>
      </c>
      <c r="JB483" s="51" t="s">
        <v>688</v>
      </c>
      <c r="JF483" s="51" t="s">
        <v>767</v>
      </c>
      <c r="JK483" s="51" t="s">
        <v>837</v>
      </c>
      <c r="JU483" s="50" t="s">
        <v>699</v>
      </c>
      <c r="KJ483" s="51" t="s">
        <v>830</v>
      </c>
    </row>
    <row r="484" spans="1:296" ht="17" thickBot="1">
      <c r="F484" s="50" t="s">
        <v>699</v>
      </c>
      <c r="K484" s="130" t="s">
        <v>678</v>
      </c>
      <c r="L484" s="71">
        <v>0</v>
      </c>
      <c r="M484" s="71">
        <v>0</v>
      </c>
      <c r="N484" s="71">
        <v>0</v>
      </c>
      <c r="O484" s="139">
        <v>0</v>
      </c>
      <c r="P484" s="51" t="s">
        <v>718</v>
      </c>
      <c r="U484" s="51" t="s">
        <v>681</v>
      </c>
      <c r="AE484"/>
      <c r="AF484"/>
      <c r="AG484"/>
      <c r="AH484"/>
      <c r="AI484"/>
      <c r="AJ484" s="52" t="s">
        <v>711</v>
      </c>
      <c r="AO484" s="52" t="s">
        <v>2994</v>
      </c>
      <c r="AT484" s="51" t="s">
        <v>708</v>
      </c>
      <c r="BD484" s="71" t="s">
        <v>7304</v>
      </c>
      <c r="BE484" s="71">
        <v>2464</v>
      </c>
      <c r="BI484" s="51" t="s">
        <v>718</v>
      </c>
      <c r="BN484" s="52" t="s">
        <v>3619</v>
      </c>
      <c r="CM484" s="51" t="s">
        <v>1642</v>
      </c>
      <c r="EA484" s="52" t="s">
        <v>3581</v>
      </c>
      <c r="EP484" s="74" t="s">
        <v>2783</v>
      </c>
      <c r="EU484" s="50" t="s">
        <v>755</v>
      </c>
      <c r="EZ484" s="51" t="s">
        <v>680</v>
      </c>
      <c r="FT484" s="52" t="s">
        <v>9462</v>
      </c>
      <c r="FY484" s="74" t="s">
        <v>9539</v>
      </c>
      <c r="GS484" s="52" t="s">
        <v>720</v>
      </c>
      <c r="GX484" s="52" t="s">
        <v>236</v>
      </c>
      <c r="IQ484" s="51" t="s">
        <v>718</v>
      </c>
      <c r="IV484" s="52" t="s">
        <v>1317</v>
      </c>
      <c r="JB484" s="52">
        <v>0</v>
      </c>
      <c r="JF484" s="52">
        <v>1.5</v>
      </c>
      <c r="JK484" s="52" t="s">
        <v>842</v>
      </c>
      <c r="JP484" s="50" t="s">
        <v>774</v>
      </c>
    </row>
    <row r="485" spans="1:296" ht="17" thickBot="1">
      <c r="A485" s="51" t="s">
        <v>670</v>
      </c>
      <c r="K485" s="50" t="s">
        <v>679</v>
      </c>
      <c r="P485" s="52">
        <v>100</v>
      </c>
      <c r="U485" s="52" t="s">
        <v>1322</v>
      </c>
      <c r="AE485" s="51" t="s">
        <v>714</v>
      </c>
      <c r="AF485"/>
      <c r="AG485"/>
      <c r="AH485"/>
      <c r="AI485"/>
      <c r="AT485" s="52" t="s">
        <v>709</v>
      </c>
      <c r="AY485" s="51" t="s">
        <v>1641</v>
      </c>
      <c r="BD485" s="70" t="s">
        <v>7305</v>
      </c>
      <c r="BE485" s="70">
        <v>2139</v>
      </c>
      <c r="BI485" s="52">
        <v>97</v>
      </c>
      <c r="BS485" s="51" t="s">
        <v>726</v>
      </c>
      <c r="CM485" s="52" t="s">
        <v>1643</v>
      </c>
      <c r="CW485" s="51" t="s">
        <v>710</v>
      </c>
      <c r="DL485" s="50" t="s">
        <v>740</v>
      </c>
      <c r="DV485" s="51" t="s">
        <v>98</v>
      </c>
      <c r="EK485" s="51" t="s">
        <v>710</v>
      </c>
      <c r="FJ485" s="51" t="s">
        <v>98</v>
      </c>
      <c r="FO485" s="50" t="s">
        <v>829</v>
      </c>
      <c r="GD485" s="51" t="s">
        <v>667</v>
      </c>
      <c r="GI485" s="51" t="s">
        <v>667</v>
      </c>
      <c r="GN485" s="51" t="s">
        <v>87</v>
      </c>
      <c r="HH485" s="51" t="s">
        <v>87</v>
      </c>
      <c r="HM485" s="51" t="s">
        <v>714</v>
      </c>
      <c r="HR485" s="51" t="s">
        <v>722</v>
      </c>
      <c r="HW485" s="51" t="s">
        <v>670</v>
      </c>
      <c r="IL485" s="50" t="s">
        <v>753</v>
      </c>
      <c r="IQ485" s="52">
        <v>99</v>
      </c>
      <c r="JK485" s="52" t="s">
        <v>838</v>
      </c>
      <c r="KJ485" s="51" t="s">
        <v>831</v>
      </c>
    </row>
    <row r="486" spans="1:296" ht="104" thickBot="1">
      <c r="A486" s="69"/>
      <c r="B486" s="69" t="s">
        <v>671</v>
      </c>
      <c r="C486" s="69" t="s">
        <v>672</v>
      </c>
      <c r="D486" s="69" t="s">
        <v>673</v>
      </c>
      <c r="E486" s="69" t="s">
        <v>674</v>
      </c>
      <c r="Z486" s="51" t="s">
        <v>756</v>
      </c>
      <c r="AE486" s="74" t="s">
        <v>6036</v>
      </c>
      <c r="AF486"/>
      <c r="AG486"/>
      <c r="AH486"/>
      <c r="AI486"/>
      <c r="AJ486" s="51" t="s">
        <v>712</v>
      </c>
      <c r="AO486" s="51" t="s">
        <v>683</v>
      </c>
      <c r="BD486" s="50" t="s">
        <v>587</v>
      </c>
      <c r="BN486" s="51" t="s">
        <v>766</v>
      </c>
      <c r="BS486" s="52" t="s">
        <v>132</v>
      </c>
      <c r="CM486" s="52" t="s">
        <v>2830</v>
      </c>
      <c r="CW486" s="52" t="s">
        <v>711</v>
      </c>
      <c r="DV486" s="52" t="s">
        <v>1613</v>
      </c>
      <c r="EA486" s="51" t="s">
        <v>683</v>
      </c>
      <c r="EK486" s="52" t="s">
        <v>711</v>
      </c>
      <c r="EP486" s="51" t="s">
        <v>715</v>
      </c>
      <c r="EZ486" s="50" t="s">
        <v>695</v>
      </c>
      <c r="FE486" s="51" t="s">
        <v>680</v>
      </c>
      <c r="FJ486" s="52" t="s">
        <v>9176</v>
      </c>
      <c r="FY486" s="51" t="s">
        <v>715</v>
      </c>
      <c r="GD486" s="52" t="s">
        <v>5624</v>
      </c>
      <c r="GI486" s="52" t="s">
        <v>9780</v>
      </c>
      <c r="GN486" s="52">
        <v>2.2799999999999998</v>
      </c>
      <c r="GS486" s="51" t="s">
        <v>708</v>
      </c>
      <c r="GX486" s="51" t="s">
        <v>732</v>
      </c>
      <c r="HH486" s="52">
        <v>3</v>
      </c>
      <c r="HM486" s="74" t="s">
        <v>4723</v>
      </c>
      <c r="HW486" s="69"/>
      <c r="HX486" s="69" t="s">
        <v>671</v>
      </c>
      <c r="HY486" s="69" t="s">
        <v>672</v>
      </c>
      <c r="HZ486" s="69" t="s">
        <v>673</v>
      </c>
      <c r="IA486" s="69" t="s">
        <v>674</v>
      </c>
      <c r="IV486" s="51" t="s">
        <v>683</v>
      </c>
      <c r="JB486" s="51" t="s">
        <v>98</v>
      </c>
      <c r="JF486" s="51" t="s">
        <v>768</v>
      </c>
      <c r="JK486" s="52" t="s">
        <v>844</v>
      </c>
      <c r="JU486" s="51" t="s">
        <v>700</v>
      </c>
      <c r="KJ486" s="52" t="s">
        <v>1394</v>
      </c>
    </row>
    <row r="487" spans="1:296" ht="35" thickBot="1">
      <c r="A487" s="72" t="s">
        <v>675</v>
      </c>
      <c r="B487" s="70">
        <v>6563</v>
      </c>
      <c r="C487" s="70">
        <v>6563</v>
      </c>
      <c r="D487" s="70">
        <v>400</v>
      </c>
      <c r="E487" s="70">
        <v>400</v>
      </c>
      <c r="F487" s="51" t="s">
        <v>700</v>
      </c>
      <c r="U487" s="51" t="s">
        <v>683</v>
      </c>
      <c r="Z487" s="52" t="s">
        <v>112</v>
      </c>
      <c r="AE487"/>
      <c r="AF487"/>
      <c r="AG487"/>
      <c r="AH487"/>
      <c r="AI487"/>
      <c r="AJ487" s="52" t="s">
        <v>713</v>
      </c>
      <c r="AO487" s="52" t="s">
        <v>693</v>
      </c>
      <c r="AT487" s="51" t="s">
        <v>710</v>
      </c>
      <c r="AY487" s="51" t="s">
        <v>1642</v>
      </c>
      <c r="BN487" s="52">
        <v>18000</v>
      </c>
      <c r="CM487" s="52" t="s">
        <v>1644</v>
      </c>
      <c r="DQ487" s="51" t="s">
        <v>681</v>
      </c>
      <c r="EA487" s="52" t="s">
        <v>693</v>
      </c>
      <c r="EP487" s="52" t="s">
        <v>2784</v>
      </c>
      <c r="EU487" s="51" t="s">
        <v>756</v>
      </c>
      <c r="FY487" s="52" t="s">
        <v>9540</v>
      </c>
      <c r="GS487" s="52" t="s">
        <v>709</v>
      </c>
      <c r="GX487" s="52" t="s">
        <v>10205</v>
      </c>
      <c r="HC487" s="50" t="s">
        <v>698</v>
      </c>
      <c r="HR487" s="51" t="s">
        <v>707</v>
      </c>
      <c r="HW487" s="72" t="s">
        <v>675</v>
      </c>
      <c r="HX487" s="70">
        <v>55799</v>
      </c>
      <c r="HY487" s="70">
        <v>55799</v>
      </c>
      <c r="HZ487" s="70">
        <v>426</v>
      </c>
      <c r="IA487" s="70">
        <v>426</v>
      </c>
      <c r="IV487" s="52" t="s">
        <v>690</v>
      </c>
      <c r="JF487" s="52" t="s">
        <v>112</v>
      </c>
      <c r="JK487" s="52" t="s">
        <v>839</v>
      </c>
      <c r="JP487" s="50" t="s">
        <v>775</v>
      </c>
      <c r="JU487" s="69"/>
      <c r="JV487" s="69" t="s">
        <v>701</v>
      </c>
    </row>
    <row r="488" spans="1:296" ht="35" thickBot="1">
      <c r="A488" s="73" t="s">
        <v>676</v>
      </c>
      <c r="B488" s="71">
        <v>88690</v>
      </c>
      <c r="C488" s="71">
        <v>88690</v>
      </c>
      <c r="D488" s="71">
        <v>0</v>
      </c>
      <c r="E488" s="71">
        <v>0</v>
      </c>
      <c r="F488" s="69"/>
      <c r="G488" s="69" t="s">
        <v>701</v>
      </c>
      <c r="K488" s="51" t="s">
        <v>680</v>
      </c>
      <c r="U488" s="52" t="s">
        <v>684</v>
      </c>
      <c r="AE488" s="51" t="s">
        <v>715</v>
      </c>
      <c r="AF488"/>
      <c r="AG488"/>
      <c r="AH488"/>
      <c r="AI488"/>
      <c r="AO488" s="52" t="s">
        <v>684</v>
      </c>
      <c r="AT488" s="52" t="s">
        <v>711</v>
      </c>
      <c r="AY488" s="52" t="s">
        <v>1644</v>
      </c>
      <c r="BS488" s="50" t="s">
        <v>727</v>
      </c>
      <c r="CM488" s="52" t="s">
        <v>1645</v>
      </c>
      <c r="CW488" s="51" t="s">
        <v>712</v>
      </c>
      <c r="DL488" s="51" t="s">
        <v>741</v>
      </c>
      <c r="DQ488" s="52" t="s">
        <v>1322</v>
      </c>
      <c r="EK488" s="51" t="s">
        <v>712</v>
      </c>
      <c r="EU488" s="52" t="s">
        <v>112</v>
      </c>
      <c r="FE488" s="51" t="s">
        <v>681</v>
      </c>
      <c r="FO488" s="51" t="s">
        <v>830</v>
      </c>
      <c r="FT488" s="51" t="s">
        <v>1012</v>
      </c>
      <c r="GD488" s="51" t="s">
        <v>98</v>
      </c>
      <c r="GI488" s="51" t="s">
        <v>98</v>
      </c>
      <c r="GN488" s="51" t="s">
        <v>666</v>
      </c>
      <c r="HH488" s="51" t="s">
        <v>666</v>
      </c>
      <c r="HM488" s="51" t="s">
        <v>715</v>
      </c>
      <c r="HR488" s="52" t="s">
        <v>723</v>
      </c>
      <c r="HW488" s="73" t="s">
        <v>676</v>
      </c>
      <c r="HX488" s="71">
        <v>40324</v>
      </c>
      <c r="HY488" s="71">
        <v>40324</v>
      </c>
      <c r="HZ488" s="71">
        <v>0</v>
      </c>
      <c r="IA488" s="71">
        <v>0</v>
      </c>
      <c r="IL488" s="51" t="s">
        <v>754</v>
      </c>
      <c r="JK488" s="52" t="s">
        <v>840</v>
      </c>
      <c r="JU488" s="72" t="s">
        <v>72</v>
      </c>
      <c r="JV488" s="70" t="s">
        <v>702</v>
      </c>
      <c r="KJ488" s="51" t="s">
        <v>833</v>
      </c>
    </row>
    <row r="489" spans="1:296" ht="58" thickBot="1">
      <c r="A489" s="72" t="s">
        <v>677</v>
      </c>
      <c r="B489" s="70">
        <v>0</v>
      </c>
      <c r="C489" s="70">
        <v>0</v>
      </c>
      <c r="D489" s="70">
        <v>0</v>
      </c>
      <c r="E489" s="70">
        <v>0</v>
      </c>
      <c r="F489" s="72" t="s">
        <v>72</v>
      </c>
      <c r="G489" s="70" t="s">
        <v>702</v>
      </c>
      <c r="P489" s="51" t="s">
        <v>707</v>
      </c>
      <c r="Z489" s="50" t="s">
        <v>771</v>
      </c>
      <c r="AE489" s="52" t="s">
        <v>6037</v>
      </c>
      <c r="AF489"/>
      <c r="AG489"/>
      <c r="AH489"/>
      <c r="AI489"/>
      <c r="AJ489" s="51" t="s">
        <v>714</v>
      </c>
      <c r="AO489" s="52" t="s">
        <v>690</v>
      </c>
      <c r="AY489" s="52" t="s">
        <v>1645</v>
      </c>
      <c r="BD489" s="51" t="s">
        <v>588</v>
      </c>
      <c r="BI489" s="51" t="s">
        <v>707</v>
      </c>
      <c r="BN489" s="51" t="s">
        <v>767</v>
      </c>
      <c r="CM489" s="52" t="s">
        <v>1646</v>
      </c>
      <c r="CW489" s="52" t="s">
        <v>713</v>
      </c>
      <c r="DL489" s="52" t="s">
        <v>2825</v>
      </c>
      <c r="EA489" s="51" t="s">
        <v>685</v>
      </c>
      <c r="EK489" s="52" t="s">
        <v>713</v>
      </c>
      <c r="EP489" s="51" t="s">
        <v>716</v>
      </c>
      <c r="EZ489" s="50" t="s">
        <v>696</v>
      </c>
      <c r="FE489" s="52" t="s">
        <v>1324</v>
      </c>
      <c r="FT489" s="52" t="s">
        <v>3051</v>
      </c>
      <c r="FY489" s="51" t="s">
        <v>716</v>
      </c>
      <c r="GD489" s="52" t="s">
        <v>5629</v>
      </c>
      <c r="GI489" s="52" t="s">
        <v>35</v>
      </c>
      <c r="GN489" s="52" t="s">
        <v>2824</v>
      </c>
      <c r="GS489" s="51" t="s">
        <v>710</v>
      </c>
      <c r="HH489" s="52" t="s">
        <v>1610</v>
      </c>
      <c r="HM489" s="52" t="s">
        <v>4724</v>
      </c>
      <c r="HW489" s="72" t="s">
        <v>677</v>
      </c>
      <c r="HX489" s="70">
        <v>192317</v>
      </c>
      <c r="HY489" s="70">
        <v>192317</v>
      </c>
      <c r="HZ489" s="70">
        <v>0</v>
      </c>
      <c r="IA489" s="70">
        <v>0</v>
      </c>
      <c r="IL489" s="52" t="s">
        <v>3962</v>
      </c>
      <c r="IQ489" s="51" t="s">
        <v>707</v>
      </c>
      <c r="IV489" s="51" t="s">
        <v>685</v>
      </c>
      <c r="JF489" s="51" t="s">
        <v>769</v>
      </c>
      <c r="JK489" s="52" t="s">
        <v>841</v>
      </c>
      <c r="JU489" s="73" t="s">
        <v>703</v>
      </c>
      <c r="JV489" s="71" t="s">
        <v>702</v>
      </c>
      <c r="KJ489" s="52" t="s">
        <v>711</v>
      </c>
    </row>
    <row r="490" spans="1:296" ht="138.5" thickBot="1">
      <c r="A490" s="73" t="s">
        <v>678</v>
      </c>
      <c r="B490" s="71">
        <v>0</v>
      </c>
      <c r="C490" s="71">
        <v>0</v>
      </c>
      <c r="D490" s="71">
        <v>0</v>
      </c>
      <c r="E490" s="71">
        <v>0</v>
      </c>
      <c r="F490" s="73" t="s">
        <v>703</v>
      </c>
      <c r="G490" s="71" t="s">
        <v>702</v>
      </c>
      <c r="K490" s="51" t="s">
        <v>681</v>
      </c>
      <c r="P490" s="52" t="s">
        <v>719</v>
      </c>
      <c r="U490" s="51" t="s">
        <v>685</v>
      </c>
      <c r="AE490"/>
      <c r="AF490"/>
      <c r="AG490"/>
      <c r="AH490"/>
      <c r="AI490"/>
      <c r="AJ490" s="74" t="s">
        <v>6209</v>
      </c>
      <c r="AT490" s="51" t="s">
        <v>714</v>
      </c>
      <c r="AY490" s="52" t="s">
        <v>1646</v>
      </c>
      <c r="BD490" s="69" t="s">
        <v>573</v>
      </c>
      <c r="BE490" s="69" t="s">
        <v>589</v>
      </c>
      <c r="BF490" s="69" t="s">
        <v>590</v>
      </c>
      <c r="BG490" s="69" t="s">
        <v>591</v>
      </c>
      <c r="BH490" s="69" t="s">
        <v>592</v>
      </c>
      <c r="BI490" s="52" t="s">
        <v>720</v>
      </c>
      <c r="CM490" s="52" t="s">
        <v>2454</v>
      </c>
      <c r="DQ490" s="51" t="s">
        <v>683</v>
      </c>
      <c r="DV490" s="51" t="s">
        <v>681</v>
      </c>
      <c r="EA490" s="52" t="s">
        <v>686</v>
      </c>
      <c r="EP490" s="52" t="s">
        <v>717</v>
      </c>
      <c r="EU490" s="50" t="s">
        <v>771</v>
      </c>
      <c r="FJ490" s="51" t="s">
        <v>681</v>
      </c>
      <c r="FO490" s="51" t="s">
        <v>831</v>
      </c>
      <c r="FY490" s="52" t="s">
        <v>717</v>
      </c>
      <c r="GS490" s="52" t="s">
        <v>711</v>
      </c>
      <c r="HC490" s="50" t="s">
        <v>699</v>
      </c>
      <c r="HR490" s="51" t="s">
        <v>708</v>
      </c>
      <c r="HW490" s="73" t="s">
        <v>678</v>
      </c>
      <c r="HX490" s="71">
        <v>0</v>
      </c>
      <c r="HY490" s="71">
        <v>0</v>
      </c>
      <c r="HZ490" s="71">
        <v>0</v>
      </c>
      <c r="IA490" s="71">
        <v>0</v>
      </c>
      <c r="IQ490" s="52" t="s">
        <v>720</v>
      </c>
      <c r="IV490" s="52" t="s">
        <v>694</v>
      </c>
      <c r="JB490" s="51" t="s">
        <v>681</v>
      </c>
      <c r="JF490" s="52" t="s">
        <v>2772</v>
      </c>
      <c r="JK490" s="52" t="s">
        <v>11445</v>
      </c>
      <c r="JP490" s="51" t="s">
        <v>776</v>
      </c>
      <c r="JU490" s="72" t="s">
        <v>704</v>
      </c>
      <c r="JV490" s="70" t="s">
        <v>702</v>
      </c>
    </row>
    <row r="491" spans="1:296" ht="32.5" thickBot="1">
      <c r="A491" s="50" t="s">
        <v>679</v>
      </c>
      <c r="F491" s="72" t="s">
        <v>704</v>
      </c>
      <c r="G491" s="70" t="s">
        <v>702</v>
      </c>
      <c r="K491" s="52" t="s">
        <v>689</v>
      </c>
      <c r="U491" s="52" t="s">
        <v>694</v>
      </c>
      <c r="AE491" s="51" t="s">
        <v>716</v>
      </c>
      <c r="AF491"/>
      <c r="AG491"/>
      <c r="AH491"/>
      <c r="AI491"/>
      <c r="AO491" s="51" t="s">
        <v>685</v>
      </c>
      <c r="AT491" s="74" t="s">
        <v>6421</v>
      </c>
      <c r="AY491" s="52" t="s">
        <v>1648</v>
      </c>
      <c r="BD491" s="70" t="s">
        <v>1836</v>
      </c>
      <c r="BE491" s="70">
        <v>93.67</v>
      </c>
      <c r="BF491" s="70">
        <v>60.67</v>
      </c>
      <c r="BG491" s="70">
        <v>248.53</v>
      </c>
      <c r="BH491" s="70">
        <v>0</v>
      </c>
      <c r="BN491" s="51" t="s">
        <v>768</v>
      </c>
      <c r="BS491" s="51" t="s">
        <v>728</v>
      </c>
      <c r="CW491" s="51" t="s">
        <v>714</v>
      </c>
      <c r="DL491" s="50" t="s">
        <v>743</v>
      </c>
      <c r="DQ491" s="52" t="s">
        <v>693</v>
      </c>
      <c r="DV491" s="52" t="s">
        <v>689</v>
      </c>
      <c r="EK491" s="51" t="s">
        <v>714</v>
      </c>
      <c r="FE491" s="51" t="s">
        <v>683</v>
      </c>
      <c r="FJ491" s="52" t="s">
        <v>692</v>
      </c>
      <c r="FO491" s="52" t="s">
        <v>1394</v>
      </c>
      <c r="FT491" s="51" t="s">
        <v>2066</v>
      </c>
      <c r="GD491" s="51" t="s">
        <v>3814</v>
      </c>
      <c r="GI491" s="51" t="s">
        <v>2822</v>
      </c>
      <c r="GN491" s="51" t="s">
        <v>667</v>
      </c>
      <c r="GX491" s="50" t="s">
        <v>698</v>
      </c>
      <c r="HH491" s="51" t="s">
        <v>667</v>
      </c>
      <c r="HM491" s="51" t="s">
        <v>716</v>
      </c>
      <c r="HR491" s="52" t="s">
        <v>709</v>
      </c>
      <c r="HW491" s="50" t="s">
        <v>679</v>
      </c>
      <c r="IL491" s="50" t="s">
        <v>755</v>
      </c>
      <c r="JB491" s="52" t="s">
        <v>692</v>
      </c>
      <c r="JP491" s="52" t="s">
        <v>777</v>
      </c>
      <c r="JU491" s="50" t="s">
        <v>705</v>
      </c>
      <c r="KJ491" s="51" t="s">
        <v>835</v>
      </c>
    </row>
    <row r="492" spans="1:296" ht="46.5" thickBot="1">
      <c r="F492" s="50" t="s">
        <v>705</v>
      </c>
      <c r="P492" s="51" t="s">
        <v>708</v>
      </c>
      <c r="Z492" s="51" t="s">
        <v>772</v>
      </c>
      <c r="AE492" s="52" t="s">
        <v>5447</v>
      </c>
      <c r="AF492"/>
      <c r="AG492"/>
      <c r="AH492"/>
      <c r="AI492"/>
      <c r="AJ492" s="51" t="s">
        <v>715</v>
      </c>
      <c r="AO492" s="52" t="s">
        <v>691</v>
      </c>
      <c r="BD492" s="71" t="s">
        <v>1837</v>
      </c>
      <c r="BE492" s="71">
        <v>658.18</v>
      </c>
      <c r="BF492" s="71">
        <v>658.18</v>
      </c>
      <c r="BG492" s="71">
        <v>863.86</v>
      </c>
      <c r="BH492" s="71">
        <v>0</v>
      </c>
      <c r="BI492" s="51" t="s">
        <v>708</v>
      </c>
      <c r="BN492" s="52" t="s">
        <v>132</v>
      </c>
      <c r="BS492" s="69" t="s">
        <v>729</v>
      </c>
      <c r="BT492" s="69" t="s">
        <v>730</v>
      </c>
      <c r="BU492" s="69" t="s">
        <v>731</v>
      </c>
      <c r="BV492" s="69" t="s">
        <v>732</v>
      </c>
      <c r="CM492" s="51" t="s">
        <v>1649</v>
      </c>
      <c r="CW492" s="74" t="s">
        <v>8726</v>
      </c>
      <c r="EA492" s="51" t="s">
        <v>687</v>
      </c>
      <c r="EK492" s="74" t="s">
        <v>3381</v>
      </c>
      <c r="EP492" s="51" t="s">
        <v>718</v>
      </c>
      <c r="EZ492" s="51" t="s">
        <v>697</v>
      </c>
      <c r="FE492" s="52" t="s">
        <v>693</v>
      </c>
      <c r="FT492" s="52">
        <v>216000</v>
      </c>
      <c r="FY492" s="51" t="s">
        <v>718</v>
      </c>
      <c r="GN492" s="52" t="s">
        <v>3579</v>
      </c>
      <c r="GS492" s="51" t="s">
        <v>712</v>
      </c>
      <c r="HH492" s="52" t="s">
        <v>10503</v>
      </c>
      <c r="HM492" s="52" t="s">
        <v>717</v>
      </c>
      <c r="IQ492" s="51" t="s">
        <v>708</v>
      </c>
      <c r="IV492" s="51" t="s">
        <v>687</v>
      </c>
      <c r="JK492" s="51" t="s">
        <v>98</v>
      </c>
    </row>
    <row r="493" spans="1:296" ht="160.5" thickBot="1">
      <c r="K493" s="51" t="s">
        <v>683</v>
      </c>
      <c r="P493" s="52" t="s">
        <v>709</v>
      </c>
      <c r="U493" s="51" t="s">
        <v>687</v>
      </c>
      <c r="Z493" s="52" t="s">
        <v>1036</v>
      </c>
      <c r="AE493"/>
      <c r="AF493"/>
      <c r="AG493"/>
      <c r="AH493"/>
      <c r="AI493"/>
      <c r="AJ493" s="52" t="s">
        <v>6210</v>
      </c>
      <c r="AT493" s="51" t="s">
        <v>724</v>
      </c>
      <c r="AY493" s="51" t="s">
        <v>1649</v>
      </c>
      <c r="BD493" s="70" t="s">
        <v>1839</v>
      </c>
      <c r="BE493" s="70">
        <v>126.24</v>
      </c>
      <c r="BF493" s="70">
        <v>0</v>
      </c>
      <c r="BG493" s="70">
        <v>729.26</v>
      </c>
      <c r="BH493" s="70">
        <v>729.26</v>
      </c>
      <c r="BI493" s="52" t="s">
        <v>709</v>
      </c>
      <c r="BS493" s="70" t="s">
        <v>735</v>
      </c>
      <c r="BT493" s="70" t="s">
        <v>736</v>
      </c>
      <c r="BU493" s="70" t="s">
        <v>8032</v>
      </c>
      <c r="BV493" s="70" t="s">
        <v>8033</v>
      </c>
      <c r="CM493" s="52" t="s">
        <v>72</v>
      </c>
      <c r="DQ493" s="51" t="s">
        <v>685</v>
      </c>
      <c r="DV493" s="51" t="s">
        <v>683</v>
      </c>
      <c r="EA493" s="52">
        <v>58784.04</v>
      </c>
      <c r="EP493" s="52">
        <v>100</v>
      </c>
      <c r="EU493" s="51" t="s">
        <v>772</v>
      </c>
      <c r="FE493" s="52" t="s">
        <v>4507</v>
      </c>
      <c r="FJ493" s="51" t="s">
        <v>683</v>
      </c>
      <c r="FO493" s="51" t="s">
        <v>833</v>
      </c>
      <c r="FY493" s="52">
        <v>100</v>
      </c>
      <c r="GD493" s="51" t="s">
        <v>87</v>
      </c>
      <c r="GI493" s="51" t="s">
        <v>87</v>
      </c>
      <c r="GS493" s="52" t="s">
        <v>4720</v>
      </c>
      <c r="HC493" s="51" t="s">
        <v>700</v>
      </c>
      <c r="HR493" s="51" t="s">
        <v>710</v>
      </c>
      <c r="IQ493" s="52" t="s">
        <v>709</v>
      </c>
      <c r="IV493" s="52">
        <v>20414</v>
      </c>
      <c r="JB493" s="51" t="s">
        <v>683</v>
      </c>
      <c r="JK493" s="52" t="s">
        <v>11446</v>
      </c>
      <c r="JP493" s="50" t="s">
        <v>780</v>
      </c>
      <c r="KJ493" s="51" t="s">
        <v>836</v>
      </c>
    </row>
    <row r="494" spans="1:296" ht="160.5" thickBot="1">
      <c r="A494" s="51" t="s">
        <v>680</v>
      </c>
      <c r="K494" s="52" t="s">
        <v>693</v>
      </c>
      <c r="U494" s="52">
        <v>15287</v>
      </c>
      <c r="AE494" s="51" t="s">
        <v>718</v>
      </c>
      <c r="AF494"/>
      <c r="AG494"/>
      <c r="AH494"/>
      <c r="AI494"/>
      <c r="AO494" s="51" t="s">
        <v>687</v>
      </c>
      <c r="AT494" s="52" t="s">
        <v>1400</v>
      </c>
      <c r="AY494" s="52" t="s">
        <v>72</v>
      </c>
      <c r="BD494" s="71" t="s">
        <v>465</v>
      </c>
      <c r="BE494" s="71">
        <v>562.27</v>
      </c>
      <c r="BF494" s="71">
        <v>0</v>
      </c>
      <c r="BG494" s="71">
        <v>4673.8900000000003</v>
      </c>
      <c r="BH494" s="71">
        <v>4673.8900000000003</v>
      </c>
      <c r="BN494" s="51" t="s">
        <v>769</v>
      </c>
      <c r="BS494" s="71" t="s">
        <v>1630</v>
      </c>
      <c r="BT494" s="71" t="s">
        <v>733</v>
      </c>
      <c r="BU494" s="71" t="s">
        <v>8032</v>
      </c>
      <c r="BV494" s="71" t="s">
        <v>8034</v>
      </c>
      <c r="CM494" s="52" t="s">
        <v>73</v>
      </c>
      <c r="CW494" s="51" t="s">
        <v>715</v>
      </c>
      <c r="DL494" s="51" t="s">
        <v>744</v>
      </c>
      <c r="DQ494" s="52" t="s">
        <v>686</v>
      </c>
      <c r="DV494" s="52" t="s">
        <v>684</v>
      </c>
      <c r="EK494" s="51" t="s">
        <v>715</v>
      </c>
      <c r="EU494" s="52" t="s">
        <v>1036</v>
      </c>
      <c r="EZ494" s="50" t="s">
        <v>698</v>
      </c>
      <c r="FE494" s="52" t="s">
        <v>684</v>
      </c>
      <c r="FJ494" s="52" t="s">
        <v>693</v>
      </c>
      <c r="FO494" s="52" t="s">
        <v>711</v>
      </c>
      <c r="FT494" s="51" t="s">
        <v>2067</v>
      </c>
      <c r="GD494" s="52">
        <v>1.5200000000000001E-3</v>
      </c>
      <c r="GI494" s="52">
        <v>5.0900000000000001E-2</v>
      </c>
      <c r="GN494" s="51" t="s">
        <v>98</v>
      </c>
      <c r="GX494" s="50" t="s">
        <v>699</v>
      </c>
      <c r="HC494" s="69"/>
      <c r="HD494" s="69" t="s">
        <v>701</v>
      </c>
      <c r="HH494" s="51" t="s">
        <v>98</v>
      </c>
      <c r="HM494" s="51" t="s">
        <v>718</v>
      </c>
      <c r="HR494" s="52" t="s">
        <v>711</v>
      </c>
      <c r="HW494" s="51" t="s">
        <v>680</v>
      </c>
      <c r="IL494" s="51" t="s">
        <v>756</v>
      </c>
      <c r="JB494" s="52" t="s">
        <v>693</v>
      </c>
      <c r="JF494" s="50" t="s">
        <v>771</v>
      </c>
      <c r="JU494" s="51" t="s">
        <v>706</v>
      </c>
    </row>
    <row r="495" spans="1:296" ht="160.5" thickBot="1">
      <c r="F495" s="51" t="s">
        <v>706</v>
      </c>
      <c r="K495" s="52" t="s">
        <v>684</v>
      </c>
      <c r="P495" s="51" t="s">
        <v>710</v>
      </c>
      <c r="Z495" s="50" t="s">
        <v>774</v>
      </c>
      <c r="AE495" s="52">
        <v>100</v>
      </c>
      <c r="AF495"/>
      <c r="AG495"/>
      <c r="AH495"/>
      <c r="AI495"/>
      <c r="AJ495" s="51" t="s">
        <v>716</v>
      </c>
      <c r="AO495" s="52">
        <v>501.45</v>
      </c>
      <c r="AY495" s="52" t="s">
        <v>73</v>
      </c>
      <c r="BD495" s="70" t="s">
        <v>1840</v>
      </c>
      <c r="BE495" s="70">
        <v>1384.58</v>
      </c>
      <c r="BF495" s="70">
        <v>3514.78</v>
      </c>
      <c r="BG495" s="70">
        <v>9205.9699999999993</v>
      </c>
      <c r="BH495" s="70">
        <v>0</v>
      </c>
      <c r="BI495" s="51" t="s">
        <v>710</v>
      </c>
      <c r="BN495" s="52" t="s">
        <v>770</v>
      </c>
      <c r="BS495" s="70" t="s">
        <v>1630</v>
      </c>
      <c r="BT495" s="70" t="s">
        <v>734</v>
      </c>
      <c r="BU495" s="70" t="s">
        <v>8032</v>
      </c>
      <c r="BV495" s="70" t="s">
        <v>8035</v>
      </c>
      <c r="CW495" s="52" t="s">
        <v>2999</v>
      </c>
      <c r="EA495" s="51" t="s">
        <v>688</v>
      </c>
      <c r="EK495" s="52" t="s">
        <v>3382</v>
      </c>
      <c r="FE495" s="52" t="s">
        <v>690</v>
      </c>
      <c r="FT495" s="52" t="s">
        <v>9463</v>
      </c>
      <c r="GS495" s="51" t="s">
        <v>714</v>
      </c>
      <c r="HC495" s="72" t="s">
        <v>72</v>
      </c>
      <c r="HD495" s="70" t="s">
        <v>702</v>
      </c>
      <c r="HM495" s="52">
        <v>4</v>
      </c>
      <c r="IL495" s="52" t="s">
        <v>112</v>
      </c>
      <c r="IQ495" s="51" t="s">
        <v>710</v>
      </c>
      <c r="IV495" s="51" t="s">
        <v>688</v>
      </c>
      <c r="KJ495" s="51" t="s">
        <v>837</v>
      </c>
    </row>
    <row r="496" spans="1:296" ht="160.5" thickBot="1">
      <c r="A496" s="51" t="s">
        <v>681</v>
      </c>
      <c r="K496" s="52" t="s">
        <v>690</v>
      </c>
      <c r="P496" s="52" t="s">
        <v>711</v>
      </c>
      <c r="U496" s="51" t="s">
        <v>688</v>
      </c>
      <c r="AE496"/>
      <c r="AF496"/>
      <c r="AG496"/>
      <c r="AH496"/>
      <c r="AI496"/>
      <c r="AJ496" s="52" t="s">
        <v>6211</v>
      </c>
      <c r="AT496" s="51" t="s">
        <v>716</v>
      </c>
      <c r="AY496" s="52" t="s">
        <v>704</v>
      </c>
      <c r="BD496" s="71" t="s">
        <v>76</v>
      </c>
      <c r="BE496" s="71">
        <v>2109.17</v>
      </c>
      <c r="BF496" s="71">
        <v>2109.17</v>
      </c>
      <c r="BG496" s="71">
        <v>3347.89</v>
      </c>
      <c r="BH496" s="71">
        <v>0</v>
      </c>
      <c r="BI496" s="52" t="s">
        <v>711</v>
      </c>
      <c r="BS496" s="71" t="s">
        <v>1630</v>
      </c>
      <c r="BT496" s="71" t="s">
        <v>5266</v>
      </c>
      <c r="BU496" s="71" t="s">
        <v>8032</v>
      </c>
      <c r="BV496" s="71" t="s">
        <v>8036</v>
      </c>
      <c r="CM496" s="51" t="s">
        <v>1650</v>
      </c>
      <c r="DL496" s="51" t="s">
        <v>2825</v>
      </c>
      <c r="DQ496" s="51" t="s">
        <v>687</v>
      </c>
      <c r="DV496" s="51" t="s">
        <v>685</v>
      </c>
      <c r="EA496" s="52">
        <v>0</v>
      </c>
      <c r="EU496" s="50" t="s">
        <v>774</v>
      </c>
      <c r="FE496" s="52" t="s">
        <v>1332</v>
      </c>
      <c r="FJ496" s="51" t="s">
        <v>685</v>
      </c>
      <c r="FO496" s="51" t="s">
        <v>835</v>
      </c>
      <c r="GD496" s="51" t="s">
        <v>666</v>
      </c>
      <c r="GI496" s="51" t="s">
        <v>666</v>
      </c>
      <c r="GN496" s="50" t="s">
        <v>679</v>
      </c>
      <c r="GS496" s="74" t="s">
        <v>9963</v>
      </c>
      <c r="HC496" s="73" t="s">
        <v>703</v>
      </c>
      <c r="HD496" s="71" t="s">
        <v>702</v>
      </c>
      <c r="HH496" s="51" t="s">
        <v>2822</v>
      </c>
      <c r="HR496" s="51" t="s">
        <v>714</v>
      </c>
      <c r="HW496" s="51" t="s">
        <v>681</v>
      </c>
      <c r="IQ496" s="52" t="s">
        <v>711</v>
      </c>
      <c r="IV496" s="52">
        <v>0</v>
      </c>
      <c r="JB496" s="51" t="s">
        <v>685</v>
      </c>
      <c r="JP496" s="51" t="s">
        <v>781</v>
      </c>
      <c r="JU496" s="51" t="s">
        <v>707</v>
      </c>
      <c r="KJ496" s="52" t="s">
        <v>842</v>
      </c>
    </row>
    <row r="497" spans="1:296" ht="160.5" thickBot="1">
      <c r="A497" s="52" t="s">
        <v>692</v>
      </c>
      <c r="F497" s="51" t="s">
        <v>707</v>
      </c>
      <c r="K497" s="52" t="s">
        <v>1332</v>
      </c>
      <c r="U497" s="52">
        <v>0.66</v>
      </c>
      <c r="AE497"/>
      <c r="AF497"/>
      <c r="AG497"/>
      <c r="AH497"/>
      <c r="AI497"/>
      <c r="AO497" s="51" t="s">
        <v>688</v>
      </c>
      <c r="AT497" s="52" t="s">
        <v>3383</v>
      </c>
      <c r="BD497" s="70" t="s">
        <v>1692</v>
      </c>
      <c r="BE497" s="70">
        <v>61.04</v>
      </c>
      <c r="BF497" s="70">
        <v>70.430000000000007</v>
      </c>
      <c r="BG497" s="70">
        <v>114.64</v>
      </c>
      <c r="BH497" s="70">
        <v>0</v>
      </c>
      <c r="BS497" s="70" t="s">
        <v>1630</v>
      </c>
      <c r="BT497" s="70" t="s">
        <v>1629</v>
      </c>
      <c r="BU497" s="70" t="s">
        <v>8032</v>
      </c>
      <c r="BV497" s="70" t="s">
        <v>8037</v>
      </c>
      <c r="CM497" s="52" t="s">
        <v>8475</v>
      </c>
      <c r="CW497" s="51" t="s">
        <v>716</v>
      </c>
      <c r="DQ497" s="52">
        <v>329500</v>
      </c>
      <c r="DV497" s="52" t="s">
        <v>686</v>
      </c>
      <c r="EK497" s="51" t="s">
        <v>716</v>
      </c>
      <c r="EP497" s="51" t="s">
        <v>707</v>
      </c>
      <c r="EZ497" s="50" t="s">
        <v>699</v>
      </c>
      <c r="FJ497" s="52" t="s">
        <v>694</v>
      </c>
      <c r="FO497" s="74" t="s">
        <v>9306</v>
      </c>
      <c r="FT497" s="51" t="s">
        <v>2069</v>
      </c>
      <c r="FY497" s="51" t="s">
        <v>707</v>
      </c>
      <c r="GD497" s="52" t="s">
        <v>1609</v>
      </c>
      <c r="GI497" s="52" t="s">
        <v>4923</v>
      </c>
      <c r="GX497" s="51" t="s">
        <v>700</v>
      </c>
      <c r="HC497" s="72" t="s">
        <v>704</v>
      </c>
      <c r="HD497" s="70" t="s">
        <v>702</v>
      </c>
      <c r="HR497" s="74" t="s">
        <v>10683</v>
      </c>
      <c r="HW497" s="52" t="s">
        <v>1317</v>
      </c>
      <c r="IL497" s="50" t="s">
        <v>771</v>
      </c>
      <c r="JB497" s="52" t="s">
        <v>694</v>
      </c>
      <c r="JF497" s="51" t="s">
        <v>772</v>
      </c>
      <c r="JK497" s="50" t="s">
        <v>845</v>
      </c>
      <c r="JU497" s="52" t="s">
        <v>72</v>
      </c>
      <c r="KJ497" s="52" t="s">
        <v>838</v>
      </c>
    </row>
    <row r="498" spans="1:296" ht="160.5" thickBot="1">
      <c r="F498" s="52" t="s">
        <v>72</v>
      </c>
      <c r="P498" s="51" t="s">
        <v>712</v>
      </c>
      <c r="Z498" s="50" t="s">
        <v>775</v>
      </c>
      <c r="AE498"/>
      <c r="AF498"/>
      <c r="AG498"/>
      <c r="AH498"/>
      <c r="AI498"/>
      <c r="AJ498" s="51" t="s">
        <v>718</v>
      </c>
      <c r="AO498" s="52">
        <v>0.64</v>
      </c>
      <c r="AY498" s="51" t="s">
        <v>1650</v>
      </c>
      <c r="BD498" s="71" t="s">
        <v>1846</v>
      </c>
      <c r="BE498" s="71">
        <v>32.18</v>
      </c>
      <c r="BF498" s="71">
        <v>78.25</v>
      </c>
      <c r="BG498" s="71">
        <v>154.93</v>
      </c>
      <c r="BH498" s="71">
        <v>0</v>
      </c>
      <c r="BI498" s="51" t="s">
        <v>712</v>
      </c>
      <c r="BS498" s="71" t="s">
        <v>89</v>
      </c>
      <c r="BT498" s="71" t="s">
        <v>734</v>
      </c>
      <c r="BU498" s="71" t="s">
        <v>8032</v>
      </c>
      <c r="BV498" s="71" t="s">
        <v>8035</v>
      </c>
      <c r="CW498" s="52" t="s">
        <v>717</v>
      </c>
      <c r="DL498" s="51" t="s">
        <v>745</v>
      </c>
      <c r="EA498" s="51" t="s">
        <v>98</v>
      </c>
      <c r="EK498" s="52" t="s">
        <v>3383</v>
      </c>
      <c r="EP498" s="52" t="s">
        <v>719</v>
      </c>
      <c r="FE498" s="51" t="s">
        <v>685</v>
      </c>
      <c r="FY498" s="52" t="s">
        <v>171</v>
      </c>
      <c r="GS498" s="51" t="s">
        <v>715</v>
      </c>
      <c r="GX498" s="69"/>
      <c r="GY498" s="69" t="s">
        <v>701</v>
      </c>
      <c r="HC498" s="50" t="s">
        <v>705</v>
      </c>
      <c r="HH498" s="51" t="s">
        <v>87</v>
      </c>
      <c r="IQ498" s="51" t="s">
        <v>712</v>
      </c>
      <c r="IV498" s="51" t="s">
        <v>98</v>
      </c>
      <c r="JF498" s="52" t="s">
        <v>1036</v>
      </c>
      <c r="JP498" s="51" t="s">
        <v>782</v>
      </c>
      <c r="KJ498" s="52" t="s">
        <v>844</v>
      </c>
    </row>
    <row r="499" spans="1:296" ht="160.5" thickBot="1">
      <c r="A499" s="51" t="s">
        <v>683</v>
      </c>
      <c r="K499" s="51" t="s">
        <v>685</v>
      </c>
      <c r="P499" s="52" t="s">
        <v>713</v>
      </c>
      <c r="U499" s="51" t="s">
        <v>98</v>
      </c>
      <c r="AE499" s="51" t="s">
        <v>707</v>
      </c>
      <c r="AF499"/>
      <c r="AG499"/>
      <c r="AH499"/>
      <c r="AI499"/>
      <c r="AJ499" s="52">
        <v>100</v>
      </c>
      <c r="AY499" s="52" t="s">
        <v>6687</v>
      </c>
      <c r="BD499" s="70" t="s">
        <v>80</v>
      </c>
      <c r="BE499" s="70">
        <v>662.48</v>
      </c>
      <c r="BF499" s="70">
        <v>49.22</v>
      </c>
      <c r="BG499" s="70">
        <v>5486.22</v>
      </c>
      <c r="BH499" s="70">
        <v>5223.6499999999996</v>
      </c>
      <c r="BI499" s="52" t="s">
        <v>713</v>
      </c>
      <c r="BN499" s="51" t="s">
        <v>759</v>
      </c>
      <c r="BS499" s="70" t="s">
        <v>1631</v>
      </c>
      <c r="BT499" s="70" t="s">
        <v>733</v>
      </c>
      <c r="BU499" s="70" t="s">
        <v>8032</v>
      </c>
      <c r="BV499" s="70" t="s">
        <v>8034</v>
      </c>
      <c r="CM499" s="51" t="s">
        <v>1652</v>
      </c>
      <c r="DL499" s="52">
        <v>4.29</v>
      </c>
      <c r="DQ499" s="51" t="s">
        <v>688</v>
      </c>
      <c r="DV499" s="51" t="s">
        <v>687</v>
      </c>
      <c r="EA499" s="52" t="s">
        <v>3822</v>
      </c>
      <c r="EU499" s="50" t="s">
        <v>775</v>
      </c>
      <c r="FE499" s="52" t="s">
        <v>4508</v>
      </c>
      <c r="FJ499" s="51" t="s">
        <v>687</v>
      </c>
      <c r="FO499" s="51" t="s">
        <v>836</v>
      </c>
      <c r="FT499" s="51" t="s">
        <v>183</v>
      </c>
      <c r="GD499" s="51" t="s">
        <v>667</v>
      </c>
      <c r="GI499" s="51" t="s">
        <v>667</v>
      </c>
      <c r="GN499" s="51" t="s">
        <v>680</v>
      </c>
      <c r="GS499" s="52" t="s">
        <v>9964</v>
      </c>
      <c r="GX499" s="72" t="s">
        <v>72</v>
      </c>
      <c r="GY499" s="70" t="s">
        <v>4908</v>
      </c>
      <c r="HH499" s="52">
        <v>2.08</v>
      </c>
      <c r="HM499" s="51" t="s">
        <v>707</v>
      </c>
      <c r="HR499" s="51" t="s">
        <v>724</v>
      </c>
      <c r="HW499" s="51" t="s">
        <v>683</v>
      </c>
      <c r="IQ499" s="52" t="s">
        <v>1337</v>
      </c>
      <c r="IV499" s="52" t="s">
        <v>11225</v>
      </c>
      <c r="JB499" s="51" t="s">
        <v>687</v>
      </c>
      <c r="JP499" s="52" t="s">
        <v>794</v>
      </c>
      <c r="JU499" s="51" t="s">
        <v>708</v>
      </c>
      <c r="KJ499" s="52" t="s">
        <v>839</v>
      </c>
    </row>
    <row r="500" spans="1:296" ht="160.5" thickBot="1">
      <c r="A500" s="52" t="s">
        <v>693</v>
      </c>
      <c r="F500" s="51" t="s">
        <v>708</v>
      </c>
      <c r="K500" s="52" t="s">
        <v>2992</v>
      </c>
      <c r="U500" s="52" t="s">
        <v>5437</v>
      </c>
      <c r="AE500" s="52" t="s">
        <v>720</v>
      </c>
      <c r="AF500"/>
      <c r="AG500"/>
      <c r="AH500"/>
      <c r="AI500"/>
      <c r="AO500" s="51" t="s">
        <v>98</v>
      </c>
      <c r="BD500" s="71" t="s">
        <v>1847</v>
      </c>
      <c r="BE500" s="71">
        <v>3880.27</v>
      </c>
      <c r="BF500" s="71">
        <v>1213.6500000000001</v>
      </c>
      <c r="BG500" s="71">
        <v>70181.33</v>
      </c>
      <c r="BH500" s="71">
        <v>4042.74</v>
      </c>
      <c r="BN500" s="52" t="s">
        <v>760</v>
      </c>
      <c r="BS500" s="71" t="s">
        <v>1631</v>
      </c>
      <c r="BT500" s="71" t="s">
        <v>734</v>
      </c>
      <c r="BU500" s="71" t="s">
        <v>8032</v>
      </c>
      <c r="BV500" s="71" t="s">
        <v>8035</v>
      </c>
      <c r="CM500" s="52">
        <v>10</v>
      </c>
      <c r="CW500" s="51" t="s">
        <v>718</v>
      </c>
      <c r="DQ500" s="52">
        <v>0</v>
      </c>
      <c r="DV500" s="52">
        <v>33000</v>
      </c>
      <c r="EK500" s="51" t="s">
        <v>718</v>
      </c>
      <c r="EP500" s="51" t="s">
        <v>708</v>
      </c>
      <c r="EZ500" s="51" t="s">
        <v>700</v>
      </c>
      <c r="FJ500" s="52">
        <v>2286.79</v>
      </c>
      <c r="FO500" s="52" t="s">
        <v>9307</v>
      </c>
      <c r="FY500" s="51" t="s">
        <v>708</v>
      </c>
      <c r="GD500" s="52" t="s">
        <v>5624</v>
      </c>
      <c r="GI500" s="52" t="s">
        <v>9782</v>
      </c>
      <c r="GX500" s="73" t="s">
        <v>703</v>
      </c>
      <c r="GY500" s="71" t="s">
        <v>4908</v>
      </c>
      <c r="HM500" s="52" t="s">
        <v>719</v>
      </c>
      <c r="HR500" s="52" t="s">
        <v>10684</v>
      </c>
      <c r="HW500" s="52" t="s">
        <v>690</v>
      </c>
      <c r="IL500" s="51" t="s">
        <v>772</v>
      </c>
      <c r="JB500" s="52">
        <v>13719</v>
      </c>
      <c r="JF500" s="50" t="s">
        <v>774</v>
      </c>
      <c r="JK500" s="50" t="s">
        <v>846</v>
      </c>
      <c r="JU500" s="52" t="s">
        <v>709</v>
      </c>
      <c r="KJ500" s="52" t="s">
        <v>840</v>
      </c>
    </row>
    <row r="501" spans="1:296" ht="35" thickBot="1">
      <c r="F501" s="52" t="s">
        <v>709</v>
      </c>
      <c r="P501" s="51" t="s">
        <v>714</v>
      </c>
      <c r="Z501" s="51" t="s">
        <v>776</v>
      </c>
      <c r="AE501"/>
      <c r="AF501"/>
      <c r="AG501"/>
      <c r="AH501"/>
      <c r="AI501"/>
      <c r="AO501" s="52" t="s">
        <v>12223</v>
      </c>
      <c r="AT501" s="50" t="s">
        <v>725</v>
      </c>
      <c r="AY501" s="51" t="s">
        <v>1652</v>
      </c>
      <c r="BD501" s="70" t="s">
        <v>79</v>
      </c>
      <c r="BE501" s="70">
        <v>3448.81</v>
      </c>
      <c r="BF501" s="70">
        <v>907.62</v>
      </c>
      <c r="BG501" s="70">
        <v>8594.77</v>
      </c>
      <c r="BH501" s="70">
        <v>4615.97</v>
      </c>
      <c r="BI501" s="51" t="s">
        <v>714</v>
      </c>
      <c r="BS501" s="50" t="s">
        <v>737</v>
      </c>
      <c r="CW501" s="52">
        <v>100</v>
      </c>
      <c r="DL501" s="51" t="s">
        <v>746</v>
      </c>
      <c r="EK501" s="52">
        <v>100</v>
      </c>
      <c r="EP501" s="52" t="s">
        <v>709</v>
      </c>
      <c r="EZ501" s="69"/>
      <c r="FA501" s="69" t="s">
        <v>701</v>
      </c>
      <c r="FE501" s="51" t="s">
        <v>687</v>
      </c>
      <c r="FT501" s="51" t="s">
        <v>184</v>
      </c>
      <c r="FY501" s="52" t="s">
        <v>171</v>
      </c>
      <c r="GN501" s="51" t="s">
        <v>681</v>
      </c>
      <c r="GS501" s="51" t="s">
        <v>716</v>
      </c>
      <c r="GX501" s="72" t="s">
        <v>704</v>
      </c>
      <c r="GY501" s="70" t="s">
        <v>1806</v>
      </c>
      <c r="HC501" s="51" t="s">
        <v>706</v>
      </c>
      <c r="HH501" s="51" t="s">
        <v>666</v>
      </c>
      <c r="IL501" s="52" t="s">
        <v>1036</v>
      </c>
      <c r="IQ501" s="51" t="s">
        <v>714</v>
      </c>
      <c r="JP501" s="51" t="s">
        <v>784</v>
      </c>
    </row>
    <row r="502" spans="1:296" ht="32.5" thickBot="1">
      <c r="A502" s="51" t="s">
        <v>685</v>
      </c>
      <c r="K502" s="51" t="s">
        <v>687</v>
      </c>
      <c r="P502" s="74" t="s">
        <v>4348</v>
      </c>
      <c r="Z502" s="52" t="s">
        <v>777</v>
      </c>
      <c r="AE502" s="51" t="s">
        <v>708</v>
      </c>
      <c r="AF502"/>
      <c r="AG502"/>
      <c r="AH502"/>
      <c r="AI502"/>
      <c r="AY502" s="52">
        <v>14.25</v>
      </c>
      <c r="BD502" s="71" t="s">
        <v>6707</v>
      </c>
      <c r="BE502" s="71">
        <v>571.03</v>
      </c>
      <c r="BF502" s="71">
        <v>571.03</v>
      </c>
      <c r="BG502" s="71">
        <v>1350.91</v>
      </c>
      <c r="BH502" s="71">
        <v>0</v>
      </c>
      <c r="BI502" s="74" t="s">
        <v>7643</v>
      </c>
      <c r="BN502" s="51" t="s">
        <v>761</v>
      </c>
      <c r="CM502" s="51" t="s">
        <v>1653</v>
      </c>
      <c r="CW502" s="74" t="s">
        <v>8727</v>
      </c>
      <c r="DL502" s="52" t="s">
        <v>168</v>
      </c>
      <c r="DQ502" s="51" t="s">
        <v>98</v>
      </c>
      <c r="DV502" s="51" t="s">
        <v>688</v>
      </c>
      <c r="EU502" s="51" t="s">
        <v>776</v>
      </c>
      <c r="EZ502" s="72" t="s">
        <v>72</v>
      </c>
      <c r="FA502" s="70" t="s">
        <v>702</v>
      </c>
      <c r="FE502" s="52">
        <v>66400</v>
      </c>
      <c r="FJ502" s="51" t="s">
        <v>688</v>
      </c>
      <c r="FO502" s="51" t="s">
        <v>837</v>
      </c>
      <c r="FT502" s="52" t="s">
        <v>124</v>
      </c>
      <c r="GD502" s="51" t="s">
        <v>98</v>
      </c>
      <c r="GI502" s="51" t="s">
        <v>98</v>
      </c>
      <c r="GN502" s="52" t="s">
        <v>3581</v>
      </c>
      <c r="GS502" s="52" t="s">
        <v>7645</v>
      </c>
      <c r="GX502" s="50" t="s">
        <v>725</v>
      </c>
      <c r="HH502" s="52" t="s">
        <v>8912</v>
      </c>
      <c r="HM502" s="51" t="s">
        <v>708</v>
      </c>
      <c r="HR502" s="51" t="s">
        <v>716</v>
      </c>
      <c r="HW502" s="51" t="s">
        <v>685</v>
      </c>
      <c r="IQ502" s="74" t="s">
        <v>11044</v>
      </c>
      <c r="JB502" s="51" t="s">
        <v>688</v>
      </c>
      <c r="JP502" s="52" t="s">
        <v>2090</v>
      </c>
      <c r="JU502" s="51" t="s">
        <v>710</v>
      </c>
      <c r="KJ502" s="51" t="s">
        <v>98</v>
      </c>
    </row>
    <row r="503" spans="1:296" ht="58" thickBot="1">
      <c r="A503" s="52" t="s">
        <v>686</v>
      </c>
      <c r="F503" s="51" t="s">
        <v>710</v>
      </c>
      <c r="K503" s="52">
        <v>678735</v>
      </c>
      <c r="Z503" s="52" t="s">
        <v>778</v>
      </c>
      <c r="AE503" s="52" t="s">
        <v>709</v>
      </c>
      <c r="AF503"/>
      <c r="AG503"/>
      <c r="AH503"/>
      <c r="AI503"/>
      <c r="AJ503" s="51" t="s">
        <v>707</v>
      </c>
      <c r="BD503" s="70" t="s">
        <v>1405</v>
      </c>
      <c r="BE503" s="70">
        <v>100143.46</v>
      </c>
      <c r="BF503" s="70">
        <v>92270.02</v>
      </c>
      <c r="BG503" s="70">
        <v>142136.29999999999</v>
      </c>
      <c r="BH503" s="70">
        <v>15842.82</v>
      </c>
      <c r="BN503" s="52" t="s">
        <v>2438</v>
      </c>
      <c r="CM503" s="52" t="s">
        <v>8476</v>
      </c>
      <c r="DQ503" s="52" t="s">
        <v>1323</v>
      </c>
      <c r="DV503" s="52">
        <v>0</v>
      </c>
      <c r="EA503" s="51" t="s">
        <v>681</v>
      </c>
      <c r="EP503" s="51" t="s">
        <v>710</v>
      </c>
      <c r="EU503" s="52" t="s">
        <v>777</v>
      </c>
      <c r="EZ503" s="73" t="s">
        <v>703</v>
      </c>
      <c r="FA503" s="71" t="s">
        <v>702</v>
      </c>
      <c r="FJ503" s="52">
        <v>0</v>
      </c>
      <c r="FO503" s="52" t="s">
        <v>839</v>
      </c>
      <c r="FY503" s="51" t="s">
        <v>710</v>
      </c>
      <c r="GD503" s="52" t="s">
        <v>5630</v>
      </c>
      <c r="GI503" s="52" t="s">
        <v>35</v>
      </c>
      <c r="HC503" s="51" t="s">
        <v>707</v>
      </c>
      <c r="HM503" s="52" t="s">
        <v>709</v>
      </c>
      <c r="HR503" s="52" t="s">
        <v>717</v>
      </c>
      <c r="HW503" s="52" t="s">
        <v>694</v>
      </c>
      <c r="IL503" s="50" t="s">
        <v>774</v>
      </c>
      <c r="IQ503" s="74" t="s">
        <v>11045</v>
      </c>
      <c r="IV503" s="50" t="s">
        <v>695</v>
      </c>
      <c r="JB503" s="52">
        <v>0</v>
      </c>
      <c r="JF503" s="50" t="s">
        <v>775</v>
      </c>
      <c r="JK503" s="51" t="s">
        <v>847</v>
      </c>
      <c r="JU503" s="52" t="s">
        <v>711</v>
      </c>
    </row>
    <row r="504" spans="1:296" ht="24.5" thickBot="1">
      <c r="F504" s="52" t="s">
        <v>711</v>
      </c>
      <c r="P504" s="51" t="s">
        <v>715</v>
      </c>
      <c r="U504" s="51" t="s">
        <v>681</v>
      </c>
      <c r="AE504"/>
      <c r="AF504"/>
      <c r="AG504"/>
      <c r="AH504"/>
      <c r="AI504"/>
      <c r="AJ504" s="52" t="s">
        <v>720</v>
      </c>
      <c r="AT504" s="51" t="s">
        <v>726</v>
      </c>
      <c r="AY504" s="51" t="s">
        <v>1653</v>
      </c>
      <c r="BD504" s="71" t="s">
        <v>78</v>
      </c>
      <c r="BE504" s="71">
        <v>22.75</v>
      </c>
      <c r="BF504" s="71">
        <v>35.11</v>
      </c>
      <c r="BG504" s="71">
        <v>54.81</v>
      </c>
      <c r="BH504" s="71">
        <v>0</v>
      </c>
      <c r="BI504" s="51" t="s">
        <v>715</v>
      </c>
      <c r="BS504" s="50" t="s">
        <v>738</v>
      </c>
      <c r="DL504" s="51" t="s">
        <v>747</v>
      </c>
      <c r="EA504" s="52" t="s">
        <v>682</v>
      </c>
      <c r="EP504" s="52" t="s">
        <v>711</v>
      </c>
      <c r="EU504" s="52" t="s">
        <v>778</v>
      </c>
      <c r="EZ504" s="72" t="s">
        <v>704</v>
      </c>
      <c r="FA504" s="70" t="s">
        <v>4908</v>
      </c>
      <c r="FE504" s="51" t="s">
        <v>688</v>
      </c>
      <c r="FT504" s="51" t="s">
        <v>732</v>
      </c>
      <c r="FY504" s="52" t="s">
        <v>171</v>
      </c>
      <c r="GN504" s="51" t="s">
        <v>683</v>
      </c>
      <c r="GS504" s="51" t="s">
        <v>718</v>
      </c>
      <c r="HC504" s="52" t="s">
        <v>72</v>
      </c>
      <c r="HH504" s="51" t="s">
        <v>667</v>
      </c>
      <c r="IQ504" s="74" t="s">
        <v>11046</v>
      </c>
      <c r="JK504" s="52" t="s">
        <v>11447</v>
      </c>
      <c r="JP504" s="51" t="s">
        <v>786</v>
      </c>
    </row>
    <row r="505" spans="1:296" ht="17" thickBot="1">
      <c r="A505" s="51" t="s">
        <v>687</v>
      </c>
      <c r="K505" s="51" t="s">
        <v>688</v>
      </c>
      <c r="P505" s="98">
        <v>43862</v>
      </c>
      <c r="U505" s="52" t="s">
        <v>1322</v>
      </c>
      <c r="Z505" s="50" t="s">
        <v>780</v>
      </c>
      <c r="AE505" s="51" t="s">
        <v>710</v>
      </c>
      <c r="AF505"/>
      <c r="AG505"/>
      <c r="AH505"/>
      <c r="AI505"/>
      <c r="AO505" s="51" t="s">
        <v>681</v>
      </c>
      <c r="AT505" s="52" t="s">
        <v>132</v>
      </c>
      <c r="AY505" s="52" t="s">
        <v>6688</v>
      </c>
      <c r="BD505" s="70" t="s">
        <v>1851</v>
      </c>
      <c r="BE505" s="70">
        <v>799.49</v>
      </c>
      <c r="BF505" s="70">
        <v>1147.53</v>
      </c>
      <c r="BG505" s="70">
        <v>2408.09</v>
      </c>
      <c r="BH505" s="70">
        <v>0</v>
      </c>
      <c r="BI505" s="52" t="s">
        <v>7644</v>
      </c>
      <c r="BN505" s="51" t="s">
        <v>763</v>
      </c>
      <c r="CM505" s="51" t="s">
        <v>1655</v>
      </c>
      <c r="DL505" s="52" t="s">
        <v>169</v>
      </c>
      <c r="DV505" s="51" t="s">
        <v>98</v>
      </c>
      <c r="EK505" s="51" t="s">
        <v>707</v>
      </c>
      <c r="EU505" s="52" t="s">
        <v>779</v>
      </c>
      <c r="EZ505" s="50" t="s">
        <v>705</v>
      </c>
      <c r="FE505" s="52">
        <v>0</v>
      </c>
      <c r="FJ505" s="51" t="s">
        <v>98</v>
      </c>
      <c r="FO505" s="51" t="s">
        <v>98</v>
      </c>
      <c r="FT505" s="52" t="s">
        <v>9464</v>
      </c>
      <c r="GD505" s="50" t="s">
        <v>669</v>
      </c>
      <c r="GI505" s="50" t="s">
        <v>669</v>
      </c>
      <c r="GN505" s="52" t="s">
        <v>693</v>
      </c>
      <c r="GS505" s="52">
        <v>100</v>
      </c>
      <c r="GX505" s="51" t="s">
        <v>726</v>
      </c>
      <c r="HH505" s="52" t="s">
        <v>10503</v>
      </c>
      <c r="HM505" s="51" t="s">
        <v>710</v>
      </c>
      <c r="HW505" s="51" t="s">
        <v>687</v>
      </c>
      <c r="IQ505" s="74" t="s">
        <v>11047</v>
      </c>
      <c r="JB505" s="51" t="s">
        <v>98</v>
      </c>
      <c r="JP505" s="52">
        <v>25</v>
      </c>
      <c r="JU505" s="51" t="s">
        <v>712</v>
      </c>
    </row>
    <row r="506" spans="1:296" ht="17" thickBot="1">
      <c r="A506" s="52">
        <v>400</v>
      </c>
      <c r="F506" s="51" t="s">
        <v>712</v>
      </c>
      <c r="K506" s="52">
        <v>0</v>
      </c>
      <c r="AE506" s="52" t="s">
        <v>711</v>
      </c>
      <c r="AF506"/>
      <c r="AG506"/>
      <c r="AH506"/>
      <c r="AI506"/>
      <c r="AJ506" s="51" t="s">
        <v>708</v>
      </c>
      <c r="AO506" s="52" t="s">
        <v>2994</v>
      </c>
      <c r="BD506" s="71" t="s">
        <v>2618</v>
      </c>
      <c r="BE506" s="71">
        <v>38.32</v>
      </c>
      <c r="BF506" s="71">
        <v>78.02</v>
      </c>
      <c r="BG506" s="71">
        <v>197.73</v>
      </c>
      <c r="BH506" s="71">
        <v>0</v>
      </c>
      <c r="BN506" s="52" t="s">
        <v>7782</v>
      </c>
      <c r="CM506" s="52" t="s">
        <v>1656</v>
      </c>
      <c r="CW506" s="51" t="s">
        <v>707</v>
      </c>
      <c r="DV506" s="52" t="s">
        <v>1614</v>
      </c>
      <c r="EA506" s="51" t="s">
        <v>683</v>
      </c>
      <c r="EK506" s="52" t="s">
        <v>719</v>
      </c>
      <c r="EP506" s="51" t="s">
        <v>712</v>
      </c>
      <c r="FJ506" s="52" t="s">
        <v>9177</v>
      </c>
      <c r="FY506" s="51" t="s">
        <v>712</v>
      </c>
      <c r="GX506" s="52" t="s">
        <v>1811</v>
      </c>
      <c r="HC506" s="51" t="s">
        <v>708</v>
      </c>
      <c r="HM506" s="52" t="s">
        <v>711</v>
      </c>
      <c r="HW506" s="52">
        <v>1335</v>
      </c>
      <c r="IL506" s="50" t="s">
        <v>775</v>
      </c>
      <c r="IV506" s="50" t="s">
        <v>696</v>
      </c>
      <c r="JB506" s="52" t="s">
        <v>11958</v>
      </c>
      <c r="JF506" s="51" t="s">
        <v>776</v>
      </c>
      <c r="JK506" s="50" t="s">
        <v>848</v>
      </c>
      <c r="JU506" s="52" t="s">
        <v>713</v>
      </c>
      <c r="KJ506" s="50" t="s">
        <v>845</v>
      </c>
    </row>
    <row r="507" spans="1:296" ht="17" thickBot="1">
      <c r="F507" s="52" t="s">
        <v>713</v>
      </c>
      <c r="P507" s="51" t="s">
        <v>716</v>
      </c>
      <c r="U507" s="51" t="s">
        <v>683</v>
      </c>
      <c r="AE507"/>
      <c r="AF507"/>
      <c r="AG507"/>
      <c r="AH507"/>
      <c r="AI507"/>
      <c r="AJ507" s="52" t="s">
        <v>709</v>
      </c>
      <c r="AT507" s="50" t="s">
        <v>727</v>
      </c>
      <c r="AY507" s="51" t="s">
        <v>1655</v>
      </c>
      <c r="BD507" s="70" t="s">
        <v>576</v>
      </c>
      <c r="BE507" s="70">
        <v>181.25</v>
      </c>
      <c r="BF507" s="70">
        <v>181.25</v>
      </c>
      <c r="BG507" s="70">
        <v>389.11</v>
      </c>
      <c r="BH507" s="70">
        <v>0</v>
      </c>
      <c r="BI507" s="51" t="s">
        <v>716</v>
      </c>
      <c r="BS507" s="51" t="s">
        <v>739</v>
      </c>
      <c r="CM507" s="52" t="s">
        <v>1659</v>
      </c>
      <c r="CW507" s="52" t="s">
        <v>719</v>
      </c>
      <c r="DL507" s="51" t="s">
        <v>748</v>
      </c>
      <c r="DQ507" s="51" t="s">
        <v>681</v>
      </c>
      <c r="EA507" s="52" t="s">
        <v>693</v>
      </c>
      <c r="EP507" s="52" t="s">
        <v>713</v>
      </c>
      <c r="EU507" s="50" t="s">
        <v>780</v>
      </c>
      <c r="FE507" s="51" t="s">
        <v>98</v>
      </c>
      <c r="FY507" s="52" t="s">
        <v>171</v>
      </c>
      <c r="GN507" s="51" t="s">
        <v>685</v>
      </c>
      <c r="HC507" s="52" t="s">
        <v>709</v>
      </c>
      <c r="HH507" s="51" t="s">
        <v>98</v>
      </c>
      <c r="HR507" s="50" t="s">
        <v>725</v>
      </c>
      <c r="IQ507" s="51" t="s">
        <v>715</v>
      </c>
      <c r="JF507" s="52" t="s">
        <v>777</v>
      </c>
      <c r="JP507" s="51" t="s">
        <v>787</v>
      </c>
    </row>
    <row r="508" spans="1:296" ht="17" thickBot="1">
      <c r="A508" s="51" t="s">
        <v>688</v>
      </c>
      <c r="K508" s="51" t="s">
        <v>98</v>
      </c>
      <c r="P508" s="52" t="s">
        <v>717</v>
      </c>
      <c r="U508" s="52" t="s">
        <v>693</v>
      </c>
      <c r="Z508" s="51" t="s">
        <v>781</v>
      </c>
      <c r="AE508" s="51" t="s">
        <v>712</v>
      </c>
      <c r="AF508"/>
      <c r="AG508"/>
      <c r="AH508"/>
      <c r="AI508"/>
      <c r="AO508" s="51" t="s">
        <v>683</v>
      </c>
      <c r="AY508" s="52" t="s">
        <v>1659</v>
      </c>
      <c r="BD508" s="71" t="s">
        <v>2619</v>
      </c>
      <c r="BE508" s="71">
        <v>1023.08</v>
      </c>
      <c r="BF508" s="71">
        <v>1023.08</v>
      </c>
      <c r="BG508" s="71">
        <v>1496.17</v>
      </c>
      <c r="BH508" s="71">
        <v>0</v>
      </c>
      <c r="BI508" s="52" t="s">
        <v>7645</v>
      </c>
      <c r="BN508" s="51" t="s">
        <v>764</v>
      </c>
      <c r="BS508" s="52" t="s">
        <v>1354</v>
      </c>
      <c r="DL508" s="52">
        <v>0</v>
      </c>
      <c r="DQ508" s="52" t="s">
        <v>1324</v>
      </c>
      <c r="EK508" s="51" t="s">
        <v>708</v>
      </c>
      <c r="EZ508" s="51" t="s">
        <v>706</v>
      </c>
      <c r="FE508" s="52" t="s">
        <v>4509</v>
      </c>
      <c r="GD508" s="51" t="s">
        <v>670</v>
      </c>
      <c r="GI508" s="51" t="s">
        <v>670</v>
      </c>
      <c r="GN508" s="52" t="s">
        <v>694</v>
      </c>
      <c r="GX508" s="50" t="s">
        <v>737</v>
      </c>
      <c r="HM508" s="51" t="s">
        <v>712</v>
      </c>
      <c r="HW508" s="51" t="s">
        <v>688</v>
      </c>
      <c r="IQ508" s="52" t="s">
        <v>11049</v>
      </c>
      <c r="JF508" s="52" t="s">
        <v>778</v>
      </c>
      <c r="JP508" s="52">
        <v>90</v>
      </c>
      <c r="JU508" s="51" t="s">
        <v>714</v>
      </c>
    </row>
    <row r="509" spans="1:296" ht="104" thickBot="1">
      <c r="A509" s="52">
        <v>0</v>
      </c>
      <c r="F509" s="51" t="s">
        <v>714</v>
      </c>
      <c r="K509" s="52" t="s">
        <v>2993</v>
      </c>
      <c r="U509" s="52" t="s">
        <v>684</v>
      </c>
      <c r="AE509" s="52" t="s">
        <v>713</v>
      </c>
      <c r="AF509"/>
      <c r="AG509"/>
      <c r="AH509"/>
      <c r="AI509"/>
      <c r="AJ509" s="51" t="s">
        <v>710</v>
      </c>
      <c r="AO509" s="52" t="s">
        <v>693</v>
      </c>
      <c r="BD509" s="70" t="s">
        <v>1854</v>
      </c>
      <c r="BE509" s="70">
        <v>7581.05</v>
      </c>
      <c r="BF509" s="70">
        <v>169.89</v>
      </c>
      <c r="BG509" s="70">
        <v>16284.46</v>
      </c>
      <c r="BH509" s="70">
        <v>15939.36</v>
      </c>
      <c r="BN509" s="52" t="s">
        <v>3619</v>
      </c>
      <c r="CM509" s="51" t="s">
        <v>1660</v>
      </c>
      <c r="CW509" s="51" t="s">
        <v>708</v>
      </c>
      <c r="EA509" s="51" t="s">
        <v>685</v>
      </c>
      <c r="EK509" s="52" t="s">
        <v>709</v>
      </c>
      <c r="EP509" s="51" t="s">
        <v>714</v>
      </c>
      <c r="FO509" s="51" t="s">
        <v>831</v>
      </c>
      <c r="FT509" s="51" t="s">
        <v>1012</v>
      </c>
      <c r="FY509" s="51" t="s">
        <v>714</v>
      </c>
      <c r="GD509" s="69"/>
      <c r="GE509" s="69" t="s">
        <v>671</v>
      </c>
      <c r="GF509" s="69" t="s">
        <v>672</v>
      </c>
      <c r="GG509" s="69" t="s">
        <v>673</v>
      </c>
      <c r="GH509" s="124" t="s">
        <v>674</v>
      </c>
      <c r="GI509" s="69"/>
      <c r="GJ509" s="69" t="s">
        <v>671</v>
      </c>
      <c r="GK509" s="69" t="s">
        <v>672</v>
      </c>
      <c r="GL509" s="69" t="s">
        <v>673</v>
      </c>
      <c r="GM509" s="69" t="s">
        <v>674</v>
      </c>
      <c r="GS509" s="50" t="s">
        <v>721</v>
      </c>
      <c r="HC509" s="51" t="s">
        <v>710</v>
      </c>
      <c r="HH509" s="51" t="s">
        <v>10501</v>
      </c>
      <c r="HM509" s="52" t="s">
        <v>4720</v>
      </c>
      <c r="HW509" s="52">
        <v>0</v>
      </c>
      <c r="IL509" s="51" t="s">
        <v>776</v>
      </c>
      <c r="IV509" s="51" t="s">
        <v>697</v>
      </c>
      <c r="JK509" s="51" t="s">
        <v>849</v>
      </c>
      <c r="JU509" s="74" t="s">
        <v>11546</v>
      </c>
      <c r="KJ509" s="50" t="s">
        <v>846</v>
      </c>
    </row>
    <row r="510" spans="1:296" ht="35" thickBot="1">
      <c r="F510" s="74" t="s">
        <v>2072</v>
      </c>
      <c r="P510" s="51" t="s">
        <v>718</v>
      </c>
      <c r="Z510" s="51" t="s">
        <v>782</v>
      </c>
      <c r="AE510"/>
      <c r="AF510"/>
      <c r="AG510"/>
      <c r="AH510"/>
      <c r="AI510"/>
      <c r="AJ510" s="52" t="s">
        <v>711</v>
      </c>
      <c r="AO510" s="52" t="s">
        <v>684</v>
      </c>
      <c r="AT510" s="51" t="s">
        <v>728</v>
      </c>
      <c r="AY510" s="51" t="s">
        <v>1660</v>
      </c>
      <c r="BD510" s="71" t="s">
        <v>1857</v>
      </c>
      <c r="BE510" s="71">
        <v>12.57</v>
      </c>
      <c r="BF510" s="71">
        <v>113.87</v>
      </c>
      <c r="BG510" s="71">
        <v>729.55</v>
      </c>
      <c r="BH510" s="71">
        <v>475.58</v>
      </c>
      <c r="BI510" s="51" t="s">
        <v>718</v>
      </c>
      <c r="BS510" s="50" t="s">
        <v>755</v>
      </c>
      <c r="CM510" s="52" t="s">
        <v>8477</v>
      </c>
      <c r="CW510" s="52" t="s">
        <v>709</v>
      </c>
      <c r="DL510" s="51" t="s">
        <v>749</v>
      </c>
      <c r="DQ510" s="51" t="s">
        <v>683</v>
      </c>
      <c r="DV510" s="51" t="s">
        <v>681</v>
      </c>
      <c r="EA510" s="52" t="s">
        <v>694</v>
      </c>
      <c r="EP510" s="74" t="s">
        <v>2783</v>
      </c>
      <c r="EU510" s="51" t="s">
        <v>781</v>
      </c>
      <c r="EZ510" s="51" t="s">
        <v>707</v>
      </c>
      <c r="FJ510" s="50" t="s">
        <v>695</v>
      </c>
      <c r="FO510" s="52" t="s">
        <v>9308</v>
      </c>
      <c r="FT510" s="52" t="s">
        <v>3051</v>
      </c>
      <c r="GD510" s="72" t="s">
        <v>675</v>
      </c>
      <c r="GE510" s="70">
        <v>2221.83</v>
      </c>
      <c r="GF510" s="70">
        <v>2221.83</v>
      </c>
      <c r="GG510" s="70">
        <v>0</v>
      </c>
      <c r="GH510" s="125">
        <v>0</v>
      </c>
      <c r="GI510" s="72" t="s">
        <v>675</v>
      </c>
      <c r="GJ510" s="70">
        <v>25841</v>
      </c>
      <c r="GK510" s="70">
        <v>15862</v>
      </c>
      <c r="GL510" s="70">
        <v>12622</v>
      </c>
      <c r="GM510" s="70">
        <v>2643</v>
      </c>
      <c r="GN510" s="51" t="s">
        <v>687</v>
      </c>
      <c r="HC510" s="52" t="s">
        <v>711</v>
      </c>
      <c r="HR510" s="51" t="s">
        <v>726</v>
      </c>
      <c r="IL510" s="52" t="s">
        <v>777</v>
      </c>
      <c r="IQ510" s="51" t="s">
        <v>716</v>
      </c>
      <c r="JB510" s="50" t="s">
        <v>695</v>
      </c>
      <c r="JF510" s="50" t="s">
        <v>780</v>
      </c>
      <c r="JK510" s="69"/>
      <c r="JL510" s="69" t="s">
        <v>850</v>
      </c>
      <c r="JM510" s="69" t="s">
        <v>851</v>
      </c>
      <c r="JP510" s="51" t="s">
        <v>788</v>
      </c>
    </row>
    <row r="511" spans="1:296" ht="48.5" thickBot="1">
      <c r="A511" s="51" t="s">
        <v>98</v>
      </c>
      <c r="P511" s="52">
        <v>100</v>
      </c>
      <c r="U511" s="51" t="s">
        <v>685</v>
      </c>
      <c r="Z511" s="52" t="s">
        <v>796</v>
      </c>
      <c r="AE511" s="51" t="s">
        <v>714</v>
      </c>
      <c r="AF511"/>
      <c r="AG511"/>
      <c r="AH511"/>
      <c r="AI511"/>
      <c r="AO511" s="52" t="s">
        <v>690</v>
      </c>
      <c r="AT511" s="69" t="s">
        <v>729</v>
      </c>
      <c r="AU511" s="69" t="s">
        <v>730</v>
      </c>
      <c r="AV511" s="69" t="s">
        <v>731</v>
      </c>
      <c r="AW511" s="69" t="s">
        <v>732</v>
      </c>
      <c r="AY511" s="52" t="s">
        <v>6689</v>
      </c>
      <c r="BD511" s="70" t="s">
        <v>1859</v>
      </c>
      <c r="BE511" s="70">
        <v>368.4</v>
      </c>
      <c r="BF511" s="70">
        <v>368.4</v>
      </c>
      <c r="BG511" s="70">
        <v>604.32000000000005</v>
      </c>
      <c r="BH511" s="70">
        <v>0</v>
      </c>
      <c r="BI511" s="52">
        <v>97</v>
      </c>
      <c r="BN511" s="51" t="s">
        <v>766</v>
      </c>
      <c r="DL511" s="52">
        <v>1350</v>
      </c>
      <c r="DQ511" s="52" t="s">
        <v>684</v>
      </c>
      <c r="DV511" s="52" t="s">
        <v>1322</v>
      </c>
      <c r="EK511" s="51" t="s">
        <v>710</v>
      </c>
      <c r="EZ511" s="52" t="s">
        <v>72</v>
      </c>
      <c r="FY511" s="51" t="s">
        <v>715</v>
      </c>
      <c r="GD511" s="73" t="s">
        <v>676</v>
      </c>
      <c r="GE511" s="71">
        <v>126224.48</v>
      </c>
      <c r="GF511" s="71">
        <v>126224.48</v>
      </c>
      <c r="GG511" s="71">
        <v>0</v>
      </c>
      <c r="GH511" s="139">
        <v>0</v>
      </c>
      <c r="GI511" s="73" t="s">
        <v>676</v>
      </c>
      <c r="GJ511" s="71">
        <v>9694</v>
      </c>
      <c r="GK511" s="71">
        <v>9694</v>
      </c>
      <c r="GL511" s="71">
        <v>0</v>
      </c>
      <c r="GM511" s="71">
        <v>0</v>
      </c>
      <c r="GN511" s="52">
        <v>3938.34</v>
      </c>
      <c r="GX511" s="50" t="s">
        <v>738</v>
      </c>
      <c r="HH511" s="51" t="s">
        <v>87</v>
      </c>
      <c r="HM511" s="51" t="s">
        <v>714</v>
      </c>
      <c r="HR511" s="52" t="s">
        <v>132</v>
      </c>
      <c r="HW511" s="51" t="s">
        <v>98</v>
      </c>
      <c r="IQ511" s="52" t="s">
        <v>717</v>
      </c>
      <c r="IV511" s="51" t="s">
        <v>1012</v>
      </c>
      <c r="JK511" s="72" t="s">
        <v>101</v>
      </c>
      <c r="JL511" s="70" t="s">
        <v>11448</v>
      </c>
      <c r="JM511" s="70" t="s">
        <v>11449</v>
      </c>
      <c r="JP511" s="52">
        <v>0</v>
      </c>
      <c r="JU511" s="51" t="s">
        <v>715</v>
      </c>
    </row>
    <row r="512" spans="1:296" ht="80.5" thickBot="1">
      <c r="A512" s="52" t="s">
        <v>2403</v>
      </c>
      <c r="F512" s="51" t="s">
        <v>715</v>
      </c>
      <c r="U512" s="52" t="s">
        <v>694</v>
      </c>
      <c r="AE512" s="74" t="s">
        <v>6036</v>
      </c>
      <c r="AF512"/>
      <c r="AG512"/>
      <c r="AH512"/>
      <c r="AI512"/>
      <c r="AJ512" s="51" t="s">
        <v>712</v>
      </c>
      <c r="AT512" s="902" t="s">
        <v>618</v>
      </c>
      <c r="AU512" s="902" t="s">
        <v>1019</v>
      </c>
      <c r="AV512" s="902" t="s">
        <v>3383</v>
      </c>
      <c r="AW512" s="120" t="s">
        <v>6422</v>
      </c>
      <c r="BD512" s="71" t="s">
        <v>1407</v>
      </c>
      <c r="BE512" s="71">
        <v>6819.6</v>
      </c>
      <c r="BF512" s="71">
        <v>7186.5</v>
      </c>
      <c r="BG512" s="71">
        <v>10188.379999999999</v>
      </c>
      <c r="BH512" s="71">
        <v>511.39</v>
      </c>
      <c r="BN512" s="52">
        <v>5000</v>
      </c>
      <c r="CW512" s="51" t="s">
        <v>710</v>
      </c>
      <c r="EA512" s="51" t="s">
        <v>687</v>
      </c>
      <c r="EK512" s="52" t="s">
        <v>711</v>
      </c>
      <c r="EP512" s="51" t="s">
        <v>715</v>
      </c>
      <c r="EU512" s="51" t="s">
        <v>782</v>
      </c>
      <c r="FE512" s="50" t="s">
        <v>695</v>
      </c>
      <c r="FO512" s="51" t="s">
        <v>833</v>
      </c>
      <c r="FT512" s="51" t="s">
        <v>2066</v>
      </c>
      <c r="GD512" s="72" t="s">
        <v>677</v>
      </c>
      <c r="GE512" s="70">
        <v>9710.15</v>
      </c>
      <c r="GF512" s="70">
        <v>9710.15</v>
      </c>
      <c r="GG512" s="70">
        <v>0</v>
      </c>
      <c r="GH512" s="125">
        <v>0</v>
      </c>
      <c r="GI512" s="72" t="s">
        <v>677</v>
      </c>
      <c r="GJ512" s="70">
        <v>0</v>
      </c>
      <c r="GK512" s="70">
        <v>0</v>
      </c>
      <c r="GL512" s="70">
        <v>0</v>
      </c>
      <c r="GM512" s="70">
        <v>0</v>
      </c>
      <c r="GS512" s="51" t="s">
        <v>722</v>
      </c>
      <c r="HC512" s="51" t="s">
        <v>712</v>
      </c>
      <c r="HH512" s="52">
        <v>2.33E-3</v>
      </c>
      <c r="HM512" s="74" t="s">
        <v>4723</v>
      </c>
      <c r="IL512" s="50" t="s">
        <v>780</v>
      </c>
      <c r="IV512" s="52" t="s">
        <v>3051</v>
      </c>
      <c r="JU512" s="52" t="s">
        <v>11547</v>
      </c>
      <c r="KJ512" s="51" t="s">
        <v>847</v>
      </c>
    </row>
    <row r="513" spans="1:298" ht="73" thickBot="1">
      <c r="F513" s="52" t="s">
        <v>2073</v>
      </c>
      <c r="K513" s="51" t="s">
        <v>681</v>
      </c>
      <c r="Z513" s="51" t="s">
        <v>784</v>
      </c>
      <c r="AE513"/>
      <c r="AF513"/>
      <c r="AG513"/>
      <c r="AH513"/>
      <c r="AI513"/>
      <c r="AJ513" s="52" t="s">
        <v>713</v>
      </c>
      <c r="AO513" s="51" t="s">
        <v>685</v>
      </c>
      <c r="AT513" s="904"/>
      <c r="AU513" s="904"/>
      <c r="AV513" s="904"/>
      <c r="AW513" s="84" t="s">
        <v>6421</v>
      </c>
      <c r="BD513" s="70" t="s">
        <v>1861</v>
      </c>
      <c r="BE513" s="70">
        <v>267.45999999999998</v>
      </c>
      <c r="BF513" s="70">
        <v>283.25</v>
      </c>
      <c r="BG513" s="70">
        <v>1112.97</v>
      </c>
      <c r="BH513" s="70">
        <v>0</v>
      </c>
      <c r="BS513" s="51" t="s">
        <v>756</v>
      </c>
      <c r="CW513" s="52" t="s">
        <v>711</v>
      </c>
      <c r="DL513" s="51" t="s">
        <v>750</v>
      </c>
      <c r="DQ513" s="51" t="s">
        <v>685</v>
      </c>
      <c r="DV513" s="51" t="s">
        <v>683</v>
      </c>
      <c r="EA513" s="52">
        <v>31207.35</v>
      </c>
      <c r="EP513" s="52" t="s">
        <v>2784</v>
      </c>
      <c r="EU513" s="52" t="s">
        <v>796</v>
      </c>
      <c r="EZ513" s="51" t="s">
        <v>708</v>
      </c>
      <c r="FJ513" s="50" t="s">
        <v>696</v>
      </c>
      <c r="FO513" s="52" t="s">
        <v>711</v>
      </c>
      <c r="FT513" s="52">
        <v>264700</v>
      </c>
      <c r="FY513" s="51" t="s">
        <v>716</v>
      </c>
      <c r="GD513" s="73" t="s">
        <v>678</v>
      </c>
      <c r="GE513" s="71">
        <v>13812.32</v>
      </c>
      <c r="GF513" s="71">
        <v>13812.32</v>
      </c>
      <c r="GG513" s="71">
        <v>0</v>
      </c>
      <c r="GH513" s="139">
        <v>0</v>
      </c>
      <c r="GI513" s="73" t="s">
        <v>678</v>
      </c>
      <c r="GJ513" s="71">
        <v>0</v>
      </c>
      <c r="GK513" s="71">
        <v>0</v>
      </c>
      <c r="GL513" s="71">
        <v>0</v>
      </c>
      <c r="GM513" s="71">
        <v>0</v>
      </c>
      <c r="GN513" s="51" t="s">
        <v>688</v>
      </c>
      <c r="HC513" s="52" t="s">
        <v>713</v>
      </c>
      <c r="HR513" s="50" t="s">
        <v>727</v>
      </c>
      <c r="IQ513" s="51" t="s">
        <v>718</v>
      </c>
      <c r="JB513" s="50" t="s">
        <v>696</v>
      </c>
      <c r="JF513" s="51" t="s">
        <v>781</v>
      </c>
      <c r="JP513" s="51" t="s">
        <v>789</v>
      </c>
      <c r="KJ513" s="52" t="s">
        <v>4708</v>
      </c>
    </row>
    <row r="514" spans="1:298" ht="280.5" thickBot="1">
      <c r="K514" s="52" t="s">
        <v>1317</v>
      </c>
      <c r="U514" s="51" t="s">
        <v>687</v>
      </c>
      <c r="Z514" s="52" t="s">
        <v>797</v>
      </c>
      <c r="AE514" s="51" t="s">
        <v>715</v>
      </c>
      <c r="AF514"/>
      <c r="AG514"/>
      <c r="AH514"/>
      <c r="AI514"/>
      <c r="AO514" s="52" t="s">
        <v>691</v>
      </c>
      <c r="AT514" s="71" t="s">
        <v>695</v>
      </c>
      <c r="AU514" s="71" t="s">
        <v>1019</v>
      </c>
      <c r="AV514" s="71" t="s">
        <v>6423</v>
      </c>
      <c r="AW514" s="71" t="s">
        <v>6424</v>
      </c>
      <c r="BD514" s="71" t="s">
        <v>1862</v>
      </c>
      <c r="BE514" s="71">
        <v>1376.06</v>
      </c>
      <c r="BF514" s="71">
        <v>1699.37</v>
      </c>
      <c r="BG514" s="71">
        <v>5935.01</v>
      </c>
      <c r="BH514" s="71">
        <v>43.87</v>
      </c>
      <c r="BN514" s="51" t="s">
        <v>767</v>
      </c>
      <c r="BS514" s="52" t="s">
        <v>112</v>
      </c>
      <c r="CM514" s="50" t="s">
        <v>774</v>
      </c>
      <c r="DL514" s="52">
        <v>13136.12</v>
      </c>
      <c r="DQ514" s="52" t="s">
        <v>691</v>
      </c>
      <c r="DV514" s="52" t="s">
        <v>684</v>
      </c>
      <c r="EK514" s="51" t="s">
        <v>712</v>
      </c>
      <c r="EZ514" s="52" t="s">
        <v>709</v>
      </c>
      <c r="FY514" s="52" t="s">
        <v>171</v>
      </c>
      <c r="GD514" s="50" t="s">
        <v>679</v>
      </c>
      <c r="GI514" s="50" t="s">
        <v>679</v>
      </c>
      <c r="GN514" s="52">
        <v>0</v>
      </c>
      <c r="GS514" s="51" t="s">
        <v>707</v>
      </c>
      <c r="GX514" s="51" t="s">
        <v>739</v>
      </c>
      <c r="HH514" s="51" t="s">
        <v>666</v>
      </c>
      <c r="HM514" s="51" t="s">
        <v>715</v>
      </c>
      <c r="IQ514" s="52">
        <v>99</v>
      </c>
      <c r="IV514" s="51" t="s">
        <v>2066</v>
      </c>
      <c r="JP514" s="52" t="s">
        <v>5270</v>
      </c>
      <c r="JU514" s="51" t="s">
        <v>716</v>
      </c>
    </row>
    <row r="515" spans="1:298" ht="17" thickBot="1">
      <c r="F515" s="51" t="s">
        <v>716</v>
      </c>
      <c r="P515" s="51" t="s">
        <v>707</v>
      </c>
      <c r="U515" s="52">
        <v>22872</v>
      </c>
      <c r="AE515" s="52" t="s">
        <v>6037</v>
      </c>
      <c r="AF515"/>
      <c r="AG515"/>
      <c r="AH515"/>
      <c r="AI515"/>
      <c r="AJ515" s="51" t="s">
        <v>714</v>
      </c>
      <c r="AT515" s="50" t="s">
        <v>737</v>
      </c>
      <c r="AY515" s="50" t="s">
        <v>774</v>
      </c>
      <c r="BD515" s="70" t="s">
        <v>1863</v>
      </c>
      <c r="BE515" s="70">
        <v>257.70999999999998</v>
      </c>
      <c r="BF515" s="70">
        <v>239.67</v>
      </c>
      <c r="BG515" s="70">
        <v>2834.76</v>
      </c>
      <c r="BH515" s="70">
        <v>1433.69</v>
      </c>
      <c r="BI515" s="50" t="s">
        <v>721</v>
      </c>
      <c r="CW515" s="51" t="s">
        <v>712</v>
      </c>
      <c r="EA515" s="51" t="s">
        <v>688</v>
      </c>
      <c r="EK515" s="52" t="s">
        <v>713</v>
      </c>
      <c r="EP515" s="51" t="s">
        <v>716</v>
      </c>
      <c r="EU515" s="51" t="s">
        <v>784</v>
      </c>
      <c r="FE515" s="50" t="s">
        <v>696</v>
      </c>
      <c r="FO515" s="51" t="s">
        <v>835</v>
      </c>
      <c r="FT515" s="51" t="s">
        <v>2067</v>
      </c>
      <c r="GS515" s="52" t="s">
        <v>3384</v>
      </c>
      <c r="GX515" s="52" t="s">
        <v>1354</v>
      </c>
      <c r="HC515" s="51" t="s">
        <v>714</v>
      </c>
      <c r="HH515" s="52" t="s">
        <v>1609</v>
      </c>
      <c r="HM515" s="52" t="s">
        <v>4725</v>
      </c>
      <c r="HW515" s="50" t="s">
        <v>695</v>
      </c>
      <c r="IL515" s="51" t="s">
        <v>781</v>
      </c>
      <c r="IV515" s="52">
        <v>21980</v>
      </c>
      <c r="JF515" s="51" t="s">
        <v>782</v>
      </c>
      <c r="JU515" s="52" t="s">
        <v>717</v>
      </c>
      <c r="KJ515" s="50" t="s">
        <v>848</v>
      </c>
    </row>
    <row r="516" spans="1:298" ht="17" thickBot="1">
      <c r="A516" s="51" t="s">
        <v>681</v>
      </c>
      <c r="F516" s="52" t="s">
        <v>717</v>
      </c>
      <c r="K516" s="51" t="s">
        <v>683</v>
      </c>
      <c r="P516" s="52" t="s">
        <v>720</v>
      </c>
      <c r="Z516" s="51" t="s">
        <v>786</v>
      </c>
      <c r="AE516"/>
      <c r="AF516"/>
      <c r="AG516"/>
      <c r="AH516"/>
      <c r="AI516"/>
      <c r="AJ516" s="74" t="s">
        <v>6209</v>
      </c>
      <c r="AO516" s="51" t="s">
        <v>687</v>
      </c>
      <c r="BD516" s="71" t="s">
        <v>1864</v>
      </c>
      <c r="BE516" s="71">
        <v>1.45</v>
      </c>
      <c r="BF516" s="71">
        <v>0</v>
      </c>
      <c r="BG516" s="71">
        <v>51.21</v>
      </c>
      <c r="BH516" s="71">
        <v>51.2</v>
      </c>
      <c r="BN516" s="51" t="s">
        <v>768</v>
      </c>
      <c r="BS516" s="50" t="s">
        <v>771</v>
      </c>
      <c r="CW516" s="52" t="s">
        <v>713</v>
      </c>
      <c r="DL516" s="51" t="s">
        <v>751</v>
      </c>
      <c r="DQ516" s="51" t="s">
        <v>687</v>
      </c>
      <c r="DV516" s="51" t="s">
        <v>685</v>
      </c>
      <c r="EA516" s="52">
        <v>0</v>
      </c>
      <c r="EP516" s="52" t="s">
        <v>717</v>
      </c>
      <c r="EU516" s="52" t="s">
        <v>797</v>
      </c>
      <c r="EZ516" s="51" t="s">
        <v>710</v>
      </c>
      <c r="FJ516" s="51" t="s">
        <v>697</v>
      </c>
      <c r="FO516" s="74" t="s">
        <v>9309</v>
      </c>
      <c r="FT516" s="52" t="s">
        <v>9461</v>
      </c>
      <c r="FY516" s="51" t="s">
        <v>718</v>
      </c>
      <c r="GN516" s="51" t="s">
        <v>98</v>
      </c>
      <c r="HC516" s="52" t="s">
        <v>1338</v>
      </c>
      <c r="HR516" s="51" t="s">
        <v>728</v>
      </c>
      <c r="JB516" s="51" t="s">
        <v>697</v>
      </c>
      <c r="JF516" s="52" t="s">
        <v>783</v>
      </c>
      <c r="JP516" s="51" t="s">
        <v>790</v>
      </c>
    </row>
    <row r="517" spans="1:298" ht="46.5" thickBot="1">
      <c r="A517" s="52" t="s">
        <v>682</v>
      </c>
      <c r="K517" s="52" t="s">
        <v>690</v>
      </c>
      <c r="U517" s="51" t="s">
        <v>688</v>
      </c>
      <c r="Z517" s="52">
        <v>5</v>
      </c>
      <c r="AE517" s="51" t="s">
        <v>716</v>
      </c>
      <c r="AF517"/>
      <c r="AG517"/>
      <c r="AH517"/>
      <c r="AI517"/>
      <c r="AO517" s="52">
        <v>180.28</v>
      </c>
      <c r="BD517" s="70" t="s">
        <v>1868</v>
      </c>
      <c r="BE517" s="70">
        <v>8835.69</v>
      </c>
      <c r="BF517" s="70">
        <v>1272.29</v>
      </c>
      <c r="BG517" s="70">
        <v>31314.37</v>
      </c>
      <c r="BH517" s="70">
        <v>27836.71</v>
      </c>
      <c r="BN517" s="52" t="s">
        <v>132</v>
      </c>
      <c r="CM517" s="50" t="s">
        <v>775</v>
      </c>
      <c r="DL517" s="52" t="s">
        <v>752</v>
      </c>
      <c r="DQ517" s="52">
        <v>45800</v>
      </c>
      <c r="DV517" s="52" t="s">
        <v>686</v>
      </c>
      <c r="EK517" s="51" t="s">
        <v>714</v>
      </c>
      <c r="EZ517" s="52" t="s">
        <v>711</v>
      </c>
      <c r="GD517" s="51" t="s">
        <v>680</v>
      </c>
      <c r="GI517" s="51" t="s">
        <v>680</v>
      </c>
      <c r="GN517" s="52" t="s">
        <v>3582</v>
      </c>
      <c r="GS517" s="51" t="s">
        <v>708</v>
      </c>
      <c r="GX517" s="50" t="s">
        <v>755</v>
      </c>
      <c r="HC517" s="74" t="s">
        <v>10361</v>
      </c>
      <c r="HH517" s="51" t="s">
        <v>667</v>
      </c>
      <c r="HM517" s="51" t="s">
        <v>716</v>
      </c>
      <c r="HR517" s="69" t="s">
        <v>729</v>
      </c>
      <c r="HS517" s="69" t="s">
        <v>730</v>
      </c>
      <c r="HT517" s="69" t="s">
        <v>731</v>
      </c>
      <c r="HU517" s="69" t="s">
        <v>732</v>
      </c>
      <c r="IL517" s="51" t="s">
        <v>782</v>
      </c>
      <c r="IV517" s="51" t="s">
        <v>2067</v>
      </c>
      <c r="JP517" s="52" t="s">
        <v>5271</v>
      </c>
      <c r="JU517" s="51" t="s">
        <v>718</v>
      </c>
    </row>
    <row r="518" spans="1:298" ht="288.5" thickBot="1">
      <c r="F518" s="51" t="s">
        <v>718</v>
      </c>
      <c r="P518" s="51" t="s">
        <v>708</v>
      </c>
      <c r="U518" s="52">
        <v>0.77600000000000002</v>
      </c>
      <c r="AE518" s="52" t="s">
        <v>5447</v>
      </c>
      <c r="AF518"/>
      <c r="AG518"/>
      <c r="AH518"/>
      <c r="AI518"/>
      <c r="AJ518" s="51" t="s">
        <v>715</v>
      </c>
      <c r="AT518" s="50" t="s">
        <v>738</v>
      </c>
      <c r="AY518" s="50" t="s">
        <v>775</v>
      </c>
      <c r="BD518" s="71" t="s">
        <v>577</v>
      </c>
      <c r="BE518" s="71">
        <v>11929.15</v>
      </c>
      <c r="BF518" s="71">
        <v>12086.78</v>
      </c>
      <c r="BG518" s="71">
        <v>30086.79</v>
      </c>
      <c r="BH518" s="71">
        <v>0</v>
      </c>
      <c r="BI518" s="51" t="s">
        <v>722</v>
      </c>
      <c r="CW518" s="51" t="s">
        <v>714</v>
      </c>
      <c r="EA518" s="51" t="s">
        <v>98</v>
      </c>
      <c r="EK518" s="74" t="s">
        <v>3381</v>
      </c>
      <c r="EP518" s="51" t="s">
        <v>718</v>
      </c>
      <c r="EU518" s="51" t="s">
        <v>786</v>
      </c>
      <c r="FE518" s="51" t="s">
        <v>697</v>
      </c>
      <c r="FJ518" s="51" t="s">
        <v>1012</v>
      </c>
      <c r="FO518" s="51" t="s">
        <v>836</v>
      </c>
      <c r="FT518" s="51" t="s">
        <v>2069</v>
      </c>
      <c r="GS518" s="52" t="s">
        <v>709</v>
      </c>
      <c r="HH518" s="52" t="s">
        <v>10503</v>
      </c>
      <c r="HM518" s="52" t="s">
        <v>717</v>
      </c>
      <c r="HR518" s="70" t="s">
        <v>735</v>
      </c>
      <c r="HS518" s="70" t="s">
        <v>733</v>
      </c>
      <c r="HT518" s="70" t="s">
        <v>10686</v>
      </c>
      <c r="HU518" s="70" t="s">
        <v>10687</v>
      </c>
      <c r="HW518" s="50" t="s">
        <v>696</v>
      </c>
      <c r="IL518" s="52" t="s">
        <v>3963</v>
      </c>
      <c r="IQ518" s="50" t="s">
        <v>721</v>
      </c>
      <c r="IV518" s="52" t="s">
        <v>11226</v>
      </c>
      <c r="JB518" s="50" t="s">
        <v>698</v>
      </c>
      <c r="JF518" s="51" t="s">
        <v>784</v>
      </c>
      <c r="JU518" s="52">
        <v>100</v>
      </c>
      <c r="KJ518" s="51" t="s">
        <v>849</v>
      </c>
    </row>
    <row r="519" spans="1:298" ht="288.5" thickBot="1">
      <c r="A519" s="51" t="s">
        <v>683</v>
      </c>
      <c r="F519" s="52">
        <v>100</v>
      </c>
      <c r="K519" s="51" t="s">
        <v>685</v>
      </c>
      <c r="P519" s="52" t="s">
        <v>709</v>
      </c>
      <c r="Z519" s="51" t="s">
        <v>787</v>
      </c>
      <c r="AE519"/>
      <c r="AF519"/>
      <c r="AG519"/>
      <c r="AH519"/>
      <c r="AI519"/>
      <c r="AJ519" s="52" t="s">
        <v>6210</v>
      </c>
      <c r="AO519" s="51" t="s">
        <v>688</v>
      </c>
      <c r="BD519" s="70" t="s">
        <v>1413</v>
      </c>
      <c r="BE519" s="70">
        <v>93.95</v>
      </c>
      <c r="BF519" s="70">
        <v>93.95</v>
      </c>
      <c r="BG519" s="70">
        <v>208.64</v>
      </c>
      <c r="BH519" s="70">
        <v>0</v>
      </c>
      <c r="BN519" s="51" t="s">
        <v>769</v>
      </c>
      <c r="BS519" s="51" t="s">
        <v>772</v>
      </c>
      <c r="CW519" s="74" t="s">
        <v>8726</v>
      </c>
      <c r="DL519" s="51" t="s">
        <v>98</v>
      </c>
      <c r="DQ519" s="51" t="s">
        <v>688</v>
      </c>
      <c r="DV519" s="51" t="s">
        <v>687</v>
      </c>
      <c r="EA519" s="52" t="s">
        <v>3823</v>
      </c>
      <c r="EP519" s="52">
        <v>100</v>
      </c>
      <c r="EU519" s="52">
        <v>12</v>
      </c>
      <c r="EZ519" s="51" t="s">
        <v>712</v>
      </c>
      <c r="FJ519" s="52" t="s">
        <v>3051</v>
      </c>
      <c r="FO519" s="52" t="s">
        <v>9310</v>
      </c>
      <c r="GD519" s="51" t="s">
        <v>681</v>
      </c>
      <c r="GI519" s="51" t="s">
        <v>681</v>
      </c>
      <c r="HC519" s="51" t="s">
        <v>715</v>
      </c>
      <c r="HR519" s="71" t="s">
        <v>89</v>
      </c>
      <c r="HS519" s="71" t="s">
        <v>1629</v>
      </c>
      <c r="HT519" s="71" t="s">
        <v>10686</v>
      </c>
      <c r="HU519" s="71" t="s">
        <v>10687</v>
      </c>
      <c r="JF519" s="52" t="s">
        <v>1813</v>
      </c>
      <c r="JP519" s="51" t="s">
        <v>98</v>
      </c>
      <c r="KJ519" s="69"/>
      <c r="KK519" s="69" t="s">
        <v>850</v>
      </c>
      <c r="KL519" s="69" t="s">
        <v>851</v>
      </c>
    </row>
    <row r="520" spans="1:298" ht="288.5" thickBot="1">
      <c r="A520" s="52" t="s">
        <v>693</v>
      </c>
      <c r="K520" s="52" t="s">
        <v>2992</v>
      </c>
      <c r="U520" s="51" t="s">
        <v>98</v>
      </c>
      <c r="Z520" s="52">
        <v>38</v>
      </c>
      <c r="AE520" s="51" t="s">
        <v>718</v>
      </c>
      <c r="AF520"/>
      <c r="AG520"/>
      <c r="AH520"/>
      <c r="AI520"/>
      <c r="AO520" s="52">
        <v>0.48</v>
      </c>
      <c r="BD520" s="71" t="s">
        <v>1019</v>
      </c>
      <c r="BE520" s="71">
        <v>1251.69</v>
      </c>
      <c r="BF520" s="71">
        <v>1251.69</v>
      </c>
      <c r="BG520" s="71">
        <v>2415.09</v>
      </c>
      <c r="BH520" s="71">
        <v>400.33</v>
      </c>
      <c r="BI520" s="51" t="s">
        <v>707</v>
      </c>
      <c r="BN520" s="52" t="s">
        <v>770</v>
      </c>
      <c r="BS520" s="52" t="s">
        <v>132</v>
      </c>
      <c r="CM520" s="51" t="s">
        <v>776</v>
      </c>
      <c r="DQ520" s="52">
        <v>0</v>
      </c>
      <c r="DV520" s="52">
        <v>1184800</v>
      </c>
      <c r="EK520" s="51" t="s">
        <v>715</v>
      </c>
      <c r="EZ520" s="52" t="s">
        <v>713</v>
      </c>
      <c r="FE520" s="50" t="s">
        <v>698</v>
      </c>
      <c r="FT520" s="51" t="s">
        <v>183</v>
      </c>
      <c r="FY520" s="51" t="s">
        <v>707</v>
      </c>
      <c r="GD520" s="52" t="s">
        <v>1326</v>
      </c>
      <c r="GI520" s="52" t="s">
        <v>692</v>
      </c>
      <c r="GS520" s="51" t="s">
        <v>710</v>
      </c>
      <c r="GX520" s="51" t="s">
        <v>756</v>
      </c>
      <c r="HC520" s="52" t="s">
        <v>10362</v>
      </c>
      <c r="HH520" s="51" t="s">
        <v>98</v>
      </c>
      <c r="HM520" s="51" t="s">
        <v>718</v>
      </c>
      <c r="HR520" s="70" t="s">
        <v>618</v>
      </c>
      <c r="HS520" s="70" t="s">
        <v>1629</v>
      </c>
      <c r="HT520" s="70" t="s">
        <v>10686</v>
      </c>
      <c r="HU520" s="70" t="s">
        <v>10687</v>
      </c>
      <c r="IL520" s="51" t="s">
        <v>784</v>
      </c>
      <c r="IV520" s="51" t="s">
        <v>2069</v>
      </c>
      <c r="JP520" s="52" t="s">
        <v>5272</v>
      </c>
      <c r="KJ520" s="72" t="s">
        <v>101</v>
      </c>
      <c r="KK520" s="70" t="s">
        <v>11795</v>
      </c>
      <c r="KL520" s="70" t="s">
        <v>1158</v>
      </c>
    </row>
    <row r="521" spans="1:298" ht="288.5" thickBot="1">
      <c r="A521" s="52" t="s">
        <v>684</v>
      </c>
      <c r="P521" s="51" t="s">
        <v>710</v>
      </c>
      <c r="U521" s="52" t="s">
        <v>5438</v>
      </c>
      <c r="AE521" s="52">
        <v>100</v>
      </c>
      <c r="AF521"/>
      <c r="AG521"/>
      <c r="AH521"/>
      <c r="AI521"/>
      <c r="AJ521" s="51" t="s">
        <v>716</v>
      </c>
      <c r="AT521" s="51" t="s">
        <v>739</v>
      </c>
      <c r="AY521" s="51" t="s">
        <v>776</v>
      </c>
      <c r="BD521" s="70" t="s">
        <v>1860</v>
      </c>
      <c r="BE521" s="70">
        <v>49.92</v>
      </c>
      <c r="BF521" s="70">
        <v>68.66</v>
      </c>
      <c r="BG521" s="70">
        <v>173.04</v>
      </c>
      <c r="BH521" s="70">
        <v>52.57</v>
      </c>
      <c r="BI521" s="52" t="s">
        <v>3384</v>
      </c>
      <c r="CM521" s="52" t="s">
        <v>777</v>
      </c>
      <c r="CW521" s="51" t="s">
        <v>715</v>
      </c>
      <c r="DL521" s="50" t="s">
        <v>753</v>
      </c>
      <c r="EK521" s="52" t="s">
        <v>3382</v>
      </c>
      <c r="EU521" s="51" t="s">
        <v>787</v>
      </c>
      <c r="FJ521" s="51" t="s">
        <v>2066</v>
      </c>
      <c r="FO521" s="51" t="s">
        <v>837</v>
      </c>
      <c r="FY521" s="52" t="s">
        <v>171</v>
      </c>
      <c r="GN521" s="51" t="s">
        <v>681</v>
      </c>
      <c r="GS521" s="52" t="s">
        <v>711</v>
      </c>
      <c r="GX521" s="52" t="s">
        <v>112</v>
      </c>
      <c r="HM521" s="52">
        <v>96</v>
      </c>
      <c r="HR521" s="71" t="s">
        <v>1631</v>
      </c>
      <c r="HS521" s="71" t="s">
        <v>733</v>
      </c>
      <c r="HT521" s="71" t="s">
        <v>10686</v>
      </c>
      <c r="HU521" s="71" t="s">
        <v>10687</v>
      </c>
      <c r="HW521" s="51" t="s">
        <v>697</v>
      </c>
      <c r="IL521" s="52" t="s">
        <v>3964</v>
      </c>
      <c r="IQ521" s="51" t="s">
        <v>722</v>
      </c>
      <c r="IV521" s="52" t="s">
        <v>35</v>
      </c>
      <c r="JB521" s="50" t="s">
        <v>699</v>
      </c>
      <c r="JF521" s="51" t="s">
        <v>786</v>
      </c>
    </row>
    <row r="522" spans="1:298" ht="16.5">
      <c r="K522" s="51" t="s">
        <v>687</v>
      </c>
      <c r="P522" s="52" t="s">
        <v>711</v>
      </c>
      <c r="Z522" s="51" t="s">
        <v>788</v>
      </c>
      <c r="AE522"/>
      <c r="AF522"/>
      <c r="AG522"/>
      <c r="AH522"/>
      <c r="AI522"/>
      <c r="AJ522" s="52" t="s">
        <v>6211</v>
      </c>
      <c r="AO522" s="51" t="s">
        <v>98</v>
      </c>
      <c r="AT522" s="52" t="s">
        <v>1354</v>
      </c>
      <c r="AY522" s="52" t="s">
        <v>777</v>
      </c>
      <c r="BD522" s="50" t="s">
        <v>593</v>
      </c>
      <c r="BS522" s="50" t="s">
        <v>1640</v>
      </c>
      <c r="CM522" s="52" t="s">
        <v>778</v>
      </c>
      <c r="CW522" s="52" t="s">
        <v>2999</v>
      </c>
      <c r="DQ522" s="51" t="s">
        <v>98</v>
      </c>
      <c r="DV522" s="51" t="s">
        <v>688</v>
      </c>
      <c r="EU522" s="52">
        <v>85</v>
      </c>
      <c r="EZ522" s="51" t="s">
        <v>714</v>
      </c>
      <c r="FJ522" s="52">
        <v>132000000</v>
      </c>
      <c r="FO522" s="52" t="s">
        <v>839</v>
      </c>
      <c r="FT522" s="51" t="s">
        <v>184</v>
      </c>
      <c r="GD522" s="51" t="s">
        <v>683</v>
      </c>
      <c r="GI522" s="51" t="s">
        <v>683</v>
      </c>
      <c r="GN522" s="52" t="s">
        <v>1326</v>
      </c>
      <c r="HC522" s="51" t="s">
        <v>716</v>
      </c>
      <c r="HH522" s="51" t="s">
        <v>10500</v>
      </c>
      <c r="HR522" s="50" t="s">
        <v>737</v>
      </c>
      <c r="JF522" s="52">
        <v>80</v>
      </c>
      <c r="JU522" s="51" t="s">
        <v>707</v>
      </c>
    </row>
    <row r="523" spans="1:298" ht="16.5">
      <c r="A523" s="51" t="s">
        <v>685</v>
      </c>
      <c r="F523" s="51" t="s">
        <v>707</v>
      </c>
      <c r="K523" s="52">
        <v>83681</v>
      </c>
      <c r="Z523" s="52">
        <v>40</v>
      </c>
      <c r="AE523"/>
      <c r="AF523"/>
      <c r="AG523"/>
      <c r="AH523"/>
      <c r="AI523"/>
      <c r="AO523" s="52" t="s">
        <v>12224</v>
      </c>
      <c r="AY523" s="52" t="s">
        <v>778</v>
      </c>
      <c r="BI523" s="51" t="s">
        <v>708</v>
      </c>
      <c r="CM523" s="52" t="s">
        <v>779</v>
      </c>
      <c r="DQ523" s="52" t="s">
        <v>1325</v>
      </c>
      <c r="DV523" s="52">
        <v>0</v>
      </c>
      <c r="EA523" s="51" t="s">
        <v>681</v>
      </c>
      <c r="EK523" s="51" t="s">
        <v>716</v>
      </c>
      <c r="EP523" s="51" t="s">
        <v>707</v>
      </c>
      <c r="EZ523" s="74" t="s">
        <v>9035</v>
      </c>
      <c r="FE523" s="50" t="s">
        <v>699</v>
      </c>
      <c r="FT523" s="52" t="s">
        <v>124</v>
      </c>
      <c r="FY523" s="51" t="s">
        <v>708</v>
      </c>
      <c r="GD523" s="52" t="s">
        <v>684</v>
      </c>
      <c r="GI523" s="52" t="s">
        <v>693</v>
      </c>
      <c r="GS523" s="51" t="s">
        <v>714</v>
      </c>
      <c r="GX523" s="50" t="s">
        <v>771</v>
      </c>
      <c r="HC523" s="52" t="s">
        <v>717</v>
      </c>
      <c r="HW523" s="50" t="s">
        <v>698</v>
      </c>
      <c r="IL523" s="51" t="s">
        <v>786</v>
      </c>
      <c r="IQ523" s="51" t="s">
        <v>707</v>
      </c>
      <c r="IV523" s="51" t="s">
        <v>183</v>
      </c>
      <c r="JU523" s="52" t="s">
        <v>720</v>
      </c>
    </row>
    <row r="524" spans="1:298" ht="17" thickBot="1">
      <c r="A524" s="52" t="s">
        <v>686</v>
      </c>
      <c r="F524" s="52" t="s">
        <v>719</v>
      </c>
      <c r="P524" s="51" t="s">
        <v>712</v>
      </c>
      <c r="AE524"/>
      <c r="AF524"/>
      <c r="AG524"/>
      <c r="AH524"/>
      <c r="AI524"/>
      <c r="AJ524" s="51" t="s">
        <v>718</v>
      </c>
      <c r="AT524" s="50" t="s">
        <v>755</v>
      </c>
      <c r="BI524" s="52" t="s">
        <v>709</v>
      </c>
      <c r="BN524" s="51" t="s">
        <v>759</v>
      </c>
      <c r="CW524" s="51" t="s">
        <v>716</v>
      </c>
      <c r="DL524" s="51" t="s">
        <v>754</v>
      </c>
      <c r="EA524" s="52" t="s">
        <v>692</v>
      </c>
      <c r="EK524" s="52" t="s">
        <v>3383</v>
      </c>
      <c r="EP524" s="52" t="s">
        <v>720</v>
      </c>
      <c r="EU524" s="51" t="s">
        <v>788</v>
      </c>
      <c r="FJ524" s="51" t="s">
        <v>2067</v>
      </c>
      <c r="FO524" s="51" t="s">
        <v>98</v>
      </c>
      <c r="FY524" s="52" t="s">
        <v>171</v>
      </c>
      <c r="GN524" s="51" t="s">
        <v>683</v>
      </c>
      <c r="GS524" s="74" t="s">
        <v>9963</v>
      </c>
      <c r="HH524" s="51" t="s">
        <v>87</v>
      </c>
      <c r="IL524" s="52">
        <v>70</v>
      </c>
      <c r="IQ524" s="52" t="s">
        <v>723</v>
      </c>
      <c r="IV524" s="52">
        <v>5</v>
      </c>
      <c r="JB524" s="51" t="s">
        <v>700</v>
      </c>
      <c r="JF524" s="51" t="s">
        <v>787</v>
      </c>
      <c r="JP524" s="50" t="s">
        <v>806</v>
      </c>
    </row>
    <row r="525" spans="1:298" ht="35" thickBot="1">
      <c r="K525" s="51" t="s">
        <v>688</v>
      </c>
      <c r="P525" s="52" t="s">
        <v>713</v>
      </c>
      <c r="U525" s="50" t="s">
        <v>695</v>
      </c>
      <c r="Z525" s="51" t="s">
        <v>789</v>
      </c>
      <c r="AE525" s="50" t="s">
        <v>721</v>
      </c>
      <c r="AF525"/>
      <c r="AG525"/>
      <c r="AH525"/>
      <c r="AI525"/>
      <c r="AJ525" s="52">
        <v>100</v>
      </c>
      <c r="AY525" s="50" t="s">
        <v>780</v>
      </c>
      <c r="BD525" s="51" t="s">
        <v>594</v>
      </c>
      <c r="BN525" s="52" t="s">
        <v>760</v>
      </c>
      <c r="BS525" s="51" t="s">
        <v>1641</v>
      </c>
      <c r="CM525" s="50" t="s">
        <v>780</v>
      </c>
      <c r="CW525" s="52" t="s">
        <v>717</v>
      </c>
      <c r="DL525" s="52" t="s">
        <v>8920</v>
      </c>
      <c r="DV525" s="51" t="s">
        <v>98</v>
      </c>
      <c r="EU525" s="52">
        <v>59</v>
      </c>
      <c r="EZ525" s="51" t="s">
        <v>715</v>
      </c>
      <c r="FJ525" s="52" t="s">
        <v>9178</v>
      </c>
      <c r="FT525" s="51" t="s">
        <v>732</v>
      </c>
      <c r="GD525" s="51" t="s">
        <v>685</v>
      </c>
      <c r="GI525" s="51" t="s">
        <v>685</v>
      </c>
      <c r="GN525" s="52" t="s">
        <v>684</v>
      </c>
      <c r="HC525" s="51" t="s">
        <v>718</v>
      </c>
      <c r="HH525" s="52">
        <v>1.18</v>
      </c>
      <c r="HM525" s="51" t="s">
        <v>707</v>
      </c>
      <c r="HR525" s="50" t="s">
        <v>738</v>
      </c>
      <c r="JB525" s="69"/>
      <c r="JC525" s="69" t="s">
        <v>701</v>
      </c>
      <c r="JF525" s="52">
        <v>80</v>
      </c>
      <c r="JU525" s="51" t="s">
        <v>708</v>
      </c>
    </row>
    <row r="526" spans="1:298" ht="32.5" thickBot="1">
      <c r="A526" s="51" t="s">
        <v>687</v>
      </c>
      <c r="F526" s="51" t="s">
        <v>708</v>
      </c>
      <c r="K526" s="52">
        <v>0</v>
      </c>
      <c r="Z526" s="52" t="s">
        <v>4124</v>
      </c>
      <c r="AE526"/>
      <c r="AF526"/>
      <c r="AG526"/>
      <c r="AH526"/>
      <c r="AI526"/>
      <c r="BD526" s="52" t="s">
        <v>1289</v>
      </c>
      <c r="BI526" s="51" t="s">
        <v>710</v>
      </c>
      <c r="DL526" s="52" t="s">
        <v>8921</v>
      </c>
      <c r="DV526" s="52" t="s">
        <v>1615</v>
      </c>
      <c r="EA526" s="51" t="s">
        <v>683</v>
      </c>
      <c r="EK526" s="51" t="s">
        <v>718</v>
      </c>
      <c r="EP526" s="51" t="s">
        <v>708</v>
      </c>
      <c r="FE526" s="51" t="s">
        <v>700</v>
      </c>
      <c r="FT526" s="52" t="s">
        <v>9465</v>
      </c>
      <c r="FY526" s="51" t="s">
        <v>710</v>
      </c>
      <c r="GD526" s="52" t="s">
        <v>694</v>
      </c>
      <c r="GI526" s="52" t="s">
        <v>9783</v>
      </c>
      <c r="GS526" s="51" t="s">
        <v>724</v>
      </c>
      <c r="GX526" s="51" t="s">
        <v>772</v>
      </c>
      <c r="HC526" s="52">
        <v>100</v>
      </c>
      <c r="HM526" s="52" t="s">
        <v>72</v>
      </c>
      <c r="HW526" s="50" t="s">
        <v>699</v>
      </c>
      <c r="IL526" s="51" t="s">
        <v>787</v>
      </c>
      <c r="IQ526" s="51" t="s">
        <v>708</v>
      </c>
      <c r="IV526" s="51" t="s">
        <v>184</v>
      </c>
      <c r="JB526" s="72" t="s">
        <v>72</v>
      </c>
      <c r="JC526" s="70" t="s">
        <v>702</v>
      </c>
      <c r="JU526" s="52" t="s">
        <v>709</v>
      </c>
    </row>
    <row r="527" spans="1:298" ht="58" thickBot="1">
      <c r="A527" s="52">
        <v>1796301</v>
      </c>
      <c r="F527" s="52" t="s">
        <v>709</v>
      </c>
      <c r="P527" s="51" t="s">
        <v>714</v>
      </c>
      <c r="AE527"/>
      <c r="AF527"/>
      <c r="AG527"/>
      <c r="AH527"/>
      <c r="AI527"/>
      <c r="AO527" s="51" t="s">
        <v>681</v>
      </c>
      <c r="AT527" s="51" t="s">
        <v>756</v>
      </c>
      <c r="BD527" s="52" t="s">
        <v>1787</v>
      </c>
      <c r="BI527" s="52" t="s">
        <v>711</v>
      </c>
      <c r="BN527" s="51" t="s">
        <v>761</v>
      </c>
      <c r="BS527" s="51" t="s">
        <v>1642</v>
      </c>
      <c r="CW527" s="51" t="s">
        <v>718</v>
      </c>
      <c r="DL527" s="52" t="s">
        <v>8922</v>
      </c>
      <c r="DQ527" s="51" t="s">
        <v>681</v>
      </c>
      <c r="EA527" s="52" t="s">
        <v>693</v>
      </c>
      <c r="EK527" s="52">
        <v>100</v>
      </c>
      <c r="EP527" s="52" t="s">
        <v>709</v>
      </c>
      <c r="EU527" s="51" t="s">
        <v>789</v>
      </c>
      <c r="EZ527" s="51" t="s">
        <v>716</v>
      </c>
      <c r="FE527" s="69"/>
      <c r="FF527" s="69" t="s">
        <v>701</v>
      </c>
      <c r="FJ527" s="51" t="s">
        <v>2069</v>
      </c>
      <c r="FY527" s="52" t="s">
        <v>171</v>
      </c>
      <c r="GN527" s="51" t="s">
        <v>685</v>
      </c>
      <c r="GS527" s="52" t="s">
        <v>9964</v>
      </c>
      <c r="GX527" s="52" t="s">
        <v>773</v>
      </c>
      <c r="HH527" s="51" t="s">
        <v>666</v>
      </c>
      <c r="IL527" s="52">
        <v>0</v>
      </c>
      <c r="IQ527" s="52" t="s">
        <v>709</v>
      </c>
      <c r="IV527" s="52" t="s">
        <v>185</v>
      </c>
      <c r="JB527" s="73" t="s">
        <v>703</v>
      </c>
      <c r="JC527" s="71" t="s">
        <v>702</v>
      </c>
      <c r="JF527" s="51" t="s">
        <v>788</v>
      </c>
      <c r="JP527" s="51" t="s">
        <v>807</v>
      </c>
    </row>
    <row r="528" spans="1:298" ht="32.5" thickBot="1">
      <c r="K528" s="51" t="s">
        <v>98</v>
      </c>
      <c r="P528" s="74" t="s">
        <v>4348</v>
      </c>
      <c r="U528" s="50" t="s">
        <v>696</v>
      </c>
      <c r="Z528" s="51" t="s">
        <v>790</v>
      </c>
      <c r="AE528" s="51" t="s">
        <v>722</v>
      </c>
      <c r="AF528"/>
      <c r="AG528"/>
      <c r="AH528"/>
      <c r="AI528"/>
      <c r="AO528" s="52" t="s">
        <v>2994</v>
      </c>
      <c r="AT528" s="52" t="s">
        <v>132</v>
      </c>
      <c r="AY528" s="51" t="s">
        <v>781</v>
      </c>
      <c r="BD528" s="52" t="s">
        <v>580</v>
      </c>
      <c r="BN528" s="52" t="s">
        <v>2438</v>
      </c>
      <c r="BS528" s="52" t="s">
        <v>1644</v>
      </c>
      <c r="CM528" s="51" t="s">
        <v>781</v>
      </c>
      <c r="CW528" s="52">
        <v>100</v>
      </c>
      <c r="DQ528" s="52" t="s">
        <v>1326</v>
      </c>
      <c r="EU528" s="52" t="s">
        <v>3197</v>
      </c>
      <c r="EZ528" s="52" t="s">
        <v>3383</v>
      </c>
      <c r="FE528" s="72" t="s">
        <v>72</v>
      </c>
      <c r="FF528" s="70" t="s">
        <v>702</v>
      </c>
      <c r="FJ528" s="52" t="s">
        <v>9179</v>
      </c>
      <c r="FO528" s="50" t="s">
        <v>845</v>
      </c>
      <c r="GD528" s="51" t="s">
        <v>687</v>
      </c>
      <c r="GI528" s="51" t="s">
        <v>687</v>
      </c>
      <c r="GN528" s="52" t="s">
        <v>694</v>
      </c>
      <c r="HH528" s="52" t="s">
        <v>1610</v>
      </c>
      <c r="HM528" s="51" t="s">
        <v>708</v>
      </c>
      <c r="HR528" s="51" t="s">
        <v>739</v>
      </c>
      <c r="JB528" s="72" t="s">
        <v>704</v>
      </c>
      <c r="JC528" s="70" t="s">
        <v>702</v>
      </c>
      <c r="JF528" s="52">
        <v>0</v>
      </c>
      <c r="JP528" s="52" t="s">
        <v>112</v>
      </c>
      <c r="JU528" s="51" t="s">
        <v>710</v>
      </c>
    </row>
    <row r="529" spans="1:281" ht="58" thickBot="1">
      <c r="A529" s="51" t="s">
        <v>688</v>
      </c>
      <c r="F529" s="51" t="s">
        <v>710</v>
      </c>
      <c r="Z529" s="52" t="s">
        <v>4125</v>
      </c>
      <c r="AE529"/>
      <c r="AF529"/>
      <c r="AG529"/>
      <c r="AH529"/>
      <c r="AI529"/>
      <c r="AJ529" s="50" t="s">
        <v>721</v>
      </c>
      <c r="BI529" s="51" t="s">
        <v>714</v>
      </c>
      <c r="BS529" s="52" t="s">
        <v>1645</v>
      </c>
      <c r="CW529" s="74" t="s">
        <v>8727</v>
      </c>
      <c r="DL529" s="50" t="s">
        <v>755</v>
      </c>
      <c r="EA529" s="51" t="s">
        <v>685</v>
      </c>
      <c r="EP529" s="51" t="s">
        <v>710</v>
      </c>
      <c r="FE529" s="73" t="s">
        <v>703</v>
      </c>
      <c r="FF529" s="71" t="s">
        <v>702</v>
      </c>
      <c r="FY529" s="51" t="s">
        <v>712</v>
      </c>
      <c r="GD529" s="52">
        <v>86207</v>
      </c>
      <c r="GI529" s="52">
        <v>2643</v>
      </c>
      <c r="GS529" s="51" t="s">
        <v>716</v>
      </c>
      <c r="GX529" s="50" t="s">
        <v>774</v>
      </c>
      <c r="HM529" s="52" t="s">
        <v>709</v>
      </c>
      <c r="HR529" s="52" t="s">
        <v>132</v>
      </c>
      <c r="HW529" s="51" t="s">
        <v>700</v>
      </c>
      <c r="IL529" s="51" t="s">
        <v>788</v>
      </c>
      <c r="IQ529" s="51" t="s">
        <v>710</v>
      </c>
      <c r="IV529" s="51" t="s">
        <v>732</v>
      </c>
      <c r="JB529" s="50" t="s">
        <v>705</v>
      </c>
      <c r="JU529" s="52" t="s">
        <v>711</v>
      </c>
    </row>
    <row r="530" spans="1:281" ht="35" thickBot="1">
      <c r="A530" s="52">
        <v>0</v>
      </c>
      <c r="F530" s="52" t="s">
        <v>711</v>
      </c>
      <c r="P530" s="51" t="s">
        <v>715</v>
      </c>
      <c r="AE530" s="51" t="s">
        <v>707</v>
      </c>
      <c r="AF530"/>
      <c r="AG530"/>
      <c r="AH530"/>
      <c r="AI530"/>
      <c r="AO530" s="51" t="s">
        <v>683</v>
      </c>
      <c r="AT530" s="50" t="s">
        <v>757</v>
      </c>
      <c r="AY530" s="51" t="s">
        <v>782</v>
      </c>
      <c r="BD530" s="50" t="s">
        <v>1300</v>
      </c>
      <c r="BI530" s="74" t="s">
        <v>7643</v>
      </c>
      <c r="BN530" s="51" t="s">
        <v>763</v>
      </c>
      <c r="BS530" s="52" t="s">
        <v>1646</v>
      </c>
      <c r="CM530" s="51" t="s">
        <v>782</v>
      </c>
      <c r="DQ530" s="51" t="s">
        <v>683</v>
      </c>
      <c r="DV530" s="51" t="s">
        <v>681</v>
      </c>
      <c r="EA530" s="52" t="s">
        <v>3824</v>
      </c>
      <c r="EP530" s="52" t="s">
        <v>711</v>
      </c>
      <c r="EU530" s="51" t="s">
        <v>790</v>
      </c>
      <c r="EZ530" s="51" t="s">
        <v>718</v>
      </c>
      <c r="FE530" s="72" t="s">
        <v>704</v>
      </c>
      <c r="FF530" s="70" t="s">
        <v>702</v>
      </c>
      <c r="FJ530" s="51" t="s">
        <v>183</v>
      </c>
      <c r="FT530" s="50" t="s">
        <v>698</v>
      </c>
      <c r="FY530" s="52" t="s">
        <v>171</v>
      </c>
      <c r="GN530" s="51" t="s">
        <v>687</v>
      </c>
      <c r="GS530" s="52" t="s">
        <v>7646</v>
      </c>
      <c r="HC530" s="51" t="s">
        <v>707</v>
      </c>
      <c r="HH530" s="51" t="s">
        <v>667</v>
      </c>
      <c r="HW530" s="69"/>
      <c r="HX530" s="69" t="s">
        <v>701</v>
      </c>
      <c r="IL530" s="52">
        <v>0</v>
      </c>
      <c r="IQ530" s="52" t="s">
        <v>711</v>
      </c>
      <c r="JF530" s="51" t="s">
        <v>789</v>
      </c>
      <c r="JP530" s="50" t="s">
        <v>5273</v>
      </c>
    </row>
    <row r="531" spans="1:281" ht="32.5" thickBot="1">
      <c r="P531" s="98">
        <v>43862</v>
      </c>
      <c r="U531" s="51" t="s">
        <v>697</v>
      </c>
      <c r="Z531" s="51" t="s">
        <v>98</v>
      </c>
      <c r="AE531" s="52" t="s">
        <v>3384</v>
      </c>
      <c r="AF531"/>
      <c r="AG531"/>
      <c r="AH531"/>
      <c r="AI531"/>
      <c r="AO531" s="52" t="s">
        <v>693</v>
      </c>
      <c r="AY531" s="52" t="s">
        <v>791</v>
      </c>
      <c r="BN531" s="52" t="s">
        <v>7783</v>
      </c>
      <c r="CM531" s="52" t="s">
        <v>796</v>
      </c>
      <c r="DQ531" s="52" t="s">
        <v>684</v>
      </c>
      <c r="DV531" s="52" t="s">
        <v>689</v>
      </c>
      <c r="EK531" s="51" t="s">
        <v>707</v>
      </c>
      <c r="EU531" s="52" t="s">
        <v>3198</v>
      </c>
      <c r="EZ531" s="52">
        <v>100</v>
      </c>
      <c r="FE531" s="50" t="s">
        <v>705</v>
      </c>
      <c r="FJ531" s="52">
        <v>39</v>
      </c>
      <c r="FO531" s="50" t="s">
        <v>846</v>
      </c>
      <c r="GD531" s="51" t="s">
        <v>688</v>
      </c>
      <c r="GI531" s="51" t="s">
        <v>688</v>
      </c>
      <c r="GN531" s="52">
        <v>173989.17</v>
      </c>
      <c r="HC531" s="52" t="s">
        <v>719</v>
      </c>
      <c r="HH531" s="52" t="s">
        <v>10505</v>
      </c>
      <c r="HM531" s="51" t="s">
        <v>710</v>
      </c>
      <c r="HR531" s="50" t="s">
        <v>740</v>
      </c>
      <c r="HW531" s="72" t="s">
        <v>72</v>
      </c>
      <c r="HX531" s="70" t="s">
        <v>702</v>
      </c>
      <c r="JF531" s="52" t="s">
        <v>4911</v>
      </c>
      <c r="JU531" s="51" t="s">
        <v>712</v>
      </c>
    </row>
    <row r="532" spans="1:281" ht="58" thickBot="1">
      <c r="A532" s="51" t="s">
        <v>98</v>
      </c>
      <c r="F532" s="51" t="s">
        <v>712</v>
      </c>
      <c r="K532" s="51" t="s">
        <v>681</v>
      </c>
      <c r="Z532" s="52" t="s">
        <v>4126</v>
      </c>
      <c r="AE532"/>
      <c r="AF532"/>
      <c r="AG532"/>
      <c r="AH532"/>
      <c r="AI532"/>
      <c r="AJ532" s="51" t="s">
        <v>722</v>
      </c>
      <c r="AO532" s="52" t="s">
        <v>684</v>
      </c>
      <c r="BI532" s="51" t="s">
        <v>724</v>
      </c>
      <c r="BS532" s="51" t="s">
        <v>1649</v>
      </c>
      <c r="DL532" s="51" t="s">
        <v>756</v>
      </c>
      <c r="EA532" s="51" t="s">
        <v>687</v>
      </c>
      <c r="EK532" s="52" t="s">
        <v>720</v>
      </c>
      <c r="EP532" s="51" t="s">
        <v>712</v>
      </c>
      <c r="FY532" s="51" t="s">
        <v>714</v>
      </c>
      <c r="GD532" s="52">
        <v>0</v>
      </c>
      <c r="GI532" s="52">
        <v>0</v>
      </c>
      <c r="GX532" s="50" t="s">
        <v>775</v>
      </c>
      <c r="HM532" s="52" t="s">
        <v>711</v>
      </c>
      <c r="HW532" s="73" t="s">
        <v>703</v>
      </c>
      <c r="HX532" s="71" t="s">
        <v>702</v>
      </c>
      <c r="IL532" s="51" t="s">
        <v>789</v>
      </c>
      <c r="IQ532" s="51" t="s">
        <v>714</v>
      </c>
      <c r="JB532" s="51" t="s">
        <v>706</v>
      </c>
      <c r="JU532" s="52" t="s">
        <v>713</v>
      </c>
    </row>
    <row r="533" spans="1:281" ht="32.5" thickBot="1">
      <c r="A533" s="52" t="s">
        <v>2404</v>
      </c>
      <c r="F533" s="52" t="s">
        <v>713</v>
      </c>
      <c r="K533" s="52" t="s">
        <v>692</v>
      </c>
      <c r="P533" s="51" t="s">
        <v>716</v>
      </c>
      <c r="U533" s="51" t="s">
        <v>1012</v>
      </c>
      <c r="AE533" s="51" t="s">
        <v>708</v>
      </c>
      <c r="AF533"/>
      <c r="AG533"/>
      <c r="AH533"/>
      <c r="AI533"/>
      <c r="AO533" s="52" t="s">
        <v>690</v>
      </c>
      <c r="AT533" s="51" t="s">
        <v>758</v>
      </c>
      <c r="AY533" s="51" t="s">
        <v>784</v>
      </c>
      <c r="BD533" s="51" t="s">
        <v>1301</v>
      </c>
      <c r="BI533" s="52" t="s">
        <v>7644</v>
      </c>
      <c r="BN533" s="51" t="s">
        <v>764</v>
      </c>
      <c r="BS533" s="52" t="s">
        <v>72</v>
      </c>
      <c r="CM533" s="51" t="s">
        <v>784</v>
      </c>
      <c r="CW533" s="50" t="s">
        <v>721</v>
      </c>
      <c r="DL533" s="52" t="s">
        <v>112</v>
      </c>
      <c r="DQ533" s="51" t="s">
        <v>685</v>
      </c>
      <c r="DV533" s="51" t="s">
        <v>683</v>
      </c>
      <c r="EA533" s="52">
        <v>2440.79</v>
      </c>
      <c r="EP533" s="52" t="s">
        <v>713</v>
      </c>
      <c r="EU533" s="51" t="s">
        <v>98</v>
      </c>
      <c r="FJ533" s="51" t="s">
        <v>184</v>
      </c>
      <c r="FT533" s="50" t="s">
        <v>699</v>
      </c>
      <c r="GN533" s="51" t="s">
        <v>688</v>
      </c>
      <c r="HC533" s="51" t="s">
        <v>708</v>
      </c>
      <c r="HH533" s="51" t="s">
        <v>98</v>
      </c>
      <c r="HW533" s="72" t="s">
        <v>704</v>
      </c>
      <c r="HX533" s="70" t="s">
        <v>702</v>
      </c>
      <c r="IL533" s="52" t="s">
        <v>3965</v>
      </c>
      <c r="IQ533" s="74" t="s">
        <v>11050</v>
      </c>
      <c r="IV533" s="51" t="s">
        <v>1012</v>
      </c>
      <c r="JF533" s="51" t="s">
        <v>790</v>
      </c>
      <c r="JP533" s="51" t="s">
        <v>5274</v>
      </c>
    </row>
    <row r="534" spans="1:281" ht="69.5" thickBot="1">
      <c r="P534" s="52" t="s">
        <v>717</v>
      </c>
      <c r="U534" s="52" t="s">
        <v>3051</v>
      </c>
      <c r="AE534" s="52" t="s">
        <v>709</v>
      </c>
      <c r="AF534"/>
      <c r="AG534"/>
      <c r="AH534"/>
      <c r="AI534"/>
      <c r="AJ534" s="51" t="s">
        <v>707</v>
      </c>
      <c r="AY534" s="52" t="s">
        <v>792</v>
      </c>
      <c r="BD534" s="69" t="s">
        <v>1292</v>
      </c>
      <c r="BE534" s="69" t="s">
        <v>597</v>
      </c>
      <c r="BF534" s="69" t="s">
        <v>598</v>
      </c>
      <c r="BN534" s="52" t="s">
        <v>3619</v>
      </c>
      <c r="BS534" s="52" t="s">
        <v>73</v>
      </c>
      <c r="CM534" s="52" t="s">
        <v>797</v>
      </c>
      <c r="DQ534" s="52" t="s">
        <v>1327</v>
      </c>
      <c r="DV534" s="52" t="s">
        <v>690</v>
      </c>
      <c r="EK534" s="51" t="s">
        <v>708</v>
      </c>
      <c r="FE534" s="51" t="s">
        <v>706</v>
      </c>
      <c r="FJ534" s="52" t="s">
        <v>236</v>
      </c>
      <c r="FO534" s="51" t="s">
        <v>847</v>
      </c>
      <c r="FY534" s="51" t="s">
        <v>715</v>
      </c>
      <c r="GD534" s="51" t="s">
        <v>98</v>
      </c>
      <c r="GI534" s="51" t="s">
        <v>98</v>
      </c>
      <c r="GN534" s="52">
        <v>0</v>
      </c>
      <c r="GS534" s="50" t="s">
        <v>725</v>
      </c>
      <c r="HC534" s="52" t="s">
        <v>709</v>
      </c>
      <c r="HM534" s="51" t="s">
        <v>712</v>
      </c>
      <c r="HR534" s="51" t="s">
        <v>741</v>
      </c>
      <c r="HW534" s="50" t="s">
        <v>705</v>
      </c>
      <c r="IV534" s="52" t="s">
        <v>2065</v>
      </c>
      <c r="JB534" s="51" t="s">
        <v>707</v>
      </c>
      <c r="JF534" s="52" t="s">
        <v>4912</v>
      </c>
      <c r="JP534" s="52" t="s">
        <v>5275</v>
      </c>
      <c r="JU534" s="51" t="s">
        <v>714</v>
      </c>
    </row>
    <row r="535" spans="1:281" ht="17" thickBot="1">
      <c r="F535" s="51" t="s">
        <v>714</v>
      </c>
      <c r="K535" s="51" t="s">
        <v>683</v>
      </c>
      <c r="AE535"/>
      <c r="AF535"/>
      <c r="AG535"/>
      <c r="AH535"/>
      <c r="AI535"/>
      <c r="AJ535" s="52" t="s">
        <v>723</v>
      </c>
      <c r="AO535" s="51" t="s">
        <v>685</v>
      </c>
      <c r="AT535" s="51" t="s">
        <v>759</v>
      </c>
      <c r="BD535" s="70" t="s">
        <v>7306</v>
      </c>
      <c r="BE535" s="70">
        <v>93.67</v>
      </c>
      <c r="BF535" s="70">
        <v>60.67</v>
      </c>
      <c r="BI535" s="51" t="s">
        <v>716</v>
      </c>
      <c r="BS535" s="52" t="s">
        <v>704</v>
      </c>
      <c r="DL535" s="50" t="s">
        <v>771</v>
      </c>
      <c r="EA535" s="51" t="s">
        <v>688</v>
      </c>
      <c r="EK535" s="52" t="s">
        <v>709</v>
      </c>
      <c r="EP535" s="51" t="s">
        <v>714</v>
      </c>
      <c r="EZ535" s="51" t="s">
        <v>707</v>
      </c>
      <c r="GI535" s="52" t="s">
        <v>35</v>
      </c>
      <c r="GX535" s="51" t="s">
        <v>776</v>
      </c>
      <c r="HH535" s="51" t="s">
        <v>36</v>
      </c>
      <c r="HM535" s="52" t="s">
        <v>4720</v>
      </c>
      <c r="HR535" s="52" t="s">
        <v>1633</v>
      </c>
      <c r="IL535" s="51" t="s">
        <v>790</v>
      </c>
      <c r="IQ535" s="51" t="s">
        <v>724</v>
      </c>
      <c r="JB535" s="52" t="s">
        <v>72</v>
      </c>
      <c r="JU535" s="74" t="s">
        <v>11546</v>
      </c>
    </row>
    <row r="536" spans="1:281" ht="17" thickBot="1">
      <c r="F536" s="74" t="s">
        <v>2072</v>
      </c>
      <c r="K536" s="52" t="s">
        <v>684</v>
      </c>
      <c r="P536" s="51" t="s">
        <v>718</v>
      </c>
      <c r="U536" s="51" t="s">
        <v>2066</v>
      </c>
      <c r="Z536" s="50" t="s">
        <v>798</v>
      </c>
      <c r="AE536" s="51" t="s">
        <v>710</v>
      </c>
      <c r="AF536"/>
      <c r="AG536"/>
      <c r="AH536"/>
      <c r="AI536"/>
      <c r="AO536" s="52" t="s">
        <v>691</v>
      </c>
      <c r="AT536" s="52" t="s">
        <v>760</v>
      </c>
      <c r="AY536" s="51" t="s">
        <v>786</v>
      </c>
      <c r="BD536" s="71" t="s">
        <v>7307</v>
      </c>
      <c r="BE536" s="71">
        <v>658.18</v>
      </c>
      <c r="BF536" s="71">
        <v>658.18</v>
      </c>
      <c r="BI536" s="52" t="s">
        <v>7646</v>
      </c>
      <c r="BN536" s="51" t="s">
        <v>766</v>
      </c>
      <c r="CM536" s="51" t="s">
        <v>786</v>
      </c>
      <c r="CW536" s="51" t="s">
        <v>722</v>
      </c>
      <c r="DQ536" s="51" t="s">
        <v>687</v>
      </c>
      <c r="DV536" s="51" t="s">
        <v>685</v>
      </c>
      <c r="EA536" s="52">
        <v>0</v>
      </c>
      <c r="EP536" s="74" t="s">
        <v>2783</v>
      </c>
      <c r="EZ536" s="52" t="s">
        <v>719</v>
      </c>
      <c r="FE536" s="51" t="s">
        <v>707</v>
      </c>
      <c r="FJ536" s="51" t="s">
        <v>732</v>
      </c>
      <c r="FO536" s="50" t="s">
        <v>848</v>
      </c>
      <c r="FT536" s="51" t="s">
        <v>700</v>
      </c>
      <c r="FY536" s="51" t="s">
        <v>716</v>
      </c>
      <c r="GN536" s="51" t="s">
        <v>98</v>
      </c>
      <c r="GX536" s="52" t="s">
        <v>778</v>
      </c>
      <c r="HC536" s="51" t="s">
        <v>710</v>
      </c>
      <c r="IL536" s="52" t="s">
        <v>3966</v>
      </c>
      <c r="IQ536" s="52" t="s">
        <v>11051</v>
      </c>
      <c r="IV536" s="51" t="s">
        <v>2066</v>
      </c>
      <c r="JF536" s="51" t="s">
        <v>98</v>
      </c>
      <c r="JP536" s="50" t="s">
        <v>829</v>
      </c>
    </row>
    <row r="537" spans="1:281" ht="35" thickBot="1">
      <c r="A537" s="51" t="s">
        <v>681</v>
      </c>
      <c r="P537" s="52">
        <v>100</v>
      </c>
      <c r="U537" s="52">
        <v>1.5</v>
      </c>
      <c r="AE537" s="52" t="s">
        <v>711</v>
      </c>
      <c r="AF537"/>
      <c r="AG537"/>
      <c r="AH537"/>
      <c r="AI537"/>
      <c r="AJ537" s="51" t="s">
        <v>708</v>
      </c>
      <c r="AY537" s="52">
        <v>90</v>
      </c>
      <c r="BD537" s="70" t="s">
        <v>7308</v>
      </c>
      <c r="BE537" s="70">
        <v>107.3</v>
      </c>
      <c r="BF537" s="70">
        <v>0</v>
      </c>
      <c r="BN537" s="52">
        <v>3500</v>
      </c>
      <c r="BS537" s="51" t="s">
        <v>1650</v>
      </c>
      <c r="CM537" s="52">
        <v>100</v>
      </c>
      <c r="DQ537" s="52">
        <v>72200</v>
      </c>
      <c r="DV537" s="52" t="s">
        <v>691</v>
      </c>
      <c r="EK537" s="51" t="s">
        <v>710</v>
      </c>
      <c r="EU537" s="51" t="s">
        <v>782</v>
      </c>
      <c r="FE537" s="52" t="s">
        <v>72</v>
      </c>
      <c r="FJ537" s="52" t="s">
        <v>9180</v>
      </c>
      <c r="FT537" s="69"/>
      <c r="FU537" s="69" t="s">
        <v>701</v>
      </c>
      <c r="FY537" s="52" t="s">
        <v>171</v>
      </c>
      <c r="GN537" s="52" t="s">
        <v>3583</v>
      </c>
      <c r="GS537" s="51" t="s">
        <v>726</v>
      </c>
      <c r="HC537" s="52" t="s">
        <v>711</v>
      </c>
      <c r="HH537" s="51" t="s">
        <v>87</v>
      </c>
      <c r="HM537" s="51" t="s">
        <v>714</v>
      </c>
      <c r="HR537" s="50" t="s">
        <v>743</v>
      </c>
      <c r="HW537" s="51" t="s">
        <v>706</v>
      </c>
      <c r="IV537" s="52">
        <v>1054980</v>
      </c>
      <c r="JB537" s="51" t="s">
        <v>708</v>
      </c>
      <c r="JU537" s="51" t="s">
        <v>715</v>
      </c>
    </row>
    <row r="538" spans="1:281" ht="32.5" thickBot="1">
      <c r="A538" s="52" t="s">
        <v>1322</v>
      </c>
      <c r="F538" s="51" t="s">
        <v>715</v>
      </c>
      <c r="K538" s="51" t="s">
        <v>685</v>
      </c>
      <c r="AE538"/>
      <c r="AF538"/>
      <c r="AG538"/>
      <c r="AH538"/>
      <c r="AI538"/>
      <c r="AJ538" s="52" t="s">
        <v>709</v>
      </c>
      <c r="AO538" s="51" t="s">
        <v>687</v>
      </c>
      <c r="AT538" s="51" t="s">
        <v>761</v>
      </c>
      <c r="BD538" s="71" t="s">
        <v>6886</v>
      </c>
      <c r="BE538" s="71">
        <v>18.940000000000001</v>
      </c>
      <c r="BF538" s="71">
        <v>0</v>
      </c>
      <c r="BS538" s="52" t="s">
        <v>8038</v>
      </c>
      <c r="CW538" s="51" t="s">
        <v>707</v>
      </c>
      <c r="DL538" s="51" t="s">
        <v>772</v>
      </c>
      <c r="EA538" s="51" t="s">
        <v>98</v>
      </c>
      <c r="EK538" s="52" t="s">
        <v>711</v>
      </c>
      <c r="EP538" s="51" t="s">
        <v>715</v>
      </c>
      <c r="EU538" s="52" t="s">
        <v>794</v>
      </c>
      <c r="EZ538" s="51" t="s">
        <v>708</v>
      </c>
      <c r="FT538" s="72" t="s">
        <v>72</v>
      </c>
      <c r="FU538" s="70" t="s">
        <v>702</v>
      </c>
      <c r="GD538" s="51" t="s">
        <v>681</v>
      </c>
      <c r="GS538" s="52" t="s">
        <v>132</v>
      </c>
      <c r="GX538" s="50" t="s">
        <v>798</v>
      </c>
      <c r="HH538" s="52">
        <v>111.93600000000001</v>
      </c>
      <c r="HM538" s="74" t="s">
        <v>4726</v>
      </c>
      <c r="IL538" s="51" t="s">
        <v>98</v>
      </c>
      <c r="IQ538" s="51" t="s">
        <v>716</v>
      </c>
      <c r="JB538" s="52" t="s">
        <v>709</v>
      </c>
      <c r="JU538" s="52" t="s">
        <v>11547</v>
      </c>
    </row>
    <row r="539" spans="1:281" ht="58" thickBot="1">
      <c r="F539" s="52" t="s">
        <v>2073</v>
      </c>
      <c r="K539" s="52" t="s">
        <v>2992</v>
      </c>
      <c r="U539" s="51" t="s">
        <v>2067</v>
      </c>
      <c r="Z539" s="51" t="s">
        <v>799</v>
      </c>
      <c r="AE539" s="51" t="s">
        <v>714</v>
      </c>
      <c r="AF539"/>
      <c r="AG539"/>
      <c r="AH539"/>
      <c r="AI539"/>
      <c r="AO539" s="52">
        <v>1787.26</v>
      </c>
      <c r="AT539" s="52" t="s">
        <v>6425</v>
      </c>
      <c r="AY539" s="51" t="s">
        <v>787</v>
      </c>
      <c r="BD539" s="70" t="s">
        <v>6887</v>
      </c>
      <c r="BE539" s="70">
        <v>562.27</v>
      </c>
      <c r="BF539" s="70">
        <v>0</v>
      </c>
      <c r="BN539" s="51" t="s">
        <v>767</v>
      </c>
      <c r="CM539" s="51" t="s">
        <v>787</v>
      </c>
      <c r="CW539" s="52" t="s">
        <v>723</v>
      </c>
      <c r="DL539" s="52" t="s">
        <v>132</v>
      </c>
      <c r="DQ539" s="51" t="s">
        <v>688</v>
      </c>
      <c r="DV539" s="51" t="s">
        <v>687</v>
      </c>
      <c r="EA539" s="52" t="s">
        <v>3825</v>
      </c>
      <c r="EP539" s="52" t="s">
        <v>2784</v>
      </c>
      <c r="EZ539" s="52" t="s">
        <v>709</v>
      </c>
      <c r="FE539" s="51" t="s">
        <v>708</v>
      </c>
      <c r="FO539" s="51" t="s">
        <v>849</v>
      </c>
      <c r="FT539" s="73" t="s">
        <v>703</v>
      </c>
      <c r="FU539" s="71" t="s">
        <v>702</v>
      </c>
      <c r="FY539" s="51" t="s">
        <v>718</v>
      </c>
      <c r="GD539" s="52" t="s">
        <v>1324</v>
      </c>
      <c r="GI539" s="51" t="s">
        <v>681</v>
      </c>
      <c r="HC539" s="51" t="s">
        <v>712</v>
      </c>
      <c r="HW539" s="51" t="s">
        <v>707</v>
      </c>
      <c r="IL539" s="52" t="s">
        <v>3922</v>
      </c>
      <c r="IQ539" s="52" t="s">
        <v>717</v>
      </c>
      <c r="IV539" s="51" t="s">
        <v>2067</v>
      </c>
      <c r="JP539" s="51" t="s">
        <v>830</v>
      </c>
    </row>
    <row r="540" spans="1:281" ht="35" thickBot="1">
      <c r="A540" s="51" t="s">
        <v>683</v>
      </c>
      <c r="U540" s="52" t="s">
        <v>5439</v>
      </c>
      <c r="AE540" s="74" t="s">
        <v>6036</v>
      </c>
      <c r="AF540"/>
      <c r="AG540"/>
      <c r="AH540"/>
      <c r="AI540"/>
      <c r="AJ540" s="51" t="s">
        <v>710</v>
      </c>
      <c r="AY540" s="52">
        <v>90</v>
      </c>
      <c r="BD540" s="71" t="s">
        <v>7309</v>
      </c>
      <c r="BE540" s="71">
        <v>1384.58</v>
      </c>
      <c r="BF540" s="71">
        <v>3514.78</v>
      </c>
      <c r="BI540" s="50" t="s">
        <v>725</v>
      </c>
      <c r="BS540" s="51" t="s">
        <v>1652</v>
      </c>
      <c r="CM540" s="52">
        <v>88.77</v>
      </c>
      <c r="DQ540" s="52">
        <v>0</v>
      </c>
      <c r="DV540" s="52">
        <v>17000</v>
      </c>
      <c r="EK540" s="51" t="s">
        <v>712</v>
      </c>
      <c r="EU540" s="51" t="s">
        <v>784</v>
      </c>
      <c r="FE540" s="52" t="s">
        <v>709</v>
      </c>
      <c r="FO540" s="69"/>
      <c r="FP540" s="69" t="s">
        <v>850</v>
      </c>
      <c r="FQ540" s="69" t="s">
        <v>851</v>
      </c>
      <c r="FT540" s="72" t="s">
        <v>704</v>
      </c>
      <c r="FU540" s="70" t="s">
        <v>4908</v>
      </c>
      <c r="GI540" s="52" t="s">
        <v>2994</v>
      </c>
      <c r="GS540" s="50" t="s">
        <v>727</v>
      </c>
      <c r="HC540" s="52" t="s">
        <v>713</v>
      </c>
      <c r="HH540" s="51" t="s">
        <v>666</v>
      </c>
      <c r="HM540" s="51" t="s">
        <v>715</v>
      </c>
      <c r="HR540" s="51" t="s">
        <v>744</v>
      </c>
      <c r="HW540" s="52" t="s">
        <v>72</v>
      </c>
      <c r="IV540" s="52" t="s">
        <v>11227</v>
      </c>
      <c r="JB540" s="51" t="s">
        <v>710</v>
      </c>
      <c r="JF540" s="50" t="s">
        <v>798</v>
      </c>
      <c r="JU540" s="51" t="s">
        <v>716</v>
      </c>
    </row>
    <row r="541" spans="1:281" ht="24.5" thickBot="1">
      <c r="A541" s="52" t="s">
        <v>684</v>
      </c>
      <c r="F541" s="51" t="s">
        <v>716</v>
      </c>
      <c r="K541" s="51" t="s">
        <v>687</v>
      </c>
      <c r="P541" s="50" t="s">
        <v>721</v>
      </c>
      <c r="Z541" s="51" t="s">
        <v>782</v>
      </c>
      <c r="AE541"/>
      <c r="AF541"/>
      <c r="AG541"/>
      <c r="AH541"/>
      <c r="AI541"/>
      <c r="AJ541" s="52" t="s">
        <v>711</v>
      </c>
      <c r="AO541" s="51" t="s">
        <v>688</v>
      </c>
      <c r="AT541" s="51" t="s">
        <v>763</v>
      </c>
      <c r="BD541" s="70" t="s">
        <v>7310</v>
      </c>
      <c r="BE541" s="70">
        <v>2109.17</v>
      </c>
      <c r="BF541" s="70">
        <v>2109.17</v>
      </c>
      <c r="BN541" s="51" t="s">
        <v>768</v>
      </c>
      <c r="BS541" s="52">
        <v>120</v>
      </c>
      <c r="CW541" s="51" t="s">
        <v>708</v>
      </c>
      <c r="DL541" s="50" t="s">
        <v>1640</v>
      </c>
      <c r="EK541" s="52" t="s">
        <v>713</v>
      </c>
      <c r="EP541" s="51" t="s">
        <v>716</v>
      </c>
      <c r="EU541" s="52" t="s">
        <v>2090</v>
      </c>
      <c r="EZ541" s="51" t="s">
        <v>710</v>
      </c>
      <c r="FJ541" s="50" t="s">
        <v>698</v>
      </c>
      <c r="FO541" s="72" t="s">
        <v>101</v>
      </c>
      <c r="FP541" s="70" t="s">
        <v>9311</v>
      </c>
      <c r="FQ541" s="70" t="s">
        <v>1168</v>
      </c>
      <c r="FT541" s="50" t="s">
        <v>705</v>
      </c>
      <c r="GD541" s="51" t="s">
        <v>683</v>
      </c>
      <c r="GN541" s="51" t="s">
        <v>681</v>
      </c>
      <c r="GX541" s="51" t="s">
        <v>799</v>
      </c>
      <c r="HH541" s="52" t="s">
        <v>10504</v>
      </c>
      <c r="HM541" s="52" t="s">
        <v>4727</v>
      </c>
      <c r="JB541" s="52" t="s">
        <v>711</v>
      </c>
      <c r="JP541" s="51" t="s">
        <v>831</v>
      </c>
      <c r="JU541" s="52" t="s">
        <v>717</v>
      </c>
    </row>
    <row r="542" spans="1:281" ht="15" thickBot="1">
      <c r="F542" s="52" t="s">
        <v>717</v>
      </c>
      <c r="K542" s="52">
        <v>9736</v>
      </c>
      <c r="U542" s="51" t="s">
        <v>2069</v>
      </c>
      <c r="Z542" s="52" t="s">
        <v>1665</v>
      </c>
      <c r="AE542" s="51" t="s">
        <v>724</v>
      </c>
      <c r="AF542"/>
      <c r="AG542"/>
      <c r="AH542"/>
      <c r="AI542"/>
      <c r="AO542" s="52">
        <v>0.42</v>
      </c>
      <c r="AT542" s="52" t="s">
        <v>6426</v>
      </c>
      <c r="AY542" s="51" t="s">
        <v>788</v>
      </c>
      <c r="BD542" s="71" t="s">
        <v>6888</v>
      </c>
      <c r="BE542" s="71">
        <v>61.04</v>
      </c>
      <c r="BF542" s="71">
        <v>70.430000000000007</v>
      </c>
      <c r="BN542" s="52" t="s">
        <v>132</v>
      </c>
      <c r="CM542" s="51" t="s">
        <v>788</v>
      </c>
      <c r="CW542" s="52" t="s">
        <v>709</v>
      </c>
      <c r="DQ542" s="51" t="s">
        <v>98</v>
      </c>
      <c r="DV542" s="51" t="s">
        <v>688</v>
      </c>
      <c r="EP542" s="52" t="s">
        <v>717</v>
      </c>
      <c r="EU542" s="52" t="s">
        <v>795</v>
      </c>
      <c r="EZ542" s="52" t="s">
        <v>711</v>
      </c>
      <c r="FE542" s="51" t="s">
        <v>710</v>
      </c>
      <c r="GD542" s="52" t="s">
        <v>690</v>
      </c>
      <c r="GI542" s="51" t="s">
        <v>683</v>
      </c>
      <c r="GN542" s="52" t="s">
        <v>1326</v>
      </c>
      <c r="HC542" s="51" t="s">
        <v>714</v>
      </c>
      <c r="HR542" s="51" t="s">
        <v>1633</v>
      </c>
      <c r="HW542" s="51" t="s">
        <v>708</v>
      </c>
      <c r="IV542" s="51" t="s">
        <v>2069</v>
      </c>
      <c r="JP542" s="52" t="s">
        <v>843</v>
      </c>
    </row>
    <row r="543" spans="1:281" ht="17" thickBot="1">
      <c r="A543" s="51" t="s">
        <v>685</v>
      </c>
      <c r="U543" s="52" t="s">
        <v>5440</v>
      </c>
      <c r="AE543" s="52" t="s">
        <v>6037</v>
      </c>
      <c r="AF543"/>
      <c r="AG543"/>
      <c r="AH543"/>
      <c r="AI543"/>
      <c r="AJ543" s="51" t="s">
        <v>714</v>
      </c>
      <c r="AY543" s="52">
        <v>54.65</v>
      </c>
      <c r="BD543" s="70" t="s">
        <v>7311</v>
      </c>
      <c r="BE543" s="70">
        <v>32.18</v>
      </c>
      <c r="BF543" s="70">
        <v>78.25</v>
      </c>
      <c r="BI543" s="51" t="s">
        <v>726</v>
      </c>
      <c r="BS543" s="51" t="s">
        <v>1653</v>
      </c>
      <c r="CM543" s="52">
        <v>1.27</v>
      </c>
      <c r="DQ543" s="52" t="s">
        <v>1328</v>
      </c>
      <c r="DV543" s="52">
        <v>0</v>
      </c>
      <c r="EA543" s="50" t="s">
        <v>695</v>
      </c>
      <c r="EK543" s="51" t="s">
        <v>714</v>
      </c>
      <c r="FE543" s="52" t="s">
        <v>711</v>
      </c>
      <c r="FY543" s="51" t="s">
        <v>707</v>
      </c>
      <c r="GI543" s="52" t="s">
        <v>693</v>
      </c>
      <c r="GS543" s="51" t="s">
        <v>728</v>
      </c>
      <c r="GX543" s="51" t="s">
        <v>782</v>
      </c>
      <c r="HC543" s="52" t="s">
        <v>1338</v>
      </c>
      <c r="HH543" s="51" t="s">
        <v>667</v>
      </c>
      <c r="HM543" s="51" t="s">
        <v>716</v>
      </c>
      <c r="HW543" s="52" t="s">
        <v>709</v>
      </c>
      <c r="IL543" s="50" t="s">
        <v>806</v>
      </c>
      <c r="IQ543" s="50" t="s">
        <v>725</v>
      </c>
      <c r="IV543" s="52" t="s">
        <v>35</v>
      </c>
      <c r="JB543" s="51" t="s">
        <v>712</v>
      </c>
      <c r="JF543" s="51" t="s">
        <v>799</v>
      </c>
      <c r="JU543" s="51" t="s">
        <v>718</v>
      </c>
    </row>
    <row r="544" spans="1:281" ht="17" thickBot="1">
      <c r="A544" s="52" t="s">
        <v>686</v>
      </c>
      <c r="F544" s="51" t="s">
        <v>718</v>
      </c>
      <c r="K544" s="51" t="s">
        <v>688</v>
      </c>
      <c r="P544" s="51" t="s">
        <v>722</v>
      </c>
      <c r="Z544" s="51" t="s">
        <v>784</v>
      </c>
      <c r="AE544"/>
      <c r="AF544"/>
      <c r="AG544"/>
      <c r="AH544"/>
      <c r="AI544"/>
      <c r="AJ544" s="74" t="s">
        <v>6209</v>
      </c>
      <c r="AO544" s="51" t="s">
        <v>98</v>
      </c>
      <c r="AT544" s="51" t="s">
        <v>764</v>
      </c>
      <c r="BD544" s="71" t="s">
        <v>6889</v>
      </c>
      <c r="BE544" s="71">
        <v>645.63</v>
      </c>
      <c r="BF544" s="71">
        <v>36.64</v>
      </c>
      <c r="BI544" s="52" t="s">
        <v>132</v>
      </c>
      <c r="BN544" s="51" t="s">
        <v>769</v>
      </c>
      <c r="BS544" s="52" t="s">
        <v>8039</v>
      </c>
      <c r="CW544" s="51" t="s">
        <v>710</v>
      </c>
      <c r="DL544" s="51" t="s">
        <v>1641</v>
      </c>
      <c r="EK544" s="74" t="s">
        <v>3381</v>
      </c>
      <c r="EP544" s="51" t="s">
        <v>718</v>
      </c>
      <c r="EU544" s="51" t="s">
        <v>786</v>
      </c>
      <c r="EZ544" s="51" t="s">
        <v>712</v>
      </c>
      <c r="FJ544" s="50" t="s">
        <v>699</v>
      </c>
      <c r="FT544" s="51" t="s">
        <v>706</v>
      </c>
      <c r="FY544" s="52" t="s">
        <v>171</v>
      </c>
      <c r="GD544" s="51" t="s">
        <v>685</v>
      </c>
      <c r="GI544" s="52" t="s">
        <v>684</v>
      </c>
      <c r="GN544" s="51" t="s">
        <v>683</v>
      </c>
      <c r="GS544" s="916" t="s">
        <v>9963</v>
      </c>
      <c r="GT544" s="917"/>
      <c r="GU544" s="917"/>
      <c r="GV544" s="917"/>
      <c r="GX544" s="52" t="s">
        <v>10206</v>
      </c>
      <c r="HC544" s="74" t="s">
        <v>10361</v>
      </c>
      <c r="HH544" s="52" t="s">
        <v>10503</v>
      </c>
      <c r="HM544" s="52" t="s">
        <v>717</v>
      </c>
      <c r="HR544" s="51" t="s">
        <v>745</v>
      </c>
      <c r="JB544" s="52" t="s">
        <v>713</v>
      </c>
      <c r="JP544" s="51" t="s">
        <v>833</v>
      </c>
      <c r="JU544" s="52">
        <v>100</v>
      </c>
    </row>
    <row r="545" spans="1:281" ht="46.5" thickBot="1">
      <c r="F545" s="52">
        <v>100</v>
      </c>
      <c r="K545" s="52">
        <v>0</v>
      </c>
      <c r="U545" s="51" t="s">
        <v>183</v>
      </c>
      <c r="Z545" s="52" t="s">
        <v>1666</v>
      </c>
      <c r="AE545" s="51" t="s">
        <v>716</v>
      </c>
      <c r="AF545"/>
      <c r="AG545"/>
      <c r="AH545"/>
      <c r="AI545"/>
      <c r="AO545" s="52" t="s">
        <v>12225</v>
      </c>
      <c r="AT545" s="52" t="s">
        <v>3619</v>
      </c>
      <c r="AY545" s="51" t="s">
        <v>789</v>
      </c>
      <c r="BD545" s="70" t="s">
        <v>7312</v>
      </c>
      <c r="BE545" s="70">
        <v>16.850000000000001</v>
      </c>
      <c r="BF545" s="70">
        <v>12.58</v>
      </c>
      <c r="BN545" s="52" t="s">
        <v>770</v>
      </c>
      <c r="CM545" s="51" t="s">
        <v>789</v>
      </c>
      <c r="CW545" s="52" t="s">
        <v>711</v>
      </c>
      <c r="DV545" s="51" t="s">
        <v>98</v>
      </c>
      <c r="EP545" s="52">
        <v>100</v>
      </c>
      <c r="EU545" s="52">
        <v>8</v>
      </c>
      <c r="EZ545" s="52" t="s">
        <v>713</v>
      </c>
      <c r="FE545" s="51" t="s">
        <v>712</v>
      </c>
      <c r="GD545" s="52" t="s">
        <v>691</v>
      </c>
      <c r="GI545" s="52" t="s">
        <v>690</v>
      </c>
      <c r="GN545" s="52" t="s">
        <v>684</v>
      </c>
      <c r="GS545" s="69" t="s">
        <v>729</v>
      </c>
      <c r="GT545" s="69" t="s">
        <v>730</v>
      </c>
      <c r="GU545" s="69" t="s">
        <v>731</v>
      </c>
      <c r="GV545" s="69" t="s">
        <v>732</v>
      </c>
      <c r="HR545" s="52">
        <v>17</v>
      </c>
      <c r="HW545" s="51" t="s">
        <v>710</v>
      </c>
      <c r="IV545" s="51" t="s">
        <v>183</v>
      </c>
      <c r="JF545" s="51" t="s">
        <v>782</v>
      </c>
      <c r="JP545" s="52" t="s">
        <v>711</v>
      </c>
    </row>
    <row r="546" spans="1:281" ht="312.5" thickBot="1">
      <c r="A546" s="51" t="s">
        <v>687</v>
      </c>
      <c r="P546" s="51" t="s">
        <v>707</v>
      </c>
      <c r="U546" s="52">
        <v>0</v>
      </c>
      <c r="AE546" s="52" t="s">
        <v>5447</v>
      </c>
      <c r="AF546"/>
      <c r="AG546"/>
      <c r="AH546"/>
      <c r="AI546"/>
      <c r="AJ546" s="51" t="s">
        <v>724</v>
      </c>
      <c r="AY546" s="52" t="s">
        <v>6690</v>
      </c>
      <c r="BD546" s="71" t="s">
        <v>6890</v>
      </c>
      <c r="BE546" s="71">
        <v>3521.72</v>
      </c>
      <c r="BF546" s="71">
        <v>1103.1300000000001</v>
      </c>
      <c r="BI546" s="50" t="s">
        <v>727</v>
      </c>
      <c r="BS546" s="51" t="s">
        <v>1655</v>
      </c>
      <c r="CM546" s="52" t="s">
        <v>8478</v>
      </c>
      <c r="DL546" s="51" t="s">
        <v>1642</v>
      </c>
      <c r="DV546" s="52" t="s">
        <v>1616</v>
      </c>
      <c r="EA546" s="50" t="s">
        <v>696</v>
      </c>
      <c r="EK546" s="51" t="s">
        <v>715</v>
      </c>
      <c r="FE546" s="52" t="s">
        <v>713</v>
      </c>
      <c r="FT546" s="51" t="s">
        <v>707</v>
      </c>
      <c r="FY546" s="51" t="s">
        <v>708</v>
      </c>
      <c r="GI546" s="52" t="s">
        <v>1332</v>
      </c>
      <c r="GS546" s="902" t="s">
        <v>868</v>
      </c>
      <c r="GT546" s="902" t="s">
        <v>9965</v>
      </c>
      <c r="GU546" s="902" t="s">
        <v>9966</v>
      </c>
      <c r="GV546" s="120" t="s">
        <v>9967</v>
      </c>
      <c r="GX546" s="51" t="s">
        <v>784</v>
      </c>
      <c r="HC546" s="51" t="s">
        <v>715</v>
      </c>
      <c r="HH546" s="51" t="s">
        <v>98</v>
      </c>
      <c r="HM546" s="51" t="s">
        <v>718</v>
      </c>
      <c r="HW546" s="52" t="s">
        <v>711</v>
      </c>
      <c r="IL546" s="51" t="s">
        <v>807</v>
      </c>
      <c r="IQ546" s="51" t="s">
        <v>726</v>
      </c>
      <c r="IV546" s="52">
        <v>57</v>
      </c>
      <c r="JB546" s="51" t="s">
        <v>714</v>
      </c>
      <c r="JF546" s="52" t="s">
        <v>1665</v>
      </c>
    </row>
    <row r="547" spans="1:281" ht="58.5" thickBot="1">
      <c r="A547" s="52">
        <v>3609975</v>
      </c>
      <c r="K547" s="51" t="s">
        <v>98</v>
      </c>
      <c r="P547" s="52" t="s">
        <v>723</v>
      </c>
      <c r="Z547" s="51" t="s">
        <v>802</v>
      </c>
      <c r="AE547"/>
      <c r="AF547"/>
      <c r="AG547"/>
      <c r="AH547"/>
      <c r="AI547"/>
      <c r="AJ547" s="52" t="s">
        <v>6212</v>
      </c>
      <c r="AT547" s="51" t="s">
        <v>766</v>
      </c>
      <c r="BD547" s="70" t="s">
        <v>7313</v>
      </c>
      <c r="BE547" s="70">
        <v>358.55</v>
      </c>
      <c r="BF547" s="70">
        <v>110.52</v>
      </c>
      <c r="BS547" s="52" t="s">
        <v>1656</v>
      </c>
      <c r="CW547" s="51" t="s">
        <v>714</v>
      </c>
      <c r="DL547" s="52" t="s">
        <v>1643</v>
      </c>
      <c r="DQ547" s="51" t="s">
        <v>681</v>
      </c>
      <c r="EK547" s="52" t="s">
        <v>3382</v>
      </c>
      <c r="EU547" s="51" t="s">
        <v>787</v>
      </c>
      <c r="EZ547" s="51" t="s">
        <v>714</v>
      </c>
      <c r="FJ547" s="51" t="s">
        <v>700</v>
      </c>
      <c r="FT547" s="52" t="s">
        <v>72</v>
      </c>
      <c r="FY547" s="52" t="s">
        <v>171</v>
      </c>
      <c r="GD547" s="51" t="s">
        <v>687</v>
      </c>
      <c r="GI547" s="52" t="s">
        <v>9784</v>
      </c>
      <c r="GN547" s="51" t="s">
        <v>685</v>
      </c>
      <c r="GS547" s="904"/>
      <c r="GT547" s="904"/>
      <c r="GU547" s="904"/>
      <c r="GV547" s="84" t="s">
        <v>9963</v>
      </c>
      <c r="GX547" s="52" t="s">
        <v>124</v>
      </c>
      <c r="HC547" s="52" t="s">
        <v>10362</v>
      </c>
      <c r="HM547" s="52">
        <v>8</v>
      </c>
      <c r="HR547" s="51" t="s">
        <v>746</v>
      </c>
      <c r="IL547" s="52" t="s">
        <v>36</v>
      </c>
      <c r="IQ547" s="52" t="s">
        <v>132</v>
      </c>
      <c r="JB547" s="181" t="s">
        <v>11959</v>
      </c>
      <c r="JP547" s="51" t="s">
        <v>835</v>
      </c>
    </row>
    <row r="548" spans="1:281" ht="312.5" thickBot="1">
      <c r="U548" s="51" t="s">
        <v>184</v>
      </c>
      <c r="Z548" s="52">
        <v>3</v>
      </c>
      <c r="AE548"/>
      <c r="AF548"/>
      <c r="AG548"/>
      <c r="AH548"/>
      <c r="AI548"/>
      <c r="AT548" s="52">
        <v>32521</v>
      </c>
      <c r="AY548" s="51" t="s">
        <v>790</v>
      </c>
      <c r="BD548" s="71" t="s">
        <v>6891</v>
      </c>
      <c r="BE548" s="71">
        <v>3241.8</v>
      </c>
      <c r="BF548" s="71">
        <v>871.28</v>
      </c>
      <c r="CM548" s="51" t="s">
        <v>790</v>
      </c>
      <c r="CW548" s="74" t="s">
        <v>8726</v>
      </c>
      <c r="DQ548" s="52" t="s">
        <v>1329</v>
      </c>
      <c r="EU548" s="52">
        <v>85</v>
      </c>
      <c r="EZ548" s="74" t="s">
        <v>9035</v>
      </c>
      <c r="FE548" s="51" t="s">
        <v>714</v>
      </c>
      <c r="FJ548" s="69"/>
      <c r="FK548" s="69" t="s">
        <v>701</v>
      </c>
      <c r="GD548" s="52">
        <v>159689.67000000001</v>
      </c>
      <c r="GN548" s="52" t="s">
        <v>1617</v>
      </c>
      <c r="GS548" s="907" t="s">
        <v>1628</v>
      </c>
      <c r="GT548" s="907" t="s">
        <v>9968</v>
      </c>
      <c r="GU548" s="907" t="s">
        <v>9966</v>
      </c>
      <c r="GV548" s="123" t="s">
        <v>9967</v>
      </c>
      <c r="HH548" s="50" t="s">
        <v>669</v>
      </c>
      <c r="HR548" s="52" t="s">
        <v>95</v>
      </c>
      <c r="HW548" s="51" t="s">
        <v>712</v>
      </c>
      <c r="IV548" s="51" t="s">
        <v>184</v>
      </c>
      <c r="JF548" s="51" t="s">
        <v>784</v>
      </c>
      <c r="JP548" s="74" t="s">
        <v>5276</v>
      </c>
      <c r="JU548" s="50" t="s">
        <v>721</v>
      </c>
    </row>
    <row r="549" spans="1:281" ht="58.5" thickBot="1">
      <c r="A549" s="51" t="s">
        <v>688</v>
      </c>
      <c r="F549" s="51" t="s">
        <v>707</v>
      </c>
      <c r="P549" s="51" t="s">
        <v>708</v>
      </c>
      <c r="U549" s="52" t="s">
        <v>1601</v>
      </c>
      <c r="AE549"/>
      <c r="AF549"/>
      <c r="AG549"/>
      <c r="AH549"/>
      <c r="AI549"/>
      <c r="AJ549" s="51" t="s">
        <v>716</v>
      </c>
      <c r="AO549" s="51" t="s">
        <v>681</v>
      </c>
      <c r="AY549" s="52" t="s">
        <v>6691</v>
      </c>
      <c r="BD549" s="70" t="s">
        <v>6892</v>
      </c>
      <c r="BE549" s="70">
        <v>207.01</v>
      </c>
      <c r="BF549" s="70">
        <v>36.340000000000003</v>
      </c>
      <c r="BI549" s="51" t="s">
        <v>728</v>
      </c>
      <c r="BN549" s="51" t="s">
        <v>759</v>
      </c>
      <c r="BS549" s="51" t="s">
        <v>1660</v>
      </c>
      <c r="CM549" s="52" t="s">
        <v>8479</v>
      </c>
      <c r="DL549" s="51" t="s">
        <v>1649</v>
      </c>
      <c r="EA549" s="51" t="s">
        <v>697</v>
      </c>
      <c r="EK549" s="51" t="s">
        <v>716</v>
      </c>
      <c r="EP549" s="50" t="s">
        <v>721</v>
      </c>
      <c r="FE549" s="74" t="s">
        <v>4510</v>
      </c>
      <c r="FJ549" s="72" t="s">
        <v>72</v>
      </c>
      <c r="FK549" s="70" t="s">
        <v>702</v>
      </c>
      <c r="FT549" s="51" t="s">
        <v>708</v>
      </c>
      <c r="FY549" s="51" t="s">
        <v>710</v>
      </c>
      <c r="GI549" s="51" t="s">
        <v>685</v>
      </c>
      <c r="GS549" s="908"/>
      <c r="GT549" s="908"/>
      <c r="GU549" s="908"/>
      <c r="GV549" s="86" t="s">
        <v>9963</v>
      </c>
      <c r="GX549" s="51" t="s">
        <v>802</v>
      </c>
      <c r="HC549" s="51" t="s">
        <v>716</v>
      </c>
      <c r="HW549" s="52" t="s">
        <v>4762</v>
      </c>
      <c r="IL549" s="50" t="s">
        <v>1383</v>
      </c>
      <c r="IQ549" s="50" t="s">
        <v>727</v>
      </c>
      <c r="IV549" s="52" t="s">
        <v>236</v>
      </c>
      <c r="JB549" s="51" t="s">
        <v>715</v>
      </c>
      <c r="JF549" s="52" t="s">
        <v>1666</v>
      </c>
    </row>
    <row r="550" spans="1:281" ht="312.5" thickBot="1">
      <c r="A550" s="52">
        <v>0</v>
      </c>
      <c r="F550" s="52" t="s">
        <v>720</v>
      </c>
      <c r="P550" s="52" t="s">
        <v>709</v>
      </c>
      <c r="Z550" s="51" t="s">
        <v>788</v>
      </c>
      <c r="AE550" s="50" t="s">
        <v>725</v>
      </c>
      <c r="AF550"/>
      <c r="AG550"/>
      <c r="AH550"/>
      <c r="AI550"/>
      <c r="AJ550" s="52" t="s">
        <v>6211</v>
      </c>
      <c r="AO550" s="52" t="s">
        <v>2994</v>
      </c>
      <c r="AT550" s="51" t="s">
        <v>767</v>
      </c>
      <c r="BD550" s="71" t="s">
        <v>6893</v>
      </c>
      <c r="BE550" s="71">
        <v>571.03</v>
      </c>
      <c r="BF550" s="71">
        <v>571.03</v>
      </c>
      <c r="BI550" s="69" t="s">
        <v>729</v>
      </c>
      <c r="BJ550" s="69" t="s">
        <v>730</v>
      </c>
      <c r="BK550" s="69" t="s">
        <v>731</v>
      </c>
      <c r="BL550" s="69" t="s">
        <v>732</v>
      </c>
      <c r="BN550" s="52" t="s">
        <v>760</v>
      </c>
      <c r="BS550" s="52" t="s">
        <v>8040</v>
      </c>
      <c r="CW550" s="51" t="s">
        <v>724</v>
      </c>
      <c r="DL550" s="52" t="s">
        <v>72</v>
      </c>
      <c r="DQ550" s="51" t="s">
        <v>683</v>
      </c>
      <c r="DV550" s="51" t="s">
        <v>681</v>
      </c>
      <c r="EK550" s="52" t="s">
        <v>3383</v>
      </c>
      <c r="EU550" s="51" t="s">
        <v>788</v>
      </c>
      <c r="EZ550" s="51" t="s">
        <v>715</v>
      </c>
      <c r="FJ550" s="73" t="s">
        <v>703</v>
      </c>
      <c r="FK550" s="71" t="s">
        <v>702</v>
      </c>
      <c r="FT550" s="52" t="s">
        <v>709</v>
      </c>
      <c r="FY550" s="52" t="s">
        <v>171</v>
      </c>
      <c r="GD550" s="51" t="s">
        <v>688</v>
      </c>
      <c r="GI550" s="52" t="s">
        <v>9785</v>
      </c>
      <c r="GN550" s="51" t="s">
        <v>687</v>
      </c>
      <c r="GS550" s="902" t="s">
        <v>735</v>
      </c>
      <c r="GT550" s="902" t="s">
        <v>733</v>
      </c>
      <c r="GU550" s="902" t="s">
        <v>9966</v>
      </c>
      <c r="GV550" s="120" t="s">
        <v>9967</v>
      </c>
      <c r="GX550" s="52">
        <v>1</v>
      </c>
      <c r="HC550" s="52" t="s">
        <v>717</v>
      </c>
      <c r="HR550" s="51" t="s">
        <v>747</v>
      </c>
      <c r="JB550" s="52" t="s">
        <v>11960</v>
      </c>
      <c r="JP550" s="51" t="s">
        <v>836</v>
      </c>
    </row>
    <row r="551" spans="1:281" ht="232.5" thickBot="1">
      <c r="K551" s="51" t="s">
        <v>681</v>
      </c>
      <c r="U551" s="51" t="s">
        <v>732</v>
      </c>
      <c r="Z551" s="52">
        <v>3</v>
      </c>
      <c r="AE551"/>
      <c r="AF551"/>
      <c r="AG551"/>
      <c r="AH551"/>
      <c r="AI551"/>
      <c r="AT551" s="52">
        <v>32521</v>
      </c>
      <c r="AY551" s="51" t="s">
        <v>98</v>
      </c>
      <c r="BD551" s="70" t="s">
        <v>6894</v>
      </c>
      <c r="BE551" s="70">
        <v>100143.46</v>
      </c>
      <c r="BF551" s="70">
        <v>92270.02</v>
      </c>
      <c r="BI551" s="70" t="s">
        <v>618</v>
      </c>
      <c r="BJ551" s="70" t="s">
        <v>7647</v>
      </c>
      <c r="BK551" s="70" t="s">
        <v>7648</v>
      </c>
      <c r="BL551" s="70" t="s">
        <v>7649</v>
      </c>
      <c r="CM551" s="51" t="s">
        <v>98</v>
      </c>
      <c r="CW551" s="52" t="s">
        <v>2999</v>
      </c>
      <c r="DL551" s="52" t="s">
        <v>73</v>
      </c>
      <c r="DQ551" s="52" t="s">
        <v>693</v>
      </c>
      <c r="DV551" s="52" t="s">
        <v>1317</v>
      </c>
      <c r="EA551" s="51" t="s">
        <v>1012</v>
      </c>
      <c r="EU551" s="52">
        <v>28</v>
      </c>
      <c r="FE551" s="51" t="s">
        <v>715</v>
      </c>
      <c r="FJ551" s="72" t="s">
        <v>704</v>
      </c>
      <c r="FK551" s="70" t="s">
        <v>702</v>
      </c>
      <c r="GD551" s="52">
        <v>0</v>
      </c>
      <c r="GN551" s="52">
        <v>2875.22</v>
      </c>
      <c r="GS551" s="904"/>
      <c r="GT551" s="904"/>
      <c r="GU551" s="904"/>
      <c r="GV551" s="84" t="s">
        <v>9963</v>
      </c>
      <c r="HH551" s="51" t="s">
        <v>670</v>
      </c>
      <c r="HM551" s="51" t="s">
        <v>707</v>
      </c>
      <c r="HR551" s="52" t="s">
        <v>97</v>
      </c>
      <c r="HW551" s="51" t="s">
        <v>714</v>
      </c>
      <c r="IV551" s="51" t="s">
        <v>732</v>
      </c>
      <c r="JF551" s="51" t="s">
        <v>802</v>
      </c>
      <c r="JP551" s="52" t="s">
        <v>5277</v>
      </c>
      <c r="JU551" s="51" t="s">
        <v>722</v>
      </c>
    </row>
    <row r="552" spans="1:281" ht="312.5" thickBot="1">
      <c r="A552" s="51" t="s">
        <v>98</v>
      </c>
      <c r="F552" s="51" t="s">
        <v>708</v>
      </c>
      <c r="K552" s="52" t="s">
        <v>2994</v>
      </c>
      <c r="P552" s="51" t="s">
        <v>710</v>
      </c>
      <c r="U552" s="52" t="s">
        <v>5441</v>
      </c>
      <c r="AE552"/>
      <c r="AF552"/>
      <c r="AG552"/>
      <c r="AH552"/>
      <c r="AI552"/>
      <c r="AO552" s="51" t="s">
        <v>683</v>
      </c>
      <c r="BD552" s="71" t="s">
        <v>7314</v>
      </c>
      <c r="BE552" s="71">
        <v>22.75</v>
      </c>
      <c r="BF552" s="71">
        <v>35.11</v>
      </c>
      <c r="BI552" s="50" t="s">
        <v>737</v>
      </c>
      <c r="BN552" s="51" t="s">
        <v>761</v>
      </c>
      <c r="CM552" s="52" t="s">
        <v>8480</v>
      </c>
      <c r="EA552" s="52" t="s">
        <v>3051</v>
      </c>
      <c r="EK552" s="51" t="s">
        <v>718</v>
      </c>
      <c r="EP552" s="51" t="s">
        <v>722</v>
      </c>
      <c r="EZ552" s="51" t="s">
        <v>716</v>
      </c>
      <c r="FE552" s="52" t="s">
        <v>4511</v>
      </c>
      <c r="FJ552" s="50" t="s">
        <v>705</v>
      </c>
      <c r="FT552" s="51" t="s">
        <v>710</v>
      </c>
      <c r="FY552" s="51" t="s">
        <v>712</v>
      </c>
      <c r="GI552" s="51" t="s">
        <v>687</v>
      </c>
      <c r="GS552" s="907" t="s">
        <v>735</v>
      </c>
      <c r="GT552" s="907" t="s">
        <v>734</v>
      </c>
      <c r="GU552" s="907" t="s">
        <v>9966</v>
      </c>
      <c r="GV552" s="123" t="s">
        <v>9967</v>
      </c>
      <c r="GX552" s="51" t="s">
        <v>788</v>
      </c>
      <c r="HC552" s="51" t="s">
        <v>718</v>
      </c>
      <c r="HH552" s="69"/>
      <c r="HI552" s="69" t="s">
        <v>671</v>
      </c>
      <c r="HJ552" s="69" t="s">
        <v>672</v>
      </c>
      <c r="HK552" s="69" t="s">
        <v>673</v>
      </c>
      <c r="HL552" s="69" t="s">
        <v>674</v>
      </c>
      <c r="HM552" s="52" t="s">
        <v>719</v>
      </c>
      <c r="HW552" s="74" t="s">
        <v>5784</v>
      </c>
      <c r="IL552" s="51" t="s">
        <v>1384</v>
      </c>
      <c r="IQ552" s="51" t="s">
        <v>728</v>
      </c>
      <c r="IV552" s="52" t="s">
        <v>11228</v>
      </c>
      <c r="JB552" s="51" t="s">
        <v>716</v>
      </c>
      <c r="JF552" s="52">
        <v>4</v>
      </c>
    </row>
    <row r="553" spans="1:281" ht="58.5" thickBot="1">
      <c r="A553" s="52" t="s">
        <v>2405</v>
      </c>
      <c r="F553" s="52" t="s">
        <v>709</v>
      </c>
      <c r="P553" s="52" t="s">
        <v>711</v>
      </c>
      <c r="Z553" s="51" t="s">
        <v>803</v>
      </c>
      <c r="AE553" s="51" t="s">
        <v>726</v>
      </c>
      <c r="AF553"/>
      <c r="AG553"/>
      <c r="AH553"/>
      <c r="AI553"/>
      <c r="AO553" s="52" t="s">
        <v>693</v>
      </c>
      <c r="AT553" s="51" t="s">
        <v>768</v>
      </c>
      <c r="BD553" s="70" t="s">
        <v>6895</v>
      </c>
      <c r="BE553" s="70">
        <v>799.49</v>
      </c>
      <c r="BF553" s="70">
        <v>1147.53</v>
      </c>
      <c r="BN553" s="52" t="s">
        <v>2438</v>
      </c>
      <c r="CW553" s="51" t="s">
        <v>716</v>
      </c>
      <c r="DL553" s="51" t="s">
        <v>1650</v>
      </c>
      <c r="DQ553" s="51" t="s">
        <v>685</v>
      </c>
      <c r="DV553" s="51" t="s">
        <v>683</v>
      </c>
      <c r="EK553" s="52">
        <v>100</v>
      </c>
      <c r="EU553" s="51" t="s">
        <v>789</v>
      </c>
      <c r="EZ553" s="52" t="s">
        <v>3383</v>
      </c>
      <c r="FT553" s="52" t="s">
        <v>711</v>
      </c>
      <c r="FY553" s="52" t="s">
        <v>171</v>
      </c>
      <c r="GD553" s="51" t="s">
        <v>98</v>
      </c>
      <c r="GI553" s="52">
        <v>417930</v>
      </c>
      <c r="GN553" s="51" t="s">
        <v>688</v>
      </c>
      <c r="GS553" s="908"/>
      <c r="GT553" s="908"/>
      <c r="GU553" s="908"/>
      <c r="GV553" s="86" t="s">
        <v>9963</v>
      </c>
      <c r="HC553" s="52">
        <v>100</v>
      </c>
      <c r="HH553" s="72" t="s">
        <v>675</v>
      </c>
      <c r="HI553" s="70">
        <v>64071</v>
      </c>
      <c r="HJ553" s="70">
        <v>64071</v>
      </c>
      <c r="HK553" s="70">
        <v>11332</v>
      </c>
      <c r="HL553" s="70">
        <v>11332</v>
      </c>
      <c r="HR553" s="51" t="s">
        <v>748</v>
      </c>
      <c r="IL553" s="52" t="s">
        <v>3967</v>
      </c>
      <c r="IQ553" s="69" t="s">
        <v>729</v>
      </c>
      <c r="IR553" s="69" t="s">
        <v>730</v>
      </c>
      <c r="IS553" s="69" t="s">
        <v>731</v>
      </c>
      <c r="IT553" s="69" t="s">
        <v>732</v>
      </c>
      <c r="JB553" s="52" t="s">
        <v>717</v>
      </c>
      <c r="JP553" s="51" t="s">
        <v>837</v>
      </c>
      <c r="JU553" s="51" t="s">
        <v>707</v>
      </c>
    </row>
    <row r="554" spans="1:281" ht="312.5" thickBot="1">
      <c r="K554" s="51" t="s">
        <v>683</v>
      </c>
      <c r="Z554" s="52" t="s">
        <v>4127</v>
      </c>
      <c r="AE554" s="52" t="s">
        <v>132</v>
      </c>
      <c r="AF554"/>
      <c r="AG554"/>
      <c r="AH554"/>
      <c r="AI554"/>
      <c r="AJ554" s="50" t="s">
        <v>725</v>
      </c>
      <c r="AO554" s="52" t="s">
        <v>684</v>
      </c>
      <c r="AT554" s="52" t="s">
        <v>132</v>
      </c>
      <c r="BD554" s="71" t="s">
        <v>6906</v>
      </c>
      <c r="BE554" s="71">
        <v>38.32</v>
      </c>
      <c r="BF554" s="71">
        <v>78.02</v>
      </c>
      <c r="BS554" s="50" t="s">
        <v>774</v>
      </c>
      <c r="CW554" s="52" t="s">
        <v>717</v>
      </c>
      <c r="DL554" s="52" t="s">
        <v>8923</v>
      </c>
      <c r="DQ554" s="52" t="s">
        <v>694</v>
      </c>
      <c r="DV554" s="52" t="s">
        <v>693</v>
      </c>
      <c r="EA554" s="51" t="s">
        <v>2066</v>
      </c>
      <c r="EP554" s="51" t="s">
        <v>707</v>
      </c>
      <c r="EU554" s="52" t="s">
        <v>3199</v>
      </c>
      <c r="FE554" s="51" t="s">
        <v>716</v>
      </c>
      <c r="GN554" s="52">
        <v>0</v>
      </c>
      <c r="GS554" s="902" t="s">
        <v>1631</v>
      </c>
      <c r="GT554" s="902" t="s">
        <v>733</v>
      </c>
      <c r="GU554" s="902" t="s">
        <v>9966</v>
      </c>
      <c r="GV554" s="120" t="s">
        <v>9967</v>
      </c>
      <c r="GX554" s="51" t="s">
        <v>803</v>
      </c>
      <c r="HH554" s="73" t="s">
        <v>676</v>
      </c>
      <c r="HI554" s="71">
        <v>0</v>
      </c>
      <c r="HJ554" s="71">
        <v>0</v>
      </c>
      <c r="HK554" s="71">
        <v>0</v>
      </c>
      <c r="HL554" s="71">
        <v>0</v>
      </c>
      <c r="HM554" s="51" t="s">
        <v>708</v>
      </c>
      <c r="HR554" s="52">
        <v>480007</v>
      </c>
      <c r="HW554" s="51" t="s">
        <v>715</v>
      </c>
      <c r="IQ554" s="70" t="s">
        <v>1628</v>
      </c>
      <c r="IR554" s="70" t="s">
        <v>1629</v>
      </c>
      <c r="IS554" s="70" t="s">
        <v>1341</v>
      </c>
      <c r="IT554" s="70" t="s">
        <v>11052</v>
      </c>
      <c r="JF554" s="51" t="s">
        <v>788</v>
      </c>
      <c r="JP554" s="52" t="s">
        <v>842</v>
      </c>
      <c r="JU554" s="52" t="s">
        <v>723</v>
      </c>
    </row>
    <row r="555" spans="1:281" ht="88.5" thickBot="1">
      <c r="F555" s="51" t="s">
        <v>710</v>
      </c>
      <c r="K555" s="52" t="s">
        <v>693</v>
      </c>
      <c r="P555" s="51" t="s">
        <v>714</v>
      </c>
      <c r="AE555"/>
      <c r="AF555"/>
      <c r="AG555"/>
      <c r="AH555"/>
      <c r="AI555"/>
      <c r="AO555" s="52" t="s">
        <v>690</v>
      </c>
      <c r="AY555" s="50" t="s">
        <v>798</v>
      </c>
      <c r="BD555" s="70" t="s">
        <v>7315</v>
      </c>
      <c r="BE555" s="70">
        <v>181.25</v>
      </c>
      <c r="BF555" s="70">
        <v>181.25</v>
      </c>
      <c r="BI555" s="50" t="s">
        <v>738</v>
      </c>
      <c r="BN555" s="51" t="s">
        <v>763</v>
      </c>
      <c r="DV555" s="52" t="s">
        <v>684</v>
      </c>
      <c r="EA555" s="52">
        <v>10559</v>
      </c>
      <c r="EP555" s="52" t="s">
        <v>723</v>
      </c>
      <c r="EZ555" s="51" t="s">
        <v>718</v>
      </c>
      <c r="FE555" s="52" t="s">
        <v>717</v>
      </c>
      <c r="FJ555" s="51" t="s">
        <v>706</v>
      </c>
      <c r="FT555" s="51" t="s">
        <v>712</v>
      </c>
      <c r="FY555" s="51" t="s">
        <v>714</v>
      </c>
      <c r="GI555" s="51" t="s">
        <v>688</v>
      </c>
      <c r="GS555" s="904"/>
      <c r="GT555" s="904"/>
      <c r="GU555" s="904"/>
      <c r="GV555" s="84" t="s">
        <v>9963</v>
      </c>
      <c r="GX555" s="52" t="s">
        <v>10207</v>
      </c>
      <c r="HH555" s="72" t="s">
        <v>677</v>
      </c>
      <c r="HI555" s="70">
        <v>0</v>
      </c>
      <c r="HJ555" s="70">
        <v>0</v>
      </c>
      <c r="HK555" s="70">
        <v>0</v>
      </c>
      <c r="HL555" s="70">
        <v>0</v>
      </c>
      <c r="HM555" s="52" t="s">
        <v>709</v>
      </c>
      <c r="HW555" s="52" t="s">
        <v>2587</v>
      </c>
      <c r="IL555" s="50" t="s">
        <v>827</v>
      </c>
      <c r="IQ555" s="71" t="s">
        <v>735</v>
      </c>
      <c r="IR555" s="71" t="s">
        <v>9039</v>
      </c>
      <c r="IS555" s="71" t="s">
        <v>1341</v>
      </c>
      <c r="IT555" s="71" t="s">
        <v>11053</v>
      </c>
      <c r="JB555" s="51" t="s">
        <v>718</v>
      </c>
      <c r="JF555" s="52">
        <v>0</v>
      </c>
      <c r="JP555" s="52" t="s">
        <v>838</v>
      </c>
    </row>
    <row r="556" spans="1:281" ht="184.5" thickBot="1">
      <c r="F556" s="52" t="s">
        <v>711</v>
      </c>
      <c r="K556" s="52" t="s">
        <v>684</v>
      </c>
      <c r="P556" s="74" t="s">
        <v>4348</v>
      </c>
      <c r="U556" s="51" t="s">
        <v>1012</v>
      </c>
      <c r="Z556" s="51" t="s">
        <v>790</v>
      </c>
      <c r="AE556" s="50" t="s">
        <v>727</v>
      </c>
      <c r="AF556"/>
      <c r="AG556"/>
      <c r="AH556"/>
      <c r="AI556"/>
      <c r="AT556" s="51" t="s">
        <v>769</v>
      </c>
      <c r="BD556" s="71" t="s">
        <v>7316</v>
      </c>
      <c r="BE556" s="71">
        <v>1023.08</v>
      </c>
      <c r="BF556" s="71">
        <v>1023.08</v>
      </c>
      <c r="BN556" s="52" t="s">
        <v>7784</v>
      </c>
      <c r="CM556" s="50" t="s">
        <v>798</v>
      </c>
      <c r="DL556" s="51" t="s">
        <v>1652</v>
      </c>
      <c r="DQ556" s="51" t="s">
        <v>687</v>
      </c>
      <c r="DV556" s="52" t="s">
        <v>690</v>
      </c>
      <c r="EU556" s="51" t="s">
        <v>790</v>
      </c>
      <c r="EZ556" s="52">
        <v>100</v>
      </c>
      <c r="FT556" s="52" t="s">
        <v>713</v>
      </c>
      <c r="GI556" s="52">
        <v>0</v>
      </c>
      <c r="GN556" s="51" t="s">
        <v>98</v>
      </c>
      <c r="GS556" s="50" t="s">
        <v>737</v>
      </c>
      <c r="HH556" s="73" t="s">
        <v>678</v>
      </c>
      <c r="HI556" s="71">
        <v>0</v>
      </c>
      <c r="HJ556" s="71">
        <v>0</v>
      </c>
      <c r="HK556" s="71">
        <v>0</v>
      </c>
      <c r="HL556" s="71">
        <v>0</v>
      </c>
      <c r="HR556" s="51" t="s">
        <v>749</v>
      </c>
      <c r="IQ556" s="70" t="s">
        <v>774</v>
      </c>
      <c r="IR556" s="70" t="s">
        <v>1629</v>
      </c>
      <c r="IS556" s="70" t="s">
        <v>1341</v>
      </c>
      <c r="IT556" s="70" t="s">
        <v>11052</v>
      </c>
      <c r="IV556" s="50" t="s">
        <v>698</v>
      </c>
      <c r="JB556" s="52">
        <v>100</v>
      </c>
      <c r="JP556" s="52" t="s">
        <v>844</v>
      </c>
      <c r="JU556" s="51" t="s">
        <v>708</v>
      </c>
    </row>
    <row r="557" spans="1:281" ht="17" thickBot="1">
      <c r="A557" s="51" t="s">
        <v>681</v>
      </c>
      <c r="K557" s="52" t="s">
        <v>690</v>
      </c>
      <c r="U557" s="52" t="s">
        <v>3051</v>
      </c>
      <c r="Z557" s="52" t="s">
        <v>4128</v>
      </c>
      <c r="AE557"/>
      <c r="AF557"/>
      <c r="AG557"/>
      <c r="AH557"/>
      <c r="AI557"/>
      <c r="AJ557" s="51" t="s">
        <v>726</v>
      </c>
      <c r="AO557" s="51" t="s">
        <v>685</v>
      </c>
      <c r="AT557" s="52" t="s">
        <v>770</v>
      </c>
      <c r="BD557" s="70" t="s">
        <v>6896</v>
      </c>
      <c r="BE557" s="70">
        <v>7102.54</v>
      </c>
      <c r="BF557" s="70">
        <v>22.09</v>
      </c>
      <c r="BS557" s="50" t="s">
        <v>775</v>
      </c>
      <c r="DL557" s="52">
        <v>1500</v>
      </c>
      <c r="DQ557" s="52">
        <v>1250</v>
      </c>
      <c r="EA557" s="51" t="s">
        <v>2067</v>
      </c>
      <c r="EK557" s="50" t="s">
        <v>721</v>
      </c>
      <c r="EP557" s="51" t="s">
        <v>708</v>
      </c>
      <c r="EU557" s="52" t="s">
        <v>3200</v>
      </c>
      <c r="FE557" s="51" t="s">
        <v>718</v>
      </c>
      <c r="FJ557" s="51" t="s">
        <v>707</v>
      </c>
      <c r="FY557" s="51" t="s">
        <v>715</v>
      </c>
      <c r="GD557" s="51" t="s">
        <v>681</v>
      </c>
      <c r="GN557" s="52" t="s">
        <v>3584</v>
      </c>
      <c r="GX557" s="51" t="s">
        <v>790</v>
      </c>
      <c r="HC557" s="51" t="s">
        <v>707</v>
      </c>
      <c r="HH557" s="50" t="s">
        <v>679</v>
      </c>
      <c r="HM557" s="51" t="s">
        <v>710</v>
      </c>
      <c r="HR557" s="52">
        <v>0</v>
      </c>
      <c r="HW557" s="51" t="s">
        <v>716</v>
      </c>
      <c r="IQ557" s="50" t="s">
        <v>737</v>
      </c>
      <c r="JF557" s="51" t="s">
        <v>803</v>
      </c>
      <c r="JP557" s="52" t="s">
        <v>839</v>
      </c>
      <c r="JU557" s="52" t="s">
        <v>709</v>
      </c>
    </row>
    <row r="558" spans="1:281" ht="17" thickBot="1">
      <c r="A558" s="52" t="s">
        <v>1324</v>
      </c>
      <c r="F558" s="51" t="s">
        <v>712</v>
      </c>
      <c r="K558" s="52" t="s">
        <v>1332</v>
      </c>
      <c r="P558" s="51" t="s">
        <v>724</v>
      </c>
      <c r="AE558"/>
      <c r="AF558"/>
      <c r="AG558"/>
      <c r="AH558"/>
      <c r="AI558"/>
      <c r="AJ558" s="52" t="s">
        <v>132</v>
      </c>
      <c r="AO558" s="52" t="s">
        <v>691</v>
      </c>
      <c r="AY558" s="51" t="s">
        <v>799</v>
      </c>
      <c r="BD558" s="71" t="s">
        <v>6897</v>
      </c>
      <c r="BE558" s="71">
        <v>478.51</v>
      </c>
      <c r="BF558" s="71">
        <v>147.80000000000001</v>
      </c>
      <c r="BI558" s="51" t="s">
        <v>739</v>
      </c>
      <c r="BN558" s="51" t="s">
        <v>764</v>
      </c>
      <c r="CW558" s="50" t="s">
        <v>725</v>
      </c>
      <c r="DV558" s="51" t="s">
        <v>685</v>
      </c>
      <c r="EA558" s="52" t="s">
        <v>3826</v>
      </c>
      <c r="EP558" s="52" t="s">
        <v>709</v>
      </c>
      <c r="FE558" s="52">
        <v>100</v>
      </c>
      <c r="FJ558" s="52" t="s">
        <v>72</v>
      </c>
      <c r="FT558" s="51" t="s">
        <v>714</v>
      </c>
      <c r="GD558" s="52" t="s">
        <v>1317</v>
      </c>
      <c r="GI558" s="51" t="s">
        <v>98</v>
      </c>
      <c r="GX558" s="52" t="s">
        <v>10208</v>
      </c>
      <c r="HC558" s="52" t="s">
        <v>720</v>
      </c>
      <c r="HM558" s="52" t="s">
        <v>711</v>
      </c>
      <c r="HW558" s="52" t="s">
        <v>717</v>
      </c>
      <c r="IL558" s="51" t="s">
        <v>828</v>
      </c>
      <c r="JF558" s="52" t="s">
        <v>4913</v>
      </c>
      <c r="JP558" s="52" t="s">
        <v>840</v>
      </c>
    </row>
    <row r="559" spans="1:281" ht="17" thickBot="1">
      <c r="F559" s="52" t="s">
        <v>713</v>
      </c>
      <c r="P559" s="98">
        <v>43862</v>
      </c>
      <c r="U559" s="51" t="s">
        <v>2066</v>
      </c>
      <c r="AE559" s="51" t="s">
        <v>728</v>
      </c>
      <c r="AF559"/>
      <c r="AG559"/>
      <c r="AH559"/>
      <c r="AI559"/>
      <c r="BD559" s="70" t="s">
        <v>7317</v>
      </c>
      <c r="BE559" s="70">
        <v>12.52</v>
      </c>
      <c r="BF559" s="70">
        <v>113.87</v>
      </c>
      <c r="BI559" s="52" t="s">
        <v>4924</v>
      </c>
      <c r="BN559" s="52" t="s">
        <v>3619</v>
      </c>
      <c r="CM559" s="51" t="s">
        <v>799</v>
      </c>
      <c r="DL559" s="51" t="s">
        <v>1653</v>
      </c>
      <c r="DQ559" s="51" t="s">
        <v>688</v>
      </c>
      <c r="DV559" s="52" t="s">
        <v>1617</v>
      </c>
      <c r="EU559" s="51" t="s">
        <v>98</v>
      </c>
      <c r="FT559" s="74" t="s">
        <v>9466</v>
      </c>
      <c r="FY559" s="51" t="s">
        <v>716</v>
      </c>
      <c r="GI559" s="52" t="s">
        <v>35</v>
      </c>
      <c r="GS559" s="50" t="s">
        <v>738</v>
      </c>
      <c r="HR559" s="51" t="s">
        <v>750</v>
      </c>
      <c r="IL559" s="52" t="s">
        <v>3968</v>
      </c>
      <c r="IV559" s="50" t="s">
        <v>699</v>
      </c>
      <c r="JP559" s="52" t="s">
        <v>841</v>
      </c>
      <c r="JU559" s="51" t="s">
        <v>710</v>
      </c>
    </row>
    <row r="560" spans="1:281" ht="46.5" thickBot="1">
      <c r="A560" s="51" t="s">
        <v>683</v>
      </c>
      <c r="K560" s="51" t="s">
        <v>685</v>
      </c>
      <c r="U560" s="52">
        <v>5.87</v>
      </c>
      <c r="AE560" s="69" t="s">
        <v>729</v>
      </c>
      <c r="AF560" s="69" t="s">
        <v>730</v>
      </c>
      <c r="AG560" s="69" t="s">
        <v>731</v>
      </c>
      <c r="AH560" s="69" t="s">
        <v>732</v>
      </c>
      <c r="AI560" s="158"/>
      <c r="AJ560" s="50" t="s">
        <v>727</v>
      </c>
      <c r="AO560" s="51" t="s">
        <v>687</v>
      </c>
      <c r="AY560" s="51" t="s">
        <v>782</v>
      </c>
      <c r="BD560" s="71" t="s">
        <v>7318</v>
      </c>
      <c r="BE560" s="71">
        <v>0.05</v>
      </c>
      <c r="BF560" s="71">
        <v>0</v>
      </c>
      <c r="BS560" s="51" t="s">
        <v>776</v>
      </c>
      <c r="DL560" s="52" t="s">
        <v>8924</v>
      </c>
      <c r="DQ560" s="52">
        <v>0</v>
      </c>
      <c r="EA560" s="51" t="s">
        <v>2069</v>
      </c>
      <c r="EK560" s="51" t="s">
        <v>722</v>
      </c>
      <c r="EP560" s="51" t="s">
        <v>710</v>
      </c>
      <c r="EZ560" s="50" t="s">
        <v>725</v>
      </c>
      <c r="FJ560" s="51" t="s">
        <v>708</v>
      </c>
      <c r="FY560" s="52" t="s">
        <v>171</v>
      </c>
      <c r="GD560" s="51" t="s">
        <v>683</v>
      </c>
      <c r="HC560" s="51" t="s">
        <v>708</v>
      </c>
      <c r="HH560" s="51" t="s">
        <v>680</v>
      </c>
      <c r="HM560" s="51" t="s">
        <v>712</v>
      </c>
      <c r="HR560" s="52">
        <v>511352</v>
      </c>
      <c r="HW560" s="51" t="s">
        <v>718</v>
      </c>
      <c r="IQ560" s="50" t="s">
        <v>738</v>
      </c>
      <c r="JB560" s="51" t="s">
        <v>707</v>
      </c>
      <c r="JF560" s="51" t="s">
        <v>790</v>
      </c>
      <c r="JU560" s="52" t="s">
        <v>711</v>
      </c>
    </row>
    <row r="561" spans="1:281" ht="120.5" thickBot="1">
      <c r="A561" s="52" t="s">
        <v>684</v>
      </c>
      <c r="F561" s="51" t="s">
        <v>714</v>
      </c>
      <c r="K561" s="52" t="s">
        <v>2992</v>
      </c>
      <c r="P561" s="51" t="s">
        <v>716</v>
      </c>
      <c r="Z561" s="50" t="s">
        <v>806</v>
      </c>
      <c r="AE561" s="902" t="s">
        <v>1630</v>
      </c>
      <c r="AF561" s="902" t="s">
        <v>5266</v>
      </c>
      <c r="AG561" s="902" t="s">
        <v>6038</v>
      </c>
      <c r="AH561" s="120" t="s">
        <v>6039</v>
      </c>
      <c r="AI561" s="101"/>
      <c r="AO561" s="52">
        <v>129.76</v>
      </c>
      <c r="AT561" s="51" t="s">
        <v>759</v>
      </c>
      <c r="AY561" s="52" t="s">
        <v>800</v>
      </c>
      <c r="BD561" s="70" t="s">
        <v>7319</v>
      </c>
      <c r="BE561" s="70">
        <v>368.4</v>
      </c>
      <c r="BF561" s="70">
        <v>368.4</v>
      </c>
      <c r="BI561" s="50" t="s">
        <v>753</v>
      </c>
      <c r="BN561" s="51" t="s">
        <v>766</v>
      </c>
      <c r="BS561" s="52" t="s">
        <v>777</v>
      </c>
      <c r="CM561" s="51" t="s">
        <v>782</v>
      </c>
      <c r="CW561" s="51" t="s">
        <v>726</v>
      </c>
      <c r="DV561" s="51" t="s">
        <v>687</v>
      </c>
      <c r="EP561" s="52" t="s">
        <v>711</v>
      </c>
      <c r="FJ561" s="52" t="s">
        <v>709</v>
      </c>
      <c r="FT561" s="51" t="s">
        <v>715</v>
      </c>
      <c r="GD561" s="52" t="s">
        <v>690</v>
      </c>
      <c r="GN561" s="51" t="s">
        <v>681</v>
      </c>
      <c r="HC561" s="52" t="s">
        <v>709</v>
      </c>
      <c r="HM561" s="52" t="s">
        <v>4720</v>
      </c>
      <c r="HW561" s="52">
        <v>96</v>
      </c>
      <c r="IL561" s="50" t="s">
        <v>829</v>
      </c>
      <c r="JB561" s="52" t="s">
        <v>719</v>
      </c>
      <c r="JF561" s="52" t="s">
        <v>4914</v>
      </c>
      <c r="JP561" s="51" t="s">
        <v>98</v>
      </c>
    </row>
    <row r="562" spans="1:281" ht="73" thickBot="1">
      <c r="F562" s="74" t="s">
        <v>2072</v>
      </c>
      <c r="P562" s="52" t="s">
        <v>717</v>
      </c>
      <c r="U562" s="51" t="s">
        <v>2067</v>
      </c>
      <c r="AE562" s="904"/>
      <c r="AF562" s="904"/>
      <c r="AG562" s="904"/>
      <c r="AH562" s="84" t="s">
        <v>6040</v>
      </c>
      <c r="AI562" s="159"/>
      <c r="AT562" s="52" t="s">
        <v>760</v>
      </c>
      <c r="BD562" s="71" t="s">
        <v>6898</v>
      </c>
      <c r="BE562" s="71">
        <v>6819.6</v>
      </c>
      <c r="BF562" s="71">
        <v>7186.5</v>
      </c>
      <c r="BN562" s="52">
        <v>5000</v>
      </c>
      <c r="BS562" s="52" t="s">
        <v>778</v>
      </c>
      <c r="CM562" s="52" t="s">
        <v>800</v>
      </c>
      <c r="CW562" s="52" t="s">
        <v>132</v>
      </c>
      <c r="DL562" s="51" t="s">
        <v>1655</v>
      </c>
      <c r="DQ562" s="51" t="s">
        <v>98</v>
      </c>
      <c r="DV562" s="52">
        <v>53400</v>
      </c>
      <c r="EA562" s="51" t="s">
        <v>183</v>
      </c>
      <c r="EK562" s="51" t="s">
        <v>707</v>
      </c>
      <c r="FE562" s="51" t="s">
        <v>707</v>
      </c>
      <c r="FT562" s="52" t="s">
        <v>9467</v>
      </c>
      <c r="FY562" s="51" t="s">
        <v>718</v>
      </c>
      <c r="GN562" s="52" t="s">
        <v>1326</v>
      </c>
      <c r="GS562" s="51" t="s">
        <v>739</v>
      </c>
      <c r="GX562" s="50" t="s">
        <v>806</v>
      </c>
      <c r="HH562" s="51" t="s">
        <v>681</v>
      </c>
      <c r="HR562" s="51" t="s">
        <v>751</v>
      </c>
      <c r="IV562" s="51" t="s">
        <v>700</v>
      </c>
      <c r="JP562" s="52" t="s">
        <v>5278</v>
      </c>
      <c r="JU562" s="51" t="s">
        <v>714</v>
      </c>
    </row>
    <row r="563" spans="1:281" ht="144.5" thickBot="1">
      <c r="A563" s="51" t="s">
        <v>685</v>
      </c>
      <c r="K563" s="51" t="s">
        <v>687</v>
      </c>
      <c r="U563" s="52" t="s">
        <v>5439</v>
      </c>
      <c r="AE563" s="907" t="s">
        <v>735</v>
      </c>
      <c r="AF563" s="907" t="s">
        <v>733</v>
      </c>
      <c r="AG563" s="907" t="s">
        <v>6038</v>
      </c>
      <c r="AH563" s="123" t="s">
        <v>6041</v>
      </c>
      <c r="AI563" s="102"/>
      <c r="AJ563" s="51" t="s">
        <v>728</v>
      </c>
      <c r="AO563" s="51" t="s">
        <v>688</v>
      </c>
      <c r="AY563" s="51" t="s">
        <v>784</v>
      </c>
      <c r="BD563" s="70" t="s">
        <v>6899</v>
      </c>
      <c r="BE563" s="70">
        <v>267.45999999999998</v>
      </c>
      <c r="BF563" s="70">
        <v>283.25</v>
      </c>
      <c r="BS563" s="52" t="s">
        <v>779</v>
      </c>
      <c r="DL563" s="52" t="s">
        <v>1659</v>
      </c>
      <c r="DQ563" s="52" t="s">
        <v>1330</v>
      </c>
      <c r="EA563" s="52">
        <v>15.7</v>
      </c>
      <c r="EK563" s="52" t="s">
        <v>3384</v>
      </c>
      <c r="EP563" s="51" t="s">
        <v>714</v>
      </c>
      <c r="EU563" s="51" t="s">
        <v>782</v>
      </c>
      <c r="EZ563" s="51" t="s">
        <v>726</v>
      </c>
      <c r="FE563" s="52" t="s">
        <v>719</v>
      </c>
      <c r="FJ563" s="51" t="s">
        <v>710</v>
      </c>
      <c r="GD563" s="51" t="s">
        <v>685</v>
      </c>
      <c r="GI563" s="50" t="s">
        <v>695</v>
      </c>
      <c r="GS563" s="52" t="s">
        <v>132</v>
      </c>
      <c r="HC563" s="51" t="s">
        <v>710</v>
      </c>
      <c r="HH563" s="52" t="s">
        <v>682</v>
      </c>
      <c r="HM563" s="51" t="s">
        <v>714</v>
      </c>
      <c r="HR563" s="52" t="s">
        <v>752</v>
      </c>
      <c r="IQ563" s="51" t="s">
        <v>739</v>
      </c>
      <c r="IV563" s="69"/>
      <c r="IW563" s="69" t="s">
        <v>701</v>
      </c>
      <c r="JB563" s="51" t="s">
        <v>708</v>
      </c>
      <c r="JU563" s="74" t="s">
        <v>11546</v>
      </c>
    </row>
    <row r="564" spans="1:281" ht="73" thickBot="1">
      <c r="A564" s="52" t="s">
        <v>691</v>
      </c>
      <c r="F564" s="51" t="s">
        <v>715</v>
      </c>
      <c r="K564" s="52">
        <v>748263</v>
      </c>
      <c r="Z564" s="51" t="s">
        <v>807</v>
      </c>
      <c r="AE564" s="908"/>
      <c r="AF564" s="908"/>
      <c r="AG564" s="908"/>
      <c r="AH564" s="86" t="s">
        <v>6040</v>
      </c>
      <c r="AI564" s="160"/>
      <c r="AJ564" s="916" t="s">
        <v>6209</v>
      </c>
      <c r="AK564" s="917"/>
      <c r="AL564" s="917"/>
      <c r="AM564" s="917"/>
      <c r="AO564" s="52">
        <v>0.45</v>
      </c>
      <c r="AT564" s="51" t="s">
        <v>761</v>
      </c>
      <c r="AY564" s="52" t="s">
        <v>801</v>
      </c>
      <c r="BD564" s="71" t="s">
        <v>6900</v>
      </c>
      <c r="BE564" s="71">
        <v>1291.82</v>
      </c>
      <c r="BF564" s="71">
        <v>1608.94</v>
      </c>
      <c r="BI564" s="51" t="s">
        <v>754</v>
      </c>
      <c r="BN564" s="51" t="s">
        <v>767</v>
      </c>
      <c r="CM564" s="51" t="s">
        <v>784</v>
      </c>
      <c r="CW564" s="50" t="s">
        <v>727</v>
      </c>
      <c r="DV564" s="51" t="s">
        <v>688</v>
      </c>
      <c r="EP564" s="74" t="s">
        <v>2783</v>
      </c>
      <c r="EU564" s="52" t="s">
        <v>791</v>
      </c>
      <c r="EZ564" s="52" t="s">
        <v>132</v>
      </c>
      <c r="FJ564" s="52" t="s">
        <v>711</v>
      </c>
      <c r="FT564" s="51" t="s">
        <v>716</v>
      </c>
      <c r="GD564" s="52" t="s">
        <v>691</v>
      </c>
      <c r="GN564" s="51" t="s">
        <v>683</v>
      </c>
      <c r="HC564" s="52" t="s">
        <v>711</v>
      </c>
      <c r="HM564" s="74" t="s">
        <v>4726</v>
      </c>
      <c r="IL564" s="51" t="s">
        <v>830</v>
      </c>
      <c r="IQ564" s="52" t="s">
        <v>4924</v>
      </c>
      <c r="IV564" s="72" t="s">
        <v>72</v>
      </c>
      <c r="IW564" s="70" t="s">
        <v>702</v>
      </c>
      <c r="JB564" s="52" t="s">
        <v>709</v>
      </c>
    </row>
    <row r="565" spans="1:281" ht="58" thickBot="1">
      <c r="F565" s="52" t="s">
        <v>2073</v>
      </c>
      <c r="U565" s="51" t="s">
        <v>2069</v>
      </c>
      <c r="Z565" s="52" t="s">
        <v>36</v>
      </c>
      <c r="AE565" s="50" t="s">
        <v>737</v>
      </c>
      <c r="AF565"/>
      <c r="AG565"/>
      <c r="AH565"/>
      <c r="AI565"/>
      <c r="AJ565" s="69" t="s">
        <v>729</v>
      </c>
      <c r="AK565" s="69" t="s">
        <v>730</v>
      </c>
      <c r="AL565" s="69" t="s">
        <v>731</v>
      </c>
      <c r="AM565" s="69" t="s">
        <v>732</v>
      </c>
      <c r="AT565" s="52" t="s">
        <v>2435</v>
      </c>
      <c r="BD565" s="70" t="s">
        <v>6901</v>
      </c>
      <c r="BE565" s="70">
        <v>84.23</v>
      </c>
      <c r="BF565" s="70">
        <v>90.43</v>
      </c>
      <c r="BI565" s="52" t="s">
        <v>1430</v>
      </c>
      <c r="BS565" s="50" t="s">
        <v>780</v>
      </c>
      <c r="CM565" s="52" t="s">
        <v>801</v>
      </c>
      <c r="DL565" s="51" t="s">
        <v>1660</v>
      </c>
      <c r="DV565" s="52">
        <v>0</v>
      </c>
      <c r="EA565" s="51" t="s">
        <v>184</v>
      </c>
      <c r="EK565" s="51" t="s">
        <v>708</v>
      </c>
      <c r="FE565" s="51" t="s">
        <v>708</v>
      </c>
      <c r="FT565" s="52" t="s">
        <v>717</v>
      </c>
      <c r="GN565" s="52" t="s">
        <v>684</v>
      </c>
      <c r="GS565" s="50" t="s">
        <v>740</v>
      </c>
      <c r="GX565" s="51" t="s">
        <v>807</v>
      </c>
      <c r="HH565" s="51" t="s">
        <v>683</v>
      </c>
      <c r="HR565" s="51" t="s">
        <v>98</v>
      </c>
      <c r="HW565" s="51" t="s">
        <v>707</v>
      </c>
      <c r="IV565" s="73" t="s">
        <v>703</v>
      </c>
      <c r="IW565" s="71" t="s">
        <v>702</v>
      </c>
      <c r="JF565" s="50" t="s">
        <v>806</v>
      </c>
      <c r="JU565" s="51" t="s">
        <v>724</v>
      </c>
    </row>
    <row r="566" spans="1:281" ht="88.5" thickBot="1">
      <c r="A566" s="51" t="s">
        <v>687</v>
      </c>
      <c r="K566" s="51" t="s">
        <v>688</v>
      </c>
      <c r="P566" s="50" t="s">
        <v>725</v>
      </c>
      <c r="U566" s="52" t="s">
        <v>5442</v>
      </c>
      <c r="AE566"/>
      <c r="AF566"/>
      <c r="AG566"/>
      <c r="AH566"/>
      <c r="AI566"/>
      <c r="AJ566" s="70" t="s">
        <v>735</v>
      </c>
      <c r="AK566" s="70" t="s">
        <v>736</v>
      </c>
      <c r="AL566" s="70" t="s">
        <v>6213</v>
      </c>
      <c r="AM566" s="70" t="s">
        <v>6214</v>
      </c>
      <c r="AO566" s="51" t="s">
        <v>98</v>
      </c>
      <c r="AY566" s="51" t="s">
        <v>802</v>
      </c>
      <c r="BD566" s="71" t="s">
        <v>7320</v>
      </c>
      <c r="BE566" s="71">
        <v>159.43</v>
      </c>
      <c r="BF566" s="71">
        <v>150.94999999999999</v>
      </c>
      <c r="BI566" s="52" t="s">
        <v>7650</v>
      </c>
      <c r="BN566" s="51" t="s">
        <v>768</v>
      </c>
      <c r="DL566" s="52" t="s">
        <v>8925</v>
      </c>
      <c r="EA566" s="52" t="s">
        <v>185</v>
      </c>
      <c r="EK566" s="52" t="s">
        <v>709</v>
      </c>
      <c r="EP566" s="51" t="s">
        <v>724</v>
      </c>
      <c r="EU566" s="51" t="s">
        <v>784</v>
      </c>
      <c r="EZ566" s="50" t="s">
        <v>727</v>
      </c>
      <c r="FE566" s="52" t="s">
        <v>709</v>
      </c>
      <c r="FJ566" s="51" t="s">
        <v>712</v>
      </c>
      <c r="FY566" s="51" t="s">
        <v>707</v>
      </c>
      <c r="GD566" s="51" t="s">
        <v>687</v>
      </c>
      <c r="GI566" s="50" t="s">
        <v>696</v>
      </c>
      <c r="GX566" s="52" t="s">
        <v>112</v>
      </c>
      <c r="HC566" s="51" t="s">
        <v>712</v>
      </c>
      <c r="HH566" s="52" t="s">
        <v>690</v>
      </c>
      <c r="HM566" s="51" t="s">
        <v>715</v>
      </c>
      <c r="HW566" s="52" t="s">
        <v>720</v>
      </c>
      <c r="IL566" s="51" t="s">
        <v>831</v>
      </c>
      <c r="IQ566" s="50" t="s">
        <v>753</v>
      </c>
      <c r="IV566" s="72" t="s">
        <v>704</v>
      </c>
      <c r="IW566" s="70" t="s">
        <v>702</v>
      </c>
      <c r="JB566" s="51" t="s">
        <v>710</v>
      </c>
      <c r="JP566" s="50" t="s">
        <v>845</v>
      </c>
      <c r="JU566" s="52" t="s">
        <v>11547</v>
      </c>
    </row>
    <row r="567" spans="1:281" ht="88.5" thickBot="1">
      <c r="A567" s="52">
        <v>1149422</v>
      </c>
      <c r="F567" s="51" t="s">
        <v>716</v>
      </c>
      <c r="Z567" s="50" t="s">
        <v>1383</v>
      </c>
      <c r="AE567"/>
      <c r="AF567"/>
      <c r="AG567"/>
      <c r="AH567"/>
      <c r="AI567"/>
      <c r="AJ567" s="71" t="s">
        <v>735</v>
      </c>
      <c r="AK567" s="71" t="s">
        <v>736</v>
      </c>
      <c r="AL567" s="71" t="s">
        <v>6213</v>
      </c>
      <c r="AM567" s="71" t="s">
        <v>6215</v>
      </c>
      <c r="AO567" s="52" t="s">
        <v>12226</v>
      </c>
      <c r="AT567" s="51" t="s">
        <v>763</v>
      </c>
      <c r="AY567" s="52">
        <v>90</v>
      </c>
      <c r="BD567" s="70" t="s">
        <v>7321</v>
      </c>
      <c r="BE567" s="70">
        <v>98.28</v>
      </c>
      <c r="BF567" s="70">
        <v>88.71</v>
      </c>
      <c r="BI567" s="52" t="s">
        <v>7651</v>
      </c>
      <c r="BN567" s="52" t="s">
        <v>132</v>
      </c>
      <c r="CM567" s="51" t="s">
        <v>802</v>
      </c>
      <c r="CW567" s="51" t="s">
        <v>728</v>
      </c>
      <c r="DQ567" s="51" t="s">
        <v>681</v>
      </c>
      <c r="DV567" s="51" t="s">
        <v>98</v>
      </c>
      <c r="EP567" s="52" t="s">
        <v>2784</v>
      </c>
      <c r="EU567" s="52" t="s">
        <v>3201</v>
      </c>
      <c r="FJ567" s="52" t="s">
        <v>713</v>
      </c>
      <c r="FT567" s="51" t="s">
        <v>718</v>
      </c>
      <c r="FY567" s="52" t="s">
        <v>171</v>
      </c>
      <c r="GD567" s="52">
        <v>22620.22</v>
      </c>
      <c r="GN567" s="51" t="s">
        <v>685</v>
      </c>
      <c r="HC567" s="52" t="s">
        <v>713</v>
      </c>
      <c r="HM567" s="52" t="s">
        <v>4727</v>
      </c>
      <c r="HR567" s="50" t="s">
        <v>753</v>
      </c>
      <c r="IL567" s="52" t="s">
        <v>1394</v>
      </c>
      <c r="IV567" s="50" t="s">
        <v>705</v>
      </c>
      <c r="JB567" s="52" t="s">
        <v>711</v>
      </c>
    </row>
    <row r="568" spans="1:281" ht="88.5" thickBot="1">
      <c r="F568" s="52" t="s">
        <v>717</v>
      </c>
      <c r="K568" s="51" t="s">
        <v>98</v>
      </c>
      <c r="U568" s="51" t="s">
        <v>183</v>
      </c>
      <c r="AE568" s="50" t="s">
        <v>738</v>
      </c>
      <c r="AF568"/>
      <c r="AG568"/>
      <c r="AH568"/>
      <c r="AI568"/>
      <c r="AJ568" s="70" t="s">
        <v>735</v>
      </c>
      <c r="AK568" s="70" t="s">
        <v>6216</v>
      </c>
      <c r="AL568" s="70" t="s">
        <v>6213</v>
      </c>
      <c r="AM568" s="70" t="s">
        <v>6217</v>
      </c>
      <c r="AT568" s="52" t="s">
        <v>6427</v>
      </c>
      <c r="BD568" s="71" t="s">
        <v>7322</v>
      </c>
      <c r="BE568" s="71">
        <v>1.45</v>
      </c>
      <c r="BF568" s="71">
        <v>0</v>
      </c>
      <c r="BI568" s="74" t="s">
        <v>7652</v>
      </c>
      <c r="BS568" s="51" t="s">
        <v>781</v>
      </c>
      <c r="CM568" s="52">
        <v>100</v>
      </c>
      <c r="CW568" s="69" t="s">
        <v>729</v>
      </c>
      <c r="CX568" s="69" t="s">
        <v>730</v>
      </c>
      <c r="CY568" s="69" t="s">
        <v>731</v>
      </c>
      <c r="CZ568" s="69" t="s">
        <v>732</v>
      </c>
      <c r="DQ568" s="52" t="s">
        <v>1331</v>
      </c>
      <c r="DV568" s="52" t="s">
        <v>1618</v>
      </c>
      <c r="EA568" s="51" t="s">
        <v>732</v>
      </c>
      <c r="EK568" s="51" t="s">
        <v>710</v>
      </c>
      <c r="FE568" s="51" t="s">
        <v>710</v>
      </c>
      <c r="FT568" s="52">
        <v>100</v>
      </c>
      <c r="GN568" s="52" t="s">
        <v>694</v>
      </c>
      <c r="GS568" s="51" t="s">
        <v>741</v>
      </c>
      <c r="GX568" s="50" t="s">
        <v>5273</v>
      </c>
      <c r="HH568" s="51" t="s">
        <v>685</v>
      </c>
      <c r="HW568" s="51" t="s">
        <v>708</v>
      </c>
      <c r="JF568" s="51" t="s">
        <v>807</v>
      </c>
      <c r="JU568" s="51" t="s">
        <v>716</v>
      </c>
    </row>
    <row r="569" spans="1:281" ht="144.5" thickBot="1">
      <c r="A569" s="51" t="s">
        <v>688</v>
      </c>
      <c r="K569" s="52" t="s">
        <v>2995</v>
      </c>
      <c r="P569" s="51" t="s">
        <v>726</v>
      </c>
      <c r="U569" s="52">
        <v>3.5</v>
      </c>
      <c r="AE569"/>
      <c r="AF569"/>
      <c r="AG569"/>
      <c r="AH569"/>
      <c r="AI569"/>
      <c r="AJ569" s="50" t="s">
        <v>737</v>
      </c>
      <c r="AY569" s="51" t="s">
        <v>788</v>
      </c>
      <c r="BD569" s="70" t="s">
        <v>6902</v>
      </c>
      <c r="BE569" s="70">
        <v>8821.52</v>
      </c>
      <c r="BF569" s="70">
        <v>1272.29</v>
      </c>
      <c r="BN569" s="51" t="s">
        <v>769</v>
      </c>
      <c r="CW569" s="70" t="s">
        <v>89</v>
      </c>
      <c r="CX569" s="70" t="s">
        <v>3423</v>
      </c>
      <c r="CY569" s="70" t="s">
        <v>4119</v>
      </c>
      <c r="CZ569" s="70" t="s">
        <v>8728</v>
      </c>
      <c r="EA569" s="52" t="s">
        <v>3827</v>
      </c>
      <c r="EK569" s="52" t="s">
        <v>711</v>
      </c>
      <c r="EP569" s="51" t="s">
        <v>716</v>
      </c>
      <c r="EU569" s="51" t="s">
        <v>786</v>
      </c>
      <c r="EZ569" s="51" t="s">
        <v>728</v>
      </c>
      <c r="FE569" s="52" t="s">
        <v>711</v>
      </c>
      <c r="FJ569" s="51" t="s">
        <v>714</v>
      </c>
      <c r="FY569" s="51" t="s">
        <v>708</v>
      </c>
      <c r="GD569" s="51" t="s">
        <v>688</v>
      </c>
      <c r="GI569" s="51" t="s">
        <v>697</v>
      </c>
      <c r="GS569" s="52" t="s">
        <v>171</v>
      </c>
      <c r="HC569" s="51" t="s">
        <v>714</v>
      </c>
      <c r="HH569" s="52" t="s">
        <v>1617</v>
      </c>
      <c r="HM569" s="51" t="s">
        <v>716</v>
      </c>
      <c r="HW569" s="52" t="s">
        <v>709</v>
      </c>
      <c r="IL569" s="51" t="s">
        <v>833</v>
      </c>
      <c r="IQ569" s="51" t="s">
        <v>754</v>
      </c>
      <c r="JB569" s="51" t="s">
        <v>712</v>
      </c>
      <c r="JF569" s="52" t="s">
        <v>2492</v>
      </c>
      <c r="JP569" s="50" t="s">
        <v>846</v>
      </c>
      <c r="JU569" s="52" t="s">
        <v>717</v>
      </c>
    </row>
    <row r="570" spans="1:281" ht="144.5" thickBot="1">
      <c r="A570" s="52">
        <v>0</v>
      </c>
      <c r="F570" s="51" t="s">
        <v>718</v>
      </c>
      <c r="P570" s="52" t="s">
        <v>132</v>
      </c>
      <c r="Z570" s="51" t="s">
        <v>1384</v>
      </c>
      <c r="AE570"/>
      <c r="AF570"/>
      <c r="AG570"/>
      <c r="AH570"/>
      <c r="AI570"/>
      <c r="AT570" s="51" t="s">
        <v>764</v>
      </c>
      <c r="AY570" s="52">
        <v>22</v>
      </c>
      <c r="BD570" s="71" t="s">
        <v>7323</v>
      </c>
      <c r="BE570" s="71">
        <v>14.18</v>
      </c>
      <c r="BF570" s="71">
        <v>0</v>
      </c>
      <c r="BI570" s="50" t="s">
        <v>755</v>
      </c>
      <c r="BN570" s="52" t="s">
        <v>770</v>
      </c>
      <c r="BS570" s="51" t="s">
        <v>782</v>
      </c>
      <c r="CM570" s="51" t="s">
        <v>788</v>
      </c>
      <c r="CW570" s="71" t="s">
        <v>89</v>
      </c>
      <c r="CX570" s="71" t="s">
        <v>4121</v>
      </c>
      <c r="CY570" s="71" t="s">
        <v>4119</v>
      </c>
      <c r="CZ570" s="71" t="s">
        <v>8729</v>
      </c>
      <c r="DL570" s="50" t="s">
        <v>774</v>
      </c>
      <c r="DQ570" s="51" t="s">
        <v>683</v>
      </c>
      <c r="EP570" s="52" t="s">
        <v>717</v>
      </c>
      <c r="EU570" s="52">
        <v>8</v>
      </c>
      <c r="EZ570" s="69" t="s">
        <v>729</v>
      </c>
      <c r="FA570" s="69" t="s">
        <v>730</v>
      </c>
      <c r="FB570" s="69" t="s">
        <v>731</v>
      </c>
      <c r="FC570" s="69" t="s">
        <v>732</v>
      </c>
      <c r="FJ570" s="74" t="s">
        <v>9181</v>
      </c>
      <c r="FY570" s="52" t="s">
        <v>171</v>
      </c>
      <c r="GC570" s="69" t="s">
        <v>674</v>
      </c>
      <c r="GD570" s="52">
        <v>0</v>
      </c>
      <c r="GN570" s="51" t="s">
        <v>687</v>
      </c>
      <c r="HC570" s="52" t="s">
        <v>1338</v>
      </c>
      <c r="HM570" s="52" t="s">
        <v>717</v>
      </c>
      <c r="HR570" s="51" t="s">
        <v>754</v>
      </c>
      <c r="IL570" s="52" t="s">
        <v>711</v>
      </c>
      <c r="IQ570" s="52" t="s">
        <v>1430</v>
      </c>
      <c r="IV570" s="51" t="s">
        <v>706</v>
      </c>
      <c r="JB570" s="52" t="s">
        <v>713</v>
      </c>
    </row>
    <row r="571" spans="1:281" ht="152.5" thickBot="1">
      <c r="F571" s="52">
        <v>100</v>
      </c>
      <c r="U571" s="51" t="s">
        <v>184</v>
      </c>
      <c r="Z571" s="52" t="s">
        <v>4129</v>
      </c>
      <c r="AE571" s="51" t="s">
        <v>739</v>
      </c>
      <c r="AF571"/>
      <c r="AG571"/>
      <c r="AH571"/>
      <c r="AI571"/>
      <c r="AO571" s="51" t="s">
        <v>681</v>
      </c>
      <c r="AT571" s="52" t="s">
        <v>2437</v>
      </c>
      <c r="BD571" s="70" t="s">
        <v>6903</v>
      </c>
      <c r="BE571" s="70">
        <v>10505.85</v>
      </c>
      <c r="BF571" s="70">
        <v>10812.31</v>
      </c>
      <c r="BS571" s="52" t="s">
        <v>791</v>
      </c>
      <c r="CM571" s="52">
        <v>50.28</v>
      </c>
      <c r="CW571" s="70" t="s">
        <v>89</v>
      </c>
      <c r="CX571" s="70" t="s">
        <v>733</v>
      </c>
      <c r="CY571" s="70" t="s">
        <v>4119</v>
      </c>
      <c r="CZ571" s="70" t="s">
        <v>8730</v>
      </c>
      <c r="DQ571" s="52" t="s">
        <v>1332</v>
      </c>
      <c r="EK571" s="51" t="s">
        <v>714</v>
      </c>
      <c r="EZ571" s="70" t="s">
        <v>89</v>
      </c>
      <c r="FA571" s="70" t="s">
        <v>733</v>
      </c>
      <c r="FB571" s="70" t="s">
        <v>9036</v>
      </c>
      <c r="FC571" s="70" t="s">
        <v>9037</v>
      </c>
      <c r="FE571" s="51" t="s">
        <v>712</v>
      </c>
      <c r="GC571" s="70">
        <v>45715</v>
      </c>
      <c r="GI571" s="50" t="s">
        <v>698</v>
      </c>
      <c r="GN571" s="52">
        <v>2320.31</v>
      </c>
      <c r="GS571" s="50" t="s">
        <v>753</v>
      </c>
      <c r="GX571" s="51" t="s">
        <v>5274</v>
      </c>
      <c r="HC571" s="74" t="s">
        <v>10361</v>
      </c>
      <c r="HH571" s="51" t="s">
        <v>687</v>
      </c>
      <c r="HR571" s="52" t="s">
        <v>10688</v>
      </c>
      <c r="HW571" s="51" t="s">
        <v>710</v>
      </c>
      <c r="IQ571" s="52" t="s">
        <v>11054</v>
      </c>
      <c r="JF571" s="50" t="s">
        <v>2566</v>
      </c>
    </row>
    <row r="572" spans="1:281" ht="24.5" thickBot="1">
      <c r="A572" s="51" t="s">
        <v>98</v>
      </c>
      <c r="P572" s="50" t="s">
        <v>727</v>
      </c>
      <c r="U572" s="52" t="s">
        <v>236</v>
      </c>
      <c r="Z572" s="68"/>
      <c r="AE572" s="52" t="s">
        <v>1354</v>
      </c>
      <c r="AF572"/>
      <c r="AG572"/>
      <c r="AH572"/>
      <c r="AI572"/>
      <c r="AJ572" s="50" t="s">
        <v>738</v>
      </c>
      <c r="AO572" s="52" t="s">
        <v>2994</v>
      </c>
      <c r="AY572" s="51" t="s">
        <v>803</v>
      </c>
      <c r="BD572" s="71" t="s">
        <v>6904</v>
      </c>
      <c r="BE572" s="71">
        <v>1423.3</v>
      </c>
      <c r="BF572" s="71">
        <v>1274.47</v>
      </c>
      <c r="CW572" s="50" t="s">
        <v>737</v>
      </c>
      <c r="DV572" s="51" t="s">
        <v>681</v>
      </c>
      <c r="EK572" s="74" t="s">
        <v>3381</v>
      </c>
      <c r="EU572" s="51" t="s">
        <v>787</v>
      </c>
      <c r="EZ572" s="71" t="s">
        <v>89</v>
      </c>
      <c r="FA572" s="71" t="s">
        <v>5266</v>
      </c>
      <c r="FB572" s="71" t="s">
        <v>9036</v>
      </c>
      <c r="FC572" s="71" t="s">
        <v>9037</v>
      </c>
      <c r="FE572" s="52" t="s">
        <v>713</v>
      </c>
      <c r="FJ572" s="51" t="s">
        <v>715</v>
      </c>
      <c r="FT572" s="51" t="s">
        <v>707</v>
      </c>
      <c r="FY572" s="51" t="s">
        <v>710</v>
      </c>
      <c r="GC572" s="71">
        <v>0</v>
      </c>
      <c r="GD572" s="51" t="s">
        <v>98</v>
      </c>
      <c r="GX572" s="52" t="s">
        <v>10209</v>
      </c>
      <c r="HH572" s="52">
        <v>44651</v>
      </c>
      <c r="HM572" s="51" t="s">
        <v>718</v>
      </c>
      <c r="HW572" s="52" t="s">
        <v>711</v>
      </c>
      <c r="IL572" s="51" t="s">
        <v>835</v>
      </c>
      <c r="IV572" s="51" t="s">
        <v>707</v>
      </c>
      <c r="JB572" s="51" t="s">
        <v>714</v>
      </c>
      <c r="JP572" s="51" t="s">
        <v>847</v>
      </c>
    </row>
    <row r="573" spans="1:281" ht="32.5" thickBot="1">
      <c r="A573" s="52" t="s">
        <v>2406</v>
      </c>
      <c r="K573" s="50" t="s">
        <v>695</v>
      </c>
      <c r="Z573" s="81" t="s">
        <v>4130</v>
      </c>
      <c r="AE573"/>
      <c r="AF573"/>
      <c r="AG573"/>
      <c r="AH573"/>
      <c r="AI573"/>
      <c r="AT573" s="51" t="s">
        <v>766</v>
      </c>
      <c r="AY573" s="52" t="s">
        <v>6692</v>
      </c>
      <c r="BD573" s="70" t="s">
        <v>7324</v>
      </c>
      <c r="BE573" s="70">
        <v>93.95</v>
      </c>
      <c r="BF573" s="70">
        <v>93.95</v>
      </c>
      <c r="BI573" s="51" t="s">
        <v>756</v>
      </c>
      <c r="BS573" s="51" t="s">
        <v>784</v>
      </c>
      <c r="CM573" s="51" t="s">
        <v>803</v>
      </c>
      <c r="DL573" s="50" t="s">
        <v>775</v>
      </c>
      <c r="DQ573" s="51" t="s">
        <v>685</v>
      </c>
      <c r="DV573" s="52" t="s">
        <v>682</v>
      </c>
      <c r="EA573" s="51" t="s">
        <v>1012</v>
      </c>
      <c r="EU573" s="52">
        <v>85</v>
      </c>
      <c r="EZ573" s="70" t="s">
        <v>618</v>
      </c>
      <c r="FA573" s="70" t="s">
        <v>9038</v>
      </c>
      <c r="FB573" s="70" t="s">
        <v>9036</v>
      </c>
      <c r="FC573" s="70" t="s">
        <v>9037</v>
      </c>
      <c r="FT573" s="52" t="s">
        <v>719</v>
      </c>
      <c r="FY573" s="52" t="s">
        <v>171</v>
      </c>
      <c r="GC573" s="70">
        <v>0</v>
      </c>
      <c r="GN573" s="51" t="s">
        <v>688</v>
      </c>
      <c r="HC573" s="51" t="s">
        <v>715</v>
      </c>
      <c r="HM573" s="52">
        <v>92</v>
      </c>
      <c r="HR573" s="50" t="s">
        <v>755</v>
      </c>
      <c r="IL573" s="74" t="s">
        <v>3969</v>
      </c>
      <c r="IQ573" s="50" t="s">
        <v>755</v>
      </c>
      <c r="IV573" s="52" t="s">
        <v>72</v>
      </c>
      <c r="JB573" s="181" t="s">
        <v>11959</v>
      </c>
      <c r="JP573" s="52" t="s">
        <v>420</v>
      </c>
      <c r="JU573" s="50" t="s">
        <v>725</v>
      </c>
    </row>
    <row r="574" spans="1:281" ht="32.5" thickBot="1">
      <c r="U574" s="51" t="s">
        <v>732</v>
      </c>
      <c r="Z574" s="81" t="s">
        <v>4131</v>
      </c>
      <c r="AE574" s="50" t="s">
        <v>755</v>
      </c>
      <c r="AF574"/>
      <c r="AG574"/>
      <c r="AH574"/>
      <c r="AI574"/>
      <c r="AO574" s="51" t="s">
        <v>683</v>
      </c>
      <c r="AT574" s="52">
        <v>3250</v>
      </c>
      <c r="BD574" s="71" t="s">
        <v>6905</v>
      </c>
      <c r="BE574" s="71">
        <v>1251.69</v>
      </c>
      <c r="BF574" s="71">
        <v>1251.69</v>
      </c>
      <c r="BI574" s="52" t="s">
        <v>132</v>
      </c>
      <c r="BN574" s="51" t="s">
        <v>759</v>
      </c>
      <c r="BS574" s="52" t="s">
        <v>792</v>
      </c>
      <c r="CM574" s="52" t="s">
        <v>8481</v>
      </c>
      <c r="DQ574" s="52" t="s">
        <v>686</v>
      </c>
      <c r="EA574" s="52" t="s">
        <v>3828</v>
      </c>
      <c r="EK574" s="51" t="s">
        <v>724</v>
      </c>
      <c r="EP574" s="50" t="s">
        <v>725</v>
      </c>
      <c r="EZ574" s="71" t="s">
        <v>618</v>
      </c>
      <c r="FA574" s="71" t="s">
        <v>9039</v>
      </c>
      <c r="FB574" s="71" t="s">
        <v>9036</v>
      </c>
      <c r="FC574" s="71" t="s">
        <v>9037</v>
      </c>
      <c r="FE574" s="51" t="s">
        <v>714</v>
      </c>
      <c r="FJ574" s="51" t="s">
        <v>716</v>
      </c>
      <c r="GC574" s="71">
        <v>0</v>
      </c>
      <c r="GI574" s="50" t="s">
        <v>699</v>
      </c>
      <c r="GN574" s="52">
        <v>0</v>
      </c>
      <c r="GS574" s="51" t="s">
        <v>754</v>
      </c>
      <c r="GX574" s="50" t="s">
        <v>829</v>
      </c>
      <c r="HC574" s="52" t="s">
        <v>10362</v>
      </c>
      <c r="HH574" s="51" t="s">
        <v>688</v>
      </c>
      <c r="HW574" s="51" t="s">
        <v>712</v>
      </c>
      <c r="JF574" s="51" t="s">
        <v>2567</v>
      </c>
    </row>
    <row r="575" spans="1:281" ht="17" thickBot="1">
      <c r="F575" s="50" t="s">
        <v>721</v>
      </c>
      <c r="P575" s="51" t="s">
        <v>728</v>
      </c>
      <c r="U575" s="52" t="s">
        <v>5443</v>
      </c>
      <c r="Z575" s="81" t="s">
        <v>4132</v>
      </c>
      <c r="AE575"/>
      <c r="AF575"/>
      <c r="AG575"/>
      <c r="AH575"/>
      <c r="AI575"/>
      <c r="AJ575" s="51" t="s">
        <v>739</v>
      </c>
      <c r="AO575" s="52" t="s">
        <v>693</v>
      </c>
      <c r="AY575" s="51" t="s">
        <v>790</v>
      </c>
      <c r="BD575" s="70" t="s">
        <v>7325</v>
      </c>
      <c r="BE575" s="70">
        <v>49.92</v>
      </c>
      <c r="BF575" s="70">
        <v>68.66</v>
      </c>
      <c r="BN575" s="52" t="s">
        <v>760</v>
      </c>
      <c r="BS575" s="52" t="s">
        <v>8041</v>
      </c>
      <c r="CW575" s="50" t="s">
        <v>738</v>
      </c>
      <c r="DV575" s="51" t="s">
        <v>683</v>
      </c>
      <c r="EK575" s="52" t="s">
        <v>3382</v>
      </c>
      <c r="EU575" s="51" t="s">
        <v>788</v>
      </c>
      <c r="EZ575" s="50" t="s">
        <v>737</v>
      </c>
      <c r="FE575" s="74" t="s">
        <v>4510</v>
      </c>
      <c r="FJ575" s="52" t="s">
        <v>1341</v>
      </c>
      <c r="FT575" s="51" t="s">
        <v>708</v>
      </c>
      <c r="FY575" s="51" t="s">
        <v>712</v>
      </c>
      <c r="GS575" s="52" t="s">
        <v>9969</v>
      </c>
      <c r="HH575" s="52">
        <v>0</v>
      </c>
      <c r="HW575" s="52" t="s">
        <v>4762</v>
      </c>
      <c r="IL575" s="51" t="s">
        <v>836</v>
      </c>
      <c r="IV575" s="51" t="s">
        <v>708</v>
      </c>
      <c r="JB575" s="51" t="s">
        <v>715</v>
      </c>
      <c r="JF575" s="52" t="s">
        <v>132</v>
      </c>
      <c r="JP575" s="50" t="s">
        <v>848</v>
      </c>
    </row>
    <row r="576" spans="1:281" ht="46.5" thickBot="1">
      <c r="K576" s="50" t="s">
        <v>696</v>
      </c>
      <c r="P576" s="69" t="s">
        <v>729</v>
      </c>
      <c r="Q576" s="69" t="s">
        <v>730</v>
      </c>
      <c r="R576" s="69" t="s">
        <v>731</v>
      </c>
      <c r="S576" s="69" t="s">
        <v>732</v>
      </c>
      <c r="Z576" s="68"/>
      <c r="AE576"/>
      <c r="AF576"/>
      <c r="AG576"/>
      <c r="AH576"/>
      <c r="AI576"/>
      <c r="AJ576" s="52" t="s">
        <v>1354</v>
      </c>
      <c r="AO576" s="52" t="s">
        <v>684</v>
      </c>
      <c r="AT576" s="51" t="s">
        <v>767</v>
      </c>
      <c r="AY576" s="52" t="s">
        <v>6693</v>
      </c>
      <c r="BD576" s="50" t="s">
        <v>1800</v>
      </c>
      <c r="BI576" s="50" t="s">
        <v>757</v>
      </c>
      <c r="CM576" s="51" t="s">
        <v>790</v>
      </c>
      <c r="DL576" s="51" t="s">
        <v>776</v>
      </c>
      <c r="DQ576" s="51" t="s">
        <v>687</v>
      </c>
      <c r="DV576" s="52" t="s">
        <v>1332</v>
      </c>
      <c r="EA576" s="51" t="s">
        <v>2066</v>
      </c>
      <c r="EU576" s="52">
        <v>28</v>
      </c>
      <c r="FT576" s="52" t="s">
        <v>709</v>
      </c>
      <c r="FY576" s="52" t="s">
        <v>171</v>
      </c>
      <c r="GD576" s="50" t="s">
        <v>695</v>
      </c>
      <c r="GN576" s="51" t="s">
        <v>98</v>
      </c>
      <c r="HC576" s="51" t="s">
        <v>716</v>
      </c>
      <c r="HR576" s="51" t="s">
        <v>756</v>
      </c>
      <c r="IL576" s="52" t="s">
        <v>3970</v>
      </c>
      <c r="IQ576" s="51" t="s">
        <v>756</v>
      </c>
      <c r="IV576" s="52" t="s">
        <v>709</v>
      </c>
      <c r="JB576" s="52" t="s">
        <v>11960</v>
      </c>
      <c r="JU576" s="51" t="s">
        <v>726</v>
      </c>
    </row>
    <row r="577" spans="1:281" ht="56.5" thickBot="1">
      <c r="A577" s="51" t="s">
        <v>681</v>
      </c>
      <c r="P577" s="70" t="s">
        <v>618</v>
      </c>
      <c r="Q577" s="70" t="s">
        <v>4349</v>
      </c>
      <c r="R577" s="70" t="s">
        <v>717</v>
      </c>
      <c r="S577" s="70" t="s">
        <v>4350</v>
      </c>
      <c r="Z577" s="52" t="s">
        <v>4133</v>
      </c>
      <c r="AE577" s="51" t="s">
        <v>756</v>
      </c>
      <c r="AF577"/>
      <c r="AG577"/>
      <c r="AH577"/>
      <c r="AI577"/>
      <c r="AO577" s="52" t="s">
        <v>690</v>
      </c>
      <c r="AT577" s="52">
        <v>3250</v>
      </c>
      <c r="BN577" s="51" t="s">
        <v>761</v>
      </c>
      <c r="BS577" s="51" t="s">
        <v>786</v>
      </c>
      <c r="CM577" s="52" t="s">
        <v>8482</v>
      </c>
      <c r="DL577" s="52" t="s">
        <v>777</v>
      </c>
      <c r="DQ577" s="52">
        <v>105100</v>
      </c>
      <c r="EA577" s="52">
        <v>3393616</v>
      </c>
      <c r="EK577" s="51" t="s">
        <v>716</v>
      </c>
      <c r="EP577" s="51" t="s">
        <v>726</v>
      </c>
      <c r="FE577" s="51" t="s">
        <v>715</v>
      </c>
      <c r="FJ577" s="51" t="s">
        <v>718</v>
      </c>
      <c r="GI577" s="51" t="s">
        <v>700</v>
      </c>
      <c r="GN577" s="52" t="s">
        <v>3585</v>
      </c>
      <c r="GS577" s="50" t="s">
        <v>755</v>
      </c>
      <c r="GX577" s="51" t="s">
        <v>830</v>
      </c>
      <c r="HC577" s="52" t="s">
        <v>717</v>
      </c>
      <c r="HH577" s="51" t="s">
        <v>98</v>
      </c>
      <c r="HM577" s="51" t="s">
        <v>707</v>
      </c>
      <c r="HR577" s="52" t="s">
        <v>132</v>
      </c>
      <c r="HW577" s="51" t="s">
        <v>714</v>
      </c>
      <c r="IQ577" s="52" t="s">
        <v>132</v>
      </c>
      <c r="JF577" s="50" t="s">
        <v>827</v>
      </c>
      <c r="JU577" s="52" t="s">
        <v>3959</v>
      </c>
    </row>
    <row r="578" spans="1:281" ht="35" thickBot="1">
      <c r="A578" s="52" t="s">
        <v>1326</v>
      </c>
      <c r="F578" s="51" t="s">
        <v>722</v>
      </c>
      <c r="P578" s="50" t="s">
        <v>737</v>
      </c>
      <c r="AE578" s="52" t="s">
        <v>112</v>
      </c>
      <c r="AF578"/>
      <c r="AG578"/>
      <c r="AH578"/>
      <c r="AI578"/>
      <c r="AJ578" s="50" t="s">
        <v>755</v>
      </c>
      <c r="BN578" s="52" t="s">
        <v>2438</v>
      </c>
      <c r="BS578" s="52">
        <v>42.85</v>
      </c>
      <c r="CW578" s="51" t="s">
        <v>739</v>
      </c>
      <c r="DL578" s="52" t="s">
        <v>778</v>
      </c>
      <c r="DV578" s="51" t="s">
        <v>685</v>
      </c>
      <c r="EK578" s="52" t="s">
        <v>3383</v>
      </c>
      <c r="EP578" s="52" t="s">
        <v>1811</v>
      </c>
      <c r="EU578" s="51" t="s">
        <v>789</v>
      </c>
      <c r="EZ578" s="50" t="s">
        <v>738</v>
      </c>
      <c r="FE578" s="52" t="s">
        <v>4511</v>
      </c>
      <c r="FJ578" s="52">
        <v>100</v>
      </c>
      <c r="FT578" s="51" t="s">
        <v>710</v>
      </c>
      <c r="FY578" s="51" t="s">
        <v>714</v>
      </c>
      <c r="GI578" s="69"/>
      <c r="GJ578" s="69" t="s">
        <v>701</v>
      </c>
      <c r="HM578" s="52" t="s">
        <v>72</v>
      </c>
      <c r="HW578" s="74" t="s">
        <v>5784</v>
      </c>
      <c r="IL578" s="51" t="s">
        <v>837</v>
      </c>
      <c r="IV578" s="51" t="s">
        <v>710</v>
      </c>
      <c r="JB578" s="51" t="s">
        <v>716</v>
      </c>
      <c r="JP578" s="51" t="s">
        <v>849</v>
      </c>
    </row>
    <row r="579" spans="1:281" ht="35" thickBot="1">
      <c r="K579" s="51" t="s">
        <v>697</v>
      </c>
      <c r="U579" s="50" t="s">
        <v>698</v>
      </c>
      <c r="Z579" s="50" t="s">
        <v>827</v>
      </c>
      <c r="AE579"/>
      <c r="AF579"/>
      <c r="AG579"/>
      <c r="AH579"/>
      <c r="AI579"/>
      <c r="AO579" s="51" t="s">
        <v>685</v>
      </c>
      <c r="AT579" s="51" t="s">
        <v>768</v>
      </c>
      <c r="BD579" s="51" t="s">
        <v>1801</v>
      </c>
      <c r="BI579" s="51" t="s">
        <v>758</v>
      </c>
      <c r="CW579" s="52" t="s">
        <v>1354</v>
      </c>
      <c r="DQ579" s="51" t="s">
        <v>688</v>
      </c>
      <c r="DV579" s="52" t="s">
        <v>694</v>
      </c>
      <c r="EA579" s="51" t="s">
        <v>2067</v>
      </c>
      <c r="EU579" s="52" t="s">
        <v>3202</v>
      </c>
      <c r="FT579" s="52" t="s">
        <v>711</v>
      </c>
      <c r="GD579" s="50" t="s">
        <v>696</v>
      </c>
      <c r="GI579" s="72" t="s">
        <v>72</v>
      </c>
      <c r="GJ579" s="70" t="s">
        <v>702</v>
      </c>
      <c r="GX579" s="51" t="s">
        <v>831</v>
      </c>
      <c r="HC579" s="51" t="s">
        <v>718</v>
      </c>
      <c r="HR579" s="50" t="s">
        <v>757</v>
      </c>
      <c r="IL579" s="52" t="s">
        <v>842</v>
      </c>
      <c r="IQ579" s="50" t="s">
        <v>757</v>
      </c>
      <c r="IV579" s="52" t="s">
        <v>711</v>
      </c>
      <c r="JB579" s="52" t="s">
        <v>717</v>
      </c>
      <c r="JP579" s="126"/>
      <c r="JQ579" s="69" t="s">
        <v>850</v>
      </c>
      <c r="JR579" s="69" t="s">
        <v>851</v>
      </c>
      <c r="JU579" s="50" t="s">
        <v>737</v>
      </c>
    </row>
    <row r="580" spans="1:281" ht="69.5" thickBot="1">
      <c r="A580" s="51" t="s">
        <v>683</v>
      </c>
      <c r="F580" s="51" t="s">
        <v>707</v>
      </c>
      <c r="AE580" s="50" t="s">
        <v>771</v>
      </c>
      <c r="AF580"/>
      <c r="AG580"/>
      <c r="AH580"/>
      <c r="AI580"/>
      <c r="AO580" s="52" t="s">
        <v>691</v>
      </c>
      <c r="AT580" s="52" t="s">
        <v>132</v>
      </c>
      <c r="AY580" s="50" t="s">
        <v>806</v>
      </c>
      <c r="BD580" s="69" t="s">
        <v>1790</v>
      </c>
      <c r="BE580" s="69" t="s">
        <v>1802</v>
      </c>
      <c r="BF580" s="69" t="s">
        <v>598</v>
      </c>
      <c r="BN580" s="51" t="s">
        <v>763</v>
      </c>
      <c r="BS580" s="51" t="s">
        <v>787</v>
      </c>
      <c r="DL580" s="50" t="s">
        <v>780</v>
      </c>
      <c r="DQ580" s="52">
        <v>0</v>
      </c>
      <c r="EA580" s="52" t="s">
        <v>3597</v>
      </c>
      <c r="EP580" s="50" t="s">
        <v>737</v>
      </c>
      <c r="FE580" s="51" t="s">
        <v>716</v>
      </c>
      <c r="FY580" s="51" t="s">
        <v>715</v>
      </c>
      <c r="GI580" s="73" t="s">
        <v>703</v>
      </c>
      <c r="GJ580" s="71" t="s">
        <v>702</v>
      </c>
      <c r="GS580" s="51" t="s">
        <v>756</v>
      </c>
      <c r="GX580" s="52" t="s">
        <v>1394</v>
      </c>
      <c r="HC580" s="52">
        <v>100</v>
      </c>
      <c r="HM580" s="51" t="s">
        <v>708</v>
      </c>
      <c r="HW580" s="51" t="s">
        <v>715</v>
      </c>
      <c r="IL580" s="52" t="s">
        <v>838</v>
      </c>
      <c r="JF580" s="51" t="s">
        <v>828</v>
      </c>
      <c r="JP580" s="127" t="s">
        <v>101</v>
      </c>
      <c r="JQ580" s="70" t="s">
        <v>5279</v>
      </c>
      <c r="JR580" s="70" t="s">
        <v>2239</v>
      </c>
    </row>
    <row r="581" spans="1:281" ht="32.5" thickBot="1">
      <c r="A581" s="52" t="s">
        <v>693</v>
      </c>
      <c r="F581" s="52" t="s">
        <v>723</v>
      </c>
      <c r="K581" s="51" t="s">
        <v>1012</v>
      </c>
      <c r="P581" s="50" t="s">
        <v>738</v>
      </c>
      <c r="AE581"/>
      <c r="AF581"/>
      <c r="AG581"/>
      <c r="AH581"/>
      <c r="AI581"/>
      <c r="AJ581" s="51" t="s">
        <v>756</v>
      </c>
      <c r="BD581" s="70" t="s">
        <v>6907</v>
      </c>
      <c r="BE581" s="70">
        <v>93.67</v>
      </c>
      <c r="BF581" s="70">
        <v>60.67</v>
      </c>
      <c r="BI581" s="51" t="s">
        <v>759</v>
      </c>
      <c r="BN581" s="52" t="s">
        <v>7785</v>
      </c>
      <c r="BS581" s="52">
        <v>40</v>
      </c>
      <c r="CM581" s="50" t="s">
        <v>804</v>
      </c>
      <c r="CW581" s="50" t="s">
        <v>755</v>
      </c>
      <c r="DV581" s="51" t="s">
        <v>687</v>
      </c>
      <c r="EU581" s="51" t="s">
        <v>790</v>
      </c>
      <c r="EZ581" s="51" t="s">
        <v>739</v>
      </c>
      <c r="FE581" s="52" t="s">
        <v>717</v>
      </c>
      <c r="FT581" s="51" t="s">
        <v>712</v>
      </c>
      <c r="GI581" s="72" t="s">
        <v>704</v>
      </c>
      <c r="GJ581" s="70" t="s">
        <v>702</v>
      </c>
      <c r="GN581" s="51" t="s">
        <v>681</v>
      </c>
      <c r="GS581" s="52" t="s">
        <v>112</v>
      </c>
      <c r="HH581" s="51" t="s">
        <v>681</v>
      </c>
      <c r="HM581" s="52" t="s">
        <v>709</v>
      </c>
      <c r="HW581" s="52" t="s">
        <v>2587</v>
      </c>
      <c r="IL581" s="52" t="s">
        <v>844</v>
      </c>
      <c r="IV581" s="51" t="s">
        <v>712</v>
      </c>
      <c r="JB581" s="51" t="s">
        <v>718</v>
      </c>
      <c r="JF581" s="52" t="s">
        <v>4915</v>
      </c>
    </row>
    <row r="582" spans="1:281" ht="17" thickBot="1">
      <c r="A582" s="52" t="s">
        <v>684</v>
      </c>
      <c r="K582" s="52" t="s">
        <v>2948</v>
      </c>
      <c r="U582" s="50" t="s">
        <v>699</v>
      </c>
      <c r="Z582" s="51" t="s">
        <v>828</v>
      </c>
      <c r="AE582"/>
      <c r="AF582"/>
      <c r="AG582"/>
      <c r="AH582"/>
      <c r="AI582"/>
      <c r="AJ582" s="52" t="s">
        <v>132</v>
      </c>
      <c r="AO582" s="51" t="s">
        <v>687</v>
      </c>
      <c r="AT582" s="51" t="s">
        <v>769</v>
      </c>
      <c r="BD582" s="71" t="s">
        <v>6908</v>
      </c>
      <c r="BE582" s="71">
        <v>19.809999999999999</v>
      </c>
      <c r="BF582" s="71">
        <v>19.809999999999999</v>
      </c>
      <c r="BI582" s="52" t="s">
        <v>760</v>
      </c>
      <c r="DQ582" s="51" t="s">
        <v>98</v>
      </c>
      <c r="DV582" s="52">
        <v>200</v>
      </c>
      <c r="EA582" s="51" t="s">
        <v>2069</v>
      </c>
      <c r="EK582" s="50" t="s">
        <v>725</v>
      </c>
      <c r="EU582" s="52" t="s">
        <v>3203</v>
      </c>
      <c r="EZ582" s="52" t="s">
        <v>1354</v>
      </c>
      <c r="FJ582" s="51" t="s">
        <v>707</v>
      </c>
      <c r="FT582" s="52" t="s">
        <v>713</v>
      </c>
      <c r="FY582" s="51" t="s">
        <v>716</v>
      </c>
      <c r="GD582" s="51" t="s">
        <v>697</v>
      </c>
      <c r="GI582" s="50" t="s">
        <v>705</v>
      </c>
      <c r="GN582" s="52" t="s">
        <v>1326</v>
      </c>
      <c r="GX582" s="51" t="s">
        <v>833</v>
      </c>
      <c r="HH582" s="52" t="s">
        <v>1317</v>
      </c>
      <c r="HR582" s="51" t="s">
        <v>758</v>
      </c>
      <c r="IL582" s="52" t="s">
        <v>839</v>
      </c>
      <c r="IQ582" s="51" t="s">
        <v>758</v>
      </c>
      <c r="IV582" s="52" t="s">
        <v>713</v>
      </c>
      <c r="JB582" s="52">
        <v>100</v>
      </c>
      <c r="JF582" s="52" t="s">
        <v>4916</v>
      </c>
      <c r="JU582" s="50" t="s">
        <v>738</v>
      </c>
    </row>
    <row r="583" spans="1:281" ht="17" thickBot="1">
      <c r="A583" s="52" t="s">
        <v>690</v>
      </c>
      <c r="F583" s="51" t="s">
        <v>708</v>
      </c>
      <c r="Z583" s="81" t="s">
        <v>4134</v>
      </c>
      <c r="AE583" s="51" t="s">
        <v>772</v>
      </c>
      <c r="AF583"/>
      <c r="AG583"/>
      <c r="AH583"/>
      <c r="AI583"/>
      <c r="AO583" s="52">
        <v>132.96</v>
      </c>
      <c r="AT583" s="52" t="s">
        <v>770</v>
      </c>
      <c r="AY583" s="51" t="s">
        <v>807</v>
      </c>
      <c r="BD583" s="70" t="s">
        <v>6909</v>
      </c>
      <c r="BE583" s="70">
        <v>96.98</v>
      </c>
      <c r="BF583" s="70">
        <v>96.98</v>
      </c>
      <c r="BN583" s="51" t="s">
        <v>764</v>
      </c>
      <c r="BS583" s="51" t="s">
        <v>788</v>
      </c>
      <c r="DL583" s="51" t="s">
        <v>781</v>
      </c>
      <c r="DQ583" s="52" t="s">
        <v>1333</v>
      </c>
      <c r="EP583" s="50" t="s">
        <v>738</v>
      </c>
      <c r="FE583" s="51" t="s">
        <v>718</v>
      </c>
      <c r="FJ583" s="52" t="s">
        <v>719</v>
      </c>
      <c r="FY583" s="52" t="s">
        <v>171</v>
      </c>
      <c r="GS583" s="50" t="s">
        <v>771</v>
      </c>
      <c r="GX583" s="52" t="s">
        <v>4918</v>
      </c>
      <c r="HM583" s="51" t="s">
        <v>710</v>
      </c>
      <c r="HW583" s="51" t="s">
        <v>716</v>
      </c>
      <c r="IL583" s="52" t="s">
        <v>840</v>
      </c>
      <c r="JF583" s="52" t="s">
        <v>4917</v>
      </c>
    </row>
    <row r="584" spans="1:281" ht="17" thickBot="1">
      <c r="A584" s="52" t="s">
        <v>1332</v>
      </c>
      <c r="F584" s="52" t="s">
        <v>709</v>
      </c>
      <c r="K584" s="51" t="s">
        <v>2066</v>
      </c>
      <c r="P584" s="51" t="s">
        <v>739</v>
      </c>
      <c r="Z584" s="68"/>
      <c r="AE584" s="52" t="s">
        <v>132</v>
      </c>
      <c r="AF584"/>
      <c r="AG584"/>
      <c r="AH584"/>
      <c r="AI584"/>
      <c r="AJ584" s="50" t="s">
        <v>757</v>
      </c>
      <c r="AY584" s="52" t="s">
        <v>808</v>
      </c>
      <c r="BD584" s="71" t="s">
        <v>6910</v>
      </c>
      <c r="BE584" s="71">
        <v>176.24</v>
      </c>
      <c r="BF584" s="71">
        <v>176.24</v>
      </c>
      <c r="BI584" s="51" t="s">
        <v>761</v>
      </c>
      <c r="BN584" s="52" t="s">
        <v>3619</v>
      </c>
      <c r="BS584" s="52">
        <v>21.58</v>
      </c>
      <c r="CM584" s="51" t="s">
        <v>805</v>
      </c>
      <c r="CW584" s="51" t="s">
        <v>756</v>
      </c>
      <c r="DV584" s="51" t="s">
        <v>688</v>
      </c>
      <c r="EA584" s="51" t="s">
        <v>183</v>
      </c>
      <c r="EU584" s="51" t="s">
        <v>98</v>
      </c>
      <c r="EZ584" s="50" t="s">
        <v>755</v>
      </c>
      <c r="FE584" s="52">
        <v>100</v>
      </c>
      <c r="FT584" s="51" t="s">
        <v>714</v>
      </c>
      <c r="GD584" s="51" t="s">
        <v>1012</v>
      </c>
      <c r="GN584" s="51" t="s">
        <v>683</v>
      </c>
      <c r="HC584" s="50" t="s">
        <v>721</v>
      </c>
      <c r="HH584" s="51" t="s">
        <v>683</v>
      </c>
      <c r="HM584" s="52" t="s">
        <v>711</v>
      </c>
      <c r="HR584" s="51" t="s">
        <v>759</v>
      </c>
      <c r="HW584" s="52" t="s">
        <v>717</v>
      </c>
      <c r="IQ584" s="51" t="s">
        <v>759</v>
      </c>
      <c r="IV584" s="51" t="s">
        <v>714</v>
      </c>
    </row>
    <row r="585" spans="1:281" ht="17" thickBot="1">
      <c r="K585" s="52">
        <v>3.3</v>
      </c>
      <c r="P585" s="52" t="s">
        <v>1354</v>
      </c>
      <c r="U585" s="51" t="s">
        <v>700</v>
      </c>
      <c r="Z585" s="52" t="s">
        <v>4135</v>
      </c>
      <c r="AE585"/>
      <c r="AF585"/>
      <c r="AG585"/>
      <c r="AH585"/>
      <c r="AI585"/>
      <c r="AO585" s="51" t="s">
        <v>688</v>
      </c>
      <c r="BD585" s="70" t="s">
        <v>6911</v>
      </c>
      <c r="BE585" s="70">
        <v>167.92</v>
      </c>
      <c r="BF585" s="70">
        <v>167.92</v>
      </c>
      <c r="BI585" s="52" t="s">
        <v>684</v>
      </c>
      <c r="CM585" s="52" t="s">
        <v>8483</v>
      </c>
      <c r="CW585" s="52" t="s">
        <v>132</v>
      </c>
      <c r="DL585" s="51" t="s">
        <v>782</v>
      </c>
      <c r="DV585" s="52">
        <v>0</v>
      </c>
      <c r="EA585" s="52">
        <v>5.4</v>
      </c>
      <c r="EK585" s="51" t="s">
        <v>726</v>
      </c>
      <c r="FJ585" s="51" t="s">
        <v>708</v>
      </c>
      <c r="FT585" s="74" t="s">
        <v>9466</v>
      </c>
      <c r="FY585" s="51" t="s">
        <v>718</v>
      </c>
      <c r="GD585" s="52" t="s">
        <v>2065</v>
      </c>
      <c r="GI585" s="51" t="s">
        <v>706</v>
      </c>
      <c r="GN585" s="52" t="s">
        <v>693</v>
      </c>
      <c r="GX585" s="51" t="s">
        <v>835</v>
      </c>
      <c r="HH585" s="52" t="s">
        <v>9784</v>
      </c>
      <c r="HR585" s="52" t="s">
        <v>3052</v>
      </c>
      <c r="IL585" s="51" t="s">
        <v>98</v>
      </c>
      <c r="IQ585" s="52" t="s">
        <v>3052</v>
      </c>
      <c r="IV585" s="74" t="s">
        <v>11229</v>
      </c>
      <c r="JF585" s="50" t="s">
        <v>829</v>
      </c>
      <c r="JU585" s="51" t="s">
        <v>739</v>
      </c>
    </row>
    <row r="586" spans="1:281" ht="35" thickBot="1">
      <c r="A586" s="51" t="s">
        <v>685</v>
      </c>
      <c r="F586" s="51" t="s">
        <v>710</v>
      </c>
      <c r="U586" s="69"/>
      <c r="V586" s="69" t="s">
        <v>701</v>
      </c>
      <c r="Z586" s="68"/>
      <c r="AE586" s="50" t="s">
        <v>1640</v>
      </c>
      <c r="AF586"/>
      <c r="AG586"/>
      <c r="AH586"/>
      <c r="AI586"/>
      <c r="AO586" s="52">
        <v>0.03</v>
      </c>
      <c r="AY586" s="50" t="s">
        <v>810</v>
      </c>
      <c r="BD586" s="71" t="s">
        <v>6912</v>
      </c>
      <c r="BE586" s="71">
        <v>107.3</v>
      </c>
      <c r="BF586" s="71">
        <v>0</v>
      </c>
      <c r="BN586" s="51" t="s">
        <v>766</v>
      </c>
      <c r="BS586" s="51" t="s">
        <v>789</v>
      </c>
      <c r="CM586" s="68"/>
      <c r="DL586" s="52" t="s">
        <v>794</v>
      </c>
      <c r="EK586" s="52" t="s">
        <v>132</v>
      </c>
      <c r="EP586" s="51" t="s">
        <v>739</v>
      </c>
      <c r="FJ586" s="52" t="s">
        <v>709</v>
      </c>
      <c r="GS586" s="51" t="s">
        <v>772</v>
      </c>
      <c r="HM586" s="51" t="s">
        <v>712</v>
      </c>
      <c r="HW586" s="51" t="s">
        <v>718</v>
      </c>
      <c r="IL586" s="52" t="s">
        <v>3971</v>
      </c>
      <c r="JB586" s="51" t="s">
        <v>707</v>
      </c>
      <c r="JU586" s="52" t="s">
        <v>132</v>
      </c>
    </row>
    <row r="587" spans="1:281" ht="32.5" thickBot="1">
      <c r="A587" s="52" t="s">
        <v>2407</v>
      </c>
      <c r="F587" s="52" t="s">
        <v>711</v>
      </c>
      <c r="K587" s="51" t="s">
        <v>2067</v>
      </c>
      <c r="P587" s="50" t="s">
        <v>755</v>
      </c>
      <c r="U587" s="72" t="s">
        <v>72</v>
      </c>
      <c r="V587" s="70" t="s">
        <v>702</v>
      </c>
      <c r="Z587" s="52" t="s">
        <v>4136</v>
      </c>
      <c r="AE587"/>
      <c r="AF587"/>
      <c r="AG587"/>
      <c r="AH587"/>
      <c r="AI587"/>
      <c r="AJ587" s="51" t="s">
        <v>758</v>
      </c>
      <c r="AT587" s="51" t="s">
        <v>759</v>
      </c>
      <c r="BD587" s="70" t="s">
        <v>6913</v>
      </c>
      <c r="BE587" s="70">
        <v>18.940000000000001</v>
      </c>
      <c r="BF587" s="70">
        <v>0</v>
      </c>
      <c r="BI587" s="51" t="s">
        <v>763</v>
      </c>
      <c r="BN587" s="52">
        <v>5000</v>
      </c>
      <c r="BS587" s="52" t="s">
        <v>8042</v>
      </c>
      <c r="CM587" s="52" t="s">
        <v>8484</v>
      </c>
      <c r="CW587" s="50" t="s">
        <v>757</v>
      </c>
      <c r="DQ587" s="51" t="s">
        <v>681</v>
      </c>
      <c r="DV587" s="51" t="s">
        <v>98</v>
      </c>
      <c r="EA587" s="51" t="s">
        <v>184</v>
      </c>
      <c r="EP587" s="52" t="s">
        <v>1354</v>
      </c>
      <c r="EZ587" s="51" t="s">
        <v>756</v>
      </c>
      <c r="FT587" s="51" t="s">
        <v>715</v>
      </c>
      <c r="GD587" s="51" t="s">
        <v>2066</v>
      </c>
      <c r="GI587" s="51" t="s">
        <v>707</v>
      </c>
      <c r="GN587" s="51" t="s">
        <v>685</v>
      </c>
      <c r="GS587" s="52" t="s">
        <v>1036</v>
      </c>
      <c r="GX587" s="51" t="s">
        <v>836</v>
      </c>
      <c r="HC587" s="51" t="s">
        <v>722</v>
      </c>
      <c r="HH587" s="51" t="s">
        <v>685</v>
      </c>
      <c r="HM587" s="52" t="s">
        <v>4720</v>
      </c>
      <c r="HR587" s="51" t="s">
        <v>761</v>
      </c>
      <c r="HW587" s="52">
        <v>72</v>
      </c>
      <c r="IQ587" s="51" t="s">
        <v>761</v>
      </c>
      <c r="IV587" s="51" t="s">
        <v>715</v>
      </c>
      <c r="JB587" s="52" t="s">
        <v>720</v>
      </c>
    </row>
    <row r="588" spans="1:281" ht="58" thickBot="1">
      <c r="K588" s="52" t="s">
        <v>2996</v>
      </c>
      <c r="U588" s="73" t="s">
        <v>703</v>
      </c>
      <c r="V588" s="71" t="s">
        <v>702</v>
      </c>
      <c r="Z588" s="68"/>
      <c r="AE588"/>
      <c r="AF588"/>
      <c r="AG588"/>
      <c r="AH588"/>
      <c r="AI588"/>
      <c r="AO588" s="51" t="s">
        <v>98</v>
      </c>
      <c r="AT588" s="52" t="s">
        <v>760</v>
      </c>
      <c r="BD588" s="71" t="s">
        <v>6914</v>
      </c>
      <c r="BE588" s="71">
        <v>0</v>
      </c>
      <c r="BF588" s="71">
        <v>0</v>
      </c>
      <c r="BI588" s="52" t="s">
        <v>7653</v>
      </c>
      <c r="CM588" s="68"/>
      <c r="DL588" s="51" t="s">
        <v>784</v>
      </c>
      <c r="DQ588" s="52" t="s">
        <v>1334</v>
      </c>
      <c r="DV588" s="52" t="s">
        <v>1619</v>
      </c>
      <c r="EA588" s="52" t="s">
        <v>236</v>
      </c>
      <c r="EK588" s="50" t="s">
        <v>727</v>
      </c>
      <c r="EU588" s="51" t="s">
        <v>782</v>
      </c>
      <c r="EZ588" s="52" t="s">
        <v>112</v>
      </c>
      <c r="FE588" s="51" t="s">
        <v>707</v>
      </c>
      <c r="FJ588" s="51" t="s">
        <v>710</v>
      </c>
      <c r="FT588" s="52" t="s">
        <v>9468</v>
      </c>
      <c r="GD588" s="52">
        <v>268516892</v>
      </c>
      <c r="GI588" s="52" t="s">
        <v>72</v>
      </c>
      <c r="GN588" s="52" t="s">
        <v>686</v>
      </c>
      <c r="GX588" s="52" t="s">
        <v>10210</v>
      </c>
      <c r="HH588" s="52" t="s">
        <v>10506</v>
      </c>
      <c r="HR588" s="52" t="s">
        <v>10689</v>
      </c>
      <c r="IQ588" s="52" t="s">
        <v>3053</v>
      </c>
      <c r="JF588" s="51" t="s">
        <v>830</v>
      </c>
      <c r="JU588" s="50" t="s">
        <v>740</v>
      </c>
    </row>
    <row r="589" spans="1:281" ht="32.5" thickBot="1">
      <c r="A589" s="51" t="s">
        <v>687</v>
      </c>
      <c r="F589" s="51" t="s">
        <v>714</v>
      </c>
      <c r="U589" s="72" t="s">
        <v>704</v>
      </c>
      <c r="V589" s="70" t="s">
        <v>702</v>
      </c>
      <c r="Z589" s="52" t="s">
        <v>4137</v>
      </c>
      <c r="AE589" s="51" t="s">
        <v>1641</v>
      </c>
      <c r="AF589"/>
      <c r="AG589"/>
      <c r="AH589"/>
      <c r="AI589"/>
      <c r="AJ589" s="51" t="s">
        <v>759</v>
      </c>
      <c r="AO589" s="52" t="s">
        <v>12227</v>
      </c>
      <c r="AY589" s="51" t="s">
        <v>811</v>
      </c>
      <c r="BD589" s="70" t="s">
        <v>6915</v>
      </c>
      <c r="BE589" s="70">
        <v>133.81</v>
      </c>
      <c r="BF589" s="70">
        <v>0</v>
      </c>
      <c r="BN589" s="51" t="s">
        <v>767</v>
      </c>
      <c r="BS589" s="51" t="s">
        <v>790</v>
      </c>
      <c r="CM589" s="52" t="s">
        <v>8485</v>
      </c>
      <c r="DL589" s="52" t="s">
        <v>2090</v>
      </c>
      <c r="EP589" s="50" t="s">
        <v>755</v>
      </c>
      <c r="EU589" s="52" t="s">
        <v>783</v>
      </c>
      <c r="FE589" s="52" t="s">
        <v>720</v>
      </c>
      <c r="FJ589" s="52" t="s">
        <v>711</v>
      </c>
      <c r="FY589" s="51" t="s">
        <v>707</v>
      </c>
      <c r="GS589" s="50" t="s">
        <v>774</v>
      </c>
      <c r="HC589" s="51" t="s">
        <v>707</v>
      </c>
      <c r="HM589" s="51" t="s">
        <v>714</v>
      </c>
      <c r="IV589" s="51" t="s">
        <v>716</v>
      </c>
      <c r="JB589" s="51" t="s">
        <v>708</v>
      </c>
    </row>
    <row r="590" spans="1:281" ht="35" thickBot="1">
      <c r="A590" s="52">
        <v>408202</v>
      </c>
      <c r="F590" s="74" t="s">
        <v>2072</v>
      </c>
      <c r="K590" s="51" t="s">
        <v>2069</v>
      </c>
      <c r="P590" s="51" t="s">
        <v>756</v>
      </c>
      <c r="U590" s="50" t="s">
        <v>705</v>
      </c>
      <c r="Z590" s="68"/>
      <c r="AE590"/>
      <c r="AF590"/>
      <c r="AG590"/>
      <c r="AH590"/>
      <c r="AI590"/>
      <c r="AJ590" s="52" t="s">
        <v>760</v>
      </c>
      <c r="AT590" s="51" t="s">
        <v>761</v>
      </c>
      <c r="AY590" s="69" t="s">
        <v>812</v>
      </c>
      <c r="AZ590" s="69" t="s">
        <v>813</v>
      </c>
      <c r="BA590" s="69" t="s">
        <v>784</v>
      </c>
      <c r="BB590" s="69" t="s">
        <v>814</v>
      </c>
      <c r="BD590" s="71" t="s">
        <v>6916</v>
      </c>
      <c r="BE590" s="71">
        <v>51.09</v>
      </c>
      <c r="BF590" s="71">
        <v>0</v>
      </c>
      <c r="BI590" s="51" t="s">
        <v>764</v>
      </c>
      <c r="BS590" s="52" t="s">
        <v>8043</v>
      </c>
      <c r="CM590" s="68"/>
      <c r="CW590" s="51" t="s">
        <v>758</v>
      </c>
      <c r="DQ590" s="51" t="s">
        <v>683</v>
      </c>
      <c r="EA590" s="51" t="s">
        <v>732</v>
      </c>
      <c r="EZ590" s="50" t="s">
        <v>771</v>
      </c>
      <c r="FT590" s="51" t="s">
        <v>716</v>
      </c>
      <c r="FY590" s="52" t="s">
        <v>171</v>
      </c>
      <c r="GD590" s="51" t="s">
        <v>2067</v>
      </c>
      <c r="GI590" s="51" t="s">
        <v>708</v>
      </c>
      <c r="GN590" s="51" t="s">
        <v>687</v>
      </c>
      <c r="GX590" s="51" t="s">
        <v>837</v>
      </c>
      <c r="HC590" s="52" t="s">
        <v>3384</v>
      </c>
      <c r="HH590" s="51" t="s">
        <v>687</v>
      </c>
      <c r="HM590" s="74" t="s">
        <v>4728</v>
      </c>
      <c r="HR590" s="51" t="s">
        <v>763</v>
      </c>
      <c r="IL590" s="50" t="s">
        <v>845</v>
      </c>
      <c r="IQ590" s="51" t="s">
        <v>763</v>
      </c>
      <c r="IV590" s="52" t="s">
        <v>717</v>
      </c>
      <c r="JB590" s="52" t="s">
        <v>709</v>
      </c>
      <c r="JF590" s="51" t="s">
        <v>831</v>
      </c>
    </row>
    <row r="591" spans="1:281" ht="200.5" thickBot="1">
      <c r="P591" s="52" t="s">
        <v>112</v>
      </c>
      <c r="Z591" s="81" t="s">
        <v>4138</v>
      </c>
      <c r="AE591" s="51" t="s">
        <v>1642</v>
      </c>
      <c r="AF591"/>
      <c r="AG591"/>
      <c r="AH591"/>
      <c r="AI591"/>
      <c r="AT591" s="52" t="s">
        <v>6428</v>
      </c>
      <c r="AY591" s="70" t="s">
        <v>815</v>
      </c>
      <c r="AZ591" s="70" t="s">
        <v>816</v>
      </c>
      <c r="BA591" s="70" t="s">
        <v>6694</v>
      </c>
      <c r="BB591" s="70" t="s">
        <v>6695</v>
      </c>
      <c r="BD591" s="70" t="s">
        <v>6917</v>
      </c>
      <c r="BE591" s="70">
        <v>8.6300000000000008</v>
      </c>
      <c r="BF591" s="70">
        <v>0</v>
      </c>
      <c r="BI591" s="52" t="s">
        <v>765</v>
      </c>
      <c r="BN591" s="51" t="s">
        <v>768</v>
      </c>
      <c r="CM591" s="52" t="s">
        <v>8486</v>
      </c>
      <c r="DL591" s="51" t="s">
        <v>786</v>
      </c>
      <c r="DQ591" s="52" t="s">
        <v>693</v>
      </c>
      <c r="EA591" s="52" t="s">
        <v>3829</v>
      </c>
      <c r="EK591" s="51" t="s">
        <v>728</v>
      </c>
      <c r="EU591" s="51" t="s">
        <v>784</v>
      </c>
      <c r="FE591" s="51" t="s">
        <v>708</v>
      </c>
      <c r="FJ591" s="51" t="s">
        <v>712</v>
      </c>
      <c r="FT591" s="52" t="s">
        <v>717</v>
      </c>
      <c r="GD591" s="52" t="s">
        <v>5631</v>
      </c>
      <c r="GI591" s="52" t="s">
        <v>709</v>
      </c>
      <c r="GN591" s="52">
        <v>7194.32</v>
      </c>
      <c r="GX591" s="52" t="s">
        <v>842</v>
      </c>
      <c r="HH591" s="52">
        <v>583348</v>
      </c>
      <c r="HR591" s="52" t="s">
        <v>10690</v>
      </c>
      <c r="HW591" s="50" t="s">
        <v>721</v>
      </c>
      <c r="IQ591" s="52" t="s">
        <v>11055</v>
      </c>
      <c r="JF591" s="52" t="s">
        <v>4549</v>
      </c>
      <c r="JU591" s="51" t="s">
        <v>741</v>
      </c>
    </row>
    <row r="592" spans="1:281" ht="56.5" thickBot="1">
      <c r="A592" s="51" t="s">
        <v>688</v>
      </c>
      <c r="F592" s="51" t="s">
        <v>724</v>
      </c>
      <c r="K592" s="51" t="s">
        <v>183</v>
      </c>
      <c r="AE592" s="52" t="s">
        <v>1644</v>
      </c>
      <c r="AF592"/>
      <c r="AG592"/>
      <c r="AH592"/>
      <c r="AI592"/>
      <c r="AJ592" s="51" t="s">
        <v>761</v>
      </c>
      <c r="AY592" s="71" t="s">
        <v>1359</v>
      </c>
      <c r="AZ592" s="71" t="s">
        <v>816</v>
      </c>
      <c r="BA592" s="71" t="s">
        <v>6696</v>
      </c>
      <c r="BB592" s="71" t="s">
        <v>6697</v>
      </c>
      <c r="BD592" s="71" t="s">
        <v>6918</v>
      </c>
      <c r="BE592" s="71">
        <v>51</v>
      </c>
      <c r="BF592" s="71">
        <v>0</v>
      </c>
      <c r="BN592" s="52" t="s">
        <v>132</v>
      </c>
      <c r="BS592" s="51" t="s">
        <v>98</v>
      </c>
      <c r="CM592" s="68"/>
      <c r="CW592" s="51" t="s">
        <v>759</v>
      </c>
      <c r="DL592" s="52">
        <v>70</v>
      </c>
      <c r="DV592" s="51" t="s">
        <v>681</v>
      </c>
      <c r="EK592" s="916" t="s">
        <v>3381</v>
      </c>
      <c r="EL592" s="917"/>
      <c r="EM592" s="917"/>
      <c r="EN592" s="917"/>
      <c r="EP592" s="51" t="s">
        <v>756</v>
      </c>
      <c r="EU592" s="52" t="s">
        <v>785</v>
      </c>
      <c r="FE592" s="52" t="s">
        <v>709</v>
      </c>
      <c r="FJ592" s="52" t="s">
        <v>713</v>
      </c>
      <c r="FY592" s="51" t="s">
        <v>708</v>
      </c>
      <c r="GS592" s="50" t="s">
        <v>775</v>
      </c>
      <c r="GX592" s="52" t="s">
        <v>838</v>
      </c>
      <c r="HC592" s="51" t="s">
        <v>708</v>
      </c>
      <c r="HM592" s="51" t="s">
        <v>715</v>
      </c>
      <c r="IV592" s="51" t="s">
        <v>718</v>
      </c>
      <c r="JB592" s="51" t="s">
        <v>710</v>
      </c>
      <c r="JU592" s="52" t="s">
        <v>2825</v>
      </c>
    </row>
    <row r="593" spans="1:281" ht="46.5" thickBot="1">
      <c r="A593" s="52">
        <v>0</v>
      </c>
      <c r="F593" s="52" t="s">
        <v>2073</v>
      </c>
      <c r="K593" s="52">
        <v>21.4</v>
      </c>
      <c r="P593" s="50" t="s">
        <v>771</v>
      </c>
      <c r="U593" s="51" t="s">
        <v>706</v>
      </c>
      <c r="Z593" s="50" t="s">
        <v>829</v>
      </c>
      <c r="AE593" s="52" t="s">
        <v>1645</v>
      </c>
      <c r="AF593"/>
      <c r="AG593"/>
      <c r="AH593"/>
      <c r="AI593"/>
      <c r="AJ593" s="52" t="s">
        <v>2435</v>
      </c>
      <c r="AO593" s="51" t="s">
        <v>681</v>
      </c>
      <c r="AT593" s="51" t="s">
        <v>763</v>
      </c>
      <c r="AY593" s="50" t="s">
        <v>827</v>
      </c>
      <c r="BD593" s="70" t="s">
        <v>6919</v>
      </c>
      <c r="BE593" s="70">
        <v>44.29</v>
      </c>
      <c r="BF593" s="70">
        <v>0</v>
      </c>
      <c r="BI593" s="51" t="s">
        <v>766</v>
      </c>
      <c r="BS593" s="52" t="s">
        <v>8044</v>
      </c>
      <c r="CM593" s="52" t="s">
        <v>8487</v>
      </c>
      <c r="CW593" s="52" t="s">
        <v>760</v>
      </c>
      <c r="DQ593" s="51" t="s">
        <v>685</v>
      </c>
      <c r="DV593" s="52" t="s">
        <v>689</v>
      </c>
      <c r="EK593" s="126" t="s">
        <v>729</v>
      </c>
      <c r="EL593" s="69" t="s">
        <v>730</v>
      </c>
      <c r="EM593" s="69" t="s">
        <v>731</v>
      </c>
      <c r="EN593" s="69" t="s">
        <v>732</v>
      </c>
      <c r="EP593" s="52" t="s">
        <v>112</v>
      </c>
      <c r="EU593" s="52" t="s">
        <v>1813</v>
      </c>
      <c r="EZ593" s="51" t="s">
        <v>772</v>
      </c>
      <c r="FT593" s="51" t="s">
        <v>718</v>
      </c>
      <c r="FY593" s="52" t="s">
        <v>171</v>
      </c>
      <c r="GD593" s="51" t="s">
        <v>2069</v>
      </c>
      <c r="GI593" s="51" t="s">
        <v>710</v>
      </c>
      <c r="GN593" s="51" t="s">
        <v>688</v>
      </c>
      <c r="GX593" s="52" t="s">
        <v>839</v>
      </c>
      <c r="HC593" s="52" t="s">
        <v>709</v>
      </c>
      <c r="HH593" s="51" t="s">
        <v>688</v>
      </c>
      <c r="HM593" s="52" t="s">
        <v>4729</v>
      </c>
      <c r="HR593" s="51" t="s">
        <v>764</v>
      </c>
      <c r="IL593" s="50" t="s">
        <v>846</v>
      </c>
      <c r="IQ593" s="51" t="s">
        <v>764</v>
      </c>
      <c r="IV593" s="52">
        <v>100</v>
      </c>
      <c r="JB593" s="52" t="s">
        <v>711</v>
      </c>
      <c r="JF593" s="51" t="s">
        <v>833</v>
      </c>
    </row>
    <row r="594" spans="1:281" ht="120.5" thickBot="1">
      <c r="AE594" s="52" t="s">
        <v>1646</v>
      </c>
      <c r="AF594"/>
      <c r="AG594"/>
      <c r="AH594"/>
      <c r="AI594"/>
      <c r="AO594" s="52" t="s">
        <v>2994</v>
      </c>
      <c r="AT594" s="52" t="s">
        <v>6429</v>
      </c>
      <c r="BD594" s="71" t="s">
        <v>6920</v>
      </c>
      <c r="BE594" s="71">
        <v>52.73</v>
      </c>
      <c r="BF594" s="71">
        <v>0</v>
      </c>
      <c r="BI594" s="52">
        <v>222137</v>
      </c>
      <c r="BN594" s="51" t="s">
        <v>769</v>
      </c>
      <c r="CM594" s="68"/>
      <c r="DL594" s="51" t="s">
        <v>787</v>
      </c>
      <c r="DQ594" s="52" t="s">
        <v>1335</v>
      </c>
      <c r="EK594" s="128" t="s">
        <v>618</v>
      </c>
      <c r="EL594" s="70" t="s">
        <v>1345</v>
      </c>
      <c r="EM594" s="70" t="s">
        <v>3385</v>
      </c>
      <c r="EN594" s="70" t="s">
        <v>3386</v>
      </c>
      <c r="EZ594" s="52" t="s">
        <v>773</v>
      </c>
      <c r="FE594" s="51" t="s">
        <v>710</v>
      </c>
      <c r="FJ594" s="51" t="s">
        <v>714</v>
      </c>
      <c r="FT594" s="52">
        <v>100</v>
      </c>
      <c r="GI594" s="52" t="s">
        <v>711</v>
      </c>
      <c r="GN594" s="52">
        <v>0</v>
      </c>
      <c r="GX594" s="52" t="s">
        <v>841</v>
      </c>
      <c r="HH594" s="52">
        <v>0</v>
      </c>
      <c r="HR594" s="52" t="s">
        <v>10691</v>
      </c>
      <c r="HW594" s="51" t="s">
        <v>722</v>
      </c>
      <c r="IQ594" s="52" t="s">
        <v>11056</v>
      </c>
      <c r="IV594" s="74" t="s">
        <v>11229</v>
      </c>
      <c r="JF594" s="52" t="s">
        <v>4918</v>
      </c>
      <c r="JU594" s="50" t="s">
        <v>743</v>
      </c>
    </row>
    <row r="595" spans="1:281" ht="17" thickBot="1">
      <c r="A595" s="51" t="s">
        <v>98</v>
      </c>
      <c r="F595" s="51" t="s">
        <v>716</v>
      </c>
      <c r="K595" s="51" t="s">
        <v>184</v>
      </c>
      <c r="U595" s="51" t="s">
        <v>707</v>
      </c>
      <c r="AE595"/>
      <c r="AF595"/>
      <c r="AG595"/>
      <c r="AH595"/>
      <c r="AI595"/>
      <c r="AJ595" s="51" t="s">
        <v>763</v>
      </c>
      <c r="BD595" s="70" t="s">
        <v>6921</v>
      </c>
      <c r="BE595" s="70">
        <v>5.3</v>
      </c>
      <c r="BF595" s="70">
        <v>0</v>
      </c>
      <c r="BN595" s="52" t="s">
        <v>770</v>
      </c>
      <c r="CM595" s="52" t="s">
        <v>8488</v>
      </c>
      <c r="CW595" s="51" t="s">
        <v>761</v>
      </c>
      <c r="DL595" s="52">
        <v>70</v>
      </c>
      <c r="DV595" s="51" t="s">
        <v>683</v>
      </c>
      <c r="EA595" s="50" t="s">
        <v>698</v>
      </c>
      <c r="EK595" s="50" t="s">
        <v>737</v>
      </c>
      <c r="EP595" s="50" t="s">
        <v>771</v>
      </c>
      <c r="EU595" s="51" t="s">
        <v>786</v>
      </c>
      <c r="FE595" s="52" t="s">
        <v>711</v>
      </c>
      <c r="FJ595" s="74" t="s">
        <v>9181</v>
      </c>
      <c r="FY595" s="51" t="s">
        <v>710</v>
      </c>
      <c r="GD595" s="51" t="s">
        <v>183</v>
      </c>
      <c r="GS595" s="51" t="s">
        <v>776</v>
      </c>
      <c r="GX595" s="52" t="s">
        <v>10211</v>
      </c>
      <c r="HC595" s="51" t="s">
        <v>710</v>
      </c>
      <c r="HM595" s="51" t="s">
        <v>716</v>
      </c>
      <c r="JB595" s="51" t="s">
        <v>712</v>
      </c>
    </row>
    <row r="596" spans="1:281" ht="17" thickBot="1">
      <c r="A596" s="52" t="s">
        <v>2408</v>
      </c>
      <c r="F596" s="52" t="s">
        <v>717</v>
      </c>
      <c r="K596" s="52" t="s">
        <v>185</v>
      </c>
      <c r="P596" s="51" t="s">
        <v>772</v>
      </c>
      <c r="U596" s="52" t="s">
        <v>72</v>
      </c>
      <c r="Z596" s="51" t="s">
        <v>830</v>
      </c>
      <c r="AE596" s="51" t="s">
        <v>1649</v>
      </c>
      <c r="AF596"/>
      <c r="AG596"/>
      <c r="AH596"/>
      <c r="AI596"/>
      <c r="AJ596" s="52" t="s">
        <v>6218</v>
      </c>
      <c r="AO596" s="51" t="s">
        <v>683</v>
      </c>
      <c r="AT596" s="51" t="s">
        <v>764</v>
      </c>
      <c r="AY596" s="51" t="s">
        <v>828</v>
      </c>
      <c r="BD596" s="71" t="s">
        <v>6922</v>
      </c>
      <c r="BE596" s="71">
        <v>62.85</v>
      </c>
      <c r="BF596" s="71">
        <v>0</v>
      </c>
      <c r="BI596" s="51" t="s">
        <v>767</v>
      </c>
      <c r="CM596" s="68"/>
      <c r="CW596" s="52" t="s">
        <v>2435</v>
      </c>
      <c r="DQ596" s="51" t="s">
        <v>687</v>
      </c>
      <c r="DV596" s="52" t="s">
        <v>693</v>
      </c>
      <c r="EU596" s="52">
        <v>8</v>
      </c>
      <c r="EZ596" s="50" t="s">
        <v>774</v>
      </c>
      <c r="FY596" s="52" t="s">
        <v>171</v>
      </c>
      <c r="GD596" s="52">
        <v>28.4</v>
      </c>
      <c r="GI596" s="51" t="s">
        <v>712</v>
      </c>
      <c r="GN596" s="51" t="s">
        <v>98</v>
      </c>
      <c r="GS596" s="52" t="s">
        <v>777</v>
      </c>
      <c r="HC596" s="52" t="s">
        <v>711</v>
      </c>
      <c r="HH596" s="51" t="s">
        <v>98</v>
      </c>
      <c r="HM596" s="52" t="s">
        <v>717</v>
      </c>
      <c r="HR596" s="51" t="s">
        <v>766</v>
      </c>
      <c r="HW596" s="51" t="s">
        <v>707</v>
      </c>
      <c r="IL596" s="51" t="s">
        <v>847</v>
      </c>
      <c r="IQ596" s="51" t="s">
        <v>766</v>
      </c>
      <c r="JB596" s="52" t="s">
        <v>713</v>
      </c>
      <c r="JF596" s="51" t="s">
        <v>835</v>
      </c>
    </row>
    <row r="597" spans="1:281" ht="17" thickBot="1">
      <c r="P597" s="52" t="s">
        <v>773</v>
      </c>
      <c r="AE597" s="52" t="s">
        <v>72</v>
      </c>
      <c r="AF597"/>
      <c r="AG597"/>
      <c r="AH597"/>
      <c r="AI597"/>
      <c r="AO597" s="52" t="s">
        <v>693</v>
      </c>
      <c r="AT597" s="52" t="s">
        <v>2437</v>
      </c>
      <c r="AY597" s="52" t="s">
        <v>6698</v>
      </c>
      <c r="BD597" s="70" t="s">
        <v>6923</v>
      </c>
      <c r="BE597" s="70">
        <v>5.26</v>
      </c>
      <c r="BF597" s="70">
        <v>13.36</v>
      </c>
      <c r="BI597" s="52">
        <v>222137</v>
      </c>
      <c r="BS597" s="50" t="s">
        <v>798</v>
      </c>
      <c r="CM597" s="52" t="s">
        <v>8489</v>
      </c>
      <c r="DL597" s="51" t="s">
        <v>788</v>
      </c>
      <c r="DQ597" s="52">
        <v>796900</v>
      </c>
      <c r="DV597" s="52" t="s">
        <v>684</v>
      </c>
      <c r="FE597" s="51" t="s">
        <v>712</v>
      </c>
      <c r="FJ597" s="51" t="s">
        <v>715</v>
      </c>
      <c r="GI597" s="52" t="s">
        <v>713</v>
      </c>
      <c r="GN597" s="52" t="s">
        <v>3586</v>
      </c>
      <c r="GS597" s="52" t="s">
        <v>778</v>
      </c>
      <c r="GX597" s="51" t="s">
        <v>98</v>
      </c>
      <c r="HR597" s="52">
        <v>10587</v>
      </c>
      <c r="HW597" s="52" t="s">
        <v>3384</v>
      </c>
      <c r="IL597" s="52" t="s">
        <v>3922</v>
      </c>
      <c r="IQ597" s="52">
        <v>1950</v>
      </c>
      <c r="JF597" s="74" t="s">
        <v>4919</v>
      </c>
      <c r="JU597" s="51" t="s">
        <v>744</v>
      </c>
    </row>
    <row r="598" spans="1:281" ht="17" thickBot="1">
      <c r="K598" s="51" t="s">
        <v>732</v>
      </c>
      <c r="U598" s="51" t="s">
        <v>708</v>
      </c>
      <c r="Z598" s="51" t="s">
        <v>831</v>
      </c>
      <c r="AE598" s="52" t="s">
        <v>73</v>
      </c>
      <c r="AF598"/>
      <c r="AG598"/>
      <c r="AH598"/>
      <c r="AI598"/>
      <c r="AJ598" s="51" t="s">
        <v>764</v>
      </c>
      <c r="AO598" s="52" t="s">
        <v>684</v>
      </c>
      <c r="AY598" s="52" t="s">
        <v>6699</v>
      </c>
      <c r="BD598" s="71" t="s">
        <v>6924</v>
      </c>
      <c r="BE598" s="71">
        <v>30.5</v>
      </c>
      <c r="BF598" s="71">
        <v>77.41</v>
      </c>
      <c r="CM598" s="68"/>
      <c r="CW598" s="51" t="s">
        <v>763</v>
      </c>
      <c r="DL598" s="52">
        <v>60.8</v>
      </c>
      <c r="EA598" s="50" t="s">
        <v>699</v>
      </c>
      <c r="EK598" s="50" t="s">
        <v>738</v>
      </c>
      <c r="EP598" s="51" t="s">
        <v>772</v>
      </c>
      <c r="EU598" s="51" t="s">
        <v>787</v>
      </c>
      <c r="FE598" s="52" t="s">
        <v>713</v>
      </c>
      <c r="FT598" s="51" t="s">
        <v>707</v>
      </c>
      <c r="FY598" s="51" t="s">
        <v>712</v>
      </c>
      <c r="GD598" s="51" t="s">
        <v>184</v>
      </c>
      <c r="GS598" s="52" t="s">
        <v>779</v>
      </c>
      <c r="GX598" s="52" t="s">
        <v>10212</v>
      </c>
      <c r="HC598" s="51" t="s">
        <v>714</v>
      </c>
      <c r="HM598" s="51" t="s">
        <v>718</v>
      </c>
      <c r="IV598" s="51" t="s">
        <v>707</v>
      </c>
      <c r="JB598" s="51" t="s">
        <v>714</v>
      </c>
    </row>
    <row r="599" spans="1:281" ht="17" thickBot="1">
      <c r="K599" s="52" t="s">
        <v>2997</v>
      </c>
      <c r="P599" s="50" t="s">
        <v>774</v>
      </c>
      <c r="U599" s="52" t="s">
        <v>709</v>
      </c>
      <c r="Z599" s="52" t="s">
        <v>843</v>
      </c>
      <c r="AE599"/>
      <c r="AF599"/>
      <c r="AG599"/>
      <c r="AH599"/>
      <c r="AI599"/>
      <c r="AJ599" s="52" t="s">
        <v>2437</v>
      </c>
      <c r="AO599" s="52" t="s">
        <v>690</v>
      </c>
      <c r="AT599" s="51" t="s">
        <v>766</v>
      </c>
      <c r="AY599" s="52" t="s">
        <v>6700</v>
      </c>
      <c r="BD599" s="70" t="s">
        <v>6925</v>
      </c>
      <c r="BE599" s="70">
        <v>182.41</v>
      </c>
      <c r="BF599" s="70">
        <v>463.06</v>
      </c>
      <c r="BI599" s="51" t="s">
        <v>768</v>
      </c>
      <c r="BN599" s="50" t="s">
        <v>771</v>
      </c>
      <c r="CM599" s="52" t="s">
        <v>8490</v>
      </c>
      <c r="CW599" s="52" t="s">
        <v>8731</v>
      </c>
      <c r="DQ599" s="51" t="s">
        <v>688</v>
      </c>
      <c r="DV599" s="51" t="s">
        <v>685</v>
      </c>
      <c r="EP599" s="52" t="s">
        <v>773</v>
      </c>
      <c r="EU599" s="52">
        <v>85</v>
      </c>
      <c r="EZ599" s="50" t="s">
        <v>775</v>
      </c>
      <c r="FJ599" s="51" t="s">
        <v>716</v>
      </c>
      <c r="FT599" s="52" t="s">
        <v>720</v>
      </c>
      <c r="FY599" s="52" t="s">
        <v>171</v>
      </c>
      <c r="GD599" s="52" t="s">
        <v>236</v>
      </c>
      <c r="GI599" s="51" t="s">
        <v>714</v>
      </c>
      <c r="HC599" s="52" t="s">
        <v>1338</v>
      </c>
      <c r="HM599" s="52">
        <v>7</v>
      </c>
      <c r="HR599" s="51" t="s">
        <v>767</v>
      </c>
      <c r="HW599" s="51" t="s">
        <v>708</v>
      </c>
      <c r="IL599" s="50" t="s">
        <v>848</v>
      </c>
      <c r="IQ599" s="51" t="s">
        <v>767</v>
      </c>
      <c r="IV599" s="52" t="s">
        <v>720</v>
      </c>
      <c r="JB599" s="181" t="s">
        <v>11959</v>
      </c>
      <c r="JF599" s="51" t="s">
        <v>836</v>
      </c>
      <c r="JU599" s="51" t="s">
        <v>2825</v>
      </c>
    </row>
    <row r="600" spans="1:281" ht="17" thickBot="1">
      <c r="A600" s="51" t="s">
        <v>681</v>
      </c>
      <c r="F600" s="50" t="s">
        <v>725</v>
      </c>
      <c r="AE600" s="51" t="s">
        <v>1650</v>
      </c>
      <c r="AF600"/>
      <c r="AG600"/>
      <c r="AH600"/>
      <c r="AI600"/>
      <c r="AT600" s="52">
        <v>45000</v>
      </c>
      <c r="BD600" s="71" t="s">
        <v>6926</v>
      </c>
      <c r="BE600" s="71">
        <v>18.989999999999998</v>
      </c>
      <c r="BF600" s="71">
        <v>48.2</v>
      </c>
      <c r="BI600" s="52" t="s">
        <v>132</v>
      </c>
      <c r="BS600" s="51" t="s">
        <v>799</v>
      </c>
      <c r="DL600" s="51" t="s">
        <v>789</v>
      </c>
      <c r="DQ600" s="52">
        <v>0</v>
      </c>
      <c r="DV600" s="52" t="s">
        <v>691</v>
      </c>
      <c r="FE600" s="51" t="s">
        <v>714</v>
      </c>
      <c r="FJ600" s="52" t="s">
        <v>1341</v>
      </c>
      <c r="GI600" s="74" t="s">
        <v>9786</v>
      </c>
      <c r="GS600" s="50" t="s">
        <v>780</v>
      </c>
      <c r="HC600" s="74" t="s">
        <v>10361</v>
      </c>
      <c r="HH600" s="51" t="s">
        <v>681</v>
      </c>
      <c r="HR600" s="52">
        <v>0</v>
      </c>
      <c r="HW600" s="52" t="s">
        <v>709</v>
      </c>
      <c r="IQ600" s="52">
        <v>1950</v>
      </c>
      <c r="JF600" s="52" t="s">
        <v>4920</v>
      </c>
    </row>
    <row r="601" spans="1:281" ht="17" thickBot="1">
      <c r="A601" s="52" t="s">
        <v>2409</v>
      </c>
      <c r="U601" s="51" t="s">
        <v>710</v>
      </c>
      <c r="Z601" s="51" t="s">
        <v>833</v>
      </c>
      <c r="AE601" s="52" t="s">
        <v>6042</v>
      </c>
      <c r="AF601"/>
      <c r="AG601"/>
      <c r="AH601"/>
      <c r="AI601"/>
      <c r="AJ601" s="51" t="s">
        <v>766</v>
      </c>
      <c r="AO601" s="51" t="s">
        <v>685</v>
      </c>
      <c r="AY601" s="50" t="s">
        <v>829</v>
      </c>
      <c r="BD601" s="70" t="s">
        <v>6927</v>
      </c>
      <c r="BE601" s="70">
        <v>41.88</v>
      </c>
      <c r="BF601" s="70">
        <v>106.32</v>
      </c>
      <c r="CM601" s="50" t="s">
        <v>806</v>
      </c>
      <c r="CW601" s="51" t="s">
        <v>764</v>
      </c>
      <c r="DL601" s="52" t="s">
        <v>8926</v>
      </c>
      <c r="EA601" s="51" t="s">
        <v>700</v>
      </c>
      <c r="EK601" s="51" t="s">
        <v>739</v>
      </c>
      <c r="EP601" s="50" t="s">
        <v>774</v>
      </c>
      <c r="EU601" s="51" t="s">
        <v>788</v>
      </c>
      <c r="FE601" s="74" t="s">
        <v>4510</v>
      </c>
      <c r="FT601" s="51" t="s">
        <v>708</v>
      </c>
      <c r="FY601" s="51" t="s">
        <v>714</v>
      </c>
      <c r="GD601" s="51" t="s">
        <v>732</v>
      </c>
      <c r="GN601" s="51" t="s">
        <v>681</v>
      </c>
      <c r="HH601" s="52" t="s">
        <v>692</v>
      </c>
      <c r="IV601" s="51" t="s">
        <v>708</v>
      </c>
      <c r="JB601" s="51" t="s">
        <v>715</v>
      </c>
      <c r="JU601" s="51" t="s">
        <v>745</v>
      </c>
    </row>
    <row r="602" spans="1:281" ht="35" thickBot="1">
      <c r="P602" s="50" t="s">
        <v>775</v>
      </c>
      <c r="U602" s="52" t="s">
        <v>711</v>
      </c>
      <c r="Z602" s="52" t="s">
        <v>711</v>
      </c>
      <c r="AE602"/>
      <c r="AF602"/>
      <c r="AG602"/>
      <c r="AH602"/>
      <c r="AI602"/>
      <c r="AJ602" s="52">
        <v>112250</v>
      </c>
      <c r="AO602" s="52" t="s">
        <v>691</v>
      </c>
      <c r="AT602" s="51" t="s">
        <v>767</v>
      </c>
      <c r="BD602" s="71" t="s">
        <v>6928</v>
      </c>
      <c r="BE602" s="71">
        <v>117.82</v>
      </c>
      <c r="BF602" s="71">
        <v>299.08</v>
      </c>
      <c r="BI602" s="51" t="s">
        <v>769</v>
      </c>
      <c r="BN602" s="51" t="s">
        <v>772</v>
      </c>
      <c r="BS602" s="51" t="s">
        <v>782</v>
      </c>
      <c r="CW602" s="52" t="s">
        <v>2437</v>
      </c>
      <c r="DQ602" s="51" t="s">
        <v>98</v>
      </c>
      <c r="DV602" s="51" t="s">
        <v>687</v>
      </c>
      <c r="EA602" s="69"/>
      <c r="EB602" s="69" t="s">
        <v>701</v>
      </c>
      <c r="EK602" s="52" t="s">
        <v>1354</v>
      </c>
      <c r="EU602" s="52">
        <v>82</v>
      </c>
      <c r="EZ602" s="51" t="s">
        <v>776</v>
      </c>
      <c r="FJ602" s="51" t="s">
        <v>718</v>
      </c>
      <c r="FT602" s="52" t="s">
        <v>709</v>
      </c>
      <c r="GD602" s="52" t="s">
        <v>5632</v>
      </c>
      <c r="GI602" s="51" t="s">
        <v>715</v>
      </c>
      <c r="GN602" s="52" t="s">
        <v>1322</v>
      </c>
      <c r="GX602" s="51" t="s">
        <v>831</v>
      </c>
      <c r="HC602" s="51" t="s">
        <v>724</v>
      </c>
      <c r="HR602" s="51" t="s">
        <v>768</v>
      </c>
      <c r="HW602" s="51" t="s">
        <v>710</v>
      </c>
      <c r="IL602" s="51" t="s">
        <v>849</v>
      </c>
      <c r="IQ602" s="51" t="s">
        <v>768</v>
      </c>
      <c r="IV602" s="52" t="s">
        <v>709</v>
      </c>
      <c r="JB602" s="52" t="s">
        <v>11960</v>
      </c>
      <c r="JF602" s="51" t="s">
        <v>837</v>
      </c>
      <c r="JU602" s="52">
        <v>8</v>
      </c>
    </row>
    <row r="603" spans="1:281" ht="35" thickBot="1">
      <c r="A603" s="51" t="s">
        <v>683</v>
      </c>
      <c r="F603" s="51" t="s">
        <v>726</v>
      </c>
      <c r="K603" s="50" t="s">
        <v>698</v>
      </c>
      <c r="AE603" s="51" t="s">
        <v>1652</v>
      </c>
      <c r="AF603"/>
      <c r="AG603"/>
      <c r="AH603"/>
      <c r="AI603"/>
      <c r="AT603" s="52">
        <v>45000</v>
      </c>
      <c r="BD603" s="70" t="s">
        <v>6929</v>
      </c>
      <c r="BE603" s="70">
        <v>55.51</v>
      </c>
      <c r="BF603" s="70">
        <v>140.91999999999999</v>
      </c>
      <c r="BI603" s="52" t="s">
        <v>770</v>
      </c>
      <c r="BN603" s="52" t="s">
        <v>773</v>
      </c>
      <c r="BS603" s="52" t="s">
        <v>1665</v>
      </c>
      <c r="DL603" s="51" t="s">
        <v>790</v>
      </c>
      <c r="DQ603" s="52" t="s">
        <v>1336</v>
      </c>
      <c r="DV603" s="52">
        <v>16400</v>
      </c>
      <c r="EA603" s="72" t="s">
        <v>72</v>
      </c>
      <c r="EB603" s="70" t="s">
        <v>702</v>
      </c>
      <c r="EZ603" s="52" t="s">
        <v>777</v>
      </c>
      <c r="FE603" s="51" t="s">
        <v>715</v>
      </c>
      <c r="FJ603" s="52">
        <v>100</v>
      </c>
      <c r="FY603" s="51" t="s">
        <v>715</v>
      </c>
      <c r="GI603" s="52" t="s">
        <v>9787</v>
      </c>
      <c r="GS603" s="51" t="s">
        <v>781</v>
      </c>
      <c r="GX603" s="52" t="s">
        <v>843</v>
      </c>
      <c r="HC603" s="52" t="s">
        <v>10362</v>
      </c>
      <c r="HH603" s="51" t="s">
        <v>683</v>
      </c>
      <c r="HM603" s="51" t="s">
        <v>707</v>
      </c>
      <c r="HR603" s="52" t="s">
        <v>112</v>
      </c>
      <c r="HW603" s="52" t="s">
        <v>711</v>
      </c>
      <c r="IL603" s="69"/>
      <c r="IM603" s="69" t="s">
        <v>850</v>
      </c>
      <c r="IN603" s="69" t="s">
        <v>851</v>
      </c>
      <c r="IQ603" s="52" t="s">
        <v>112</v>
      </c>
      <c r="JF603" s="52" t="s">
        <v>842</v>
      </c>
    </row>
    <row r="604" spans="1:281" ht="58" thickBot="1">
      <c r="A604" s="52" t="s">
        <v>684</v>
      </c>
      <c r="F604" s="52" t="s">
        <v>132</v>
      </c>
      <c r="U604" s="51" t="s">
        <v>712</v>
      </c>
      <c r="Z604" s="51" t="s">
        <v>835</v>
      </c>
      <c r="AE604" s="52">
        <v>1131</v>
      </c>
      <c r="AF604"/>
      <c r="AG604"/>
      <c r="AH604"/>
      <c r="AI604"/>
      <c r="AJ604" s="51" t="s">
        <v>767</v>
      </c>
      <c r="AO604" s="51" t="s">
        <v>687</v>
      </c>
      <c r="AY604" s="51" t="s">
        <v>830</v>
      </c>
      <c r="BD604" s="71" t="s">
        <v>7326</v>
      </c>
      <c r="BE604" s="71">
        <v>156.01</v>
      </c>
      <c r="BF604" s="71">
        <v>396.02</v>
      </c>
      <c r="CM604" s="51" t="s">
        <v>807</v>
      </c>
      <c r="CW604" s="51" t="s">
        <v>766</v>
      </c>
      <c r="DL604" s="52" t="s">
        <v>8927</v>
      </c>
      <c r="EA604" s="73" t="s">
        <v>703</v>
      </c>
      <c r="EB604" s="71" t="s">
        <v>702</v>
      </c>
      <c r="EK604" s="50" t="s">
        <v>755</v>
      </c>
      <c r="EP604" s="50" t="s">
        <v>775</v>
      </c>
      <c r="EU604" s="51" t="s">
        <v>789</v>
      </c>
      <c r="EZ604" s="52" t="s">
        <v>778</v>
      </c>
      <c r="FE604" s="52" t="s">
        <v>4511</v>
      </c>
      <c r="FT604" s="51" t="s">
        <v>710</v>
      </c>
      <c r="GN604" s="51" t="s">
        <v>683</v>
      </c>
      <c r="HH604" s="52" t="s">
        <v>693</v>
      </c>
      <c r="HM604" s="52" t="s">
        <v>719</v>
      </c>
      <c r="IL604" s="72" t="s">
        <v>101</v>
      </c>
      <c r="IM604" s="70" t="s">
        <v>3972</v>
      </c>
      <c r="IN604" s="70" t="s">
        <v>3973</v>
      </c>
      <c r="IV604" s="51" t="s">
        <v>710</v>
      </c>
      <c r="JB604" s="51" t="s">
        <v>716</v>
      </c>
      <c r="JF604" s="52" t="s">
        <v>838</v>
      </c>
      <c r="JU604" s="51" t="s">
        <v>746</v>
      </c>
    </row>
    <row r="605" spans="1:281" ht="32.5" thickBot="1">
      <c r="A605" s="52" t="s">
        <v>1611</v>
      </c>
      <c r="P605" s="51" t="s">
        <v>776</v>
      </c>
      <c r="U605" s="52" t="s">
        <v>1337</v>
      </c>
      <c r="Z605" s="74" t="s">
        <v>4139</v>
      </c>
      <c r="AE605"/>
      <c r="AF605"/>
      <c r="AG605"/>
      <c r="AH605"/>
      <c r="AI605"/>
      <c r="AJ605" s="52">
        <v>112250</v>
      </c>
      <c r="AO605" s="52">
        <v>262.01</v>
      </c>
      <c r="AT605" s="51" t="s">
        <v>768</v>
      </c>
      <c r="BD605" s="70" t="s">
        <v>6930</v>
      </c>
      <c r="BE605" s="70">
        <v>76.11</v>
      </c>
      <c r="BF605" s="70">
        <v>193.2</v>
      </c>
      <c r="BN605" s="50" t="s">
        <v>774</v>
      </c>
      <c r="BS605" s="51" t="s">
        <v>784</v>
      </c>
      <c r="CM605" s="52" t="s">
        <v>808</v>
      </c>
      <c r="CW605" s="52">
        <v>71300</v>
      </c>
      <c r="DV605" s="51" t="s">
        <v>688</v>
      </c>
      <c r="EA605" s="72" t="s">
        <v>704</v>
      </c>
      <c r="EB605" s="70" t="s">
        <v>702</v>
      </c>
      <c r="EU605" s="52" t="s">
        <v>3204</v>
      </c>
      <c r="FT605" s="52" t="s">
        <v>711</v>
      </c>
      <c r="FY605" s="51" t="s">
        <v>716</v>
      </c>
      <c r="GI605" s="51" t="s">
        <v>716</v>
      </c>
      <c r="GN605" s="52" t="s">
        <v>684</v>
      </c>
      <c r="GS605" s="51" t="s">
        <v>782</v>
      </c>
      <c r="GX605" s="51" t="s">
        <v>833</v>
      </c>
      <c r="HC605" s="51" t="s">
        <v>716</v>
      </c>
      <c r="HR605" s="51" t="s">
        <v>769</v>
      </c>
      <c r="HW605" s="51" t="s">
        <v>714</v>
      </c>
      <c r="IQ605" s="51" t="s">
        <v>769</v>
      </c>
      <c r="IV605" s="52" t="s">
        <v>711</v>
      </c>
      <c r="JB605" s="52" t="s">
        <v>717</v>
      </c>
      <c r="JF605" s="52" t="s">
        <v>844</v>
      </c>
      <c r="JU605" s="52" t="s">
        <v>4763</v>
      </c>
    </row>
    <row r="606" spans="1:281" ht="17" thickBot="1">
      <c r="F606" s="50" t="s">
        <v>727</v>
      </c>
      <c r="K606" s="50" t="s">
        <v>699</v>
      </c>
      <c r="P606" s="52" t="s">
        <v>777</v>
      </c>
      <c r="AE606" s="51" t="s">
        <v>1653</v>
      </c>
      <c r="AF606"/>
      <c r="AG606"/>
      <c r="AH606"/>
      <c r="AI606"/>
      <c r="AT606" s="52" t="s">
        <v>132</v>
      </c>
      <c r="AY606" s="51" t="s">
        <v>831</v>
      </c>
      <c r="BD606" s="71" t="s">
        <v>6931</v>
      </c>
      <c r="BE606" s="71">
        <v>0.21</v>
      </c>
      <c r="BF606" s="71">
        <v>0</v>
      </c>
      <c r="BS606" s="52" t="s">
        <v>1814</v>
      </c>
      <c r="CM606" s="52" t="s">
        <v>809</v>
      </c>
      <c r="DL606" s="51" t="s">
        <v>98</v>
      </c>
      <c r="DV606" s="52">
        <v>0</v>
      </c>
      <c r="EA606" s="50" t="s">
        <v>705</v>
      </c>
      <c r="EZ606" s="50" t="s">
        <v>780</v>
      </c>
      <c r="FE606" s="51" t="s">
        <v>716</v>
      </c>
      <c r="FY606" s="52" t="s">
        <v>171</v>
      </c>
      <c r="GD606" s="51" t="s">
        <v>1012</v>
      </c>
      <c r="GI606" s="52" t="s">
        <v>717</v>
      </c>
      <c r="GS606" s="52" t="s">
        <v>783</v>
      </c>
      <c r="GX606" s="52" t="s">
        <v>711</v>
      </c>
      <c r="HC606" s="52" t="s">
        <v>717</v>
      </c>
      <c r="HH606" s="51" t="s">
        <v>685</v>
      </c>
      <c r="HM606" s="51" t="s">
        <v>708</v>
      </c>
      <c r="HR606" s="52" t="s">
        <v>1639</v>
      </c>
      <c r="HW606" s="74" t="s">
        <v>5785</v>
      </c>
      <c r="IQ606" s="52" t="s">
        <v>770</v>
      </c>
      <c r="JF606" s="52" t="s">
        <v>839</v>
      </c>
    </row>
    <row r="607" spans="1:281" ht="17" thickBot="1">
      <c r="A607" s="51" t="s">
        <v>685</v>
      </c>
      <c r="P607" s="52" t="s">
        <v>778</v>
      </c>
      <c r="U607" s="51" t="s">
        <v>714</v>
      </c>
      <c r="Z607" s="51" t="s">
        <v>836</v>
      </c>
      <c r="AE607" s="52" t="s">
        <v>6043</v>
      </c>
      <c r="AF607"/>
      <c r="AG607"/>
      <c r="AH607"/>
      <c r="AI607"/>
      <c r="AJ607" s="51" t="s">
        <v>768</v>
      </c>
      <c r="AO607" s="51" t="s">
        <v>688</v>
      </c>
      <c r="AY607" s="52" t="s">
        <v>843</v>
      </c>
      <c r="BD607" s="70" t="s">
        <v>6932</v>
      </c>
      <c r="BE607" s="70">
        <v>0</v>
      </c>
      <c r="BF607" s="70">
        <v>0</v>
      </c>
      <c r="BI607" s="50" t="s">
        <v>771</v>
      </c>
      <c r="CM607" s="52" t="s">
        <v>2492</v>
      </c>
      <c r="CW607" s="51" t="s">
        <v>767</v>
      </c>
      <c r="DQ607" s="50" t="s">
        <v>695</v>
      </c>
      <c r="EK607" s="51" t="s">
        <v>756</v>
      </c>
      <c r="EP607" s="51" t="s">
        <v>776</v>
      </c>
      <c r="EU607" s="51" t="s">
        <v>790</v>
      </c>
      <c r="FE607" s="52" t="s">
        <v>717</v>
      </c>
      <c r="FJ607" s="51" t="s">
        <v>707</v>
      </c>
      <c r="FT607" s="51" t="s">
        <v>712</v>
      </c>
      <c r="GD607" s="52" t="s">
        <v>2065</v>
      </c>
      <c r="GN607" s="51" t="s">
        <v>685</v>
      </c>
      <c r="HH607" s="52" t="s">
        <v>10507</v>
      </c>
      <c r="HM607" s="52" t="s">
        <v>709</v>
      </c>
      <c r="IV607" s="51" t="s">
        <v>712</v>
      </c>
      <c r="JB607" s="51" t="s">
        <v>718</v>
      </c>
      <c r="JF607" s="52" t="s">
        <v>840</v>
      </c>
      <c r="JU607" s="51" t="s">
        <v>747</v>
      </c>
    </row>
    <row r="608" spans="1:281" ht="17" thickBot="1">
      <c r="A608" s="52" t="s">
        <v>694</v>
      </c>
      <c r="U608" s="74" t="s">
        <v>5444</v>
      </c>
      <c r="Z608" s="52" t="s">
        <v>4140</v>
      </c>
      <c r="AE608"/>
      <c r="AF608"/>
      <c r="AG608"/>
      <c r="AH608"/>
      <c r="AI608"/>
      <c r="AJ608" s="52" t="s">
        <v>132</v>
      </c>
      <c r="AO608" s="52">
        <v>0.2</v>
      </c>
      <c r="AT608" s="51" t="s">
        <v>769</v>
      </c>
      <c r="BD608" s="71" t="s">
        <v>6933</v>
      </c>
      <c r="BE608" s="71">
        <v>0</v>
      </c>
      <c r="BF608" s="71">
        <v>0</v>
      </c>
      <c r="BN608" s="50" t="s">
        <v>775</v>
      </c>
      <c r="BS608" s="51" t="s">
        <v>802</v>
      </c>
      <c r="CW608" s="52">
        <v>0</v>
      </c>
      <c r="DV608" s="51" t="s">
        <v>98</v>
      </c>
      <c r="EK608" s="52" t="s">
        <v>112</v>
      </c>
      <c r="EP608" s="52" t="s">
        <v>777</v>
      </c>
      <c r="EU608" s="52" t="s">
        <v>3205</v>
      </c>
      <c r="FJ608" s="52" t="s">
        <v>720</v>
      </c>
      <c r="FT608" s="52" t="s">
        <v>713</v>
      </c>
      <c r="FY608" s="51" t="s">
        <v>718</v>
      </c>
      <c r="GI608" s="51" t="s">
        <v>718</v>
      </c>
      <c r="GN608" s="52" t="s">
        <v>686</v>
      </c>
      <c r="GS608" s="83" t="s">
        <v>9970</v>
      </c>
      <c r="GX608" s="51" t="s">
        <v>835</v>
      </c>
      <c r="HW608" s="51" t="s">
        <v>724</v>
      </c>
      <c r="IV608" s="52" t="s">
        <v>713</v>
      </c>
      <c r="JB608" s="52">
        <v>100</v>
      </c>
      <c r="JF608" s="52" t="s">
        <v>841</v>
      </c>
      <c r="JU608" s="52" t="s">
        <v>4764</v>
      </c>
    </row>
    <row r="609" spans="1:281" ht="17" thickBot="1">
      <c r="F609" s="51" t="s">
        <v>728</v>
      </c>
      <c r="K609" s="51" t="s">
        <v>700</v>
      </c>
      <c r="P609" s="50" t="s">
        <v>780</v>
      </c>
      <c r="AE609" s="51" t="s">
        <v>1655</v>
      </c>
      <c r="AF609"/>
      <c r="AG609"/>
      <c r="AH609"/>
      <c r="AI609"/>
      <c r="AT609" s="52" t="s">
        <v>770</v>
      </c>
      <c r="AY609" s="51" t="s">
        <v>833</v>
      </c>
      <c r="BD609" s="70" t="s">
        <v>6934</v>
      </c>
      <c r="BE609" s="70">
        <v>0.85</v>
      </c>
      <c r="BF609" s="70">
        <v>0</v>
      </c>
      <c r="BS609" s="52">
        <v>50</v>
      </c>
      <c r="CM609" s="50" t="s">
        <v>810</v>
      </c>
      <c r="DV609" s="52" t="s">
        <v>1620</v>
      </c>
      <c r="EA609" s="51" t="s">
        <v>706</v>
      </c>
      <c r="EP609" s="52" t="s">
        <v>778</v>
      </c>
      <c r="EZ609" s="51" t="s">
        <v>781</v>
      </c>
      <c r="FE609" s="51" t="s">
        <v>718</v>
      </c>
      <c r="GD609" s="51" t="s">
        <v>2066</v>
      </c>
      <c r="GI609" s="52">
        <v>100</v>
      </c>
      <c r="GS609" s="51" t="s">
        <v>784</v>
      </c>
      <c r="GX609" s="74" t="s">
        <v>10213</v>
      </c>
      <c r="HH609" s="51" t="s">
        <v>687</v>
      </c>
      <c r="HM609" s="51" t="s">
        <v>710</v>
      </c>
      <c r="HW609" s="52" t="s">
        <v>2587</v>
      </c>
    </row>
    <row r="610" spans="1:281" ht="46.5" thickBot="1">
      <c r="A610" s="51" t="s">
        <v>687</v>
      </c>
      <c r="F610" s="69" t="s">
        <v>729</v>
      </c>
      <c r="G610" s="69" t="s">
        <v>730</v>
      </c>
      <c r="H610" s="69" t="s">
        <v>731</v>
      </c>
      <c r="I610" s="69" t="s">
        <v>732</v>
      </c>
      <c r="K610" s="126"/>
      <c r="L610" s="69" t="s">
        <v>701</v>
      </c>
      <c r="U610" s="51" t="s">
        <v>715</v>
      </c>
      <c r="Z610" s="51" t="s">
        <v>837</v>
      </c>
      <c r="AE610" s="52" t="s">
        <v>1656</v>
      </c>
      <c r="AF610"/>
      <c r="AG610"/>
      <c r="AH610"/>
      <c r="AI610"/>
      <c r="AJ610" s="51" t="s">
        <v>769</v>
      </c>
      <c r="AO610" s="51" t="s">
        <v>98</v>
      </c>
      <c r="AY610" s="52" t="s">
        <v>711</v>
      </c>
      <c r="BD610" s="71" t="s">
        <v>6935</v>
      </c>
      <c r="BE610" s="71">
        <v>0.13</v>
      </c>
      <c r="BF610" s="71">
        <v>0</v>
      </c>
      <c r="BI610" s="51" t="s">
        <v>772</v>
      </c>
      <c r="CW610" s="51" t="s">
        <v>768</v>
      </c>
      <c r="DL610" s="50" t="s">
        <v>798</v>
      </c>
      <c r="DQ610" s="50" t="s">
        <v>696</v>
      </c>
      <c r="EK610" s="50" t="s">
        <v>771</v>
      </c>
      <c r="EP610" s="52" t="s">
        <v>779</v>
      </c>
      <c r="EU610" s="51" t="s">
        <v>98</v>
      </c>
      <c r="FE610" s="52">
        <v>100</v>
      </c>
      <c r="FJ610" s="51" t="s">
        <v>708</v>
      </c>
      <c r="FT610" s="51" t="s">
        <v>714</v>
      </c>
      <c r="GD610" s="52">
        <v>1005417542</v>
      </c>
      <c r="GI610" s="74" t="s">
        <v>9786</v>
      </c>
      <c r="GN610" s="51" t="s">
        <v>687</v>
      </c>
      <c r="GS610" s="52" t="s">
        <v>793</v>
      </c>
      <c r="HC610" s="50" t="s">
        <v>725</v>
      </c>
      <c r="HH610" s="52">
        <v>302</v>
      </c>
      <c r="HM610" s="52" t="s">
        <v>711</v>
      </c>
      <c r="HR610" s="50" t="s">
        <v>771</v>
      </c>
      <c r="IQ610" s="51" t="s">
        <v>759</v>
      </c>
      <c r="IV610" s="51" t="s">
        <v>714</v>
      </c>
      <c r="JF610" s="51" t="s">
        <v>98</v>
      </c>
      <c r="JU610" s="51" t="s">
        <v>748</v>
      </c>
    </row>
    <row r="611" spans="1:281" ht="409.6" thickBot="1">
      <c r="A611" s="52">
        <v>134698</v>
      </c>
      <c r="F611" s="70" t="s">
        <v>89</v>
      </c>
      <c r="G611" s="70" t="s">
        <v>2074</v>
      </c>
      <c r="H611" s="70" t="s">
        <v>2075</v>
      </c>
      <c r="I611" s="70" t="s">
        <v>2076</v>
      </c>
      <c r="K611" s="127" t="s">
        <v>72</v>
      </c>
      <c r="L611" s="70" t="s">
        <v>702</v>
      </c>
      <c r="U611" s="52" t="s">
        <v>5445</v>
      </c>
      <c r="Z611" s="52" t="s">
        <v>842</v>
      </c>
      <c r="AE611" s="52" t="s">
        <v>1659</v>
      </c>
      <c r="AF611"/>
      <c r="AG611"/>
      <c r="AH611"/>
      <c r="AI611"/>
      <c r="AJ611" s="52" t="s">
        <v>770</v>
      </c>
      <c r="AO611" s="52" t="s">
        <v>12228</v>
      </c>
      <c r="BD611" s="70" t="s">
        <v>6936</v>
      </c>
      <c r="BE611" s="70">
        <v>8.56</v>
      </c>
      <c r="BF611" s="70">
        <v>8.56</v>
      </c>
      <c r="BI611" s="52" t="s">
        <v>132</v>
      </c>
      <c r="BN611" s="51" t="s">
        <v>776</v>
      </c>
      <c r="BS611" s="51" t="s">
        <v>788</v>
      </c>
      <c r="CW611" s="52" t="s">
        <v>6656</v>
      </c>
      <c r="EA611" s="51" t="s">
        <v>707</v>
      </c>
      <c r="EZ611" s="51" t="s">
        <v>782</v>
      </c>
      <c r="FJ611" s="52" t="s">
        <v>709</v>
      </c>
      <c r="FT611" s="74" t="s">
        <v>9466</v>
      </c>
      <c r="GN611" s="52">
        <v>38651.410000000003</v>
      </c>
      <c r="GS611" s="52" t="s">
        <v>785</v>
      </c>
      <c r="GX611" s="51" t="s">
        <v>836</v>
      </c>
      <c r="HW611" s="51" t="s">
        <v>716</v>
      </c>
      <c r="IQ611" s="52" t="s">
        <v>3052</v>
      </c>
      <c r="IV611" s="74" t="s">
        <v>11229</v>
      </c>
      <c r="JU611" s="52">
        <v>9441</v>
      </c>
    </row>
    <row r="612" spans="1:281" ht="120.5" thickBot="1">
      <c r="F612" s="71" t="s">
        <v>618</v>
      </c>
      <c r="G612" s="71" t="s">
        <v>1345</v>
      </c>
      <c r="H612" s="71" t="s">
        <v>2077</v>
      </c>
      <c r="I612" s="71" t="s">
        <v>2077</v>
      </c>
      <c r="K612" s="130" t="s">
        <v>703</v>
      </c>
      <c r="L612" s="71" t="s">
        <v>702</v>
      </c>
      <c r="P612" s="51" t="s">
        <v>781</v>
      </c>
      <c r="Z612" s="52" t="s">
        <v>838</v>
      </c>
      <c r="AE612"/>
      <c r="AF612"/>
      <c r="AG612"/>
      <c r="AH612"/>
      <c r="AI612"/>
      <c r="AY612" s="51" t="s">
        <v>835</v>
      </c>
      <c r="BD612" s="71" t="s">
        <v>6937</v>
      </c>
      <c r="BE612" s="71">
        <v>213.53</v>
      </c>
      <c r="BF612" s="71">
        <v>213.53</v>
      </c>
      <c r="BN612" s="52" t="s">
        <v>777</v>
      </c>
      <c r="BS612" s="52">
        <v>0</v>
      </c>
      <c r="CM612" s="51" t="s">
        <v>811</v>
      </c>
      <c r="EA612" s="52" t="s">
        <v>72</v>
      </c>
      <c r="EP612" s="50" t="s">
        <v>780</v>
      </c>
      <c r="EZ612" s="52" t="s">
        <v>796</v>
      </c>
      <c r="FY612" s="51" t="s">
        <v>707</v>
      </c>
      <c r="GD612" s="51" t="s">
        <v>2067</v>
      </c>
      <c r="GS612" s="52" t="s">
        <v>1813</v>
      </c>
      <c r="GX612" s="52" t="s">
        <v>10214</v>
      </c>
      <c r="HH612" s="51" t="s">
        <v>688</v>
      </c>
      <c r="HM612" s="51" t="s">
        <v>712</v>
      </c>
      <c r="HW612" s="52" t="s">
        <v>717</v>
      </c>
      <c r="JB612" s="50" t="s">
        <v>721</v>
      </c>
    </row>
    <row r="613" spans="1:281" ht="80.5" thickBot="1">
      <c r="A613" s="51" t="s">
        <v>688</v>
      </c>
      <c r="F613" s="70" t="s">
        <v>618</v>
      </c>
      <c r="G613" s="70" t="s">
        <v>2078</v>
      </c>
      <c r="H613" s="70" t="s">
        <v>1150</v>
      </c>
      <c r="I613" s="70" t="s">
        <v>2079</v>
      </c>
      <c r="K613" s="127" t="s">
        <v>704</v>
      </c>
      <c r="L613" s="70" t="s">
        <v>702</v>
      </c>
      <c r="U613" s="51" t="s">
        <v>716</v>
      </c>
      <c r="Z613" s="52" t="s">
        <v>839</v>
      </c>
      <c r="AE613" s="51" t="s">
        <v>1660</v>
      </c>
      <c r="AF613"/>
      <c r="AG613"/>
      <c r="AH613"/>
      <c r="AI613"/>
      <c r="AT613" s="50" t="s">
        <v>771</v>
      </c>
      <c r="AY613" s="74" t="s">
        <v>6701</v>
      </c>
      <c r="BD613" s="70" t="s">
        <v>6938</v>
      </c>
      <c r="BE613" s="70">
        <v>0</v>
      </c>
      <c r="BF613" s="70">
        <v>0</v>
      </c>
      <c r="BI613" s="50" t="s">
        <v>1640</v>
      </c>
      <c r="BN613" s="52" t="s">
        <v>778</v>
      </c>
      <c r="CM613" s="69" t="s">
        <v>812</v>
      </c>
      <c r="CN613" s="69" t="s">
        <v>813</v>
      </c>
      <c r="CO613" s="69" t="s">
        <v>784</v>
      </c>
      <c r="CP613" s="69" t="s">
        <v>814</v>
      </c>
      <c r="CW613" s="51" t="s">
        <v>769</v>
      </c>
      <c r="DL613" s="51" t="s">
        <v>799</v>
      </c>
      <c r="DQ613" s="51" t="s">
        <v>697</v>
      </c>
      <c r="DV613" s="51" t="s">
        <v>681</v>
      </c>
      <c r="EK613" s="51" t="s">
        <v>772</v>
      </c>
      <c r="FJ613" s="51" t="s">
        <v>710</v>
      </c>
      <c r="FT613" s="51" t="s">
        <v>715</v>
      </c>
      <c r="FY613" s="52" t="s">
        <v>171</v>
      </c>
      <c r="GD613" s="52" t="s">
        <v>5633</v>
      </c>
      <c r="GN613" s="51" t="s">
        <v>688</v>
      </c>
      <c r="HC613" s="51" t="s">
        <v>726</v>
      </c>
      <c r="HH613" s="52">
        <v>0</v>
      </c>
      <c r="HM613" s="52" t="s">
        <v>4720</v>
      </c>
      <c r="HR613" s="51" t="s">
        <v>772</v>
      </c>
      <c r="IQ613" s="51" t="s">
        <v>761</v>
      </c>
      <c r="IV613" s="51" t="s">
        <v>715</v>
      </c>
      <c r="JU613" s="51" t="s">
        <v>749</v>
      </c>
    </row>
    <row r="614" spans="1:281" ht="409.6" thickBot="1">
      <c r="A614" s="52">
        <v>0</v>
      </c>
      <c r="F614" s="50" t="s">
        <v>737</v>
      </c>
      <c r="K614" s="50" t="s">
        <v>705</v>
      </c>
      <c r="P614" s="51" t="s">
        <v>782</v>
      </c>
      <c r="U614" s="52" t="s">
        <v>1341</v>
      </c>
      <c r="Z614" s="52" t="s">
        <v>840</v>
      </c>
      <c r="AE614" s="52" t="s">
        <v>6044</v>
      </c>
      <c r="AF614"/>
      <c r="AG614"/>
      <c r="AH614"/>
      <c r="AI614"/>
      <c r="AY614" s="74" t="s">
        <v>6671</v>
      </c>
      <c r="BD614" s="71" t="s">
        <v>6939</v>
      </c>
      <c r="BE614" s="71">
        <v>127.95</v>
      </c>
      <c r="BF614" s="71">
        <v>127.95</v>
      </c>
      <c r="BN614" s="52" t="s">
        <v>779</v>
      </c>
      <c r="BS614" s="51" t="s">
        <v>803</v>
      </c>
      <c r="CM614" s="70" t="s">
        <v>8491</v>
      </c>
      <c r="CN614" s="70" t="s">
        <v>816</v>
      </c>
      <c r="CO614" s="70" t="s">
        <v>8492</v>
      </c>
      <c r="CP614" s="70" t="s">
        <v>8493</v>
      </c>
      <c r="CW614" s="52" t="s">
        <v>770</v>
      </c>
      <c r="DV614" s="52" t="s">
        <v>1326</v>
      </c>
      <c r="EA614" s="51" t="s">
        <v>708</v>
      </c>
      <c r="EK614" s="52" t="s">
        <v>773</v>
      </c>
      <c r="EU614" s="50" t="s">
        <v>798</v>
      </c>
      <c r="EZ614" s="51" t="s">
        <v>784</v>
      </c>
      <c r="FE614" s="50" t="s">
        <v>721</v>
      </c>
      <c r="FJ614" s="52" t="s">
        <v>711</v>
      </c>
      <c r="FT614" s="52" t="s">
        <v>9468</v>
      </c>
      <c r="GI614" s="51" t="s">
        <v>707</v>
      </c>
      <c r="GN614" s="52">
        <v>0</v>
      </c>
      <c r="GS614" s="83" t="s">
        <v>9970</v>
      </c>
      <c r="GX614" s="51" t="s">
        <v>837</v>
      </c>
      <c r="HC614" s="52" t="s">
        <v>132</v>
      </c>
      <c r="HR614" s="52" t="s">
        <v>132</v>
      </c>
      <c r="IQ614" s="52" t="s">
        <v>2441</v>
      </c>
      <c r="JF614" s="50" t="s">
        <v>845</v>
      </c>
      <c r="JU614" s="52">
        <v>0</v>
      </c>
    </row>
    <row r="615" spans="1:281" ht="17" thickBot="1">
      <c r="P615" s="52" t="s">
        <v>796</v>
      </c>
      <c r="AE615"/>
      <c r="AF615"/>
      <c r="AG615"/>
      <c r="AH615"/>
      <c r="AI615"/>
      <c r="AJ615" s="51" t="s">
        <v>759</v>
      </c>
      <c r="AO615" s="51" t="s">
        <v>681</v>
      </c>
      <c r="BD615" s="70" t="s">
        <v>6940</v>
      </c>
      <c r="BE615" s="70">
        <v>650.28</v>
      </c>
      <c r="BF615" s="70">
        <v>650.28</v>
      </c>
      <c r="BS615" s="52" t="s">
        <v>8045</v>
      </c>
      <c r="CM615" s="50" t="s">
        <v>818</v>
      </c>
      <c r="DL615" s="51" t="s">
        <v>782</v>
      </c>
      <c r="DQ615" s="50" t="s">
        <v>698</v>
      </c>
      <c r="EA615" s="52" t="s">
        <v>709</v>
      </c>
      <c r="EP615" s="51" t="s">
        <v>781</v>
      </c>
      <c r="EZ615" s="52" t="s">
        <v>9040</v>
      </c>
      <c r="FY615" s="51" t="s">
        <v>708</v>
      </c>
      <c r="GD615" s="51" t="s">
        <v>2069</v>
      </c>
      <c r="GI615" s="52" t="s">
        <v>719</v>
      </c>
      <c r="GS615" s="51" t="s">
        <v>786</v>
      </c>
      <c r="GX615" s="52" t="s">
        <v>842</v>
      </c>
      <c r="HH615" s="51" t="s">
        <v>98</v>
      </c>
      <c r="HM615" s="51" t="s">
        <v>714</v>
      </c>
      <c r="IV615" s="51" t="s">
        <v>716</v>
      </c>
      <c r="JB615" s="51" t="s">
        <v>722</v>
      </c>
    </row>
    <row r="616" spans="1:281" ht="17" thickBot="1">
      <c r="A616" s="51" t="s">
        <v>98</v>
      </c>
      <c r="U616" s="51" t="s">
        <v>718</v>
      </c>
      <c r="Z616" s="51" t="s">
        <v>98</v>
      </c>
      <c r="AE616"/>
      <c r="AF616"/>
      <c r="AG616"/>
      <c r="AH616"/>
      <c r="AI616"/>
      <c r="AJ616" s="52" t="s">
        <v>760</v>
      </c>
      <c r="AO616" s="52" t="s">
        <v>2994</v>
      </c>
      <c r="AT616" s="51" t="s">
        <v>772</v>
      </c>
      <c r="AY616" s="51" t="s">
        <v>836</v>
      </c>
      <c r="BD616" s="71" t="s">
        <v>6941</v>
      </c>
      <c r="BE616" s="71">
        <v>328.17</v>
      </c>
      <c r="BF616" s="71">
        <v>328.17</v>
      </c>
      <c r="BI616" s="51" t="s">
        <v>1641</v>
      </c>
      <c r="BN616" s="50" t="s">
        <v>780</v>
      </c>
      <c r="DL616" s="52" t="s">
        <v>1665</v>
      </c>
      <c r="DV616" s="51" t="s">
        <v>683</v>
      </c>
      <c r="EK616" s="50" t="s">
        <v>774</v>
      </c>
      <c r="FJ616" s="51" t="s">
        <v>712</v>
      </c>
      <c r="FT616" s="51" t="s">
        <v>716</v>
      </c>
      <c r="FY616" s="52" t="s">
        <v>171</v>
      </c>
      <c r="GN616" s="51" t="s">
        <v>98</v>
      </c>
      <c r="GS616" s="52">
        <v>100</v>
      </c>
      <c r="GX616" s="52" t="s">
        <v>838</v>
      </c>
      <c r="HC616" s="50" t="s">
        <v>727</v>
      </c>
      <c r="HM616" s="74" t="s">
        <v>4728</v>
      </c>
      <c r="HR616" s="50" t="s">
        <v>1640</v>
      </c>
      <c r="HW616" s="50" t="s">
        <v>725</v>
      </c>
      <c r="IQ616" s="51" t="s">
        <v>763</v>
      </c>
      <c r="IV616" s="52" t="s">
        <v>717</v>
      </c>
      <c r="JU616" s="51" t="s">
        <v>750</v>
      </c>
    </row>
    <row r="617" spans="1:281" ht="17" thickBot="1">
      <c r="A617" s="52" t="s">
        <v>2410</v>
      </c>
      <c r="F617" s="50" t="s">
        <v>738</v>
      </c>
      <c r="K617" s="51" t="s">
        <v>706</v>
      </c>
      <c r="P617" s="51" t="s">
        <v>784</v>
      </c>
      <c r="U617" s="52">
        <v>100</v>
      </c>
      <c r="Z617" s="52" t="s">
        <v>4141</v>
      </c>
      <c r="AE617"/>
      <c r="AF617"/>
      <c r="AG617"/>
      <c r="AH617"/>
      <c r="AI617"/>
      <c r="AT617" s="52" t="s">
        <v>1036</v>
      </c>
      <c r="AY617" s="52" t="s">
        <v>6702</v>
      </c>
      <c r="BD617" s="70" t="s">
        <v>6942</v>
      </c>
      <c r="BE617" s="70">
        <v>36.19</v>
      </c>
      <c r="BF617" s="70">
        <v>36.19</v>
      </c>
      <c r="BS617" s="51" t="s">
        <v>790</v>
      </c>
      <c r="DV617" s="52" t="s">
        <v>693</v>
      </c>
      <c r="EA617" s="51" t="s">
        <v>710</v>
      </c>
      <c r="EP617" s="51" t="s">
        <v>782</v>
      </c>
      <c r="EU617" s="51" t="s">
        <v>799</v>
      </c>
      <c r="EZ617" s="51" t="s">
        <v>786</v>
      </c>
      <c r="FE617" s="51" t="s">
        <v>722</v>
      </c>
      <c r="FJ617" s="52" t="s">
        <v>713</v>
      </c>
      <c r="FT617" s="52" t="s">
        <v>717</v>
      </c>
      <c r="GD617" s="51" t="s">
        <v>183</v>
      </c>
      <c r="GI617" s="51" t="s">
        <v>708</v>
      </c>
      <c r="GN617" s="52" t="s">
        <v>3587</v>
      </c>
      <c r="GX617" s="52" t="s">
        <v>844</v>
      </c>
      <c r="IQ617" s="52" t="s">
        <v>11057</v>
      </c>
      <c r="JB617" s="51" t="s">
        <v>707</v>
      </c>
      <c r="JF617" s="50" t="s">
        <v>846</v>
      </c>
      <c r="JU617" s="52">
        <v>9298</v>
      </c>
    </row>
    <row r="618" spans="1:281" ht="17" thickBot="1">
      <c r="P618" s="52" t="s">
        <v>797</v>
      </c>
      <c r="AE618" s="50" t="s">
        <v>774</v>
      </c>
      <c r="AF618"/>
      <c r="AG618"/>
      <c r="AH618"/>
      <c r="AI618"/>
      <c r="AJ618" s="51" t="s">
        <v>761</v>
      </c>
      <c r="AO618" s="51" t="s">
        <v>683</v>
      </c>
      <c r="BD618" s="71" t="s">
        <v>6943</v>
      </c>
      <c r="BE618" s="71">
        <v>9.1999999999999993</v>
      </c>
      <c r="BF618" s="71">
        <v>9.1999999999999993</v>
      </c>
      <c r="BI618" s="51" t="s">
        <v>1642</v>
      </c>
      <c r="BS618" s="52" t="s">
        <v>8046</v>
      </c>
      <c r="CM618" s="51" t="s">
        <v>819</v>
      </c>
      <c r="CW618" s="50" t="s">
        <v>771</v>
      </c>
      <c r="DL618" s="51" t="s">
        <v>784</v>
      </c>
      <c r="DQ618" s="50" t="s">
        <v>699</v>
      </c>
      <c r="DV618" s="52" t="s">
        <v>684</v>
      </c>
      <c r="EA618" s="52" t="s">
        <v>711</v>
      </c>
      <c r="EP618" s="52" t="s">
        <v>796</v>
      </c>
      <c r="FY618" s="51" t="s">
        <v>710</v>
      </c>
      <c r="GD618" s="52">
        <v>3.3</v>
      </c>
      <c r="GI618" s="52" t="s">
        <v>709</v>
      </c>
      <c r="GS618" s="51" t="s">
        <v>787</v>
      </c>
      <c r="GX618" s="52" t="s">
        <v>841</v>
      </c>
      <c r="HM618" s="51" t="s">
        <v>715</v>
      </c>
      <c r="IV618" s="51" t="s">
        <v>718</v>
      </c>
      <c r="JB618" s="52" t="s">
        <v>723</v>
      </c>
    </row>
    <row r="619" spans="1:281" ht="17" thickBot="1">
      <c r="K619" s="51" t="s">
        <v>707</v>
      </c>
      <c r="AE619"/>
      <c r="AF619"/>
      <c r="AG619"/>
      <c r="AH619"/>
      <c r="AI619"/>
      <c r="AJ619" s="52" t="s">
        <v>6219</v>
      </c>
      <c r="AO619" s="52" t="s">
        <v>693</v>
      </c>
      <c r="AT619" s="50" t="s">
        <v>774</v>
      </c>
      <c r="AY619" s="51" t="s">
        <v>837</v>
      </c>
      <c r="BD619" s="70" t="s">
        <v>6944</v>
      </c>
      <c r="BE619" s="70">
        <v>54.57</v>
      </c>
      <c r="BF619" s="70">
        <v>62.97</v>
      </c>
      <c r="BI619" s="52" t="s">
        <v>1644</v>
      </c>
      <c r="BN619" s="51" t="s">
        <v>781</v>
      </c>
      <c r="CM619" s="52" t="s">
        <v>132</v>
      </c>
      <c r="DL619" s="52" t="s">
        <v>1666</v>
      </c>
      <c r="DV619" s="52" t="s">
        <v>690</v>
      </c>
      <c r="EK619" s="50" t="s">
        <v>775</v>
      </c>
      <c r="EU619" s="51" t="s">
        <v>782</v>
      </c>
      <c r="EZ619" s="51" t="s">
        <v>787</v>
      </c>
      <c r="FE619" s="51" t="s">
        <v>707</v>
      </c>
      <c r="FJ619" s="51" t="s">
        <v>714</v>
      </c>
      <c r="FT619" s="51" t="s">
        <v>718</v>
      </c>
      <c r="FY619" s="52" t="s">
        <v>171</v>
      </c>
      <c r="GS619" s="52">
        <v>100</v>
      </c>
      <c r="HC619" s="51" t="s">
        <v>728</v>
      </c>
      <c r="HH619" s="51" t="s">
        <v>681</v>
      </c>
      <c r="HM619" s="52" t="s">
        <v>4729</v>
      </c>
      <c r="HR619" s="51" t="s">
        <v>1641</v>
      </c>
      <c r="HW619" s="51" t="s">
        <v>726</v>
      </c>
      <c r="IQ619" s="51" t="s">
        <v>764</v>
      </c>
      <c r="IV619" s="52">
        <v>100</v>
      </c>
      <c r="JU619" s="51" t="s">
        <v>751</v>
      </c>
    </row>
    <row r="620" spans="1:281" ht="16.5" thickBot="1">
      <c r="F620" s="51" t="s">
        <v>739</v>
      </c>
      <c r="K620" s="52" t="s">
        <v>72</v>
      </c>
      <c r="P620" s="51" t="s">
        <v>786</v>
      </c>
      <c r="AE620"/>
      <c r="AF620"/>
      <c r="AG620"/>
      <c r="AH620"/>
      <c r="AI620"/>
      <c r="AO620" s="52" t="s">
        <v>684</v>
      </c>
      <c r="AY620" s="52" t="s">
        <v>842</v>
      </c>
      <c r="BD620" s="71" t="s">
        <v>6945</v>
      </c>
      <c r="BE620" s="71">
        <v>0</v>
      </c>
      <c r="BF620" s="71">
        <v>0</v>
      </c>
      <c r="BI620" s="52" t="s">
        <v>1645</v>
      </c>
      <c r="EA620" s="51" t="s">
        <v>712</v>
      </c>
      <c r="EP620" s="51" t="s">
        <v>784</v>
      </c>
      <c r="EU620" s="52" t="s">
        <v>1665</v>
      </c>
      <c r="FE620" s="52" t="s">
        <v>723</v>
      </c>
      <c r="FJ620" s="74" t="s">
        <v>9181</v>
      </c>
      <c r="FT620" s="52">
        <v>100</v>
      </c>
      <c r="GD620" s="51" t="s">
        <v>184</v>
      </c>
      <c r="GI620" s="51" t="s">
        <v>710</v>
      </c>
      <c r="GX620" s="51" t="s">
        <v>98</v>
      </c>
      <c r="HC620" s="916" t="s">
        <v>10361</v>
      </c>
      <c r="HD620" s="917"/>
      <c r="HE620" s="917"/>
      <c r="HF620" s="917"/>
      <c r="HH620" s="52" t="s">
        <v>692</v>
      </c>
      <c r="HW620" s="52" t="s">
        <v>132</v>
      </c>
      <c r="IQ620" s="52" t="s">
        <v>11058</v>
      </c>
      <c r="IV620" s="74" t="s">
        <v>11229</v>
      </c>
      <c r="JB620" s="51" t="s">
        <v>708</v>
      </c>
      <c r="JF620" s="51" t="s">
        <v>847</v>
      </c>
      <c r="JU620" s="52" t="s">
        <v>752</v>
      </c>
    </row>
    <row r="621" spans="1:281" ht="46.5" thickBot="1">
      <c r="A621" s="51" t="s">
        <v>681</v>
      </c>
      <c r="F621" s="52" t="s">
        <v>132</v>
      </c>
      <c r="P621" s="52">
        <v>0.14000000000000001</v>
      </c>
      <c r="U621" s="51" t="s">
        <v>707</v>
      </c>
      <c r="Z621" s="51" t="s">
        <v>831</v>
      </c>
      <c r="AE621" s="50" t="s">
        <v>775</v>
      </c>
      <c r="AF621"/>
      <c r="AG621"/>
      <c r="AH621"/>
      <c r="AI621"/>
      <c r="AJ621" s="51" t="s">
        <v>763</v>
      </c>
      <c r="AO621" s="52" t="s">
        <v>690</v>
      </c>
      <c r="AY621" s="52" t="s">
        <v>838</v>
      </c>
      <c r="BD621" s="70" t="s">
        <v>6946</v>
      </c>
      <c r="BE621" s="70">
        <v>328.72</v>
      </c>
      <c r="BF621" s="70">
        <v>95.18</v>
      </c>
      <c r="BI621" s="52" t="s">
        <v>1646</v>
      </c>
      <c r="BN621" s="51" t="s">
        <v>782</v>
      </c>
      <c r="CM621" s="50" t="s">
        <v>820</v>
      </c>
      <c r="CW621" s="51" t="s">
        <v>772</v>
      </c>
      <c r="DL621" s="51" t="s">
        <v>802</v>
      </c>
      <c r="DQ621" s="51" t="s">
        <v>700</v>
      </c>
      <c r="DV621" s="51" t="s">
        <v>685</v>
      </c>
      <c r="EA621" s="52" t="s">
        <v>713</v>
      </c>
      <c r="EP621" s="52" t="s">
        <v>797</v>
      </c>
      <c r="EZ621" s="51" t="s">
        <v>788</v>
      </c>
      <c r="FY621" s="51" t="s">
        <v>712</v>
      </c>
      <c r="GD621" s="52" t="s">
        <v>185</v>
      </c>
      <c r="GI621" s="52" t="s">
        <v>711</v>
      </c>
      <c r="GN621" s="51" t="s">
        <v>681</v>
      </c>
      <c r="GS621" s="51" t="s">
        <v>788</v>
      </c>
      <c r="GX621" s="52" t="s">
        <v>10215</v>
      </c>
      <c r="HC621" s="69" t="s">
        <v>729</v>
      </c>
      <c r="HD621" s="69" t="s">
        <v>730</v>
      </c>
      <c r="HE621" s="69" t="s">
        <v>731</v>
      </c>
      <c r="HF621" s="69" t="s">
        <v>732</v>
      </c>
      <c r="HM621" s="51" t="s">
        <v>716</v>
      </c>
      <c r="HR621" s="51" t="s">
        <v>1642</v>
      </c>
      <c r="JB621" s="52" t="s">
        <v>709</v>
      </c>
      <c r="JF621" s="50" t="s">
        <v>848</v>
      </c>
    </row>
    <row r="622" spans="1:281" ht="72.5" thickBot="1">
      <c r="A622" s="52" t="s">
        <v>2411</v>
      </c>
      <c r="K622" s="51" t="s">
        <v>708</v>
      </c>
      <c r="U622" s="52" t="s">
        <v>72</v>
      </c>
      <c r="Z622" s="52" t="s">
        <v>843</v>
      </c>
      <c r="AE622"/>
      <c r="AF622"/>
      <c r="AG622"/>
      <c r="AH622"/>
      <c r="AI622"/>
      <c r="AJ622" s="52" t="s">
        <v>6220</v>
      </c>
      <c r="AT622" s="50" t="s">
        <v>775</v>
      </c>
      <c r="AY622" s="52" t="s">
        <v>844</v>
      </c>
      <c r="BD622" s="71" t="s">
        <v>6947</v>
      </c>
      <c r="BE622" s="71">
        <v>0</v>
      </c>
      <c r="BF622" s="71">
        <v>0</v>
      </c>
      <c r="BN622" s="52" t="s">
        <v>7786</v>
      </c>
      <c r="BS622" s="50" t="s">
        <v>804</v>
      </c>
      <c r="CW622" s="52" t="s">
        <v>132</v>
      </c>
      <c r="DL622" s="52">
        <v>50.9</v>
      </c>
      <c r="DQ622" s="69"/>
      <c r="DR622" s="69" t="s">
        <v>701</v>
      </c>
      <c r="DV622" s="52" t="s">
        <v>686</v>
      </c>
      <c r="EK622" s="51" t="s">
        <v>776</v>
      </c>
      <c r="EU622" s="51" t="s">
        <v>784</v>
      </c>
      <c r="EZ622" s="52">
        <v>0</v>
      </c>
      <c r="FE622" s="51" t="s">
        <v>708</v>
      </c>
      <c r="FJ622" s="51" t="s">
        <v>715</v>
      </c>
      <c r="FY622" s="52" t="s">
        <v>171</v>
      </c>
      <c r="GN622" s="52" t="s">
        <v>1324</v>
      </c>
      <c r="GS622" s="52">
        <v>8</v>
      </c>
      <c r="HC622" s="70" t="s">
        <v>618</v>
      </c>
      <c r="HD622" s="70" t="s">
        <v>10363</v>
      </c>
      <c r="HE622" s="70" t="s">
        <v>10364</v>
      </c>
      <c r="HF622" s="70" t="s">
        <v>10365</v>
      </c>
      <c r="HH622" s="51" t="s">
        <v>683</v>
      </c>
      <c r="HM622" s="52" t="s">
        <v>717</v>
      </c>
      <c r="HR622" s="52" t="s">
        <v>1643</v>
      </c>
      <c r="HW622" s="50" t="s">
        <v>727</v>
      </c>
      <c r="IQ622" s="51" t="s">
        <v>766</v>
      </c>
      <c r="JU622" s="51" t="s">
        <v>98</v>
      </c>
    </row>
    <row r="623" spans="1:281" ht="32.5" thickBot="1">
      <c r="F623" s="50" t="s">
        <v>740</v>
      </c>
      <c r="K623" s="52" t="s">
        <v>709</v>
      </c>
      <c r="P623" s="51" t="s">
        <v>787</v>
      </c>
      <c r="AE623"/>
      <c r="AF623"/>
      <c r="AG623"/>
      <c r="AH623"/>
      <c r="AI623"/>
      <c r="AO623" s="51" t="s">
        <v>685</v>
      </c>
      <c r="AY623" s="52" t="s">
        <v>839</v>
      </c>
      <c r="BD623" s="70" t="s">
        <v>6948</v>
      </c>
      <c r="BE623" s="70">
        <v>0</v>
      </c>
      <c r="BF623" s="70">
        <v>0</v>
      </c>
      <c r="BI623" s="51" t="s">
        <v>1649</v>
      </c>
      <c r="DQ623" s="72" t="s">
        <v>72</v>
      </c>
      <c r="DR623" s="70" t="s">
        <v>702</v>
      </c>
      <c r="EA623" s="51" t="s">
        <v>714</v>
      </c>
      <c r="EK623" s="52" t="s">
        <v>777</v>
      </c>
      <c r="EP623" s="51" t="s">
        <v>786</v>
      </c>
      <c r="EU623" s="52" t="s">
        <v>2094</v>
      </c>
      <c r="FE623" s="52" t="s">
        <v>709</v>
      </c>
      <c r="GD623" s="51" t="s">
        <v>732</v>
      </c>
      <c r="GI623" s="51" t="s">
        <v>712</v>
      </c>
      <c r="HC623" s="50" t="s">
        <v>737</v>
      </c>
      <c r="HH623" s="52" t="s">
        <v>693</v>
      </c>
      <c r="IQ623" s="52">
        <v>1838</v>
      </c>
      <c r="JB623" s="51" t="s">
        <v>710</v>
      </c>
    </row>
    <row r="624" spans="1:281" ht="58" thickBot="1">
      <c r="A624" s="51" t="s">
        <v>683</v>
      </c>
      <c r="P624" s="52">
        <v>28</v>
      </c>
      <c r="U624" s="51" t="s">
        <v>708</v>
      </c>
      <c r="Z624" s="51" t="s">
        <v>833</v>
      </c>
      <c r="AE624" s="51" t="s">
        <v>776</v>
      </c>
      <c r="AF624"/>
      <c r="AG624"/>
      <c r="AH624"/>
      <c r="AI624"/>
      <c r="AJ624" s="51" t="s">
        <v>764</v>
      </c>
      <c r="AO624" s="52" t="s">
        <v>691</v>
      </c>
      <c r="AY624" s="52" t="s">
        <v>840</v>
      </c>
      <c r="BD624" s="71" t="s">
        <v>6949</v>
      </c>
      <c r="BE624" s="71">
        <v>48.19</v>
      </c>
      <c r="BF624" s="71">
        <v>12.7</v>
      </c>
      <c r="BI624" s="52" t="s">
        <v>72</v>
      </c>
      <c r="BN624" s="51" t="s">
        <v>784</v>
      </c>
      <c r="CM624" s="51" t="s">
        <v>821</v>
      </c>
      <c r="CW624" s="50" t="s">
        <v>1640</v>
      </c>
      <c r="DL624" s="51" t="s">
        <v>788</v>
      </c>
      <c r="DQ624" s="73" t="s">
        <v>703</v>
      </c>
      <c r="DR624" s="71" t="s">
        <v>702</v>
      </c>
      <c r="DV624" s="51" t="s">
        <v>687</v>
      </c>
      <c r="EA624" s="74" t="s">
        <v>3830</v>
      </c>
      <c r="EK624" s="52" t="s">
        <v>778</v>
      </c>
      <c r="EP624" s="52">
        <v>12.5</v>
      </c>
      <c r="EZ624" s="51" t="s">
        <v>789</v>
      </c>
      <c r="FJ624" s="51" t="s">
        <v>716</v>
      </c>
      <c r="FT624" s="50" t="s">
        <v>725</v>
      </c>
      <c r="FY624" s="51" t="s">
        <v>714</v>
      </c>
      <c r="GD624" s="52" t="s">
        <v>5634</v>
      </c>
      <c r="GI624" s="52" t="s">
        <v>713</v>
      </c>
      <c r="GN624" s="51" t="s">
        <v>683</v>
      </c>
      <c r="GS624" s="51" t="s">
        <v>789</v>
      </c>
      <c r="HM624" s="51" t="s">
        <v>718</v>
      </c>
      <c r="HR624" s="51" t="s">
        <v>1649</v>
      </c>
      <c r="IV624" s="50" t="s">
        <v>721</v>
      </c>
      <c r="JB624" s="52" t="s">
        <v>711</v>
      </c>
      <c r="JF624" s="51" t="s">
        <v>849</v>
      </c>
      <c r="JU624" s="50" t="s">
        <v>753</v>
      </c>
    </row>
    <row r="625" spans="1:281" ht="35" thickBot="1">
      <c r="A625" s="52" t="s">
        <v>1332</v>
      </c>
      <c r="K625" s="51" t="s">
        <v>710</v>
      </c>
      <c r="U625" s="52" t="s">
        <v>709</v>
      </c>
      <c r="Z625" s="52" t="s">
        <v>711</v>
      </c>
      <c r="AE625" s="52" t="s">
        <v>777</v>
      </c>
      <c r="AF625"/>
      <c r="AG625"/>
      <c r="AH625"/>
      <c r="AI625"/>
      <c r="AJ625" s="52" t="s">
        <v>2437</v>
      </c>
      <c r="AT625" s="51" t="s">
        <v>776</v>
      </c>
      <c r="BD625" s="70" t="s">
        <v>6950</v>
      </c>
      <c r="BE625" s="70">
        <v>23.23</v>
      </c>
      <c r="BF625" s="70">
        <v>15.52</v>
      </c>
      <c r="BI625" s="52" t="s">
        <v>73</v>
      </c>
      <c r="BN625" s="52" t="s">
        <v>171</v>
      </c>
      <c r="BS625" s="51" t="s">
        <v>805</v>
      </c>
      <c r="DQ625" s="72" t="s">
        <v>704</v>
      </c>
      <c r="DR625" s="70" t="s">
        <v>702</v>
      </c>
      <c r="DV625" s="52">
        <v>3800</v>
      </c>
      <c r="EK625" s="52" t="s">
        <v>779</v>
      </c>
      <c r="EU625" s="51" t="s">
        <v>802</v>
      </c>
      <c r="EZ625" s="52" t="s">
        <v>9041</v>
      </c>
      <c r="FE625" s="51" t="s">
        <v>710</v>
      </c>
      <c r="FJ625" s="52" t="s">
        <v>1341</v>
      </c>
      <c r="GN625" s="52" t="s">
        <v>684</v>
      </c>
      <c r="GS625" s="52" t="s">
        <v>9971</v>
      </c>
      <c r="GX625" s="51" t="s">
        <v>831</v>
      </c>
      <c r="HH625" s="51" t="s">
        <v>685</v>
      </c>
      <c r="HM625" s="52">
        <v>93</v>
      </c>
      <c r="HR625" s="52" t="s">
        <v>72</v>
      </c>
      <c r="HW625" s="51" t="s">
        <v>728</v>
      </c>
      <c r="IQ625" s="51" t="s">
        <v>767</v>
      </c>
      <c r="JF625" s="126"/>
      <c r="JG625" s="69" t="s">
        <v>850</v>
      </c>
      <c r="JH625" s="69" t="s">
        <v>851</v>
      </c>
    </row>
    <row r="626" spans="1:281" ht="46.5" thickBot="1">
      <c r="F626" s="51" t="s">
        <v>741</v>
      </c>
      <c r="K626" s="52" t="s">
        <v>711</v>
      </c>
      <c r="P626" s="51" t="s">
        <v>788</v>
      </c>
      <c r="AE626" s="52" t="s">
        <v>778</v>
      </c>
      <c r="AF626"/>
      <c r="AG626"/>
      <c r="AH626"/>
      <c r="AI626"/>
      <c r="AO626" s="51" t="s">
        <v>687</v>
      </c>
      <c r="AT626" s="52" t="s">
        <v>777</v>
      </c>
      <c r="AY626" s="51" t="s">
        <v>98</v>
      </c>
      <c r="BD626" s="71" t="s">
        <v>6951</v>
      </c>
      <c r="BE626" s="71">
        <v>0</v>
      </c>
      <c r="BF626" s="71">
        <v>0</v>
      </c>
      <c r="BI626" s="52" t="s">
        <v>704</v>
      </c>
      <c r="BS626" s="52" t="s">
        <v>8047</v>
      </c>
      <c r="CM626" s="51" t="s">
        <v>822</v>
      </c>
      <c r="DL626" s="51" t="s">
        <v>803</v>
      </c>
      <c r="DQ626" s="50" t="s">
        <v>705</v>
      </c>
      <c r="EA626" s="51" t="s">
        <v>715</v>
      </c>
      <c r="EP626" s="51" t="s">
        <v>787</v>
      </c>
      <c r="EU626" s="52">
        <v>16</v>
      </c>
      <c r="FE626" s="52" t="s">
        <v>711</v>
      </c>
      <c r="FY626" s="51" t="s">
        <v>715</v>
      </c>
      <c r="GI626" s="51" t="s">
        <v>714</v>
      </c>
      <c r="GX626" s="52" t="s">
        <v>10216</v>
      </c>
      <c r="HC626" s="50" t="s">
        <v>738</v>
      </c>
      <c r="HH626" s="52" t="s">
        <v>10508</v>
      </c>
      <c r="HR626" s="52" t="s">
        <v>73</v>
      </c>
      <c r="HW626" s="69" t="s">
        <v>729</v>
      </c>
      <c r="HX626" s="69" t="s">
        <v>730</v>
      </c>
      <c r="HY626" s="69" t="s">
        <v>731</v>
      </c>
      <c r="HZ626" s="69" t="s">
        <v>732</v>
      </c>
      <c r="IQ626" s="52">
        <v>1838</v>
      </c>
      <c r="JB626" s="51" t="s">
        <v>714</v>
      </c>
      <c r="JF626" s="127" t="s">
        <v>101</v>
      </c>
      <c r="JG626" s="70" t="s">
        <v>4921</v>
      </c>
      <c r="JH626" s="70" t="s">
        <v>2817</v>
      </c>
    </row>
    <row r="627" spans="1:281" ht="256.5" thickBot="1">
      <c r="A627" s="51" t="s">
        <v>685</v>
      </c>
      <c r="F627" s="52" t="s">
        <v>2080</v>
      </c>
      <c r="P627" s="52">
        <v>46</v>
      </c>
      <c r="U627" s="51" t="s">
        <v>710</v>
      </c>
      <c r="Z627" s="51" t="s">
        <v>835</v>
      </c>
      <c r="AE627"/>
      <c r="AF627"/>
      <c r="AG627"/>
      <c r="AH627"/>
      <c r="AI627"/>
      <c r="AJ627" s="51" t="s">
        <v>766</v>
      </c>
      <c r="AO627" s="52">
        <v>504.8</v>
      </c>
      <c r="AT627" s="52" t="s">
        <v>778</v>
      </c>
      <c r="BD627" s="70" t="s">
        <v>6952</v>
      </c>
      <c r="BE627" s="70">
        <v>99.3</v>
      </c>
      <c r="BF627" s="70">
        <v>12.98</v>
      </c>
      <c r="BN627" s="51" t="s">
        <v>786</v>
      </c>
      <c r="BS627" s="68"/>
      <c r="CM627" s="52" t="s">
        <v>8494</v>
      </c>
      <c r="CW627" s="51" t="s">
        <v>1641</v>
      </c>
      <c r="DL627" s="52" t="s">
        <v>8928</v>
      </c>
      <c r="DV627" s="51" t="s">
        <v>688</v>
      </c>
      <c r="EA627" s="52" t="s">
        <v>1400</v>
      </c>
      <c r="EK627" s="50" t="s">
        <v>780</v>
      </c>
      <c r="EP627" s="52">
        <v>97</v>
      </c>
      <c r="EZ627" s="51" t="s">
        <v>790</v>
      </c>
      <c r="FJ627" s="51" t="s">
        <v>718</v>
      </c>
      <c r="FT627" s="51" t="s">
        <v>726</v>
      </c>
      <c r="GI627" s="74" t="s">
        <v>9786</v>
      </c>
      <c r="GN627" s="51" t="s">
        <v>685</v>
      </c>
      <c r="GS627" s="51" t="s">
        <v>790</v>
      </c>
      <c r="HW627" s="70" t="s">
        <v>89</v>
      </c>
      <c r="HX627" s="70" t="s">
        <v>734</v>
      </c>
      <c r="HY627" s="70" t="s">
        <v>717</v>
      </c>
      <c r="HZ627" s="70" t="s">
        <v>5786</v>
      </c>
      <c r="IV627" s="51" t="s">
        <v>722</v>
      </c>
      <c r="JB627" s="181" t="s">
        <v>11959</v>
      </c>
      <c r="JU627" s="51" t="s">
        <v>754</v>
      </c>
    </row>
    <row r="628" spans="1:281" ht="96.5" thickBot="1">
      <c r="A628" s="52" t="s">
        <v>694</v>
      </c>
      <c r="K628" s="51" t="s">
        <v>712</v>
      </c>
      <c r="U628" s="52" t="s">
        <v>711</v>
      </c>
      <c r="Z628" s="74" t="s">
        <v>4142</v>
      </c>
      <c r="AE628" s="50" t="s">
        <v>780</v>
      </c>
      <c r="AF628"/>
      <c r="AG628"/>
      <c r="AH628"/>
      <c r="AI628"/>
      <c r="AJ628" s="52">
        <v>57500</v>
      </c>
      <c r="BD628" s="71" t="s">
        <v>6953</v>
      </c>
      <c r="BE628" s="71">
        <v>7.6</v>
      </c>
      <c r="BF628" s="71">
        <v>1.18</v>
      </c>
      <c r="BI628" s="51" t="s">
        <v>1650</v>
      </c>
      <c r="BN628" s="52">
        <v>100</v>
      </c>
      <c r="BS628" s="52" t="s">
        <v>8048</v>
      </c>
      <c r="DV628" s="52">
        <v>0</v>
      </c>
      <c r="EU628" s="51" t="s">
        <v>788</v>
      </c>
      <c r="EZ628" s="52" t="s">
        <v>9042</v>
      </c>
      <c r="FE628" s="51" t="s">
        <v>714</v>
      </c>
      <c r="FJ628" s="52">
        <v>100</v>
      </c>
      <c r="FT628" s="52" t="s">
        <v>3001</v>
      </c>
      <c r="FY628" s="51" t="s">
        <v>716</v>
      </c>
      <c r="GD628" s="51" t="s">
        <v>1012</v>
      </c>
      <c r="GN628" s="52" t="s">
        <v>691</v>
      </c>
      <c r="GS628" s="52" t="s">
        <v>9972</v>
      </c>
      <c r="GX628" s="51" t="s">
        <v>833</v>
      </c>
      <c r="HH628" s="51" t="s">
        <v>687</v>
      </c>
      <c r="HR628" s="51" t="s">
        <v>1650</v>
      </c>
      <c r="HW628" s="71" t="s">
        <v>1631</v>
      </c>
      <c r="HX628" s="71" t="s">
        <v>5787</v>
      </c>
      <c r="HY628" s="71" t="s">
        <v>717</v>
      </c>
      <c r="HZ628" s="71" t="s">
        <v>5788</v>
      </c>
      <c r="IQ628" s="51" t="s">
        <v>768</v>
      </c>
      <c r="JU628" s="52" t="s">
        <v>11548</v>
      </c>
    </row>
    <row r="629" spans="1:281" ht="24.5" thickBot="1">
      <c r="F629" s="50" t="s">
        <v>743</v>
      </c>
      <c r="K629" s="52" t="s">
        <v>713</v>
      </c>
      <c r="P629" s="51" t="s">
        <v>789</v>
      </c>
      <c r="AE629"/>
      <c r="AF629"/>
      <c r="AG629"/>
      <c r="AH629"/>
      <c r="AI629"/>
      <c r="AO629" s="51" t="s">
        <v>688</v>
      </c>
      <c r="AT629" s="50" t="s">
        <v>780</v>
      </c>
      <c r="BD629" s="70" t="s">
        <v>6954</v>
      </c>
      <c r="BE629" s="70">
        <v>22.88</v>
      </c>
      <c r="BF629" s="70">
        <v>8.2100000000000009</v>
      </c>
      <c r="BI629" s="52" t="s">
        <v>7654</v>
      </c>
      <c r="BS629" s="68"/>
      <c r="CM629" s="51" t="s">
        <v>823</v>
      </c>
      <c r="CW629" s="51" t="s">
        <v>1642</v>
      </c>
      <c r="DL629" s="51" t="s">
        <v>790</v>
      </c>
      <c r="DQ629" s="51" t="s">
        <v>706</v>
      </c>
      <c r="EA629" s="51" t="s">
        <v>716</v>
      </c>
      <c r="EP629" s="51" t="s">
        <v>788</v>
      </c>
      <c r="EU629" s="52">
        <v>13</v>
      </c>
      <c r="FE629" s="74" t="s">
        <v>4510</v>
      </c>
      <c r="FY629" s="52" t="s">
        <v>171</v>
      </c>
      <c r="GD629" s="52" t="s">
        <v>2065</v>
      </c>
      <c r="GI629" s="51" t="s">
        <v>715</v>
      </c>
      <c r="GX629" s="52" t="s">
        <v>711</v>
      </c>
      <c r="HC629" s="51" t="s">
        <v>739</v>
      </c>
      <c r="HH629" s="52">
        <v>11030</v>
      </c>
      <c r="HM629" s="50" t="s">
        <v>721</v>
      </c>
      <c r="HR629" s="52" t="s">
        <v>10692</v>
      </c>
      <c r="HW629" s="50" t="s">
        <v>737</v>
      </c>
      <c r="IQ629" s="52" t="s">
        <v>112</v>
      </c>
      <c r="IV629" s="51" t="s">
        <v>707</v>
      </c>
      <c r="JB629" s="51" t="s">
        <v>724</v>
      </c>
    </row>
    <row r="630" spans="1:281" ht="24.5" thickBot="1">
      <c r="A630" s="51" t="s">
        <v>687</v>
      </c>
      <c r="P630" s="52" t="s">
        <v>4351</v>
      </c>
      <c r="U630" s="51" t="s">
        <v>712</v>
      </c>
      <c r="Z630" s="51" t="s">
        <v>836</v>
      </c>
      <c r="AE630"/>
      <c r="AF630"/>
      <c r="AG630"/>
      <c r="AH630"/>
      <c r="AI630"/>
      <c r="AJ630" s="51" t="s">
        <v>767</v>
      </c>
      <c r="AO630" s="52">
        <v>0.73</v>
      </c>
      <c r="AY630" s="50" t="s">
        <v>845</v>
      </c>
      <c r="BD630" s="71" t="s">
        <v>6955</v>
      </c>
      <c r="BE630" s="71">
        <v>15.37</v>
      </c>
      <c r="BF630" s="71">
        <v>2.87</v>
      </c>
      <c r="BN630" s="51" t="s">
        <v>787</v>
      </c>
      <c r="BS630" s="52" t="s">
        <v>8049</v>
      </c>
      <c r="CM630" s="52" t="s">
        <v>824</v>
      </c>
      <c r="CW630" s="52" t="s">
        <v>1644</v>
      </c>
      <c r="DL630" s="52" t="s">
        <v>8929</v>
      </c>
      <c r="DV630" s="51" t="s">
        <v>98</v>
      </c>
      <c r="EA630" s="52" t="s">
        <v>717</v>
      </c>
      <c r="EK630" s="51" t="s">
        <v>781</v>
      </c>
      <c r="EP630" s="52">
        <v>0</v>
      </c>
      <c r="EZ630" s="51" t="s">
        <v>98</v>
      </c>
      <c r="FT630" s="50" t="s">
        <v>737</v>
      </c>
      <c r="GI630" s="52" t="s">
        <v>9787</v>
      </c>
      <c r="GN630" s="51" t="s">
        <v>687</v>
      </c>
      <c r="GS630" s="51" t="s">
        <v>98</v>
      </c>
      <c r="HC630" s="52" t="s">
        <v>4924</v>
      </c>
      <c r="IV630" s="52" t="s">
        <v>723</v>
      </c>
      <c r="JB630" s="52" t="s">
        <v>11960</v>
      </c>
      <c r="JU630" s="50" t="s">
        <v>755</v>
      </c>
    </row>
    <row r="631" spans="1:281" ht="16.5" thickBot="1">
      <c r="A631" s="52">
        <v>17719</v>
      </c>
      <c r="K631" s="51" t="s">
        <v>714</v>
      </c>
      <c r="U631" s="52" t="s">
        <v>1337</v>
      </c>
      <c r="Z631" s="52" t="s">
        <v>4143</v>
      </c>
      <c r="AE631" s="51" t="s">
        <v>781</v>
      </c>
      <c r="AF631"/>
      <c r="AG631"/>
      <c r="AH631"/>
      <c r="AI631"/>
      <c r="AJ631" s="52">
        <v>57500</v>
      </c>
      <c r="BD631" s="70" t="s">
        <v>6956</v>
      </c>
      <c r="BE631" s="70">
        <v>0</v>
      </c>
      <c r="BF631" s="70">
        <v>0</v>
      </c>
      <c r="BI631" s="51" t="s">
        <v>1652</v>
      </c>
      <c r="BS631" s="68"/>
      <c r="CW631" s="52" t="s">
        <v>1645</v>
      </c>
      <c r="DQ631" s="51" t="s">
        <v>707</v>
      </c>
      <c r="DV631" s="52" t="s">
        <v>1621</v>
      </c>
      <c r="EU631" s="51" t="s">
        <v>803</v>
      </c>
      <c r="FE631" s="51" t="s">
        <v>724</v>
      </c>
      <c r="FY631" s="51" t="s">
        <v>718</v>
      </c>
      <c r="GD631" s="51" t="s">
        <v>2066</v>
      </c>
      <c r="GN631" s="52">
        <v>2334.08</v>
      </c>
      <c r="GX631" s="51" t="s">
        <v>835</v>
      </c>
      <c r="HH631" s="51" t="s">
        <v>688</v>
      </c>
      <c r="HR631" s="51" t="s">
        <v>1652</v>
      </c>
      <c r="IQ631" s="51" t="s">
        <v>769</v>
      </c>
    </row>
    <row r="632" spans="1:281" ht="32.5" thickBot="1">
      <c r="F632" s="51" t="s">
        <v>744</v>
      </c>
      <c r="K632" s="74" t="s">
        <v>2998</v>
      </c>
      <c r="P632" s="51" t="s">
        <v>790</v>
      </c>
      <c r="AE632"/>
      <c r="AF632"/>
      <c r="AG632"/>
      <c r="AH632"/>
      <c r="AI632"/>
      <c r="AO632" s="51" t="s">
        <v>98</v>
      </c>
      <c r="AT632" s="51" t="s">
        <v>781</v>
      </c>
      <c r="BD632" s="71" t="s">
        <v>6957</v>
      </c>
      <c r="BE632" s="71">
        <v>0</v>
      </c>
      <c r="BF632" s="71">
        <v>0</v>
      </c>
      <c r="BI632" s="52">
        <v>1.1200000000000001</v>
      </c>
      <c r="BN632" s="51" t="s">
        <v>788</v>
      </c>
      <c r="BS632" s="52" t="s">
        <v>8050</v>
      </c>
      <c r="CM632" s="51" t="s">
        <v>825</v>
      </c>
      <c r="CW632" s="52" t="s">
        <v>1646</v>
      </c>
      <c r="DQ632" s="52" t="s">
        <v>72</v>
      </c>
      <c r="EA632" s="51" t="s">
        <v>718</v>
      </c>
      <c r="EK632" s="51" t="s">
        <v>782</v>
      </c>
      <c r="EP632" s="51" t="s">
        <v>789</v>
      </c>
      <c r="EU632" s="52" t="s">
        <v>3206</v>
      </c>
      <c r="FE632" s="52" t="s">
        <v>4512</v>
      </c>
      <c r="FJ632" s="50" t="s">
        <v>721</v>
      </c>
      <c r="GD632" s="52">
        <v>347335</v>
      </c>
      <c r="GI632" s="51" t="s">
        <v>716</v>
      </c>
      <c r="HC632" s="50" t="s">
        <v>753</v>
      </c>
      <c r="HH632" s="52">
        <v>0</v>
      </c>
      <c r="HM632" s="51" t="s">
        <v>722</v>
      </c>
      <c r="HR632" s="52">
        <v>26000</v>
      </c>
      <c r="HW632" s="50" t="s">
        <v>738</v>
      </c>
      <c r="IQ632" s="52" t="s">
        <v>770</v>
      </c>
      <c r="IV632" s="51" t="s">
        <v>708</v>
      </c>
      <c r="JB632" s="51" t="s">
        <v>716</v>
      </c>
    </row>
    <row r="633" spans="1:281" ht="32.5" thickBot="1">
      <c r="A633" s="51" t="s">
        <v>688</v>
      </c>
      <c r="P633" s="52" t="s">
        <v>4352</v>
      </c>
      <c r="U633" s="51" t="s">
        <v>714</v>
      </c>
      <c r="Z633" s="51" t="s">
        <v>837</v>
      </c>
      <c r="AE633" s="51" t="s">
        <v>782</v>
      </c>
      <c r="AF633"/>
      <c r="AG633"/>
      <c r="AH633"/>
      <c r="AI633"/>
      <c r="AJ633" s="51" t="s">
        <v>768</v>
      </c>
      <c r="AO633" s="52" t="s">
        <v>12229</v>
      </c>
      <c r="AY633" s="50" t="s">
        <v>846</v>
      </c>
      <c r="BD633" s="70" t="s">
        <v>6958</v>
      </c>
      <c r="BE633" s="70">
        <v>0</v>
      </c>
      <c r="BF633" s="70">
        <v>0</v>
      </c>
      <c r="BN633" s="52">
        <v>100</v>
      </c>
      <c r="BS633" s="68"/>
      <c r="CM633" s="52" t="s">
        <v>8495</v>
      </c>
      <c r="CW633" s="52" t="s">
        <v>1648</v>
      </c>
      <c r="EA633" s="52">
        <v>100</v>
      </c>
      <c r="EK633" s="52" t="s">
        <v>796</v>
      </c>
      <c r="EP633" s="52" t="s">
        <v>2785</v>
      </c>
      <c r="FT633" s="50" t="s">
        <v>738</v>
      </c>
      <c r="GI633" s="52" t="s">
        <v>717</v>
      </c>
      <c r="GN633" s="51" t="s">
        <v>688</v>
      </c>
      <c r="GX633" s="51" t="s">
        <v>836</v>
      </c>
      <c r="IV633" s="52" t="s">
        <v>709</v>
      </c>
      <c r="JB633" s="52" t="s">
        <v>717</v>
      </c>
      <c r="JU633" s="51" t="s">
        <v>756</v>
      </c>
    </row>
    <row r="634" spans="1:281" ht="17" thickBot="1">
      <c r="A634" s="52">
        <v>0</v>
      </c>
      <c r="F634" s="51" t="s">
        <v>2080</v>
      </c>
      <c r="K634" s="51" t="s">
        <v>715</v>
      </c>
      <c r="U634" s="74" t="s">
        <v>5444</v>
      </c>
      <c r="Z634" s="52" t="s">
        <v>844</v>
      </c>
      <c r="AE634" s="52" t="s">
        <v>794</v>
      </c>
      <c r="AF634"/>
      <c r="AG634"/>
      <c r="AH634"/>
      <c r="AI634"/>
      <c r="AJ634" s="52" t="s">
        <v>132</v>
      </c>
      <c r="AT634" s="51" t="s">
        <v>782</v>
      </c>
      <c r="BD634" s="71" t="s">
        <v>6959</v>
      </c>
      <c r="BE634" s="71">
        <v>102.43</v>
      </c>
      <c r="BF634" s="71">
        <v>0</v>
      </c>
      <c r="BI634" s="51" t="s">
        <v>1653</v>
      </c>
      <c r="BS634" s="52" t="s">
        <v>8051</v>
      </c>
      <c r="DL634" s="50" t="s">
        <v>806</v>
      </c>
      <c r="DQ634" s="51" t="s">
        <v>708</v>
      </c>
      <c r="EU634" s="51" t="s">
        <v>790</v>
      </c>
      <c r="EZ634" s="50" t="s">
        <v>798</v>
      </c>
      <c r="FE634" s="51" t="s">
        <v>716</v>
      </c>
      <c r="GD634" s="51" t="s">
        <v>2067</v>
      </c>
      <c r="GN634" s="52">
        <v>0</v>
      </c>
      <c r="GS634" s="51" t="s">
        <v>782</v>
      </c>
      <c r="GX634" s="52" t="s">
        <v>10217</v>
      </c>
      <c r="HH634" s="51" t="s">
        <v>98</v>
      </c>
      <c r="HM634" s="51" t="s">
        <v>707</v>
      </c>
      <c r="HR634" s="51" t="s">
        <v>1653</v>
      </c>
      <c r="JU634" s="52" t="s">
        <v>112</v>
      </c>
    </row>
    <row r="635" spans="1:281" ht="17" thickBot="1">
      <c r="K635" s="52" t="s">
        <v>2999</v>
      </c>
      <c r="P635" s="51" t="s">
        <v>98</v>
      </c>
      <c r="Z635" s="52" t="s">
        <v>840</v>
      </c>
      <c r="AE635"/>
      <c r="AF635"/>
      <c r="AG635"/>
      <c r="AH635"/>
      <c r="AI635"/>
      <c r="AT635" s="52" t="s">
        <v>796</v>
      </c>
      <c r="BD635" s="70" t="s">
        <v>6960</v>
      </c>
      <c r="BE635" s="70">
        <v>249.29</v>
      </c>
      <c r="BF635" s="70">
        <v>110.36</v>
      </c>
      <c r="BI635" s="52" t="s">
        <v>7655</v>
      </c>
      <c r="BN635" s="51" t="s">
        <v>789</v>
      </c>
      <c r="BS635" s="68"/>
      <c r="CM635" s="51" t="s">
        <v>826</v>
      </c>
      <c r="CW635" s="51" t="s">
        <v>1649</v>
      </c>
      <c r="DQ635" s="52" t="s">
        <v>709</v>
      </c>
      <c r="DV635" s="50" t="s">
        <v>695</v>
      </c>
      <c r="EK635" s="51" t="s">
        <v>784</v>
      </c>
      <c r="EP635" s="51" t="s">
        <v>790</v>
      </c>
      <c r="EU635" s="52" t="s">
        <v>3207</v>
      </c>
      <c r="FE635" s="52" t="s">
        <v>717</v>
      </c>
      <c r="FJ635" s="51" t="s">
        <v>722</v>
      </c>
      <c r="FY635" s="51" t="s">
        <v>707</v>
      </c>
      <c r="GD635" s="52" t="s">
        <v>5635</v>
      </c>
      <c r="GI635" s="51" t="s">
        <v>718</v>
      </c>
      <c r="GS635" s="52" t="s">
        <v>796</v>
      </c>
      <c r="HC635" s="51" t="s">
        <v>754</v>
      </c>
      <c r="HM635" s="52" t="s">
        <v>723</v>
      </c>
      <c r="HR635" s="52" t="s">
        <v>10693</v>
      </c>
      <c r="HW635" s="51" t="s">
        <v>739</v>
      </c>
      <c r="IV635" s="51" t="s">
        <v>710</v>
      </c>
    </row>
    <row r="636" spans="1:281" ht="17" thickBot="1">
      <c r="A636" s="51" t="s">
        <v>98</v>
      </c>
      <c r="F636" s="51" t="s">
        <v>745</v>
      </c>
      <c r="U636" s="51" t="s">
        <v>715</v>
      </c>
      <c r="AE636" s="51" t="s">
        <v>784</v>
      </c>
      <c r="AF636"/>
      <c r="AG636"/>
      <c r="AH636"/>
      <c r="AI636"/>
      <c r="AJ636" s="51" t="s">
        <v>769</v>
      </c>
      <c r="AY636" s="51" t="s">
        <v>847</v>
      </c>
      <c r="BD636" s="71" t="s">
        <v>6961</v>
      </c>
      <c r="BE636" s="71">
        <v>35.18</v>
      </c>
      <c r="BF636" s="71">
        <v>15.58</v>
      </c>
      <c r="BN636" s="52" t="s">
        <v>7787</v>
      </c>
      <c r="BS636" s="52" t="s">
        <v>8052</v>
      </c>
      <c r="CM636" s="52" t="s">
        <v>8496</v>
      </c>
      <c r="CW636" s="52" t="s">
        <v>72</v>
      </c>
      <c r="EK636" s="52" t="s">
        <v>797</v>
      </c>
      <c r="EP636" s="52" t="s">
        <v>2786</v>
      </c>
      <c r="FT636" s="51" t="s">
        <v>739</v>
      </c>
      <c r="FY636" s="52" t="s">
        <v>171</v>
      </c>
      <c r="GI636" s="52">
        <v>100</v>
      </c>
      <c r="GN636" s="51" t="s">
        <v>98</v>
      </c>
      <c r="GX636" s="51" t="s">
        <v>837</v>
      </c>
      <c r="HC636" s="52" t="s">
        <v>10366</v>
      </c>
      <c r="HW636" s="52" t="s">
        <v>132</v>
      </c>
      <c r="IQ636" s="50" t="s">
        <v>771</v>
      </c>
      <c r="IV636" s="52" t="s">
        <v>711</v>
      </c>
      <c r="JU636" s="50" t="s">
        <v>771</v>
      </c>
    </row>
    <row r="637" spans="1:281" ht="24.5" thickBot="1">
      <c r="A637" s="52" t="s">
        <v>2412</v>
      </c>
      <c r="F637" s="52">
        <v>1.54</v>
      </c>
      <c r="K637" s="51" t="s">
        <v>716</v>
      </c>
      <c r="U637" s="52" t="s">
        <v>5446</v>
      </c>
      <c r="Z637" s="51" t="s">
        <v>98</v>
      </c>
      <c r="AE637" s="52" t="s">
        <v>2090</v>
      </c>
      <c r="AF637"/>
      <c r="AG637"/>
      <c r="AH637"/>
      <c r="AI637"/>
      <c r="AJ637" s="52" t="s">
        <v>770</v>
      </c>
      <c r="AO637" s="51" t="s">
        <v>681</v>
      </c>
      <c r="AT637" s="51" t="s">
        <v>784</v>
      </c>
      <c r="AY637" s="52" t="s">
        <v>420</v>
      </c>
      <c r="BD637" s="70" t="s">
        <v>6962</v>
      </c>
      <c r="BE637" s="70">
        <v>19.55</v>
      </c>
      <c r="BF637" s="70">
        <v>6.67</v>
      </c>
      <c r="BI637" s="51" t="s">
        <v>1655</v>
      </c>
      <c r="CW637" s="52" t="s">
        <v>73</v>
      </c>
      <c r="DL637" s="51" t="s">
        <v>807</v>
      </c>
      <c r="DQ637" s="51" t="s">
        <v>710</v>
      </c>
      <c r="EA637" s="51" t="s">
        <v>707</v>
      </c>
      <c r="EZ637" s="51" t="s">
        <v>799</v>
      </c>
      <c r="FJ637" s="51" t="s">
        <v>707</v>
      </c>
      <c r="FT637" s="52" t="s">
        <v>1354</v>
      </c>
      <c r="GD637" s="51" t="s">
        <v>2069</v>
      </c>
      <c r="GI637" s="74" t="s">
        <v>9786</v>
      </c>
      <c r="GN637" s="52" t="s">
        <v>3588</v>
      </c>
      <c r="GS637" s="83" t="s">
        <v>9970</v>
      </c>
      <c r="GX637" s="52" t="s">
        <v>842</v>
      </c>
      <c r="HM637" s="51" t="s">
        <v>708</v>
      </c>
      <c r="HR637" s="51" t="s">
        <v>1655</v>
      </c>
      <c r="JB637" s="50" t="s">
        <v>725</v>
      </c>
    </row>
    <row r="638" spans="1:281" ht="17" thickBot="1">
      <c r="K638" s="52" t="s">
        <v>717</v>
      </c>
      <c r="Z638" s="52" t="s">
        <v>4144</v>
      </c>
      <c r="AE638" s="52" t="s">
        <v>795</v>
      </c>
      <c r="AF638"/>
      <c r="AG638"/>
      <c r="AH638"/>
      <c r="AI638"/>
      <c r="AO638" s="52" t="s">
        <v>2994</v>
      </c>
      <c r="AT638" s="52" t="s">
        <v>797</v>
      </c>
      <c r="BD638" s="71" t="s">
        <v>6963</v>
      </c>
      <c r="BE638" s="71">
        <v>9.98</v>
      </c>
      <c r="BF638" s="71">
        <v>7.2</v>
      </c>
      <c r="BI638" s="52" t="s">
        <v>1656</v>
      </c>
      <c r="BN638" s="51" t="s">
        <v>790</v>
      </c>
      <c r="BS638" s="50" t="s">
        <v>806</v>
      </c>
      <c r="CW638" s="52" t="s">
        <v>704</v>
      </c>
      <c r="DL638" s="52" t="s">
        <v>808</v>
      </c>
      <c r="DQ638" s="52" t="s">
        <v>711</v>
      </c>
      <c r="DV638" s="50" t="s">
        <v>696</v>
      </c>
      <c r="EA638" s="52" t="s">
        <v>719</v>
      </c>
      <c r="EK638" s="51" t="s">
        <v>786</v>
      </c>
      <c r="EP638" s="51" t="s">
        <v>98</v>
      </c>
      <c r="FJ638" s="52" t="s">
        <v>3384</v>
      </c>
      <c r="FY638" s="51" t="s">
        <v>708</v>
      </c>
      <c r="GS638" s="51" t="s">
        <v>784</v>
      </c>
      <c r="GX638" s="52" t="s">
        <v>838</v>
      </c>
      <c r="HC638" s="50" t="s">
        <v>755</v>
      </c>
      <c r="HH638" s="50" t="s">
        <v>695</v>
      </c>
      <c r="HM638" s="52" t="s">
        <v>709</v>
      </c>
      <c r="HR638" s="52" t="s">
        <v>1657</v>
      </c>
      <c r="HW638" s="50" t="s">
        <v>740</v>
      </c>
      <c r="IV638" s="51" t="s">
        <v>714</v>
      </c>
    </row>
    <row r="639" spans="1:281" ht="17" thickBot="1">
      <c r="F639" s="51" t="s">
        <v>746</v>
      </c>
      <c r="P639" s="51" t="s">
        <v>782</v>
      </c>
      <c r="U639" s="51" t="s">
        <v>716</v>
      </c>
      <c r="AE639"/>
      <c r="AF639"/>
      <c r="AG639"/>
      <c r="AH639"/>
      <c r="AI639"/>
      <c r="AY639" s="50" t="s">
        <v>848</v>
      </c>
      <c r="BD639" s="70" t="s">
        <v>6964</v>
      </c>
      <c r="BE639" s="70">
        <v>56.04</v>
      </c>
      <c r="BF639" s="70">
        <v>15.25</v>
      </c>
      <c r="BI639" s="52" t="s">
        <v>6230</v>
      </c>
      <c r="BN639" s="52" t="s">
        <v>7788</v>
      </c>
      <c r="DL639" s="52" t="s">
        <v>809</v>
      </c>
      <c r="EK639" s="52">
        <v>3</v>
      </c>
      <c r="EU639" s="51" t="s">
        <v>782</v>
      </c>
      <c r="EZ639" s="51" t="s">
        <v>782</v>
      </c>
      <c r="FE639" s="50" t="s">
        <v>725</v>
      </c>
      <c r="FT639" s="50" t="s">
        <v>755</v>
      </c>
      <c r="FY639" s="52" t="s">
        <v>171</v>
      </c>
      <c r="GD639" s="51" t="s">
        <v>183</v>
      </c>
      <c r="GS639" s="52" t="s">
        <v>797</v>
      </c>
      <c r="GX639" s="52" t="s">
        <v>844</v>
      </c>
      <c r="IQ639" s="51" t="s">
        <v>772</v>
      </c>
      <c r="IV639" s="74" t="s">
        <v>11229</v>
      </c>
      <c r="JU639" s="51" t="s">
        <v>772</v>
      </c>
    </row>
    <row r="640" spans="1:281" ht="16.5" thickBot="1">
      <c r="F640" s="52" t="s">
        <v>95</v>
      </c>
      <c r="K640" s="51" t="s">
        <v>718</v>
      </c>
      <c r="P640" s="52" t="s">
        <v>796</v>
      </c>
      <c r="U640" s="52" t="s">
        <v>5447</v>
      </c>
      <c r="AE640" s="51" t="s">
        <v>786</v>
      </c>
      <c r="AF640"/>
      <c r="AG640"/>
      <c r="AH640"/>
      <c r="AI640"/>
      <c r="AO640" s="51" t="s">
        <v>683</v>
      </c>
      <c r="AT640" s="51" t="s">
        <v>786</v>
      </c>
      <c r="BD640" s="71" t="s">
        <v>6965</v>
      </c>
      <c r="BE640" s="71">
        <v>136.12</v>
      </c>
      <c r="BF640" s="71">
        <v>34.56</v>
      </c>
      <c r="CM640" s="51" t="s">
        <v>822</v>
      </c>
      <c r="CW640" s="51" t="s">
        <v>1650</v>
      </c>
      <c r="DQ640" s="51" t="s">
        <v>712</v>
      </c>
      <c r="EA640" s="51" t="s">
        <v>708</v>
      </c>
      <c r="EU640" s="52" t="s">
        <v>800</v>
      </c>
      <c r="EZ640" s="52" t="s">
        <v>9043</v>
      </c>
      <c r="FJ640" s="51" t="s">
        <v>708</v>
      </c>
      <c r="GD640" s="52">
        <v>18</v>
      </c>
      <c r="GX640" s="52" t="s">
        <v>839</v>
      </c>
      <c r="HM640" s="51" t="s">
        <v>710</v>
      </c>
      <c r="HR640" s="51" t="s">
        <v>1660</v>
      </c>
      <c r="IQ640" s="52" t="s">
        <v>132</v>
      </c>
      <c r="JB640" s="51" t="s">
        <v>726</v>
      </c>
      <c r="JU640" s="52" t="s">
        <v>1036</v>
      </c>
    </row>
    <row r="641" spans="1:281" ht="17" thickBot="1">
      <c r="A641" s="51" t="s">
        <v>681</v>
      </c>
      <c r="K641" s="52">
        <v>100</v>
      </c>
      <c r="AE641" s="52">
        <v>1</v>
      </c>
      <c r="AF641"/>
      <c r="AG641"/>
      <c r="AH641"/>
      <c r="AI641"/>
      <c r="AJ641" s="51" t="s">
        <v>759</v>
      </c>
      <c r="AO641" s="52" t="s">
        <v>693</v>
      </c>
      <c r="AT641" s="52">
        <v>6</v>
      </c>
      <c r="BD641" s="70" t="s">
        <v>6966</v>
      </c>
      <c r="BE641" s="70">
        <v>19.45</v>
      </c>
      <c r="BF641" s="70">
        <v>16.71</v>
      </c>
      <c r="BI641" s="51" t="s">
        <v>1660</v>
      </c>
      <c r="BN641" s="51" t="s">
        <v>98</v>
      </c>
      <c r="BS641" s="51" t="s">
        <v>807</v>
      </c>
      <c r="CM641" s="52" t="s">
        <v>8497</v>
      </c>
      <c r="CW641" s="52" t="s">
        <v>8732</v>
      </c>
      <c r="DL641" s="50" t="s">
        <v>810</v>
      </c>
      <c r="DQ641" s="52" t="s">
        <v>1337</v>
      </c>
      <c r="DV641" s="51" t="s">
        <v>697</v>
      </c>
      <c r="EA641" s="52" t="s">
        <v>709</v>
      </c>
      <c r="EK641" s="51" t="s">
        <v>787</v>
      </c>
      <c r="FJ641" s="52" t="s">
        <v>709</v>
      </c>
      <c r="FY641" s="51" t="s">
        <v>710</v>
      </c>
      <c r="GI641" s="50" t="s">
        <v>721</v>
      </c>
      <c r="GN641" s="50" t="s">
        <v>695</v>
      </c>
      <c r="GS641" s="83" t="s">
        <v>9970</v>
      </c>
      <c r="GX641" s="52" t="s">
        <v>841</v>
      </c>
      <c r="HC641" s="51" t="s">
        <v>756</v>
      </c>
      <c r="HH641" s="50" t="s">
        <v>696</v>
      </c>
      <c r="HM641" s="52" t="s">
        <v>711</v>
      </c>
      <c r="HR641" s="52" t="s">
        <v>10694</v>
      </c>
      <c r="HW641" s="51" t="s">
        <v>741</v>
      </c>
      <c r="IV641" s="51" t="s">
        <v>724</v>
      </c>
      <c r="JB641" s="52" t="s">
        <v>132</v>
      </c>
    </row>
    <row r="642" spans="1:281" ht="17" thickBot="1">
      <c r="A642" s="52" t="s">
        <v>2413</v>
      </c>
      <c r="F642" s="51" t="s">
        <v>747</v>
      </c>
      <c r="K642" s="74" t="s">
        <v>2998</v>
      </c>
      <c r="P642" s="51" t="s">
        <v>784</v>
      </c>
      <c r="U642" s="51" t="s">
        <v>718</v>
      </c>
      <c r="Z642" s="51" t="s">
        <v>831</v>
      </c>
      <c r="AE642"/>
      <c r="AF642"/>
      <c r="AG642"/>
      <c r="AH642"/>
      <c r="AI642"/>
      <c r="AJ642" s="52" t="s">
        <v>760</v>
      </c>
      <c r="AO642" s="52" t="s">
        <v>684</v>
      </c>
      <c r="AY642" s="51" t="s">
        <v>849</v>
      </c>
      <c r="BD642" s="71" t="s">
        <v>6967</v>
      </c>
      <c r="BE642" s="71">
        <v>91.71</v>
      </c>
      <c r="BF642" s="71">
        <v>0</v>
      </c>
      <c r="BI642" s="52" t="s">
        <v>7656</v>
      </c>
      <c r="BS642" s="52" t="s">
        <v>809</v>
      </c>
      <c r="EK642" s="52">
        <v>94</v>
      </c>
      <c r="EP642" s="51" t="s">
        <v>782</v>
      </c>
      <c r="EU642" s="51" t="s">
        <v>784</v>
      </c>
      <c r="EZ642" s="51" t="s">
        <v>784</v>
      </c>
      <c r="FE642" s="51" t="s">
        <v>726</v>
      </c>
      <c r="FT642" s="51" t="s">
        <v>756</v>
      </c>
      <c r="FY642" s="52" t="s">
        <v>171</v>
      </c>
      <c r="GD642" s="51" t="s">
        <v>184</v>
      </c>
      <c r="GS642" s="51" t="s">
        <v>786</v>
      </c>
      <c r="HC642" s="52" t="s">
        <v>112</v>
      </c>
      <c r="HW642" s="52" t="s">
        <v>2825</v>
      </c>
      <c r="IQ642" s="50" t="s">
        <v>1640</v>
      </c>
      <c r="JU642" s="50" t="s">
        <v>774</v>
      </c>
    </row>
    <row r="643" spans="1:281" ht="35" thickBot="1">
      <c r="F643" s="52" t="s">
        <v>97</v>
      </c>
      <c r="P643" s="52" t="s">
        <v>797</v>
      </c>
      <c r="U643" s="52">
        <v>100</v>
      </c>
      <c r="Z643" s="52" t="s">
        <v>1394</v>
      </c>
      <c r="AE643" s="51" t="s">
        <v>787</v>
      </c>
      <c r="AF643"/>
      <c r="AG643"/>
      <c r="AH643"/>
      <c r="AI643"/>
      <c r="AO643" s="52" t="s">
        <v>690</v>
      </c>
      <c r="AT643" s="51" t="s">
        <v>787</v>
      </c>
      <c r="AY643" s="69"/>
      <c r="AZ643" s="69" t="s">
        <v>850</v>
      </c>
      <c r="BA643" s="69" t="s">
        <v>851</v>
      </c>
      <c r="BD643" s="70" t="s">
        <v>6968</v>
      </c>
      <c r="BE643" s="70">
        <v>26.97</v>
      </c>
      <c r="BF643" s="70">
        <v>0</v>
      </c>
      <c r="BS643" s="52" t="s">
        <v>2492</v>
      </c>
      <c r="CM643" s="51" t="s">
        <v>823</v>
      </c>
      <c r="CW643" s="51" t="s">
        <v>1652</v>
      </c>
      <c r="DQ643" s="51" t="s">
        <v>714</v>
      </c>
      <c r="DV643" s="50" t="s">
        <v>698</v>
      </c>
      <c r="EA643" s="51" t="s">
        <v>710</v>
      </c>
      <c r="EP643" s="52" t="s">
        <v>794</v>
      </c>
      <c r="EU643" s="52" t="s">
        <v>2831</v>
      </c>
      <c r="EZ643" s="52" t="s">
        <v>124</v>
      </c>
      <c r="FE643" s="52" t="s">
        <v>132</v>
      </c>
      <c r="FJ643" s="51" t="s">
        <v>710</v>
      </c>
      <c r="FT643" s="52" t="s">
        <v>112</v>
      </c>
      <c r="GD643" s="52" t="s">
        <v>185</v>
      </c>
      <c r="GS643" s="52">
        <v>5</v>
      </c>
      <c r="GX643" s="51" t="s">
        <v>98</v>
      </c>
      <c r="HM643" s="51" t="s">
        <v>714</v>
      </c>
      <c r="IV643" s="51" t="s">
        <v>716</v>
      </c>
      <c r="JB643" s="50" t="s">
        <v>727</v>
      </c>
    </row>
    <row r="644" spans="1:281" ht="32.5" thickBot="1">
      <c r="A644" s="51" t="s">
        <v>683</v>
      </c>
      <c r="AE644"/>
      <c r="AF644"/>
      <c r="AG644"/>
      <c r="AH644"/>
      <c r="AI644"/>
      <c r="AJ644" s="51" t="s">
        <v>761</v>
      </c>
      <c r="AT644" s="52">
        <v>26</v>
      </c>
      <c r="AY644" s="72" t="s">
        <v>101</v>
      </c>
      <c r="AZ644" s="70" t="s">
        <v>6703</v>
      </c>
      <c r="BA644" s="70" t="s">
        <v>3674</v>
      </c>
      <c r="BD644" s="71" t="s">
        <v>6969</v>
      </c>
      <c r="BE644" s="71">
        <v>13.74</v>
      </c>
      <c r="BF644" s="71">
        <v>33.42</v>
      </c>
      <c r="CM644" s="52" t="s">
        <v>824</v>
      </c>
      <c r="DL644" s="51" t="s">
        <v>811</v>
      </c>
      <c r="DQ644" s="52" t="s">
        <v>1338</v>
      </c>
      <c r="EA644" s="52" t="s">
        <v>711</v>
      </c>
      <c r="EK644" s="51" t="s">
        <v>788</v>
      </c>
      <c r="FJ644" s="52" t="s">
        <v>711</v>
      </c>
      <c r="FY644" s="51" t="s">
        <v>712</v>
      </c>
      <c r="GI644" s="51" t="s">
        <v>722</v>
      </c>
      <c r="GN644" s="50" t="s">
        <v>696</v>
      </c>
      <c r="GX644" s="52" t="s">
        <v>10218</v>
      </c>
      <c r="HC644" s="50" t="s">
        <v>771</v>
      </c>
      <c r="HH644" s="51" t="s">
        <v>697</v>
      </c>
      <c r="HM644" s="74" t="s">
        <v>4728</v>
      </c>
      <c r="HW644" s="50" t="s">
        <v>743</v>
      </c>
      <c r="IV644" s="52" t="s">
        <v>717</v>
      </c>
    </row>
    <row r="645" spans="1:281" ht="35" thickBot="1">
      <c r="A645" s="52" t="s">
        <v>693</v>
      </c>
      <c r="F645" s="51" t="s">
        <v>748</v>
      </c>
      <c r="P645" s="51" t="s">
        <v>786</v>
      </c>
      <c r="Z645" s="51" t="s">
        <v>833</v>
      </c>
      <c r="AE645" s="51" t="s">
        <v>788</v>
      </c>
      <c r="AF645"/>
      <c r="AG645"/>
      <c r="AH645"/>
      <c r="AI645"/>
      <c r="AJ645" s="52" t="s">
        <v>2438</v>
      </c>
      <c r="AO645" s="51" t="s">
        <v>685</v>
      </c>
      <c r="BD645" s="70" t="s">
        <v>6970</v>
      </c>
      <c r="BE645" s="70">
        <v>18.440000000000001</v>
      </c>
      <c r="BF645" s="70">
        <v>44.83</v>
      </c>
      <c r="BN645" s="50" t="s">
        <v>798</v>
      </c>
      <c r="BS645" s="50" t="s">
        <v>818</v>
      </c>
      <c r="CW645" s="51" t="s">
        <v>1653</v>
      </c>
      <c r="DL645" s="69" t="s">
        <v>812</v>
      </c>
      <c r="DM645" s="69" t="s">
        <v>813</v>
      </c>
      <c r="DN645" s="69" t="s">
        <v>784</v>
      </c>
      <c r="DO645" s="69" t="s">
        <v>814</v>
      </c>
      <c r="DQ645" s="74" t="s">
        <v>1339</v>
      </c>
      <c r="EK645" s="52">
        <v>21</v>
      </c>
      <c r="EP645" s="51" t="s">
        <v>784</v>
      </c>
      <c r="EU645" s="51" t="s">
        <v>802</v>
      </c>
      <c r="EZ645" s="51" t="s">
        <v>802</v>
      </c>
      <c r="FE645" s="50" t="s">
        <v>727</v>
      </c>
      <c r="FT645" s="50" t="s">
        <v>771</v>
      </c>
      <c r="FY645" s="52" t="s">
        <v>171</v>
      </c>
      <c r="GD645" s="51" t="s">
        <v>732</v>
      </c>
      <c r="GS645" s="51" t="s">
        <v>787</v>
      </c>
      <c r="HR645" s="50" t="s">
        <v>774</v>
      </c>
      <c r="IQ645" s="51" t="s">
        <v>1641</v>
      </c>
      <c r="JU645" s="50" t="s">
        <v>775</v>
      </c>
    </row>
    <row r="646" spans="1:281" ht="176.5" thickBot="1">
      <c r="F646" s="52">
        <v>981</v>
      </c>
      <c r="K646" s="51" t="s">
        <v>707</v>
      </c>
      <c r="P646" s="52">
        <v>1.5</v>
      </c>
      <c r="Z646" s="52" t="s">
        <v>711</v>
      </c>
      <c r="AE646" s="52">
        <v>14</v>
      </c>
      <c r="AF646"/>
      <c r="AG646"/>
      <c r="AH646"/>
      <c r="AI646"/>
      <c r="AO646" s="52" t="s">
        <v>691</v>
      </c>
      <c r="AT646" s="51" t="s">
        <v>788</v>
      </c>
      <c r="BD646" s="71" t="s">
        <v>6971</v>
      </c>
      <c r="BE646" s="71">
        <v>0</v>
      </c>
      <c r="BF646" s="71">
        <v>0</v>
      </c>
      <c r="BI646" s="50" t="s">
        <v>774</v>
      </c>
      <c r="CM646" s="51" t="s">
        <v>825</v>
      </c>
      <c r="CW646" s="52" t="s">
        <v>8733</v>
      </c>
      <c r="DL646" s="70" t="s">
        <v>8930</v>
      </c>
      <c r="DM646" s="70" t="s">
        <v>2510</v>
      </c>
      <c r="DN646" s="70" t="s">
        <v>8931</v>
      </c>
      <c r="DO646" s="70" t="s">
        <v>8932</v>
      </c>
      <c r="DV646" s="50" t="s">
        <v>699</v>
      </c>
      <c r="EA646" s="51" t="s">
        <v>712</v>
      </c>
      <c r="EP646" s="52" t="s">
        <v>795</v>
      </c>
      <c r="EU646" s="52">
        <v>11</v>
      </c>
      <c r="EZ646" s="52">
        <v>0</v>
      </c>
      <c r="FJ646" s="51" t="s">
        <v>714</v>
      </c>
      <c r="GD646" s="52" t="s">
        <v>5636</v>
      </c>
      <c r="GI646" s="51" t="s">
        <v>707</v>
      </c>
      <c r="HH646" s="50" t="s">
        <v>698</v>
      </c>
      <c r="HM646" s="51" t="s">
        <v>724</v>
      </c>
      <c r="JB646" s="51" t="s">
        <v>728</v>
      </c>
    </row>
    <row r="647" spans="1:281" ht="17" thickBot="1">
      <c r="A647" s="51" t="s">
        <v>685</v>
      </c>
      <c r="K647" s="52" t="s">
        <v>720</v>
      </c>
      <c r="U647" s="51" t="s">
        <v>707</v>
      </c>
      <c r="AE647"/>
      <c r="AF647"/>
      <c r="AG647"/>
      <c r="AH647"/>
      <c r="AI647"/>
      <c r="AJ647" s="51" t="s">
        <v>763</v>
      </c>
      <c r="BD647" s="70" t="s">
        <v>6972</v>
      </c>
      <c r="BE647" s="70">
        <v>10.84</v>
      </c>
      <c r="BF647" s="70">
        <v>0</v>
      </c>
      <c r="CM647" s="52" t="s">
        <v>8498</v>
      </c>
      <c r="DL647" s="50" t="s">
        <v>818</v>
      </c>
      <c r="DQ647" s="51" t="s">
        <v>715</v>
      </c>
      <c r="EA647" s="52" t="s">
        <v>713</v>
      </c>
      <c r="EK647" s="51" t="s">
        <v>789</v>
      </c>
      <c r="FY647" s="51" t="s">
        <v>714</v>
      </c>
      <c r="GI647" s="52" t="s">
        <v>723</v>
      </c>
      <c r="GN647" s="51" t="s">
        <v>697</v>
      </c>
      <c r="GS647" s="51" t="s">
        <v>788</v>
      </c>
      <c r="HC647" s="51" t="s">
        <v>772</v>
      </c>
      <c r="HM647" s="52" t="s">
        <v>4730</v>
      </c>
      <c r="HW647" s="51" t="s">
        <v>744</v>
      </c>
      <c r="IQ647" s="51" t="s">
        <v>1642</v>
      </c>
      <c r="JB647" s="916" t="s">
        <v>11959</v>
      </c>
      <c r="JC647" s="917"/>
      <c r="JD647" s="917"/>
      <c r="JE647" s="917"/>
    </row>
    <row r="648" spans="1:281" ht="46.5" thickBot="1">
      <c r="A648" s="52" t="s">
        <v>694</v>
      </c>
      <c r="F648" s="51" t="s">
        <v>749</v>
      </c>
      <c r="P648" s="51" t="s">
        <v>787</v>
      </c>
      <c r="U648" s="52" t="s">
        <v>719</v>
      </c>
      <c r="Z648" s="51" t="s">
        <v>835</v>
      </c>
      <c r="AE648" s="51" t="s">
        <v>789</v>
      </c>
      <c r="AF648"/>
      <c r="AG648"/>
      <c r="AH648"/>
      <c r="AI648"/>
      <c r="AJ648" s="52" t="s">
        <v>6221</v>
      </c>
      <c r="AO648" s="51" t="s">
        <v>687</v>
      </c>
      <c r="AT648" s="51" t="s">
        <v>789</v>
      </c>
      <c r="BD648" s="71" t="s">
        <v>6973</v>
      </c>
      <c r="BE648" s="71">
        <v>349.51</v>
      </c>
      <c r="BF648" s="71">
        <v>480.91</v>
      </c>
      <c r="BN648" s="51" t="s">
        <v>799</v>
      </c>
      <c r="BS648" s="51" t="s">
        <v>819</v>
      </c>
      <c r="CW648" s="51" t="s">
        <v>1655</v>
      </c>
      <c r="DQ648" s="52" t="s">
        <v>1340</v>
      </c>
      <c r="EK648" s="52" t="s">
        <v>3387</v>
      </c>
      <c r="EP648" s="51" t="s">
        <v>786</v>
      </c>
      <c r="EU648" s="51" t="s">
        <v>788</v>
      </c>
      <c r="EZ648" s="51" t="s">
        <v>788</v>
      </c>
      <c r="FE648" s="51" t="s">
        <v>728</v>
      </c>
      <c r="FJ648" s="51" t="s">
        <v>724</v>
      </c>
      <c r="FT648" s="51" t="s">
        <v>772</v>
      </c>
      <c r="GS648" s="52">
        <v>8</v>
      </c>
      <c r="GX648" s="50" t="s">
        <v>845</v>
      </c>
      <c r="HC648" s="52" t="s">
        <v>132</v>
      </c>
      <c r="HR648" s="50" t="s">
        <v>775</v>
      </c>
      <c r="IQ648" s="52" t="s">
        <v>1645</v>
      </c>
      <c r="IV648" s="50" t="s">
        <v>725</v>
      </c>
      <c r="JB648" s="69" t="s">
        <v>729</v>
      </c>
      <c r="JC648" s="69" t="s">
        <v>730</v>
      </c>
      <c r="JD648" s="69" t="s">
        <v>731</v>
      </c>
      <c r="JE648" s="69" t="s">
        <v>732</v>
      </c>
      <c r="JU648" s="51" t="s">
        <v>776</v>
      </c>
    </row>
    <row r="649" spans="1:281" ht="46.5" thickBot="1">
      <c r="F649" s="52">
        <v>981</v>
      </c>
      <c r="K649" s="51" t="s">
        <v>708</v>
      </c>
      <c r="P649" s="52">
        <v>35</v>
      </c>
      <c r="Z649" s="74" t="s">
        <v>4145</v>
      </c>
      <c r="AE649" s="52" t="s">
        <v>6045</v>
      </c>
      <c r="AF649"/>
      <c r="AG649"/>
      <c r="AH649"/>
      <c r="AI649"/>
      <c r="AO649" s="52">
        <v>192.16</v>
      </c>
      <c r="AT649" s="52" t="s">
        <v>6430</v>
      </c>
      <c r="BD649" s="70" t="s">
        <v>6974</v>
      </c>
      <c r="BE649" s="70">
        <v>12.54</v>
      </c>
      <c r="BF649" s="70">
        <v>14.21</v>
      </c>
      <c r="BI649" s="50" t="s">
        <v>775</v>
      </c>
      <c r="BS649" s="52" t="s">
        <v>132</v>
      </c>
      <c r="CM649" s="51" t="s">
        <v>826</v>
      </c>
      <c r="CW649" s="52" t="s">
        <v>1659</v>
      </c>
      <c r="DV649" s="51" t="s">
        <v>700</v>
      </c>
      <c r="EA649" s="51" t="s">
        <v>714</v>
      </c>
      <c r="EP649" s="52">
        <v>12.5</v>
      </c>
      <c r="EU649" s="52">
        <v>9</v>
      </c>
      <c r="EZ649" s="52">
        <v>0</v>
      </c>
      <c r="FE649" s="69" t="s">
        <v>729</v>
      </c>
      <c r="FF649" s="69" t="s">
        <v>730</v>
      </c>
      <c r="FG649" s="69" t="s">
        <v>731</v>
      </c>
      <c r="FH649" s="69" t="s">
        <v>732</v>
      </c>
      <c r="FT649" s="52" t="s">
        <v>1036</v>
      </c>
      <c r="FY649" s="51" t="s">
        <v>715</v>
      </c>
      <c r="GI649" s="51" t="s">
        <v>708</v>
      </c>
      <c r="GN649" s="51" t="s">
        <v>1012</v>
      </c>
      <c r="HH649" s="50" t="s">
        <v>699</v>
      </c>
      <c r="HM649" s="51" t="s">
        <v>716</v>
      </c>
      <c r="HW649" s="51" t="s">
        <v>2825</v>
      </c>
      <c r="IQ649" s="52" t="s">
        <v>1646</v>
      </c>
      <c r="JB649" s="70" t="s">
        <v>89</v>
      </c>
      <c r="JC649" s="70" t="s">
        <v>733</v>
      </c>
      <c r="JD649" s="70" t="s">
        <v>717</v>
      </c>
      <c r="JE649" s="70" t="s">
        <v>11961</v>
      </c>
      <c r="JU649" s="52" t="s">
        <v>777</v>
      </c>
    </row>
    <row r="650" spans="1:281" ht="64.5" thickBot="1">
      <c r="A650" s="51" t="s">
        <v>687</v>
      </c>
      <c r="K650" s="52" t="s">
        <v>709</v>
      </c>
      <c r="U650" s="51" t="s">
        <v>708</v>
      </c>
      <c r="AE650"/>
      <c r="AF650"/>
      <c r="AG650"/>
      <c r="AH650"/>
      <c r="AI650"/>
      <c r="AJ650" s="51" t="s">
        <v>764</v>
      </c>
      <c r="BD650" s="71" t="s">
        <v>6975</v>
      </c>
      <c r="BE650" s="71">
        <v>26.88</v>
      </c>
      <c r="BF650" s="71">
        <v>36.979999999999997</v>
      </c>
      <c r="BN650" s="51" t="s">
        <v>782</v>
      </c>
      <c r="CM650" s="52" t="s">
        <v>8499</v>
      </c>
      <c r="DL650" s="51" t="s">
        <v>819</v>
      </c>
      <c r="DQ650" s="51" t="s">
        <v>716</v>
      </c>
      <c r="DV650" s="69"/>
      <c r="DW650" s="69" t="s">
        <v>701</v>
      </c>
      <c r="EA650" s="74" t="s">
        <v>3830</v>
      </c>
      <c r="EK650" s="51" t="s">
        <v>790</v>
      </c>
      <c r="FE650" s="70" t="s">
        <v>618</v>
      </c>
      <c r="FF650" s="70" t="s">
        <v>4513</v>
      </c>
      <c r="FG650" s="70" t="s">
        <v>1341</v>
      </c>
      <c r="FH650" s="70" t="s">
        <v>4514</v>
      </c>
      <c r="FJ650" s="51" t="s">
        <v>716</v>
      </c>
      <c r="GD650" s="51" t="s">
        <v>1012</v>
      </c>
      <c r="GI650" s="52" t="s">
        <v>709</v>
      </c>
      <c r="GN650" s="52" t="s">
        <v>3589</v>
      </c>
      <c r="GS650" s="51" t="s">
        <v>789</v>
      </c>
      <c r="HC650" s="50" t="s">
        <v>1640</v>
      </c>
      <c r="HM650" s="52" t="s">
        <v>717</v>
      </c>
      <c r="IQ650" s="52" t="s">
        <v>11059</v>
      </c>
      <c r="JB650" s="71" t="s">
        <v>89</v>
      </c>
      <c r="JC650" s="71" t="s">
        <v>734</v>
      </c>
      <c r="JD650" s="71" t="s">
        <v>717</v>
      </c>
      <c r="JE650" s="71" t="s">
        <v>11962</v>
      </c>
    </row>
    <row r="651" spans="1:281" ht="104.5" thickBot="1">
      <c r="A651" s="52">
        <v>69836</v>
      </c>
      <c r="F651" s="51" t="s">
        <v>750</v>
      </c>
      <c r="P651" s="51" t="s">
        <v>788</v>
      </c>
      <c r="U651" s="52" t="s">
        <v>709</v>
      </c>
      <c r="Z651" s="51" t="s">
        <v>836</v>
      </c>
      <c r="AE651" s="51" t="s">
        <v>790</v>
      </c>
      <c r="AF651"/>
      <c r="AG651"/>
      <c r="AH651"/>
      <c r="AI651"/>
      <c r="AJ651" s="52" t="s">
        <v>2437</v>
      </c>
      <c r="AO651" s="51" t="s">
        <v>688</v>
      </c>
      <c r="AT651" s="51" t="s">
        <v>790</v>
      </c>
      <c r="BD651" s="70" t="s">
        <v>6976</v>
      </c>
      <c r="BE651" s="70">
        <v>260.94</v>
      </c>
      <c r="BF651" s="70">
        <v>299.27</v>
      </c>
      <c r="BN651" s="52" t="s">
        <v>800</v>
      </c>
      <c r="BS651" s="50" t="s">
        <v>820</v>
      </c>
      <c r="CW651" s="51" t="s">
        <v>1660</v>
      </c>
      <c r="DL651" s="52" t="s">
        <v>132</v>
      </c>
      <c r="DQ651" s="52" t="s">
        <v>1341</v>
      </c>
      <c r="DV651" s="72" t="s">
        <v>72</v>
      </c>
      <c r="DW651" s="70" t="s">
        <v>702</v>
      </c>
      <c r="EK651" s="52" t="s">
        <v>3388</v>
      </c>
      <c r="EP651" s="51" t="s">
        <v>787</v>
      </c>
      <c r="EU651" s="51" t="s">
        <v>803</v>
      </c>
      <c r="EZ651" s="51" t="s">
        <v>803</v>
      </c>
      <c r="FE651" s="71" t="s">
        <v>1631</v>
      </c>
      <c r="FF651" s="71" t="s">
        <v>1629</v>
      </c>
      <c r="FG651" s="71" t="s">
        <v>1341</v>
      </c>
      <c r="FH651" s="71" t="s">
        <v>4515</v>
      </c>
      <c r="FJ651" s="52" t="s">
        <v>1341</v>
      </c>
      <c r="FT651" s="50" t="s">
        <v>774</v>
      </c>
      <c r="FY651" s="51" t="s">
        <v>716</v>
      </c>
      <c r="GD651" s="52" t="s">
        <v>5637</v>
      </c>
      <c r="GS651" s="52" t="s">
        <v>9973</v>
      </c>
      <c r="GX651" s="50" t="s">
        <v>846</v>
      </c>
      <c r="HR651" s="51" t="s">
        <v>776</v>
      </c>
      <c r="HW651" s="51" t="s">
        <v>745</v>
      </c>
      <c r="IV651" s="51" t="s">
        <v>726</v>
      </c>
      <c r="JB651" s="70" t="s">
        <v>735</v>
      </c>
      <c r="JC651" s="70" t="s">
        <v>736</v>
      </c>
      <c r="JD651" s="70" t="s">
        <v>717</v>
      </c>
      <c r="JE651" s="70" t="s">
        <v>11963</v>
      </c>
      <c r="JU651" s="50" t="s">
        <v>780</v>
      </c>
    </row>
    <row r="652" spans="1:281" ht="104.5" thickBot="1">
      <c r="F652" s="52">
        <v>981</v>
      </c>
      <c r="K652" s="51" t="s">
        <v>710</v>
      </c>
      <c r="P652" s="52">
        <v>30</v>
      </c>
      <c r="Z652" s="52" t="s">
        <v>4146</v>
      </c>
      <c r="AE652" s="52" t="s">
        <v>6046</v>
      </c>
      <c r="AF652"/>
      <c r="AG652"/>
      <c r="AH652"/>
      <c r="AI652"/>
      <c r="AO652" s="52">
        <v>0.53</v>
      </c>
      <c r="AT652" s="52" t="s">
        <v>6431</v>
      </c>
      <c r="BD652" s="71" t="s">
        <v>6977</v>
      </c>
      <c r="BE652" s="71">
        <v>46.51</v>
      </c>
      <c r="BF652" s="71">
        <v>53.45</v>
      </c>
      <c r="BI652" s="51" t="s">
        <v>776</v>
      </c>
      <c r="CW652" s="52" t="s">
        <v>8734</v>
      </c>
      <c r="DV652" s="73" t="s">
        <v>703</v>
      </c>
      <c r="DW652" s="71" t="s">
        <v>702</v>
      </c>
      <c r="EA652" s="51" t="s">
        <v>715</v>
      </c>
      <c r="EP652" s="52">
        <v>97</v>
      </c>
      <c r="EU652" s="52" t="s">
        <v>3208</v>
      </c>
      <c r="EZ652" s="52" t="s">
        <v>9044</v>
      </c>
      <c r="FE652" s="70" t="s">
        <v>774</v>
      </c>
      <c r="FF652" s="70" t="s">
        <v>1629</v>
      </c>
      <c r="FG652" s="70" t="s">
        <v>1341</v>
      </c>
      <c r="FH652" s="70" t="s">
        <v>4516</v>
      </c>
      <c r="FY652" s="52" t="s">
        <v>171</v>
      </c>
      <c r="GI652" s="51" t="s">
        <v>710</v>
      </c>
      <c r="GN652" s="51" t="s">
        <v>2066</v>
      </c>
      <c r="HH652" s="51" t="s">
        <v>700</v>
      </c>
      <c r="HR652" s="52" t="s">
        <v>777</v>
      </c>
      <c r="HW652" s="52">
        <v>7</v>
      </c>
      <c r="IQ652" s="83" t="s">
        <v>11060</v>
      </c>
      <c r="IV652" s="52" t="s">
        <v>132</v>
      </c>
      <c r="JB652" s="71" t="s">
        <v>618</v>
      </c>
      <c r="JC652" s="71" t="s">
        <v>11964</v>
      </c>
      <c r="JD652" s="71" t="s">
        <v>717</v>
      </c>
      <c r="JE652" s="71" t="s">
        <v>11965</v>
      </c>
    </row>
    <row r="653" spans="1:281" ht="35" thickBot="1">
      <c r="A653" s="51" t="s">
        <v>688</v>
      </c>
      <c r="K653" s="52" t="s">
        <v>711</v>
      </c>
      <c r="U653" s="51" t="s">
        <v>710</v>
      </c>
      <c r="AE653"/>
      <c r="AF653"/>
      <c r="AG653"/>
      <c r="AH653"/>
      <c r="AI653"/>
      <c r="AJ653" s="51" t="s">
        <v>766</v>
      </c>
      <c r="BD653" s="70" t="s">
        <v>6978</v>
      </c>
      <c r="BE653" s="70">
        <v>190.55</v>
      </c>
      <c r="BF653" s="70">
        <v>262.19</v>
      </c>
      <c r="BI653" s="52" t="s">
        <v>777</v>
      </c>
      <c r="BN653" s="51" t="s">
        <v>784</v>
      </c>
      <c r="DL653" s="50" t="s">
        <v>820</v>
      </c>
      <c r="DQ653" s="51" t="s">
        <v>718</v>
      </c>
      <c r="DV653" s="72" t="s">
        <v>704</v>
      </c>
      <c r="DW653" s="70" t="s">
        <v>702</v>
      </c>
      <c r="EA653" s="52" t="s">
        <v>1400</v>
      </c>
      <c r="EK653" s="51" t="s">
        <v>98</v>
      </c>
      <c r="FE653" s="50" t="s">
        <v>737</v>
      </c>
      <c r="GD653" s="51" t="s">
        <v>2066</v>
      </c>
      <c r="GI653" s="52" t="s">
        <v>711</v>
      </c>
      <c r="GN653" s="52">
        <v>12.42</v>
      </c>
      <c r="GS653" s="51" t="s">
        <v>790</v>
      </c>
      <c r="HC653" s="51" t="s">
        <v>1641</v>
      </c>
      <c r="HH653" s="69"/>
      <c r="HI653" s="69" t="s">
        <v>701</v>
      </c>
      <c r="HR653" s="52" t="s">
        <v>778</v>
      </c>
      <c r="IQ653" s="51" t="s">
        <v>1649</v>
      </c>
      <c r="JB653" s="70" t="s">
        <v>618</v>
      </c>
      <c r="JC653" s="70" t="s">
        <v>11966</v>
      </c>
      <c r="JD653" s="70" t="s">
        <v>717</v>
      </c>
      <c r="JE653" s="70" t="s">
        <v>11967</v>
      </c>
    </row>
    <row r="654" spans="1:281" ht="32.5" thickBot="1">
      <c r="A654" s="52">
        <v>0</v>
      </c>
      <c r="F654" s="51" t="s">
        <v>751</v>
      </c>
      <c r="P654" s="51" t="s">
        <v>789</v>
      </c>
      <c r="U654" s="52" t="s">
        <v>711</v>
      </c>
      <c r="Z654" s="51" t="s">
        <v>837</v>
      </c>
      <c r="AE654" s="51" t="s">
        <v>98</v>
      </c>
      <c r="AF654"/>
      <c r="AG654"/>
      <c r="AH654"/>
      <c r="AI654"/>
      <c r="AJ654" s="52">
        <v>17500</v>
      </c>
      <c r="AO654" s="51" t="s">
        <v>98</v>
      </c>
      <c r="AT654" s="51" t="s">
        <v>98</v>
      </c>
      <c r="BD654" s="71" t="s">
        <v>6979</v>
      </c>
      <c r="BE654" s="71">
        <v>54.83</v>
      </c>
      <c r="BF654" s="71">
        <v>88.64</v>
      </c>
      <c r="BI654" s="52" t="s">
        <v>778</v>
      </c>
      <c r="BN654" s="52" t="s">
        <v>801</v>
      </c>
      <c r="BS654" s="51" t="s">
        <v>821</v>
      </c>
      <c r="CM654" s="51" t="s">
        <v>822</v>
      </c>
      <c r="DQ654" s="52">
        <v>100</v>
      </c>
      <c r="DV654" s="50" t="s">
        <v>705</v>
      </c>
      <c r="EK654" s="52" t="s">
        <v>3389</v>
      </c>
      <c r="EP654" s="51" t="s">
        <v>788</v>
      </c>
      <c r="EU654" s="51" t="s">
        <v>790</v>
      </c>
      <c r="EZ654" s="51" t="s">
        <v>790</v>
      </c>
      <c r="FT654" s="50" t="s">
        <v>775</v>
      </c>
      <c r="FY654" s="51" t="s">
        <v>718</v>
      </c>
      <c r="GD654" s="52">
        <v>1790783</v>
      </c>
      <c r="GS654" s="52" t="s">
        <v>9974</v>
      </c>
      <c r="GX654" s="51" t="s">
        <v>847</v>
      </c>
      <c r="HH654" s="72" t="s">
        <v>72</v>
      </c>
      <c r="HI654" s="70" t="s">
        <v>702</v>
      </c>
      <c r="HM654" s="50" t="s">
        <v>725</v>
      </c>
      <c r="HW654" s="51" t="s">
        <v>746</v>
      </c>
      <c r="IQ654" s="52" t="s">
        <v>72</v>
      </c>
      <c r="IV654" s="50" t="s">
        <v>727</v>
      </c>
      <c r="JB654" s="50" t="s">
        <v>737</v>
      </c>
      <c r="JU654" s="51" t="s">
        <v>781</v>
      </c>
    </row>
    <row r="655" spans="1:281" ht="58" thickBot="1">
      <c r="F655" s="52" t="s">
        <v>752</v>
      </c>
      <c r="K655" s="51" t="s">
        <v>712</v>
      </c>
      <c r="P655" s="52" t="s">
        <v>4353</v>
      </c>
      <c r="Z655" s="52" t="s">
        <v>842</v>
      </c>
      <c r="AE655"/>
      <c r="AF655"/>
      <c r="AG655"/>
      <c r="AH655"/>
      <c r="AI655"/>
      <c r="AO655" s="52" t="s">
        <v>12230</v>
      </c>
      <c r="BD655" s="70" t="s">
        <v>6980</v>
      </c>
      <c r="BE655" s="70">
        <v>128.4</v>
      </c>
      <c r="BF655" s="70">
        <v>77.94</v>
      </c>
      <c r="CM655" s="52" t="s">
        <v>8500</v>
      </c>
      <c r="EA655" s="51" t="s">
        <v>716</v>
      </c>
      <c r="EP655" s="52">
        <v>0</v>
      </c>
      <c r="EU655" s="52" t="s">
        <v>3209</v>
      </c>
      <c r="EZ655" s="52" t="s">
        <v>9042</v>
      </c>
      <c r="FJ655" s="50" t="s">
        <v>725</v>
      </c>
      <c r="GI655" s="51" t="s">
        <v>714</v>
      </c>
      <c r="GN655" s="51" t="s">
        <v>2067</v>
      </c>
      <c r="HC655" s="51" t="s">
        <v>1642</v>
      </c>
      <c r="HH655" s="73" t="s">
        <v>703</v>
      </c>
      <c r="HI655" s="71" t="s">
        <v>702</v>
      </c>
      <c r="HR655" s="50" t="s">
        <v>780</v>
      </c>
      <c r="HW655" s="52" t="s">
        <v>168</v>
      </c>
      <c r="IQ655" s="52" t="s">
        <v>73</v>
      </c>
    </row>
    <row r="656" spans="1:281" ht="32.5" thickBot="1">
      <c r="A656" s="51" t="s">
        <v>98</v>
      </c>
      <c r="K656" s="52" t="s">
        <v>713</v>
      </c>
      <c r="U656" s="51" t="s">
        <v>712</v>
      </c>
      <c r="Z656" s="52" t="s">
        <v>838</v>
      </c>
      <c r="AE656"/>
      <c r="AF656"/>
      <c r="AG656"/>
      <c r="AH656"/>
      <c r="AI656"/>
      <c r="AJ656" s="51" t="s">
        <v>767</v>
      </c>
      <c r="BD656" s="71" t="s">
        <v>6981</v>
      </c>
      <c r="BE656" s="71">
        <v>42.95</v>
      </c>
      <c r="BF656" s="71">
        <v>59.1</v>
      </c>
      <c r="BI656" s="50" t="s">
        <v>780</v>
      </c>
      <c r="BN656" s="51" t="s">
        <v>802</v>
      </c>
      <c r="BS656" s="51" t="s">
        <v>822</v>
      </c>
      <c r="CW656" s="50" t="s">
        <v>774</v>
      </c>
      <c r="DL656" s="51" t="s">
        <v>821</v>
      </c>
      <c r="EA656" s="52" t="s">
        <v>717</v>
      </c>
      <c r="FE656" s="50" t="s">
        <v>738</v>
      </c>
      <c r="GD656" s="51" t="s">
        <v>2067</v>
      </c>
      <c r="GI656" s="74" t="s">
        <v>9786</v>
      </c>
      <c r="GN656" s="52" t="s">
        <v>3590</v>
      </c>
      <c r="GS656" s="51" t="s">
        <v>98</v>
      </c>
      <c r="GX656" s="50" t="s">
        <v>848</v>
      </c>
      <c r="HC656" s="52" t="s">
        <v>1644</v>
      </c>
      <c r="HH656" s="72" t="s">
        <v>704</v>
      </c>
      <c r="HI656" s="70" t="s">
        <v>702</v>
      </c>
      <c r="JU656" s="51" t="s">
        <v>782</v>
      </c>
    </row>
    <row r="657" spans="1:281" ht="17" thickBot="1">
      <c r="A657" s="52" t="s">
        <v>2414</v>
      </c>
      <c r="F657" s="51" t="s">
        <v>98</v>
      </c>
      <c r="P657" s="51" t="s">
        <v>790</v>
      </c>
      <c r="U657" s="52" t="s">
        <v>1337</v>
      </c>
      <c r="Z657" s="52" t="s">
        <v>839</v>
      </c>
      <c r="AE657"/>
      <c r="AF657"/>
      <c r="AG657"/>
      <c r="AH657"/>
      <c r="AI657"/>
      <c r="AJ657" s="52">
        <v>17500</v>
      </c>
      <c r="BD657" s="70" t="s">
        <v>6982</v>
      </c>
      <c r="BE657" s="70">
        <v>136.99</v>
      </c>
      <c r="BF657" s="70">
        <v>0</v>
      </c>
      <c r="BN657" s="52">
        <v>5</v>
      </c>
      <c r="BS657" s="52" t="s">
        <v>8053</v>
      </c>
      <c r="CM657" s="51" t="s">
        <v>823</v>
      </c>
      <c r="DV657" s="51" t="s">
        <v>706</v>
      </c>
      <c r="EP657" s="51" t="s">
        <v>789</v>
      </c>
      <c r="FT657" s="51" t="s">
        <v>776</v>
      </c>
      <c r="GD657" s="52" t="s">
        <v>5638</v>
      </c>
      <c r="HH657" s="50" t="s">
        <v>705</v>
      </c>
      <c r="HM657" s="51" t="s">
        <v>726</v>
      </c>
      <c r="HW657" s="51" t="s">
        <v>747</v>
      </c>
      <c r="IQ657" s="51" t="s">
        <v>1650</v>
      </c>
      <c r="IV657" s="51" t="s">
        <v>728</v>
      </c>
      <c r="JB657" s="50" t="s">
        <v>738</v>
      </c>
      <c r="JU657" s="52" t="s">
        <v>796</v>
      </c>
    </row>
    <row r="658" spans="1:281" ht="17" thickBot="1">
      <c r="K658" s="51" t="s">
        <v>714</v>
      </c>
      <c r="P658" s="52" t="s">
        <v>4354</v>
      </c>
      <c r="Z658" s="52" t="s">
        <v>840</v>
      </c>
      <c r="AE658" s="50" t="s">
        <v>798</v>
      </c>
      <c r="AF658"/>
      <c r="AG658"/>
      <c r="AH658"/>
      <c r="AI658"/>
      <c r="AT658" s="50" t="s">
        <v>798</v>
      </c>
      <c r="BD658" s="71" t="s">
        <v>6983</v>
      </c>
      <c r="BE658" s="71">
        <v>14.04</v>
      </c>
      <c r="BF658" s="71">
        <v>9.49</v>
      </c>
      <c r="CM658" s="52" t="s">
        <v>824</v>
      </c>
      <c r="DL658" s="51" t="s">
        <v>822</v>
      </c>
      <c r="DQ658" s="51" t="s">
        <v>707</v>
      </c>
      <c r="EA658" s="51" t="s">
        <v>718</v>
      </c>
      <c r="EK658" s="51" t="s">
        <v>782</v>
      </c>
      <c r="EP658" s="52" t="s">
        <v>2787</v>
      </c>
      <c r="FJ658" s="51" t="s">
        <v>726</v>
      </c>
      <c r="FT658" s="52" t="s">
        <v>777</v>
      </c>
      <c r="FY658" s="51" t="s">
        <v>707</v>
      </c>
      <c r="GI658" s="51" t="s">
        <v>724</v>
      </c>
      <c r="GN658" s="51" t="s">
        <v>2069</v>
      </c>
      <c r="HC658" s="51" t="s">
        <v>1649</v>
      </c>
      <c r="HM658" s="52" t="s">
        <v>3959</v>
      </c>
      <c r="HR658" s="51" t="s">
        <v>781</v>
      </c>
      <c r="HW658" s="52" t="s">
        <v>169</v>
      </c>
      <c r="IQ658" s="52" t="s">
        <v>11061</v>
      </c>
      <c r="IV658" s="916" t="s">
        <v>11229</v>
      </c>
      <c r="IW658" s="917"/>
      <c r="IX658" s="917"/>
      <c r="IY658" s="917"/>
    </row>
    <row r="659" spans="1:281" ht="46.5" thickBot="1">
      <c r="F659" s="50" t="s">
        <v>753</v>
      </c>
      <c r="K659" s="74" t="s">
        <v>2998</v>
      </c>
      <c r="U659" s="51" t="s">
        <v>714</v>
      </c>
      <c r="AE659"/>
      <c r="AF659"/>
      <c r="AG659"/>
      <c r="AH659"/>
      <c r="AI659"/>
      <c r="AJ659" s="51" t="s">
        <v>768</v>
      </c>
      <c r="AO659" s="51" t="s">
        <v>681</v>
      </c>
      <c r="BD659" s="70" t="s">
        <v>6984</v>
      </c>
      <c r="BE659" s="70">
        <v>37.61</v>
      </c>
      <c r="BF659" s="70">
        <v>27.15</v>
      </c>
      <c r="BI659" s="51" t="s">
        <v>781</v>
      </c>
      <c r="BN659" s="51" t="s">
        <v>788</v>
      </c>
      <c r="BS659" s="51" t="s">
        <v>823</v>
      </c>
      <c r="CW659" s="50" t="s">
        <v>775</v>
      </c>
      <c r="DL659" s="52" t="s">
        <v>8933</v>
      </c>
      <c r="DQ659" s="52" t="s">
        <v>720</v>
      </c>
      <c r="DV659" s="51" t="s">
        <v>707</v>
      </c>
      <c r="EA659" s="52">
        <v>100</v>
      </c>
      <c r="EK659" s="52" t="s">
        <v>794</v>
      </c>
      <c r="EU659" s="50" t="s">
        <v>804</v>
      </c>
      <c r="EZ659" s="50" t="s">
        <v>806</v>
      </c>
      <c r="FE659" s="51" t="s">
        <v>739</v>
      </c>
      <c r="FJ659" s="52" t="s">
        <v>3001</v>
      </c>
      <c r="FT659" s="52" t="s">
        <v>778</v>
      </c>
      <c r="FY659" s="52" t="s">
        <v>171</v>
      </c>
      <c r="GD659" s="51" t="s">
        <v>2069</v>
      </c>
      <c r="GI659" s="52" t="s">
        <v>9787</v>
      </c>
      <c r="GX659" s="51" t="s">
        <v>849</v>
      </c>
      <c r="HC659" s="52" t="s">
        <v>72</v>
      </c>
      <c r="IV659" s="69" t="s">
        <v>729</v>
      </c>
      <c r="IW659" s="69" t="s">
        <v>730</v>
      </c>
      <c r="IX659" s="69" t="s">
        <v>731</v>
      </c>
      <c r="IY659" s="69" t="s">
        <v>732</v>
      </c>
      <c r="JU659" s="51" t="s">
        <v>784</v>
      </c>
    </row>
    <row r="660" spans="1:281" ht="98" customHeight="1" thickBot="1">
      <c r="P660" s="51" t="s">
        <v>98</v>
      </c>
      <c r="U660" s="74" t="s">
        <v>5444</v>
      </c>
      <c r="Z660" s="51" t="s">
        <v>98</v>
      </c>
      <c r="AE660"/>
      <c r="AF660"/>
      <c r="AG660"/>
      <c r="AH660"/>
      <c r="AI660"/>
      <c r="AJ660" s="52" t="s">
        <v>132</v>
      </c>
      <c r="AO660" s="52" t="s">
        <v>2994</v>
      </c>
      <c r="BD660" s="71" t="s">
        <v>6985</v>
      </c>
      <c r="BE660" s="71">
        <v>16.850000000000001</v>
      </c>
      <c r="BF660" s="71">
        <v>12.58</v>
      </c>
      <c r="BS660" s="52" t="s">
        <v>824</v>
      </c>
      <c r="CM660" s="51" t="s">
        <v>825</v>
      </c>
      <c r="DV660" s="52" t="s">
        <v>72</v>
      </c>
      <c r="EP660" s="51" t="s">
        <v>790</v>
      </c>
      <c r="FE660" s="52" t="s">
        <v>132</v>
      </c>
      <c r="GN660" s="51" t="s">
        <v>183</v>
      </c>
      <c r="GS660" s="50" t="s">
        <v>798</v>
      </c>
      <c r="GX660" s="69"/>
      <c r="GY660" s="69" t="s">
        <v>850</v>
      </c>
      <c r="GZ660" s="69" t="s">
        <v>851</v>
      </c>
      <c r="HC660" s="52" t="s">
        <v>73</v>
      </c>
      <c r="HH660" s="51" t="s">
        <v>706</v>
      </c>
      <c r="HM660" s="50" t="s">
        <v>737</v>
      </c>
      <c r="HR660" s="51" t="s">
        <v>782</v>
      </c>
      <c r="HW660" s="51" t="s">
        <v>748</v>
      </c>
      <c r="IQ660" s="51" t="s">
        <v>1652</v>
      </c>
      <c r="IV660" s="902" t="s">
        <v>735</v>
      </c>
      <c r="IW660" s="902" t="s">
        <v>5266</v>
      </c>
      <c r="IX660" s="902" t="s">
        <v>11230</v>
      </c>
      <c r="IY660" s="120" t="s">
        <v>11231</v>
      </c>
      <c r="JB660" s="51" t="s">
        <v>739</v>
      </c>
      <c r="JU660" s="52" t="s">
        <v>797</v>
      </c>
    </row>
    <row r="661" spans="1:281" ht="102" thickBot="1">
      <c r="A661" s="51" t="s">
        <v>681</v>
      </c>
      <c r="K661" s="51" t="s">
        <v>715</v>
      </c>
      <c r="Z661" s="52" t="s">
        <v>4147</v>
      </c>
      <c r="AE661" s="51" t="s">
        <v>799</v>
      </c>
      <c r="AF661"/>
      <c r="AG661"/>
      <c r="AH661"/>
      <c r="AI661"/>
      <c r="AT661" s="51" t="s">
        <v>799</v>
      </c>
      <c r="BD661" s="70" t="s">
        <v>6986</v>
      </c>
      <c r="BE661" s="70">
        <v>0</v>
      </c>
      <c r="BF661" s="70">
        <v>0</v>
      </c>
      <c r="BI661" s="51" t="s">
        <v>782</v>
      </c>
      <c r="BN661" s="51" t="s">
        <v>803</v>
      </c>
      <c r="CM661" s="52" t="s">
        <v>8501</v>
      </c>
      <c r="DL661" s="51" t="s">
        <v>823</v>
      </c>
      <c r="DQ661" s="51" t="s">
        <v>708</v>
      </c>
      <c r="EK661" s="51" t="s">
        <v>784</v>
      </c>
      <c r="EP661" s="52" t="s">
        <v>2788</v>
      </c>
      <c r="FJ661" s="50" t="s">
        <v>737</v>
      </c>
      <c r="FT661" s="50" t="s">
        <v>780</v>
      </c>
      <c r="FY661" s="51" t="s">
        <v>708</v>
      </c>
      <c r="GD661" s="51" t="s">
        <v>183</v>
      </c>
      <c r="GI661" s="51" t="s">
        <v>716</v>
      </c>
      <c r="GN661" s="52">
        <v>125.82</v>
      </c>
      <c r="GX661" s="72" t="s">
        <v>101</v>
      </c>
      <c r="GY661" s="70" t="s">
        <v>10219</v>
      </c>
      <c r="GZ661" s="70" t="s">
        <v>3973</v>
      </c>
      <c r="HR661" s="52" t="s">
        <v>794</v>
      </c>
      <c r="HW661" s="52">
        <v>42372</v>
      </c>
      <c r="IQ661" s="52">
        <v>50</v>
      </c>
      <c r="IV661" s="904"/>
      <c r="IW661" s="904"/>
      <c r="IX661" s="904"/>
      <c r="IY661" s="84" t="s">
        <v>11229</v>
      </c>
      <c r="JB661" s="52" t="s">
        <v>132</v>
      </c>
    </row>
    <row r="662" spans="1:281" ht="98" customHeight="1" thickBot="1">
      <c r="A662" s="52" t="s">
        <v>2415</v>
      </c>
      <c r="F662" s="51" t="s">
        <v>754</v>
      </c>
      <c r="K662" s="52" t="s">
        <v>2999</v>
      </c>
      <c r="U662" s="51" t="s">
        <v>715</v>
      </c>
      <c r="AE662"/>
      <c r="AF662"/>
      <c r="AG662"/>
      <c r="AH662"/>
      <c r="AI662"/>
      <c r="AJ662" s="51" t="s">
        <v>769</v>
      </c>
      <c r="AO662" s="51" t="s">
        <v>683</v>
      </c>
      <c r="BD662" s="71" t="s">
        <v>6987</v>
      </c>
      <c r="BE662" s="71">
        <v>7.09</v>
      </c>
      <c r="BF662" s="71">
        <v>2.16</v>
      </c>
      <c r="BI662" s="52" t="s">
        <v>794</v>
      </c>
      <c r="BN662" s="52" t="s">
        <v>7789</v>
      </c>
      <c r="BS662" s="51" t="s">
        <v>825</v>
      </c>
      <c r="CW662" s="51" t="s">
        <v>776</v>
      </c>
      <c r="DL662" s="52" t="s">
        <v>824</v>
      </c>
      <c r="DQ662" s="52" t="s">
        <v>709</v>
      </c>
      <c r="DV662" s="51" t="s">
        <v>708</v>
      </c>
      <c r="EK662" s="52" t="s">
        <v>2090</v>
      </c>
      <c r="EU662" s="51" t="s">
        <v>805</v>
      </c>
      <c r="EZ662" s="51" t="s">
        <v>807</v>
      </c>
      <c r="FE662" s="50" t="s">
        <v>740</v>
      </c>
      <c r="FY662" s="52" t="s">
        <v>171</v>
      </c>
      <c r="GD662" s="52">
        <v>22</v>
      </c>
      <c r="GI662" s="52" t="s">
        <v>717</v>
      </c>
      <c r="HC662" s="51" t="s">
        <v>1650</v>
      </c>
      <c r="HH662" s="51" t="s">
        <v>707</v>
      </c>
      <c r="IV662" s="907" t="s">
        <v>695</v>
      </c>
      <c r="IW662" s="907" t="s">
        <v>1629</v>
      </c>
      <c r="IX662" s="907" t="s">
        <v>11230</v>
      </c>
      <c r="IY662" s="123" t="s">
        <v>11232</v>
      </c>
      <c r="JU662" s="51" t="s">
        <v>786</v>
      </c>
    </row>
    <row r="663" spans="1:281" ht="102" thickBot="1">
      <c r="F663" s="52" t="s">
        <v>2081</v>
      </c>
      <c r="U663" s="52" t="s">
        <v>5446</v>
      </c>
      <c r="AE663" s="51" t="s">
        <v>782</v>
      </c>
      <c r="AF663"/>
      <c r="AG663"/>
      <c r="AH663"/>
      <c r="AI663"/>
      <c r="AJ663" s="52" t="s">
        <v>770</v>
      </c>
      <c r="AO663" s="52" t="s">
        <v>693</v>
      </c>
      <c r="AT663" s="51" t="s">
        <v>782</v>
      </c>
      <c r="BD663" s="70" t="s">
        <v>6988</v>
      </c>
      <c r="BE663" s="70">
        <v>0</v>
      </c>
      <c r="BF663" s="70">
        <v>0</v>
      </c>
      <c r="BS663" s="52" t="s">
        <v>8054</v>
      </c>
      <c r="CM663" s="51" t="s">
        <v>826</v>
      </c>
      <c r="CW663" s="52" t="s">
        <v>777</v>
      </c>
      <c r="DV663" s="52" t="s">
        <v>709</v>
      </c>
      <c r="EA663" s="51" t="s">
        <v>707</v>
      </c>
      <c r="EK663" s="52" t="s">
        <v>795</v>
      </c>
      <c r="EP663" s="51" t="s">
        <v>98</v>
      </c>
      <c r="EU663" s="52" t="s">
        <v>3210</v>
      </c>
      <c r="EZ663" s="52" t="s">
        <v>112</v>
      </c>
      <c r="GN663" s="51" t="s">
        <v>184</v>
      </c>
      <c r="GS663" s="51" t="s">
        <v>799</v>
      </c>
      <c r="HC663" s="52" t="s">
        <v>10367</v>
      </c>
      <c r="HH663" s="52" t="s">
        <v>72</v>
      </c>
      <c r="HM663" s="50" t="s">
        <v>738</v>
      </c>
      <c r="HR663" s="51" t="s">
        <v>784</v>
      </c>
      <c r="HW663" s="51" t="s">
        <v>749</v>
      </c>
      <c r="IQ663" s="51" t="s">
        <v>1653</v>
      </c>
      <c r="IV663" s="908"/>
      <c r="IW663" s="908"/>
      <c r="IX663" s="908"/>
      <c r="IY663" s="86" t="s">
        <v>11229</v>
      </c>
      <c r="JB663" s="50" t="s">
        <v>740</v>
      </c>
      <c r="JU663" s="52">
        <v>70</v>
      </c>
    </row>
    <row r="664" spans="1:281" ht="17" thickBot="1">
      <c r="A664" s="51" t="s">
        <v>683</v>
      </c>
      <c r="F664" s="68"/>
      <c r="K664" s="51" t="s">
        <v>716</v>
      </c>
      <c r="P664" s="50" t="s">
        <v>798</v>
      </c>
      <c r="AE664" s="52" t="s">
        <v>800</v>
      </c>
      <c r="AF664"/>
      <c r="AG664"/>
      <c r="AH664"/>
      <c r="AI664"/>
      <c r="AO664" s="52" t="s">
        <v>684</v>
      </c>
      <c r="AT664" s="52" t="s">
        <v>1665</v>
      </c>
      <c r="BD664" s="71" t="s">
        <v>6989</v>
      </c>
      <c r="BE664" s="71">
        <v>3.19</v>
      </c>
      <c r="BF664" s="71">
        <v>0.97</v>
      </c>
      <c r="BI664" s="51" t="s">
        <v>784</v>
      </c>
      <c r="BN664" s="51" t="s">
        <v>790</v>
      </c>
      <c r="CM664" s="52" t="s">
        <v>8502</v>
      </c>
      <c r="CW664" s="52" t="s">
        <v>778</v>
      </c>
      <c r="DL664" s="51" t="s">
        <v>825</v>
      </c>
      <c r="DQ664" s="51" t="s">
        <v>710</v>
      </c>
      <c r="EA664" s="52" t="s">
        <v>720</v>
      </c>
      <c r="EU664" s="52" t="s">
        <v>3211</v>
      </c>
      <c r="FJ664" s="50" t="s">
        <v>738</v>
      </c>
      <c r="FT664" s="51" t="s">
        <v>781</v>
      </c>
      <c r="FY664" s="51" t="s">
        <v>710</v>
      </c>
      <c r="GD664" s="51" t="s">
        <v>184</v>
      </c>
      <c r="GN664" s="52" t="s">
        <v>236</v>
      </c>
      <c r="HR664" s="52" t="s">
        <v>2090</v>
      </c>
      <c r="HW664" s="52">
        <v>0</v>
      </c>
      <c r="IQ664" s="52" t="s">
        <v>11062</v>
      </c>
      <c r="IV664" s="50" t="s">
        <v>737</v>
      </c>
    </row>
    <row r="665" spans="1:281" ht="24.5" thickBot="1">
      <c r="A665" s="52" t="s">
        <v>684</v>
      </c>
      <c r="F665" s="52" t="s">
        <v>2082</v>
      </c>
      <c r="K665" s="52" t="s">
        <v>717</v>
      </c>
      <c r="U665" s="51" t="s">
        <v>716</v>
      </c>
      <c r="Z665" s="50" t="s">
        <v>845</v>
      </c>
      <c r="AE665"/>
      <c r="AF665"/>
      <c r="AG665"/>
      <c r="AH665"/>
      <c r="AI665"/>
      <c r="AO665" s="52" t="s">
        <v>690</v>
      </c>
      <c r="BD665" s="70" t="s">
        <v>6990</v>
      </c>
      <c r="BE665" s="70">
        <v>7.88</v>
      </c>
      <c r="BF665" s="70">
        <v>2.4</v>
      </c>
      <c r="BI665" s="52" t="s">
        <v>2090</v>
      </c>
      <c r="BN665" s="52" t="s">
        <v>7790</v>
      </c>
      <c r="BS665" s="51" t="s">
        <v>826</v>
      </c>
      <c r="DL665" s="52" t="s">
        <v>8934</v>
      </c>
      <c r="DQ665" s="52" t="s">
        <v>711</v>
      </c>
      <c r="DV665" s="51" t="s">
        <v>710</v>
      </c>
      <c r="EK665" s="51" t="s">
        <v>786</v>
      </c>
      <c r="EU665" s="52" t="s">
        <v>3212</v>
      </c>
      <c r="EZ665" s="50" t="s">
        <v>5273</v>
      </c>
      <c r="FE665" s="51" t="s">
        <v>741</v>
      </c>
      <c r="FY665" s="52" t="s">
        <v>171</v>
      </c>
      <c r="GD665" s="52" t="s">
        <v>185</v>
      </c>
      <c r="GS665" s="51" t="s">
        <v>782</v>
      </c>
      <c r="HC665" s="51" t="s">
        <v>1652</v>
      </c>
      <c r="HH665" s="51" t="s">
        <v>708</v>
      </c>
      <c r="HR665" s="52" t="s">
        <v>2465</v>
      </c>
      <c r="JU665" s="51" t="s">
        <v>787</v>
      </c>
    </row>
    <row r="666" spans="1:281" ht="17" thickBot="1">
      <c r="U666" s="52" t="s">
        <v>1341</v>
      </c>
      <c r="AE666" s="51" t="s">
        <v>784</v>
      </c>
      <c r="AF666"/>
      <c r="AG666"/>
      <c r="AH666"/>
      <c r="AI666"/>
      <c r="AT666" s="51" t="s">
        <v>784</v>
      </c>
      <c r="BD666" s="71" t="s">
        <v>6991</v>
      </c>
      <c r="BE666" s="71">
        <v>3.89</v>
      </c>
      <c r="BF666" s="71">
        <v>1.18</v>
      </c>
      <c r="BI666" s="52" t="s">
        <v>7657</v>
      </c>
      <c r="BS666" s="52" t="s">
        <v>8055</v>
      </c>
      <c r="CW666" s="50" t="s">
        <v>780</v>
      </c>
      <c r="DV666" s="52" t="s">
        <v>711</v>
      </c>
      <c r="EA666" s="51" t="s">
        <v>708</v>
      </c>
      <c r="EK666" s="52">
        <v>1</v>
      </c>
      <c r="EU666" s="52" t="s">
        <v>3213</v>
      </c>
      <c r="FE666" s="52" t="s">
        <v>2080</v>
      </c>
      <c r="FT666" s="51" t="s">
        <v>782</v>
      </c>
      <c r="GI666" s="50" t="s">
        <v>725</v>
      </c>
      <c r="GN666" s="51" t="s">
        <v>732</v>
      </c>
      <c r="GS666" s="52" t="s">
        <v>1665</v>
      </c>
      <c r="HH666" s="52" t="s">
        <v>709</v>
      </c>
      <c r="HM666" s="51" t="s">
        <v>739</v>
      </c>
      <c r="HW666" s="51" t="s">
        <v>750</v>
      </c>
      <c r="IQ666" s="51" t="s">
        <v>1655</v>
      </c>
      <c r="JB666" s="51" t="s">
        <v>741</v>
      </c>
      <c r="JU666" s="52">
        <v>70</v>
      </c>
    </row>
    <row r="667" spans="1:281" ht="17" thickBot="1">
      <c r="A667" s="51" t="s">
        <v>685</v>
      </c>
      <c r="F667" s="50" t="s">
        <v>755</v>
      </c>
      <c r="K667" s="51" t="s">
        <v>718</v>
      </c>
      <c r="P667" s="51" t="s">
        <v>799</v>
      </c>
      <c r="AE667" s="52" t="s">
        <v>801</v>
      </c>
      <c r="AF667"/>
      <c r="AG667"/>
      <c r="AH667"/>
      <c r="AI667"/>
      <c r="AJ667" s="51" t="s">
        <v>759</v>
      </c>
      <c r="AO667" s="51" t="s">
        <v>685</v>
      </c>
      <c r="AT667" s="52" t="s">
        <v>2094</v>
      </c>
      <c r="BD667" s="70" t="s">
        <v>6992</v>
      </c>
      <c r="BE667" s="70">
        <v>0.52</v>
      </c>
      <c r="BF667" s="70">
        <v>0.16</v>
      </c>
      <c r="DL667" s="51" t="s">
        <v>826</v>
      </c>
      <c r="DQ667" s="51" t="s">
        <v>712</v>
      </c>
      <c r="EA667" s="52" t="s">
        <v>709</v>
      </c>
      <c r="EP667" s="51" t="s">
        <v>782</v>
      </c>
      <c r="EU667" s="52" t="s">
        <v>3214</v>
      </c>
      <c r="FE667" s="52" t="s">
        <v>2825</v>
      </c>
      <c r="FJ667" s="51" t="s">
        <v>739</v>
      </c>
      <c r="FT667" s="52" t="s">
        <v>794</v>
      </c>
      <c r="FY667" s="51" t="s">
        <v>712</v>
      </c>
      <c r="GD667" s="51" t="s">
        <v>732</v>
      </c>
      <c r="GN667" s="52" t="s">
        <v>3591</v>
      </c>
      <c r="HC667" s="51" t="s">
        <v>1653</v>
      </c>
      <c r="HM667" s="52" t="s">
        <v>132</v>
      </c>
      <c r="HR667" s="51" t="s">
        <v>786</v>
      </c>
      <c r="HW667" s="52">
        <v>34896</v>
      </c>
      <c r="IQ667" s="52" t="s">
        <v>1656</v>
      </c>
      <c r="IV667" s="50" t="s">
        <v>738</v>
      </c>
      <c r="JB667" s="52" t="s">
        <v>742</v>
      </c>
    </row>
    <row r="668" spans="1:281" ht="17" thickBot="1">
      <c r="A668" s="52" t="s">
        <v>691</v>
      </c>
      <c r="K668" s="52">
        <v>100</v>
      </c>
      <c r="U668" s="51" t="s">
        <v>718</v>
      </c>
      <c r="Z668" s="50" t="s">
        <v>846</v>
      </c>
      <c r="AE668"/>
      <c r="AF668"/>
      <c r="AG668"/>
      <c r="AH668"/>
      <c r="AI668"/>
      <c r="AJ668" s="52" t="s">
        <v>760</v>
      </c>
      <c r="AO668" s="52" t="s">
        <v>691</v>
      </c>
      <c r="BD668" s="71" t="s">
        <v>6993</v>
      </c>
      <c r="BE668" s="71">
        <v>38.42</v>
      </c>
      <c r="BF668" s="71">
        <v>11.69</v>
      </c>
      <c r="BI668" s="51" t="s">
        <v>786</v>
      </c>
      <c r="CM668" s="51" t="s">
        <v>822</v>
      </c>
      <c r="DL668" s="52" t="s">
        <v>8935</v>
      </c>
      <c r="DQ668" s="52" t="s">
        <v>1337</v>
      </c>
      <c r="DV668" s="51" t="s">
        <v>712</v>
      </c>
      <c r="EK668" s="51" t="s">
        <v>787</v>
      </c>
      <c r="EP668" s="52" t="s">
        <v>794</v>
      </c>
      <c r="EU668" s="68"/>
      <c r="EZ668" s="51" t="s">
        <v>5274</v>
      </c>
      <c r="FE668" s="52" t="s">
        <v>4517</v>
      </c>
      <c r="FJ668" s="52" t="s">
        <v>132</v>
      </c>
      <c r="FY668" s="52" t="s">
        <v>171</v>
      </c>
      <c r="GD668" s="52" t="s">
        <v>5639</v>
      </c>
      <c r="GS668" s="51" t="s">
        <v>784</v>
      </c>
      <c r="HC668" s="52" t="s">
        <v>10368</v>
      </c>
      <c r="HH668" s="51" t="s">
        <v>710</v>
      </c>
      <c r="HR668" s="52">
        <v>50</v>
      </c>
      <c r="JU668" s="51" t="s">
        <v>788</v>
      </c>
    </row>
    <row r="669" spans="1:281" ht="24.5" thickBot="1">
      <c r="K669" s="74" t="s">
        <v>2998</v>
      </c>
      <c r="P669" s="51" t="s">
        <v>782</v>
      </c>
      <c r="U669" s="52">
        <v>100</v>
      </c>
      <c r="AE669" s="51" t="s">
        <v>802</v>
      </c>
      <c r="AF669"/>
      <c r="AG669"/>
      <c r="AH669"/>
      <c r="AI669"/>
      <c r="AT669" s="51" t="s">
        <v>802</v>
      </c>
      <c r="BD669" s="70" t="s">
        <v>6994</v>
      </c>
      <c r="BE669" s="70">
        <v>37.770000000000003</v>
      </c>
      <c r="BF669" s="70">
        <v>11.49</v>
      </c>
      <c r="BI669" s="52">
        <v>100</v>
      </c>
      <c r="BN669" s="50" t="s">
        <v>804</v>
      </c>
      <c r="CM669" s="52" t="s">
        <v>8503</v>
      </c>
      <c r="CW669" s="51" t="s">
        <v>781</v>
      </c>
      <c r="DV669" s="52" t="s">
        <v>1337</v>
      </c>
      <c r="EA669" s="51" t="s">
        <v>710</v>
      </c>
      <c r="EK669" s="52">
        <v>57</v>
      </c>
      <c r="EU669" s="96" t="s">
        <v>3215</v>
      </c>
      <c r="EZ669" s="52" t="s">
        <v>1430</v>
      </c>
      <c r="FT669" s="51" t="s">
        <v>784</v>
      </c>
      <c r="GI669" s="51" t="s">
        <v>726</v>
      </c>
      <c r="GS669" s="52" t="s">
        <v>1666</v>
      </c>
      <c r="HH669" s="52" t="s">
        <v>711</v>
      </c>
      <c r="HM669" s="50" t="s">
        <v>740</v>
      </c>
      <c r="HW669" s="51" t="s">
        <v>751</v>
      </c>
      <c r="IQ669" s="83" t="s">
        <v>11063</v>
      </c>
      <c r="JB669" s="50" t="s">
        <v>743</v>
      </c>
      <c r="JU669" s="52">
        <v>0</v>
      </c>
    </row>
    <row r="670" spans="1:281" ht="24.5" thickBot="1">
      <c r="A670" s="51" t="s">
        <v>687</v>
      </c>
      <c r="F670" s="51" t="s">
        <v>756</v>
      </c>
      <c r="P670" s="52" t="s">
        <v>800</v>
      </c>
      <c r="AE670" s="52">
        <v>100</v>
      </c>
      <c r="AF670"/>
      <c r="AG670"/>
      <c r="AH670"/>
      <c r="AI670"/>
      <c r="AJ670" s="51" t="s">
        <v>761</v>
      </c>
      <c r="AO670" s="51" t="s">
        <v>687</v>
      </c>
      <c r="AT670" s="52">
        <v>100</v>
      </c>
      <c r="BD670" s="71" t="s">
        <v>6995</v>
      </c>
      <c r="BE670" s="71">
        <v>66.22</v>
      </c>
      <c r="BF670" s="71">
        <v>20.14</v>
      </c>
      <c r="BS670" s="50" t="s">
        <v>2566</v>
      </c>
      <c r="DQ670" s="51" t="s">
        <v>714</v>
      </c>
      <c r="EA670" s="52" t="s">
        <v>711</v>
      </c>
      <c r="EP670" s="51" t="s">
        <v>784</v>
      </c>
      <c r="EU670" s="52" t="s">
        <v>3216</v>
      </c>
      <c r="EZ670" s="52" t="s">
        <v>9045</v>
      </c>
      <c r="FE670" s="50" t="s">
        <v>743</v>
      </c>
      <c r="FJ670" s="50" t="s">
        <v>740</v>
      </c>
      <c r="FT670" s="52" t="s">
        <v>2090</v>
      </c>
      <c r="FY670" s="51" t="s">
        <v>714</v>
      </c>
      <c r="GI670" s="52" t="s">
        <v>132</v>
      </c>
      <c r="HC670" s="51" t="s">
        <v>1655</v>
      </c>
      <c r="HR670" s="51" t="s">
        <v>787</v>
      </c>
      <c r="HW670" s="52" t="s">
        <v>752</v>
      </c>
      <c r="IQ670" s="51" t="s">
        <v>1660</v>
      </c>
      <c r="IV670" s="51" t="s">
        <v>739</v>
      </c>
    </row>
    <row r="671" spans="1:281" ht="15" thickBot="1">
      <c r="A671" s="52">
        <v>87570</v>
      </c>
      <c r="F671" s="52" t="s">
        <v>132</v>
      </c>
      <c r="Z671" s="51" t="s">
        <v>847</v>
      </c>
      <c r="AE671"/>
      <c r="AF671"/>
      <c r="AG671"/>
      <c r="AH671"/>
      <c r="AI671"/>
      <c r="AJ671" s="52" t="s">
        <v>6222</v>
      </c>
      <c r="AO671" s="52">
        <v>80.989999999999995</v>
      </c>
      <c r="BD671" s="70" t="s">
        <v>6996</v>
      </c>
      <c r="BE671" s="70">
        <v>8.86</v>
      </c>
      <c r="BF671" s="70">
        <v>2.69</v>
      </c>
      <c r="BI671" s="51" t="s">
        <v>787</v>
      </c>
      <c r="CM671" s="51" t="s">
        <v>823</v>
      </c>
      <c r="CW671" s="51" t="s">
        <v>782</v>
      </c>
      <c r="DQ671" s="52" t="s">
        <v>1338</v>
      </c>
      <c r="DV671" s="51" t="s">
        <v>714</v>
      </c>
      <c r="EK671" s="51" t="s">
        <v>788</v>
      </c>
      <c r="EP671" s="52" t="s">
        <v>2090</v>
      </c>
      <c r="EU671" s="52" t="s">
        <v>3217</v>
      </c>
      <c r="GN671" s="51" t="s">
        <v>1012</v>
      </c>
      <c r="GS671" s="51" t="s">
        <v>802</v>
      </c>
      <c r="HC671" s="52" t="s">
        <v>1656</v>
      </c>
      <c r="HH671" s="51" t="s">
        <v>712</v>
      </c>
      <c r="HR671" s="52">
        <v>22</v>
      </c>
      <c r="IQ671" s="52" t="s">
        <v>11064</v>
      </c>
      <c r="IV671" s="52" t="s">
        <v>4924</v>
      </c>
      <c r="JU671" s="51" t="s">
        <v>789</v>
      </c>
    </row>
    <row r="672" spans="1:281" ht="17" thickBot="1">
      <c r="P672" s="51" t="s">
        <v>784</v>
      </c>
      <c r="Z672" s="81" t="s">
        <v>4148</v>
      </c>
      <c r="AE672" s="51" t="s">
        <v>788</v>
      </c>
      <c r="AF672"/>
      <c r="AG672"/>
      <c r="AH672"/>
      <c r="AI672"/>
      <c r="AT672" s="51" t="s">
        <v>788</v>
      </c>
      <c r="BD672" s="71" t="s">
        <v>6997</v>
      </c>
      <c r="BE672" s="71">
        <v>2</v>
      </c>
      <c r="BF672" s="71">
        <v>0.61</v>
      </c>
      <c r="BI672" s="52">
        <v>100</v>
      </c>
      <c r="BN672" s="51" t="s">
        <v>805</v>
      </c>
      <c r="CM672" s="52" t="s">
        <v>824</v>
      </c>
      <c r="CW672" s="52" t="s">
        <v>783</v>
      </c>
      <c r="DL672" s="50" t="s">
        <v>827</v>
      </c>
      <c r="DQ672" s="74" t="s">
        <v>1339</v>
      </c>
      <c r="DV672" s="74" t="s">
        <v>1622</v>
      </c>
      <c r="EA672" s="51" t="s">
        <v>712</v>
      </c>
      <c r="EK672" s="52">
        <v>14</v>
      </c>
      <c r="EU672" s="52" t="s">
        <v>3218</v>
      </c>
      <c r="EZ672" s="50" t="s">
        <v>829</v>
      </c>
      <c r="FT672" s="51" t="s">
        <v>786</v>
      </c>
      <c r="FY672" s="51" t="s">
        <v>715</v>
      </c>
      <c r="GD672" s="50" t="s">
        <v>698</v>
      </c>
      <c r="GI672" s="50" t="s">
        <v>727</v>
      </c>
      <c r="GN672" s="52" t="s">
        <v>3051</v>
      </c>
      <c r="GS672" s="52">
        <v>100</v>
      </c>
      <c r="HH672" s="52" t="s">
        <v>713</v>
      </c>
      <c r="HM672" s="51" t="s">
        <v>741</v>
      </c>
      <c r="HW672" s="51" t="s">
        <v>98</v>
      </c>
      <c r="JB672" s="51" t="s">
        <v>744</v>
      </c>
      <c r="JU672" s="52" t="s">
        <v>11549</v>
      </c>
    </row>
    <row r="673" spans="1:281" ht="17" thickBot="1">
      <c r="A673" s="51" t="s">
        <v>688</v>
      </c>
      <c r="F673" s="50" t="s">
        <v>757</v>
      </c>
      <c r="K673" s="50" t="s">
        <v>721</v>
      </c>
      <c r="P673" s="52" t="s">
        <v>801</v>
      </c>
      <c r="U673" s="51" t="s">
        <v>707</v>
      </c>
      <c r="Z673" s="52" t="s">
        <v>4149</v>
      </c>
      <c r="AE673" s="52">
        <v>19.600000000000001</v>
      </c>
      <c r="AF673"/>
      <c r="AG673"/>
      <c r="AH673"/>
      <c r="AI673"/>
      <c r="AJ673" s="51" t="s">
        <v>763</v>
      </c>
      <c r="AO673" s="51" t="s">
        <v>688</v>
      </c>
      <c r="AT673" s="52">
        <v>100</v>
      </c>
      <c r="BD673" s="70" t="s">
        <v>6998</v>
      </c>
      <c r="BE673" s="70">
        <v>10.77</v>
      </c>
      <c r="BF673" s="70">
        <v>3.27</v>
      </c>
      <c r="BN673" s="52" t="s">
        <v>7789</v>
      </c>
      <c r="BS673" s="51" t="s">
        <v>2567</v>
      </c>
      <c r="EA673" s="52" t="s">
        <v>713</v>
      </c>
      <c r="EP673" s="51" t="s">
        <v>786</v>
      </c>
      <c r="EU673" s="52" t="s">
        <v>3219</v>
      </c>
      <c r="FE673" s="51" t="s">
        <v>744</v>
      </c>
      <c r="FJ673" s="51" t="s">
        <v>741</v>
      </c>
      <c r="FT673" s="52">
        <v>9.6</v>
      </c>
      <c r="HC673" s="51" t="s">
        <v>1660</v>
      </c>
      <c r="HM673" s="52" t="s">
        <v>3960</v>
      </c>
      <c r="HR673" s="51" t="s">
        <v>788</v>
      </c>
      <c r="HW673" s="52" t="s">
        <v>5789</v>
      </c>
      <c r="IV673" s="50" t="s">
        <v>753</v>
      </c>
    </row>
    <row r="674" spans="1:281" ht="16.5" thickBot="1">
      <c r="A674" s="52">
        <v>0</v>
      </c>
      <c r="U674" s="52" t="s">
        <v>719</v>
      </c>
      <c r="Z674" s="68"/>
      <c r="AE674"/>
      <c r="AF674"/>
      <c r="AG674"/>
      <c r="AH674"/>
      <c r="AI674"/>
      <c r="AJ674" s="52" t="s">
        <v>6223</v>
      </c>
      <c r="AO674" s="52">
        <v>0.83</v>
      </c>
      <c r="BD674" s="71" t="s">
        <v>6999</v>
      </c>
      <c r="BE674" s="71">
        <v>7.77</v>
      </c>
      <c r="BF674" s="73"/>
      <c r="BI674" s="51" t="s">
        <v>788</v>
      </c>
      <c r="BS674" s="52" t="s">
        <v>132</v>
      </c>
      <c r="CM674" s="51" t="s">
        <v>825</v>
      </c>
      <c r="CW674" s="51" t="s">
        <v>784</v>
      </c>
      <c r="DQ674" s="51" t="s">
        <v>715</v>
      </c>
      <c r="DV674" s="51" t="s">
        <v>715</v>
      </c>
      <c r="EK674" s="51" t="s">
        <v>789</v>
      </c>
      <c r="EP674" s="52">
        <v>0</v>
      </c>
      <c r="EU674" s="68"/>
      <c r="FJ674" s="52" t="s">
        <v>9182</v>
      </c>
      <c r="FY674" s="51" t="s">
        <v>716</v>
      </c>
      <c r="GN674" s="51" t="s">
        <v>2066</v>
      </c>
      <c r="GS674" s="51" t="s">
        <v>788</v>
      </c>
      <c r="HC674" s="52" t="s">
        <v>10369</v>
      </c>
      <c r="HH674" s="51" t="s">
        <v>714</v>
      </c>
      <c r="HR674" s="52">
        <v>20</v>
      </c>
      <c r="JB674" s="51" t="s">
        <v>742</v>
      </c>
      <c r="JU674" s="51" t="s">
        <v>790</v>
      </c>
    </row>
    <row r="675" spans="1:281" ht="17" thickBot="1">
      <c r="P675" s="51" t="s">
        <v>802</v>
      </c>
      <c r="Z675" s="81" t="s">
        <v>4150</v>
      </c>
      <c r="AE675" s="51" t="s">
        <v>803</v>
      </c>
      <c r="AF675"/>
      <c r="AG675"/>
      <c r="AH675"/>
      <c r="AI675"/>
      <c r="AT675" s="51" t="s">
        <v>803</v>
      </c>
      <c r="BD675" s="70" t="s">
        <v>7000</v>
      </c>
      <c r="BE675" s="70">
        <v>110.74</v>
      </c>
      <c r="BF675" s="70">
        <v>33.69</v>
      </c>
      <c r="BI675" s="52">
        <v>79.489999999999995</v>
      </c>
      <c r="BN675" s="50" t="s">
        <v>806</v>
      </c>
      <c r="CM675" s="52" t="s">
        <v>8504</v>
      </c>
      <c r="CW675" s="52" t="s">
        <v>8735</v>
      </c>
      <c r="DL675" s="51" t="s">
        <v>828</v>
      </c>
      <c r="DQ675" s="52" t="s">
        <v>1340</v>
      </c>
      <c r="DV675" s="52" t="s">
        <v>1623</v>
      </c>
      <c r="EA675" s="51" t="s">
        <v>714</v>
      </c>
      <c r="EK675" s="52" t="s">
        <v>3390</v>
      </c>
      <c r="EU675" s="96" t="s">
        <v>3220</v>
      </c>
      <c r="EZ675" s="51" t="s">
        <v>830</v>
      </c>
      <c r="FE675" s="51" t="s">
        <v>2080</v>
      </c>
      <c r="FT675" s="51" t="s">
        <v>787</v>
      </c>
      <c r="FY675" s="52" t="s">
        <v>171</v>
      </c>
      <c r="GD675" s="50" t="s">
        <v>699</v>
      </c>
      <c r="GI675" s="51" t="s">
        <v>728</v>
      </c>
      <c r="GN675" s="52">
        <v>45506</v>
      </c>
      <c r="GS675" s="52">
        <v>90</v>
      </c>
      <c r="HH675" s="74" t="s">
        <v>9786</v>
      </c>
      <c r="HM675" s="83" t="s">
        <v>4731</v>
      </c>
      <c r="HW675" s="50" t="s">
        <v>753</v>
      </c>
      <c r="IQ675" s="50" t="s">
        <v>774</v>
      </c>
      <c r="JU675" s="52" t="s">
        <v>11550</v>
      </c>
    </row>
    <row r="676" spans="1:281" ht="17" thickBot="1">
      <c r="A676" s="51" t="s">
        <v>98</v>
      </c>
      <c r="F676" s="51" t="s">
        <v>758</v>
      </c>
      <c r="K676" s="51" t="s">
        <v>722</v>
      </c>
      <c r="P676" s="52">
        <v>0.14000000000000001</v>
      </c>
      <c r="U676" s="51" t="s">
        <v>708</v>
      </c>
      <c r="Z676" s="52" t="s">
        <v>4151</v>
      </c>
      <c r="AE676" s="52" t="s">
        <v>6047</v>
      </c>
      <c r="AF676"/>
      <c r="AG676"/>
      <c r="AH676"/>
      <c r="AI676"/>
      <c r="AJ676" s="51" t="s">
        <v>764</v>
      </c>
      <c r="AO676" s="51" t="s">
        <v>98</v>
      </c>
      <c r="AT676" s="52" t="s">
        <v>6432</v>
      </c>
      <c r="BD676" s="71" t="s">
        <v>7001</v>
      </c>
      <c r="BE676" s="71">
        <v>92.32</v>
      </c>
      <c r="BF676" s="71">
        <v>28.08</v>
      </c>
      <c r="BS676" s="50" t="s">
        <v>827</v>
      </c>
      <c r="DL676" s="52" t="s">
        <v>8936</v>
      </c>
      <c r="EA676" s="74" t="s">
        <v>3830</v>
      </c>
      <c r="EP676" s="51" t="s">
        <v>787</v>
      </c>
      <c r="EU676" s="52" t="s">
        <v>3221</v>
      </c>
      <c r="FJ676" s="50" t="s">
        <v>2826</v>
      </c>
      <c r="FT676" s="52">
        <v>80</v>
      </c>
      <c r="GI676" s="918" t="s">
        <v>9790</v>
      </c>
      <c r="GJ676" s="919"/>
      <c r="GK676" s="919"/>
      <c r="GL676" s="919"/>
      <c r="HM676" s="50" t="s">
        <v>743</v>
      </c>
      <c r="HR676" s="51" t="s">
        <v>789</v>
      </c>
      <c r="IV676" s="51" t="s">
        <v>754</v>
      </c>
      <c r="JB676" s="51" t="s">
        <v>745</v>
      </c>
    </row>
    <row r="677" spans="1:281" ht="16.5" thickBot="1">
      <c r="A677" s="52" t="s">
        <v>2416</v>
      </c>
      <c r="U677" s="52" t="s">
        <v>709</v>
      </c>
      <c r="AE677"/>
      <c r="AF677"/>
      <c r="AG677"/>
      <c r="AH677"/>
      <c r="AI677"/>
      <c r="AJ677" s="52" t="s">
        <v>2437</v>
      </c>
      <c r="AO677" s="52" t="s">
        <v>12231</v>
      </c>
      <c r="BD677" s="70" t="s">
        <v>7002</v>
      </c>
      <c r="BE677" s="70">
        <v>0.53</v>
      </c>
      <c r="BF677" s="70">
        <v>0.16</v>
      </c>
      <c r="BI677" s="51" t="s">
        <v>789</v>
      </c>
      <c r="CM677" s="51" t="s">
        <v>826</v>
      </c>
      <c r="CW677" s="51" t="s">
        <v>786</v>
      </c>
      <c r="DL677" s="52" t="s">
        <v>8937</v>
      </c>
      <c r="DQ677" s="51" t="s">
        <v>716</v>
      </c>
      <c r="DV677" s="51" t="s">
        <v>716</v>
      </c>
      <c r="EK677" s="51" t="s">
        <v>790</v>
      </c>
      <c r="EP677" s="52">
        <v>97</v>
      </c>
      <c r="EZ677" s="51" t="s">
        <v>831</v>
      </c>
      <c r="FE677" s="51" t="s">
        <v>745</v>
      </c>
      <c r="FY677" s="51" t="s">
        <v>718</v>
      </c>
      <c r="GI677" s="916" t="s">
        <v>9786</v>
      </c>
      <c r="GJ677" s="917"/>
      <c r="GK677" s="917"/>
      <c r="GL677" s="917"/>
      <c r="GN677" s="51" t="s">
        <v>2067</v>
      </c>
      <c r="GS677" s="51" t="s">
        <v>803</v>
      </c>
      <c r="HH677" s="51" t="s">
        <v>715</v>
      </c>
      <c r="HR677" s="52" t="s">
        <v>10695</v>
      </c>
      <c r="IV677" s="52" t="s">
        <v>11233</v>
      </c>
      <c r="JB677" s="52">
        <v>0.5</v>
      </c>
      <c r="JU677" s="51" t="s">
        <v>98</v>
      </c>
    </row>
    <row r="678" spans="1:281" ht="46.5" thickBot="1">
      <c r="F678" s="51" t="s">
        <v>759</v>
      </c>
      <c r="K678" s="51" t="s">
        <v>707</v>
      </c>
      <c r="P678" s="51" t="s">
        <v>788</v>
      </c>
      <c r="Z678" s="50" t="s">
        <v>848</v>
      </c>
      <c r="AE678" s="51" t="s">
        <v>790</v>
      </c>
      <c r="AF678"/>
      <c r="AG678"/>
      <c r="AH678"/>
      <c r="AI678"/>
      <c r="AT678" s="51" t="s">
        <v>790</v>
      </c>
      <c r="BD678" s="71" t="s">
        <v>7003</v>
      </c>
      <c r="BE678" s="71">
        <v>0.92</v>
      </c>
      <c r="BF678" s="71">
        <v>0.28000000000000003</v>
      </c>
      <c r="BI678" s="52" t="s">
        <v>7658</v>
      </c>
      <c r="BN678" s="51" t="s">
        <v>807</v>
      </c>
      <c r="CM678" s="52" t="s">
        <v>8505</v>
      </c>
      <c r="CW678" s="52">
        <v>100</v>
      </c>
      <c r="DL678" s="52" t="s">
        <v>8938</v>
      </c>
      <c r="DQ678" s="52" t="s">
        <v>1341</v>
      </c>
      <c r="DV678" s="52" t="s">
        <v>717</v>
      </c>
      <c r="EA678" s="51" t="s">
        <v>715</v>
      </c>
      <c r="EK678" s="52" t="s">
        <v>3391</v>
      </c>
      <c r="EU678" s="50" t="s">
        <v>806</v>
      </c>
      <c r="EZ678" s="52" t="s">
        <v>843</v>
      </c>
      <c r="FE678" s="52">
        <v>0</v>
      </c>
      <c r="FT678" s="51" t="s">
        <v>788</v>
      </c>
      <c r="GD678" s="51" t="s">
        <v>700</v>
      </c>
      <c r="GI678" s="69" t="s">
        <v>729</v>
      </c>
      <c r="GJ678" s="69" t="s">
        <v>730</v>
      </c>
      <c r="GK678" s="69" t="s">
        <v>731</v>
      </c>
      <c r="GL678" s="69" t="s">
        <v>732</v>
      </c>
      <c r="GN678" s="52" t="s">
        <v>3592</v>
      </c>
      <c r="GS678" s="52" t="s">
        <v>9975</v>
      </c>
      <c r="HC678" s="50" t="s">
        <v>774</v>
      </c>
      <c r="HH678" s="52" t="s">
        <v>10509</v>
      </c>
      <c r="HW678" s="51" t="s">
        <v>754</v>
      </c>
      <c r="IQ678" s="50" t="s">
        <v>775</v>
      </c>
      <c r="IV678" s="52" t="s">
        <v>11234</v>
      </c>
    </row>
    <row r="679" spans="1:281" ht="192.5" thickBot="1">
      <c r="F679" s="52" t="s">
        <v>760</v>
      </c>
      <c r="K679" s="52" t="s">
        <v>723</v>
      </c>
      <c r="P679" s="52">
        <v>2.68</v>
      </c>
      <c r="U679" s="51" t="s">
        <v>710</v>
      </c>
      <c r="AE679" s="52" t="s">
        <v>6048</v>
      </c>
      <c r="AF679"/>
      <c r="AG679"/>
      <c r="AH679"/>
      <c r="AI679"/>
      <c r="AJ679" s="51" t="s">
        <v>766</v>
      </c>
      <c r="AT679" s="52" t="s">
        <v>6433</v>
      </c>
      <c r="BD679" s="70" t="s">
        <v>7004</v>
      </c>
      <c r="BE679" s="70">
        <v>1.52</v>
      </c>
      <c r="BF679" s="70">
        <v>0.46</v>
      </c>
      <c r="BN679" s="52" t="s">
        <v>808</v>
      </c>
      <c r="BS679" s="51" t="s">
        <v>828</v>
      </c>
      <c r="EA679" s="52" t="s">
        <v>1400</v>
      </c>
      <c r="EP679" s="51" t="s">
        <v>788</v>
      </c>
      <c r="FJ679" s="51" t="s">
        <v>2827</v>
      </c>
      <c r="FT679" s="52">
        <v>0</v>
      </c>
      <c r="GD679" s="69"/>
      <c r="GE679" s="69" t="s">
        <v>701</v>
      </c>
      <c r="GI679" s="902" t="s">
        <v>89</v>
      </c>
      <c r="GJ679" s="902" t="s">
        <v>2074</v>
      </c>
      <c r="GK679" s="902" t="s">
        <v>9788</v>
      </c>
      <c r="GL679" s="120" t="s">
        <v>9789</v>
      </c>
      <c r="HM679" s="51" t="s">
        <v>744</v>
      </c>
      <c r="HR679" s="51" t="s">
        <v>790</v>
      </c>
      <c r="HW679" s="52" t="s">
        <v>5790</v>
      </c>
      <c r="IV679" s="52" t="s">
        <v>11235</v>
      </c>
      <c r="JB679" s="51" t="s">
        <v>746</v>
      </c>
    </row>
    <row r="680" spans="1:281" ht="32.5" thickBot="1">
      <c r="U680" s="52" t="s">
        <v>711</v>
      </c>
      <c r="AE680"/>
      <c r="AF680"/>
      <c r="AG680"/>
      <c r="AH680"/>
      <c r="AI680"/>
      <c r="AJ680" s="52">
        <v>3000</v>
      </c>
      <c r="BD680" s="71" t="s">
        <v>7005</v>
      </c>
      <c r="BE680" s="71">
        <v>0</v>
      </c>
      <c r="BF680" s="71">
        <v>0</v>
      </c>
      <c r="BI680" s="51" t="s">
        <v>790</v>
      </c>
      <c r="BS680" s="52" t="s">
        <v>8056</v>
      </c>
      <c r="CW680" s="51" t="s">
        <v>787</v>
      </c>
      <c r="DL680" s="50" t="s">
        <v>829</v>
      </c>
      <c r="DQ680" s="51" t="s">
        <v>718</v>
      </c>
      <c r="DV680" s="51" t="s">
        <v>718</v>
      </c>
      <c r="EK680" s="51" t="s">
        <v>98</v>
      </c>
      <c r="EP680" s="52">
        <v>0</v>
      </c>
      <c r="EZ680" s="51" t="s">
        <v>833</v>
      </c>
      <c r="FE680" s="51" t="s">
        <v>746</v>
      </c>
      <c r="GD680" s="72" t="s">
        <v>72</v>
      </c>
      <c r="GE680" s="70" t="s">
        <v>702</v>
      </c>
      <c r="GI680" s="904"/>
      <c r="GJ680" s="904"/>
      <c r="GK680" s="904"/>
      <c r="GL680" s="84" t="s">
        <v>9790</v>
      </c>
      <c r="GN680" s="51" t="s">
        <v>2069</v>
      </c>
      <c r="GS680" s="51" t="s">
        <v>790</v>
      </c>
      <c r="HH680" s="51" t="s">
        <v>716</v>
      </c>
      <c r="HR680" s="52" t="s">
        <v>10696</v>
      </c>
      <c r="IV680" s="52" t="s">
        <v>11236</v>
      </c>
      <c r="JB680" s="52" t="s">
        <v>95</v>
      </c>
    </row>
    <row r="681" spans="1:281" ht="58" thickBot="1">
      <c r="A681" s="51" t="s">
        <v>681</v>
      </c>
      <c r="F681" s="51" t="s">
        <v>761</v>
      </c>
      <c r="K681" s="51" t="s">
        <v>708</v>
      </c>
      <c r="P681" s="51" t="s">
        <v>803</v>
      </c>
      <c r="Z681" s="51" t="s">
        <v>849</v>
      </c>
      <c r="AE681"/>
      <c r="AF681"/>
      <c r="AG681"/>
      <c r="AH681"/>
      <c r="AI681"/>
      <c r="AO681" s="50" t="s">
        <v>695</v>
      </c>
      <c r="BD681" s="70" t="s">
        <v>7006</v>
      </c>
      <c r="BE681" s="70">
        <v>0.82</v>
      </c>
      <c r="BF681" s="70">
        <v>0.25</v>
      </c>
      <c r="BI681" s="52" t="s">
        <v>7659</v>
      </c>
      <c r="BN681" s="50" t="s">
        <v>810</v>
      </c>
      <c r="BS681" s="68"/>
      <c r="CW681" s="52">
        <v>100</v>
      </c>
      <c r="DQ681" s="52">
        <v>100</v>
      </c>
      <c r="DV681" s="52">
        <v>100</v>
      </c>
      <c r="EA681" s="51" t="s">
        <v>716</v>
      </c>
      <c r="EK681" s="52" t="s">
        <v>3392</v>
      </c>
      <c r="EU681" s="51" t="s">
        <v>807</v>
      </c>
      <c r="EZ681" s="52" t="s">
        <v>711</v>
      </c>
      <c r="FE681" s="52" t="s">
        <v>168</v>
      </c>
      <c r="FJ681" s="51" t="s">
        <v>9182</v>
      </c>
      <c r="FT681" s="51" t="s">
        <v>789</v>
      </c>
      <c r="FY681" s="51" t="s">
        <v>707</v>
      </c>
      <c r="GD681" s="73" t="s">
        <v>703</v>
      </c>
      <c r="GE681" s="71" t="s">
        <v>702</v>
      </c>
      <c r="GI681" s="907" t="s">
        <v>89</v>
      </c>
      <c r="GJ681" s="907" t="s">
        <v>733</v>
      </c>
      <c r="GK681" s="907" t="s">
        <v>9791</v>
      </c>
      <c r="GL681" s="123" t="s">
        <v>9792</v>
      </c>
      <c r="GS681" s="52" t="s">
        <v>9976</v>
      </c>
      <c r="HC681" s="50" t="s">
        <v>775</v>
      </c>
      <c r="HH681" s="52" t="s">
        <v>717</v>
      </c>
      <c r="HM681" s="51" t="s">
        <v>3960</v>
      </c>
      <c r="HW681" s="50" t="s">
        <v>755</v>
      </c>
      <c r="IQ681" s="51" t="s">
        <v>776</v>
      </c>
      <c r="JU681" s="50" t="s">
        <v>806</v>
      </c>
    </row>
    <row r="682" spans="1:281" ht="35" thickBot="1">
      <c r="A682" s="52" t="s">
        <v>2417</v>
      </c>
      <c r="F682" s="52" t="s">
        <v>2083</v>
      </c>
      <c r="K682" s="52" t="s">
        <v>709</v>
      </c>
      <c r="P682" s="52" t="s">
        <v>4355</v>
      </c>
      <c r="U682" s="51" t="s">
        <v>712</v>
      </c>
      <c r="Z682" s="69"/>
      <c r="AA682" s="69" t="s">
        <v>850</v>
      </c>
      <c r="AB682" s="69" t="s">
        <v>851</v>
      </c>
      <c r="AE682"/>
      <c r="AF682"/>
      <c r="AG682"/>
      <c r="AH682"/>
      <c r="AI682"/>
      <c r="AJ682" s="51" t="s">
        <v>767</v>
      </c>
      <c r="BD682" s="71" t="s">
        <v>7007</v>
      </c>
      <c r="BE682" s="71">
        <v>35.42</v>
      </c>
      <c r="BF682" s="71">
        <v>10.77</v>
      </c>
      <c r="BS682" s="52" t="s">
        <v>8057</v>
      </c>
      <c r="CM682" s="50" t="s">
        <v>2566</v>
      </c>
      <c r="EA682" s="52" t="s">
        <v>717</v>
      </c>
      <c r="EP682" s="51" t="s">
        <v>789</v>
      </c>
      <c r="EU682" s="52" t="s">
        <v>808</v>
      </c>
      <c r="FT682" s="52" t="s">
        <v>9469</v>
      </c>
      <c r="FY682" s="52" t="s">
        <v>171</v>
      </c>
      <c r="GD682" s="72" t="s">
        <v>704</v>
      </c>
      <c r="GE682" s="70" t="s">
        <v>702</v>
      </c>
      <c r="GI682" s="908"/>
      <c r="GJ682" s="908"/>
      <c r="GK682" s="908"/>
      <c r="GL682" s="86" t="s">
        <v>9786</v>
      </c>
      <c r="GN682" s="51" t="s">
        <v>183</v>
      </c>
      <c r="HR682" s="51" t="s">
        <v>98</v>
      </c>
      <c r="IQ682" s="52" t="s">
        <v>777</v>
      </c>
      <c r="IV682" s="50" t="s">
        <v>755</v>
      </c>
      <c r="JB682" s="51" t="s">
        <v>747</v>
      </c>
    </row>
    <row r="683" spans="1:281" ht="56.5" thickBot="1">
      <c r="U683" s="52" t="s">
        <v>1337</v>
      </c>
      <c r="Z683" s="72" t="s">
        <v>101</v>
      </c>
      <c r="AA683" s="70" t="s">
        <v>4152</v>
      </c>
      <c r="AB683" s="70" t="s">
        <v>3674</v>
      </c>
      <c r="AE683" s="50" t="s">
        <v>806</v>
      </c>
      <c r="AF683"/>
      <c r="AG683"/>
      <c r="AH683"/>
      <c r="AI683"/>
      <c r="AJ683" s="52">
        <v>3000</v>
      </c>
      <c r="AT683" s="51" t="s">
        <v>782</v>
      </c>
      <c r="BD683" s="70" t="s">
        <v>7008</v>
      </c>
      <c r="BE683" s="70">
        <v>2.64</v>
      </c>
      <c r="BF683" s="70">
        <v>0.8</v>
      </c>
      <c r="BI683" s="51" t="s">
        <v>98</v>
      </c>
      <c r="CW683" s="51" t="s">
        <v>788</v>
      </c>
      <c r="DL683" s="51" t="s">
        <v>830</v>
      </c>
      <c r="EP683" s="52" t="s">
        <v>2789</v>
      </c>
      <c r="EU683" s="52" t="s">
        <v>809</v>
      </c>
      <c r="EZ683" s="51" t="s">
        <v>835</v>
      </c>
      <c r="FE683" s="51" t="s">
        <v>747</v>
      </c>
      <c r="FJ683" s="51" t="s">
        <v>746</v>
      </c>
      <c r="GD683" s="50" t="s">
        <v>705</v>
      </c>
      <c r="GI683" s="902" t="s">
        <v>89</v>
      </c>
      <c r="GJ683" s="902" t="s">
        <v>734</v>
      </c>
      <c r="GK683" s="902" t="s">
        <v>9791</v>
      </c>
      <c r="GL683" s="120" t="s">
        <v>9793</v>
      </c>
      <c r="GN683" s="52">
        <v>2.3199999999999998</v>
      </c>
      <c r="HH683" s="51" t="s">
        <v>718</v>
      </c>
      <c r="HM683" s="51" t="s">
        <v>745</v>
      </c>
      <c r="IQ683" s="52" t="s">
        <v>778</v>
      </c>
      <c r="JB683" s="52" t="s">
        <v>97</v>
      </c>
    </row>
    <row r="684" spans="1:281" ht="29.5" thickBot="1">
      <c r="A684" s="51" t="s">
        <v>683</v>
      </c>
      <c r="F684" s="51" t="s">
        <v>763</v>
      </c>
      <c r="K684" s="51" t="s">
        <v>710</v>
      </c>
      <c r="P684" s="51" t="s">
        <v>790</v>
      </c>
      <c r="AE684"/>
      <c r="AF684"/>
      <c r="AG684"/>
      <c r="AH684"/>
      <c r="AI684"/>
      <c r="AO684" s="50" t="s">
        <v>696</v>
      </c>
      <c r="AT684" s="52" t="s">
        <v>1665</v>
      </c>
      <c r="BD684" s="71" t="s">
        <v>7009</v>
      </c>
      <c r="BE684" s="71">
        <v>12.85</v>
      </c>
      <c r="BF684" s="71">
        <v>3.91</v>
      </c>
      <c r="BN684" s="51" t="s">
        <v>811</v>
      </c>
      <c r="BS684" s="50" t="s">
        <v>829</v>
      </c>
      <c r="CW684" s="52">
        <v>100</v>
      </c>
      <c r="EA684" s="51" t="s">
        <v>718</v>
      </c>
      <c r="EU684" s="52" t="s">
        <v>2492</v>
      </c>
      <c r="EZ684" s="74" t="s">
        <v>9046</v>
      </c>
      <c r="FE684" s="52" t="s">
        <v>169</v>
      </c>
      <c r="FJ684" s="52" t="s">
        <v>168</v>
      </c>
      <c r="FT684" s="51" t="s">
        <v>790</v>
      </c>
      <c r="FY684" s="51" t="s">
        <v>708</v>
      </c>
      <c r="GI684" s="904"/>
      <c r="GJ684" s="904"/>
      <c r="GK684" s="904"/>
      <c r="GL684" s="84" t="s">
        <v>9786</v>
      </c>
      <c r="HC684" s="51" t="s">
        <v>776</v>
      </c>
      <c r="HH684" s="52">
        <v>72</v>
      </c>
      <c r="HM684" s="52">
        <v>1</v>
      </c>
      <c r="HW684" s="51" t="s">
        <v>756</v>
      </c>
      <c r="IQ684" s="52" t="s">
        <v>779</v>
      </c>
      <c r="JU684" s="51" t="s">
        <v>807</v>
      </c>
    </row>
    <row r="685" spans="1:281" ht="72.5" thickBot="1">
      <c r="A685" s="52" t="s">
        <v>684</v>
      </c>
      <c r="F685" s="52" t="s">
        <v>2084</v>
      </c>
      <c r="K685" s="52" t="s">
        <v>711</v>
      </c>
      <c r="P685" s="52" t="s">
        <v>4356</v>
      </c>
      <c r="U685" s="51" t="s">
        <v>714</v>
      </c>
      <c r="AE685"/>
      <c r="AF685"/>
      <c r="AG685"/>
      <c r="AH685"/>
      <c r="AI685"/>
      <c r="AJ685" s="51" t="s">
        <v>768</v>
      </c>
      <c r="BD685" s="70" t="s">
        <v>7010</v>
      </c>
      <c r="BE685" s="70">
        <v>0</v>
      </c>
      <c r="BF685" s="70">
        <v>0</v>
      </c>
      <c r="BN685" s="69" t="s">
        <v>812</v>
      </c>
      <c r="BO685" s="69" t="s">
        <v>813</v>
      </c>
      <c r="BP685" s="69" t="s">
        <v>784</v>
      </c>
      <c r="BQ685" s="69" t="s">
        <v>814</v>
      </c>
      <c r="CM685" s="51" t="s">
        <v>2567</v>
      </c>
      <c r="DL685" s="51" t="s">
        <v>831</v>
      </c>
      <c r="DQ685" s="50" t="s">
        <v>721</v>
      </c>
      <c r="DV685" s="51" t="s">
        <v>707</v>
      </c>
      <c r="EA685" s="52">
        <v>100</v>
      </c>
      <c r="EK685" s="50" t="s">
        <v>798</v>
      </c>
      <c r="EP685" s="51" t="s">
        <v>790</v>
      </c>
      <c r="EU685" s="52" t="s">
        <v>36</v>
      </c>
      <c r="FT685" s="52" t="s">
        <v>9470</v>
      </c>
      <c r="FY685" s="52" t="s">
        <v>171</v>
      </c>
      <c r="GI685" s="907" t="s">
        <v>618</v>
      </c>
      <c r="GJ685" s="907" t="s">
        <v>3423</v>
      </c>
      <c r="GK685" s="907" t="s">
        <v>9791</v>
      </c>
      <c r="GL685" s="123" t="s">
        <v>9794</v>
      </c>
      <c r="GN685" s="51" t="s">
        <v>184</v>
      </c>
      <c r="GS685" s="51" t="s">
        <v>782</v>
      </c>
      <c r="HC685" s="52" t="s">
        <v>777</v>
      </c>
      <c r="HW685" s="52" t="s">
        <v>132</v>
      </c>
      <c r="IV685" s="51" t="s">
        <v>756</v>
      </c>
      <c r="JB685" s="51" t="s">
        <v>748</v>
      </c>
      <c r="JU685" s="52" t="s">
        <v>809</v>
      </c>
    </row>
    <row r="686" spans="1:281" ht="184.5" thickBot="1">
      <c r="U686" s="74" t="s">
        <v>5444</v>
      </c>
      <c r="AE686" s="51" t="s">
        <v>807</v>
      </c>
      <c r="AF686"/>
      <c r="AG686"/>
      <c r="AH686"/>
      <c r="AI686"/>
      <c r="AJ686" s="52" t="s">
        <v>132</v>
      </c>
      <c r="AT686" s="51" t="s">
        <v>784</v>
      </c>
      <c r="BD686" s="71" t="s">
        <v>7011</v>
      </c>
      <c r="BE686" s="71">
        <v>7.98</v>
      </c>
      <c r="BF686" s="71">
        <v>2.4300000000000002</v>
      </c>
      <c r="BN686" s="70" t="s">
        <v>815</v>
      </c>
      <c r="BO686" s="70" t="s">
        <v>816</v>
      </c>
      <c r="BP686" s="70" t="s">
        <v>7791</v>
      </c>
      <c r="BQ686" s="70" t="s">
        <v>7792</v>
      </c>
      <c r="CM686" s="52" t="s">
        <v>132</v>
      </c>
      <c r="CW686" s="51" t="s">
        <v>789</v>
      </c>
      <c r="DL686" s="52" t="s">
        <v>832</v>
      </c>
      <c r="DV686" s="52" t="s">
        <v>719</v>
      </c>
      <c r="EP686" s="52" t="s">
        <v>2790</v>
      </c>
      <c r="EZ686" s="51" t="s">
        <v>836</v>
      </c>
      <c r="FE686" s="51" t="s">
        <v>748</v>
      </c>
      <c r="FJ686" s="51" t="s">
        <v>747</v>
      </c>
      <c r="GD686" s="51" t="s">
        <v>706</v>
      </c>
      <c r="GI686" s="908"/>
      <c r="GJ686" s="908"/>
      <c r="GK686" s="908"/>
      <c r="GL686" s="86" t="s">
        <v>9786</v>
      </c>
      <c r="GN686" s="52" t="s">
        <v>236</v>
      </c>
      <c r="GS686" s="52" t="s">
        <v>9977</v>
      </c>
      <c r="HC686" s="52" t="s">
        <v>778</v>
      </c>
      <c r="HM686" s="51" t="s">
        <v>746</v>
      </c>
      <c r="HR686" s="50" t="s">
        <v>798</v>
      </c>
      <c r="IQ686" s="50" t="s">
        <v>780</v>
      </c>
      <c r="IV686" s="52" t="s">
        <v>112</v>
      </c>
      <c r="JB686" s="52">
        <v>96040</v>
      </c>
    </row>
    <row r="687" spans="1:281" ht="72.5" thickBot="1">
      <c r="A687" s="51" t="s">
        <v>685</v>
      </c>
      <c r="F687" s="51" t="s">
        <v>764</v>
      </c>
      <c r="K687" s="51" t="s">
        <v>714</v>
      </c>
      <c r="AE687" s="52" t="s">
        <v>808</v>
      </c>
      <c r="AF687"/>
      <c r="AG687"/>
      <c r="AH687"/>
      <c r="AI687"/>
      <c r="AO687" s="51" t="s">
        <v>697</v>
      </c>
      <c r="AT687" s="52" t="s">
        <v>1666</v>
      </c>
      <c r="BD687" s="70" t="s">
        <v>7012</v>
      </c>
      <c r="BE687" s="70">
        <v>4.26</v>
      </c>
      <c r="BF687" s="70">
        <v>1.3</v>
      </c>
      <c r="BI687" s="50" t="s">
        <v>798</v>
      </c>
      <c r="BN687" s="50" t="s">
        <v>827</v>
      </c>
      <c r="BS687" s="51" t="s">
        <v>830</v>
      </c>
      <c r="CW687" s="52" t="s">
        <v>8736</v>
      </c>
      <c r="EU687" s="50" t="s">
        <v>810</v>
      </c>
      <c r="FE687" s="52">
        <v>0</v>
      </c>
      <c r="FJ687" s="52" t="s">
        <v>169</v>
      </c>
      <c r="FT687" s="51" t="s">
        <v>98</v>
      </c>
      <c r="FY687" s="51" t="s">
        <v>710</v>
      </c>
      <c r="GI687" s="902" t="s">
        <v>618</v>
      </c>
      <c r="GJ687" s="902" t="s">
        <v>4121</v>
      </c>
      <c r="GK687" s="902" t="s">
        <v>9791</v>
      </c>
      <c r="GL687" s="120" t="s">
        <v>9795</v>
      </c>
      <c r="HM687" s="52" t="s">
        <v>95</v>
      </c>
      <c r="HW687" s="50" t="s">
        <v>757</v>
      </c>
      <c r="JU687" s="50" t="s">
        <v>818</v>
      </c>
    </row>
    <row r="688" spans="1:281" ht="29.5" thickBot="1">
      <c r="A688" s="52" t="s">
        <v>694</v>
      </c>
      <c r="F688" s="52" t="s">
        <v>2085</v>
      </c>
      <c r="K688" s="74" t="s">
        <v>2998</v>
      </c>
      <c r="U688" s="51" t="s">
        <v>715</v>
      </c>
      <c r="AE688" s="52" t="s">
        <v>809</v>
      </c>
      <c r="AF688"/>
      <c r="AG688"/>
      <c r="AH688"/>
      <c r="AI688"/>
      <c r="AJ688" s="51" t="s">
        <v>769</v>
      </c>
      <c r="BD688" s="71" t="s">
        <v>7013</v>
      </c>
      <c r="BE688" s="71">
        <v>0</v>
      </c>
      <c r="BF688" s="71">
        <v>0</v>
      </c>
      <c r="CM688" s="50" t="s">
        <v>827</v>
      </c>
      <c r="DL688" s="51" t="s">
        <v>833</v>
      </c>
      <c r="DQ688" s="51" t="s">
        <v>722</v>
      </c>
      <c r="DV688" s="51" t="s">
        <v>708</v>
      </c>
      <c r="EK688" s="51" t="s">
        <v>799</v>
      </c>
      <c r="EP688" s="51" t="s">
        <v>98</v>
      </c>
      <c r="EZ688" s="51" t="s">
        <v>837</v>
      </c>
      <c r="FT688" s="52" t="s">
        <v>9471</v>
      </c>
      <c r="FY688" s="52" t="s">
        <v>171</v>
      </c>
      <c r="GD688" s="51" t="s">
        <v>707</v>
      </c>
      <c r="GI688" s="904"/>
      <c r="GJ688" s="904"/>
      <c r="GK688" s="904"/>
      <c r="GL688" s="84" t="s">
        <v>9786</v>
      </c>
      <c r="GN688" s="51" t="s">
        <v>732</v>
      </c>
      <c r="GS688" s="51" t="s">
        <v>784</v>
      </c>
      <c r="HC688" s="50" t="s">
        <v>780</v>
      </c>
      <c r="HH688" s="51" t="s">
        <v>707</v>
      </c>
      <c r="IV688" s="50" t="s">
        <v>771</v>
      </c>
      <c r="JB688" s="51" t="s">
        <v>749</v>
      </c>
    </row>
    <row r="689" spans="1:281" ht="17" thickBot="1">
      <c r="P689" s="51" t="s">
        <v>782</v>
      </c>
      <c r="U689" s="52" t="s">
        <v>5446</v>
      </c>
      <c r="AE689"/>
      <c r="AF689"/>
      <c r="AG689"/>
      <c r="AH689"/>
      <c r="AI689"/>
      <c r="AJ689" s="52" t="s">
        <v>770</v>
      </c>
      <c r="AO689" s="51" t="s">
        <v>1012</v>
      </c>
      <c r="AT689" s="51" t="s">
        <v>802</v>
      </c>
      <c r="BD689" s="70" t="s">
        <v>7014</v>
      </c>
      <c r="BE689" s="70">
        <v>45.79</v>
      </c>
      <c r="BF689" s="70">
        <v>13.93</v>
      </c>
      <c r="BS689" s="51" t="s">
        <v>831</v>
      </c>
      <c r="CW689" s="51" t="s">
        <v>790</v>
      </c>
      <c r="DL689" s="52" t="s">
        <v>711</v>
      </c>
      <c r="DV689" s="52" t="s">
        <v>709</v>
      </c>
      <c r="EA689" s="50" t="s">
        <v>721</v>
      </c>
      <c r="EP689" s="52" t="s">
        <v>2791</v>
      </c>
      <c r="EZ689" s="52" t="s">
        <v>842</v>
      </c>
      <c r="FE689" s="51" t="s">
        <v>749</v>
      </c>
      <c r="FJ689" s="51" t="s">
        <v>2828</v>
      </c>
      <c r="GD689" s="52" t="s">
        <v>72</v>
      </c>
      <c r="GI689" s="50" t="s">
        <v>737</v>
      </c>
      <c r="GN689" s="52" t="s">
        <v>3593</v>
      </c>
      <c r="GS689" s="52" t="s">
        <v>124</v>
      </c>
      <c r="HH689" s="52" t="s">
        <v>719</v>
      </c>
      <c r="HM689" s="51" t="s">
        <v>747</v>
      </c>
      <c r="HR689" s="51" t="s">
        <v>799</v>
      </c>
      <c r="IQ689" s="51" t="s">
        <v>781</v>
      </c>
      <c r="JB689" s="52">
        <v>0</v>
      </c>
    </row>
    <row r="690" spans="1:281" ht="17" thickBot="1">
      <c r="A690" s="51" t="s">
        <v>687</v>
      </c>
      <c r="F690" s="51" t="s">
        <v>766</v>
      </c>
      <c r="K690" s="51" t="s">
        <v>724</v>
      </c>
      <c r="P690" s="52" t="s">
        <v>1665</v>
      </c>
      <c r="AE690" s="50" t="s">
        <v>810</v>
      </c>
      <c r="AF690"/>
      <c r="AG690"/>
      <c r="AH690"/>
      <c r="AI690"/>
      <c r="AO690" s="52" t="s">
        <v>2065</v>
      </c>
      <c r="AT690" s="52">
        <v>28</v>
      </c>
      <c r="BD690" s="71" t="s">
        <v>7015</v>
      </c>
      <c r="BE690" s="71">
        <v>9.8800000000000008</v>
      </c>
      <c r="BF690" s="71">
        <v>3.01</v>
      </c>
      <c r="BI690" s="51" t="s">
        <v>799</v>
      </c>
      <c r="BN690" s="51" t="s">
        <v>828</v>
      </c>
      <c r="BS690" s="52" t="s">
        <v>1679</v>
      </c>
      <c r="CW690" s="52" t="s">
        <v>8737</v>
      </c>
      <c r="DQ690" s="51" t="s">
        <v>707</v>
      </c>
      <c r="EK690" s="51" t="s">
        <v>782</v>
      </c>
      <c r="EU690" s="51" t="s">
        <v>811</v>
      </c>
      <c r="EZ690" s="52" t="s">
        <v>838</v>
      </c>
      <c r="FE690" s="52">
        <v>282</v>
      </c>
      <c r="FJ690" s="52">
        <v>0.02</v>
      </c>
      <c r="FY690" s="51" t="s">
        <v>712</v>
      </c>
      <c r="HM690" s="52" t="s">
        <v>97</v>
      </c>
      <c r="HW690" s="51" t="s">
        <v>758</v>
      </c>
      <c r="JU690" s="51" t="s">
        <v>819</v>
      </c>
    </row>
    <row r="691" spans="1:281" ht="35" thickBot="1">
      <c r="A691" s="52">
        <v>1180</v>
      </c>
      <c r="F691" s="52">
        <v>103255</v>
      </c>
      <c r="K691" s="52" t="s">
        <v>3000</v>
      </c>
      <c r="U691" s="51" t="s">
        <v>716</v>
      </c>
      <c r="AE691"/>
      <c r="AF691"/>
      <c r="AG691"/>
      <c r="AH691"/>
      <c r="AI691"/>
      <c r="BD691" s="70" t="s">
        <v>7016</v>
      </c>
      <c r="BE691" s="70">
        <v>8.5299999999999994</v>
      </c>
      <c r="BF691" s="70">
        <v>2.59</v>
      </c>
      <c r="BN691" s="52" t="s">
        <v>1430</v>
      </c>
      <c r="CM691" s="51" t="s">
        <v>828</v>
      </c>
      <c r="DL691" s="51" t="s">
        <v>835</v>
      </c>
      <c r="DQ691" s="52" t="s">
        <v>723</v>
      </c>
      <c r="DV691" s="51" t="s">
        <v>710</v>
      </c>
      <c r="EK691" s="52" t="s">
        <v>1665</v>
      </c>
      <c r="EU691" s="69" t="s">
        <v>812</v>
      </c>
      <c r="EV691" s="69" t="s">
        <v>813</v>
      </c>
      <c r="EW691" s="69" t="s">
        <v>784</v>
      </c>
      <c r="EX691" s="69" t="s">
        <v>814</v>
      </c>
      <c r="EZ691" s="52" t="s">
        <v>839</v>
      </c>
      <c r="FY691" s="52" t="s">
        <v>171</v>
      </c>
      <c r="GD691" s="51" t="s">
        <v>708</v>
      </c>
      <c r="GS691" s="51" t="s">
        <v>802</v>
      </c>
      <c r="HC691" s="51" t="s">
        <v>781</v>
      </c>
      <c r="HH691" s="51" t="s">
        <v>708</v>
      </c>
      <c r="HR691" s="51" t="s">
        <v>782</v>
      </c>
      <c r="IQ691" s="51" t="s">
        <v>782</v>
      </c>
      <c r="IV691" s="51" t="s">
        <v>772</v>
      </c>
      <c r="JB691" s="51" t="s">
        <v>750</v>
      </c>
      <c r="JU691" s="52" t="s">
        <v>112</v>
      </c>
    </row>
    <row r="692" spans="1:281" ht="304.5" thickBot="1">
      <c r="P692" s="51" t="s">
        <v>784</v>
      </c>
      <c r="U692" s="52" t="s">
        <v>5447</v>
      </c>
      <c r="AE692"/>
      <c r="AF692"/>
      <c r="AG692"/>
      <c r="AH692"/>
      <c r="AI692"/>
      <c r="AO692" s="51" t="s">
        <v>2066</v>
      </c>
      <c r="AT692" s="51" t="s">
        <v>788</v>
      </c>
      <c r="BD692" s="71" t="s">
        <v>7017</v>
      </c>
      <c r="BE692" s="71">
        <v>0.54</v>
      </c>
      <c r="BF692" s="71">
        <v>0.17</v>
      </c>
      <c r="BI692" s="51" t="s">
        <v>782</v>
      </c>
      <c r="BN692" s="52" t="s">
        <v>7793</v>
      </c>
      <c r="BS692" s="51" t="s">
        <v>833</v>
      </c>
      <c r="CM692" s="52" t="s">
        <v>1430</v>
      </c>
      <c r="CW692" s="51" t="s">
        <v>98</v>
      </c>
      <c r="DL692" s="74" t="s">
        <v>8939</v>
      </c>
      <c r="DV692" s="52" t="s">
        <v>711</v>
      </c>
      <c r="EA692" s="51" t="s">
        <v>722</v>
      </c>
      <c r="EU692" s="70" t="s">
        <v>815</v>
      </c>
      <c r="EV692" s="70" t="s">
        <v>816</v>
      </c>
      <c r="EW692" s="70" t="s">
        <v>3222</v>
      </c>
      <c r="EX692" s="70" t="s">
        <v>3223</v>
      </c>
      <c r="EZ692" s="52" t="s">
        <v>840</v>
      </c>
      <c r="FE692" s="51" t="s">
        <v>750</v>
      </c>
      <c r="FJ692" s="51" t="s">
        <v>2829</v>
      </c>
      <c r="FT692" s="51" t="s">
        <v>782</v>
      </c>
      <c r="GD692" s="52" t="s">
        <v>709</v>
      </c>
      <c r="GI692" s="50" t="s">
        <v>738</v>
      </c>
      <c r="GS692" s="52">
        <v>100</v>
      </c>
      <c r="HH692" s="52" t="s">
        <v>709</v>
      </c>
      <c r="HM692" s="51" t="s">
        <v>748</v>
      </c>
      <c r="HR692" s="52" t="s">
        <v>800</v>
      </c>
      <c r="HW692" s="51" t="s">
        <v>759</v>
      </c>
      <c r="IQ692" s="52" t="s">
        <v>794</v>
      </c>
      <c r="IV692" s="52" t="s">
        <v>132</v>
      </c>
      <c r="JB692" s="52">
        <v>63602</v>
      </c>
    </row>
    <row r="693" spans="1:281" ht="280.5" thickBot="1">
      <c r="A693" s="51" t="s">
        <v>688</v>
      </c>
      <c r="F693" s="51" t="s">
        <v>767</v>
      </c>
      <c r="K693" s="51" t="s">
        <v>716</v>
      </c>
      <c r="P693" s="52" t="s">
        <v>2094</v>
      </c>
      <c r="AE693" s="51" t="s">
        <v>811</v>
      </c>
      <c r="AF693"/>
      <c r="AG693"/>
      <c r="AH693"/>
      <c r="AI693"/>
      <c r="AJ693" s="51" t="s">
        <v>759</v>
      </c>
      <c r="AO693" s="52">
        <v>5660216.4400000004</v>
      </c>
      <c r="BD693" s="70" t="s">
        <v>7018</v>
      </c>
      <c r="BE693" s="70">
        <v>25.26</v>
      </c>
      <c r="BF693" s="70">
        <v>7.68</v>
      </c>
      <c r="BI693" s="52" t="s">
        <v>1665</v>
      </c>
      <c r="BS693" s="52" t="s">
        <v>711</v>
      </c>
      <c r="CM693" s="52" t="s">
        <v>8506</v>
      </c>
      <c r="DQ693" s="51" t="s">
        <v>708</v>
      </c>
      <c r="EK693" s="51" t="s">
        <v>784</v>
      </c>
      <c r="EP693" s="50" t="s">
        <v>798</v>
      </c>
      <c r="EU693" s="71" t="s">
        <v>1359</v>
      </c>
      <c r="EV693" s="71" t="s">
        <v>816</v>
      </c>
      <c r="EW693" s="71" t="s">
        <v>3224</v>
      </c>
      <c r="EX693" s="71" t="s">
        <v>3225</v>
      </c>
      <c r="EZ693" s="52" t="s">
        <v>841</v>
      </c>
      <c r="FE693" s="52">
        <v>282</v>
      </c>
      <c r="FJ693" s="52">
        <v>5454225</v>
      </c>
      <c r="FT693" s="52" t="s">
        <v>791</v>
      </c>
      <c r="FY693" s="51" t="s">
        <v>714</v>
      </c>
      <c r="GN693" s="51" t="s">
        <v>1012</v>
      </c>
      <c r="HC693" s="51" t="s">
        <v>782</v>
      </c>
      <c r="HM693" s="52">
        <v>275095</v>
      </c>
      <c r="HW693" s="52" t="s">
        <v>3052</v>
      </c>
      <c r="JU693" s="50" t="s">
        <v>827</v>
      </c>
    </row>
    <row r="694" spans="1:281" ht="256.5" thickBot="1">
      <c r="A694" s="52">
        <v>0</v>
      </c>
      <c r="F694" s="52">
        <v>103255</v>
      </c>
      <c r="K694" s="52" t="s">
        <v>717</v>
      </c>
      <c r="U694" s="51" t="s">
        <v>718</v>
      </c>
      <c r="AE694" s="69" t="s">
        <v>812</v>
      </c>
      <c r="AF694" s="69" t="s">
        <v>813</v>
      </c>
      <c r="AG694" s="69" t="s">
        <v>784</v>
      </c>
      <c r="AH694" s="69" t="s">
        <v>814</v>
      </c>
      <c r="AI694" s="158"/>
      <c r="AJ694" s="52" t="s">
        <v>760</v>
      </c>
      <c r="AT694" s="51" t="s">
        <v>803</v>
      </c>
      <c r="BD694" s="71" t="s">
        <v>7019</v>
      </c>
      <c r="BE694" s="71">
        <v>0</v>
      </c>
      <c r="BF694" s="71">
        <v>0</v>
      </c>
      <c r="BN694" s="50" t="s">
        <v>829</v>
      </c>
      <c r="CM694" s="68"/>
      <c r="DL694" s="51" t="s">
        <v>836</v>
      </c>
      <c r="DQ694" s="52" t="s">
        <v>709</v>
      </c>
      <c r="DV694" s="51" t="s">
        <v>712</v>
      </c>
      <c r="EA694" s="51" t="s">
        <v>707</v>
      </c>
      <c r="EK694" s="52" t="s">
        <v>1666</v>
      </c>
      <c r="EU694" s="70" t="s">
        <v>1359</v>
      </c>
      <c r="EV694" s="70" t="s">
        <v>816</v>
      </c>
      <c r="EW694" s="70" t="s">
        <v>3226</v>
      </c>
      <c r="EX694" s="70" t="s">
        <v>3227</v>
      </c>
      <c r="EZ694" s="52" t="s">
        <v>9047</v>
      </c>
      <c r="GD694" s="51" t="s">
        <v>710</v>
      </c>
      <c r="GN694" s="52" t="s">
        <v>3051</v>
      </c>
      <c r="GS694" s="51" t="s">
        <v>788</v>
      </c>
      <c r="HC694" s="52" t="s">
        <v>796</v>
      </c>
      <c r="HH694" s="51" t="s">
        <v>710</v>
      </c>
      <c r="HR694" s="51" t="s">
        <v>784</v>
      </c>
      <c r="IQ694" s="51" t="s">
        <v>784</v>
      </c>
      <c r="IV694" s="50" t="s">
        <v>1640</v>
      </c>
      <c r="JB694" s="51" t="s">
        <v>751</v>
      </c>
    </row>
    <row r="695" spans="1:281" ht="272.5" thickBot="1">
      <c r="P695" s="51" t="s">
        <v>802</v>
      </c>
      <c r="U695" s="52">
        <v>100</v>
      </c>
      <c r="AE695" s="70" t="s">
        <v>4738</v>
      </c>
      <c r="AF695" s="70" t="s">
        <v>816</v>
      </c>
      <c r="AG695" s="70" t="s">
        <v>6049</v>
      </c>
      <c r="AH695" s="70" t="s">
        <v>6049</v>
      </c>
      <c r="AI695" s="101"/>
      <c r="AO695" s="51" t="s">
        <v>2067</v>
      </c>
      <c r="AT695" s="52" t="s">
        <v>6434</v>
      </c>
      <c r="BD695" s="70" t="s">
        <v>7020</v>
      </c>
      <c r="BE695" s="70">
        <v>4.05</v>
      </c>
      <c r="BF695" s="70">
        <v>1.23</v>
      </c>
      <c r="BI695" s="51" t="s">
        <v>784</v>
      </c>
      <c r="BS695" s="51" t="s">
        <v>835</v>
      </c>
      <c r="CM695" s="74" t="s">
        <v>8507</v>
      </c>
      <c r="DL695" s="52" t="s">
        <v>8940</v>
      </c>
      <c r="DV695" s="52" t="s">
        <v>1337</v>
      </c>
      <c r="EA695" s="52" t="s">
        <v>723</v>
      </c>
      <c r="EU695" s="71" t="s">
        <v>3228</v>
      </c>
      <c r="EV695" s="71" t="s">
        <v>816</v>
      </c>
      <c r="EW695" s="71" t="s">
        <v>3229</v>
      </c>
      <c r="EX695" s="71" t="s">
        <v>3230</v>
      </c>
      <c r="FE695" s="51" t="s">
        <v>751</v>
      </c>
      <c r="FJ695" s="51" t="s">
        <v>98</v>
      </c>
      <c r="FT695" s="51" t="s">
        <v>784</v>
      </c>
      <c r="FY695" s="51" t="s">
        <v>715</v>
      </c>
      <c r="GD695" s="52" t="s">
        <v>711</v>
      </c>
      <c r="GI695" s="51" t="s">
        <v>739</v>
      </c>
      <c r="GS695" s="52">
        <v>90</v>
      </c>
      <c r="HH695" s="52" t="s">
        <v>711</v>
      </c>
      <c r="HM695" s="51" t="s">
        <v>749</v>
      </c>
      <c r="HR695" s="52" t="s">
        <v>801</v>
      </c>
      <c r="HW695" s="51" t="s">
        <v>761</v>
      </c>
      <c r="IQ695" s="52" t="s">
        <v>2090</v>
      </c>
      <c r="JB695" s="52" t="s">
        <v>752</v>
      </c>
    </row>
    <row r="696" spans="1:281" ht="17" thickBot="1">
      <c r="A696" s="51" t="s">
        <v>98</v>
      </c>
      <c r="F696" s="51" t="s">
        <v>768</v>
      </c>
      <c r="AE696" s="50" t="s">
        <v>818</v>
      </c>
      <c r="AF696"/>
      <c r="AG696"/>
      <c r="AH696"/>
      <c r="AI696"/>
      <c r="AJ696" s="51" t="s">
        <v>761</v>
      </c>
      <c r="AO696" s="52" t="s">
        <v>12232</v>
      </c>
      <c r="BD696" s="71" t="s">
        <v>7021</v>
      </c>
      <c r="BE696" s="71">
        <v>0</v>
      </c>
      <c r="BF696" s="71">
        <v>0</v>
      </c>
      <c r="BI696" s="52" t="s">
        <v>1666</v>
      </c>
      <c r="BS696" s="74" t="s">
        <v>8028</v>
      </c>
      <c r="CM696" s="68"/>
      <c r="CW696" s="51" t="s">
        <v>782</v>
      </c>
      <c r="DQ696" s="51" t="s">
        <v>710</v>
      </c>
      <c r="EK696" s="51" t="s">
        <v>802</v>
      </c>
      <c r="EP696" s="51" t="s">
        <v>799</v>
      </c>
      <c r="EU696" s="50" t="s">
        <v>818</v>
      </c>
      <c r="EZ696" s="51" t="s">
        <v>98</v>
      </c>
      <c r="FE696" s="52" t="s">
        <v>3002</v>
      </c>
      <c r="FT696" s="52" t="s">
        <v>792</v>
      </c>
      <c r="GI696" s="52" t="s">
        <v>132</v>
      </c>
      <c r="GN696" s="51" t="s">
        <v>2066</v>
      </c>
      <c r="HC696" s="51" t="s">
        <v>784</v>
      </c>
      <c r="HM696" s="52">
        <v>55266</v>
      </c>
      <c r="HW696" s="52" t="s">
        <v>3053</v>
      </c>
      <c r="IQ696" s="52" t="s">
        <v>11065</v>
      </c>
      <c r="JU696" s="51" t="s">
        <v>828</v>
      </c>
    </row>
    <row r="697" spans="1:281" ht="24.5" thickBot="1">
      <c r="A697" s="52" t="s">
        <v>2418</v>
      </c>
      <c r="F697" s="52" t="s">
        <v>132</v>
      </c>
      <c r="P697" s="51" t="s">
        <v>788</v>
      </c>
      <c r="AE697"/>
      <c r="AF697"/>
      <c r="AG697"/>
      <c r="AH697"/>
      <c r="AI697"/>
      <c r="AJ697" s="52" t="s">
        <v>2438</v>
      </c>
      <c r="AT697" s="51" t="s">
        <v>790</v>
      </c>
      <c r="BD697" s="70" t="s">
        <v>7022</v>
      </c>
      <c r="BE697" s="70">
        <v>7.51</v>
      </c>
      <c r="BF697" s="70">
        <v>2.2799999999999998</v>
      </c>
      <c r="BN697" s="51" t="s">
        <v>830</v>
      </c>
      <c r="CM697" s="52" t="s">
        <v>8508</v>
      </c>
      <c r="CW697" s="52" t="s">
        <v>791</v>
      </c>
      <c r="DL697" s="51" t="s">
        <v>837</v>
      </c>
      <c r="DQ697" s="52" t="s">
        <v>711</v>
      </c>
      <c r="DV697" s="51" t="s">
        <v>714</v>
      </c>
      <c r="EA697" s="51" t="s">
        <v>708</v>
      </c>
      <c r="EK697" s="52">
        <v>91</v>
      </c>
      <c r="EZ697" s="52" t="s">
        <v>9048</v>
      </c>
      <c r="FJ697" s="50" t="s">
        <v>753</v>
      </c>
      <c r="FY697" s="51" t="s">
        <v>716</v>
      </c>
      <c r="GD697" s="51" t="s">
        <v>712</v>
      </c>
      <c r="GN697" s="52">
        <v>87.6</v>
      </c>
      <c r="GS697" s="51" t="s">
        <v>803</v>
      </c>
      <c r="HC697" s="52" t="s">
        <v>797</v>
      </c>
      <c r="HH697" s="51" t="s">
        <v>712</v>
      </c>
      <c r="HR697" s="51" t="s">
        <v>802</v>
      </c>
      <c r="IQ697" s="52" t="s">
        <v>2468</v>
      </c>
      <c r="IV697" s="51" t="s">
        <v>1641</v>
      </c>
      <c r="JB697" s="51" t="s">
        <v>98</v>
      </c>
      <c r="JU697" s="52" t="s">
        <v>11551</v>
      </c>
    </row>
    <row r="698" spans="1:281" ht="24.5" thickBot="1">
      <c r="K698" s="50" t="s">
        <v>725</v>
      </c>
      <c r="AE698"/>
      <c r="AF698"/>
      <c r="AG698"/>
      <c r="AH698"/>
      <c r="AI698"/>
      <c r="AO698" s="51" t="s">
        <v>2069</v>
      </c>
      <c r="AT698" s="52" t="s">
        <v>6435</v>
      </c>
      <c r="BD698" s="71" t="s">
        <v>7023</v>
      </c>
      <c r="BE698" s="71">
        <v>47.07</v>
      </c>
      <c r="BF698" s="71">
        <v>14.32</v>
      </c>
      <c r="BI698" s="51" t="s">
        <v>802</v>
      </c>
      <c r="BS698" s="51" t="s">
        <v>836</v>
      </c>
      <c r="CM698" s="68"/>
      <c r="DL698" s="52" t="s">
        <v>844</v>
      </c>
      <c r="DV698" s="74" t="s">
        <v>1622</v>
      </c>
      <c r="EA698" s="52" t="s">
        <v>709</v>
      </c>
      <c r="EP698" s="51" t="s">
        <v>782</v>
      </c>
      <c r="FE698" s="51" t="s">
        <v>98</v>
      </c>
      <c r="FT698" s="51" t="s">
        <v>786</v>
      </c>
      <c r="FY698" s="52" t="s">
        <v>171</v>
      </c>
      <c r="GD698" s="52" t="s">
        <v>713</v>
      </c>
      <c r="GI698" s="50" t="s">
        <v>740</v>
      </c>
      <c r="GS698" s="52" t="s">
        <v>9978</v>
      </c>
      <c r="HH698" s="52" t="s">
        <v>713</v>
      </c>
      <c r="HM698" s="51" t="s">
        <v>750</v>
      </c>
      <c r="HR698" s="52">
        <v>27</v>
      </c>
      <c r="HW698" s="51" t="s">
        <v>763</v>
      </c>
      <c r="IQ698" s="52" t="s">
        <v>11066</v>
      </c>
      <c r="JB698" s="52" t="s">
        <v>11968</v>
      </c>
    </row>
    <row r="699" spans="1:281" ht="17" thickBot="1">
      <c r="F699" s="51" t="s">
        <v>769</v>
      </c>
      <c r="P699" s="51" t="s">
        <v>803</v>
      </c>
      <c r="U699" s="50" t="s">
        <v>721</v>
      </c>
      <c r="AE699" s="51" t="s">
        <v>819</v>
      </c>
      <c r="AF699"/>
      <c r="AG699"/>
      <c r="AH699"/>
      <c r="AI699"/>
      <c r="AJ699" s="51" t="s">
        <v>763</v>
      </c>
      <c r="BD699" s="70" t="s">
        <v>7024</v>
      </c>
      <c r="BE699" s="70">
        <v>26.11</v>
      </c>
      <c r="BF699" s="70">
        <v>7.94</v>
      </c>
      <c r="BI699" s="52">
        <v>100</v>
      </c>
      <c r="BN699" s="51" t="s">
        <v>831</v>
      </c>
      <c r="BS699" s="52" t="s">
        <v>8058</v>
      </c>
      <c r="CM699" s="52" t="s">
        <v>8509</v>
      </c>
      <c r="CW699" s="51" t="s">
        <v>784</v>
      </c>
      <c r="DL699" s="52" t="s">
        <v>839</v>
      </c>
      <c r="DQ699" s="51" t="s">
        <v>714</v>
      </c>
      <c r="EK699" s="51" t="s">
        <v>788</v>
      </c>
      <c r="EP699" s="52" t="s">
        <v>1665</v>
      </c>
      <c r="EU699" s="51" t="s">
        <v>819</v>
      </c>
      <c r="FT699" s="52">
        <v>9.6</v>
      </c>
      <c r="GN699" s="51" t="s">
        <v>2067</v>
      </c>
      <c r="HC699" s="51" t="s">
        <v>786</v>
      </c>
      <c r="HM699" s="52">
        <v>330361</v>
      </c>
      <c r="HW699" s="52" t="s">
        <v>5791</v>
      </c>
      <c r="IV699" s="51" t="s">
        <v>1642</v>
      </c>
      <c r="JU699" s="50" t="s">
        <v>829</v>
      </c>
    </row>
    <row r="700" spans="1:281" ht="17" thickBot="1">
      <c r="F700" s="52" t="s">
        <v>770</v>
      </c>
      <c r="P700" s="52" t="s">
        <v>4357</v>
      </c>
      <c r="AE700" s="52" t="s">
        <v>132</v>
      </c>
      <c r="AF700"/>
      <c r="AG700"/>
      <c r="AH700"/>
      <c r="AI700"/>
      <c r="AJ700" s="52" t="s">
        <v>6224</v>
      </c>
      <c r="AO700" s="51" t="s">
        <v>183</v>
      </c>
      <c r="BD700" s="71" t="s">
        <v>7025</v>
      </c>
      <c r="BE700" s="71">
        <v>8.61</v>
      </c>
      <c r="BF700" s="71">
        <v>2.62</v>
      </c>
      <c r="BN700" s="52" t="s">
        <v>1394</v>
      </c>
      <c r="CM700" s="52"/>
      <c r="CW700" s="52" t="s">
        <v>792</v>
      </c>
      <c r="DL700" s="52" t="s">
        <v>840</v>
      </c>
      <c r="DQ700" s="74" t="s">
        <v>1339</v>
      </c>
      <c r="DV700" s="51" t="s">
        <v>715</v>
      </c>
      <c r="EA700" s="51" t="s">
        <v>710</v>
      </c>
      <c r="EK700" s="52">
        <v>48</v>
      </c>
      <c r="EU700" s="52" t="s">
        <v>132</v>
      </c>
      <c r="FE700" s="51" t="s">
        <v>2825</v>
      </c>
      <c r="FJ700" s="51" t="s">
        <v>754</v>
      </c>
      <c r="FY700" s="51" t="s">
        <v>718</v>
      </c>
      <c r="GD700" s="51" t="s">
        <v>714</v>
      </c>
      <c r="GN700" s="52" t="s">
        <v>3594</v>
      </c>
      <c r="GS700" s="51" t="s">
        <v>790</v>
      </c>
      <c r="HC700" s="52">
        <v>100</v>
      </c>
      <c r="HH700" s="51" t="s">
        <v>714</v>
      </c>
      <c r="HR700" s="51" t="s">
        <v>788</v>
      </c>
      <c r="IQ700" s="51" t="s">
        <v>786</v>
      </c>
      <c r="IV700" s="52" t="s">
        <v>2454</v>
      </c>
      <c r="JB700" s="50" t="s">
        <v>753</v>
      </c>
    </row>
    <row r="701" spans="1:281" ht="17" thickBot="1">
      <c r="A701" s="50" t="s">
        <v>695</v>
      </c>
      <c r="K701" s="51" t="s">
        <v>726</v>
      </c>
      <c r="AE701"/>
      <c r="AF701"/>
      <c r="AG701"/>
      <c r="AH701"/>
      <c r="AI701"/>
      <c r="AO701" s="52">
        <v>3</v>
      </c>
      <c r="BD701" s="70" t="s">
        <v>7026</v>
      </c>
      <c r="BE701" s="70">
        <v>8.15</v>
      </c>
      <c r="BF701" s="70">
        <v>2.48</v>
      </c>
      <c r="BI701" s="51" t="s">
        <v>788</v>
      </c>
      <c r="BS701" s="51" t="s">
        <v>837</v>
      </c>
      <c r="CM701" s="68"/>
      <c r="DV701" s="52" t="s">
        <v>1623</v>
      </c>
      <c r="EA701" s="52" t="s">
        <v>711</v>
      </c>
      <c r="EP701" s="51" t="s">
        <v>784</v>
      </c>
      <c r="EZ701" s="51" t="s">
        <v>831</v>
      </c>
      <c r="FJ701" s="52" t="s">
        <v>1430</v>
      </c>
      <c r="FT701" s="51" t="s">
        <v>787</v>
      </c>
      <c r="GD701" s="74" t="s">
        <v>5640</v>
      </c>
      <c r="GI701" s="51" t="s">
        <v>741</v>
      </c>
      <c r="HM701" s="51" t="s">
        <v>751</v>
      </c>
      <c r="HR701" s="52">
        <v>20</v>
      </c>
      <c r="HW701" s="51" t="s">
        <v>764</v>
      </c>
      <c r="IQ701" s="52">
        <v>68</v>
      </c>
    </row>
    <row r="702" spans="1:281" ht="17" thickBot="1">
      <c r="K702" s="52" t="s">
        <v>3001</v>
      </c>
      <c r="P702" s="51" t="s">
        <v>790</v>
      </c>
      <c r="U702" s="51" t="s">
        <v>722</v>
      </c>
      <c r="AE702" s="50" t="s">
        <v>820</v>
      </c>
      <c r="AF702"/>
      <c r="AG702"/>
      <c r="AH702"/>
      <c r="AI702"/>
      <c r="AJ702" s="51" t="s">
        <v>764</v>
      </c>
      <c r="AT702" s="50" t="s">
        <v>806</v>
      </c>
      <c r="BD702" s="71" t="s">
        <v>7027</v>
      </c>
      <c r="BE702" s="71">
        <v>0.17</v>
      </c>
      <c r="BF702" s="71">
        <v>0.05</v>
      </c>
      <c r="BI702" s="52">
        <v>100</v>
      </c>
      <c r="BN702" s="51" t="s">
        <v>833</v>
      </c>
      <c r="BS702" s="52" t="s">
        <v>842</v>
      </c>
      <c r="CM702" s="52" t="s">
        <v>8510</v>
      </c>
      <c r="CW702" s="51" t="s">
        <v>786</v>
      </c>
      <c r="DL702" s="51" t="s">
        <v>98</v>
      </c>
      <c r="DQ702" s="51" t="s">
        <v>724</v>
      </c>
      <c r="EK702" s="51" t="s">
        <v>803</v>
      </c>
      <c r="EP702" s="52" t="s">
        <v>1666</v>
      </c>
      <c r="EU702" s="50" t="s">
        <v>820</v>
      </c>
      <c r="EZ702" s="52" t="s">
        <v>1394</v>
      </c>
      <c r="FE702" s="51" t="s">
        <v>745</v>
      </c>
      <c r="FJ702" s="161" t="s">
        <v>9183</v>
      </c>
      <c r="FT702" s="52">
        <v>80</v>
      </c>
      <c r="GI702" s="52" t="s">
        <v>9182</v>
      </c>
      <c r="GN702" s="51" t="s">
        <v>2069</v>
      </c>
      <c r="HC702" s="51" t="s">
        <v>787</v>
      </c>
      <c r="HH702" s="51" t="s">
        <v>715</v>
      </c>
      <c r="HM702" s="52" t="s">
        <v>752</v>
      </c>
      <c r="HW702" s="52" t="s">
        <v>5792</v>
      </c>
      <c r="IV702" s="51" t="s">
        <v>1649</v>
      </c>
      <c r="JU702" s="51" t="s">
        <v>830</v>
      </c>
    </row>
    <row r="703" spans="1:281" ht="16.5" thickBot="1">
      <c r="P703" s="52" t="s">
        <v>4358</v>
      </c>
      <c r="AE703"/>
      <c r="AF703"/>
      <c r="AG703"/>
      <c r="AH703"/>
      <c r="AI703"/>
      <c r="AJ703" s="52" t="s">
        <v>2437</v>
      </c>
      <c r="AO703" s="51" t="s">
        <v>184</v>
      </c>
      <c r="BD703" s="70" t="s">
        <v>7028</v>
      </c>
      <c r="BE703" s="70">
        <v>4.91</v>
      </c>
      <c r="BF703" s="70">
        <v>1.49</v>
      </c>
      <c r="BN703" s="52" t="s">
        <v>711</v>
      </c>
      <c r="BS703" s="52" t="s">
        <v>838</v>
      </c>
      <c r="CM703" s="52"/>
      <c r="CW703" s="52">
        <v>1</v>
      </c>
      <c r="DQ703" s="52" t="s">
        <v>1342</v>
      </c>
      <c r="DV703" s="51" t="s">
        <v>716</v>
      </c>
      <c r="EA703" s="51" t="s">
        <v>714</v>
      </c>
      <c r="EK703" s="52" t="s">
        <v>3393</v>
      </c>
      <c r="FE703" s="52">
        <v>0.2</v>
      </c>
      <c r="FJ703" s="161" t="s">
        <v>9184</v>
      </c>
      <c r="GD703" s="51" t="s">
        <v>715</v>
      </c>
      <c r="HC703" s="52">
        <v>80</v>
      </c>
      <c r="HH703" s="52" t="s">
        <v>10509</v>
      </c>
      <c r="HR703" s="51" t="s">
        <v>803</v>
      </c>
      <c r="IQ703" s="51" t="s">
        <v>787</v>
      </c>
      <c r="IV703" s="52" t="s">
        <v>73</v>
      </c>
      <c r="JB703" s="51" t="s">
        <v>754</v>
      </c>
    </row>
    <row r="704" spans="1:281" ht="17" thickBot="1">
      <c r="A704" s="50" t="s">
        <v>696</v>
      </c>
      <c r="F704" s="50" t="s">
        <v>771</v>
      </c>
      <c r="K704" s="50" t="s">
        <v>737</v>
      </c>
      <c r="U704" s="51" t="s">
        <v>707</v>
      </c>
      <c r="AE704"/>
      <c r="AF704"/>
      <c r="AG704"/>
      <c r="AH704"/>
      <c r="AI704"/>
      <c r="AO704" s="52" t="s">
        <v>185</v>
      </c>
      <c r="BD704" s="71" t="s">
        <v>7029</v>
      </c>
      <c r="BE704" s="71">
        <v>54.88</v>
      </c>
      <c r="BF704" s="71">
        <v>16.690000000000001</v>
      </c>
      <c r="BI704" s="51" t="s">
        <v>803</v>
      </c>
      <c r="BS704" s="52" t="s">
        <v>844</v>
      </c>
      <c r="CM704" s="52" t="s">
        <v>8511</v>
      </c>
      <c r="DV704" s="52" t="s">
        <v>717</v>
      </c>
      <c r="EA704" s="74" t="s">
        <v>3830</v>
      </c>
      <c r="EP704" s="51" t="s">
        <v>802</v>
      </c>
      <c r="EZ704" s="51" t="s">
        <v>833</v>
      </c>
      <c r="FJ704" s="161" t="s">
        <v>9185</v>
      </c>
      <c r="FT704" s="51" t="s">
        <v>788</v>
      </c>
      <c r="FY704" s="51" t="s">
        <v>707</v>
      </c>
      <c r="GD704" s="52" t="s">
        <v>5641</v>
      </c>
      <c r="GI704" s="50" t="s">
        <v>2826</v>
      </c>
      <c r="GN704" s="51" t="s">
        <v>183</v>
      </c>
      <c r="GS704" s="50" t="s">
        <v>804</v>
      </c>
      <c r="HM704" s="51" t="s">
        <v>98</v>
      </c>
      <c r="HR704" s="52" t="s">
        <v>10697</v>
      </c>
      <c r="HW704" s="51" t="s">
        <v>766</v>
      </c>
      <c r="IQ704" s="52">
        <v>80</v>
      </c>
      <c r="JB704" s="52" t="s">
        <v>11969</v>
      </c>
      <c r="JU704" s="51" t="s">
        <v>831</v>
      </c>
    </row>
    <row r="705" spans="1:281" ht="16.5" thickBot="1">
      <c r="U705" s="52" t="s">
        <v>3384</v>
      </c>
      <c r="AE705" s="51" t="s">
        <v>821</v>
      </c>
      <c r="AF705"/>
      <c r="AG705"/>
      <c r="AH705"/>
      <c r="AI705"/>
      <c r="AJ705" s="51" t="s">
        <v>766</v>
      </c>
      <c r="AT705" s="51" t="s">
        <v>807</v>
      </c>
      <c r="BD705" s="70" t="s">
        <v>7030</v>
      </c>
      <c r="BE705" s="70">
        <v>62.4</v>
      </c>
      <c r="BF705" s="70">
        <v>18.98</v>
      </c>
      <c r="BI705" s="52" t="s">
        <v>7660</v>
      </c>
      <c r="BN705" s="51" t="s">
        <v>835</v>
      </c>
      <c r="BS705" s="52" t="s">
        <v>839</v>
      </c>
      <c r="CM705" s="68"/>
      <c r="CW705" s="51" t="s">
        <v>787</v>
      </c>
      <c r="DQ705" s="51" t="s">
        <v>716</v>
      </c>
      <c r="EK705" s="51" t="s">
        <v>790</v>
      </c>
      <c r="EP705" s="52">
        <v>0</v>
      </c>
      <c r="EU705" s="51" t="s">
        <v>821</v>
      </c>
      <c r="EZ705" s="52" t="s">
        <v>711</v>
      </c>
      <c r="FE705" s="51" t="s">
        <v>746</v>
      </c>
      <c r="FT705" s="52">
        <v>0</v>
      </c>
      <c r="FY705" s="52" t="s">
        <v>171</v>
      </c>
      <c r="GN705" s="52">
        <v>4.1399999999999997</v>
      </c>
      <c r="HC705" s="51" t="s">
        <v>788</v>
      </c>
      <c r="HH705" s="51" t="s">
        <v>716</v>
      </c>
      <c r="HM705" s="52" t="s">
        <v>4732</v>
      </c>
      <c r="HW705" s="52">
        <v>7476</v>
      </c>
      <c r="IV705" s="51" t="s">
        <v>1650</v>
      </c>
      <c r="JB705" s="52" t="s">
        <v>11970</v>
      </c>
      <c r="JU705" s="52" t="s">
        <v>843</v>
      </c>
    </row>
    <row r="706" spans="1:281" ht="17" thickBot="1">
      <c r="AE706"/>
      <c r="AF706"/>
      <c r="AG706"/>
      <c r="AH706"/>
      <c r="AI706"/>
      <c r="AJ706" s="52">
        <v>60000</v>
      </c>
      <c r="AO706" s="51" t="s">
        <v>732</v>
      </c>
      <c r="AT706" s="52" t="s">
        <v>808</v>
      </c>
      <c r="BD706" s="71" t="s">
        <v>7031</v>
      </c>
      <c r="BE706" s="71">
        <v>31.98</v>
      </c>
      <c r="BF706" s="71">
        <v>9.73</v>
      </c>
      <c r="BN706" s="74" t="s">
        <v>7794</v>
      </c>
      <c r="BS706" s="52" t="s">
        <v>840</v>
      </c>
      <c r="CM706" s="52"/>
      <c r="CW706" s="52">
        <v>6</v>
      </c>
      <c r="DL706" s="51" t="s">
        <v>831</v>
      </c>
      <c r="DQ706" s="52" t="s">
        <v>1341</v>
      </c>
      <c r="DV706" s="51" t="s">
        <v>718</v>
      </c>
      <c r="EA706" s="51" t="s">
        <v>724</v>
      </c>
      <c r="EK706" s="52" t="s">
        <v>3394</v>
      </c>
      <c r="FE706" s="52" t="s">
        <v>3046</v>
      </c>
      <c r="FJ706" s="50" t="s">
        <v>755</v>
      </c>
      <c r="GD706" s="51" t="s">
        <v>716</v>
      </c>
      <c r="HC706" s="52">
        <v>7</v>
      </c>
      <c r="HH706" s="52" t="s">
        <v>717</v>
      </c>
      <c r="HR706" s="51" t="s">
        <v>790</v>
      </c>
      <c r="IQ706" s="51" t="s">
        <v>788</v>
      </c>
      <c r="IV706" s="52" t="s">
        <v>11237</v>
      </c>
      <c r="JB706" s="52" t="s">
        <v>11971</v>
      </c>
    </row>
    <row r="707" spans="1:281" ht="17" thickBot="1">
      <c r="A707" s="51" t="s">
        <v>697</v>
      </c>
      <c r="F707" s="51" t="s">
        <v>772</v>
      </c>
      <c r="K707" s="50" t="s">
        <v>738</v>
      </c>
      <c r="P707" s="51" t="s">
        <v>782</v>
      </c>
      <c r="U707" s="51" t="s">
        <v>708</v>
      </c>
      <c r="AE707" s="51" t="s">
        <v>822</v>
      </c>
      <c r="AF707"/>
      <c r="AG707"/>
      <c r="AH707"/>
      <c r="AI707"/>
      <c r="AO707" s="52" t="s">
        <v>12233</v>
      </c>
      <c r="AT707" s="52" t="s">
        <v>809</v>
      </c>
      <c r="BD707" s="70" t="s">
        <v>7032</v>
      </c>
      <c r="BE707" s="70">
        <v>102.23</v>
      </c>
      <c r="BF707" s="70">
        <v>31.1</v>
      </c>
      <c r="BI707" s="51" t="s">
        <v>790</v>
      </c>
      <c r="BS707" s="52" t="s">
        <v>841</v>
      </c>
      <c r="DL707" s="52" t="s">
        <v>1394</v>
      </c>
      <c r="DV707" s="52">
        <v>100</v>
      </c>
      <c r="EA707" s="52" t="s">
        <v>3831</v>
      </c>
      <c r="EP707" s="51" t="s">
        <v>788</v>
      </c>
      <c r="EU707" s="51" t="s">
        <v>822</v>
      </c>
      <c r="EZ707" s="51" t="s">
        <v>835</v>
      </c>
      <c r="FT707" s="51" t="s">
        <v>789</v>
      </c>
      <c r="FY707" s="51" t="s">
        <v>708</v>
      </c>
      <c r="GD707" s="52" t="s">
        <v>1341</v>
      </c>
      <c r="GI707" s="51" t="s">
        <v>2827</v>
      </c>
      <c r="GN707" s="51" t="s">
        <v>184</v>
      </c>
      <c r="GS707" s="51" t="s">
        <v>805</v>
      </c>
      <c r="HM707" s="50" t="s">
        <v>753</v>
      </c>
      <c r="HR707" s="52" t="s">
        <v>10698</v>
      </c>
      <c r="HW707" s="51" t="s">
        <v>767</v>
      </c>
      <c r="IQ707" s="52">
        <v>9.5299999999999994</v>
      </c>
      <c r="JB707" s="52" t="s">
        <v>11972</v>
      </c>
      <c r="JU707" s="51" t="s">
        <v>833</v>
      </c>
    </row>
    <row r="708" spans="1:281" ht="17" thickBot="1">
      <c r="F708" s="52" t="s">
        <v>132</v>
      </c>
      <c r="P708" s="52" t="s">
        <v>1665</v>
      </c>
      <c r="U708" s="52" t="s">
        <v>709</v>
      </c>
      <c r="AE708" s="52" t="s">
        <v>6050</v>
      </c>
      <c r="AF708"/>
      <c r="AG708"/>
      <c r="AH708"/>
      <c r="AI708"/>
      <c r="AJ708" s="51" t="s">
        <v>767</v>
      </c>
      <c r="AT708" s="52" t="s">
        <v>36</v>
      </c>
      <c r="BD708" s="71" t="s">
        <v>7033</v>
      </c>
      <c r="BE708" s="71">
        <v>119.05</v>
      </c>
      <c r="BF708" s="71">
        <v>39.15</v>
      </c>
      <c r="BI708" s="52" t="s">
        <v>7661</v>
      </c>
      <c r="BN708" s="51" t="s">
        <v>836</v>
      </c>
      <c r="BS708" s="52" t="s">
        <v>8059</v>
      </c>
      <c r="CM708" s="50" t="s">
        <v>829</v>
      </c>
      <c r="CW708" s="51" t="s">
        <v>788</v>
      </c>
      <c r="EP708" s="52">
        <v>0</v>
      </c>
      <c r="EU708" s="52" t="s">
        <v>3231</v>
      </c>
      <c r="EZ708" s="74" t="s">
        <v>9049</v>
      </c>
      <c r="FE708" s="51" t="s">
        <v>747</v>
      </c>
      <c r="FT708" s="52" t="s">
        <v>9472</v>
      </c>
      <c r="FY708" s="52" t="s">
        <v>171</v>
      </c>
      <c r="GN708" s="52" t="s">
        <v>185</v>
      </c>
      <c r="GS708" s="52" t="s">
        <v>9979</v>
      </c>
      <c r="HC708" s="51" t="s">
        <v>789</v>
      </c>
      <c r="HH708" s="51" t="s">
        <v>718</v>
      </c>
      <c r="HW708" s="52">
        <v>7476</v>
      </c>
      <c r="IV708" s="51" t="s">
        <v>1652</v>
      </c>
      <c r="JB708" s="52" t="s">
        <v>11973</v>
      </c>
      <c r="JU708" s="52" t="s">
        <v>834</v>
      </c>
    </row>
    <row r="709" spans="1:281" ht="17" thickBot="1">
      <c r="A709" s="50" t="s">
        <v>698</v>
      </c>
      <c r="AE709"/>
      <c r="AF709"/>
      <c r="AG709"/>
      <c r="AH709"/>
      <c r="AI709"/>
      <c r="AJ709" s="52">
        <v>60000</v>
      </c>
      <c r="BD709" s="70" t="s">
        <v>7034</v>
      </c>
      <c r="BE709" s="70">
        <v>212.65</v>
      </c>
      <c r="BF709" s="70">
        <v>64.680000000000007</v>
      </c>
      <c r="CW709" s="52">
        <v>22</v>
      </c>
      <c r="DL709" s="51" t="s">
        <v>833</v>
      </c>
      <c r="EA709" s="51" t="s">
        <v>716</v>
      </c>
      <c r="FE709" s="52" t="s">
        <v>4393</v>
      </c>
      <c r="FJ709" s="51" t="s">
        <v>756</v>
      </c>
      <c r="GD709" s="51" t="s">
        <v>718</v>
      </c>
      <c r="GI709" s="51" t="s">
        <v>9182</v>
      </c>
      <c r="GS709" s="52" t="s">
        <v>9980</v>
      </c>
      <c r="HC709" s="52" t="s">
        <v>10370</v>
      </c>
      <c r="HH709" s="52">
        <v>72</v>
      </c>
      <c r="IQ709" s="51" t="s">
        <v>789</v>
      </c>
      <c r="IV709" s="52">
        <v>5116</v>
      </c>
      <c r="JB709" s="52" t="s">
        <v>11974</v>
      </c>
    </row>
    <row r="710" spans="1:281" ht="17" thickBot="1">
      <c r="F710" s="50" t="s">
        <v>1640</v>
      </c>
      <c r="K710" s="51" t="s">
        <v>739</v>
      </c>
      <c r="P710" s="51" t="s">
        <v>784</v>
      </c>
      <c r="U710" s="51" t="s">
        <v>710</v>
      </c>
      <c r="AE710" s="51" t="s">
        <v>823</v>
      </c>
      <c r="AF710"/>
      <c r="AG710"/>
      <c r="AH710"/>
      <c r="AI710"/>
      <c r="AT710" s="50" t="s">
        <v>810</v>
      </c>
      <c r="BD710" s="71" t="s">
        <v>7035</v>
      </c>
      <c r="BE710" s="71">
        <v>0</v>
      </c>
      <c r="BF710" s="71">
        <v>0</v>
      </c>
      <c r="BN710" s="51" t="s">
        <v>837</v>
      </c>
      <c r="BS710" s="51" t="s">
        <v>98</v>
      </c>
      <c r="DL710" s="52" t="s">
        <v>711</v>
      </c>
      <c r="DQ710" s="51" t="s">
        <v>707</v>
      </c>
      <c r="EA710" s="52" t="s">
        <v>717</v>
      </c>
      <c r="EK710" s="50" t="s">
        <v>804</v>
      </c>
      <c r="EP710" s="51" t="s">
        <v>803</v>
      </c>
      <c r="EU710" s="51" t="s">
        <v>823</v>
      </c>
      <c r="EZ710" s="51" t="s">
        <v>836</v>
      </c>
      <c r="FJ710" s="52" t="s">
        <v>132</v>
      </c>
      <c r="FT710" s="51" t="s">
        <v>790</v>
      </c>
      <c r="FY710" s="51" t="s">
        <v>710</v>
      </c>
      <c r="GD710" s="52">
        <v>100</v>
      </c>
      <c r="GN710" s="51" t="s">
        <v>732</v>
      </c>
      <c r="HM710" s="51" t="s">
        <v>754</v>
      </c>
      <c r="HW710" s="51" t="s">
        <v>768</v>
      </c>
      <c r="IQ710" s="52" t="s">
        <v>11067</v>
      </c>
      <c r="JB710" s="52" t="s">
        <v>11975</v>
      </c>
      <c r="JU710" s="51" t="s">
        <v>835</v>
      </c>
    </row>
    <row r="711" spans="1:281" ht="17" thickBot="1">
      <c r="K711" s="52" t="s">
        <v>132</v>
      </c>
      <c r="P711" s="52" t="s">
        <v>2094</v>
      </c>
      <c r="U711" s="52" t="s">
        <v>711</v>
      </c>
      <c r="AE711" s="52" t="s">
        <v>824</v>
      </c>
      <c r="AF711"/>
      <c r="AG711"/>
      <c r="AH711"/>
      <c r="AI711"/>
      <c r="AJ711" s="51" t="s">
        <v>768</v>
      </c>
      <c r="AO711" s="50" t="s">
        <v>698</v>
      </c>
      <c r="BD711" s="70" t="s">
        <v>7036</v>
      </c>
      <c r="BE711" s="70">
        <v>4.6900000000000004</v>
      </c>
      <c r="BF711" s="70">
        <v>1.43</v>
      </c>
      <c r="BN711" s="52" t="s">
        <v>838</v>
      </c>
      <c r="CM711" s="51" t="s">
        <v>830</v>
      </c>
      <c r="CW711" s="51" t="s">
        <v>789</v>
      </c>
      <c r="DQ711" s="52" t="s">
        <v>723</v>
      </c>
      <c r="DV711" s="50" t="s">
        <v>721</v>
      </c>
      <c r="EP711" s="52" t="s">
        <v>2792</v>
      </c>
      <c r="EU711" s="52" t="s">
        <v>824</v>
      </c>
      <c r="FE711" s="51" t="s">
        <v>748</v>
      </c>
      <c r="FT711" s="52" t="s">
        <v>9473</v>
      </c>
      <c r="FY711" s="52" t="s">
        <v>171</v>
      </c>
      <c r="GI711" s="51" t="s">
        <v>746</v>
      </c>
      <c r="GN711" s="52" t="s">
        <v>3595</v>
      </c>
      <c r="GS711" s="50" t="s">
        <v>806</v>
      </c>
      <c r="HC711" s="51" t="s">
        <v>790</v>
      </c>
      <c r="HM711" s="52" t="s">
        <v>4733</v>
      </c>
      <c r="HR711" s="50" t="s">
        <v>806</v>
      </c>
      <c r="HW711" s="52" t="s">
        <v>112</v>
      </c>
      <c r="IV711" s="51" t="s">
        <v>1653</v>
      </c>
      <c r="JB711" s="52" t="s">
        <v>11976</v>
      </c>
      <c r="JU711" s="74" t="s">
        <v>11552</v>
      </c>
    </row>
    <row r="712" spans="1:281" ht="17" thickBot="1">
      <c r="A712" s="50" t="s">
        <v>699</v>
      </c>
      <c r="AE712"/>
      <c r="AF712"/>
      <c r="AG712"/>
      <c r="AH712"/>
      <c r="AI712"/>
      <c r="AJ712" s="52" t="s">
        <v>132</v>
      </c>
      <c r="BD712" s="71" t="s">
        <v>7037</v>
      </c>
      <c r="BE712" s="71">
        <v>94.43</v>
      </c>
      <c r="BF712" s="71">
        <v>27.34</v>
      </c>
      <c r="BI712" s="50" t="s">
        <v>806</v>
      </c>
      <c r="BN712" s="52" t="s">
        <v>839</v>
      </c>
      <c r="CW712" s="52" t="s">
        <v>8738</v>
      </c>
      <c r="DL712" s="51" t="s">
        <v>835</v>
      </c>
      <c r="EZ712" s="51" t="s">
        <v>837</v>
      </c>
      <c r="FE712" s="52">
        <v>74665</v>
      </c>
      <c r="FJ712" s="50" t="s">
        <v>757</v>
      </c>
      <c r="GI712" s="52" t="s">
        <v>9796</v>
      </c>
      <c r="HC712" s="52" t="s">
        <v>10371</v>
      </c>
      <c r="IQ712" s="51" t="s">
        <v>790</v>
      </c>
      <c r="IV712" s="52" t="s">
        <v>11238</v>
      </c>
      <c r="JB712" s="52" t="s">
        <v>11977</v>
      </c>
    </row>
    <row r="713" spans="1:281" ht="17" thickBot="1">
      <c r="F713" s="51" t="s">
        <v>1641</v>
      </c>
      <c r="K713" s="50" t="s">
        <v>740</v>
      </c>
      <c r="P713" s="51" t="s">
        <v>802</v>
      </c>
      <c r="U713" s="51" t="s">
        <v>714</v>
      </c>
      <c r="AE713" s="51" t="s">
        <v>825</v>
      </c>
      <c r="AF713"/>
      <c r="AG713"/>
      <c r="AH713"/>
      <c r="AI713"/>
      <c r="AT713" s="51" t="s">
        <v>811</v>
      </c>
      <c r="BD713" s="70" t="s">
        <v>7038</v>
      </c>
      <c r="BE713" s="70">
        <v>38.04</v>
      </c>
      <c r="BF713" s="70">
        <v>11.57</v>
      </c>
      <c r="BN713" s="52" t="s">
        <v>840</v>
      </c>
      <c r="CM713" s="51" t="s">
        <v>831</v>
      </c>
      <c r="DL713" s="74" t="s">
        <v>8915</v>
      </c>
      <c r="DQ713" s="51" t="s">
        <v>708</v>
      </c>
      <c r="EK713" s="51" t="s">
        <v>805</v>
      </c>
      <c r="EP713" s="51" t="s">
        <v>790</v>
      </c>
      <c r="EU713" s="51" t="s">
        <v>825</v>
      </c>
      <c r="EZ713" s="52" t="s">
        <v>171</v>
      </c>
      <c r="FT713" s="51" t="s">
        <v>98</v>
      </c>
      <c r="FY713" s="51" t="s">
        <v>712</v>
      </c>
      <c r="HH713" s="50" t="s">
        <v>721</v>
      </c>
      <c r="HM713" s="50" t="s">
        <v>755</v>
      </c>
      <c r="HW713" s="51" t="s">
        <v>769</v>
      </c>
      <c r="IQ713" s="52" t="s">
        <v>11068</v>
      </c>
      <c r="JU713" s="51" t="s">
        <v>836</v>
      </c>
    </row>
    <row r="714" spans="1:281" ht="35" thickBot="1">
      <c r="U714" s="74" t="s">
        <v>5444</v>
      </c>
      <c r="AE714" s="52" t="s">
        <v>6051</v>
      </c>
      <c r="AF714"/>
      <c r="AG714"/>
      <c r="AH714"/>
      <c r="AI714"/>
      <c r="AJ714" s="51" t="s">
        <v>769</v>
      </c>
      <c r="AO714" s="50" t="s">
        <v>699</v>
      </c>
      <c r="AT714" s="69" t="s">
        <v>812</v>
      </c>
      <c r="AU714" s="69" t="s">
        <v>813</v>
      </c>
      <c r="AV714" s="69" t="s">
        <v>784</v>
      </c>
      <c r="AW714" s="69" t="s">
        <v>814</v>
      </c>
      <c r="BD714" s="71" t="s">
        <v>7039</v>
      </c>
      <c r="BE714" s="71">
        <v>3.2</v>
      </c>
      <c r="BF714" s="71">
        <v>0.97</v>
      </c>
      <c r="BS714" s="50" t="s">
        <v>845</v>
      </c>
      <c r="CM714" s="52" t="s">
        <v>1679</v>
      </c>
      <c r="CW714" s="51" t="s">
        <v>790</v>
      </c>
      <c r="DQ714" s="52" t="s">
        <v>709</v>
      </c>
      <c r="DV714" s="51" t="s">
        <v>722</v>
      </c>
      <c r="EA714" s="50" t="s">
        <v>725</v>
      </c>
      <c r="EK714" s="52" t="s">
        <v>3395</v>
      </c>
      <c r="EP714" s="52" t="s">
        <v>2793</v>
      </c>
      <c r="EU714" s="52" t="s">
        <v>3232</v>
      </c>
      <c r="FE714" s="51" t="s">
        <v>749</v>
      </c>
      <c r="FT714" s="52" t="s">
        <v>9474</v>
      </c>
      <c r="FY714" s="52" t="s">
        <v>171</v>
      </c>
      <c r="GD714" s="51" t="s">
        <v>707</v>
      </c>
      <c r="GI714" s="51" t="s">
        <v>747</v>
      </c>
      <c r="GS714" s="51" t="s">
        <v>807</v>
      </c>
      <c r="HC714" s="51" t="s">
        <v>98</v>
      </c>
      <c r="HR714" s="51" t="s">
        <v>807</v>
      </c>
      <c r="HW714" s="52" t="s">
        <v>1639</v>
      </c>
      <c r="IV714" s="51" t="s">
        <v>1655</v>
      </c>
      <c r="JB714" s="50" t="s">
        <v>755</v>
      </c>
      <c r="JU714" s="52" t="s">
        <v>11553</v>
      </c>
    </row>
    <row r="715" spans="1:281" ht="384.5" thickBot="1">
      <c r="A715" s="51" t="s">
        <v>700</v>
      </c>
      <c r="F715" s="51" t="s">
        <v>1642</v>
      </c>
      <c r="P715" s="51" t="s">
        <v>788</v>
      </c>
      <c r="AE715"/>
      <c r="AF715"/>
      <c r="AG715"/>
      <c r="AH715"/>
      <c r="AI715"/>
      <c r="AJ715" s="52" t="s">
        <v>770</v>
      </c>
      <c r="AT715" s="70" t="s">
        <v>1359</v>
      </c>
      <c r="AU715" s="70" t="s">
        <v>816</v>
      </c>
      <c r="AV715" s="70" t="s">
        <v>6436</v>
      </c>
      <c r="AW715" s="70" t="s">
        <v>6437</v>
      </c>
      <c r="BD715" s="70" t="s">
        <v>7040</v>
      </c>
      <c r="BE715" s="70">
        <v>119.25</v>
      </c>
      <c r="BF715" s="70">
        <v>36.28</v>
      </c>
      <c r="BI715" s="51" t="s">
        <v>807</v>
      </c>
      <c r="BN715" s="51" t="s">
        <v>98</v>
      </c>
      <c r="CW715" s="52" t="s">
        <v>8739</v>
      </c>
      <c r="DL715" s="51" t="s">
        <v>836</v>
      </c>
      <c r="EK715" s="68"/>
      <c r="EZ715" s="51" t="s">
        <v>98</v>
      </c>
      <c r="FE715" s="52">
        <v>0</v>
      </c>
      <c r="FJ715" s="51" t="s">
        <v>758</v>
      </c>
      <c r="GD715" s="52" t="s">
        <v>719</v>
      </c>
      <c r="GI715" s="52" t="s">
        <v>9797</v>
      </c>
      <c r="GN715" s="51" t="s">
        <v>1012</v>
      </c>
      <c r="GS715" s="52" t="s">
        <v>808</v>
      </c>
      <c r="HC715" s="52" t="s">
        <v>10372</v>
      </c>
      <c r="HR715" s="52" t="s">
        <v>808</v>
      </c>
      <c r="IQ715" s="51" t="s">
        <v>98</v>
      </c>
      <c r="IV715" s="52" t="s">
        <v>1659</v>
      </c>
    </row>
    <row r="716" spans="1:281" ht="184.5" thickBot="1">
      <c r="A716" s="69"/>
      <c r="B716" s="69" t="s">
        <v>701</v>
      </c>
      <c r="F716" s="52" t="s">
        <v>2086</v>
      </c>
      <c r="K716" s="51" t="s">
        <v>741</v>
      </c>
      <c r="U716" s="51" t="s">
        <v>724</v>
      </c>
      <c r="AE716" s="51" t="s">
        <v>826</v>
      </c>
      <c r="AF716"/>
      <c r="AG716"/>
      <c r="AH716"/>
      <c r="AI716"/>
      <c r="AT716" s="71" t="s">
        <v>6438</v>
      </c>
      <c r="AU716" s="71" t="s">
        <v>816</v>
      </c>
      <c r="AV716" s="71" t="s">
        <v>6439</v>
      </c>
      <c r="AW716" s="71" t="s">
        <v>6440</v>
      </c>
      <c r="BD716" s="71" t="s">
        <v>7041</v>
      </c>
      <c r="BE716" s="71">
        <v>1.91</v>
      </c>
      <c r="BF716" s="71">
        <v>0.57999999999999996</v>
      </c>
      <c r="BI716" s="52" t="s">
        <v>808</v>
      </c>
      <c r="CM716" s="51" t="s">
        <v>833</v>
      </c>
      <c r="DL716" s="52" t="s">
        <v>8941</v>
      </c>
      <c r="DQ716" s="51" t="s">
        <v>710</v>
      </c>
      <c r="DV716" s="51" t="s">
        <v>707</v>
      </c>
      <c r="EK716" s="52" t="s">
        <v>3396</v>
      </c>
      <c r="EU716" s="51" t="s">
        <v>826</v>
      </c>
      <c r="FY716" s="51" t="s">
        <v>714</v>
      </c>
      <c r="GN716" s="52" t="s">
        <v>3596</v>
      </c>
      <c r="GS716" s="52" t="s">
        <v>809</v>
      </c>
      <c r="HH716" s="51" t="s">
        <v>722</v>
      </c>
      <c r="HM716" s="51" t="s">
        <v>756</v>
      </c>
      <c r="IQ716" s="52" t="s">
        <v>11069</v>
      </c>
      <c r="JU716" s="51" t="s">
        <v>837</v>
      </c>
    </row>
    <row r="717" spans="1:281" ht="409.6" thickBot="1">
      <c r="A717" s="72" t="s">
        <v>72</v>
      </c>
      <c r="B717" s="70" t="s">
        <v>702</v>
      </c>
      <c r="K717" s="52" t="s">
        <v>2080</v>
      </c>
      <c r="P717" s="51" t="s">
        <v>803</v>
      </c>
      <c r="U717" s="52" t="s">
        <v>5446</v>
      </c>
      <c r="AE717" s="52" t="s">
        <v>6052</v>
      </c>
      <c r="AF717"/>
      <c r="AG717"/>
      <c r="AH717"/>
      <c r="AI717"/>
      <c r="AO717" s="51" t="s">
        <v>700</v>
      </c>
      <c r="AT717" s="70" t="s">
        <v>1359</v>
      </c>
      <c r="AU717" s="70" t="s">
        <v>816</v>
      </c>
      <c r="AV717" s="70" t="s">
        <v>6441</v>
      </c>
      <c r="AW717" s="70" t="s">
        <v>6442</v>
      </c>
      <c r="BD717" s="70" t="s">
        <v>7042</v>
      </c>
      <c r="BE717" s="70">
        <v>16.27</v>
      </c>
      <c r="BF717" s="70">
        <v>4.95</v>
      </c>
      <c r="BI717" s="52" t="s">
        <v>809</v>
      </c>
      <c r="BS717" s="50" t="s">
        <v>846</v>
      </c>
      <c r="CM717" s="52" t="s">
        <v>834</v>
      </c>
      <c r="CW717" s="51" t="s">
        <v>98</v>
      </c>
      <c r="DQ717" s="52" t="s">
        <v>711</v>
      </c>
      <c r="DV717" s="52" t="s">
        <v>723</v>
      </c>
      <c r="EA717" s="51" t="s">
        <v>726</v>
      </c>
      <c r="EU717" s="52" t="s">
        <v>3233</v>
      </c>
      <c r="FE717" s="51" t="s">
        <v>750</v>
      </c>
      <c r="FJ717" s="51" t="s">
        <v>759</v>
      </c>
      <c r="GD717" s="51" t="s">
        <v>708</v>
      </c>
      <c r="GI717" s="51" t="s">
        <v>2828</v>
      </c>
      <c r="HM717" s="52" t="s">
        <v>112</v>
      </c>
      <c r="HR717" s="50" t="s">
        <v>810</v>
      </c>
      <c r="IV717" s="51" t="s">
        <v>1660</v>
      </c>
      <c r="JB717" s="51" t="s">
        <v>756</v>
      </c>
      <c r="JU717" s="52" t="s">
        <v>842</v>
      </c>
    </row>
    <row r="718" spans="1:281" ht="128.5" thickBot="1">
      <c r="A718" s="73" t="s">
        <v>703</v>
      </c>
      <c r="B718" s="71" t="s">
        <v>702</v>
      </c>
      <c r="F718" s="51" t="s">
        <v>1649</v>
      </c>
      <c r="P718" s="52" t="s">
        <v>4359</v>
      </c>
      <c r="AE718"/>
      <c r="AF718"/>
      <c r="AG718"/>
      <c r="AH718"/>
      <c r="AI718"/>
      <c r="AO718" s="69"/>
      <c r="AP718" s="69" t="s">
        <v>701</v>
      </c>
      <c r="AT718" s="71" t="s">
        <v>6443</v>
      </c>
      <c r="AU718" s="71" t="s">
        <v>816</v>
      </c>
      <c r="AV718" s="71" t="s">
        <v>6444</v>
      </c>
      <c r="AW718" s="71" t="s">
        <v>6445</v>
      </c>
      <c r="BD718" s="71" t="s">
        <v>7043</v>
      </c>
      <c r="BE718" s="71">
        <v>0</v>
      </c>
      <c r="BF718" s="71">
        <v>0</v>
      </c>
      <c r="DL718" s="51" t="s">
        <v>837</v>
      </c>
      <c r="EA718" s="52" t="s">
        <v>132</v>
      </c>
      <c r="EK718" s="50" t="s">
        <v>806</v>
      </c>
      <c r="EP718" s="50" t="s">
        <v>804</v>
      </c>
      <c r="FE718" s="52">
        <v>9011</v>
      </c>
      <c r="FJ718" s="52" t="s">
        <v>760</v>
      </c>
      <c r="FT718" s="50" t="s">
        <v>798</v>
      </c>
      <c r="FY718" s="51" t="s">
        <v>715</v>
      </c>
      <c r="GD718" s="52" t="s">
        <v>709</v>
      </c>
      <c r="GI718" s="52">
        <v>66</v>
      </c>
      <c r="GN718" s="51" t="s">
        <v>2066</v>
      </c>
      <c r="GS718" s="50" t="s">
        <v>810</v>
      </c>
      <c r="HH718" s="51" t="s">
        <v>707</v>
      </c>
      <c r="HW718" s="50" t="s">
        <v>771</v>
      </c>
      <c r="IV718" s="52" t="s">
        <v>11239</v>
      </c>
      <c r="JB718" s="52" t="s">
        <v>132</v>
      </c>
      <c r="JU718" s="52" t="s">
        <v>838</v>
      </c>
    </row>
    <row r="719" spans="1:281" ht="32.5" thickBot="1">
      <c r="A719" s="72" t="s">
        <v>704</v>
      </c>
      <c r="B719" s="70" t="s">
        <v>702</v>
      </c>
      <c r="F719" s="52" t="s">
        <v>73</v>
      </c>
      <c r="K719" s="50" t="s">
        <v>743</v>
      </c>
      <c r="U719" s="51" t="s">
        <v>716</v>
      </c>
      <c r="AE719"/>
      <c r="AF719"/>
      <c r="AG719"/>
      <c r="AH719"/>
      <c r="AI719"/>
      <c r="AJ719" s="51" t="s">
        <v>759</v>
      </c>
      <c r="AO719" s="72" t="s">
        <v>72</v>
      </c>
      <c r="AP719" s="70" t="s">
        <v>702</v>
      </c>
      <c r="AT719" s="50" t="s">
        <v>818</v>
      </c>
      <c r="BD719" s="70" t="s">
        <v>7044</v>
      </c>
      <c r="BE719" s="70">
        <v>8.73</v>
      </c>
      <c r="BF719" s="70">
        <v>2.66</v>
      </c>
      <c r="BI719" s="50" t="s">
        <v>810</v>
      </c>
      <c r="BN719" s="50" t="s">
        <v>845</v>
      </c>
      <c r="CM719" s="51" t="s">
        <v>835</v>
      </c>
      <c r="DL719" s="52" t="s">
        <v>842</v>
      </c>
      <c r="DQ719" s="51" t="s">
        <v>714</v>
      </c>
      <c r="DV719" s="51" t="s">
        <v>708</v>
      </c>
      <c r="EZ719" s="50" t="s">
        <v>845</v>
      </c>
      <c r="GN719" s="52">
        <v>1391300</v>
      </c>
      <c r="HC719" s="50" t="s">
        <v>798</v>
      </c>
      <c r="HH719" s="52" t="s">
        <v>3384</v>
      </c>
      <c r="HM719" s="50" t="s">
        <v>771</v>
      </c>
      <c r="JU719" s="52" t="s">
        <v>844</v>
      </c>
    </row>
    <row r="720" spans="1:281" ht="58" thickBot="1">
      <c r="A720" s="50" t="s">
        <v>705</v>
      </c>
      <c r="P720" s="51" t="s">
        <v>790</v>
      </c>
      <c r="U720" s="52" t="s">
        <v>1341</v>
      </c>
      <c r="AE720"/>
      <c r="AF720"/>
      <c r="AG720"/>
      <c r="AH720"/>
      <c r="AI720"/>
      <c r="AJ720" s="52" t="s">
        <v>760</v>
      </c>
      <c r="AO720" s="73" t="s">
        <v>703</v>
      </c>
      <c r="AP720" s="71" t="s">
        <v>702</v>
      </c>
      <c r="BD720" s="71" t="s">
        <v>7045</v>
      </c>
      <c r="BE720" s="71">
        <v>2.17</v>
      </c>
      <c r="BF720" s="71">
        <v>0.66</v>
      </c>
      <c r="BS720" s="51" t="s">
        <v>847</v>
      </c>
      <c r="CM720" s="74" t="s">
        <v>8453</v>
      </c>
      <c r="DL720" s="52" t="s">
        <v>838</v>
      </c>
      <c r="DQ720" s="74" t="s">
        <v>1343</v>
      </c>
      <c r="DV720" s="52" t="s">
        <v>709</v>
      </c>
      <c r="EA720" s="50" t="s">
        <v>727</v>
      </c>
      <c r="FE720" s="51" t="s">
        <v>751</v>
      </c>
      <c r="FJ720" s="51" t="s">
        <v>761</v>
      </c>
      <c r="FY720" s="51" t="s">
        <v>716</v>
      </c>
      <c r="GD720" s="51" t="s">
        <v>710</v>
      </c>
      <c r="GI720" s="51" t="s">
        <v>2829</v>
      </c>
      <c r="HR720" s="51" t="s">
        <v>811</v>
      </c>
      <c r="IQ720" s="50" t="s">
        <v>798</v>
      </c>
      <c r="JB720" s="50" t="s">
        <v>757</v>
      </c>
      <c r="JU720" s="52" t="s">
        <v>839</v>
      </c>
    </row>
    <row r="721" spans="1:281" ht="35" thickBot="1">
      <c r="F721" s="51" t="s">
        <v>1650</v>
      </c>
      <c r="P721" s="52" t="s">
        <v>4360</v>
      </c>
      <c r="AE721" s="51" t="s">
        <v>822</v>
      </c>
      <c r="AF721"/>
      <c r="AG721"/>
      <c r="AH721"/>
      <c r="AI721"/>
      <c r="AO721" s="72" t="s">
        <v>704</v>
      </c>
      <c r="AP721" s="70" t="s">
        <v>702</v>
      </c>
      <c r="BD721" s="70" t="s">
        <v>7046</v>
      </c>
      <c r="BE721" s="70">
        <v>5.07</v>
      </c>
      <c r="BF721" s="70">
        <v>1.54</v>
      </c>
      <c r="BS721" s="50" t="s">
        <v>848</v>
      </c>
      <c r="CW721" s="50" t="s">
        <v>798</v>
      </c>
      <c r="DL721" s="52" t="s">
        <v>844</v>
      </c>
      <c r="EK721" s="51" t="s">
        <v>807</v>
      </c>
      <c r="EP721" s="51" t="s">
        <v>805</v>
      </c>
      <c r="EU721" s="51" t="s">
        <v>822</v>
      </c>
      <c r="FE721" s="52" t="s">
        <v>752</v>
      </c>
      <c r="FJ721" s="52" t="s">
        <v>2441</v>
      </c>
      <c r="FT721" s="51" t="s">
        <v>799</v>
      </c>
      <c r="FY721" s="52" t="s">
        <v>171</v>
      </c>
      <c r="GD721" s="52" t="s">
        <v>711</v>
      </c>
      <c r="GI721" s="52">
        <v>300000000</v>
      </c>
      <c r="GN721" s="51" t="s">
        <v>2067</v>
      </c>
      <c r="GS721" s="51" t="s">
        <v>811</v>
      </c>
      <c r="HH721" s="51" t="s">
        <v>708</v>
      </c>
      <c r="HR721" s="69" t="s">
        <v>812</v>
      </c>
      <c r="HS721" s="69" t="s">
        <v>813</v>
      </c>
      <c r="HT721" s="69" t="s">
        <v>784</v>
      </c>
      <c r="HU721" s="69" t="s">
        <v>814</v>
      </c>
      <c r="HW721" s="51" t="s">
        <v>772</v>
      </c>
      <c r="JU721" s="52" t="s">
        <v>840</v>
      </c>
    </row>
    <row r="722" spans="1:281" ht="176.5" thickBot="1">
      <c r="F722" s="52" t="s">
        <v>2087</v>
      </c>
      <c r="K722" s="51" t="s">
        <v>744</v>
      </c>
      <c r="AE722" s="52" t="s">
        <v>6053</v>
      </c>
      <c r="AF722"/>
      <c r="AG722"/>
      <c r="AH722"/>
      <c r="AI722"/>
      <c r="AJ722" s="51" t="s">
        <v>761</v>
      </c>
      <c r="AO722" s="50" t="s">
        <v>705</v>
      </c>
      <c r="AT722" s="51" t="s">
        <v>819</v>
      </c>
      <c r="BD722" s="71" t="s">
        <v>7047</v>
      </c>
      <c r="BE722" s="71">
        <v>1.91</v>
      </c>
      <c r="BF722" s="71">
        <v>0.57999999999999996</v>
      </c>
      <c r="BI722" s="51" t="s">
        <v>811</v>
      </c>
      <c r="BN722" s="50" t="s">
        <v>846</v>
      </c>
      <c r="CM722" s="51" t="s">
        <v>836</v>
      </c>
      <c r="DL722" s="52" t="s">
        <v>839</v>
      </c>
      <c r="DQ722" s="51" t="s">
        <v>724</v>
      </c>
      <c r="DV722" s="51" t="s">
        <v>710</v>
      </c>
      <c r="EK722" s="52" t="s">
        <v>808</v>
      </c>
      <c r="EP722" s="52" t="s">
        <v>1430</v>
      </c>
      <c r="EU722" s="52" t="s">
        <v>3234</v>
      </c>
      <c r="EZ722" s="50" t="s">
        <v>846</v>
      </c>
      <c r="GN722" s="52" t="s">
        <v>3597</v>
      </c>
      <c r="GS722" s="69" t="s">
        <v>812</v>
      </c>
      <c r="GT722" s="69" t="s">
        <v>813</v>
      </c>
      <c r="GU722" s="69" t="s">
        <v>784</v>
      </c>
      <c r="GV722" s="69" t="s">
        <v>814</v>
      </c>
      <c r="HC722" s="51" t="s">
        <v>799</v>
      </c>
      <c r="HH722" s="52" t="s">
        <v>709</v>
      </c>
      <c r="HM722" s="51" t="s">
        <v>772</v>
      </c>
      <c r="HR722" s="70" t="s">
        <v>10699</v>
      </c>
      <c r="HS722" s="70" t="s">
        <v>816</v>
      </c>
      <c r="HT722" s="70" t="s">
        <v>10700</v>
      </c>
      <c r="HU722" s="70" t="s">
        <v>10701</v>
      </c>
      <c r="HW722" s="52" t="s">
        <v>132</v>
      </c>
      <c r="IV722" s="50" t="s">
        <v>774</v>
      </c>
      <c r="JU722" s="52" t="s">
        <v>11554</v>
      </c>
    </row>
    <row r="723" spans="1:281" ht="192.5" thickBot="1">
      <c r="A723" s="51" t="s">
        <v>706</v>
      </c>
      <c r="AE723"/>
      <c r="AF723"/>
      <c r="AG723"/>
      <c r="AH723"/>
      <c r="AI723"/>
      <c r="AJ723" s="52" t="s">
        <v>2441</v>
      </c>
      <c r="AT723" s="52" t="s">
        <v>132</v>
      </c>
      <c r="BD723" s="70" t="s">
        <v>7048</v>
      </c>
      <c r="BE723" s="70">
        <v>0</v>
      </c>
      <c r="BF723" s="70">
        <v>0</v>
      </c>
      <c r="BI723" s="69" t="s">
        <v>812</v>
      </c>
      <c r="BJ723" s="69" t="s">
        <v>813</v>
      </c>
      <c r="BK723" s="69" t="s">
        <v>784</v>
      </c>
      <c r="BL723" s="69" t="s">
        <v>814</v>
      </c>
      <c r="CM723" s="52" t="s">
        <v>8512</v>
      </c>
      <c r="DL723" s="52" t="s">
        <v>840</v>
      </c>
      <c r="DQ723" s="52" t="s">
        <v>1344</v>
      </c>
      <c r="DV723" s="52" t="s">
        <v>711</v>
      </c>
      <c r="EA723" s="51" t="s">
        <v>728</v>
      </c>
      <c r="EK723" s="52" t="s">
        <v>809</v>
      </c>
      <c r="EP723" s="52" t="s">
        <v>2794</v>
      </c>
      <c r="FE723" s="51" t="s">
        <v>98</v>
      </c>
      <c r="FJ723" s="51" t="s">
        <v>763</v>
      </c>
      <c r="FT723" s="51" t="s">
        <v>782</v>
      </c>
      <c r="FY723" s="51" t="s">
        <v>718</v>
      </c>
      <c r="GD723" s="51" t="s">
        <v>712</v>
      </c>
      <c r="GI723" s="51" t="s">
        <v>98</v>
      </c>
      <c r="GS723" s="70" t="s">
        <v>3014</v>
      </c>
      <c r="GT723" s="70" t="s">
        <v>816</v>
      </c>
      <c r="GU723" s="70" t="s">
        <v>9981</v>
      </c>
      <c r="GV723" s="70" t="s">
        <v>9982</v>
      </c>
      <c r="HM723" s="52" t="s">
        <v>773</v>
      </c>
      <c r="HR723" s="50" t="s">
        <v>827</v>
      </c>
      <c r="IQ723" s="51" t="s">
        <v>799</v>
      </c>
      <c r="JB723" s="51" t="s">
        <v>758</v>
      </c>
    </row>
    <row r="724" spans="1:281" ht="168.5" thickBot="1">
      <c r="F724" s="51" t="s">
        <v>1652</v>
      </c>
      <c r="K724" s="51" t="s">
        <v>2080</v>
      </c>
      <c r="U724" s="51" t="s">
        <v>707</v>
      </c>
      <c r="AE724" s="51" t="s">
        <v>823</v>
      </c>
      <c r="AF724"/>
      <c r="AG724"/>
      <c r="AH724"/>
      <c r="AI724"/>
      <c r="BD724" s="71" t="s">
        <v>7049</v>
      </c>
      <c r="BE724" s="71">
        <v>0.68</v>
      </c>
      <c r="BF724" s="71">
        <v>0.21</v>
      </c>
      <c r="BI724" s="70" t="s">
        <v>2513</v>
      </c>
      <c r="BJ724" s="70" t="s">
        <v>2510</v>
      </c>
      <c r="BK724" s="70" t="s">
        <v>7662</v>
      </c>
      <c r="BL724" s="70" t="s">
        <v>7663</v>
      </c>
      <c r="BS724" s="51" t="s">
        <v>849</v>
      </c>
      <c r="CW724" s="51" t="s">
        <v>799</v>
      </c>
      <c r="EA724" s="69" t="s">
        <v>729</v>
      </c>
      <c r="EB724" s="69" t="s">
        <v>730</v>
      </c>
      <c r="EC724" s="69" t="s">
        <v>731</v>
      </c>
      <c r="ED724" s="69" t="s">
        <v>732</v>
      </c>
      <c r="EK724" s="52" t="s">
        <v>2492</v>
      </c>
      <c r="EU724" s="51" t="s">
        <v>823</v>
      </c>
      <c r="FJ724" s="52" t="s">
        <v>9186</v>
      </c>
      <c r="FT724" s="52" t="s">
        <v>800</v>
      </c>
      <c r="GD724" s="52" t="s">
        <v>713</v>
      </c>
      <c r="GI724" s="52" t="s">
        <v>9798</v>
      </c>
      <c r="GN724" s="51" t="s">
        <v>2069</v>
      </c>
      <c r="GS724" s="71" t="s">
        <v>3014</v>
      </c>
      <c r="GT724" s="71" t="s">
        <v>816</v>
      </c>
      <c r="GU724" s="71" t="s">
        <v>9983</v>
      </c>
      <c r="GV724" s="73"/>
      <c r="HC724" s="51" t="s">
        <v>782</v>
      </c>
      <c r="HH724" s="51" t="s">
        <v>710</v>
      </c>
      <c r="HW724" s="50" t="s">
        <v>1640</v>
      </c>
      <c r="JU724" s="51" t="s">
        <v>98</v>
      </c>
    </row>
    <row r="725" spans="1:281" ht="320.5" thickBot="1">
      <c r="A725" s="51" t="s">
        <v>707</v>
      </c>
      <c r="P725" s="51" t="s">
        <v>782</v>
      </c>
      <c r="U725" s="52" t="s">
        <v>3384</v>
      </c>
      <c r="AE725" s="52" t="s">
        <v>824</v>
      </c>
      <c r="AF725"/>
      <c r="AG725"/>
      <c r="AH725"/>
      <c r="AI725"/>
      <c r="AJ725" s="51" t="s">
        <v>763</v>
      </c>
      <c r="AO725" s="51" t="s">
        <v>706</v>
      </c>
      <c r="AT725" s="50" t="s">
        <v>820</v>
      </c>
      <c r="BD725" s="70" t="s">
        <v>7050</v>
      </c>
      <c r="BE725" s="70">
        <v>0</v>
      </c>
      <c r="BF725" s="70">
        <v>0</v>
      </c>
      <c r="BI725" s="71" t="s">
        <v>1359</v>
      </c>
      <c r="BJ725" s="71" t="s">
        <v>816</v>
      </c>
      <c r="BK725" s="71" t="s">
        <v>7664</v>
      </c>
      <c r="BL725" s="71" t="s">
        <v>7665</v>
      </c>
      <c r="BN725" s="51" t="s">
        <v>847</v>
      </c>
      <c r="BS725" s="69"/>
      <c r="BT725" s="69" t="s">
        <v>850</v>
      </c>
      <c r="BU725" s="69" t="s">
        <v>851</v>
      </c>
      <c r="CM725" s="51" t="s">
        <v>837</v>
      </c>
      <c r="DL725" s="51" t="s">
        <v>98</v>
      </c>
      <c r="DQ725" s="51" t="s">
        <v>716</v>
      </c>
      <c r="DV725" s="51" t="s">
        <v>714</v>
      </c>
      <c r="EA725" s="70" t="s">
        <v>695</v>
      </c>
      <c r="EB725" s="70" t="s">
        <v>3832</v>
      </c>
      <c r="EC725" s="70" t="s">
        <v>3833</v>
      </c>
      <c r="ED725" s="70" t="s">
        <v>3834</v>
      </c>
      <c r="EK725" s="52" t="s">
        <v>36</v>
      </c>
      <c r="EP725" s="50" t="s">
        <v>806</v>
      </c>
      <c r="EU725" s="52" t="s">
        <v>824</v>
      </c>
      <c r="EZ725" s="51" t="s">
        <v>847</v>
      </c>
      <c r="FE725" s="51" t="s">
        <v>2429</v>
      </c>
      <c r="GS725" s="70" t="s">
        <v>9984</v>
      </c>
      <c r="GT725" s="70" t="s">
        <v>816</v>
      </c>
      <c r="GU725" s="70" t="s">
        <v>9985</v>
      </c>
      <c r="GV725" s="72"/>
      <c r="HC725" s="52" t="s">
        <v>1665</v>
      </c>
      <c r="HH725" s="52" t="s">
        <v>711</v>
      </c>
      <c r="HM725" s="50" t="s">
        <v>774</v>
      </c>
      <c r="IQ725" s="51" t="s">
        <v>782</v>
      </c>
      <c r="IV725" s="50" t="s">
        <v>775</v>
      </c>
      <c r="JB725" s="51" t="s">
        <v>759</v>
      </c>
    </row>
    <row r="726" spans="1:281" ht="24.5" thickBot="1">
      <c r="A726" s="52" t="s">
        <v>72</v>
      </c>
      <c r="F726" s="51" t="s">
        <v>1653</v>
      </c>
      <c r="K726" s="51" t="s">
        <v>745</v>
      </c>
      <c r="P726" s="52" t="s">
        <v>1665</v>
      </c>
      <c r="AE726"/>
      <c r="AF726"/>
      <c r="AG726"/>
      <c r="AH726"/>
      <c r="AI726"/>
      <c r="AJ726" s="52" t="s">
        <v>6225</v>
      </c>
      <c r="BD726" s="71" t="s">
        <v>7051</v>
      </c>
      <c r="BE726" s="71">
        <v>0</v>
      </c>
      <c r="BF726" s="71">
        <v>0</v>
      </c>
      <c r="BI726" s="50" t="s">
        <v>818</v>
      </c>
      <c r="BN726" s="50" t="s">
        <v>848</v>
      </c>
      <c r="BS726" s="72" t="s">
        <v>101</v>
      </c>
      <c r="BT726" s="70" t="s">
        <v>8060</v>
      </c>
      <c r="BU726" s="70" t="s">
        <v>1158</v>
      </c>
      <c r="CM726" s="52" t="s">
        <v>842</v>
      </c>
      <c r="CW726" s="51" t="s">
        <v>782</v>
      </c>
      <c r="DQ726" s="52" t="s">
        <v>1341</v>
      </c>
      <c r="DV726" s="74" t="s">
        <v>1624</v>
      </c>
      <c r="EA726" s="50" t="s">
        <v>737</v>
      </c>
      <c r="EZ726" s="50" t="s">
        <v>848</v>
      </c>
      <c r="FJ726" s="51" t="s">
        <v>764</v>
      </c>
      <c r="FT726" s="83" t="s">
        <v>9475</v>
      </c>
      <c r="GD726" s="51" t="s">
        <v>714</v>
      </c>
      <c r="GI726" s="50" t="s">
        <v>753</v>
      </c>
      <c r="GN726" s="51" t="s">
        <v>183</v>
      </c>
      <c r="GS726" s="50" t="s">
        <v>818</v>
      </c>
      <c r="HR726" s="51" t="s">
        <v>828</v>
      </c>
      <c r="IQ726" s="52" t="s">
        <v>1665</v>
      </c>
      <c r="JB726" s="52" t="s">
        <v>760</v>
      </c>
    </row>
    <row r="727" spans="1:281" ht="24.5" thickBot="1">
      <c r="F727" s="52" t="s">
        <v>2088</v>
      </c>
      <c r="K727" s="52">
        <v>0.01</v>
      </c>
      <c r="U727" s="51" t="s">
        <v>708</v>
      </c>
      <c r="AE727" s="51" t="s">
        <v>825</v>
      </c>
      <c r="AF727"/>
      <c r="AG727"/>
      <c r="AH727"/>
      <c r="AI727"/>
      <c r="AO727" s="51" t="s">
        <v>707</v>
      </c>
      <c r="BD727" s="70" t="s">
        <v>7052</v>
      </c>
      <c r="BE727" s="70">
        <v>0.68</v>
      </c>
      <c r="BF727" s="70">
        <v>0.21</v>
      </c>
      <c r="CM727" s="52" t="s">
        <v>838</v>
      </c>
      <c r="CW727" s="52" t="s">
        <v>1665</v>
      </c>
      <c r="EK727" s="50" t="s">
        <v>810</v>
      </c>
      <c r="EU727" s="51" t="s">
        <v>825</v>
      </c>
      <c r="FE727" s="51" t="s">
        <v>745</v>
      </c>
      <c r="FJ727" s="52" t="s">
        <v>4520</v>
      </c>
      <c r="FT727" s="51" t="s">
        <v>784</v>
      </c>
      <c r="FY727" s="51" t="s">
        <v>707</v>
      </c>
      <c r="GD727" s="74" t="s">
        <v>5640</v>
      </c>
      <c r="GN727" s="52">
        <v>0.45</v>
      </c>
      <c r="HC727" s="51" t="s">
        <v>784</v>
      </c>
      <c r="HH727" s="51" t="s">
        <v>714</v>
      </c>
      <c r="HR727" s="52" t="s">
        <v>10702</v>
      </c>
      <c r="HW727" s="51" t="s">
        <v>1641</v>
      </c>
    </row>
    <row r="728" spans="1:281" ht="17" thickBot="1">
      <c r="A728" s="51" t="s">
        <v>708</v>
      </c>
      <c r="P728" s="51" t="s">
        <v>784</v>
      </c>
      <c r="U728" s="52" t="s">
        <v>709</v>
      </c>
      <c r="AE728" s="52" t="s">
        <v>6054</v>
      </c>
      <c r="AF728"/>
      <c r="AG728"/>
      <c r="AH728"/>
      <c r="AI728"/>
      <c r="AJ728" s="51" t="s">
        <v>764</v>
      </c>
      <c r="AO728" s="52" t="s">
        <v>72</v>
      </c>
      <c r="AT728" s="51" t="s">
        <v>821</v>
      </c>
      <c r="BD728" s="71" t="s">
        <v>7053</v>
      </c>
      <c r="BE728" s="71">
        <v>7.42</v>
      </c>
      <c r="BF728" s="71">
        <v>2.2599999999999998</v>
      </c>
      <c r="CM728" s="52" t="s">
        <v>844</v>
      </c>
      <c r="DV728" s="51" t="s">
        <v>724</v>
      </c>
      <c r="EP728" s="51" t="s">
        <v>807</v>
      </c>
      <c r="EU728" s="52" t="s">
        <v>3235</v>
      </c>
      <c r="FE728" s="52">
        <v>0</v>
      </c>
      <c r="FT728" s="52" t="s">
        <v>801</v>
      </c>
      <c r="FY728" s="52" t="s">
        <v>171</v>
      </c>
      <c r="HC728" s="52" t="s">
        <v>1814</v>
      </c>
      <c r="HM728" s="50" t="s">
        <v>775</v>
      </c>
      <c r="IQ728" s="51" t="s">
        <v>784</v>
      </c>
      <c r="IV728" s="51" t="s">
        <v>776</v>
      </c>
      <c r="JB728" s="51" t="s">
        <v>761</v>
      </c>
      <c r="JU728" s="51" t="s">
        <v>831</v>
      </c>
    </row>
    <row r="729" spans="1:281" ht="17" thickBot="1">
      <c r="A729" s="52" t="s">
        <v>709</v>
      </c>
      <c r="F729" s="51" t="s">
        <v>1655</v>
      </c>
      <c r="K729" s="51" t="s">
        <v>746</v>
      </c>
      <c r="P729" s="52" t="s">
        <v>1666</v>
      </c>
      <c r="AE729"/>
      <c r="AF729"/>
      <c r="AG729"/>
      <c r="AH729"/>
      <c r="AI729"/>
      <c r="AJ729" s="52" t="s">
        <v>2437</v>
      </c>
      <c r="BD729" s="70" t="s">
        <v>7054</v>
      </c>
      <c r="BE729" s="70">
        <v>0</v>
      </c>
      <c r="BF729" s="70">
        <v>0</v>
      </c>
      <c r="BI729" s="51" t="s">
        <v>819</v>
      </c>
      <c r="BN729" s="51" t="s">
        <v>849</v>
      </c>
      <c r="CM729" s="52" t="s">
        <v>839</v>
      </c>
      <c r="CW729" s="51" t="s">
        <v>784</v>
      </c>
      <c r="DL729" s="51" t="s">
        <v>831</v>
      </c>
      <c r="DV729" s="52" t="s">
        <v>1623</v>
      </c>
      <c r="EA729" s="50" t="s">
        <v>738</v>
      </c>
      <c r="EP729" s="52" t="s">
        <v>808</v>
      </c>
      <c r="EZ729" s="51" t="s">
        <v>849</v>
      </c>
      <c r="FJ729" s="51" t="s">
        <v>766</v>
      </c>
      <c r="GD729" s="51" t="s">
        <v>715</v>
      </c>
      <c r="GI729" s="51" t="s">
        <v>754</v>
      </c>
      <c r="GN729" s="51" t="s">
        <v>184</v>
      </c>
      <c r="GS729" s="51" t="s">
        <v>819</v>
      </c>
      <c r="HH729" s="51" t="s">
        <v>724</v>
      </c>
      <c r="HR729" s="50" t="s">
        <v>829</v>
      </c>
      <c r="HW729" s="51" t="s">
        <v>1642</v>
      </c>
      <c r="IQ729" s="52" t="s">
        <v>1666</v>
      </c>
      <c r="IV729" s="52" t="s">
        <v>777</v>
      </c>
      <c r="JB729" s="52" t="s">
        <v>762</v>
      </c>
      <c r="JU729" s="52" t="s">
        <v>1394</v>
      </c>
    </row>
    <row r="730" spans="1:281" ht="35" thickBot="1">
      <c r="F730" s="52" t="s">
        <v>1656</v>
      </c>
      <c r="K730" s="52" t="s">
        <v>95</v>
      </c>
      <c r="U730" s="51" t="s">
        <v>710</v>
      </c>
      <c r="AE730" s="51" t="s">
        <v>826</v>
      </c>
      <c r="AF730"/>
      <c r="AG730"/>
      <c r="AH730"/>
      <c r="AI730"/>
      <c r="AO730" s="51" t="s">
        <v>708</v>
      </c>
      <c r="AT730" s="51" t="s">
        <v>822</v>
      </c>
      <c r="BD730" s="71" t="s">
        <v>7055</v>
      </c>
      <c r="BE730" s="71">
        <v>0</v>
      </c>
      <c r="BF730" s="71">
        <v>0</v>
      </c>
      <c r="BI730" s="52" t="s">
        <v>132</v>
      </c>
      <c r="BN730" s="69"/>
      <c r="BO730" s="69" t="s">
        <v>850</v>
      </c>
      <c r="BP730" s="69" t="s">
        <v>851</v>
      </c>
      <c r="CM730" s="52" t="s">
        <v>840</v>
      </c>
      <c r="CW730" s="52" t="s">
        <v>2094</v>
      </c>
      <c r="DL730" s="52" t="s">
        <v>1394</v>
      </c>
      <c r="DQ730" s="50" t="s">
        <v>725</v>
      </c>
      <c r="EK730" s="51" t="s">
        <v>811</v>
      </c>
      <c r="EP730" s="52" t="s">
        <v>809</v>
      </c>
      <c r="EU730" s="51" t="s">
        <v>826</v>
      </c>
      <c r="EZ730" s="69"/>
      <c r="FA730" s="69" t="s">
        <v>850</v>
      </c>
      <c r="FB730" s="69" t="s">
        <v>851</v>
      </c>
      <c r="FE730" s="51" t="s">
        <v>746</v>
      </c>
      <c r="FJ730" s="52">
        <v>4957</v>
      </c>
      <c r="FT730" s="51" t="s">
        <v>802</v>
      </c>
      <c r="FY730" s="51" t="s">
        <v>708</v>
      </c>
      <c r="GD730" s="52" t="s">
        <v>5641</v>
      </c>
      <c r="GI730" s="52" t="s">
        <v>9799</v>
      </c>
      <c r="GN730" s="52" t="s">
        <v>236</v>
      </c>
      <c r="GS730" s="52" t="s">
        <v>112</v>
      </c>
      <c r="HC730" s="51" t="s">
        <v>802</v>
      </c>
      <c r="HH730" s="52" t="s">
        <v>10509</v>
      </c>
      <c r="HW730" s="52" t="s">
        <v>1645</v>
      </c>
      <c r="IV730" s="52" t="s">
        <v>778</v>
      </c>
    </row>
    <row r="731" spans="1:281" ht="35" thickBot="1">
      <c r="A731" s="51" t="s">
        <v>710</v>
      </c>
      <c r="P731" s="51" t="s">
        <v>802</v>
      </c>
      <c r="U731" s="52" t="s">
        <v>711</v>
      </c>
      <c r="AE731" s="52" t="s">
        <v>6055</v>
      </c>
      <c r="AF731"/>
      <c r="AG731"/>
      <c r="AH731"/>
      <c r="AI731"/>
      <c r="AJ731" s="51" t="s">
        <v>766</v>
      </c>
      <c r="AO731" s="52" t="s">
        <v>709</v>
      </c>
      <c r="AT731" s="52" t="s">
        <v>6446</v>
      </c>
      <c r="BD731" s="70" t="s">
        <v>7056</v>
      </c>
      <c r="BE731" s="70">
        <v>13.94</v>
      </c>
      <c r="BF731" s="70">
        <v>4.24</v>
      </c>
      <c r="BN731" s="72" t="s">
        <v>101</v>
      </c>
      <c r="BO731" s="70" t="s">
        <v>7795</v>
      </c>
      <c r="BP731" s="70" t="s">
        <v>1168</v>
      </c>
      <c r="CM731" s="52" t="s">
        <v>841</v>
      </c>
      <c r="DV731" s="51" t="s">
        <v>716</v>
      </c>
      <c r="EK731" s="126" t="s">
        <v>812</v>
      </c>
      <c r="EL731" s="69" t="s">
        <v>813</v>
      </c>
      <c r="EM731" s="69" t="s">
        <v>784</v>
      </c>
      <c r="EN731" s="69" t="s">
        <v>814</v>
      </c>
      <c r="EP731" s="52" t="s">
        <v>2492</v>
      </c>
      <c r="EU731" s="52" t="s">
        <v>3236</v>
      </c>
      <c r="EZ731" s="72" t="s">
        <v>101</v>
      </c>
      <c r="FA731" s="70" t="s">
        <v>9050</v>
      </c>
      <c r="FB731" s="70" t="s">
        <v>3973</v>
      </c>
      <c r="FE731" s="52" t="s">
        <v>168</v>
      </c>
      <c r="FT731" s="52">
        <v>100</v>
      </c>
      <c r="FY731" s="52" t="s">
        <v>171</v>
      </c>
      <c r="GI731" s="52" t="s">
        <v>9800</v>
      </c>
      <c r="HC731" s="52">
        <v>100</v>
      </c>
      <c r="HM731" s="51" t="s">
        <v>776</v>
      </c>
      <c r="HW731" s="52" t="s">
        <v>1646</v>
      </c>
      <c r="IQ731" s="51" t="s">
        <v>802</v>
      </c>
      <c r="JB731" s="51" t="s">
        <v>763</v>
      </c>
      <c r="JU731" s="51" t="s">
        <v>833</v>
      </c>
    </row>
    <row r="732" spans="1:281" ht="409.6" thickBot="1">
      <c r="A732" s="52" t="s">
        <v>711</v>
      </c>
      <c r="F732" s="51" t="s">
        <v>1660</v>
      </c>
      <c r="K732" s="51" t="s">
        <v>747</v>
      </c>
      <c r="AE732"/>
      <c r="AF732"/>
      <c r="AG732"/>
      <c r="AH732"/>
      <c r="AI732"/>
      <c r="AJ732" s="52">
        <v>60000</v>
      </c>
      <c r="BD732" s="71" t="s">
        <v>7057</v>
      </c>
      <c r="BE732" s="71">
        <v>5.81</v>
      </c>
      <c r="BF732" s="71">
        <v>1.77</v>
      </c>
      <c r="BI732" s="50" t="s">
        <v>820</v>
      </c>
      <c r="CW732" s="51" t="s">
        <v>802</v>
      </c>
      <c r="DL732" s="51" t="s">
        <v>833</v>
      </c>
      <c r="DV732" s="52" t="s">
        <v>717</v>
      </c>
      <c r="EA732" s="51" t="s">
        <v>739</v>
      </c>
      <c r="EK732" s="128" t="s">
        <v>1359</v>
      </c>
      <c r="EL732" s="70" t="s">
        <v>816</v>
      </c>
      <c r="EM732" s="70" t="s">
        <v>3397</v>
      </c>
      <c r="EN732" s="70" t="s">
        <v>3398</v>
      </c>
      <c r="FJ732" s="51" t="s">
        <v>767</v>
      </c>
      <c r="GD732" s="51" t="s">
        <v>716</v>
      </c>
      <c r="GN732" s="51" t="s">
        <v>732</v>
      </c>
      <c r="GS732" s="50" t="s">
        <v>827</v>
      </c>
      <c r="HH732" s="51" t="s">
        <v>716</v>
      </c>
      <c r="HM732" s="52" t="s">
        <v>4734</v>
      </c>
      <c r="HR732" s="51" t="s">
        <v>830</v>
      </c>
      <c r="IQ732" s="52">
        <v>100</v>
      </c>
      <c r="IV732" s="50" t="s">
        <v>780</v>
      </c>
      <c r="JB732" s="52" t="s">
        <v>11978</v>
      </c>
      <c r="JU732" s="52" t="s">
        <v>834</v>
      </c>
    </row>
    <row r="733" spans="1:281" ht="409.6" thickBot="1">
      <c r="F733" s="52" t="s">
        <v>2089</v>
      </c>
      <c r="K733" s="52" t="s">
        <v>97</v>
      </c>
      <c r="P733" s="51" t="s">
        <v>788</v>
      </c>
      <c r="U733" s="51" t="s">
        <v>714</v>
      </c>
      <c r="AE733"/>
      <c r="AF733"/>
      <c r="AG733"/>
      <c r="AH733"/>
      <c r="AI733"/>
      <c r="AO733" s="51" t="s">
        <v>710</v>
      </c>
      <c r="AT733" s="51" t="s">
        <v>823</v>
      </c>
      <c r="BD733" s="70" t="s">
        <v>7058</v>
      </c>
      <c r="BE733" s="70">
        <v>11.01</v>
      </c>
      <c r="BF733" s="70">
        <v>3.35</v>
      </c>
      <c r="CM733" s="51" t="s">
        <v>98</v>
      </c>
      <c r="CW733" s="52">
        <v>40</v>
      </c>
      <c r="DL733" s="52" t="s">
        <v>711</v>
      </c>
      <c r="DQ733" s="51" t="s">
        <v>726</v>
      </c>
      <c r="EA733" s="52" t="s">
        <v>132</v>
      </c>
      <c r="EK733" s="129" t="s">
        <v>1359</v>
      </c>
      <c r="EL733" s="71" t="s">
        <v>816</v>
      </c>
      <c r="EM733" s="71" t="s">
        <v>3399</v>
      </c>
      <c r="EN733" s="71" t="s">
        <v>3400</v>
      </c>
      <c r="EP733" s="50" t="s">
        <v>810</v>
      </c>
      <c r="FE733" s="51" t="s">
        <v>747</v>
      </c>
      <c r="FJ733" s="52">
        <v>0</v>
      </c>
      <c r="FT733" s="51" t="s">
        <v>788</v>
      </c>
      <c r="FY733" s="51" t="s">
        <v>710</v>
      </c>
      <c r="GD733" s="52" t="s">
        <v>1341</v>
      </c>
      <c r="GI733" s="50" t="s">
        <v>755</v>
      </c>
      <c r="GN733" s="52" t="s">
        <v>3598</v>
      </c>
      <c r="HC733" s="51" t="s">
        <v>788</v>
      </c>
      <c r="HH733" s="52" t="s">
        <v>717</v>
      </c>
      <c r="HW733" s="51" t="s">
        <v>1649</v>
      </c>
    </row>
    <row r="734" spans="1:281" ht="409.6" thickBot="1">
      <c r="A734" s="51" t="s">
        <v>712</v>
      </c>
      <c r="U734" s="74" t="s">
        <v>5444</v>
      </c>
      <c r="AE734"/>
      <c r="AF734"/>
      <c r="AG734"/>
      <c r="AH734"/>
      <c r="AI734"/>
      <c r="AJ734" s="51" t="s">
        <v>767</v>
      </c>
      <c r="AO734" s="52" t="s">
        <v>711</v>
      </c>
      <c r="AT734" s="52" t="s">
        <v>824</v>
      </c>
      <c r="BD734" s="71" t="s">
        <v>7059</v>
      </c>
      <c r="BE734" s="71">
        <v>0</v>
      </c>
      <c r="BF734" s="71">
        <v>0</v>
      </c>
      <c r="CM734" s="52" t="s">
        <v>8513</v>
      </c>
      <c r="DQ734" s="52" t="s">
        <v>132</v>
      </c>
      <c r="EK734" s="128" t="s">
        <v>1669</v>
      </c>
      <c r="EL734" s="70" t="s">
        <v>816</v>
      </c>
      <c r="EM734" s="70" t="s">
        <v>3401</v>
      </c>
      <c r="EN734" s="70" t="s">
        <v>3402</v>
      </c>
      <c r="FE734" s="52" t="s">
        <v>169</v>
      </c>
      <c r="FT734" s="52">
        <v>0</v>
      </c>
      <c r="FY734" s="52" t="s">
        <v>171</v>
      </c>
      <c r="HC734" s="52">
        <v>0</v>
      </c>
      <c r="HM734" s="50" t="s">
        <v>4735</v>
      </c>
      <c r="HR734" s="51" t="s">
        <v>831</v>
      </c>
      <c r="HW734" s="52" t="s">
        <v>72</v>
      </c>
      <c r="IQ734" s="51" t="s">
        <v>788</v>
      </c>
      <c r="JB734" s="51" t="s">
        <v>764</v>
      </c>
      <c r="JU734" s="51" t="s">
        <v>835</v>
      </c>
    </row>
    <row r="735" spans="1:281" ht="409.6" thickBot="1">
      <c r="A735" s="52" t="s">
        <v>713</v>
      </c>
      <c r="K735" s="51" t="s">
        <v>748</v>
      </c>
      <c r="P735" s="51" t="s">
        <v>803</v>
      </c>
      <c r="AE735" s="50" t="s">
        <v>827</v>
      </c>
      <c r="AF735"/>
      <c r="AG735"/>
      <c r="AH735"/>
      <c r="AI735"/>
      <c r="AJ735" s="52">
        <v>60000</v>
      </c>
      <c r="BD735" s="70" t="s">
        <v>7060</v>
      </c>
      <c r="BE735" s="70">
        <v>26.1</v>
      </c>
      <c r="BF735" s="70">
        <v>7.94</v>
      </c>
      <c r="BI735" s="51" t="s">
        <v>821</v>
      </c>
      <c r="CW735" s="51" t="s">
        <v>788</v>
      </c>
      <c r="DL735" s="51" t="s">
        <v>835</v>
      </c>
      <c r="EA735" s="50" t="s">
        <v>740</v>
      </c>
      <c r="EK735" s="129" t="s">
        <v>815</v>
      </c>
      <c r="EL735" s="71" t="s">
        <v>816</v>
      </c>
      <c r="EM735" s="71" t="s">
        <v>3403</v>
      </c>
      <c r="EN735" s="71" t="s">
        <v>3404</v>
      </c>
      <c r="EU735" s="50" t="s">
        <v>2566</v>
      </c>
      <c r="FJ735" s="51" t="s">
        <v>768</v>
      </c>
      <c r="GD735" s="51" t="s">
        <v>718</v>
      </c>
      <c r="GS735" s="51" t="s">
        <v>828</v>
      </c>
      <c r="HR735" s="52" t="s">
        <v>843</v>
      </c>
      <c r="HW735" s="52" t="s">
        <v>73</v>
      </c>
      <c r="IQ735" s="52">
        <v>73</v>
      </c>
      <c r="IV735" s="51" t="s">
        <v>781</v>
      </c>
      <c r="JB735" s="52" t="s">
        <v>765</v>
      </c>
      <c r="JU735" s="74" t="s">
        <v>11555</v>
      </c>
    </row>
    <row r="736" spans="1:281" ht="280.5" thickBot="1">
      <c r="K736" s="52">
        <v>191</v>
      </c>
      <c r="P736" s="52" t="s">
        <v>4361</v>
      </c>
      <c r="U736" s="51" t="s">
        <v>724</v>
      </c>
      <c r="AE736"/>
      <c r="AF736"/>
      <c r="AG736"/>
      <c r="AH736"/>
      <c r="AI736"/>
      <c r="AO736" s="51" t="s">
        <v>712</v>
      </c>
      <c r="AT736" s="51" t="s">
        <v>825</v>
      </c>
      <c r="BD736" s="71" t="s">
        <v>7061</v>
      </c>
      <c r="BE736" s="71">
        <v>0.68</v>
      </c>
      <c r="BF736" s="71">
        <v>0.21</v>
      </c>
      <c r="CW736" s="52">
        <v>0</v>
      </c>
      <c r="DL736" s="74" t="s">
        <v>8942</v>
      </c>
      <c r="DQ736" s="50" t="s">
        <v>727</v>
      </c>
      <c r="DV736" s="50" t="s">
        <v>725</v>
      </c>
      <c r="EK736" s="128" t="s">
        <v>815</v>
      </c>
      <c r="EL736" s="70" t="s">
        <v>816</v>
      </c>
      <c r="EM736" s="70" t="s">
        <v>3405</v>
      </c>
      <c r="EN736" s="70" t="s">
        <v>3406</v>
      </c>
      <c r="EP736" s="51" t="s">
        <v>811</v>
      </c>
      <c r="FE736" s="51" t="s">
        <v>748</v>
      </c>
      <c r="FJ736" s="52" t="s">
        <v>132</v>
      </c>
      <c r="FT736" s="51" t="s">
        <v>803</v>
      </c>
      <c r="FY736" s="51" t="s">
        <v>712</v>
      </c>
      <c r="GD736" s="52">
        <v>100</v>
      </c>
      <c r="GI736" s="51" t="s">
        <v>756</v>
      </c>
      <c r="GS736" s="52" t="s">
        <v>9986</v>
      </c>
      <c r="HC736" s="51" t="s">
        <v>803</v>
      </c>
    </row>
    <row r="737" spans="1:281" ht="409.6" thickBot="1">
      <c r="A737" s="51" t="s">
        <v>714</v>
      </c>
      <c r="F737" s="50" t="s">
        <v>774</v>
      </c>
      <c r="U737" s="52" t="s">
        <v>5446</v>
      </c>
      <c r="AE737"/>
      <c r="AF737"/>
      <c r="AG737"/>
      <c r="AH737"/>
      <c r="AI737"/>
      <c r="AJ737" s="51" t="s">
        <v>768</v>
      </c>
      <c r="AO737" s="52" t="s">
        <v>713</v>
      </c>
      <c r="AT737" s="52" t="s">
        <v>6447</v>
      </c>
      <c r="BD737" s="70" t="s">
        <v>7062</v>
      </c>
      <c r="BE737" s="70">
        <v>110.81</v>
      </c>
      <c r="BF737" s="70">
        <v>33.71</v>
      </c>
      <c r="BI737" s="51" t="s">
        <v>822</v>
      </c>
      <c r="EK737" s="129" t="s">
        <v>3407</v>
      </c>
      <c r="EL737" s="71" t="s">
        <v>816</v>
      </c>
      <c r="EM737" s="71" t="s">
        <v>3408</v>
      </c>
      <c r="EN737" s="71" t="s">
        <v>3409</v>
      </c>
      <c r="EP737" s="69" t="s">
        <v>812</v>
      </c>
      <c r="EQ737" s="69" t="s">
        <v>813</v>
      </c>
      <c r="ER737" s="69" t="s">
        <v>784</v>
      </c>
      <c r="ES737" s="69" t="s">
        <v>814</v>
      </c>
      <c r="FE737" s="52">
        <v>0</v>
      </c>
      <c r="FT737" s="52" t="s">
        <v>9476</v>
      </c>
      <c r="FY737" s="52" t="s">
        <v>171</v>
      </c>
      <c r="GI737" s="52" t="s">
        <v>112</v>
      </c>
      <c r="GN737" s="51" t="s">
        <v>1012</v>
      </c>
      <c r="GS737" s="68"/>
      <c r="HC737" s="52" t="s">
        <v>10373</v>
      </c>
      <c r="HH737" s="50" t="s">
        <v>725</v>
      </c>
      <c r="HM737" s="51" t="s">
        <v>4736</v>
      </c>
      <c r="HR737" s="51" t="s">
        <v>833</v>
      </c>
      <c r="HW737" s="51" t="s">
        <v>1650</v>
      </c>
      <c r="IQ737" s="51" t="s">
        <v>803</v>
      </c>
      <c r="IV737" s="51" t="s">
        <v>782</v>
      </c>
      <c r="JB737" s="51" t="s">
        <v>766</v>
      </c>
      <c r="JU737" s="51" t="s">
        <v>836</v>
      </c>
    </row>
    <row r="738" spans="1:281" ht="409.6" thickBot="1">
      <c r="A738" s="74" t="s">
        <v>2419</v>
      </c>
      <c r="K738" s="51" t="s">
        <v>749</v>
      </c>
      <c r="P738" s="51" t="s">
        <v>790</v>
      </c>
      <c r="AE738" s="51" t="s">
        <v>828</v>
      </c>
      <c r="AF738"/>
      <c r="AG738"/>
      <c r="AH738"/>
      <c r="AI738"/>
      <c r="AJ738" s="52" t="s">
        <v>132</v>
      </c>
      <c r="BD738" s="71" t="s">
        <v>7063</v>
      </c>
      <c r="BE738" s="71">
        <v>2.85</v>
      </c>
      <c r="BF738" s="71">
        <v>0.87</v>
      </c>
      <c r="BI738" s="52" t="s">
        <v>7666</v>
      </c>
      <c r="CM738" s="51" t="s">
        <v>831</v>
      </c>
      <c r="CW738" s="51" t="s">
        <v>803</v>
      </c>
      <c r="DL738" s="51" t="s">
        <v>836</v>
      </c>
      <c r="EA738" s="51" t="s">
        <v>741</v>
      </c>
      <c r="EK738" s="50" t="s">
        <v>818</v>
      </c>
      <c r="EP738" s="70" t="s">
        <v>2795</v>
      </c>
      <c r="EQ738" s="70" t="s">
        <v>816</v>
      </c>
      <c r="ER738" s="70" t="s">
        <v>2796</v>
      </c>
      <c r="ES738" s="70" t="s">
        <v>2797</v>
      </c>
      <c r="EU738" s="51" t="s">
        <v>2567</v>
      </c>
      <c r="FJ738" s="51" t="s">
        <v>769</v>
      </c>
      <c r="GN738" s="52" t="s">
        <v>3599</v>
      </c>
      <c r="GS738" s="52" t="s">
        <v>9987</v>
      </c>
      <c r="HM738" s="52" t="s">
        <v>4737</v>
      </c>
      <c r="HR738" s="52" t="s">
        <v>711</v>
      </c>
      <c r="HW738" s="52" t="s">
        <v>5793</v>
      </c>
      <c r="IQ738" s="52" t="s">
        <v>11070</v>
      </c>
      <c r="IV738" s="52" t="s">
        <v>796</v>
      </c>
      <c r="JB738" s="52">
        <v>63158</v>
      </c>
      <c r="JU738" s="52" t="s">
        <v>11556</v>
      </c>
    </row>
    <row r="739" spans="1:281" ht="352.5" thickBot="1">
      <c r="K739" s="52">
        <v>0</v>
      </c>
      <c r="P739" s="52" t="s">
        <v>4362</v>
      </c>
      <c r="U739" s="51" t="s">
        <v>716</v>
      </c>
      <c r="AE739" s="52" t="s">
        <v>6056</v>
      </c>
      <c r="AF739"/>
      <c r="AG739"/>
      <c r="AH739"/>
      <c r="AI739"/>
      <c r="AO739" s="51" t="s">
        <v>714</v>
      </c>
      <c r="AT739" s="51" t="s">
        <v>826</v>
      </c>
      <c r="BD739" s="70" t="s">
        <v>7064</v>
      </c>
      <c r="BE739" s="70">
        <v>0</v>
      </c>
      <c r="BF739" s="70">
        <v>0</v>
      </c>
      <c r="CM739" s="52" t="s">
        <v>1679</v>
      </c>
      <c r="CW739" s="52" t="s">
        <v>8740</v>
      </c>
      <c r="DL739" s="52" t="s">
        <v>8943</v>
      </c>
      <c r="DQ739" s="51" t="s">
        <v>728</v>
      </c>
      <c r="DV739" s="51" t="s">
        <v>726</v>
      </c>
      <c r="EA739" s="52" t="s">
        <v>3835</v>
      </c>
      <c r="EP739" s="71" t="s">
        <v>2798</v>
      </c>
      <c r="EQ739" s="71" t="s">
        <v>816</v>
      </c>
      <c r="ER739" s="71" t="s">
        <v>2799</v>
      </c>
      <c r="ES739" s="71" t="s">
        <v>2800</v>
      </c>
      <c r="EU739" s="52" t="s">
        <v>132</v>
      </c>
      <c r="FE739" s="51" t="s">
        <v>749</v>
      </c>
      <c r="FJ739" s="52" t="s">
        <v>770</v>
      </c>
      <c r="FT739" s="51" t="s">
        <v>790</v>
      </c>
      <c r="FY739" s="51" t="s">
        <v>714</v>
      </c>
      <c r="GI739" s="50" t="s">
        <v>771</v>
      </c>
      <c r="HC739" s="51" t="s">
        <v>790</v>
      </c>
    </row>
    <row r="740" spans="1:281" ht="46.5" thickBot="1">
      <c r="A740" s="51" t="s">
        <v>715</v>
      </c>
      <c r="F740" s="50" t="s">
        <v>775</v>
      </c>
      <c r="U740" s="52" t="s">
        <v>5447</v>
      </c>
      <c r="AE740"/>
      <c r="AF740"/>
      <c r="AG740"/>
      <c r="AH740"/>
      <c r="AI740"/>
      <c r="AJ740" s="51" t="s">
        <v>769</v>
      </c>
      <c r="AO740" s="181" t="s">
        <v>12234</v>
      </c>
      <c r="AT740" s="52" t="s">
        <v>6448</v>
      </c>
      <c r="BD740" s="71" t="s">
        <v>7065</v>
      </c>
      <c r="BE740" s="71">
        <v>1.51</v>
      </c>
      <c r="BF740" s="71">
        <v>0.46</v>
      </c>
      <c r="BI740" s="51" t="s">
        <v>823</v>
      </c>
      <c r="DQ740" s="69" t="s">
        <v>729</v>
      </c>
      <c r="DR740" s="69" t="s">
        <v>730</v>
      </c>
      <c r="DS740" s="69" t="s">
        <v>731</v>
      </c>
      <c r="DT740" s="69" t="s">
        <v>732</v>
      </c>
      <c r="DV740" s="52" t="s">
        <v>132</v>
      </c>
      <c r="EP740" s="50" t="s">
        <v>818</v>
      </c>
      <c r="FE740" s="52">
        <v>1037</v>
      </c>
      <c r="FT740" s="52" t="s">
        <v>9477</v>
      </c>
      <c r="GD740" s="51" t="s">
        <v>707</v>
      </c>
      <c r="GN740" s="51" t="s">
        <v>2066</v>
      </c>
      <c r="GS740" s="50" t="s">
        <v>829</v>
      </c>
      <c r="HC740" s="52" t="s">
        <v>10374</v>
      </c>
      <c r="HH740" s="51" t="s">
        <v>726</v>
      </c>
      <c r="HM740" s="50" t="s">
        <v>806</v>
      </c>
      <c r="HR740" s="51" t="s">
        <v>835</v>
      </c>
      <c r="HW740" s="51" t="s">
        <v>1652</v>
      </c>
      <c r="IQ740" s="51" t="s">
        <v>790</v>
      </c>
      <c r="IV740" s="51" t="s">
        <v>784</v>
      </c>
      <c r="JB740" s="51" t="s">
        <v>767</v>
      </c>
      <c r="JU740" s="51" t="s">
        <v>837</v>
      </c>
    </row>
    <row r="741" spans="1:281" ht="224.5" thickBot="1">
      <c r="A741" s="52">
        <v>1</v>
      </c>
      <c r="K741" s="51" t="s">
        <v>750</v>
      </c>
      <c r="AE741" s="50" t="s">
        <v>829</v>
      </c>
      <c r="AF741"/>
      <c r="AG741"/>
      <c r="AH741"/>
      <c r="AI741"/>
      <c r="AJ741" s="52" t="s">
        <v>770</v>
      </c>
      <c r="BD741" s="70" t="s">
        <v>7066</v>
      </c>
      <c r="BE741" s="70">
        <v>0</v>
      </c>
      <c r="BF741" s="70">
        <v>0</v>
      </c>
      <c r="BI741" s="52" t="s">
        <v>824</v>
      </c>
      <c r="CM741" s="51" t="s">
        <v>833</v>
      </c>
      <c r="CW741" s="51" t="s">
        <v>790</v>
      </c>
      <c r="DL741" s="51" t="s">
        <v>837</v>
      </c>
      <c r="DQ741" s="902" t="s">
        <v>618</v>
      </c>
      <c r="DR741" s="902" t="s">
        <v>1345</v>
      </c>
      <c r="DS741" s="902" t="s">
        <v>1346</v>
      </c>
      <c r="DT741" s="75" t="s">
        <v>1347</v>
      </c>
      <c r="EA741" s="50" t="s">
        <v>2826</v>
      </c>
      <c r="EK741" s="51" t="s">
        <v>819</v>
      </c>
      <c r="EU741" s="50" t="s">
        <v>1383</v>
      </c>
      <c r="FY741" s="51" t="s">
        <v>715</v>
      </c>
      <c r="GD741" s="52" t="s">
        <v>720</v>
      </c>
      <c r="GN741" s="52">
        <v>1256400</v>
      </c>
      <c r="HH741" s="52" t="s">
        <v>132</v>
      </c>
      <c r="HR741" s="74" t="s">
        <v>10683</v>
      </c>
      <c r="HW741" s="52">
        <v>1500</v>
      </c>
      <c r="IQ741" s="52" t="s">
        <v>11071</v>
      </c>
      <c r="IV741" s="52" t="s">
        <v>797</v>
      </c>
      <c r="JB741" s="52">
        <v>63158</v>
      </c>
      <c r="JU741" s="52" t="s">
        <v>842</v>
      </c>
    </row>
    <row r="742" spans="1:281" ht="58.5" thickBot="1">
      <c r="K742" s="52">
        <v>790</v>
      </c>
      <c r="AE742"/>
      <c r="AF742"/>
      <c r="AG742"/>
      <c r="AH742"/>
      <c r="AI742"/>
      <c r="AO742" s="51" t="s">
        <v>715</v>
      </c>
      <c r="BD742" s="71" t="s">
        <v>7067</v>
      </c>
      <c r="BE742" s="71">
        <v>2.0099999999999998</v>
      </c>
      <c r="BF742" s="71">
        <v>0.61</v>
      </c>
      <c r="CM742" s="52" t="s">
        <v>711</v>
      </c>
      <c r="CW742" s="52" t="s">
        <v>8741</v>
      </c>
      <c r="DL742" s="52" t="s">
        <v>842</v>
      </c>
      <c r="DQ742" s="904"/>
      <c r="DR742" s="904"/>
      <c r="DS742" s="904"/>
      <c r="DT742" s="84" t="s">
        <v>1339</v>
      </c>
      <c r="DV742" s="50" t="s">
        <v>727</v>
      </c>
      <c r="EK742" s="52" t="s">
        <v>132</v>
      </c>
      <c r="FE742" s="51" t="s">
        <v>750</v>
      </c>
      <c r="GI742" s="51" t="s">
        <v>772</v>
      </c>
      <c r="JU742" s="52" t="s">
        <v>838</v>
      </c>
    </row>
    <row r="743" spans="1:281" ht="72.5" thickBot="1">
      <c r="A743" s="51" t="s">
        <v>716</v>
      </c>
      <c r="F743" s="51" t="s">
        <v>776</v>
      </c>
      <c r="P743" s="50" t="s">
        <v>806</v>
      </c>
      <c r="AE743"/>
      <c r="AF743"/>
      <c r="AG743"/>
      <c r="AH743"/>
      <c r="AI743"/>
      <c r="AO743" s="52" t="s">
        <v>12235</v>
      </c>
      <c r="BD743" s="70" t="s">
        <v>7068</v>
      </c>
      <c r="BE743" s="70">
        <v>1.51</v>
      </c>
      <c r="BF743" s="70">
        <v>0.46</v>
      </c>
      <c r="BI743" s="51" t="s">
        <v>825</v>
      </c>
      <c r="DL743" s="52" t="s">
        <v>838</v>
      </c>
      <c r="DQ743" s="907" t="s">
        <v>618</v>
      </c>
      <c r="DR743" s="907" t="s">
        <v>1348</v>
      </c>
      <c r="DS743" s="907" t="s">
        <v>1346</v>
      </c>
      <c r="DT743" s="85" t="s">
        <v>1349</v>
      </c>
      <c r="EP743" s="51" t="s">
        <v>819</v>
      </c>
      <c r="FE743" s="52">
        <v>1037</v>
      </c>
      <c r="FJ743" s="50" t="s">
        <v>771</v>
      </c>
      <c r="FY743" s="51" t="s">
        <v>716</v>
      </c>
      <c r="GD743" s="51" t="s">
        <v>708</v>
      </c>
      <c r="GI743" s="52" t="s">
        <v>132</v>
      </c>
      <c r="GN743" s="51" t="s">
        <v>2067</v>
      </c>
      <c r="GS743" s="51" t="s">
        <v>830</v>
      </c>
      <c r="HH743" s="50" t="s">
        <v>727</v>
      </c>
      <c r="HM743" s="51" t="s">
        <v>807</v>
      </c>
      <c r="HR743" s="51" t="s">
        <v>836</v>
      </c>
      <c r="HW743" s="51" t="s">
        <v>1653</v>
      </c>
      <c r="IV743" s="51" t="s">
        <v>786</v>
      </c>
      <c r="JB743" s="51" t="s">
        <v>768</v>
      </c>
      <c r="JU743" s="52" t="s">
        <v>844</v>
      </c>
    </row>
    <row r="744" spans="1:281" ht="58.5" thickBot="1">
      <c r="A744" s="52" t="s">
        <v>717</v>
      </c>
      <c r="F744" s="52" t="s">
        <v>777</v>
      </c>
      <c r="K744" s="51" t="s">
        <v>751</v>
      </c>
      <c r="U744" s="50" t="s">
        <v>725</v>
      </c>
      <c r="AE744" s="51" t="s">
        <v>830</v>
      </c>
      <c r="AF744"/>
      <c r="AG744"/>
      <c r="AH744"/>
      <c r="AI744"/>
      <c r="AT744" s="51" t="s">
        <v>822</v>
      </c>
      <c r="BD744" s="71" t="s">
        <v>7069</v>
      </c>
      <c r="BE744" s="71">
        <v>21.36</v>
      </c>
      <c r="BF744" s="71">
        <v>6.5</v>
      </c>
      <c r="BI744" s="52" t="s">
        <v>7667</v>
      </c>
      <c r="CM744" s="51" t="s">
        <v>835</v>
      </c>
      <c r="DL744" s="52" t="s">
        <v>839</v>
      </c>
      <c r="DQ744" s="908"/>
      <c r="DR744" s="908"/>
      <c r="DS744" s="908"/>
      <c r="DT744" s="86" t="s">
        <v>1339</v>
      </c>
      <c r="EA744" s="51" t="s">
        <v>2827</v>
      </c>
      <c r="EK744" s="50" t="s">
        <v>820</v>
      </c>
      <c r="EP744" s="52" t="s">
        <v>132</v>
      </c>
      <c r="EU744" s="51" t="s">
        <v>1384</v>
      </c>
      <c r="FT744" s="50" t="s">
        <v>806</v>
      </c>
      <c r="FY744" s="52" t="s">
        <v>171</v>
      </c>
      <c r="GD744" s="52" t="s">
        <v>709</v>
      </c>
      <c r="GN744" s="52" t="s">
        <v>3597</v>
      </c>
      <c r="HC744" s="51" t="s">
        <v>782</v>
      </c>
      <c r="HM744" s="52" t="s">
        <v>808</v>
      </c>
      <c r="HR744" s="52" t="s">
        <v>10703</v>
      </c>
      <c r="HW744" s="52" t="s">
        <v>5794</v>
      </c>
      <c r="IV744" s="52">
        <v>9</v>
      </c>
      <c r="JB744" s="52" t="s">
        <v>132</v>
      </c>
      <c r="JU744" s="52" t="s">
        <v>839</v>
      </c>
    </row>
    <row r="745" spans="1:281" ht="56.5" thickBot="1">
      <c r="F745" s="52" t="s">
        <v>778</v>
      </c>
      <c r="K745" s="52" t="s">
        <v>3002</v>
      </c>
      <c r="AE745"/>
      <c r="AF745"/>
      <c r="AG745"/>
      <c r="AH745"/>
      <c r="AI745"/>
      <c r="AJ745" s="51" t="s">
        <v>759</v>
      </c>
      <c r="AO745" s="51" t="s">
        <v>716</v>
      </c>
      <c r="AT745" s="52" t="s">
        <v>6449</v>
      </c>
      <c r="BD745" s="70" t="s">
        <v>7070</v>
      </c>
      <c r="BE745" s="70">
        <v>22.28</v>
      </c>
      <c r="BF745" s="70">
        <v>6.78</v>
      </c>
      <c r="CM745" s="74" t="s">
        <v>8459</v>
      </c>
      <c r="DL745" s="52" t="s">
        <v>840</v>
      </c>
      <c r="DQ745" s="902" t="s">
        <v>618</v>
      </c>
      <c r="DR745" s="902" t="s">
        <v>1350</v>
      </c>
      <c r="DS745" s="902" t="s">
        <v>1346</v>
      </c>
      <c r="DT745" s="75" t="s">
        <v>1351</v>
      </c>
      <c r="DV745" s="51" t="s">
        <v>728</v>
      </c>
      <c r="EU745" s="52" t="s">
        <v>3237</v>
      </c>
      <c r="FE745" s="51" t="s">
        <v>751</v>
      </c>
      <c r="GI745" s="50" t="s">
        <v>1640</v>
      </c>
      <c r="GS745" s="51" t="s">
        <v>831</v>
      </c>
      <c r="HC745" s="52" t="s">
        <v>1665</v>
      </c>
      <c r="HM745" s="52" t="s">
        <v>809</v>
      </c>
      <c r="IQ745" s="50" t="s">
        <v>804</v>
      </c>
      <c r="JU745" s="52" t="s">
        <v>840</v>
      </c>
    </row>
    <row r="746" spans="1:281" ht="58.5" thickBot="1">
      <c r="A746" s="51" t="s">
        <v>718</v>
      </c>
      <c r="F746" s="52" t="s">
        <v>779</v>
      </c>
      <c r="P746" s="51" t="s">
        <v>807</v>
      </c>
      <c r="AE746" s="51" t="s">
        <v>831</v>
      </c>
      <c r="AF746"/>
      <c r="AG746"/>
      <c r="AH746"/>
      <c r="AI746"/>
      <c r="AJ746" s="52" t="s">
        <v>760</v>
      </c>
      <c r="AO746" s="52" t="s">
        <v>717</v>
      </c>
      <c r="BD746" s="71" t="s">
        <v>7071</v>
      </c>
      <c r="BE746" s="71">
        <v>1.93</v>
      </c>
      <c r="BF746" s="71">
        <v>0.59</v>
      </c>
      <c r="BI746" s="51" t="s">
        <v>826</v>
      </c>
      <c r="CW746" s="50" t="s">
        <v>806</v>
      </c>
      <c r="DQ746" s="904"/>
      <c r="DR746" s="904"/>
      <c r="DS746" s="904"/>
      <c r="DT746" s="84" t="s">
        <v>1339</v>
      </c>
      <c r="DV746" s="916" t="s">
        <v>1624</v>
      </c>
      <c r="DW746" s="917"/>
      <c r="DX746" s="917"/>
      <c r="DY746" s="917"/>
      <c r="EA746" s="51" t="s">
        <v>3836</v>
      </c>
      <c r="EP746" s="50" t="s">
        <v>820</v>
      </c>
      <c r="FE746" s="52" t="s">
        <v>3002</v>
      </c>
      <c r="FJ746" s="51" t="s">
        <v>772</v>
      </c>
      <c r="FY746" s="51" t="s">
        <v>718</v>
      </c>
      <c r="GD746" s="51" t="s">
        <v>710</v>
      </c>
      <c r="GN746" s="51" t="s">
        <v>2069</v>
      </c>
      <c r="GS746" s="52" t="s">
        <v>843</v>
      </c>
      <c r="HH746" s="51" t="s">
        <v>728</v>
      </c>
      <c r="HM746" s="52" t="s">
        <v>2492</v>
      </c>
      <c r="HR746" s="51" t="s">
        <v>837</v>
      </c>
      <c r="HW746" s="51" t="s">
        <v>1655</v>
      </c>
      <c r="IV746" s="51" t="s">
        <v>787</v>
      </c>
      <c r="JB746" s="51" t="s">
        <v>769</v>
      </c>
      <c r="JU746" s="52" t="s">
        <v>841</v>
      </c>
    </row>
    <row r="747" spans="1:281" ht="64.5" thickBot="1">
      <c r="A747" s="52">
        <v>100</v>
      </c>
      <c r="K747" s="51" t="s">
        <v>98</v>
      </c>
      <c r="P747" s="52" t="s">
        <v>809</v>
      </c>
      <c r="U747" s="51" t="s">
        <v>726</v>
      </c>
      <c r="AE747" s="52" t="s">
        <v>843</v>
      </c>
      <c r="AF747"/>
      <c r="AG747"/>
      <c r="AH747"/>
      <c r="AI747"/>
      <c r="AT747" s="51" t="s">
        <v>823</v>
      </c>
      <c r="BD747" s="70" t="s">
        <v>7072</v>
      </c>
      <c r="BE747" s="70">
        <v>1.33</v>
      </c>
      <c r="BF747" s="70">
        <v>0.4</v>
      </c>
      <c r="BI747" s="52" t="s">
        <v>7668</v>
      </c>
      <c r="CM747" s="51" t="s">
        <v>836</v>
      </c>
      <c r="DL747" s="51" t="s">
        <v>98</v>
      </c>
      <c r="DQ747" s="907" t="s">
        <v>735</v>
      </c>
      <c r="DR747" s="907" t="s">
        <v>736</v>
      </c>
      <c r="DS747" s="907" t="s">
        <v>1346</v>
      </c>
      <c r="DT747" s="85" t="s">
        <v>1352</v>
      </c>
      <c r="DV747" s="69" t="s">
        <v>729</v>
      </c>
      <c r="DW747" s="69" t="s">
        <v>730</v>
      </c>
      <c r="DX747" s="69" t="s">
        <v>731</v>
      </c>
      <c r="DY747" s="69" t="s">
        <v>732</v>
      </c>
      <c r="EK747" s="51" t="s">
        <v>821</v>
      </c>
      <c r="EU747" s="50" t="s">
        <v>827</v>
      </c>
      <c r="FJ747" s="52" t="s">
        <v>1036</v>
      </c>
      <c r="FT747" s="51" t="s">
        <v>807</v>
      </c>
      <c r="GD747" s="52" t="s">
        <v>711</v>
      </c>
      <c r="HC747" s="51" t="s">
        <v>784</v>
      </c>
      <c r="HH747" s="69" t="s">
        <v>729</v>
      </c>
      <c r="HI747" s="69" t="s">
        <v>730</v>
      </c>
      <c r="HJ747" s="69" t="s">
        <v>731</v>
      </c>
      <c r="HK747" s="69" t="s">
        <v>732</v>
      </c>
      <c r="HM747" s="52" t="s">
        <v>36</v>
      </c>
      <c r="HR747" s="52" t="s">
        <v>842</v>
      </c>
      <c r="HW747" s="52" t="s">
        <v>1656</v>
      </c>
      <c r="IV747" s="52">
        <v>40</v>
      </c>
      <c r="JB747" s="52" t="s">
        <v>770</v>
      </c>
      <c r="JU747" s="52" t="s">
        <v>11554</v>
      </c>
    </row>
    <row r="748" spans="1:281" ht="112.5" thickBot="1">
      <c r="F748" s="50" t="s">
        <v>780</v>
      </c>
      <c r="K748" s="52" t="s">
        <v>3003</v>
      </c>
      <c r="U748" s="52" t="s">
        <v>132</v>
      </c>
      <c r="AE748"/>
      <c r="AF748"/>
      <c r="AG748"/>
      <c r="AH748"/>
      <c r="AI748"/>
      <c r="AJ748" s="51" t="s">
        <v>761</v>
      </c>
      <c r="AO748" s="51" t="s">
        <v>718</v>
      </c>
      <c r="AT748" s="52" t="s">
        <v>824</v>
      </c>
      <c r="BD748" s="71" t="s">
        <v>7073</v>
      </c>
      <c r="BE748" s="71">
        <v>15.16</v>
      </c>
      <c r="BF748" s="71">
        <v>4.6100000000000003</v>
      </c>
      <c r="CM748" s="52" t="s">
        <v>8514</v>
      </c>
      <c r="DQ748" s="908"/>
      <c r="DR748" s="908"/>
      <c r="DS748" s="908"/>
      <c r="DT748" s="86" t="s">
        <v>1353</v>
      </c>
      <c r="DV748" s="70" t="s">
        <v>853</v>
      </c>
      <c r="DW748" s="70" t="s">
        <v>1625</v>
      </c>
      <c r="DX748" s="70" t="s">
        <v>1626</v>
      </c>
      <c r="DY748" s="70" t="s">
        <v>1627</v>
      </c>
      <c r="EA748" s="51" t="s">
        <v>746</v>
      </c>
      <c r="FE748" s="51" t="s">
        <v>98</v>
      </c>
      <c r="FT748" s="52" t="s">
        <v>809</v>
      </c>
      <c r="GI748" s="51" t="s">
        <v>1641</v>
      </c>
      <c r="GN748" s="51" t="s">
        <v>183</v>
      </c>
      <c r="GS748" s="51" t="s">
        <v>833</v>
      </c>
      <c r="HC748" s="52" t="s">
        <v>2094</v>
      </c>
      <c r="HH748" s="70" t="s">
        <v>89</v>
      </c>
      <c r="HI748" s="70" t="s">
        <v>733</v>
      </c>
      <c r="HJ748" s="70" t="s">
        <v>717</v>
      </c>
      <c r="HK748" s="70" t="s">
        <v>10510</v>
      </c>
      <c r="HR748" s="52" t="s">
        <v>838</v>
      </c>
      <c r="IQ748" s="51" t="s">
        <v>805</v>
      </c>
    </row>
    <row r="749" spans="1:281" ht="112.5" thickBot="1">
      <c r="P749" s="50" t="s">
        <v>818</v>
      </c>
      <c r="AE749" s="51" t="s">
        <v>833</v>
      </c>
      <c r="AF749"/>
      <c r="AG749"/>
      <c r="AH749"/>
      <c r="AI749"/>
      <c r="AJ749" s="52" t="s">
        <v>2435</v>
      </c>
      <c r="AO749" s="52">
        <v>100</v>
      </c>
      <c r="BD749" s="70" t="s">
        <v>7074</v>
      </c>
      <c r="BE749" s="70">
        <v>4.1900000000000004</v>
      </c>
      <c r="BF749" s="70">
        <v>1.27</v>
      </c>
      <c r="CW749" s="51" t="s">
        <v>807</v>
      </c>
      <c r="DQ749" s="50" t="s">
        <v>737</v>
      </c>
      <c r="DV749" s="71" t="s">
        <v>868</v>
      </c>
      <c r="DW749" s="71" t="s">
        <v>1625</v>
      </c>
      <c r="DX749" s="71" t="s">
        <v>1626</v>
      </c>
      <c r="DY749" s="71" t="s">
        <v>1627</v>
      </c>
      <c r="EA749" s="52" t="s">
        <v>3837</v>
      </c>
      <c r="EK749" s="51" t="s">
        <v>822</v>
      </c>
      <c r="EP749" s="51" t="s">
        <v>821</v>
      </c>
      <c r="FJ749" s="50" t="s">
        <v>774</v>
      </c>
      <c r="GD749" s="51" t="s">
        <v>712</v>
      </c>
      <c r="GN749" s="52">
        <v>0.36</v>
      </c>
      <c r="GS749" s="52" t="s">
        <v>711</v>
      </c>
      <c r="HH749" s="50" t="s">
        <v>737</v>
      </c>
      <c r="HM749" s="50" t="s">
        <v>810</v>
      </c>
      <c r="HR749" s="52" t="s">
        <v>844</v>
      </c>
      <c r="HW749" s="51" t="s">
        <v>1660</v>
      </c>
      <c r="IQ749" s="52" t="s">
        <v>11072</v>
      </c>
      <c r="IV749" s="51" t="s">
        <v>788</v>
      </c>
      <c r="JU749" s="51" t="s">
        <v>98</v>
      </c>
    </row>
    <row r="750" spans="1:281" ht="112.5" thickBot="1">
      <c r="K750" s="50" t="s">
        <v>753</v>
      </c>
      <c r="U750" s="50" t="s">
        <v>727</v>
      </c>
      <c r="AE750" s="52" t="s">
        <v>711</v>
      </c>
      <c r="AF750"/>
      <c r="AG750"/>
      <c r="AH750"/>
      <c r="AI750"/>
      <c r="AT750" s="51" t="s">
        <v>825</v>
      </c>
      <c r="BD750" s="71" t="s">
        <v>7075</v>
      </c>
      <c r="BE750" s="71">
        <v>0</v>
      </c>
      <c r="BF750" s="71">
        <v>0</v>
      </c>
      <c r="CM750" s="51" t="s">
        <v>837</v>
      </c>
      <c r="CW750" s="52" t="s">
        <v>808</v>
      </c>
      <c r="DV750" s="70" t="s">
        <v>912</v>
      </c>
      <c r="DW750" s="70" t="s">
        <v>1625</v>
      </c>
      <c r="DX750" s="70" t="s">
        <v>1626</v>
      </c>
      <c r="DY750" s="70" t="s">
        <v>1627</v>
      </c>
      <c r="EK750" s="52" t="s">
        <v>3234</v>
      </c>
      <c r="EU750" s="51" t="s">
        <v>828</v>
      </c>
      <c r="FE750" s="50" t="s">
        <v>753</v>
      </c>
      <c r="FT750" s="50" t="s">
        <v>818</v>
      </c>
      <c r="FY750" s="51" t="s">
        <v>707</v>
      </c>
      <c r="GD750" s="52" t="s">
        <v>713</v>
      </c>
      <c r="GI750" s="51" t="s">
        <v>1642</v>
      </c>
      <c r="HC750" s="51" t="s">
        <v>802</v>
      </c>
      <c r="HR750" s="52" t="s">
        <v>839</v>
      </c>
      <c r="HW750" s="52" t="s">
        <v>5795</v>
      </c>
      <c r="IQ750" s="52" t="s">
        <v>11073</v>
      </c>
      <c r="IV750" s="52">
        <v>40</v>
      </c>
    </row>
    <row r="751" spans="1:281" ht="112.5" thickBot="1">
      <c r="A751" s="51" t="s">
        <v>707</v>
      </c>
      <c r="F751" s="51" t="s">
        <v>781</v>
      </c>
      <c r="AE751"/>
      <c r="AF751"/>
      <c r="AG751"/>
      <c r="AH751"/>
      <c r="AI751"/>
      <c r="AJ751" s="51" t="s">
        <v>763</v>
      </c>
      <c r="AT751" s="52" t="s">
        <v>6450</v>
      </c>
      <c r="BD751" s="70" t="s">
        <v>7076</v>
      </c>
      <c r="BE751" s="70">
        <v>51.9</v>
      </c>
      <c r="BF751" s="70">
        <v>15.79</v>
      </c>
      <c r="BI751" s="51" t="s">
        <v>822</v>
      </c>
      <c r="CM751" s="52" t="s">
        <v>842</v>
      </c>
      <c r="CW751" s="52" t="s">
        <v>36</v>
      </c>
      <c r="DL751" s="50" t="s">
        <v>845</v>
      </c>
      <c r="DV751" s="71" t="s">
        <v>1628</v>
      </c>
      <c r="DW751" s="71" t="s">
        <v>1625</v>
      </c>
      <c r="DX751" s="71" t="s">
        <v>1626</v>
      </c>
      <c r="DY751" s="71" t="s">
        <v>1627</v>
      </c>
      <c r="EA751" s="51" t="s">
        <v>747</v>
      </c>
      <c r="EP751" s="51" t="s">
        <v>822</v>
      </c>
      <c r="EU751" s="52" t="s">
        <v>3238</v>
      </c>
      <c r="FY751" s="52" t="s">
        <v>171</v>
      </c>
      <c r="GI751" s="52" t="s">
        <v>1645</v>
      </c>
      <c r="GN751" s="51" t="s">
        <v>184</v>
      </c>
      <c r="GS751" s="51" t="s">
        <v>835</v>
      </c>
      <c r="HC751" s="52">
        <v>100</v>
      </c>
      <c r="HR751" s="52" t="s">
        <v>840</v>
      </c>
      <c r="IQ751" s="68"/>
      <c r="JB751" s="51" t="s">
        <v>759</v>
      </c>
    </row>
    <row r="752" spans="1:281" ht="112.5" thickBot="1">
      <c r="A752" s="52" t="s">
        <v>719</v>
      </c>
      <c r="P752" s="51" t="s">
        <v>819</v>
      </c>
      <c r="AE752" s="51" t="s">
        <v>835</v>
      </c>
      <c r="AF752"/>
      <c r="AG752"/>
      <c r="AH752"/>
      <c r="AI752"/>
      <c r="AJ752" s="52" t="s">
        <v>6226</v>
      </c>
      <c r="BD752" s="71" t="s">
        <v>7077</v>
      </c>
      <c r="BE752" s="71">
        <v>1.18</v>
      </c>
      <c r="BF752" s="71">
        <v>0.36</v>
      </c>
      <c r="BI752" s="52" t="s">
        <v>7669</v>
      </c>
      <c r="CM752" s="52" t="s">
        <v>838</v>
      </c>
      <c r="DQ752" s="50" t="s">
        <v>738</v>
      </c>
      <c r="DV752" s="70" t="s">
        <v>735</v>
      </c>
      <c r="DW752" s="70" t="s">
        <v>1629</v>
      </c>
      <c r="DX752" s="70" t="s">
        <v>1626</v>
      </c>
      <c r="DY752" s="70" t="s">
        <v>1627</v>
      </c>
      <c r="EA752" s="52" t="s">
        <v>3838</v>
      </c>
      <c r="EK752" s="51" t="s">
        <v>823</v>
      </c>
      <c r="EP752" s="52" t="s">
        <v>2801</v>
      </c>
      <c r="FJ752" s="50" t="s">
        <v>775</v>
      </c>
      <c r="GD752" s="51" t="s">
        <v>714</v>
      </c>
      <c r="GI752" s="52" t="s">
        <v>1646</v>
      </c>
      <c r="GN752" s="52" t="s">
        <v>185</v>
      </c>
      <c r="GS752" s="74" t="s">
        <v>9963</v>
      </c>
      <c r="HH752" s="50" t="s">
        <v>738</v>
      </c>
      <c r="HM752" s="51" t="s">
        <v>811</v>
      </c>
      <c r="IQ752" s="52" t="s">
        <v>11074</v>
      </c>
      <c r="IV752" s="51" t="s">
        <v>789</v>
      </c>
      <c r="JB752" s="52" t="s">
        <v>760</v>
      </c>
    </row>
    <row r="753" spans="1:283" ht="112.5" thickBot="1">
      <c r="F753" s="51" t="s">
        <v>782</v>
      </c>
      <c r="K753" s="51" t="s">
        <v>754</v>
      </c>
      <c r="P753" s="52" t="s">
        <v>132</v>
      </c>
      <c r="U753" s="51" t="s">
        <v>728</v>
      </c>
      <c r="AE753" s="74" t="s">
        <v>6057</v>
      </c>
      <c r="AF753"/>
      <c r="AG753"/>
      <c r="AH753"/>
      <c r="AI753"/>
      <c r="AO753" s="51" t="s">
        <v>707</v>
      </c>
      <c r="AT753" s="51" t="s">
        <v>826</v>
      </c>
      <c r="BD753" s="70" t="s">
        <v>7078</v>
      </c>
      <c r="BE753" s="70">
        <v>36.1</v>
      </c>
      <c r="BF753" s="70">
        <v>10.98</v>
      </c>
      <c r="CM753" s="52" t="s">
        <v>844</v>
      </c>
      <c r="CW753" s="50" t="s">
        <v>810</v>
      </c>
      <c r="DV753" s="71" t="s">
        <v>1630</v>
      </c>
      <c r="DW753" s="71" t="s">
        <v>1625</v>
      </c>
      <c r="DX753" s="71" t="s">
        <v>1626</v>
      </c>
      <c r="DY753" s="71" t="s">
        <v>1627</v>
      </c>
      <c r="EK753" s="52" t="s">
        <v>824</v>
      </c>
      <c r="EU753" s="50" t="s">
        <v>829</v>
      </c>
      <c r="FE753" s="51" t="s">
        <v>754</v>
      </c>
      <c r="FT753" s="51" t="s">
        <v>819</v>
      </c>
      <c r="FY753" s="51" t="s">
        <v>708</v>
      </c>
      <c r="GD753" s="74" t="s">
        <v>5640</v>
      </c>
      <c r="HC753" s="51" t="s">
        <v>788</v>
      </c>
      <c r="HM753" s="126" t="s">
        <v>812</v>
      </c>
      <c r="HN753" s="69" t="s">
        <v>813</v>
      </c>
      <c r="HO753" s="69" t="s">
        <v>784</v>
      </c>
      <c r="HP753" s="69" t="s">
        <v>814</v>
      </c>
      <c r="HR753" s="51" t="s">
        <v>98</v>
      </c>
      <c r="IQ753" s="52" t="s">
        <v>11075</v>
      </c>
      <c r="IV753" s="52" t="s">
        <v>11240</v>
      </c>
      <c r="JU753" s="50" t="s">
        <v>845</v>
      </c>
    </row>
    <row r="754" spans="1:283" ht="112.5" thickBot="1">
      <c r="A754" s="51" t="s">
        <v>708</v>
      </c>
      <c r="F754" s="52" t="s">
        <v>794</v>
      </c>
      <c r="K754" s="52" t="s">
        <v>3004</v>
      </c>
      <c r="U754" s="69" t="s">
        <v>729</v>
      </c>
      <c r="V754" s="69" t="s">
        <v>730</v>
      </c>
      <c r="W754" s="69" t="s">
        <v>731</v>
      </c>
      <c r="X754" s="69" t="s">
        <v>732</v>
      </c>
      <c r="AE754"/>
      <c r="AF754"/>
      <c r="AG754"/>
      <c r="AH754"/>
      <c r="AI754"/>
      <c r="AJ754" s="51" t="s">
        <v>764</v>
      </c>
      <c r="AO754" s="52" t="s">
        <v>719</v>
      </c>
      <c r="AT754" s="52" t="s">
        <v>6451</v>
      </c>
      <c r="BD754" s="71" t="s">
        <v>7079</v>
      </c>
      <c r="BE754" s="71">
        <v>0.83</v>
      </c>
      <c r="BF754" s="71">
        <v>0.25</v>
      </c>
      <c r="BI754" s="51" t="s">
        <v>823</v>
      </c>
      <c r="CM754" s="52" t="s">
        <v>839</v>
      </c>
      <c r="DL754" s="50" t="s">
        <v>846</v>
      </c>
      <c r="DV754" s="70" t="s">
        <v>89</v>
      </c>
      <c r="DW754" s="70" t="s">
        <v>1625</v>
      </c>
      <c r="DX754" s="70" t="s">
        <v>1626</v>
      </c>
      <c r="DY754" s="70" t="s">
        <v>1627</v>
      </c>
      <c r="EA754" s="51" t="s">
        <v>2828</v>
      </c>
      <c r="EP754" s="51" t="s">
        <v>823</v>
      </c>
      <c r="FE754" s="52" t="s">
        <v>4518</v>
      </c>
      <c r="FT754" s="52" t="s">
        <v>112</v>
      </c>
      <c r="FY754" s="52" t="s">
        <v>171</v>
      </c>
      <c r="GI754" s="51" t="s">
        <v>1649</v>
      </c>
      <c r="GN754" s="51" t="s">
        <v>732</v>
      </c>
      <c r="GS754" s="51" t="s">
        <v>836</v>
      </c>
      <c r="HC754" s="52">
        <v>89</v>
      </c>
      <c r="HM754" s="128" t="s">
        <v>4738</v>
      </c>
      <c r="HN754" s="70" t="s">
        <v>816</v>
      </c>
      <c r="HO754" s="70" t="s">
        <v>4739</v>
      </c>
      <c r="HP754" s="70" t="s">
        <v>4740</v>
      </c>
      <c r="HR754" s="52" t="s">
        <v>10704</v>
      </c>
      <c r="HW754" s="50" t="s">
        <v>774</v>
      </c>
      <c r="IQ754" s="68"/>
      <c r="JB754" s="51" t="s">
        <v>761</v>
      </c>
    </row>
    <row r="755" spans="1:283" ht="112.5" thickBot="1">
      <c r="A755" s="52" t="s">
        <v>709</v>
      </c>
      <c r="P755" s="50" t="s">
        <v>820</v>
      </c>
      <c r="U755" s="902" t="s">
        <v>89</v>
      </c>
      <c r="V755" s="902" t="s">
        <v>736</v>
      </c>
      <c r="W755" s="902" t="s">
        <v>5448</v>
      </c>
      <c r="X755" s="78" t="s">
        <v>5449</v>
      </c>
      <c r="AE755" s="51" t="s">
        <v>836</v>
      </c>
      <c r="AF755"/>
      <c r="AG755"/>
      <c r="AH755"/>
      <c r="AI755"/>
      <c r="AJ755" s="52" t="s">
        <v>2437</v>
      </c>
      <c r="BD755" s="70" t="s">
        <v>7080</v>
      </c>
      <c r="BE755" s="70">
        <v>13.43</v>
      </c>
      <c r="BF755" s="70">
        <v>4.08</v>
      </c>
      <c r="BI755" s="52" t="s">
        <v>824</v>
      </c>
      <c r="CM755" s="52" t="s">
        <v>840</v>
      </c>
      <c r="DQ755" s="51" t="s">
        <v>739</v>
      </c>
      <c r="DV755" s="71" t="s">
        <v>1631</v>
      </c>
      <c r="DW755" s="71" t="s">
        <v>733</v>
      </c>
      <c r="DX755" s="71" t="s">
        <v>1626</v>
      </c>
      <c r="DY755" s="71" t="s">
        <v>1627</v>
      </c>
      <c r="EA755" s="52">
        <v>1.8</v>
      </c>
      <c r="EK755" s="51" t="s">
        <v>825</v>
      </c>
      <c r="EP755" s="52" t="s">
        <v>824</v>
      </c>
      <c r="FJ755" s="51" t="s">
        <v>776</v>
      </c>
      <c r="GD755" s="51" t="s">
        <v>715</v>
      </c>
      <c r="GI755" s="52" t="s">
        <v>72</v>
      </c>
      <c r="GN755" s="52" t="s">
        <v>3600</v>
      </c>
      <c r="HH755" s="51" t="s">
        <v>739</v>
      </c>
      <c r="HM755" s="129" t="s">
        <v>1669</v>
      </c>
      <c r="HN755" s="71" t="s">
        <v>816</v>
      </c>
      <c r="HO755" s="71" t="s">
        <v>4741</v>
      </c>
      <c r="HP755" s="71" t="s">
        <v>4742</v>
      </c>
      <c r="IQ755" s="52" t="s">
        <v>11076</v>
      </c>
      <c r="IV755" s="51" t="s">
        <v>790</v>
      </c>
      <c r="JB755" s="52" t="s">
        <v>762</v>
      </c>
    </row>
    <row r="756" spans="1:283" ht="112.5" thickBot="1">
      <c r="F756" s="51" t="s">
        <v>784</v>
      </c>
      <c r="K756" s="50" t="s">
        <v>755</v>
      </c>
      <c r="U756" s="904"/>
      <c r="V756" s="904"/>
      <c r="W756" s="904"/>
      <c r="X756" s="84" t="s">
        <v>5444</v>
      </c>
      <c r="AE756" s="52" t="s">
        <v>6058</v>
      </c>
      <c r="AF756"/>
      <c r="AG756"/>
      <c r="AH756"/>
      <c r="AI756"/>
      <c r="AO756" s="51" t="s">
        <v>708</v>
      </c>
      <c r="BD756" s="71" t="s">
        <v>7081</v>
      </c>
      <c r="BE756" s="71">
        <v>183.27</v>
      </c>
      <c r="BF756" s="71">
        <v>59.12</v>
      </c>
      <c r="CM756" s="52" t="s">
        <v>841</v>
      </c>
      <c r="CW756" s="51" t="s">
        <v>811</v>
      </c>
      <c r="DQ756" s="52" t="s">
        <v>1354</v>
      </c>
      <c r="DV756" s="70" t="s">
        <v>618</v>
      </c>
      <c r="DW756" s="70" t="s">
        <v>1625</v>
      </c>
      <c r="DX756" s="70" t="s">
        <v>1626</v>
      </c>
      <c r="DY756" s="70" t="s">
        <v>1627</v>
      </c>
      <c r="EK756" s="52" t="s">
        <v>3410</v>
      </c>
      <c r="EU756" s="51" t="s">
        <v>830</v>
      </c>
      <c r="FE756" s="50" t="s">
        <v>755</v>
      </c>
      <c r="FJ756" s="52" t="s">
        <v>777</v>
      </c>
      <c r="FT756" s="50" t="s">
        <v>827</v>
      </c>
      <c r="FY756" s="51" t="s">
        <v>710</v>
      </c>
      <c r="GD756" s="52" t="s">
        <v>5641</v>
      </c>
      <c r="GI756" s="52" t="s">
        <v>73</v>
      </c>
      <c r="GS756" s="51" t="s">
        <v>837</v>
      </c>
      <c r="HC756" s="51" t="s">
        <v>803</v>
      </c>
      <c r="HH756" s="52" t="s">
        <v>1354</v>
      </c>
      <c r="HM756" s="128" t="s">
        <v>1359</v>
      </c>
      <c r="HN756" s="70" t="s">
        <v>816</v>
      </c>
      <c r="HO756" s="70" t="s">
        <v>4743</v>
      </c>
      <c r="HP756" s="70" t="s">
        <v>4744</v>
      </c>
      <c r="IQ756" s="68"/>
      <c r="IV756" s="52" t="s">
        <v>11241</v>
      </c>
      <c r="JU756" s="50" t="s">
        <v>846</v>
      </c>
    </row>
    <row r="757" spans="1:283" ht="112.5" thickBot="1">
      <c r="A757" s="51" t="s">
        <v>710</v>
      </c>
      <c r="F757" s="52" t="s">
        <v>2090</v>
      </c>
      <c r="U757" s="907" t="s">
        <v>89</v>
      </c>
      <c r="V757" s="907" t="s">
        <v>2074</v>
      </c>
      <c r="W757" s="907" t="s">
        <v>5450</v>
      </c>
      <c r="X757" s="87" t="s">
        <v>5451</v>
      </c>
      <c r="AE757"/>
      <c r="AF757"/>
      <c r="AG757"/>
      <c r="AH757"/>
      <c r="AI757"/>
      <c r="AJ757" s="51" t="s">
        <v>766</v>
      </c>
      <c r="AO757" s="52" t="s">
        <v>709</v>
      </c>
      <c r="BD757" s="70" t="s">
        <v>7082</v>
      </c>
      <c r="BE757" s="70">
        <v>9.16</v>
      </c>
      <c r="BF757" s="70">
        <v>2.79</v>
      </c>
      <c r="BI757" s="51" t="s">
        <v>825</v>
      </c>
      <c r="CW757" s="69" t="s">
        <v>812</v>
      </c>
      <c r="CX757" s="69" t="s">
        <v>813</v>
      </c>
      <c r="CY757" s="69" t="s">
        <v>784</v>
      </c>
      <c r="CZ757" s="69" t="s">
        <v>814</v>
      </c>
      <c r="DL757" s="51" t="s">
        <v>847</v>
      </c>
      <c r="DV757" s="71" t="s">
        <v>695</v>
      </c>
      <c r="DW757" s="71" t="s">
        <v>1625</v>
      </c>
      <c r="DX757" s="71" t="s">
        <v>1626</v>
      </c>
      <c r="DY757" s="71" t="s">
        <v>1627</v>
      </c>
      <c r="EA757" s="51" t="s">
        <v>2829</v>
      </c>
      <c r="EP757" s="51" t="s">
        <v>825</v>
      </c>
      <c r="FJ757" s="52" t="s">
        <v>779</v>
      </c>
      <c r="FY757" s="52" t="s">
        <v>171</v>
      </c>
      <c r="GS757" s="52" t="s">
        <v>842</v>
      </c>
      <c r="HC757" s="52" t="s">
        <v>10375</v>
      </c>
      <c r="HM757" s="129" t="s">
        <v>815</v>
      </c>
      <c r="HN757" s="71" t="s">
        <v>816</v>
      </c>
      <c r="HO757" s="71" t="s">
        <v>4745</v>
      </c>
      <c r="HP757" s="71" t="s">
        <v>4746</v>
      </c>
      <c r="HW757" s="50" t="s">
        <v>775</v>
      </c>
      <c r="IQ757" s="52" t="s">
        <v>11077</v>
      </c>
      <c r="JB757" s="51" t="s">
        <v>763</v>
      </c>
    </row>
    <row r="758" spans="1:283" ht="112.5" thickBot="1">
      <c r="A758" s="52" t="s">
        <v>711</v>
      </c>
      <c r="F758" s="52" t="s">
        <v>795</v>
      </c>
      <c r="P758" s="51" t="s">
        <v>821</v>
      </c>
      <c r="U758" s="908"/>
      <c r="V758" s="908"/>
      <c r="W758" s="908"/>
      <c r="X758" s="86" t="s">
        <v>5444</v>
      </c>
      <c r="AE758" s="51" t="s">
        <v>837</v>
      </c>
      <c r="AF758"/>
      <c r="AG758"/>
      <c r="AH758"/>
      <c r="AI758"/>
      <c r="AJ758" s="52">
        <v>22500</v>
      </c>
      <c r="AT758" s="51" t="s">
        <v>822</v>
      </c>
      <c r="BD758" s="71" t="s">
        <v>7083</v>
      </c>
      <c r="BE758" s="71">
        <v>13.51</v>
      </c>
      <c r="BF758" s="71">
        <v>4.1100000000000003</v>
      </c>
      <c r="BI758" s="52" t="s">
        <v>7670</v>
      </c>
      <c r="CM758" s="51" t="s">
        <v>98</v>
      </c>
      <c r="CW758" s="70" t="s">
        <v>8742</v>
      </c>
      <c r="CX758" s="70" t="s">
        <v>816</v>
      </c>
      <c r="CY758" s="70" t="s">
        <v>8743</v>
      </c>
      <c r="CZ758" s="70" t="s">
        <v>8744</v>
      </c>
      <c r="DL758" s="50" t="s">
        <v>848</v>
      </c>
      <c r="DQ758" s="50" t="s">
        <v>755</v>
      </c>
      <c r="DV758" s="70" t="s">
        <v>737</v>
      </c>
      <c r="DW758" s="70" t="s">
        <v>1625</v>
      </c>
      <c r="DX758" s="70" t="s">
        <v>1626</v>
      </c>
      <c r="DY758" s="70" t="s">
        <v>1627</v>
      </c>
      <c r="EA758" s="52">
        <v>400000</v>
      </c>
      <c r="EK758" s="51" t="s">
        <v>826</v>
      </c>
      <c r="EP758" s="52" t="s">
        <v>2802</v>
      </c>
      <c r="EU758" s="51" t="s">
        <v>831</v>
      </c>
      <c r="GD758" s="51" t="s">
        <v>716</v>
      </c>
      <c r="GI758" s="51" t="s">
        <v>1650</v>
      </c>
      <c r="GS758" s="52" t="s">
        <v>838</v>
      </c>
      <c r="HH758" s="50" t="s">
        <v>755</v>
      </c>
      <c r="HM758" s="50" t="s">
        <v>818</v>
      </c>
      <c r="HR758" s="50" t="s">
        <v>845</v>
      </c>
      <c r="IQ758" s="68"/>
      <c r="IV758" s="51" t="s">
        <v>98</v>
      </c>
      <c r="JB758" s="52" t="s">
        <v>11979</v>
      </c>
    </row>
    <row r="759" spans="1:283" ht="128.5" thickBot="1">
      <c r="K759" s="51" t="s">
        <v>756</v>
      </c>
      <c r="U759" s="902" t="s">
        <v>89</v>
      </c>
      <c r="V759" s="902" t="s">
        <v>1629</v>
      </c>
      <c r="W759" s="902" t="s">
        <v>5448</v>
      </c>
      <c r="X759" s="78" t="s">
        <v>5452</v>
      </c>
      <c r="AE759" s="52" t="s">
        <v>842</v>
      </c>
      <c r="AF759"/>
      <c r="AG759"/>
      <c r="AH759"/>
      <c r="AI759"/>
      <c r="AO759" s="51" t="s">
        <v>710</v>
      </c>
      <c r="AT759" s="52" t="s">
        <v>2563</v>
      </c>
      <c r="BD759" s="70" t="s">
        <v>7084</v>
      </c>
      <c r="BE759" s="70">
        <v>2.2200000000000002</v>
      </c>
      <c r="BF759" s="70">
        <v>0.67</v>
      </c>
      <c r="CM759" s="52" t="s">
        <v>8515</v>
      </c>
      <c r="CW759" s="71" t="s">
        <v>815</v>
      </c>
      <c r="CX759" s="71" t="s">
        <v>816</v>
      </c>
      <c r="CY759" s="71" t="s">
        <v>8745</v>
      </c>
      <c r="CZ759" s="71" t="s">
        <v>8746</v>
      </c>
      <c r="DV759" s="71" t="s">
        <v>774</v>
      </c>
      <c r="DW759" s="71" t="s">
        <v>1625</v>
      </c>
      <c r="DX759" s="71" t="s">
        <v>1626</v>
      </c>
      <c r="DY759" s="71" t="s">
        <v>1627</v>
      </c>
      <c r="EK759" s="52" t="s">
        <v>3411</v>
      </c>
      <c r="EU759" s="52" t="s">
        <v>843</v>
      </c>
      <c r="FE759" s="51" t="s">
        <v>756</v>
      </c>
      <c r="FJ759" s="50" t="s">
        <v>780</v>
      </c>
      <c r="FT759" s="51" t="s">
        <v>828</v>
      </c>
      <c r="FY759" s="51" t="s">
        <v>712</v>
      </c>
      <c r="GD759" s="52" t="s">
        <v>1341</v>
      </c>
      <c r="GI759" s="52" t="s">
        <v>9801</v>
      </c>
      <c r="GN759" s="50" t="s">
        <v>698</v>
      </c>
      <c r="GS759" s="52" t="s">
        <v>844</v>
      </c>
      <c r="HC759" s="51" t="s">
        <v>790</v>
      </c>
      <c r="IQ759" s="52" t="s">
        <v>11078</v>
      </c>
      <c r="JU759" s="51" t="s">
        <v>847</v>
      </c>
    </row>
    <row r="760" spans="1:283" ht="112.5" thickBot="1">
      <c r="A760" s="51" t="s">
        <v>712</v>
      </c>
      <c r="F760" s="51" t="s">
        <v>786</v>
      </c>
      <c r="K760" s="52" t="s">
        <v>112</v>
      </c>
      <c r="P760" s="51" t="s">
        <v>822</v>
      </c>
      <c r="U760" s="904"/>
      <c r="V760" s="904"/>
      <c r="W760" s="904"/>
      <c r="X760" s="84" t="s">
        <v>5444</v>
      </c>
      <c r="AE760" s="52" t="s">
        <v>838</v>
      </c>
      <c r="AF760"/>
      <c r="AG760"/>
      <c r="AH760"/>
      <c r="AI760"/>
      <c r="AJ760" s="51" t="s">
        <v>767</v>
      </c>
      <c r="AO760" s="52" t="s">
        <v>711</v>
      </c>
      <c r="BD760" s="71" t="s">
        <v>7085</v>
      </c>
      <c r="BE760" s="71">
        <v>10.83</v>
      </c>
      <c r="BF760" s="71">
        <v>3.29</v>
      </c>
      <c r="BI760" s="51" t="s">
        <v>826</v>
      </c>
      <c r="CW760" s="70" t="s">
        <v>815</v>
      </c>
      <c r="CX760" s="70" t="s">
        <v>816</v>
      </c>
      <c r="CY760" s="70" t="s">
        <v>8747</v>
      </c>
      <c r="CZ760" s="70" t="s">
        <v>8748</v>
      </c>
      <c r="DV760" s="70" t="s">
        <v>1632</v>
      </c>
      <c r="DW760" s="70" t="s">
        <v>1625</v>
      </c>
      <c r="DX760" s="70" t="s">
        <v>1626</v>
      </c>
      <c r="DY760" s="70" t="s">
        <v>1627</v>
      </c>
      <c r="EA760" s="51" t="s">
        <v>98</v>
      </c>
      <c r="EP760" s="51" t="s">
        <v>826</v>
      </c>
      <c r="FE760" s="52" t="s">
        <v>132</v>
      </c>
      <c r="FT760" s="52" t="s">
        <v>9478</v>
      </c>
      <c r="FY760" s="52" t="s">
        <v>171</v>
      </c>
      <c r="GS760" s="52" t="s">
        <v>839</v>
      </c>
      <c r="HC760" s="52" t="s">
        <v>10376</v>
      </c>
      <c r="HW760" s="51" t="s">
        <v>776</v>
      </c>
      <c r="JB760" s="51" t="s">
        <v>764</v>
      </c>
    </row>
    <row r="761" spans="1:283" ht="112.5" thickBot="1">
      <c r="A761" s="52" t="s">
        <v>713</v>
      </c>
      <c r="F761" s="52">
        <v>92</v>
      </c>
      <c r="P761" s="52" t="s">
        <v>3234</v>
      </c>
      <c r="U761" s="907" t="s">
        <v>1631</v>
      </c>
      <c r="V761" s="907" t="s">
        <v>733</v>
      </c>
      <c r="W761" s="907" t="s">
        <v>5448</v>
      </c>
      <c r="X761" s="87" t="s">
        <v>5453</v>
      </c>
      <c r="AE761" s="52" t="s">
        <v>844</v>
      </c>
      <c r="AF761"/>
      <c r="AG761"/>
      <c r="AH761"/>
      <c r="AI761"/>
      <c r="AJ761" s="52">
        <v>22500</v>
      </c>
      <c r="AT761" s="51" t="s">
        <v>823</v>
      </c>
      <c r="BD761" s="70" t="s">
        <v>7086</v>
      </c>
      <c r="BE761" s="70">
        <v>14.18</v>
      </c>
      <c r="BF761" s="70">
        <v>0</v>
      </c>
      <c r="BI761" s="52" t="s">
        <v>7671</v>
      </c>
      <c r="CW761" s="50" t="s">
        <v>1383</v>
      </c>
      <c r="DL761" s="51" t="s">
        <v>849</v>
      </c>
      <c r="DQ761" s="51" t="s">
        <v>756</v>
      </c>
      <c r="DV761" s="50" t="s">
        <v>737</v>
      </c>
      <c r="EA761" s="52" t="s">
        <v>3839</v>
      </c>
      <c r="EP761" s="52" t="s">
        <v>2803</v>
      </c>
      <c r="EU761" s="51" t="s">
        <v>833</v>
      </c>
      <c r="GD761" s="51" t="s">
        <v>718</v>
      </c>
      <c r="GI761" s="51" t="s">
        <v>1652</v>
      </c>
      <c r="GS761" s="52" t="s">
        <v>840</v>
      </c>
      <c r="HH761" s="51" t="s">
        <v>756</v>
      </c>
      <c r="HM761" s="51" t="s">
        <v>819</v>
      </c>
      <c r="HR761" s="50" t="s">
        <v>846</v>
      </c>
      <c r="HW761" s="52" t="s">
        <v>777</v>
      </c>
      <c r="IQ761" s="50" t="s">
        <v>806</v>
      </c>
      <c r="JB761" s="52" t="s">
        <v>765</v>
      </c>
      <c r="JU761" s="50" t="s">
        <v>848</v>
      </c>
    </row>
    <row r="762" spans="1:283" ht="44" thickBot="1">
      <c r="K762" s="50" t="s">
        <v>771</v>
      </c>
      <c r="U762" s="908"/>
      <c r="V762" s="908"/>
      <c r="W762" s="908"/>
      <c r="X762" s="86" t="s">
        <v>5444</v>
      </c>
      <c r="AE762" s="52" t="s">
        <v>839</v>
      </c>
      <c r="AF762"/>
      <c r="AG762"/>
      <c r="AH762"/>
      <c r="AI762"/>
      <c r="AO762" s="51" t="s">
        <v>712</v>
      </c>
      <c r="AT762" s="52" t="s">
        <v>824</v>
      </c>
      <c r="BD762" s="71" t="s">
        <v>7087</v>
      </c>
      <c r="BE762" s="71">
        <v>224.93</v>
      </c>
      <c r="BF762" s="71">
        <v>0</v>
      </c>
      <c r="DL762" s="69"/>
      <c r="DM762" s="69" t="s">
        <v>850</v>
      </c>
      <c r="DN762" s="69" t="s">
        <v>851</v>
      </c>
      <c r="DQ762" s="52" t="s">
        <v>112</v>
      </c>
      <c r="EU762" s="52" t="s">
        <v>711</v>
      </c>
      <c r="FE762" s="50" t="s">
        <v>757</v>
      </c>
      <c r="FJ762" s="51" t="s">
        <v>781</v>
      </c>
      <c r="FT762" s="50" t="s">
        <v>829</v>
      </c>
      <c r="FY762" s="51" t="s">
        <v>714</v>
      </c>
      <c r="GD762" s="52">
        <v>100</v>
      </c>
      <c r="GI762" s="52">
        <v>0</v>
      </c>
      <c r="GN762" s="50" t="s">
        <v>699</v>
      </c>
      <c r="GS762" s="52" t="s">
        <v>841</v>
      </c>
      <c r="HH762" s="52" t="s">
        <v>112</v>
      </c>
      <c r="HM762" s="52" t="s">
        <v>132</v>
      </c>
      <c r="HW762" s="52" t="s">
        <v>778</v>
      </c>
      <c r="IV762" s="50" t="s">
        <v>798</v>
      </c>
    </row>
    <row r="763" spans="1:283" ht="56.5" thickBot="1">
      <c r="A763" s="51" t="s">
        <v>714</v>
      </c>
      <c r="F763" s="51" t="s">
        <v>787</v>
      </c>
      <c r="P763" s="51" t="s">
        <v>823</v>
      </c>
      <c r="U763" s="50" t="s">
        <v>737</v>
      </c>
      <c r="AE763" s="52" t="s">
        <v>840</v>
      </c>
      <c r="AF763"/>
      <c r="AG763"/>
      <c r="AH763"/>
      <c r="AI763"/>
      <c r="AJ763" s="51" t="s">
        <v>768</v>
      </c>
      <c r="AO763" s="52" t="s">
        <v>713</v>
      </c>
      <c r="BD763" s="70" t="s">
        <v>7088</v>
      </c>
      <c r="BE763" s="70">
        <v>26.66</v>
      </c>
      <c r="BF763" s="70">
        <v>34.520000000000003</v>
      </c>
      <c r="CM763" s="51" t="s">
        <v>831</v>
      </c>
      <c r="DL763" s="72" t="s">
        <v>101</v>
      </c>
      <c r="DM763" s="70" t="s">
        <v>8944</v>
      </c>
      <c r="DN763" s="70" t="s">
        <v>891</v>
      </c>
      <c r="EA763" s="50" t="s">
        <v>753</v>
      </c>
      <c r="EK763" s="51" t="s">
        <v>822</v>
      </c>
      <c r="JB763" s="51" t="s">
        <v>766</v>
      </c>
    </row>
    <row r="764" spans="1:283" ht="17" thickBot="1">
      <c r="A764" s="74" t="s">
        <v>2419</v>
      </c>
      <c r="F764" s="52">
        <v>88</v>
      </c>
      <c r="P764" s="52" t="s">
        <v>824</v>
      </c>
      <c r="AE764"/>
      <c r="AF764"/>
      <c r="AG764"/>
      <c r="AH764"/>
      <c r="AI764"/>
      <c r="AJ764" s="52" t="s">
        <v>132</v>
      </c>
      <c r="AT764" s="51" t="s">
        <v>825</v>
      </c>
      <c r="BD764" s="71" t="s">
        <v>7089</v>
      </c>
      <c r="BE764" s="71">
        <v>304</v>
      </c>
      <c r="BF764" s="71">
        <v>0</v>
      </c>
      <c r="CM764" s="52" t="s">
        <v>843</v>
      </c>
      <c r="CW764" s="51" t="s">
        <v>1384</v>
      </c>
      <c r="DQ764" s="50" t="s">
        <v>771</v>
      </c>
      <c r="DV764" s="50" t="s">
        <v>738</v>
      </c>
      <c r="EK764" s="52" t="s">
        <v>3412</v>
      </c>
      <c r="EU764" s="51" t="s">
        <v>835</v>
      </c>
      <c r="FJ764" s="51" t="s">
        <v>782</v>
      </c>
      <c r="FY764" s="51" t="s">
        <v>715</v>
      </c>
      <c r="GI764" s="51" t="s">
        <v>1653</v>
      </c>
      <c r="GS764" s="51" t="s">
        <v>98</v>
      </c>
      <c r="HC764" s="50" t="s">
        <v>806</v>
      </c>
      <c r="HH764" s="50" t="s">
        <v>771</v>
      </c>
      <c r="HM764" s="50" t="s">
        <v>820</v>
      </c>
      <c r="HR764" s="51" t="s">
        <v>847</v>
      </c>
      <c r="HW764" s="50" t="s">
        <v>780</v>
      </c>
      <c r="IQ764" s="51" t="s">
        <v>807</v>
      </c>
      <c r="JB764" s="52">
        <v>3847</v>
      </c>
      <c r="JU764" s="51" t="s">
        <v>849</v>
      </c>
    </row>
    <row r="765" spans="1:283" ht="35" thickBot="1">
      <c r="K765" s="51" t="s">
        <v>772</v>
      </c>
      <c r="AE765" s="51" t="s">
        <v>98</v>
      </c>
      <c r="AF765"/>
      <c r="AG765"/>
      <c r="AH765"/>
      <c r="AI765"/>
      <c r="AO765" s="51" t="s">
        <v>714</v>
      </c>
      <c r="AT765" s="52" t="s">
        <v>6452</v>
      </c>
      <c r="BD765" s="70" t="s">
        <v>7090</v>
      </c>
      <c r="BE765" s="70">
        <v>20.010000000000002</v>
      </c>
      <c r="BF765" s="70">
        <v>25.91</v>
      </c>
      <c r="BI765" s="50" t="s">
        <v>827</v>
      </c>
      <c r="CW765" s="52" t="s">
        <v>8749</v>
      </c>
      <c r="EP765" s="50" t="s">
        <v>2566</v>
      </c>
      <c r="EU765" s="52" t="s">
        <v>1338</v>
      </c>
      <c r="FE765" s="51" t="s">
        <v>758</v>
      </c>
      <c r="FJ765" s="52" t="s">
        <v>783</v>
      </c>
      <c r="FT765" s="51" t="s">
        <v>830</v>
      </c>
      <c r="GI765" s="52" t="s">
        <v>9802</v>
      </c>
      <c r="GN765" s="51" t="s">
        <v>700</v>
      </c>
      <c r="HR765" s="50" t="s">
        <v>848</v>
      </c>
      <c r="IQ765" s="52" t="s">
        <v>808</v>
      </c>
      <c r="IV765" s="51" t="s">
        <v>799</v>
      </c>
      <c r="JU765" s="69"/>
      <c r="JV765" s="69" t="s">
        <v>850</v>
      </c>
      <c r="JW765" s="69" t="s">
        <v>851</v>
      </c>
    </row>
    <row r="766" spans="1:283" ht="35" thickBot="1">
      <c r="A766" s="51" t="s">
        <v>715</v>
      </c>
      <c r="F766" s="51" t="s">
        <v>788</v>
      </c>
      <c r="K766" s="52" t="s">
        <v>773</v>
      </c>
      <c r="P766" s="51" t="s">
        <v>825</v>
      </c>
      <c r="U766" s="50" t="s">
        <v>738</v>
      </c>
      <c r="AE766"/>
      <c r="AF766"/>
      <c r="AG766"/>
      <c r="AH766"/>
      <c r="AI766"/>
      <c r="AJ766" s="51" t="s">
        <v>769</v>
      </c>
      <c r="AO766" s="181" t="s">
        <v>12234</v>
      </c>
      <c r="BD766" s="71" t="s">
        <v>7091</v>
      </c>
      <c r="BE766" s="71">
        <v>123.76</v>
      </c>
      <c r="BF766" s="71">
        <v>0</v>
      </c>
      <c r="CM766" s="51" t="s">
        <v>833</v>
      </c>
      <c r="CW766" s="100" t="s">
        <v>8750</v>
      </c>
      <c r="EA766" s="51" t="s">
        <v>754</v>
      </c>
      <c r="EK766" s="51" t="s">
        <v>823</v>
      </c>
      <c r="EU766" s="74" t="s">
        <v>3239</v>
      </c>
      <c r="FY766" s="51" t="s">
        <v>716</v>
      </c>
      <c r="GD766" s="50" t="s">
        <v>721</v>
      </c>
      <c r="GN766" s="126"/>
      <c r="GO766" s="69" t="s">
        <v>701</v>
      </c>
      <c r="JB766" s="51" t="s">
        <v>767</v>
      </c>
      <c r="JU766" s="72" t="s">
        <v>101</v>
      </c>
      <c r="JV766" s="70" t="s">
        <v>11557</v>
      </c>
      <c r="JW766" s="70" t="s">
        <v>909</v>
      </c>
    </row>
    <row r="767" spans="1:283" ht="32.5" thickBot="1">
      <c r="A767" s="52">
        <v>1</v>
      </c>
      <c r="F767" s="52">
        <v>90</v>
      </c>
      <c r="P767" s="52" t="s">
        <v>4363</v>
      </c>
      <c r="AE767"/>
      <c r="AF767"/>
      <c r="AG767"/>
      <c r="AH767"/>
      <c r="AI767"/>
      <c r="AJ767" s="52" t="s">
        <v>770</v>
      </c>
      <c r="AT767" s="51" t="s">
        <v>826</v>
      </c>
      <c r="BD767" s="70" t="s">
        <v>7092</v>
      </c>
      <c r="BE767" s="70">
        <v>141.37</v>
      </c>
      <c r="BF767" s="70">
        <v>0</v>
      </c>
      <c r="CM767" s="52" t="s">
        <v>711</v>
      </c>
      <c r="CW767" s="171" t="s">
        <v>8751</v>
      </c>
      <c r="DQ767" s="51" t="s">
        <v>772</v>
      </c>
      <c r="DV767" s="51" t="s">
        <v>739</v>
      </c>
      <c r="EA767" s="52" t="s">
        <v>3840</v>
      </c>
      <c r="EK767" s="52" t="s">
        <v>824</v>
      </c>
      <c r="FE767" s="51" t="s">
        <v>759</v>
      </c>
      <c r="FJ767" s="51" t="s">
        <v>784</v>
      </c>
      <c r="FT767" s="51" t="s">
        <v>831</v>
      </c>
      <c r="FY767" s="52" t="s">
        <v>171</v>
      </c>
      <c r="GI767" s="51" t="s">
        <v>1655</v>
      </c>
      <c r="GN767" s="127" t="s">
        <v>72</v>
      </c>
      <c r="GO767" s="70" t="s">
        <v>702</v>
      </c>
      <c r="HC767" s="51" t="s">
        <v>807</v>
      </c>
      <c r="HH767" s="51" t="s">
        <v>772</v>
      </c>
      <c r="HM767" s="51" t="s">
        <v>821</v>
      </c>
      <c r="HW767" s="51" t="s">
        <v>781</v>
      </c>
      <c r="IQ767" s="50" t="s">
        <v>810</v>
      </c>
      <c r="IV767" s="51" t="s">
        <v>782</v>
      </c>
      <c r="JB767" s="52">
        <v>3847</v>
      </c>
    </row>
    <row r="768" spans="1:283" ht="58" thickBot="1">
      <c r="K768" s="50" t="s">
        <v>774</v>
      </c>
      <c r="AE768"/>
      <c r="AF768"/>
      <c r="AG768"/>
      <c r="AH768"/>
      <c r="AI768"/>
      <c r="AO768" s="51" t="s">
        <v>715</v>
      </c>
      <c r="AT768" s="52" t="s">
        <v>6453</v>
      </c>
      <c r="BD768" s="71" t="s">
        <v>7093</v>
      </c>
      <c r="BE768" s="71">
        <v>60.27</v>
      </c>
      <c r="BF768" s="71">
        <v>78.040000000000006</v>
      </c>
      <c r="BI768" s="51" t="s">
        <v>828</v>
      </c>
      <c r="CW768" s="171" t="s">
        <v>8752</v>
      </c>
      <c r="DQ768" s="52" t="s">
        <v>773</v>
      </c>
      <c r="DV768" s="52" t="s">
        <v>132</v>
      </c>
      <c r="EA768" s="52" t="s">
        <v>3841</v>
      </c>
      <c r="EP768" s="51" t="s">
        <v>2567</v>
      </c>
      <c r="EU768" s="51" t="s">
        <v>836</v>
      </c>
      <c r="FE768" s="52" t="s">
        <v>3052</v>
      </c>
      <c r="FJ768" s="52" t="s">
        <v>793</v>
      </c>
      <c r="FT768" s="52" t="s">
        <v>1394</v>
      </c>
      <c r="GI768" s="52" t="s">
        <v>1657</v>
      </c>
      <c r="GN768" s="130" t="s">
        <v>703</v>
      </c>
      <c r="GO768" s="71" t="s">
        <v>702</v>
      </c>
      <c r="GS768" s="51" t="s">
        <v>831</v>
      </c>
      <c r="HC768" s="52" t="s">
        <v>36</v>
      </c>
      <c r="HH768" s="52" t="s">
        <v>1036</v>
      </c>
      <c r="HR768" s="51" t="s">
        <v>849</v>
      </c>
      <c r="IV768" s="52" t="s">
        <v>800</v>
      </c>
    </row>
    <row r="769" spans="1:262" ht="35" thickBot="1">
      <c r="A769" s="51" t="s">
        <v>716</v>
      </c>
      <c r="F769" s="51" t="s">
        <v>789</v>
      </c>
      <c r="P769" s="51" t="s">
        <v>826</v>
      </c>
      <c r="U769" s="51" t="s">
        <v>739</v>
      </c>
      <c r="AE769" s="51" t="s">
        <v>831</v>
      </c>
      <c r="AF769"/>
      <c r="AG769"/>
      <c r="AH769"/>
      <c r="AI769"/>
      <c r="AO769" s="52" t="s">
        <v>12236</v>
      </c>
      <c r="BD769" s="70" t="s">
        <v>7094</v>
      </c>
      <c r="BE769" s="70">
        <v>103.99</v>
      </c>
      <c r="BF769" s="70">
        <v>0</v>
      </c>
      <c r="BI769" s="52" t="s">
        <v>1430</v>
      </c>
      <c r="CM769" s="51" t="s">
        <v>835</v>
      </c>
      <c r="EA769" s="52" t="s">
        <v>3842</v>
      </c>
      <c r="EK769" s="51" t="s">
        <v>825</v>
      </c>
      <c r="EP769" s="52" t="s">
        <v>132</v>
      </c>
      <c r="EU769" s="52" t="s">
        <v>3240</v>
      </c>
      <c r="FJ769" s="52" t="s">
        <v>785</v>
      </c>
      <c r="FY769" s="51" t="s">
        <v>718</v>
      </c>
      <c r="GD769" s="51" t="s">
        <v>722</v>
      </c>
      <c r="GI769" s="52" t="s">
        <v>1659</v>
      </c>
      <c r="GN769" s="127" t="s">
        <v>704</v>
      </c>
      <c r="GO769" s="70" t="s">
        <v>702</v>
      </c>
      <c r="GS769" s="52" t="s">
        <v>9984</v>
      </c>
      <c r="HM769" s="51" t="s">
        <v>822</v>
      </c>
      <c r="HR769" s="69"/>
      <c r="HS769" s="69" t="s">
        <v>850</v>
      </c>
      <c r="HT769" s="69" t="s">
        <v>851</v>
      </c>
      <c r="HW769" s="51" t="s">
        <v>782</v>
      </c>
      <c r="JB769" s="51" t="s">
        <v>768</v>
      </c>
    </row>
    <row r="770" spans="1:262" ht="72.5" thickBot="1">
      <c r="A770" s="52" t="s">
        <v>717</v>
      </c>
      <c r="F770" s="52" t="s">
        <v>2091</v>
      </c>
      <c r="P770" s="52" t="s">
        <v>4364</v>
      </c>
      <c r="U770" s="52" t="s">
        <v>132</v>
      </c>
      <c r="AE770" s="52" t="s">
        <v>1394</v>
      </c>
      <c r="AF770"/>
      <c r="AG770"/>
      <c r="AH770"/>
      <c r="AI770"/>
      <c r="BD770" s="71" t="s">
        <v>7095</v>
      </c>
      <c r="BE770" s="71">
        <v>0</v>
      </c>
      <c r="BF770" s="71">
        <v>0</v>
      </c>
      <c r="BI770" s="52" t="s">
        <v>7672</v>
      </c>
      <c r="CM770" s="74" t="s">
        <v>8516</v>
      </c>
      <c r="CW770" s="50" t="s">
        <v>827</v>
      </c>
      <c r="DQ770" s="50" t="s">
        <v>774</v>
      </c>
      <c r="DV770" s="50" t="s">
        <v>740</v>
      </c>
      <c r="EA770" s="52" t="s">
        <v>3843</v>
      </c>
      <c r="EK770" s="52" t="s">
        <v>3413</v>
      </c>
      <c r="FE770" s="51" t="s">
        <v>761</v>
      </c>
      <c r="FJ770" s="52" t="s">
        <v>1813</v>
      </c>
      <c r="FT770" s="51" t="s">
        <v>833</v>
      </c>
      <c r="GN770" s="50" t="s">
        <v>705</v>
      </c>
      <c r="HC770" s="50" t="s">
        <v>1383</v>
      </c>
      <c r="HH770" s="50" t="s">
        <v>774</v>
      </c>
      <c r="HM770" s="52" t="s">
        <v>4747</v>
      </c>
      <c r="HR770" s="72" t="s">
        <v>101</v>
      </c>
      <c r="HS770" s="70" t="s">
        <v>10705</v>
      </c>
      <c r="HT770" s="70" t="s">
        <v>3674</v>
      </c>
      <c r="HW770" s="52" t="s">
        <v>794</v>
      </c>
      <c r="IQ770" s="51" t="s">
        <v>811</v>
      </c>
      <c r="IV770" s="51" t="s">
        <v>784</v>
      </c>
      <c r="JB770" s="52" t="s">
        <v>132</v>
      </c>
    </row>
    <row r="771" spans="1:262" ht="35" thickBot="1">
      <c r="K771" s="50" t="s">
        <v>775</v>
      </c>
      <c r="AE771"/>
      <c r="AF771"/>
      <c r="AG771"/>
      <c r="AH771"/>
      <c r="AI771"/>
      <c r="AJ771" s="51" t="s">
        <v>759</v>
      </c>
      <c r="AO771" s="51" t="s">
        <v>716</v>
      </c>
      <c r="BD771" s="70" t="s">
        <v>7096</v>
      </c>
      <c r="BE771" s="70">
        <v>349.26</v>
      </c>
      <c r="BF771" s="70">
        <v>0</v>
      </c>
      <c r="BI771" s="52"/>
      <c r="EA771" s="52" t="s">
        <v>3844</v>
      </c>
      <c r="EP771" s="50" t="s">
        <v>827</v>
      </c>
      <c r="EU771" s="51" t="s">
        <v>837</v>
      </c>
      <c r="FE771" s="52" t="s">
        <v>2441</v>
      </c>
      <c r="FT771" s="52" t="s">
        <v>834</v>
      </c>
      <c r="GD771" s="51" t="s">
        <v>707</v>
      </c>
      <c r="GI771" s="51" t="s">
        <v>1660</v>
      </c>
      <c r="GS771" s="51" t="s">
        <v>833</v>
      </c>
      <c r="IQ771" s="69" t="s">
        <v>812</v>
      </c>
      <c r="IR771" s="69" t="s">
        <v>813</v>
      </c>
      <c r="IS771" s="69" t="s">
        <v>784</v>
      </c>
      <c r="IT771" s="69" t="s">
        <v>814</v>
      </c>
      <c r="IV771" s="52" t="s">
        <v>2831</v>
      </c>
    </row>
    <row r="772" spans="1:262" ht="409.6" thickBot="1">
      <c r="A772" s="51" t="s">
        <v>718</v>
      </c>
      <c r="F772" s="51" t="s">
        <v>790</v>
      </c>
      <c r="U772" s="50" t="s">
        <v>740</v>
      </c>
      <c r="AE772" s="51" t="s">
        <v>833</v>
      </c>
      <c r="AF772"/>
      <c r="AG772"/>
      <c r="AH772"/>
      <c r="AI772"/>
      <c r="AJ772" s="52" t="s">
        <v>760</v>
      </c>
      <c r="AO772" s="52" t="s">
        <v>717</v>
      </c>
      <c r="AT772" s="51" t="s">
        <v>822</v>
      </c>
      <c r="BD772" s="71" t="s">
        <v>7097</v>
      </c>
      <c r="BE772" s="71">
        <v>560.28</v>
      </c>
      <c r="BF772" s="71">
        <v>0</v>
      </c>
      <c r="BI772" s="52" t="s">
        <v>7673</v>
      </c>
      <c r="CM772" s="51" t="s">
        <v>836</v>
      </c>
      <c r="EA772" s="52" t="s">
        <v>3845</v>
      </c>
      <c r="EK772" s="51" t="s">
        <v>826</v>
      </c>
      <c r="EU772" s="52" t="s">
        <v>844</v>
      </c>
      <c r="FJ772" s="51" t="s">
        <v>786</v>
      </c>
      <c r="GD772" s="52" t="s">
        <v>723</v>
      </c>
      <c r="GI772" s="52" t="s">
        <v>9803</v>
      </c>
      <c r="GS772" s="52" t="s">
        <v>711</v>
      </c>
      <c r="HM772" s="51" t="s">
        <v>823</v>
      </c>
      <c r="HW772" s="51" t="s">
        <v>784</v>
      </c>
      <c r="IQ772" s="70" t="s">
        <v>815</v>
      </c>
      <c r="IR772" s="70" t="s">
        <v>816</v>
      </c>
      <c r="IS772" s="70" t="s">
        <v>11079</v>
      </c>
      <c r="IT772" s="70" t="s">
        <v>11080</v>
      </c>
      <c r="JB772" s="51" t="s">
        <v>769</v>
      </c>
    </row>
    <row r="773" spans="1:262" ht="409.6" thickBot="1">
      <c r="A773" s="52">
        <v>100</v>
      </c>
      <c r="F773" s="52" t="s">
        <v>2092</v>
      </c>
      <c r="AE773" s="52" t="s">
        <v>834</v>
      </c>
      <c r="AF773"/>
      <c r="AG773"/>
      <c r="AH773"/>
      <c r="AI773"/>
      <c r="AT773" s="52" t="s">
        <v>6454</v>
      </c>
      <c r="BD773" s="70" t="s">
        <v>7098</v>
      </c>
      <c r="BE773" s="70">
        <v>0</v>
      </c>
      <c r="BF773" s="70">
        <v>0</v>
      </c>
      <c r="BI773" s="52" t="s">
        <v>7674</v>
      </c>
      <c r="CM773" s="52" t="s">
        <v>8517</v>
      </c>
      <c r="CW773" s="51" t="s">
        <v>828</v>
      </c>
      <c r="DQ773" s="50" t="s">
        <v>775</v>
      </c>
      <c r="DV773" s="51" t="s">
        <v>741</v>
      </c>
      <c r="EK773" s="52" t="s">
        <v>3414</v>
      </c>
      <c r="FE773" s="51" t="s">
        <v>763</v>
      </c>
      <c r="FJ773" s="52">
        <v>70</v>
      </c>
      <c r="FT773" s="51" t="s">
        <v>835</v>
      </c>
      <c r="FY773" s="51" t="s">
        <v>707</v>
      </c>
      <c r="GN773" s="51" t="s">
        <v>706</v>
      </c>
      <c r="HC773" s="51" t="s">
        <v>1384</v>
      </c>
      <c r="HH773" s="50" t="s">
        <v>775</v>
      </c>
      <c r="HM773" s="52" t="s">
        <v>824</v>
      </c>
      <c r="HW773" s="52" t="s">
        <v>795</v>
      </c>
      <c r="IQ773" s="71" t="s">
        <v>11081</v>
      </c>
      <c r="IR773" s="71" t="s">
        <v>816</v>
      </c>
      <c r="IS773" s="71" t="s">
        <v>11082</v>
      </c>
      <c r="IT773" s="71" t="s">
        <v>11083</v>
      </c>
      <c r="IV773" s="51" t="s">
        <v>802</v>
      </c>
      <c r="JB773" s="52" t="s">
        <v>770</v>
      </c>
    </row>
    <row r="774" spans="1:262" ht="17" thickBot="1">
      <c r="K774" s="51" t="s">
        <v>776</v>
      </c>
      <c r="P774" s="51" t="s">
        <v>822</v>
      </c>
      <c r="AE774"/>
      <c r="AF774"/>
      <c r="AG774"/>
      <c r="AH774"/>
      <c r="AI774"/>
      <c r="AJ774" s="51" t="s">
        <v>761</v>
      </c>
      <c r="AO774" s="51" t="s">
        <v>718</v>
      </c>
      <c r="BD774" s="71" t="s">
        <v>7099</v>
      </c>
      <c r="BE774" s="71">
        <v>0</v>
      </c>
      <c r="BF774" s="71">
        <v>0</v>
      </c>
      <c r="BI774" s="74" t="s">
        <v>7675</v>
      </c>
      <c r="CW774" s="52" t="s">
        <v>8753</v>
      </c>
      <c r="DV774" s="52" t="s">
        <v>1633</v>
      </c>
      <c r="EA774" s="50" t="s">
        <v>755</v>
      </c>
      <c r="EP774" s="51" t="s">
        <v>828</v>
      </c>
      <c r="EU774" s="51" t="s">
        <v>98</v>
      </c>
      <c r="FE774" s="52" t="s">
        <v>4519</v>
      </c>
      <c r="FT774" s="74" t="s">
        <v>9479</v>
      </c>
      <c r="FY774" s="52" t="s">
        <v>171</v>
      </c>
      <c r="GD774" s="51" t="s">
        <v>708</v>
      </c>
      <c r="GS774" s="51" t="s">
        <v>835</v>
      </c>
      <c r="HC774" s="52" t="s">
        <v>10377</v>
      </c>
      <c r="IQ774" s="50" t="s">
        <v>827</v>
      </c>
      <c r="IV774" s="52">
        <v>2.08</v>
      </c>
    </row>
    <row r="775" spans="1:262" ht="16.5" thickBot="1">
      <c r="F775" s="51" t="s">
        <v>98</v>
      </c>
      <c r="K775" s="52" t="s">
        <v>777</v>
      </c>
      <c r="P775" s="52" t="s">
        <v>2529</v>
      </c>
      <c r="U775" s="51" t="s">
        <v>741</v>
      </c>
      <c r="AE775" s="51" t="s">
        <v>835</v>
      </c>
      <c r="AF775"/>
      <c r="AG775"/>
      <c r="AH775"/>
      <c r="AI775"/>
      <c r="AJ775" s="52" t="s">
        <v>2438</v>
      </c>
      <c r="AO775" s="52">
        <v>100</v>
      </c>
      <c r="AT775" s="51" t="s">
        <v>823</v>
      </c>
      <c r="BD775" s="70" t="s">
        <v>7100</v>
      </c>
      <c r="BE775" s="70">
        <v>28.73</v>
      </c>
      <c r="BF775" s="70">
        <v>37.200000000000003</v>
      </c>
      <c r="CM775" s="51" t="s">
        <v>837</v>
      </c>
      <c r="EP775" s="52" t="s">
        <v>1430</v>
      </c>
      <c r="FJ775" s="51" t="s">
        <v>787</v>
      </c>
      <c r="GD775" s="52" t="s">
        <v>709</v>
      </c>
      <c r="GN775" s="51" t="s">
        <v>707</v>
      </c>
      <c r="GS775" s="74" t="s">
        <v>9988</v>
      </c>
      <c r="HC775" s="52" t="s">
        <v>10378</v>
      </c>
      <c r="HM775" s="51" t="s">
        <v>825</v>
      </c>
      <c r="HW775" s="51" t="s">
        <v>786</v>
      </c>
    </row>
    <row r="776" spans="1:262" ht="17" thickBot="1">
      <c r="F776" s="52" t="s">
        <v>2093</v>
      </c>
      <c r="K776" s="52" t="s">
        <v>778</v>
      </c>
      <c r="U776" s="52" t="s">
        <v>2080</v>
      </c>
      <c r="AE776" s="74" t="s">
        <v>6040</v>
      </c>
      <c r="AF776"/>
      <c r="AG776"/>
      <c r="AH776"/>
      <c r="AI776"/>
      <c r="AT776" s="52" t="s">
        <v>824</v>
      </c>
      <c r="BD776" s="71" t="s">
        <v>7101</v>
      </c>
      <c r="BE776" s="71">
        <v>159.03</v>
      </c>
      <c r="BF776" s="71">
        <v>0</v>
      </c>
      <c r="BI776" s="50" t="s">
        <v>829</v>
      </c>
      <c r="CM776" s="52" t="s">
        <v>842</v>
      </c>
      <c r="CW776" s="50" t="s">
        <v>829</v>
      </c>
      <c r="DQ776" s="51" t="s">
        <v>776</v>
      </c>
      <c r="DV776" s="50" t="s">
        <v>743</v>
      </c>
      <c r="EP776" s="52" t="s">
        <v>1430</v>
      </c>
      <c r="FE776" s="51" t="s">
        <v>764</v>
      </c>
      <c r="FJ776" s="52">
        <v>60</v>
      </c>
      <c r="FT776" s="51" t="s">
        <v>836</v>
      </c>
      <c r="FY776" s="51" t="s">
        <v>708</v>
      </c>
      <c r="GI776" s="50" t="s">
        <v>774</v>
      </c>
      <c r="GN776" s="52" t="s">
        <v>72</v>
      </c>
      <c r="HH776" s="51" t="s">
        <v>776</v>
      </c>
      <c r="HM776" s="52" t="s">
        <v>4748</v>
      </c>
      <c r="HW776" s="52">
        <v>0.9</v>
      </c>
      <c r="IV776" s="51" t="s">
        <v>788</v>
      </c>
    </row>
    <row r="777" spans="1:262" ht="17" thickBot="1">
      <c r="A777" s="51" t="s">
        <v>707</v>
      </c>
      <c r="P777" s="51" t="s">
        <v>823</v>
      </c>
      <c r="AE777"/>
      <c r="AF777"/>
      <c r="AG777"/>
      <c r="AH777"/>
      <c r="AI777"/>
      <c r="AJ777" s="51" t="s">
        <v>763</v>
      </c>
      <c r="BD777" s="70" t="s">
        <v>7102</v>
      </c>
      <c r="BE777" s="70">
        <v>191.84</v>
      </c>
      <c r="BF777" s="70">
        <v>0</v>
      </c>
      <c r="CM777" s="52" t="s">
        <v>838</v>
      </c>
      <c r="DQ777" s="52" t="s">
        <v>777</v>
      </c>
      <c r="EA777" s="51" t="s">
        <v>756</v>
      </c>
      <c r="EK777" s="50" t="s">
        <v>2566</v>
      </c>
      <c r="EP777" s="52" t="s">
        <v>2804</v>
      </c>
      <c r="FE777" s="52" t="s">
        <v>4520</v>
      </c>
      <c r="FT777" s="52" t="s">
        <v>9480</v>
      </c>
      <c r="FY777" s="52" t="s">
        <v>171</v>
      </c>
      <c r="GD777" s="51" t="s">
        <v>710</v>
      </c>
      <c r="GS777" s="51" t="s">
        <v>836</v>
      </c>
      <c r="HC777" s="50" t="s">
        <v>827</v>
      </c>
      <c r="HH777" s="52" t="s">
        <v>777</v>
      </c>
      <c r="IQ777" s="51" t="s">
        <v>828</v>
      </c>
      <c r="IV777" s="52">
        <v>2.08</v>
      </c>
      <c r="JB777" s="51" t="s">
        <v>759</v>
      </c>
    </row>
    <row r="778" spans="1:262" ht="17" thickBot="1">
      <c r="A778" s="52" t="s">
        <v>720</v>
      </c>
      <c r="K778" s="50" t="s">
        <v>780</v>
      </c>
      <c r="P778" s="52" t="s">
        <v>824</v>
      </c>
      <c r="U778" s="50" t="s">
        <v>743</v>
      </c>
      <c r="AE778" s="51" t="s">
        <v>836</v>
      </c>
      <c r="AF778"/>
      <c r="AG778"/>
      <c r="AH778"/>
      <c r="AI778"/>
      <c r="AJ778" s="52" t="s">
        <v>6227</v>
      </c>
      <c r="AT778" s="51" t="s">
        <v>825</v>
      </c>
      <c r="BD778" s="71" t="s">
        <v>7103</v>
      </c>
      <c r="BE778" s="71">
        <v>3.56</v>
      </c>
      <c r="BF778" s="71">
        <v>0</v>
      </c>
      <c r="CM778" s="52" t="s">
        <v>844</v>
      </c>
      <c r="DQ778" s="52" t="s">
        <v>778</v>
      </c>
      <c r="EA778" s="52" t="s">
        <v>112</v>
      </c>
      <c r="EU778" s="51" t="s">
        <v>831</v>
      </c>
      <c r="FJ778" s="51" t="s">
        <v>788</v>
      </c>
      <c r="GD778" s="52" t="s">
        <v>711</v>
      </c>
      <c r="GN778" s="51" t="s">
        <v>708</v>
      </c>
      <c r="GS778" s="52" t="s">
        <v>9989</v>
      </c>
      <c r="HH778" s="52" t="s">
        <v>779</v>
      </c>
      <c r="HM778" s="51" t="s">
        <v>826</v>
      </c>
      <c r="HW778" s="51" t="s">
        <v>787</v>
      </c>
      <c r="IQ778" s="52" t="s">
        <v>1430</v>
      </c>
      <c r="JB778" s="52" t="s">
        <v>760</v>
      </c>
    </row>
    <row r="779" spans="1:262" ht="17" thickBot="1">
      <c r="AE779" s="52" t="s">
        <v>6059</v>
      </c>
      <c r="AF779"/>
      <c r="AG779"/>
      <c r="AH779"/>
      <c r="AI779"/>
      <c r="AO779" s="51" t="s">
        <v>707</v>
      </c>
      <c r="AT779" s="52" t="s">
        <v>6455</v>
      </c>
      <c r="BD779" s="70" t="s">
        <v>7104</v>
      </c>
      <c r="BE779" s="70">
        <v>0</v>
      </c>
      <c r="BF779" s="70">
        <v>0</v>
      </c>
      <c r="BI779" s="51" t="s">
        <v>830</v>
      </c>
      <c r="CM779" s="52" t="s">
        <v>839</v>
      </c>
      <c r="CW779" s="51" t="s">
        <v>830</v>
      </c>
      <c r="DV779" s="51" t="s">
        <v>744</v>
      </c>
      <c r="EP779" s="50" t="s">
        <v>829</v>
      </c>
      <c r="EU779" s="52" t="s">
        <v>1394</v>
      </c>
      <c r="FE779" s="51" t="s">
        <v>766</v>
      </c>
      <c r="FJ779" s="52">
        <v>76.099999999999994</v>
      </c>
      <c r="FT779" s="51" t="s">
        <v>837</v>
      </c>
      <c r="FY779" s="51" t="s">
        <v>710</v>
      </c>
      <c r="GI779" s="50" t="s">
        <v>775</v>
      </c>
      <c r="GN779" s="52" t="s">
        <v>709</v>
      </c>
      <c r="HM779" s="52" t="s">
        <v>4748</v>
      </c>
      <c r="HW779" s="52">
        <v>32</v>
      </c>
      <c r="IQ779" s="52" t="s">
        <v>11084</v>
      </c>
      <c r="IV779" s="51" t="s">
        <v>803</v>
      </c>
    </row>
    <row r="780" spans="1:262" ht="24.5" thickBot="1">
      <c r="A780" s="51" t="s">
        <v>708</v>
      </c>
      <c r="F780" s="50" t="s">
        <v>798</v>
      </c>
      <c r="P780" s="51" t="s">
        <v>825</v>
      </c>
      <c r="AE780"/>
      <c r="AF780"/>
      <c r="AG780"/>
      <c r="AH780"/>
      <c r="AI780"/>
      <c r="AJ780" s="51" t="s">
        <v>764</v>
      </c>
      <c r="AO780" s="52" t="s">
        <v>720</v>
      </c>
      <c r="BD780" s="71" t="s">
        <v>7105</v>
      </c>
      <c r="BE780" s="71">
        <v>137</v>
      </c>
      <c r="BF780" s="71">
        <v>0</v>
      </c>
      <c r="CM780" s="52" t="s">
        <v>840</v>
      </c>
      <c r="DQ780" s="50" t="s">
        <v>780</v>
      </c>
      <c r="EA780" s="50" t="s">
        <v>771</v>
      </c>
      <c r="EK780" s="51" t="s">
        <v>2567</v>
      </c>
      <c r="FE780" s="52">
        <v>70</v>
      </c>
      <c r="FT780" s="52" t="s">
        <v>842</v>
      </c>
      <c r="FY780" s="52" t="s">
        <v>171</v>
      </c>
      <c r="GD780" s="51" t="s">
        <v>714</v>
      </c>
      <c r="GS780" s="51" t="s">
        <v>837</v>
      </c>
      <c r="HC780" s="51" t="s">
        <v>828</v>
      </c>
      <c r="HH780" s="50" t="s">
        <v>780</v>
      </c>
      <c r="IQ780" s="52" t="s">
        <v>11085</v>
      </c>
      <c r="IV780" s="52" t="s">
        <v>11242</v>
      </c>
      <c r="JB780" s="51" t="s">
        <v>761</v>
      </c>
    </row>
    <row r="781" spans="1:262" ht="16.5" thickBot="1">
      <c r="A781" s="52" t="s">
        <v>709</v>
      </c>
      <c r="K781" s="51" t="s">
        <v>781</v>
      </c>
      <c r="P781" s="52" t="s">
        <v>4365</v>
      </c>
      <c r="U781" s="51" t="s">
        <v>744</v>
      </c>
      <c r="AE781" s="51" t="s">
        <v>837</v>
      </c>
      <c r="AF781"/>
      <c r="AG781"/>
      <c r="AH781"/>
      <c r="AI781"/>
      <c r="AJ781" s="52" t="s">
        <v>2440</v>
      </c>
      <c r="AT781" s="51" t="s">
        <v>826</v>
      </c>
      <c r="BD781" s="70" t="s">
        <v>7106</v>
      </c>
      <c r="BE781" s="70">
        <v>1.98</v>
      </c>
      <c r="BF781" s="70">
        <v>0</v>
      </c>
      <c r="BI781" s="51" t="s">
        <v>831</v>
      </c>
      <c r="CM781" s="52" t="s">
        <v>841</v>
      </c>
      <c r="CW781" s="51" t="s">
        <v>831</v>
      </c>
      <c r="DV781" s="51" t="s">
        <v>1633</v>
      </c>
      <c r="EK781" s="52" t="s">
        <v>132</v>
      </c>
      <c r="EU781" s="51" t="s">
        <v>833</v>
      </c>
      <c r="FJ781" s="51" t="s">
        <v>789</v>
      </c>
      <c r="FT781" s="52" t="s">
        <v>838</v>
      </c>
      <c r="GD781" s="74" t="s">
        <v>5640</v>
      </c>
      <c r="GN781" s="51" t="s">
        <v>710</v>
      </c>
      <c r="GS781" s="52" t="s">
        <v>838</v>
      </c>
      <c r="HC781" s="52" t="s">
        <v>10379</v>
      </c>
      <c r="HW781" s="51" t="s">
        <v>788</v>
      </c>
      <c r="IQ781" s="52" t="s">
        <v>11086</v>
      </c>
      <c r="JB781" s="52" t="s">
        <v>684</v>
      </c>
    </row>
    <row r="782" spans="1:262" ht="16.5" thickBot="1">
      <c r="AE782" s="52" t="s">
        <v>842</v>
      </c>
      <c r="AF782"/>
      <c r="AG782"/>
      <c r="AH782"/>
      <c r="AI782"/>
      <c r="AO782" s="51" t="s">
        <v>708</v>
      </c>
      <c r="AT782" s="52" t="s">
        <v>6456</v>
      </c>
      <c r="BD782" s="71" t="s">
        <v>7107</v>
      </c>
      <c r="BE782" s="71">
        <v>29.79</v>
      </c>
      <c r="BF782" s="71">
        <v>38.57</v>
      </c>
      <c r="BI782" s="52" t="s">
        <v>4549</v>
      </c>
      <c r="CW782" s="52" t="s">
        <v>843</v>
      </c>
      <c r="EP782" s="51" t="s">
        <v>830</v>
      </c>
      <c r="EU782" s="52" t="s">
        <v>711</v>
      </c>
      <c r="FE782" s="51" t="s">
        <v>767</v>
      </c>
      <c r="FJ782" s="52" t="s">
        <v>9187</v>
      </c>
      <c r="FT782" s="52" t="s">
        <v>839</v>
      </c>
      <c r="FY782" s="51" t="s">
        <v>712</v>
      </c>
      <c r="GI782" s="51" t="s">
        <v>776</v>
      </c>
      <c r="GN782" s="52" t="s">
        <v>711</v>
      </c>
      <c r="GS782" s="52" t="s">
        <v>844</v>
      </c>
      <c r="HW782" s="52">
        <v>0.5</v>
      </c>
      <c r="IQ782" s="68"/>
      <c r="IV782" s="51" t="s">
        <v>790</v>
      </c>
    </row>
    <row r="783" spans="1:262" ht="17" thickBot="1">
      <c r="A783" s="51" t="s">
        <v>710</v>
      </c>
      <c r="F783" s="51" t="s">
        <v>799</v>
      </c>
      <c r="K783" s="51" t="s">
        <v>782</v>
      </c>
      <c r="P783" s="51" t="s">
        <v>826</v>
      </c>
      <c r="U783" s="51" t="s">
        <v>2080</v>
      </c>
      <c r="AE783" s="52" t="s">
        <v>838</v>
      </c>
      <c r="AF783"/>
      <c r="AG783"/>
      <c r="AH783"/>
      <c r="AI783"/>
      <c r="AJ783" s="51" t="s">
        <v>766</v>
      </c>
      <c r="AO783" s="52" t="s">
        <v>709</v>
      </c>
      <c r="BD783" s="70" t="s">
        <v>7108</v>
      </c>
      <c r="BE783" s="70">
        <v>4.04</v>
      </c>
      <c r="BF783" s="70">
        <v>0</v>
      </c>
      <c r="CM783" s="51" t="s">
        <v>98</v>
      </c>
      <c r="DQ783" s="51" t="s">
        <v>781</v>
      </c>
      <c r="DV783" s="51" t="s">
        <v>745</v>
      </c>
      <c r="EA783" s="51" t="s">
        <v>772</v>
      </c>
      <c r="EK783" s="50" t="s">
        <v>1383</v>
      </c>
      <c r="FE783" s="52">
        <v>70</v>
      </c>
      <c r="FT783" s="52" t="s">
        <v>840</v>
      </c>
      <c r="FY783" s="52" t="s">
        <v>171</v>
      </c>
      <c r="GD783" s="51" t="s">
        <v>724</v>
      </c>
      <c r="GI783" s="52" t="s">
        <v>777</v>
      </c>
      <c r="HC783" s="50" t="s">
        <v>829</v>
      </c>
      <c r="HH783" s="51" t="s">
        <v>781</v>
      </c>
      <c r="HM783" s="50" t="s">
        <v>2566</v>
      </c>
      <c r="IQ783" s="162" t="s">
        <v>11087</v>
      </c>
      <c r="IV783" s="52" t="s">
        <v>11243</v>
      </c>
      <c r="JB783" s="51" t="s">
        <v>763</v>
      </c>
    </row>
    <row r="784" spans="1:262" ht="16.5" thickBot="1">
      <c r="A784" s="52" t="s">
        <v>711</v>
      </c>
      <c r="K784" s="52" t="s">
        <v>783</v>
      </c>
      <c r="P784" s="52" t="s">
        <v>4366</v>
      </c>
      <c r="AE784" s="52" t="s">
        <v>844</v>
      </c>
      <c r="AF784"/>
      <c r="AG784"/>
      <c r="AH784"/>
      <c r="AI784"/>
      <c r="AJ784" s="52">
        <v>11250</v>
      </c>
      <c r="BD784" s="71" t="s">
        <v>7109</v>
      </c>
      <c r="BE784" s="71">
        <v>571.03</v>
      </c>
      <c r="BF784" s="71">
        <v>571.03</v>
      </c>
      <c r="BI784" s="51" t="s">
        <v>833</v>
      </c>
      <c r="CM784" s="52" t="s">
        <v>8518</v>
      </c>
      <c r="CW784" s="51" t="s">
        <v>833</v>
      </c>
      <c r="DV784" s="52">
        <v>82</v>
      </c>
      <c r="EA784" s="52" t="s">
        <v>773</v>
      </c>
      <c r="EP784" s="51" t="s">
        <v>831</v>
      </c>
      <c r="EU784" s="51" t="s">
        <v>835</v>
      </c>
      <c r="FJ784" s="51" t="s">
        <v>790</v>
      </c>
      <c r="FT784" s="52" t="s">
        <v>841</v>
      </c>
      <c r="GD784" s="52" t="s">
        <v>5641</v>
      </c>
      <c r="GI784" s="52" t="s">
        <v>779</v>
      </c>
      <c r="GN784" s="51" t="s">
        <v>712</v>
      </c>
      <c r="GS784" s="51" t="s">
        <v>98</v>
      </c>
      <c r="HW784" s="51" t="s">
        <v>789</v>
      </c>
      <c r="IQ784" s="52" t="s">
        <v>11088</v>
      </c>
      <c r="JB784" s="52" t="s">
        <v>11980</v>
      </c>
    </row>
    <row r="785" spans="1:262" ht="15" thickBot="1">
      <c r="F785" s="51" t="s">
        <v>782</v>
      </c>
      <c r="U785" s="51" t="s">
        <v>745</v>
      </c>
      <c r="AE785" s="52" t="s">
        <v>839</v>
      </c>
      <c r="AF785"/>
      <c r="AG785"/>
      <c r="AH785"/>
      <c r="AI785"/>
      <c r="AO785" s="51" t="s">
        <v>710</v>
      </c>
      <c r="BD785" s="70" t="s">
        <v>7110</v>
      </c>
      <c r="BE785" s="70">
        <v>22.75</v>
      </c>
      <c r="BF785" s="70">
        <v>35.11</v>
      </c>
      <c r="BI785" s="52" t="s">
        <v>711</v>
      </c>
      <c r="CW785" s="52" t="s">
        <v>711</v>
      </c>
      <c r="DQ785" s="51" t="s">
        <v>782</v>
      </c>
      <c r="EP785" s="52" t="s">
        <v>1394</v>
      </c>
      <c r="EU785" s="52" t="s">
        <v>1338</v>
      </c>
      <c r="FE785" s="51" t="s">
        <v>768</v>
      </c>
      <c r="FJ785" s="52" t="s">
        <v>9188</v>
      </c>
      <c r="FY785" s="51" t="s">
        <v>714</v>
      </c>
      <c r="GN785" s="52" t="s">
        <v>1337</v>
      </c>
      <c r="GS785" s="52" t="s">
        <v>9990</v>
      </c>
      <c r="HH785" s="51" t="s">
        <v>782</v>
      </c>
      <c r="HW785" s="52" t="s">
        <v>5796</v>
      </c>
      <c r="IQ785" s="52" t="s">
        <v>11089</v>
      </c>
    </row>
    <row r="786" spans="1:262" ht="17" thickBot="1">
      <c r="A786" s="51" t="s">
        <v>712</v>
      </c>
      <c r="F786" s="52" t="s">
        <v>1665</v>
      </c>
      <c r="K786" s="51" t="s">
        <v>784</v>
      </c>
      <c r="U786" s="52">
        <v>1</v>
      </c>
      <c r="AE786" s="52" t="s">
        <v>840</v>
      </c>
      <c r="AF786"/>
      <c r="AG786"/>
      <c r="AH786"/>
      <c r="AI786"/>
      <c r="AJ786" s="51" t="s">
        <v>767</v>
      </c>
      <c r="AO786" s="52" t="s">
        <v>711</v>
      </c>
      <c r="AT786" s="50" t="s">
        <v>1383</v>
      </c>
      <c r="BD786" s="71" t="s">
        <v>7111</v>
      </c>
      <c r="BE786" s="71">
        <v>5.36</v>
      </c>
      <c r="BF786" s="71">
        <v>5.36</v>
      </c>
      <c r="DQ786" s="52" t="s">
        <v>791</v>
      </c>
      <c r="DV786" s="51" t="s">
        <v>746</v>
      </c>
      <c r="EA786" s="50" t="s">
        <v>774</v>
      </c>
      <c r="EK786" s="51" t="s">
        <v>1384</v>
      </c>
      <c r="EU786" s="74" t="s">
        <v>3241</v>
      </c>
      <c r="FE786" s="52" t="s">
        <v>132</v>
      </c>
      <c r="FT786" s="51" t="s">
        <v>98</v>
      </c>
      <c r="GD786" s="51" t="s">
        <v>716</v>
      </c>
      <c r="GI786" s="50" t="s">
        <v>780</v>
      </c>
      <c r="HC786" s="51" t="s">
        <v>830</v>
      </c>
      <c r="HH786" s="52" t="s">
        <v>796</v>
      </c>
      <c r="HM786" s="51" t="s">
        <v>2567</v>
      </c>
      <c r="JB786" s="51" t="s">
        <v>764</v>
      </c>
    </row>
    <row r="787" spans="1:262" ht="17" thickBot="1">
      <c r="A787" s="52" t="s">
        <v>713</v>
      </c>
      <c r="K787" s="52" t="s">
        <v>793</v>
      </c>
      <c r="AE787"/>
      <c r="AF787"/>
      <c r="AG787"/>
      <c r="AH787"/>
      <c r="AI787"/>
      <c r="AJ787" s="52">
        <v>11250</v>
      </c>
      <c r="BD787" s="70" t="s">
        <v>7112</v>
      </c>
      <c r="BE787" s="70">
        <v>599.04</v>
      </c>
      <c r="BF787" s="70">
        <v>599.04</v>
      </c>
      <c r="BI787" s="51" t="s">
        <v>835</v>
      </c>
      <c r="CW787" s="51" t="s">
        <v>835</v>
      </c>
      <c r="DV787" s="52" t="s">
        <v>95</v>
      </c>
      <c r="EK787" s="52" t="s">
        <v>3415</v>
      </c>
      <c r="EP787" s="51" t="s">
        <v>833</v>
      </c>
      <c r="EU787" s="74" t="s">
        <v>3242</v>
      </c>
      <c r="FJ787" s="51" t="s">
        <v>98</v>
      </c>
      <c r="FT787" s="52" t="s">
        <v>9481</v>
      </c>
      <c r="FY787" s="51" t="s">
        <v>715</v>
      </c>
      <c r="GD787" s="52" t="s">
        <v>1341</v>
      </c>
      <c r="GN787" s="51" t="s">
        <v>714</v>
      </c>
      <c r="HM787" s="52" t="s">
        <v>132</v>
      </c>
      <c r="HW787" s="51" t="s">
        <v>790</v>
      </c>
      <c r="IQ787" s="50" t="s">
        <v>829</v>
      </c>
      <c r="IV787" s="50" t="s">
        <v>806</v>
      </c>
      <c r="JB787" s="52" t="s">
        <v>765</v>
      </c>
    </row>
    <row r="788" spans="1:262" ht="17" thickBot="1">
      <c r="F788" s="51" t="s">
        <v>784</v>
      </c>
      <c r="K788" s="52" t="s">
        <v>1813</v>
      </c>
      <c r="P788" s="51" t="s">
        <v>822</v>
      </c>
      <c r="U788" s="51" t="s">
        <v>746</v>
      </c>
      <c r="AE788" s="51" t="s">
        <v>98</v>
      </c>
      <c r="AF788"/>
      <c r="AG788"/>
      <c r="AH788"/>
      <c r="AI788"/>
      <c r="AO788" s="51" t="s">
        <v>712</v>
      </c>
      <c r="BD788" s="71" t="s">
        <v>7113</v>
      </c>
      <c r="BE788" s="71">
        <v>889.72</v>
      </c>
      <c r="BF788" s="71">
        <v>889.72</v>
      </c>
      <c r="BI788" s="74" t="s">
        <v>7676</v>
      </c>
      <c r="CM788" s="50" t="s">
        <v>845</v>
      </c>
      <c r="CW788" s="74" t="s">
        <v>8754</v>
      </c>
      <c r="DQ788" s="51" t="s">
        <v>784</v>
      </c>
      <c r="EP788" s="52" t="s">
        <v>711</v>
      </c>
      <c r="FE788" s="51" t="s">
        <v>769</v>
      </c>
      <c r="GN788" s="74" t="s">
        <v>3601</v>
      </c>
      <c r="HC788" s="51" t="s">
        <v>831</v>
      </c>
      <c r="HH788" s="51" t="s">
        <v>784</v>
      </c>
      <c r="HW788" s="52" t="s">
        <v>5797</v>
      </c>
    </row>
    <row r="789" spans="1:262" ht="17" thickBot="1">
      <c r="A789" s="51" t="s">
        <v>714</v>
      </c>
      <c r="F789" s="52" t="s">
        <v>2094</v>
      </c>
      <c r="P789" s="52" t="s">
        <v>4367</v>
      </c>
      <c r="U789" s="52" t="s">
        <v>95</v>
      </c>
      <c r="AE789"/>
      <c r="AF789"/>
      <c r="AG789"/>
      <c r="AH789"/>
      <c r="AI789"/>
      <c r="AJ789" s="51" t="s">
        <v>768</v>
      </c>
      <c r="AO789" s="52" t="s">
        <v>713</v>
      </c>
      <c r="AT789" s="51" t="s">
        <v>1384</v>
      </c>
      <c r="BD789" s="70" t="s">
        <v>7114</v>
      </c>
      <c r="BE789" s="70">
        <v>1518.71</v>
      </c>
      <c r="BF789" s="70">
        <v>1518.71</v>
      </c>
      <c r="DQ789" s="52" t="s">
        <v>792</v>
      </c>
      <c r="DV789" s="51" t="s">
        <v>747</v>
      </c>
      <c r="EA789" s="50" t="s">
        <v>775</v>
      </c>
      <c r="EK789" s="50" t="s">
        <v>827</v>
      </c>
      <c r="EU789" s="51" t="s">
        <v>836</v>
      </c>
      <c r="FE789" s="52" t="s">
        <v>770</v>
      </c>
      <c r="FY789" s="51" t="s">
        <v>716</v>
      </c>
      <c r="GI789" s="51" t="s">
        <v>781</v>
      </c>
      <c r="GS789" s="51" t="s">
        <v>831</v>
      </c>
      <c r="HC789" s="52" t="s">
        <v>1394</v>
      </c>
      <c r="HH789" s="52" t="s">
        <v>797</v>
      </c>
      <c r="HM789" s="50" t="s">
        <v>1383</v>
      </c>
      <c r="JB789" s="51" t="s">
        <v>766</v>
      </c>
    </row>
    <row r="790" spans="1:262" ht="16.5" thickBot="1">
      <c r="A790" s="74" t="s">
        <v>2419</v>
      </c>
      <c r="K790" s="51" t="s">
        <v>786</v>
      </c>
      <c r="AE790"/>
      <c r="AF790"/>
      <c r="AG790"/>
      <c r="AH790"/>
      <c r="AI790"/>
      <c r="AJ790" s="52" t="s">
        <v>132</v>
      </c>
      <c r="AT790" s="52" t="s">
        <v>6457</v>
      </c>
      <c r="BD790" s="71" t="s">
        <v>7115</v>
      </c>
      <c r="BE790" s="71">
        <v>2770.15</v>
      </c>
      <c r="BF790" s="71">
        <v>2770.15</v>
      </c>
      <c r="BI790" s="51" t="s">
        <v>836</v>
      </c>
      <c r="CW790" s="51" t="s">
        <v>836</v>
      </c>
      <c r="DV790" s="52" t="s">
        <v>97</v>
      </c>
      <c r="EP790" s="51" t="s">
        <v>835</v>
      </c>
      <c r="EU790" s="52" t="s">
        <v>3243</v>
      </c>
      <c r="FY790" s="52" t="s">
        <v>171</v>
      </c>
      <c r="GN790" s="51" t="s">
        <v>715</v>
      </c>
      <c r="GS790" s="52" t="s">
        <v>171</v>
      </c>
      <c r="HW790" s="51" t="s">
        <v>98</v>
      </c>
      <c r="IQ790" s="51" t="s">
        <v>830</v>
      </c>
      <c r="IV790" s="51" t="s">
        <v>807</v>
      </c>
      <c r="JB790" s="52">
        <v>1500</v>
      </c>
    </row>
    <row r="791" spans="1:262" ht="17" thickBot="1">
      <c r="F791" s="51" t="s">
        <v>802</v>
      </c>
      <c r="K791" s="52">
        <v>100</v>
      </c>
      <c r="P791" s="51" t="s">
        <v>823</v>
      </c>
      <c r="U791" s="51" t="s">
        <v>747</v>
      </c>
      <c r="AE791"/>
      <c r="AF791"/>
      <c r="AG791"/>
      <c r="AH791"/>
      <c r="AI791"/>
      <c r="AO791" s="51" t="s">
        <v>714</v>
      </c>
      <c r="AT791" s="52"/>
      <c r="BD791" s="70" t="s">
        <v>7116</v>
      </c>
      <c r="BE791" s="70">
        <v>503.71</v>
      </c>
      <c r="BF791" s="70">
        <v>503.71</v>
      </c>
      <c r="BI791" s="52" t="s">
        <v>7677</v>
      </c>
      <c r="CM791" s="50" t="s">
        <v>846</v>
      </c>
      <c r="CW791" s="52" t="s">
        <v>8755</v>
      </c>
      <c r="DQ791" s="51" t="s">
        <v>786</v>
      </c>
      <c r="EP791" s="74" t="s">
        <v>2805</v>
      </c>
      <c r="FJ791" s="50" t="s">
        <v>804</v>
      </c>
      <c r="FT791" s="50" t="s">
        <v>845</v>
      </c>
      <c r="GD791" s="50" t="s">
        <v>725</v>
      </c>
      <c r="GI791" s="51" t="s">
        <v>782</v>
      </c>
      <c r="GN791" s="52" t="s">
        <v>3602</v>
      </c>
      <c r="HC791" s="51" t="s">
        <v>833</v>
      </c>
      <c r="HH791" s="51" t="s">
        <v>786</v>
      </c>
      <c r="IV791" s="52" t="s">
        <v>808</v>
      </c>
    </row>
    <row r="792" spans="1:262" ht="17" thickBot="1">
      <c r="A792" s="51" t="s">
        <v>715</v>
      </c>
      <c r="F792" s="52">
        <v>30</v>
      </c>
      <c r="P792" s="52" t="s">
        <v>824</v>
      </c>
      <c r="U792" s="52" t="s">
        <v>97</v>
      </c>
      <c r="AE792" s="50" t="s">
        <v>845</v>
      </c>
      <c r="AF792"/>
      <c r="AG792"/>
      <c r="AH792"/>
      <c r="AI792"/>
      <c r="AJ792" s="51" t="s">
        <v>769</v>
      </c>
      <c r="AO792" s="181" t="s">
        <v>12234</v>
      </c>
      <c r="AT792" s="52" t="s">
        <v>6458</v>
      </c>
      <c r="BD792" s="71" t="s">
        <v>7117</v>
      </c>
      <c r="BE792" s="71">
        <v>2802.24</v>
      </c>
      <c r="BF792" s="71">
        <v>2206.64</v>
      </c>
      <c r="DQ792" s="52">
        <v>24</v>
      </c>
      <c r="DV792" s="51" t="s">
        <v>748</v>
      </c>
      <c r="EA792" s="51" t="s">
        <v>776</v>
      </c>
      <c r="EK792" s="51" t="s">
        <v>828</v>
      </c>
      <c r="EU792" s="51" t="s">
        <v>837</v>
      </c>
      <c r="FY792" s="51" t="s">
        <v>718</v>
      </c>
      <c r="GI792" s="52" t="s">
        <v>796</v>
      </c>
      <c r="GS792" s="51" t="s">
        <v>833</v>
      </c>
      <c r="HC792" s="52" t="s">
        <v>834</v>
      </c>
      <c r="HH792" s="52">
        <v>88</v>
      </c>
      <c r="HM792" s="51" t="s">
        <v>1384</v>
      </c>
      <c r="IQ792" s="51" t="s">
        <v>831</v>
      </c>
      <c r="IV792" s="52" t="s">
        <v>809</v>
      </c>
      <c r="JB792" s="51" t="s">
        <v>767</v>
      </c>
    </row>
    <row r="793" spans="1:262" ht="17" thickBot="1">
      <c r="A793" s="52">
        <v>1</v>
      </c>
      <c r="K793" s="51" t="s">
        <v>787</v>
      </c>
      <c r="AE793"/>
      <c r="AF793"/>
      <c r="AG793"/>
      <c r="AH793"/>
      <c r="AI793"/>
      <c r="AJ793" s="52" t="s">
        <v>770</v>
      </c>
      <c r="AT793" s="52"/>
      <c r="BD793" s="70" t="s">
        <v>7118</v>
      </c>
      <c r="BE793" s="70">
        <v>2152.33</v>
      </c>
      <c r="BF793" s="70">
        <v>2152.33</v>
      </c>
      <c r="BI793" s="51" t="s">
        <v>837</v>
      </c>
      <c r="CW793" s="51" t="s">
        <v>837</v>
      </c>
      <c r="DV793" s="52">
        <v>6603000</v>
      </c>
      <c r="EA793" s="52" t="s">
        <v>777</v>
      </c>
      <c r="EK793" s="52" t="s">
        <v>3416</v>
      </c>
      <c r="EP793" s="51" t="s">
        <v>836</v>
      </c>
      <c r="EU793" s="52" t="s">
        <v>842</v>
      </c>
      <c r="FE793" s="50" t="s">
        <v>771</v>
      </c>
      <c r="GN793" s="51" t="s">
        <v>716</v>
      </c>
      <c r="GS793" s="52" t="s">
        <v>124</v>
      </c>
      <c r="HM793" s="52" t="s">
        <v>4749</v>
      </c>
      <c r="IQ793" s="52" t="s">
        <v>1679</v>
      </c>
      <c r="JB793" s="52">
        <v>1500</v>
      </c>
    </row>
    <row r="794" spans="1:262" ht="17" thickBot="1">
      <c r="F794" s="51" t="s">
        <v>788</v>
      </c>
      <c r="K794" s="52">
        <v>100</v>
      </c>
      <c r="P794" s="51" t="s">
        <v>825</v>
      </c>
      <c r="U794" s="51" t="s">
        <v>748</v>
      </c>
      <c r="AE794"/>
      <c r="AF794"/>
      <c r="AG794"/>
      <c r="AH794"/>
      <c r="AI794"/>
      <c r="AO794" s="51" t="s">
        <v>715</v>
      </c>
      <c r="AT794" s="52" t="s">
        <v>6459</v>
      </c>
      <c r="BD794" s="71" t="s">
        <v>7119</v>
      </c>
      <c r="BE794" s="71">
        <v>1363.1</v>
      </c>
      <c r="BF794" s="71">
        <v>1363.1</v>
      </c>
      <c r="BI794" s="52" t="s">
        <v>842</v>
      </c>
      <c r="CM794" s="51" t="s">
        <v>847</v>
      </c>
      <c r="CW794" s="52" t="s">
        <v>838</v>
      </c>
      <c r="DQ794" s="51" t="s">
        <v>787</v>
      </c>
      <c r="EA794" s="52" t="s">
        <v>778</v>
      </c>
      <c r="EP794" s="52" t="s">
        <v>2806</v>
      </c>
      <c r="EU794" s="52" t="s">
        <v>838</v>
      </c>
      <c r="FJ794" s="51" t="s">
        <v>805</v>
      </c>
      <c r="FT794" s="50" t="s">
        <v>846</v>
      </c>
      <c r="GD794" s="51" t="s">
        <v>726</v>
      </c>
      <c r="GI794" s="51" t="s">
        <v>784</v>
      </c>
      <c r="GN794" s="52" t="s">
        <v>717</v>
      </c>
      <c r="HC794" s="51" t="s">
        <v>835</v>
      </c>
      <c r="HH794" s="51" t="s">
        <v>787</v>
      </c>
      <c r="HW794" s="50" t="s">
        <v>798</v>
      </c>
      <c r="IV794" s="50" t="s">
        <v>810</v>
      </c>
    </row>
    <row r="795" spans="1:262" ht="24.5" thickBot="1">
      <c r="A795" s="51" t="s">
        <v>716</v>
      </c>
      <c r="P795" s="52" t="s">
        <v>4368</v>
      </c>
      <c r="U795" s="52">
        <v>1459</v>
      </c>
      <c r="AE795" s="50" t="s">
        <v>846</v>
      </c>
      <c r="AF795"/>
      <c r="AG795"/>
      <c r="AH795"/>
      <c r="AI795"/>
      <c r="AO795" s="52" t="s">
        <v>12237</v>
      </c>
      <c r="BD795" s="70" t="s">
        <v>7120</v>
      </c>
      <c r="BE795" s="70">
        <v>2288.56</v>
      </c>
      <c r="BF795" s="70">
        <v>2288.56</v>
      </c>
      <c r="BI795" s="52" t="s">
        <v>838</v>
      </c>
      <c r="CM795" s="52" t="s">
        <v>8519</v>
      </c>
      <c r="CW795" s="52" t="s">
        <v>839</v>
      </c>
      <c r="DV795" s="51" t="s">
        <v>749</v>
      </c>
      <c r="EA795" s="52" t="s">
        <v>779</v>
      </c>
      <c r="EK795" s="50" t="s">
        <v>829</v>
      </c>
      <c r="EU795" s="52" t="s">
        <v>844</v>
      </c>
      <c r="FJ795" s="52" t="s">
        <v>9189</v>
      </c>
      <c r="GD795" s="52" t="s">
        <v>132</v>
      </c>
      <c r="GI795" s="52" t="s">
        <v>797</v>
      </c>
      <c r="GS795" s="51" t="s">
        <v>835</v>
      </c>
      <c r="HC795" s="52" t="s">
        <v>1338</v>
      </c>
      <c r="HH795" s="52">
        <v>92</v>
      </c>
      <c r="HM795" s="50" t="s">
        <v>827</v>
      </c>
      <c r="IQ795" s="51" t="s">
        <v>833</v>
      </c>
      <c r="JB795" s="51" t="s">
        <v>768</v>
      </c>
    </row>
    <row r="796" spans="1:262" ht="17" thickBot="1">
      <c r="A796" s="52" t="s">
        <v>717</v>
      </c>
      <c r="F796" s="51" t="s">
        <v>803</v>
      </c>
      <c r="K796" s="51" t="s">
        <v>788</v>
      </c>
      <c r="AE796"/>
      <c r="AF796"/>
      <c r="AG796"/>
      <c r="AH796"/>
      <c r="AI796"/>
      <c r="AT796" s="50" t="s">
        <v>827</v>
      </c>
      <c r="BD796" s="71" t="s">
        <v>7121</v>
      </c>
      <c r="BE796" s="71">
        <v>1426.68</v>
      </c>
      <c r="BF796" s="71">
        <v>1426.68</v>
      </c>
      <c r="BI796" s="52" t="s">
        <v>844</v>
      </c>
      <c r="CM796" s="52" t="s">
        <v>8520</v>
      </c>
      <c r="CW796" s="52" t="s">
        <v>840</v>
      </c>
      <c r="DQ796" s="51" t="s">
        <v>788</v>
      </c>
      <c r="DV796" s="52">
        <v>300000</v>
      </c>
      <c r="EP796" s="51" t="s">
        <v>837</v>
      </c>
      <c r="EU796" s="52" t="s">
        <v>839</v>
      </c>
      <c r="FE796" s="51" t="s">
        <v>772</v>
      </c>
      <c r="FY796" s="51" t="s">
        <v>707</v>
      </c>
      <c r="GN796" s="51" t="s">
        <v>718</v>
      </c>
      <c r="GS796" s="52" t="s">
        <v>124</v>
      </c>
      <c r="HC796" s="74" t="s">
        <v>10380</v>
      </c>
      <c r="IQ796" s="52" t="s">
        <v>711</v>
      </c>
      <c r="JB796" s="52" t="s">
        <v>132</v>
      </c>
    </row>
    <row r="797" spans="1:262" ht="17" thickBot="1">
      <c r="F797" s="52" t="s">
        <v>2095</v>
      </c>
      <c r="K797" s="52">
        <v>60</v>
      </c>
      <c r="P797" s="51" t="s">
        <v>826</v>
      </c>
      <c r="U797" s="51" t="s">
        <v>749</v>
      </c>
      <c r="AE797"/>
      <c r="AF797"/>
      <c r="AG797"/>
      <c r="AH797"/>
      <c r="AI797"/>
      <c r="AJ797" s="50" t="s">
        <v>771</v>
      </c>
      <c r="AO797" s="51" t="s">
        <v>716</v>
      </c>
      <c r="BD797" s="70" t="s">
        <v>7122</v>
      </c>
      <c r="BE797" s="70">
        <v>5816.99</v>
      </c>
      <c r="BF797" s="70">
        <v>5816.99</v>
      </c>
      <c r="BI797" s="52" t="s">
        <v>839</v>
      </c>
      <c r="CM797" s="52" t="s">
        <v>8521</v>
      </c>
      <c r="CW797" s="52" t="s">
        <v>841</v>
      </c>
      <c r="DQ797" s="52">
        <v>26</v>
      </c>
      <c r="EA797" s="50" t="s">
        <v>780</v>
      </c>
      <c r="EP797" s="52" t="s">
        <v>838</v>
      </c>
      <c r="EU797" s="52" t="s">
        <v>840</v>
      </c>
      <c r="FE797" s="52" t="s">
        <v>132</v>
      </c>
      <c r="FJ797" s="50" t="s">
        <v>806</v>
      </c>
      <c r="FT797" s="51" t="s">
        <v>847</v>
      </c>
      <c r="FY797" s="52" t="s">
        <v>171</v>
      </c>
      <c r="GD797" s="50" t="s">
        <v>727</v>
      </c>
      <c r="GI797" s="51" t="s">
        <v>786</v>
      </c>
      <c r="GN797" s="52">
        <v>100</v>
      </c>
      <c r="HH797" s="51" t="s">
        <v>788</v>
      </c>
      <c r="HW797" s="51" t="s">
        <v>799</v>
      </c>
      <c r="IV797" s="51" t="s">
        <v>811</v>
      </c>
    </row>
    <row r="798" spans="1:262" ht="35" thickBot="1">
      <c r="A798" s="51" t="s">
        <v>718</v>
      </c>
      <c r="P798" s="52" t="s">
        <v>4369</v>
      </c>
      <c r="U798" s="52">
        <v>1400</v>
      </c>
      <c r="AE798" s="51" t="s">
        <v>847</v>
      </c>
      <c r="AF798"/>
      <c r="AG798"/>
      <c r="AH798"/>
      <c r="AI798"/>
      <c r="AO798" s="52" t="s">
        <v>717</v>
      </c>
      <c r="BD798" s="71" t="s">
        <v>7123</v>
      </c>
      <c r="BE798" s="71">
        <v>3336.93</v>
      </c>
      <c r="BF798" s="71">
        <v>3336.93</v>
      </c>
      <c r="BI798" s="52" t="s">
        <v>840</v>
      </c>
      <c r="CM798" s="52" t="s">
        <v>8522</v>
      </c>
      <c r="DV798" s="51" t="s">
        <v>750</v>
      </c>
      <c r="EK798" s="51" t="s">
        <v>830</v>
      </c>
      <c r="EP798" s="52" t="s">
        <v>844</v>
      </c>
      <c r="EU798" s="52" t="s">
        <v>841</v>
      </c>
      <c r="FT798" s="50" t="s">
        <v>848</v>
      </c>
      <c r="GI798" s="52">
        <v>100</v>
      </c>
      <c r="GS798" s="51" t="s">
        <v>836</v>
      </c>
      <c r="HC798" s="51" t="s">
        <v>836</v>
      </c>
      <c r="HH798" s="52">
        <v>100</v>
      </c>
      <c r="HM798" s="51" t="s">
        <v>828</v>
      </c>
      <c r="IQ798" s="51" t="s">
        <v>835</v>
      </c>
      <c r="IV798" s="69" t="s">
        <v>812</v>
      </c>
      <c r="IW798" s="69" t="s">
        <v>813</v>
      </c>
      <c r="IX798" s="69" t="s">
        <v>784</v>
      </c>
      <c r="IY798" s="69" t="s">
        <v>814</v>
      </c>
      <c r="JB798" s="51" t="s">
        <v>769</v>
      </c>
    </row>
    <row r="799" spans="1:262" ht="56.5" thickBot="1">
      <c r="A799" s="52">
        <v>100</v>
      </c>
      <c r="F799" s="51" t="s">
        <v>790</v>
      </c>
      <c r="K799" s="51" t="s">
        <v>789</v>
      </c>
      <c r="AE799"/>
      <c r="AF799"/>
      <c r="AG799"/>
      <c r="AH799"/>
      <c r="AI799"/>
      <c r="AT799" s="51" t="s">
        <v>828</v>
      </c>
      <c r="BD799" s="70" t="s">
        <v>7124</v>
      </c>
      <c r="BE799" s="70">
        <v>4266.7</v>
      </c>
      <c r="BF799" s="70">
        <v>4266.7</v>
      </c>
      <c r="BI799" s="52" t="s">
        <v>841</v>
      </c>
      <c r="CM799" s="52" t="s">
        <v>8523</v>
      </c>
      <c r="CW799" s="51" t="s">
        <v>98</v>
      </c>
      <c r="DQ799" s="51" t="s">
        <v>789</v>
      </c>
      <c r="DV799" s="52">
        <v>10775000</v>
      </c>
      <c r="EP799" s="52" t="s">
        <v>839</v>
      </c>
      <c r="FE799" s="50" t="s">
        <v>1640</v>
      </c>
      <c r="FY799" s="51" t="s">
        <v>708</v>
      </c>
      <c r="GS799" s="52" t="s">
        <v>124</v>
      </c>
      <c r="HC799" s="52" t="s">
        <v>10381</v>
      </c>
      <c r="HM799" s="52" t="s">
        <v>4750</v>
      </c>
      <c r="HW799" s="51" t="s">
        <v>782</v>
      </c>
      <c r="IQ799" s="74" t="s">
        <v>11090</v>
      </c>
      <c r="IV799" s="70" t="s">
        <v>4738</v>
      </c>
      <c r="IW799" s="70" t="s">
        <v>816</v>
      </c>
      <c r="IX799" s="70" t="s">
        <v>11244</v>
      </c>
      <c r="IY799" s="70" t="s">
        <v>11245</v>
      </c>
      <c r="JB799" s="52" t="s">
        <v>770</v>
      </c>
    </row>
    <row r="800" spans="1:262" ht="136.5" thickBot="1">
      <c r="F800" s="52" t="s">
        <v>2096</v>
      </c>
      <c r="K800" s="52" t="s">
        <v>3005</v>
      </c>
      <c r="U800" s="51" t="s">
        <v>750</v>
      </c>
      <c r="AE800" s="50" t="s">
        <v>848</v>
      </c>
      <c r="AF800"/>
      <c r="AG800"/>
      <c r="AH800"/>
      <c r="AI800"/>
      <c r="AJ800" s="51" t="s">
        <v>772</v>
      </c>
      <c r="AO800" s="51" t="s">
        <v>718</v>
      </c>
      <c r="AT800" s="52" t="s">
        <v>6460</v>
      </c>
      <c r="BD800" s="71" t="s">
        <v>7125</v>
      </c>
      <c r="BE800" s="71">
        <v>227.14</v>
      </c>
      <c r="BF800" s="71">
        <v>227.14</v>
      </c>
      <c r="CM800" s="52" t="s">
        <v>8524</v>
      </c>
      <c r="CW800" s="52" t="s">
        <v>8756</v>
      </c>
      <c r="DQ800" s="52" t="s">
        <v>1355</v>
      </c>
      <c r="EA800" s="51" t="s">
        <v>781</v>
      </c>
      <c r="EK800" s="51" t="s">
        <v>831</v>
      </c>
      <c r="EP800" s="52" t="s">
        <v>840</v>
      </c>
      <c r="EU800" s="51" t="s">
        <v>98</v>
      </c>
      <c r="FJ800" s="51" t="s">
        <v>807</v>
      </c>
      <c r="FY800" s="52" t="s">
        <v>171</v>
      </c>
      <c r="GD800" s="51" t="s">
        <v>728</v>
      </c>
      <c r="GI800" s="51" t="s">
        <v>787</v>
      </c>
      <c r="HH800" s="51" t="s">
        <v>789</v>
      </c>
      <c r="HM800" s="52" t="s">
        <v>4751</v>
      </c>
      <c r="HW800" s="52" t="s">
        <v>1665</v>
      </c>
      <c r="IV800" s="71" t="s">
        <v>4738</v>
      </c>
      <c r="IW800" s="71" t="s">
        <v>816</v>
      </c>
      <c r="IX800" s="71" t="s">
        <v>11246</v>
      </c>
      <c r="IY800" s="71" t="s">
        <v>11247</v>
      </c>
    </row>
    <row r="801" spans="1:262" ht="176.5" thickBot="1">
      <c r="U801" s="52">
        <v>1459</v>
      </c>
      <c r="AE801"/>
      <c r="AF801"/>
      <c r="AG801"/>
      <c r="AH801"/>
      <c r="AI801"/>
      <c r="AJ801" s="52" t="s">
        <v>132</v>
      </c>
      <c r="AO801" s="52">
        <v>100</v>
      </c>
      <c r="AT801" s="52"/>
      <c r="BD801" s="70" t="s">
        <v>7126</v>
      </c>
      <c r="BE801" s="70">
        <v>238.39</v>
      </c>
      <c r="BF801" s="70">
        <v>238.39</v>
      </c>
      <c r="BI801" s="51" t="s">
        <v>98</v>
      </c>
      <c r="CM801" s="52" t="s">
        <v>8525</v>
      </c>
      <c r="DV801" s="51" t="s">
        <v>751</v>
      </c>
      <c r="EK801" s="52" t="s">
        <v>1394</v>
      </c>
      <c r="EP801" s="52" t="s">
        <v>841</v>
      </c>
      <c r="FJ801" s="52" t="s">
        <v>809</v>
      </c>
      <c r="FT801" s="51" t="s">
        <v>849</v>
      </c>
      <c r="GD801" s="69" t="s">
        <v>729</v>
      </c>
      <c r="GE801" s="69" t="s">
        <v>730</v>
      </c>
      <c r="GF801" s="69" t="s">
        <v>731</v>
      </c>
      <c r="GG801" s="69" t="s">
        <v>732</v>
      </c>
      <c r="GI801" s="52">
        <v>100</v>
      </c>
      <c r="GN801" s="51" t="s">
        <v>707</v>
      </c>
      <c r="GS801" s="51" t="s">
        <v>837</v>
      </c>
      <c r="HC801" s="51" t="s">
        <v>837</v>
      </c>
      <c r="HH801" s="52" t="s">
        <v>10511</v>
      </c>
      <c r="HM801" s="52" t="s">
        <v>4752</v>
      </c>
      <c r="IQ801" s="51" t="s">
        <v>836</v>
      </c>
      <c r="IV801" s="70" t="s">
        <v>4738</v>
      </c>
      <c r="IW801" s="70" t="s">
        <v>816</v>
      </c>
      <c r="IX801" s="70" t="s">
        <v>11248</v>
      </c>
      <c r="IY801" s="70" t="s">
        <v>11249</v>
      </c>
    </row>
    <row r="802" spans="1:262" ht="176.5" thickBot="1">
      <c r="K802" s="51" t="s">
        <v>790</v>
      </c>
      <c r="P802" s="51" t="s">
        <v>822</v>
      </c>
      <c r="AE802"/>
      <c r="AF802"/>
      <c r="AG802"/>
      <c r="AH802"/>
      <c r="AI802"/>
      <c r="AT802" s="52" t="s">
        <v>6461</v>
      </c>
      <c r="BD802" s="71" t="s">
        <v>7127</v>
      </c>
      <c r="BE802" s="71">
        <v>1048.55</v>
      </c>
      <c r="BF802" s="71">
        <v>1048.55</v>
      </c>
      <c r="CM802" s="52" t="s">
        <v>8526</v>
      </c>
      <c r="DQ802" s="51" t="s">
        <v>790</v>
      </c>
      <c r="DV802" s="52" t="s">
        <v>752</v>
      </c>
      <c r="EA802" s="51" t="s">
        <v>782</v>
      </c>
      <c r="FE802" s="51" t="s">
        <v>1641</v>
      </c>
      <c r="FT802" s="69"/>
      <c r="FU802" s="69" t="s">
        <v>850</v>
      </c>
      <c r="FV802" s="69" t="s">
        <v>851</v>
      </c>
      <c r="FY802" s="51" t="s">
        <v>710</v>
      </c>
      <c r="GD802" s="902" t="s">
        <v>735</v>
      </c>
      <c r="GE802" s="902" t="s">
        <v>736</v>
      </c>
      <c r="GF802" s="902" t="s">
        <v>5642</v>
      </c>
      <c r="GG802" s="78" t="s">
        <v>5643</v>
      </c>
      <c r="GN802" s="52" t="s">
        <v>719</v>
      </c>
      <c r="GS802" s="52" t="s">
        <v>124</v>
      </c>
      <c r="HC802" s="52" t="s">
        <v>842</v>
      </c>
      <c r="HW802" s="51" t="s">
        <v>784</v>
      </c>
      <c r="IQ802" s="52" t="s">
        <v>11091</v>
      </c>
      <c r="IV802" s="50" t="s">
        <v>818</v>
      </c>
    </row>
    <row r="803" spans="1:262" ht="58.5" thickBot="1">
      <c r="A803" s="50" t="s">
        <v>721</v>
      </c>
      <c r="K803" s="52" t="s">
        <v>3006</v>
      </c>
      <c r="P803" s="52" t="s">
        <v>4370</v>
      </c>
      <c r="U803" s="51" t="s">
        <v>751</v>
      </c>
      <c r="AE803" s="51" t="s">
        <v>849</v>
      </c>
      <c r="AF803"/>
      <c r="AG803"/>
      <c r="AH803"/>
      <c r="AI803"/>
      <c r="AJ803" s="50" t="s">
        <v>1640</v>
      </c>
      <c r="AT803" s="52"/>
      <c r="BD803" s="70" t="s">
        <v>7128</v>
      </c>
      <c r="BE803" s="70">
        <v>5119.07</v>
      </c>
      <c r="BF803" s="70">
        <v>5119.07</v>
      </c>
      <c r="CM803" s="74" t="s">
        <v>8527</v>
      </c>
      <c r="DQ803" s="52" t="s">
        <v>1356</v>
      </c>
      <c r="EA803" s="52" t="s">
        <v>796</v>
      </c>
      <c r="EK803" s="51" t="s">
        <v>833</v>
      </c>
      <c r="EP803" s="51" t="s">
        <v>98</v>
      </c>
      <c r="FJ803" s="50" t="s">
        <v>818</v>
      </c>
      <c r="FT803" s="72" t="s">
        <v>101</v>
      </c>
      <c r="FU803" s="70" t="s">
        <v>9482</v>
      </c>
      <c r="FV803" s="70" t="s">
        <v>3973</v>
      </c>
      <c r="FY803" s="52" t="s">
        <v>171</v>
      </c>
      <c r="GD803" s="904"/>
      <c r="GE803" s="904"/>
      <c r="GF803" s="904"/>
      <c r="GG803" s="84" t="s">
        <v>5640</v>
      </c>
      <c r="GI803" s="51" t="s">
        <v>788</v>
      </c>
      <c r="HC803" s="52" t="s">
        <v>838</v>
      </c>
      <c r="HH803" s="51" t="s">
        <v>790</v>
      </c>
      <c r="HM803" s="50" t="s">
        <v>829</v>
      </c>
      <c r="HW803" s="52" t="s">
        <v>1666</v>
      </c>
      <c r="JB803" s="51" t="s">
        <v>759</v>
      </c>
    </row>
    <row r="804" spans="1:262" ht="256.5" thickBot="1">
      <c r="F804" s="50" t="s">
        <v>804</v>
      </c>
      <c r="U804" s="52" t="s">
        <v>5454</v>
      </c>
      <c r="AE804" s="69"/>
      <c r="AF804" s="69" t="s">
        <v>850</v>
      </c>
      <c r="AG804" s="69" t="s">
        <v>851</v>
      </c>
      <c r="AH804"/>
      <c r="AI804"/>
      <c r="AT804" s="52" t="s">
        <v>6462</v>
      </c>
      <c r="BD804" s="71" t="s">
        <v>7129</v>
      </c>
      <c r="BE804" s="71">
        <v>6738.43</v>
      </c>
      <c r="BF804" s="71">
        <v>6738.43</v>
      </c>
      <c r="CM804" s="52" t="s">
        <v>8528</v>
      </c>
      <c r="CW804" s="50" t="s">
        <v>845</v>
      </c>
      <c r="DV804" s="51" t="s">
        <v>98</v>
      </c>
      <c r="EK804" s="52" t="s">
        <v>711</v>
      </c>
      <c r="EU804" s="50" t="s">
        <v>845</v>
      </c>
      <c r="FE804" s="51" t="s">
        <v>1642</v>
      </c>
      <c r="GD804" s="907" t="s">
        <v>774</v>
      </c>
      <c r="GE804" s="907" t="s">
        <v>1629</v>
      </c>
      <c r="GF804" s="907" t="s">
        <v>5642</v>
      </c>
      <c r="GG804" s="87" t="s">
        <v>5644</v>
      </c>
      <c r="GI804" s="52">
        <v>77</v>
      </c>
      <c r="GN804" s="51" t="s">
        <v>708</v>
      </c>
      <c r="GS804" s="51" t="s">
        <v>98</v>
      </c>
      <c r="HC804" s="52" t="s">
        <v>844</v>
      </c>
      <c r="HH804" s="52" t="s">
        <v>10512</v>
      </c>
      <c r="IQ804" s="51" t="s">
        <v>837</v>
      </c>
      <c r="JB804" s="52" t="s">
        <v>760</v>
      </c>
    </row>
    <row r="805" spans="1:262" ht="58.5" thickBot="1">
      <c r="K805" s="51" t="s">
        <v>98</v>
      </c>
      <c r="P805" s="51" t="s">
        <v>823</v>
      </c>
      <c r="AE805" s="72" t="s">
        <v>101</v>
      </c>
      <c r="AF805" s="70" t="s">
        <v>6060</v>
      </c>
      <c r="AG805" s="70" t="s">
        <v>6061</v>
      </c>
      <c r="AH805"/>
      <c r="AI805"/>
      <c r="AO805" s="50" t="s">
        <v>721</v>
      </c>
      <c r="AT805" s="52" t="s">
        <v>6463</v>
      </c>
      <c r="BD805" s="70" t="s">
        <v>7130</v>
      </c>
      <c r="BE805" s="70">
        <v>722.8</v>
      </c>
      <c r="BF805" s="70">
        <v>722.8</v>
      </c>
      <c r="BI805" s="50" t="s">
        <v>845</v>
      </c>
      <c r="CM805" s="74" t="s">
        <v>8529</v>
      </c>
      <c r="DQ805" s="51" t="s">
        <v>98</v>
      </c>
      <c r="DV805" s="52" t="s">
        <v>1634</v>
      </c>
      <c r="EA805" s="51" t="s">
        <v>784</v>
      </c>
      <c r="FE805" s="52" t="s">
        <v>1644</v>
      </c>
      <c r="FY805" s="51" t="s">
        <v>712</v>
      </c>
      <c r="GD805" s="908"/>
      <c r="GE805" s="908"/>
      <c r="GF805" s="908"/>
      <c r="GG805" s="86" t="s">
        <v>5640</v>
      </c>
      <c r="GN805" s="52" t="s">
        <v>709</v>
      </c>
      <c r="HC805" s="52" t="s">
        <v>839</v>
      </c>
      <c r="HW805" s="51" t="s">
        <v>802</v>
      </c>
      <c r="IQ805" s="52" t="s">
        <v>842</v>
      </c>
      <c r="IV805" s="51" t="s">
        <v>819</v>
      </c>
    </row>
    <row r="806" spans="1:262" ht="216.5" thickBot="1">
      <c r="A806" s="51" t="s">
        <v>722</v>
      </c>
      <c r="K806" s="52" t="s">
        <v>3007</v>
      </c>
      <c r="P806" s="52" t="s">
        <v>824</v>
      </c>
      <c r="U806" s="51" t="s">
        <v>98</v>
      </c>
      <c r="AF806" s="132"/>
      <c r="AJ806" s="51" t="s">
        <v>1641</v>
      </c>
      <c r="AT806" s="52" t="s">
        <v>6464</v>
      </c>
      <c r="BD806" s="71" t="s">
        <v>7131</v>
      </c>
      <c r="BE806" s="71">
        <v>738.26</v>
      </c>
      <c r="BF806" s="71">
        <v>738.26</v>
      </c>
      <c r="CM806" s="52" t="s">
        <v>8530</v>
      </c>
      <c r="EA806" s="52" t="s">
        <v>797</v>
      </c>
      <c r="EK806" s="51" t="s">
        <v>835</v>
      </c>
      <c r="FJ806" s="51" t="s">
        <v>819</v>
      </c>
      <c r="FY806" s="52" t="s">
        <v>171</v>
      </c>
      <c r="GD806" s="902" t="s">
        <v>618</v>
      </c>
      <c r="GE806" s="902" t="s">
        <v>1019</v>
      </c>
      <c r="GF806" s="902" t="s">
        <v>5642</v>
      </c>
      <c r="GG806" s="78" t="s">
        <v>5645</v>
      </c>
      <c r="GI806" s="51" t="s">
        <v>789</v>
      </c>
      <c r="HC806" s="52" t="s">
        <v>840</v>
      </c>
      <c r="HH806" s="51" t="s">
        <v>98</v>
      </c>
      <c r="HM806" s="51" t="s">
        <v>830</v>
      </c>
      <c r="HW806" s="52">
        <v>70</v>
      </c>
      <c r="IQ806" s="52" t="s">
        <v>838</v>
      </c>
      <c r="IV806" s="52" t="s">
        <v>132</v>
      </c>
      <c r="JB806" s="51" t="s">
        <v>761</v>
      </c>
    </row>
    <row r="807" spans="1:262" ht="58.5" thickBot="1">
      <c r="F807" s="51" t="s">
        <v>805</v>
      </c>
      <c r="AF807" s="133"/>
      <c r="AT807" s="52" t="s">
        <v>6465</v>
      </c>
      <c r="BD807" s="70" t="s">
        <v>7132</v>
      </c>
      <c r="BE807" s="70">
        <v>2516.52</v>
      </c>
      <c r="BF807" s="70">
        <v>2516.52</v>
      </c>
      <c r="CM807" s="74" t="s">
        <v>8531</v>
      </c>
      <c r="CW807" s="50" t="s">
        <v>846</v>
      </c>
      <c r="DV807" s="50" t="s">
        <v>753</v>
      </c>
      <c r="EK807" s="74" t="s">
        <v>3381</v>
      </c>
      <c r="EP807" s="51" t="s">
        <v>831</v>
      </c>
      <c r="EU807" s="50" t="s">
        <v>846</v>
      </c>
      <c r="FE807" s="51" t="s">
        <v>1649</v>
      </c>
      <c r="FJ807" s="52" t="s">
        <v>132</v>
      </c>
      <c r="GD807" s="904"/>
      <c r="GE807" s="904"/>
      <c r="GF807" s="904"/>
      <c r="GG807" s="84" t="s">
        <v>5640</v>
      </c>
      <c r="GI807" s="52" t="s">
        <v>9804</v>
      </c>
      <c r="GN807" s="51" t="s">
        <v>710</v>
      </c>
      <c r="HC807" s="52" t="s">
        <v>841</v>
      </c>
      <c r="HH807" s="52" t="s">
        <v>10513</v>
      </c>
      <c r="IQ807" s="52" t="s">
        <v>844</v>
      </c>
      <c r="JB807" s="52" t="s">
        <v>11981</v>
      </c>
    </row>
    <row r="808" spans="1:262" ht="17" thickBot="1">
      <c r="A808" s="51" t="s">
        <v>707</v>
      </c>
      <c r="F808" s="52" t="s">
        <v>2097</v>
      </c>
      <c r="P808" s="51" t="s">
        <v>825</v>
      </c>
      <c r="U808" s="50" t="s">
        <v>753</v>
      </c>
      <c r="AJ808" s="51" t="s">
        <v>1642</v>
      </c>
      <c r="AO808" s="51" t="s">
        <v>722</v>
      </c>
      <c r="AT808" s="52" t="s">
        <v>6466</v>
      </c>
      <c r="BD808" s="71" t="s">
        <v>7133</v>
      </c>
      <c r="BE808" s="71">
        <v>1133.6400000000001</v>
      </c>
      <c r="BF808" s="71">
        <v>1133.6400000000001</v>
      </c>
      <c r="BI808" s="50" t="s">
        <v>846</v>
      </c>
      <c r="CM808" s="74" t="s">
        <v>8532</v>
      </c>
      <c r="EA808" s="51" t="s">
        <v>786</v>
      </c>
      <c r="EP808" s="52" t="s">
        <v>2807</v>
      </c>
      <c r="FE808" s="52" t="s">
        <v>72</v>
      </c>
      <c r="FY808" s="51" t="s">
        <v>714</v>
      </c>
      <c r="GD808" s="50" t="s">
        <v>737</v>
      </c>
      <c r="GN808" s="52" t="s">
        <v>711</v>
      </c>
      <c r="GS808" s="50" t="s">
        <v>845</v>
      </c>
      <c r="HM808" s="51" t="s">
        <v>831</v>
      </c>
      <c r="HW808" s="51" t="s">
        <v>788</v>
      </c>
      <c r="IQ808" s="52" t="s">
        <v>840</v>
      </c>
      <c r="IV808" s="50" t="s">
        <v>820</v>
      </c>
    </row>
    <row r="809" spans="1:262" ht="24.5" thickBot="1">
      <c r="A809" s="52" t="s">
        <v>723</v>
      </c>
      <c r="F809" s="68"/>
      <c r="P809" s="52" t="s">
        <v>4371</v>
      </c>
      <c r="AF809" s="132"/>
      <c r="AJ809" s="52" t="s">
        <v>1645</v>
      </c>
      <c r="AT809" s="52" t="s">
        <v>6467</v>
      </c>
      <c r="BD809" s="70" t="s">
        <v>7134</v>
      </c>
      <c r="BE809" s="70">
        <v>355.09</v>
      </c>
      <c r="BF809" s="70">
        <v>355.09</v>
      </c>
      <c r="CM809" s="52" t="s">
        <v>8533</v>
      </c>
      <c r="DQ809" s="50" t="s">
        <v>798</v>
      </c>
      <c r="EA809" s="52">
        <v>20</v>
      </c>
      <c r="EK809" s="51" t="s">
        <v>836</v>
      </c>
      <c r="FE809" s="52" t="s">
        <v>73</v>
      </c>
      <c r="FJ809" s="50" t="s">
        <v>820</v>
      </c>
      <c r="GI809" s="51" t="s">
        <v>790</v>
      </c>
      <c r="HC809" s="51" t="s">
        <v>98</v>
      </c>
      <c r="HM809" s="52" t="s">
        <v>4753</v>
      </c>
      <c r="HW809" s="52">
        <v>14</v>
      </c>
      <c r="JB809" s="51" t="s">
        <v>763</v>
      </c>
    </row>
    <row r="810" spans="1:262" ht="17" thickBot="1">
      <c r="F810" s="52" t="s">
        <v>2098</v>
      </c>
      <c r="K810" s="50" t="s">
        <v>798</v>
      </c>
      <c r="AF810" s="133"/>
      <c r="AJ810" s="52" t="s">
        <v>1646</v>
      </c>
      <c r="AO810" s="51" t="s">
        <v>707</v>
      </c>
      <c r="AT810" s="52" t="s">
        <v>6468</v>
      </c>
      <c r="BD810" s="71" t="s">
        <v>7135</v>
      </c>
      <c r="BE810" s="71">
        <v>389.69</v>
      </c>
      <c r="BF810" s="71">
        <v>389.69</v>
      </c>
      <c r="CM810" s="52" t="s">
        <v>8534</v>
      </c>
      <c r="CW810" s="51" t="s">
        <v>847</v>
      </c>
      <c r="DV810" s="51" t="s">
        <v>754</v>
      </c>
      <c r="EK810" s="52" t="s">
        <v>3417</v>
      </c>
      <c r="EP810" s="51" t="s">
        <v>833</v>
      </c>
      <c r="EU810" s="51" t="s">
        <v>847</v>
      </c>
      <c r="FY810" s="51" t="s">
        <v>715</v>
      </c>
      <c r="GI810" s="52" t="s">
        <v>9805</v>
      </c>
      <c r="GN810" s="51" t="s">
        <v>712</v>
      </c>
      <c r="IQ810" s="51" t="s">
        <v>98</v>
      </c>
      <c r="JB810" s="52" t="s">
        <v>11982</v>
      </c>
    </row>
    <row r="811" spans="1:262" ht="17" thickBot="1">
      <c r="A811" s="51" t="s">
        <v>708</v>
      </c>
      <c r="F811" s="68"/>
      <c r="P811" s="51" t="s">
        <v>826</v>
      </c>
      <c r="U811" s="51" t="s">
        <v>754</v>
      </c>
      <c r="AJ811" s="52" t="s">
        <v>2454</v>
      </c>
      <c r="AO811" s="52" t="s">
        <v>723</v>
      </c>
      <c r="AT811" s="52" t="s">
        <v>6469</v>
      </c>
      <c r="BD811" s="70" t="s">
        <v>7136</v>
      </c>
      <c r="BE811" s="70">
        <v>9173.7800000000007</v>
      </c>
      <c r="BF811" s="70">
        <v>9173.7800000000007</v>
      </c>
      <c r="BI811" s="51" t="s">
        <v>847</v>
      </c>
      <c r="CM811" s="74" t="s">
        <v>8535</v>
      </c>
      <c r="CW811" s="50" t="s">
        <v>848</v>
      </c>
      <c r="DV811" s="52" t="s">
        <v>1635</v>
      </c>
      <c r="EA811" s="51" t="s">
        <v>787</v>
      </c>
      <c r="EP811" s="52" t="s">
        <v>711</v>
      </c>
      <c r="FE811" s="51" t="s">
        <v>1650</v>
      </c>
      <c r="GD811" s="50" t="s">
        <v>738</v>
      </c>
      <c r="GN811" s="52" t="s">
        <v>1337</v>
      </c>
      <c r="GS811" s="50" t="s">
        <v>846</v>
      </c>
      <c r="HH811" s="50" t="s">
        <v>804</v>
      </c>
      <c r="HM811" s="51" t="s">
        <v>833</v>
      </c>
      <c r="HW811" s="51" t="s">
        <v>803</v>
      </c>
      <c r="IQ811" s="52" t="s">
        <v>11092</v>
      </c>
      <c r="IV811" s="51" t="s">
        <v>821</v>
      </c>
    </row>
    <row r="812" spans="1:262" ht="24.5" thickBot="1">
      <c r="A812" s="52" t="s">
        <v>709</v>
      </c>
      <c r="F812" s="52" t="s">
        <v>2099</v>
      </c>
      <c r="P812" s="52" t="s">
        <v>4372</v>
      </c>
      <c r="U812" s="52" t="s">
        <v>1430</v>
      </c>
      <c r="AF812" s="132"/>
      <c r="AT812" s="52"/>
      <c r="BD812" s="71" t="s">
        <v>7137</v>
      </c>
      <c r="BE812" s="71">
        <v>10000.36</v>
      </c>
      <c r="BF812" s="71">
        <v>2722.51</v>
      </c>
      <c r="CM812" s="74" t="s">
        <v>8536</v>
      </c>
      <c r="DQ812" s="51" t="s">
        <v>799</v>
      </c>
      <c r="DV812" s="52" t="s">
        <v>1636</v>
      </c>
      <c r="EA812" s="52">
        <v>99</v>
      </c>
      <c r="EK812" s="51" t="s">
        <v>837</v>
      </c>
      <c r="EU812" s="50" t="s">
        <v>848</v>
      </c>
      <c r="FE812" s="52" t="s">
        <v>4521</v>
      </c>
      <c r="FJ812" s="51" t="s">
        <v>821</v>
      </c>
      <c r="FY812" s="51" t="s">
        <v>716</v>
      </c>
      <c r="GI812" s="51" t="s">
        <v>98</v>
      </c>
      <c r="HM812" s="52" t="s">
        <v>711</v>
      </c>
      <c r="HW812" s="52" t="s">
        <v>5798</v>
      </c>
      <c r="JB812" s="51" t="s">
        <v>764</v>
      </c>
    </row>
    <row r="813" spans="1:262" ht="17" thickBot="1">
      <c r="F813" s="90" t="s">
        <v>2100</v>
      </c>
      <c r="K813" s="51" t="s">
        <v>799</v>
      </c>
      <c r="U813" s="52" t="s">
        <v>5455</v>
      </c>
      <c r="AF813" s="133"/>
      <c r="AJ813" s="51" t="s">
        <v>1649</v>
      </c>
      <c r="AO813" s="51" t="s">
        <v>708</v>
      </c>
      <c r="AT813" s="52" t="s">
        <v>6470</v>
      </c>
      <c r="BD813" s="70" t="s">
        <v>7138</v>
      </c>
      <c r="BE813" s="70">
        <v>3337.02</v>
      </c>
      <c r="BF813" s="70">
        <v>3337.02</v>
      </c>
      <c r="BI813" s="50" t="s">
        <v>848</v>
      </c>
      <c r="CM813" s="52" t="s">
        <v>8537</v>
      </c>
      <c r="EK813" s="52" t="s">
        <v>842</v>
      </c>
      <c r="EP813" s="51" t="s">
        <v>835</v>
      </c>
      <c r="FY813" s="52" t="s">
        <v>171</v>
      </c>
      <c r="GI813" s="52" t="s">
        <v>35</v>
      </c>
      <c r="GN813" s="51" t="s">
        <v>714</v>
      </c>
      <c r="HC813" s="51" t="s">
        <v>831</v>
      </c>
      <c r="IV813" s="51" t="s">
        <v>822</v>
      </c>
      <c r="JB813" s="52" t="s">
        <v>765</v>
      </c>
    </row>
    <row r="814" spans="1:262" ht="17" thickBot="1">
      <c r="A814" s="51" t="s">
        <v>710</v>
      </c>
      <c r="F814" s="90" t="s">
        <v>2101</v>
      </c>
      <c r="U814" s="52" t="s">
        <v>5456</v>
      </c>
      <c r="AJ814" s="52" t="s">
        <v>72</v>
      </c>
      <c r="AO814" s="52" t="s">
        <v>709</v>
      </c>
      <c r="BD814" s="71" t="s">
        <v>7139</v>
      </c>
      <c r="BE814" s="71">
        <v>2755.55</v>
      </c>
      <c r="BF814" s="71">
        <v>2755.55</v>
      </c>
      <c r="CM814" s="52" t="s">
        <v>8538</v>
      </c>
      <c r="CW814" s="51" t="s">
        <v>849</v>
      </c>
      <c r="DQ814" s="51" t="s">
        <v>782</v>
      </c>
      <c r="DV814" s="50" t="s">
        <v>755</v>
      </c>
      <c r="EA814" s="51" t="s">
        <v>788</v>
      </c>
      <c r="EK814" s="52" t="s">
        <v>838</v>
      </c>
      <c r="EP814" s="74" t="s">
        <v>2808</v>
      </c>
      <c r="FE814" s="51" t="s">
        <v>1652</v>
      </c>
      <c r="FJ814" s="51" t="s">
        <v>822</v>
      </c>
      <c r="GD814" s="51" t="s">
        <v>739</v>
      </c>
      <c r="GN814" s="74" t="s">
        <v>3601</v>
      </c>
      <c r="GS814" s="51" t="s">
        <v>847</v>
      </c>
      <c r="HC814" s="52" t="s">
        <v>843</v>
      </c>
      <c r="HH814" s="51" t="s">
        <v>805</v>
      </c>
      <c r="HM814" s="51" t="s">
        <v>835</v>
      </c>
      <c r="HW814" s="51" t="s">
        <v>790</v>
      </c>
      <c r="IV814" s="52" t="s">
        <v>11250</v>
      </c>
    </row>
    <row r="815" spans="1:262" ht="35" thickBot="1">
      <c r="A815" s="52" t="s">
        <v>711</v>
      </c>
      <c r="F815" s="52" t="s">
        <v>2102</v>
      </c>
      <c r="K815" s="51" t="s">
        <v>782</v>
      </c>
      <c r="U815" s="52" t="s">
        <v>5457</v>
      </c>
      <c r="AF815" s="132"/>
      <c r="AJ815" s="52" t="s">
        <v>73</v>
      </c>
      <c r="AT815" s="50" t="s">
        <v>829</v>
      </c>
      <c r="BD815" s="70" t="s">
        <v>7141</v>
      </c>
      <c r="BE815" s="70">
        <v>1947.23</v>
      </c>
      <c r="BF815" s="70">
        <v>1947.23</v>
      </c>
      <c r="CM815" s="52" t="s">
        <v>8539</v>
      </c>
      <c r="CW815" s="69"/>
      <c r="CX815" s="69" t="s">
        <v>850</v>
      </c>
      <c r="CY815" s="69" t="s">
        <v>851</v>
      </c>
      <c r="DQ815" s="52" t="s">
        <v>800</v>
      </c>
      <c r="EK815" s="52" t="s">
        <v>844</v>
      </c>
      <c r="EU815" s="51" t="s">
        <v>849</v>
      </c>
      <c r="FE815" s="52">
        <v>1000</v>
      </c>
      <c r="FJ815" s="52" t="s">
        <v>9190</v>
      </c>
      <c r="FY815" s="51" t="s">
        <v>718</v>
      </c>
      <c r="GD815" s="52" t="s">
        <v>4924</v>
      </c>
      <c r="GS815" s="50" t="s">
        <v>848</v>
      </c>
      <c r="HH815" s="52" t="s">
        <v>10514</v>
      </c>
      <c r="HM815" s="74" t="s">
        <v>4754</v>
      </c>
      <c r="HW815" s="52" t="s">
        <v>5799</v>
      </c>
      <c r="IQ815" s="51" t="s">
        <v>831</v>
      </c>
      <c r="JB815" s="51" t="s">
        <v>766</v>
      </c>
    </row>
    <row r="816" spans="1:262" ht="35" thickBot="1">
      <c r="F816" s="68"/>
      <c r="K816" s="52" t="s">
        <v>800</v>
      </c>
      <c r="P816" s="50" t="s">
        <v>827</v>
      </c>
      <c r="AF816" s="133"/>
      <c r="AJ816" s="52" t="s">
        <v>704</v>
      </c>
      <c r="AO816" s="51" t="s">
        <v>710</v>
      </c>
      <c r="BD816" s="71" t="s">
        <v>7142</v>
      </c>
      <c r="BE816" s="71">
        <v>6077.79</v>
      </c>
      <c r="BF816" s="71">
        <v>6077.79</v>
      </c>
      <c r="BI816" s="51" t="s">
        <v>849</v>
      </c>
      <c r="CM816" s="52" t="s">
        <v>8540</v>
      </c>
      <c r="CW816" s="72" t="s">
        <v>101</v>
      </c>
      <c r="CX816" s="70" t="s">
        <v>8757</v>
      </c>
      <c r="CY816" s="70" t="s">
        <v>891</v>
      </c>
      <c r="EA816" s="51" t="s">
        <v>789</v>
      </c>
      <c r="EK816" s="52" t="s">
        <v>839</v>
      </c>
      <c r="EP816" s="51" t="s">
        <v>836</v>
      </c>
      <c r="EU816" s="69"/>
      <c r="EV816" s="69" t="s">
        <v>850</v>
      </c>
      <c r="EW816" s="69" t="s">
        <v>851</v>
      </c>
      <c r="GN816" s="51" t="s">
        <v>715</v>
      </c>
      <c r="HC816" s="51" t="s">
        <v>833</v>
      </c>
      <c r="HM816" s="74" t="s">
        <v>4755</v>
      </c>
      <c r="IQ816" s="52" t="s">
        <v>1394</v>
      </c>
      <c r="IV816" s="51" t="s">
        <v>823</v>
      </c>
      <c r="JB816" s="52">
        <v>1320</v>
      </c>
    </row>
    <row r="817" spans="1:262" ht="35" thickBot="1">
      <c r="A817" s="51" t="s">
        <v>714</v>
      </c>
      <c r="F817" s="52" t="s">
        <v>2103</v>
      </c>
      <c r="U817" s="50" t="s">
        <v>755</v>
      </c>
      <c r="AO817" s="52" t="s">
        <v>711</v>
      </c>
      <c r="BD817" s="70" t="s">
        <v>7143</v>
      </c>
      <c r="BE817" s="70">
        <v>3336.61</v>
      </c>
      <c r="BF817" s="70">
        <v>3336.61</v>
      </c>
      <c r="BI817" s="69"/>
      <c r="BJ817" s="69" t="s">
        <v>850</v>
      </c>
      <c r="BK817" s="69" t="s">
        <v>851</v>
      </c>
      <c r="CM817" s="52" t="s">
        <v>8541</v>
      </c>
      <c r="DQ817" s="51" t="s">
        <v>784</v>
      </c>
      <c r="DV817" s="51" t="s">
        <v>756</v>
      </c>
      <c r="EA817" s="52" t="s">
        <v>3846</v>
      </c>
      <c r="EK817" s="52" t="s">
        <v>840</v>
      </c>
      <c r="EU817" s="72" t="s">
        <v>101</v>
      </c>
      <c r="EV817" s="70" t="s">
        <v>3244</v>
      </c>
      <c r="EW817" s="70" t="s">
        <v>2817</v>
      </c>
      <c r="FE817" s="51" t="s">
        <v>1653</v>
      </c>
      <c r="FJ817" s="51" t="s">
        <v>823</v>
      </c>
      <c r="GD817" s="50" t="s">
        <v>753</v>
      </c>
      <c r="GI817" s="50" t="s">
        <v>804</v>
      </c>
      <c r="GN817" s="52" t="s">
        <v>3603</v>
      </c>
      <c r="HC817" s="52" t="s">
        <v>711</v>
      </c>
      <c r="HH817" s="50" t="s">
        <v>806</v>
      </c>
      <c r="IV817" s="52" t="s">
        <v>824</v>
      </c>
    </row>
    <row r="818" spans="1:262" ht="56.5" thickBot="1">
      <c r="A818" s="74" t="s">
        <v>2419</v>
      </c>
      <c r="F818" s="68"/>
      <c r="K818" s="51" t="s">
        <v>784</v>
      </c>
      <c r="AF818" s="132"/>
      <c r="AJ818" s="51" t="s">
        <v>1650</v>
      </c>
      <c r="AT818" s="51" t="s">
        <v>830</v>
      </c>
      <c r="BD818" s="71" t="s">
        <v>7144</v>
      </c>
      <c r="BE818" s="71">
        <v>609.53</v>
      </c>
      <c r="BF818" s="71">
        <v>609.53</v>
      </c>
      <c r="BI818" s="72" t="s">
        <v>101</v>
      </c>
      <c r="BJ818" s="70" t="s">
        <v>7678</v>
      </c>
      <c r="BK818" s="70" t="s">
        <v>4403</v>
      </c>
      <c r="CM818" s="52" t="s">
        <v>8542</v>
      </c>
      <c r="DQ818" s="52" t="s">
        <v>801</v>
      </c>
      <c r="DV818" s="52" t="s">
        <v>132</v>
      </c>
      <c r="EK818" s="52" t="s">
        <v>841</v>
      </c>
      <c r="EP818" s="51" t="s">
        <v>837</v>
      </c>
      <c r="FE818" s="52" t="s">
        <v>4522</v>
      </c>
      <c r="FJ818" s="52" t="s">
        <v>824</v>
      </c>
      <c r="GS818" s="51" t="s">
        <v>849</v>
      </c>
      <c r="HM818" s="51" t="s">
        <v>836</v>
      </c>
      <c r="IQ818" s="51" t="s">
        <v>833</v>
      </c>
      <c r="JB818" s="51" t="s">
        <v>767</v>
      </c>
    </row>
    <row r="819" spans="1:262" ht="35" thickBot="1">
      <c r="F819" s="74" t="s">
        <v>2104</v>
      </c>
      <c r="K819" s="52" t="s">
        <v>2831</v>
      </c>
      <c r="P819" s="51" t="s">
        <v>828</v>
      </c>
      <c r="AF819" s="133"/>
      <c r="AJ819" s="52" t="s">
        <v>6228</v>
      </c>
      <c r="AO819" s="51" t="s">
        <v>714</v>
      </c>
      <c r="BD819" s="70" t="s">
        <v>7145</v>
      </c>
      <c r="BE819" s="70">
        <v>126.9</v>
      </c>
      <c r="BF819" s="70">
        <v>126.9</v>
      </c>
      <c r="CM819" s="52" t="s">
        <v>8543</v>
      </c>
      <c r="EA819" s="51" t="s">
        <v>790</v>
      </c>
      <c r="EP819" s="52" t="s">
        <v>838</v>
      </c>
      <c r="FY819" s="51" t="s">
        <v>707</v>
      </c>
      <c r="GN819" s="51" t="s">
        <v>716</v>
      </c>
      <c r="GS819" s="69"/>
      <c r="GT819" s="69" t="s">
        <v>850</v>
      </c>
      <c r="GU819" s="69" t="s">
        <v>851</v>
      </c>
      <c r="HC819" s="51" t="s">
        <v>835</v>
      </c>
      <c r="HM819" s="52" t="s">
        <v>4756</v>
      </c>
      <c r="HW819" s="50" t="s">
        <v>806</v>
      </c>
      <c r="IQ819" s="52" t="s">
        <v>711</v>
      </c>
      <c r="IV819" s="51" t="s">
        <v>825</v>
      </c>
      <c r="JB819" s="52">
        <v>1320</v>
      </c>
    </row>
    <row r="820" spans="1:262" ht="32.5" thickBot="1">
      <c r="A820" s="51" t="s">
        <v>724</v>
      </c>
      <c r="F820" s="52" t="s">
        <v>2105</v>
      </c>
      <c r="P820" s="52" t="s">
        <v>4373</v>
      </c>
      <c r="U820" s="51" t="s">
        <v>756</v>
      </c>
      <c r="AO820" s="181" t="s">
        <v>12234</v>
      </c>
      <c r="AT820" s="51" t="s">
        <v>831</v>
      </c>
      <c r="BD820" s="71" t="s">
        <v>7146</v>
      </c>
      <c r="BE820" s="71">
        <v>543.16999999999996</v>
      </c>
      <c r="BF820" s="71">
        <v>543.16999999999996</v>
      </c>
      <c r="CM820" s="52" t="s">
        <v>8544</v>
      </c>
      <c r="DQ820" s="51" t="s">
        <v>802</v>
      </c>
      <c r="DV820" s="50" t="s">
        <v>757</v>
      </c>
      <c r="EA820" s="52" t="s">
        <v>3847</v>
      </c>
      <c r="EK820" s="51" t="s">
        <v>98</v>
      </c>
      <c r="EP820" s="52" t="s">
        <v>844</v>
      </c>
      <c r="FE820" s="51" t="s">
        <v>1655</v>
      </c>
      <c r="FJ820" s="51" t="s">
        <v>825</v>
      </c>
      <c r="FY820" s="52" t="s">
        <v>171</v>
      </c>
      <c r="GD820" s="51" t="s">
        <v>754</v>
      </c>
      <c r="GI820" s="51" t="s">
        <v>805</v>
      </c>
      <c r="GN820" s="52" t="s">
        <v>717</v>
      </c>
      <c r="GS820" s="72" t="s">
        <v>101</v>
      </c>
      <c r="GT820" s="70" t="s">
        <v>9991</v>
      </c>
      <c r="GU820" s="70" t="s">
        <v>1158</v>
      </c>
      <c r="HC820" s="52" t="s">
        <v>1338</v>
      </c>
      <c r="HH820" s="51" t="s">
        <v>807</v>
      </c>
      <c r="IV820" s="52" t="s">
        <v>11251</v>
      </c>
    </row>
    <row r="821" spans="1:262" ht="16.5" thickBot="1">
      <c r="A821" s="52">
        <v>1</v>
      </c>
      <c r="F821" s="68"/>
      <c r="K821" s="51" t="s">
        <v>802</v>
      </c>
      <c r="P821" s="52" t="s">
        <v>4374</v>
      </c>
      <c r="U821" s="52" t="s">
        <v>132</v>
      </c>
      <c r="AF821" s="132"/>
      <c r="AJ821" s="51" t="s">
        <v>1652</v>
      </c>
      <c r="AT821" s="52" t="s">
        <v>832</v>
      </c>
      <c r="BD821" s="70" t="s">
        <v>7147</v>
      </c>
      <c r="BE821" s="70">
        <v>7.86</v>
      </c>
      <c r="BF821" s="70">
        <v>7.86</v>
      </c>
      <c r="CM821" s="52" t="s">
        <v>8545</v>
      </c>
      <c r="DQ821" s="52">
        <v>100</v>
      </c>
      <c r="EK821" s="52" t="s">
        <v>3418</v>
      </c>
      <c r="EP821" s="52" t="s">
        <v>2809</v>
      </c>
      <c r="FE821" s="52" t="s">
        <v>1656</v>
      </c>
      <c r="FJ821" s="52" t="s">
        <v>9191</v>
      </c>
      <c r="GD821" s="52" t="s">
        <v>5646</v>
      </c>
      <c r="GI821" s="52" t="s">
        <v>9806</v>
      </c>
      <c r="HC821" s="74" t="s">
        <v>10382</v>
      </c>
      <c r="HH821" s="52" t="s">
        <v>809</v>
      </c>
      <c r="HM821" s="51" t="s">
        <v>837</v>
      </c>
      <c r="IQ821" s="51" t="s">
        <v>835</v>
      </c>
      <c r="JB821" s="51" t="s">
        <v>768</v>
      </c>
    </row>
    <row r="822" spans="1:262" ht="16.5" thickBot="1">
      <c r="F822" s="52" t="s">
        <v>2106</v>
      </c>
      <c r="K822" s="52">
        <v>15</v>
      </c>
      <c r="AF822" s="133"/>
      <c r="AO822" s="51" t="s">
        <v>724</v>
      </c>
      <c r="BD822" s="71" t="s">
        <v>7148</v>
      </c>
      <c r="BE822" s="71">
        <v>524.6</v>
      </c>
      <c r="BF822" s="71">
        <v>524.6</v>
      </c>
      <c r="CM822" s="52" t="s">
        <v>8546</v>
      </c>
      <c r="EA822" s="51" t="s">
        <v>98</v>
      </c>
      <c r="FY822" s="51" t="s">
        <v>708</v>
      </c>
      <c r="GD822" s="68"/>
      <c r="GI822" s="52" t="s">
        <v>9807</v>
      </c>
      <c r="GN822" s="51" t="s">
        <v>718</v>
      </c>
      <c r="HM822" s="52" t="s">
        <v>839</v>
      </c>
      <c r="HW822" s="51" t="s">
        <v>807</v>
      </c>
      <c r="IQ822" s="74" t="s">
        <v>11093</v>
      </c>
      <c r="IV822" s="51" t="s">
        <v>826</v>
      </c>
      <c r="JB822" s="52" t="s">
        <v>132</v>
      </c>
    </row>
    <row r="823" spans="1:262" ht="17" thickBot="1">
      <c r="A823" s="51" t="s">
        <v>716</v>
      </c>
      <c r="F823" s="68"/>
      <c r="P823" s="50" t="s">
        <v>829</v>
      </c>
      <c r="U823" s="50" t="s">
        <v>757</v>
      </c>
      <c r="AJ823" s="51" t="s">
        <v>1653</v>
      </c>
      <c r="AO823" s="52" t="s">
        <v>12238</v>
      </c>
      <c r="AT823" s="51" t="s">
        <v>833</v>
      </c>
      <c r="BD823" s="70" t="s">
        <v>7149</v>
      </c>
      <c r="BE823" s="70">
        <v>5253.59</v>
      </c>
      <c r="BF823" s="70">
        <v>5253.59</v>
      </c>
      <c r="CM823" s="52" t="s">
        <v>8547</v>
      </c>
      <c r="DQ823" s="51" t="s">
        <v>788</v>
      </c>
      <c r="DV823" s="51" t="s">
        <v>758</v>
      </c>
      <c r="EA823" s="52" t="s">
        <v>3848</v>
      </c>
      <c r="EP823" s="51" t="s">
        <v>98</v>
      </c>
      <c r="FE823" s="51" t="s">
        <v>1660</v>
      </c>
      <c r="FJ823" s="51" t="s">
        <v>826</v>
      </c>
      <c r="FY823" s="52" t="s">
        <v>171</v>
      </c>
      <c r="GD823" s="52" t="s">
        <v>5647</v>
      </c>
      <c r="GI823" s="52" t="s">
        <v>9808</v>
      </c>
      <c r="GN823" s="52">
        <v>100</v>
      </c>
      <c r="HC823" s="51" t="s">
        <v>836</v>
      </c>
      <c r="HH823" s="50" t="s">
        <v>818</v>
      </c>
      <c r="HM823" s="52" t="s">
        <v>841</v>
      </c>
      <c r="HW823" s="52" t="s">
        <v>808</v>
      </c>
      <c r="IV823" s="52" t="s">
        <v>11252</v>
      </c>
    </row>
    <row r="824" spans="1:262" ht="16.5" thickBot="1">
      <c r="A824" s="52" t="s">
        <v>717</v>
      </c>
      <c r="F824" s="52" t="s">
        <v>2107</v>
      </c>
      <c r="K824" s="51" t="s">
        <v>788</v>
      </c>
      <c r="AF824" s="132"/>
      <c r="AJ824" s="52" t="s">
        <v>6229</v>
      </c>
      <c r="AT824" s="52" t="s">
        <v>834</v>
      </c>
      <c r="BD824" s="71" t="s">
        <v>7150</v>
      </c>
      <c r="BE824" s="71">
        <v>434.32</v>
      </c>
      <c r="BF824" s="71">
        <v>434.32</v>
      </c>
      <c r="CM824" s="52" t="s">
        <v>8548</v>
      </c>
      <c r="DQ824" s="52">
        <v>19</v>
      </c>
      <c r="FE824" s="52" t="s">
        <v>4523</v>
      </c>
      <c r="FJ824" s="52" t="s">
        <v>9192</v>
      </c>
      <c r="HC824" s="52">
        <v>23</v>
      </c>
      <c r="HW824" s="52" t="s">
        <v>809</v>
      </c>
      <c r="IQ824" s="51" t="s">
        <v>836</v>
      </c>
      <c r="JB824" s="51" t="s">
        <v>769</v>
      </c>
    </row>
    <row r="825" spans="1:262" ht="24.5" thickBot="1">
      <c r="F825" s="68"/>
      <c r="K825" s="52">
        <v>53</v>
      </c>
      <c r="AF825" s="133"/>
      <c r="AO825" s="51" t="s">
        <v>716</v>
      </c>
      <c r="BD825" s="70" t="s">
        <v>7151</v>
      </c>
      <c r="BE825" s="70">
        <v>501.16</v>
      </c>
      <c r="BF825" s="70">
        <v>501.16</v>
      </c>
      <c r="CM825" s="52" t="s">
        <v>8549</v>
      </c>
      <c r="DV825" s="51" t="s">
        <v>759</v>
      </c>
      <c r="EK825" s="51" t="s">
        <v>831</v>
      </c>
      <c r="FY825" s="51" t="s">
        <v>710</v>
      </c>
      <c r="GD825" s="50" t="s">
        <v>755</v>
      </c>
      <c r="GI825" s="50" t="s">
        <v>806</v>
      </c>
      <c r="HM825" s="51" t="s">
        <v>98</v>
      </c>
      <c r="HW825" s="52" t="s">
        <v>36</v>
      </c>
      <c r="IQ825" s="52" t="s">
        <v>11094</v>
      </c>
      <c r="JB825" s="52" t="s">
        <v>770</v>
      </c>
    </row>
    <row r="826" spans="1:262" ht="16.5" thickBot="1">
      <c r="F826" s="52" t="s">
        <v>2108</v>
      </c>
      <c r="P826" s="51" t="s">
        <v>830</v>
      </c>
      <c r="U826" s="51" t="s">
        <v>758</v>
      </c>
      <c r="AJ826" s="51" t="s">
        <v>1655</v>
      </c>
      <c r="AO826" s="52" t="s">
        <v>717</v>
      </c>
      <c r="AT826" s="51" t="s">
        <v>835</v>
      </c>
      <c r="BD826" s="71" t="s">
        <v>7152</v>
      </c>
      <c r="BE826" s="71">
        <v>848.69</v>
      </c>
      <c r="BF826" s="71">
        <v>848.69</v>
      </c>
      <c r="CM826" s="52" t="s">
        <v>8550</v>
      </c>
      <c r="DQ826" s="51" t="s">
        <v>803</v>
      </c>
      <c r="DV826" s="52" t="s">
        <v>760</v>
      </c>
      <c r="EK826" s="52" t="s">
        <v>843</v>
      </c>
      <c r="FY826" s="52" t="s">
        <v>171</v>
      </c>
      <c r="HC826" s="51" t="s">
        <v>837</v>
      </c>
      <c r="HH826" s="51" t="s">
        <v>819</v>
      </c>
    </row>
    <row r="827" spans="1:262" ht="17" thickBot="1">
      <c r="K827" s="51" t="s">
        <v>803</v>
      </c>
      <c r="AJ827" s="52" t="s">
        <v>1659</v>
      </c>
      <c r="AT827" s="74" t="s">
        <v>6471</v>
      </c>
      <c r="BD827" s="70" t="s">
        <v>7153</v>
      </c>
      <c r="BE827" s="70">
        <v>6.55</v>
      </c>
      <c r="BF827" s="70">
        <v>9.4</v>
      </c>
      <c r="CM827" s="52" t="s">
        <v>8551</v>
      </c>
      <c r="DQ827" s="52" t="s">
        <v>1357</v>
      </c>
      <c r="EA827" s="51" t="s">
        <v>782</v>
      </c>
      <c r="EP827" s="50" t="s">
        <v>845</v>
      </c>
      <c r="GN827" s="51" t="s">
        <v>707</v>
      </c>
      <c r="HC827" s="52" t="s">
        <v>844</v>
      </c>
      <c r="HH827" s="52" t="s">
        <v>132</v>
      </c>
      <c r="HW827" s="50" t="s">
        <v>810</v>
      </c>
      <c r="IQ827" s="51" t="s">
        <v>837</v>
      </c>
      <c r="IV827" s="51" t="s">
        <v>822</v>
      </c>
    </row>
    <row r="828" spans="1:262" ht="17" thickBot="1">
      <c r="A828" s="50" t="s">
        <v>725</v>
      </c>
      <c r="F828" s="50" t="s">
        <v>806</v>
      </c>
      <c r="K828" s="52" t="s">
        <v>3008</v>
      </c>
      <c r="P828" s="51" t="s">
        <v>831</v>
      </c>
      <c r="U828" s="51" t="s">
        <v>759</v>
      </c>
      <c r="AJ828" s="52" t="s">
        <v>6230</v>
      </c>
      <c r="BD828" s="71" t="s">
        <v>7154</v>
      </c>
      <c r="BE828" s="71">
        <v>69.150000000000006</v>
      </c>
      <c r="BF828" s="71">
        <v>99.25</v>
      </c>
      <c r="CM828" s="52" t="s">
        <v>8552</v>
      </c>
      <c r="DV828" s="51" t="s">
        <v>761</v>
      </c>
      <c r="EA828" s="52" t="s">
        <v>783</v>
      </c>
      <c r="EK828" s="51" t="s">
        <v>833</v>
      </c>
      <c r="FE828" s="50" t="s">
        <v>774</v>
      </c>
      <c r="FJ828" s="51" t="s">
        <v>822</v>
      </c>
      <c r="FY828" s="51" t="s">
        <v>712</v>
      </c>
      <c r="GD828" s="51" t="s">
        <v>756</v>
      </c>
      <c r="GI828" s="51" t="s">
        <v>807</v>
      </c>
      <c r="GN828" s="52" t="s">
        <v>720</v>
      </c>
      <c r="IQ828" s="52" t="s">
        <v>842</v>
      </c>
      <c r="IV828" s="52" t="s">
        <v>11253</v>
      </c>
    </row>
    <row r="829" spans="1:262" ht="17" thickBot="1">
      <c r="P829" s="52" t="s">
        <v>843</v>
      </c>
      <c r="U829" s="52" t="s">
        <v>3052</v>
      </c>
      <c r="AF829" s="131"/>
      <c r="AT829" s="51" t="s">
        <v>836</v>
      </c>
      <c r="BD829" s="70" t="s">
        <v>7155</v>
      </c>
      <c r="BE829" s="70">
        <v>52.56</v>
      </c>
      <c r="BF829" s="70">
        <v>75.44</v>
      </c>
      <c r="CM829" s="52" t="s">
        <v>8553</v>
      </c>
      <c r="DQ829" s="51" t="s">
        <v>790</v>
      </c>
      <c r="DV829" s="52" t="s">
        <v>1637</v>
      </c>
      <c r="EK829" s="52" t="s">
        <v>711</v>
      </c>
      <c r="FJ829" s="52" t="s">
        <v>9193</v>
      </c>
      <c r="FY829" s="52" t="s">
        <v>171</v>
      </c>
      <c r="GD829" s="52" t="s">
        <v>112</v>
      </c>
      <c r="GI829" s="52" t="s">
        <v>36</v>
      </c>
      <c r="HC829" s="51" t="s">
        <v>98</v>
      </c>
      <c r="HH829" s="50" t="s">
        <v>820</v>
      </c>
      <c r="HM829" s="50" t="s">
        <v>845</v>
      </c>
      <c r="IQ829" s="52" t="s">
        <v>838</v>
      </c>
      <c r="JB829" s="50" t="s">
        <v>771</v>
      </c>
    </row>
    <row r="830" spans="1:262" ht="17" thickBot="1">
      <c r="K830" s="51" t="s">
        <v>790</v>
      </c>
      <c r="AJ830" s="51" t="s">
        <v>1660</v>
      </c>
      <c r="AO830" s="50" t="s">
        <v>725</v>
      </c>
      <c r="AT830" s="52" t="s">
        <v>6472</v>
      </c>
      <c r="BD830" s="71" t="s">
        <v>7156</v>
      </c>
      <c r="BE830" s="71">
        <v>9.6999999999999993</v>
      </c>
      <c r="BF830" s="71">
        <v>13.93</v>
      </c>
      <c r="CM830" s="52" t="s">
        <v>8554</v>
      </c>
      <c r="DQ830" s="52" t="s">
        <v>1358</v>
      </c>
      <c r="EA830" s="51" t="s">
        <v>784</v>
      </c>
      <c r="EP830" s="50" t="s">
        <v>846</v>
      </c>
      <c r="GN830" s="51" t="s">
        <v>708</v>
      </c>
      <c r="HW830" s="51" t="s">
        <v>811</v>
      </c>
      <c r="IQ830" s="52" t="s">
        <v>844</v>
      </c>
      <c r="IV830" s="51" t="s">
        <v>823</v>
      </c>
    </row>
    <row r="831" spans="1:262" ht="35" thickBot="1">
      <c r="A831" s="51" t="s">
        <v>726</v>
      </c>
      <c r="F831" s="51" t="s">
        <v>807</v>
      </c>
      <c r="K831" s="52" t="s">
        <v>3009</v>
      </c>
      <c r="P831" s="51" t="s">
        <v>833</v>
      </c>
      <c r="U831" s="51" t="s">
        <v>761</v>
      </c>
      <c r="AJ831" s="52" t="s">
        <v>6231</v>
      </c>
      <c r="BD831" s="70" t="s">
        <v>7157</v>
      </c>
      <c r="BE831" s="70">
        <v>31.79</v>
      </c>
      <c r="BF831" s="70">
        <v>45.63</v>
      </c>
      <c r="CM831" s="52" t="s">
        <v>8555</v>
      </c>
      <c r="DV831" s="51" t="s">
        <v>763</v>
      </c>
      <c r="EA831" s="52" t="s">
        <v>793</v>
      </c>
      <c r="EK831" s="51" t="s">
        <v>835</v>
      </c>
      <c r="FE831" s="50" t="s">
        <v>775</v>
      </c>
      <c r="FJ831" s="51" t="s">
        <v>823</v>
      </c>
      <c r="FY831" s="51" t="s">
        <v>714</v>
      </c>
      <c r="GD831" s="50" t="s">
        <v>771</v>
      </c>
      <c r="GI831" s="50" t="s">
        <v>1383</v>
      </c>
      <c r="GN831" s="52" t="s">
        <v>709</v>
      </c>
      <c r="HW831" s="69" t="s">
        <v>812</v>
      </c>
      <c r="HX831" s="69" t="s">
        <v>813</v>
      </c>
      <c r="HY831" s="69" t="s">
        <v>784</v>
      </c>
      <c r="HZ831" s="69" t="s">
        <v>814</v>
      </c>
      <c r="IQ831" s="52" t="s">
        <v>839</v>
      </c>
      <c r="IV831" s="52" t="s">
        <v>824</v>
      </c>
    </row>
    <row r="832" spans="1:262" ht="184.5" thickBot="1">
      <c r="A832" s="52" t="s">
        <v>132</v>
      </c>
      <c r="F832" s="52" t="s">
        <v>808</v>
      </c>
      <c r="P832" s="52" t="s">
        <v>711</v>
      </c>
      <c r="U832" s="52" t="s">
        <v>2433</v>
      </c>
      <c r="AF832" s="132"/>
      <c r="AT832" s="51" t="s">
        <v>837</v>
      </c>
      <c r="BD832" s="71" t="s">
        <v>7158</v>
      </c>
      <c r="BE832" s="71">
        <v>448.35</v>
      </c>
      <c r="BF832" s="71">
        <v>643.53</v>
      </c>
      <c r="CM832" s="52" t="s">
        <v>8556</v>
      </c>
      <c r="DV832" s="52" t="s">
        <v>1638</v>
      </c>
      <c r="EA832" s="52" t="s">
        <v>1813</v>
      </c>
      <c r="EK832" s="74" t="s">
        <v>3419</v>
      </c>
      <c r="FJ832" s="52" t="s">
        <v>824</v>
      </c>
      <c r="HH832" s="51" t="s">
        <v>821</v>
      </c>
      <c r="HM832" s="50" t="s">
        <v>846</v>
      </c>
      <c r="HW832" s="70" t="s">
        <v>2832</v>
      </c>
      <c r="HX832" s="70" t="s">
        <v>816</v>
      </c>
      <c r="HY832" s="70" t="s">
        <v>5800</v>
      </c>
      <c r="HZ832" s="70" t="s">
        <v>5801</v>
      </c>
      <c r="IQ832" s="52" t="s">
        <v>840</v>
      </c>
      <c r="JB832" s="51" t="s">
        <v>772</v>
      </c>
    </row>
    <row r="833" spans="1:262" ht="240.5" thickBot="1">
      <c r="F833" s="52" t="s">
        <v>809</v>
      </c>
      <c r="AF833" s="133"/>
      <c r="AO833" s="51" t="s">
        <v>726</v>
      </c>
      <c r="AT833" s="52" t="s">
        <v>838</v>
      </c>
      <c r="BD833" s="70" t="s">
        <v>7159</v>
      </c>
      <c r="BE833" s="70">
        <v>133.41999999999999</v>
      </c>
      <c r="BF833" s="70">
        <v>191.5</v>
      </c>
      <c r="CM833" s="52" t="s">
        <v>8557</v>
      </c>
      <c r="EP833" s="51" t="s">
        <v>847</v>
      </c>
      <c r="FY833" s="51" t="s">
        <v>715</v>
      </c>
      <c r="GN833" s="51" t="s">
        <v>710</v>
      </c>
      <c r="HC833" s="50" t="s">
        <v>845</v>
      </c>
      <c r="HW833" s="71" t="s">
        <v>5802</v>
      </c>
      <c r="HX833" s="71" t="s">
        <v>816</v>
      </c>
      <c r="HY833" s="71" t="s">
        <v>5803</v>
      </c>
      <c r="HZ833" s="71" t="s">
        <v>5804</v>
      </c>
      <c r="IV833" s="51" t="s">
        <v>825</v>
      </c>
      <c r="JB833" s="52" t="s">
        <v>773</v>
      </c>
    </row>
    <row r="834" spans="1:262" ht="184.5" thickBot="1">
      <c r="A834" s="50" t="s">
        <v>727</v>
      </c>
      <c r="F834" s="52" t="s">
        <v>36</v>
      </c>
      <c r="P834" s="51" t="s">
        <v>835</v>
      </c>
      <c r="U834" s="51" t="s">
        <v>763</v>
      </c>
      <c r="AO834" s="52" t="s">
        <v>132</v>
      </c>
      <c r="AT834" s="52" t="s">
        <v>844</v>
      </c>
      <c r="BD834" s="71" t="s">
        <v>7160</v>
      </c>
      <c r="BE834" s="71">
        <v>20.309999999999999</v>
      </c>
      <c r="BF834" s="71">
        <v>29.16</v>
      </c>
      <c r="CM834" s="74" t="s">
        <v>8453</v>
      </c>
      <c r="DQ834" s="50" t="s">
        <v>806</v>
      </c>
      <c r="DV834" s="51" t="s">
        <v>764</v>
      </c>
      <c r="EA834" s="51" t="s">
        <v>786</v>
      </c>
      <c r="EK834" s="51" t="s">
        <v>836</v>
      </c>
      <c r="EP834" s="52" t="s">
        <v>1430</v>
      </c>
      <c r="FE834" s="51" t="s">
        <v>776</v>
      </c>
      <c r="FJ834" s="51" t="s">
        <v>825</v>
      </c>
      <c r="GD834" s="51" t="s">
        <v>772</v>
      </c>
      <c r="GI834" s="51" t="s">
        <v>1384</v>
      </c>
      <c r="GN834" s="52" t="s">
        <v>711</v>
      </c>
      <c r="HH834" s="51" t="s">
        <v>822</v>
      </c>
      <c r="HW834" s="70" t="s">
        <v>5805</v>
      </c>
      <c r="HX834" s="70" t="s">
        <v>816</v>
      </c>
      <c r="HY834" s="70" t="s">
        <v>5806</v>
      </c>
      <c r="HZ834" s="70" t="s">
        <v>5807</v>
      </c>
      <c r="IQ834" s="51" t="s">
        <v>98</v>
      </c>
      <c r="IV834" s="52" t="s">
        <v>11254</v>
      </c>
    </row>
    <row r="835" spans="1:262" ht="17" thickBot="1">
      <c r="K835" s="50" t="s">
        <v>806</v>
      </c>
      <c r="P835" s="74" t="s">
        <v>4375</v>
      </c>
      <c r="U835" s="52" t="s">
        <v>5458</v>
      </c>
      <c r="AF835" s="131"/>
      <c r="AJ835" s="50" t="s">
        <v>774</v>
      </c>
      <c r="AT835" s="52" t="s">
        <v>839</v>
      </c>
      <c r="BD835" s="70" t="s">
        <v>7161</v>
      </c>
      <c r="BE835" s="70">
        <v>27.65</v>
      </c>
      <c r="BF835" s="70">
        <v>39.69</v>
      </c>
      <c r="CM835" s="74" t="s">
        <v>8459</v>
      </c>
      <c r="DV835" s="52" t="s">
        <v>765</v>
      </c>
      <c r="EK835" s="52" t="s">
        <v>3420</v>
      </c>
      <c r="EP835" s="52" t="s">
        <v>2603</v>
      </c>
      <c r="FE835" s="52" t="s">
        <v>777</v>
      </c>
      <c r="FJ835" s="52" t="s">
        <v>9194</v>
      </c>
      <c r="FY835" s="51" t="s">
        <v>716</v>
      </c>
      <c r="GD835" s="52" t="s">
        <v>1036</v>
      </c>
      <c r="GI835" s="52" t="s">
        <v>9809</v>
      </c>
      <c r="HH835" s="52" t="s">
        <v>10515</v>
      </c>
      <c r="HM835" s="51" t="s">
        <v>847</v>
      </c>
      <c r="HW835" s="50" t="s">
        <v>818</v>
      </c>
      <c r="IQ835" s="52" t="s">
        <v>11094</v>
      </c>
      <c r="JB835" s="50" t="s">
        <v>774</v>
      </c>
    </row>
    <row r="836" spans="1:262" ht="17" thickBot="1">
      <c r="F836" s="50" t="s">
        <v>810</v>
      </c>
      <c r="AO836" s="50" t="s">
        <v>727</v>
      </c>
      <c r="AT836" s="52" t="s">
        <v>840</v>
      </c>
      <c r="BD836" s="71" t="s">
        <v>7162</v>
      </c>
      <c r="BE836" s="71">
        <v>38.32</v>
      </c>
      <c r="BF836" s="71">
        <v>78.02</v>
      </c>
      <c r="CM836" s="74" t="s">
        <v>8516</v>
      </c>
      <c r="EA836" s="51" t="s">
        <v>787</v>
      </c>
      <c r="EP836" s="68"/>
      <c r="FE836" s="52" t="s">
        <v>778</v>
      </c>
      <c r="FY836" s="52" t="s">
        <v>171</v>
      </c>
      <c r="GI836" s="52" t="s">
        <v>9810</v>
      </c>
      <c r="GN836" s="51" t="s">
        <v>712</v>
      </c>
      <c r="HC836" s="50" t="s">
        <v>846</v>
      </c>
      <c r="HM836" s="52" t="s">
        <v>4708</v>
      </c>
      <c r="IV836" s="51" t="s">
        <v>826</v>
      </c>
    </row>
    <row r="837" spans="1:262" ht="17" thickBot="1">
      <c r="A837" s="51" t="s">
        <v>728</v>
      </c>
      <c r="P837" s="51" t="s">
        <v>836</v>
      </c>
      <c r="U837" s="51" t="s">
        <v>764</v>
      </c>
      <c r="AT837" s="52" t="s">
        <v>841</v>
      </c>
      <c r="BD837" s="70" t="s">
        <v>7163</v>
      </c>
      <c r="BE837" s="70">
        <v>239.5</v>
      </c>
      <c r="BF837" s="70">
        <v>239.5</v>
      </c>
      <c r="CM837" s="74" t="s">
        <v>8558</v>
      </c>
      <c r="DQ837" s="51" t="s">
        <v>807</v>
      </c>
      <c r="DV837" s="51" t="s">
        <v>766</v>
      </c>
      <c r="EA837" s="52">
        <v>99</v>
      </c>
      <c r="EK837" s="51" t="s">
        <v>837</v>
      </c>
      <c r="EP837" s="52" t="s">
        <v>2810</v>
      </c>
      <c r="FJ837" s="51" t="s">
        <v>826</v>
      </c>
      <c r="GD837" s="50" t="s">
        <v>774</v>
      </c>
      <c r="GI837" s="68"/>
      <c r="GN837" s="52" t="s">
        <v>1337</v>
      </c>
      <c r="HH837" s="51" t="s">
        <v>823</v>
      </c>
      <c r="IV837" s="52" t="s">
        <v>11255</v>
      </c>
    </row>
    <row r="838" spans="1:262" ht="46.5" thickBot="1">
      <c r="A838" s="69" t="s">
        <v>729</v>
      </c>
      <c r="B838" s="69" t="s">
        <v>730</v>
      </c>
      <c r="C838" s="69" t="s">
        <v>731</v>
      </c>
      <c r="D838" s="69" t="s">
        <v>732</v>
      </c>
      <c r="K838" s="51" t="s">
        <v>807</v>
      </c>
      <c r="P838" s="52" t="s">
        <v>4376</v>
      </c>
      <c r="U838" s="52" t="s">
        <v>765</v>
      </c>
      <c r="AF838" s="131"/>
      <c r="AJ838" s="50" t="s">
        <v>775</v>
      </c>
      <c r="BD838" s="71" t="s">
        <v>7164</v>
      </c>
      <c r="BE838" s="71">
        <v>332.67</v>
      </c>
      <c r="BF838" s="71">
        <v>332.67</v>
      </c>
      <c r="CM838" s="74" t="s">
        <v>8559</v>
      </c>
      <c r="DQ838" s="52" t="s">
        <v>808</v>
      </c>
      <c r="DV838" s="52">
        <v>300000</v>
      </c>
      <c r="EK838" s="52" t="s">
        <v>838</v>
      </c>
      <c r="EP838" s="74" t="s">
        <v>2811</v>
      </c>
      <c r="FE838" s="50" t="s">
        <v>780</v>
      </c>
      <c r="FJ838" s="52" t="s">
        <v>9195</v>
      </c>
      <c r="FY838" s="51" t="s">
        <v>718</v>
      </c>
      <c r="GI838" s="52" t="s">
        <v>9811</v>
      </c>
      <c r="HH838" s="52" t="s">
        <v>824</v>
      </c>
      <c r="HM838" s="50" t="s">
        <v>848</v>
      </c>
      <c r="HW838" s="51" t="s">
        <v>819</v>
      </c>
      <c r="JB838" s="50" t="s">
        <v>775</v>
      </c>
    </row>
    <row r="839" spans="1:262" ht="88.5" thickBot="1">
      <c r="A839" s="70" t="s">
        <v>735</v>
      </c>
      <c r="B839" s="70" t="s">
        <v>736</v>
      </c>
      <c r="C839" s="70" t="s">
        <v>717</v>
      </c>
      <c r="D839" s="70" t="s">
        <v>2420</v>
      </c>
      <c r="F839" s="51" t="s">
        <v>811</v>
      </c>
      <c r="K839" s="52" t="s">
        <v>808</v>
      </c>
      <c r="AO839" s="51" t="s">
        <v>728</v>
      </c>
      <c r="AT839" s="51" t="s">
        <v>98</v>
      </c>
      <c r="BD839" s="70" t="s">
        <v>7165</v>
      </c>
      <c r="BE839" s="70">
        <v>450.91</v>
      </c>
      <c r="BF839" s="70">
        <v>450.91</v>
      </c>
      <c r="CM839" s="74" t="s">
        <v>8560</v>
      </c>
      <c r="DQ839" s="52" t="s">
        <v>809</v>
      </c>
      <c r="EA839" s="51" t="s">
        <v>788</v>
      </c>
      <c r="EK839" s="52" t="s">
        <v>844</v>
      </c>
      <c r="EP839" s="74" t="s">
        <v>2812</v>
      </c>
      <c r="GI839" s="52" t="s">
        <v>9812</v>
      </c>
      <c r="GN839" s="51" t="s">
        <v>714</v>
      </c>
      <c r="HC839" s="51" t="s">
        <v>847</v>
      </c>
      <c r="HW839" s="52" t="s">
        <v>132</v>
      </c>
      <c r="IQ839" s="50" t="s">
        <v>845</v>
      </c>
    </row>
    <row r="840" spans="1:262" ht="112.5" thickBot="1">
      <c r="A840" s="71" t="s">
        <v>735</v>
      </c>
      <c r="B840" s="71" t="s">
        <v>2421</v>
      </c>
      <c r="C840" s="71" t="s">
        <v>717</v>
      </c>
      <c r="D840" s="71" t="s">
        <v>2422</v>
      </c>
      <c r="F840" s="69" t="s">
        <v>812</v>
      </c>
      <c r="G840" s="69" t="s">
        <v>813</v>
      </c>
      <c r="H840" s="69" t="s">
        <v>784</v>
      </c>
      <c r="I840" s="69" t="s">
        <v>814</v>
      </c>
      <c r="K840" s="52" t="s">
        <v>809</v>
      </c>
      <c r="P840" s="51" t="s">
        <v>837</v>
      </c>
      <c r="U840" s="51" t="s">
        <v>766</v>
      </c>
      <c r="AO840" s="69" t="s">
        <v>729</v>
      </c>
      <c r="AP840" s="69" t="s">
        <v>730</v>
      </c>
      <c r="AQ840" s="69" t="s">
        <v>731</v>
      </c>
      <c r="AR840" s="69" t="s">
        <v>732</v>
      </c>
      <c r="BD840" s="71" t="s">
        <v>7166</v>
      </c>
      <c r="BE840" s="71">
        <v>53.71</v>
      </c>
      <c r="BF840" s="71">
        <v>53.71</v>
      </c>
      <c r="CM840" s="74" t="s">
        <v>8561</v>
      </c>
      <c r="DQ840" s="52" t="s">
        <v>36</v>
      </c>
      <c r="DV840" s="51" t="s">
        <v>767</v>
      </c>
      <c r="EK840" s="52" t="s">
        <v>840</v>
      </c>
      <c r="GD840" s="50" t="s">
        <v>775</v>
      </c>
      <c r="GI840" s="52" t="s">
        <v>9813</v>
      </c>
      <c r="GN840" s="74" t="s">
        <v>3601</v>
      </c>
      <c r="HC840" s="50" t="s">
        <v>848</v>
      </c>
      <c r="HH840" s="51" t="s">
        <v>825</v>
      </c>
    </row>
    <row r="841" spans="1:262" ht="409.6" thickBot="1">
      <c r="A841" s="70" t="s">
        <v>735</v>
      </c>
      <c r="B841" s="70" t="s">
        <v>2423</v>
      </c>
      <c r="C841" s="70" t="s">
        <v>2424</v>
      </c>
      <c r="D841" s="70" t="s">
        <v>2425</v>
      </c>
      <c r="F841" s="70" t="s">
        <v>815</v>
      </c>
      <c r="G841" s="70" t="s">
        <v>816</v>
      </c>
      <c r="H841" s="70" t="s">
        <v>2109</v>
      </c>
      <c r="I841" s="70" t="s">
        <v>2110</v>
      </c>
      <c r="K841" s="52" t="s">
        <v>36</v>
      </c>
      <c r="P841" s="52" t="s">
        <v>842</v>
      </c>
      <c r="U841" s="52">
        <v>35700</v>
      </c>
      <c r="AF841" s="132"/>
      <c r="AJ841" s="51" t="s">
        <v>776</v>
      </c>
      <c r="AO841" s="70" t="s">
        <v>735</v>
      </c>
      <c r="AP841" s="70" t="s">
        <v>12239</v>
      </c>
      <c r="AQ841" s="70" t="s">
        <v>12240</v>
      </c>
      <c r="AR841" s="70" t="s">
        <v>12241</v>
      </c>
      <c r="BD841" s="70" t="s">
        <v>7167</v>
      </c>
      <c r="BE841" s="70">
        <v>52.01</v>
      </c>
      <c r="BF841" s="70">
        <v>52.01</v>
      </c>
      <c r="CM841" s="74" t="s">
        <v>8562</v>
      </c>
      <c r="DV841" s="52">
        <v>300000</v>
      </c>
      <c r="EA841" s="51" t="s">
        <v>789</v>
      </c>
      <c r="EK841" s="52" t="s">
        <v>841</v>
      </c>
      <c r="EP841" s="50" t="s">
        <v>848</v>
      </c>
      <c r="FE841" s="51" t="s">
        <v>781</v>
      </c>
      <c r="GI841" s="52" t="s">
        <v>9814</v>
      </c>
      <c r="HH841" s="52" t="s">
        <v>10516</v>
      </c>
      <c r="HM841" s="51" t="s">
        <v>849</v>
      </c>
      <c r="HW841" s="50" t="s">
        <v>820</v>
      </c>
      <c r="IV841" s="50" t="s">
        <v>827</v>
      </c>
      <c r="JB841" s="51" t="s">
        <v>776</v>
      </c>
    </row>
    <row r="842" spans="1:262" ht="35" thickBot="1">
      <c r="A842" s="50" t="s">
        <v>737</v>
      </c>
      <c r="F842" s="50" t="s">
        <v>818</v>
      </c>
      <c r="P842" s="52" t="s">
        <v>844</v>
      </c>
      <c r="AF842" s="133"/>
      <c r="AJ842" s="52" t="s">
        <v>777</v>
      </c>
      <c r="AO842" s="50" t="s">
        <v>737</v>
      </c>
      <c r="BD842" s="71" t="s">
        <v>7168</v>
      </c>
      <c r="BE842" s="71">
        <v>75.53</v>
      </c>
      <c r="BF842" s="71">
        <v>75.53</v>
      </c>
      <c r="CM842" s="74" t="s">
        <v>8563</v>
      </c>
      <c r="DQ842" s="50" t="s">
        <v>810</v>
      </c>
      <c r="EA842" s="52" t="s">
        <v>3849</v>
      </c>
      <c r="FJ842" s="50" t="s">
        <v>827</v>
      </c>
      <c r="FY842" s="51" t="s">
        <v>707</v>
      </c>
      <c r="GI842" s="52" t="s">
        <v>9815</v>
      </c>
      <c r="GN842" s="51" t="s">
        <v>715</v>
      </c>
      <c r="HM842" s="126"/>
      <c r="HN842" s="69" t="s">
        <v>850</v>
      </c>
      <c r="HO842" s="69" t="s">
        <v>851</v>
      </c>
      <c r="IQ842" s="50" t="s">
        <v>846</v>
      </c>
      <c r="JB842" s="52" t="s">
        <v>777</v>
      </c>
    </row>
    <row r="843" spans="1:262" ht="17" thickBot="1">
      <c r="K843" s="50" t="s">
        <v>810</v>
      </c>
      <c r="U843" s="51" t="s">
        <v>767</v>
      </c>
      <c r="AF843" s="133"/>
      <c r="AJ843" s="52" t="s">
        <v>778</v>
      </c>
      <c r="AT843" s="50" t="s">
        <v>845</v>
      </c>
      <c r="BD843" s="70" t="s">
        <v>7169</v>
      </c>
      <c r="BE843" s="70">
        <v>64.849999999999994</v>
      </c>
      <c r="BF843" s="70">
        <v>0</v>
      </c>
      <c r="CM843" s="74" t="s">
        <v>8564</v>
      </c>
      <c r="DV843" s="51" t="s">
        <v>768</v>
      </c>
      <c r="EK843" s="51" t="s">
        <v>98</v>
      </c>
      <c r="FE843" s="51" t="s">
        <v>782</v>
      </c>
      <c r="FY843" s="52" t="s">
        <v>171</v>
      </c>
      <c r="GD843" s="51" t="s">
        <v>776</v>
      </c>
      <c r="GI843" s="52" t="s">
        <v>9816</v>
      </c>
      <c r="GN843" s="52" t="s">
        <v>3603</v>
      </c>
      <c r="HC843" s="51" t="s">
        <v>849</v>
      </c>
      <c r="HH843" s="51" t="s">
        <v>826</v>
      </c>
      <c r="HM843" s="127" t="s">
        <v>101</v>
      </c>
      <c r="HN843" s="70" t="s">
        <v>4757</v>
      </c>
      <c r="HO843" s="70" t="s">
        <v>1154</v>
      </c>
      <c r="JB843" s="52" t="s">
        <v>778</v>
      </c>
    </row>
    <row r="844" spans="1:262" ht="35" thickBot="1">
      <c r="P844" s="51" t="s">
        <v>98</v>
      </c>
      <c r="U844" s="52">
        <v>35700</v>
      </c>
      <c r="AF844" s="133"/>
      <c r="AJ844" s="52" t="s">
        <v>779</v>
      </c>
      <c r="BD844" s="71" t="s">
        <v>7170</v>
      </c>
      <c r="BE844" s="71">
        <v>62.44</v>
      </c>
      <c r="BF844" s="71">
        <v>0</v>
      </c>
      <c r="CM844" s="74" t="s">
        <v>8565</v>
      </c>
      <c r="DV844" s="52" t="s">
        <v>112</v>
      </c>
      <c r="EA844" s="51" t="s">
        <v>790</v>
      </c>
      <c r="EK844" s="52" t="s">
        <v>3421</v>
      </c>
      <c r="EP844" s="51" t="s">
        <v>849</v>
      </c>
      <c r="FE844" s="52" t="s">
        <v>796</v>
      </c>
      <c r="GD844" s="52" t="s">
        <v>777</v>
      </c>
      <c r="GI844" s="52" t="s">
        <v>9817</v>
      </c>
      <c r="HC844" s="69"/>
      <c r="HD844" s="69" t="s">
        <v>850</v>
      </c>
      <c r="HE844" s="69" t="s">
        <v>851</v>
      </c>
      <c r="HH844" s="52" t="s">
        <v>10517</v>
      </c>
      <c r="HW844" s="51" t="s">
        <v>821</v>
      </c>
      <c r="IV844" s="51" t="s">
        <v>828</v>
      </c>
      <c r="JB844" s="52" t="s">
        <v>779</v>
      </c>
    </row>
    <row r="845" spans="1:262" ht="35" thickBot="1">
      <c r="A845" s="50" t="s">
        <v>738</v>
      </c>
      <c r="F845" s="51" t="s">
        <v>819</v>
      </c>
      <c r="AO845" s="50" t="s">
        <v>738</v>
      </c>
      <c r="BD845" s="70" t="s">
        <v>7171</v>
      </c>
      <c r="BE845" s="70">
        <v>136.05000000000001</v>
      </c>
      <c r="BF845" s="70">
        <v>0</v>
      </c>
      <c r="CM845" s="74" t="s">
        <v>8454</v>
      </c>
      <c r="DQ845" s="51" t="s">
        <v>811</v>
      </c>
      <c r="EA845" s="52" t="s">
        <v>3850</v>
      </c>
      <c r="EP845" s="69"/>
      <c r="EQ845" s="69" t="s">
        <v>850</v>
      </c>
      <c r="ER845" s="69" t="s">
        <v>851</v>
      </c>
      <c r="FJ845" s="51" t="s">
        <v>828</v>
      </c>
      <c r="FY845" s="51" t="s">
        <v>708</v>
      </c>
      <c r="GD845" s="52" t="s">
        <v>778</v>
      </c>
      <c r="GI845" s="52" t="s">
        <v>9818</v>
      </c>
      <c r="GN845" s="51" t="s">
        <v>716</v>
      </c>
      <c r="HC845" s="72" t="s">
        <v>101</v>
      </c>
      <c r="HD845" s="70" t="s">
        <v>10383</v>
      </c>
      <c r="HE845" s="70" t="s">
        <v>2817</v>
      </c>
      <c r="IQ845" s="51" t="s">
        <v>847</v>
      </c>
      <c r="IV845" s="52" t="s">
        <v>11256</v>
      </c>
    </row>
    <row r="846" spans="1:262" ht="35" thickBot="1">
      <c r="F846" s="52" t="s">
        <v>132</v>
      </c>
      <c r="K846" s="51" t="s">
        <v>811</v>
      </c>
      <c r="U846" s="51" t="s">
        <v>768</v>
      </c>
      <c r="AF846" s="131"/>
      <c r="AJ846" s="50" t="s">
        <v>780</v>
      </c>
      <c r="AT846" s="50" t="s">
        <v>846</v>
      </c>
      <c r="BD846" s="71" t="s">
        <v>7172</v>
      </c>
      <c r="BE846" s="71">
        <v>4.54</v>
      </c>
      <c r="BF846" s="71">
        <v>5.17</v>
      </c>
      <c r="CM846" s="74" t="s">
        <v>8566</v>
      </c>
      <c r="DQ846" s="69" t="s">
        <v>812</v>
      </c>
      <c r="DR846" s="69" t="s">
        <v>813</v>
      </c>
      <c r="DS846" s="69" t="s">
        <v>784</v>
      </c>
      <c r="DT846" s="69" t="s">
        <v>814</v>
      </c>
      <c r="DV846" s="51" t="s">
        <v>769</v>
      </c>
      <c r="EP846" s="72" t="s">
        <v>101</v>
      </c>
      <c r="EQ846" s="70" t="s">
        <v>2813</v>
      </c>
      <c r="ER846" s="70" t="s">
        <v>1158</v>
      </c>
      <c r="FE846" s="51" t="s">
        <v>784</v>
      </c>
      <c r="FJ846" s="52" t="s">
        <v>9196</v>
      </c>
      <c r="FY846" s="52" t="s">
        <v>171</v>
      </c>
      <c r="GI846" s="52" t="s">
        <v>9819</v>
      </c>
      <c r="GN846" s="52" t="s">
        <v>717</v>
      </c>
      <c r="HW846" s="51" t="s">
        <v>822</v>
      </c>
      <c r="IQ846" s="50" t="s">
        <v>848</v>
      </c>
      <c r="JB846" s="50" t="s">
        <v>780</v>
      </c>
    </row>
    <row r="847" spans="1:262" ht="232.5" thickBot="1">
      <c r="K847" s="126" t="s">
        <v>812</v>
      </c>
      <c r="L847" s="69" t="s">
        <v>813</v>
      </c>
      <c r="M847" s="69" t="s">
        <v>784</v>
      </c>
      <c r="N847" s="69" t="s">
        <v>814</v>
      </c>
      <c r="U847" s="52" t="s">
        <v>132</v>
      </c>
      <c r="BD847" s="70" t="s">
        <v>7173</v>
      </c>
      <c r="BE847" s="70">
        <v>4.5</v>
      </c>
      <c r="BF847" s="70">
        <v>5.12</v>
      </c>
      <c r="CM847" s="74" t="s">
        <v>8567</v>
      </c>
      <c r="DQ847" s="70" t="s">
        <v>1359</v>
      </c>
      <c r="DR847" s="70" t="s">
        <v>1360</v>
      </c>
      <c r="DS847" s="70" t="s">
        <v>1361</v>
      </c>
      <c r="DT847" s="70" t="s">
        <v>1362</v>
      </c>
      <c r="DV847" s="52" t="s">
        <v>1639</v>
      </c>
      <c r="EA847" s="51" t="s">
        <v>98</v>
      </c>
      <c r="FE847" s="52" t="s">
        <v>797</v>
      </c>
      <c r="GD847" s="50" t="s">
        <v>780</v>
      </c>
      <c r="HW847" s="52" t="s">
        <v>3062</v>
      </c>
      <c r="IV847" s="50" t="s">
        <v>829</v>
      </c>
    </row>
    <row r="848" spans="1:262" ht="409.6" thickBot="1">
      <c r="A848" s="51" t="s">
        <v>739</v>
      </c>
      <c r="F848" s="50" t="s">
        <v>820</v>
      </c>
      <c r="K848" s="128" t="s">
        <v>1359</v>
      </c>
      <c r="L848" s="70" t="s">
        <v>1360</v>
      </c>
      <c r="M848" s="70" t="s">
        <v>3010</v>
      </c>
      <c r="N848" s="70" t="s">
        <v>3011</v>
      </c>
      <c r="P848" s="51" t="s">
        <v>831</v>
      </c>
      <c r="AO848" s="51" t="s">
        <v>739</v>
      </c>
      <c r="BD848" s="71" t="s">
        <v>7174</v>
      </c>
      <c r="BE848" s="71">
        <v>22.84</v>
      </c>
      <c r="BF848" s="71">
        <v>26</v>
      </c>
      <c r="DQ848" s="71" t="s">
        <v>815</v>
      </c>
      <c r="DR848" s="71" t="s">
        <v>816</v>
      </c>
      <c r="DS848" s="71" t="s">
        <v>1363</v>
      </c>
      <c r="DT848" s="71" t="s">
        <v>1364</v>
      </c>
      <c r="EK848" s="50" t="s">
        <v>845</v>
      </c>
      <c r="FJ848" s="50" t="s">
        <v>829</v>
      </c>
      <c r="FY848" s="51" t="s">
        <v>710</v>
      </c>
      <c r="GI848" s="50" t="s">
        <v>827</v>
      </c>
      <c r="GN848" s="51" t="s">
        <v>718</v>
      </c>
      <c r="HH848" s="50" t="s">
        <v>827</v>
      </c>
    </row>
    <row r="849" spans="1:262" ht="360.5" thickBot="1">
      <c r="A849" s="52" t="s">
        <v>132</v>
      </c>
      <c r="K849" s="129" t="s">
        <v>815</v>
      </c>
      <c r="L849" s="71" t="s">
        <v>1360</v>
      </c>
      <c r="M849" s="71" t="s">
        <v>3012</v>
      </c>
      <c r="N849" s="71" t="s">
        <v>3013</v>
      </c>
      <c r="P849" s="52" t="s">
        <v>1394</v>
      </c>
      <c r="U849" s="51" t="s">
        <v>769</v>
      </c>
      <c r="AF849" s="132"/>
      <c r="AJ849" s="51" t="s">
        <v>781</v>
      </c>
      <c r="AO849" s="52" t="s">
        <v>1354</v>
      </c>
      <c r="AT849" s="51" t="s">
        <v>847</v>
      </c>
      <c r="BD849" s="70" t="s">
        <v>7175</v>
      </c>
      <c r="BE849" s="70">
        <v>4.01</v>
      </c>
      <c r="BF849" s="70">
        <v>4.5599999999999996</v>
      </c>
      <c r="CM849" s="50" t="s">
        <v>848</v>
      </c>
      <c r="DQ849" s="70" t="s">
        <v>815</v>
      </c>
      <c r="DR849" s="70" t="s">
        <v>816</v>
      </c>
      <c r="DS849" s="70" t="s">
        <v>1365</v>
      </c>
      <c r="DT849" s="70" t="s">
        <v>1366</v>
      </c>
      <c r="FE849" s="51" t="s">
        <v>786</v>
      </c>
      <c r="FY849" s="52" t="s">
        <v>171</v>
      </c>
      <c r="GN849" s="52">
        <v>100</v>
      </c>
      <c r="HW849" s="51" t="s">
        <v>823</v>
      </c>
      <c r="IQ849" s="51" t="s">
        <v>849</v>
      </c>
      <c r="JB849" s="51" t="s">
        <v>781</v>
      </c>
    </row>
    <row r="850" spans="1:262" ht="409.6" thickBot="1">
      <c r="K850" s="128" t="s">
        <v>3014</v>
      </c>
      <c r="L850" s="70" t="s">
        <v>816</v>
      </c>
      <c r="M850" s="70" t="s">
        <v>3015</v>
      </c>
      <c r="N850" s="70" t="s">
        <v>3016</v>
      </c>
      <c r="U850" s="52" t="s">
        <v>770</v>
      </c>
      <c r="AT850" s="52" t="s">
        <v>6473</v>
      </c>
      <c r="BD850" s="71" t="s">
        <v>7176</v>
      </c>
      <c r="BE850" s="71">
        <v>0</v>
      </c>
      <c r="BF850" s="71">
        <v>0</v>
      </c>
      <c r="DQ850" s="71" t="s">
        <v>815</v>
      </c>
      <c r="DR850" s="71" t="s">
        <v>816</v>
      </c>
      <c r="DS850" s="71" t="s">
        <v>1367</v>
      </c>
      <c r="DT850" s="71" t="s">
        <v>1368</v>
      </c>
      <c r="FE850" s="52">
        <v>33.200000000000003</v>
      </c>
      <c r="GD850" s="51" t="s">
        <v>781</v>
      </c>
      <c r="HW850" s="52" t="s">
        <v>824</v>
      </c>
      <c r="IQ850" s="69"/>
      <c r="IR850" s="69" t="s">
        <v>850</v>
      </c>
      <c r="IS850" s="69" t="s">
        <v>851</v>
      </c>
      <c r="IV850" s="51" t="s">
        <v>830</v>
      </c>
    </row>
    <row r="851" spans="1:262" ht="120.5" thickBot="1">
      <c r="A851" s="50" t="s">
        <v>740</v>
      </c>
      <c r="F851" s="51" t="s">
        <v>821</v>
      </c>
      <c r="K851" s="50" t="s">
        <v>818</v>
      </c>
      <c r="P851" s="51" t="s">
        <v>833</v>
      </c>
      <c r="AF851" s="132"/>
      <c r="AJ851" s="51" t="s">
        <v>782</v>
      </c>
      <c r="AO851" s="50" t="s">
        <v>755</v>
      </c>
      <c r="BD851" s="70" t="s">
        <v>7177</v>
      </c>
      <c r="BE851" s="70">
        <v>857.74</v>
      </c>
      <c r="BF851" s="70">
        <v>7.24</v>
      </c>
      <c r="DQ851" s="70" t="s">
        <v>815</v>
      </c>
      <c r="DR851" s="70" t="s">
        <v>817</v>
      </c>
      <c r="DS851" s="70" t="s">
        <v>1369</v>
      </c>
      <c r="DT851" s="70" t="s">
        <v>1370</v>
      </c>
      <c r="DV851" s="50" t="s">
        <v>771</v>
      </c>
      <c r="EA851" s="51" t="s">
        <v>782</v>
      </c>
      <c r="EK851" s="50" t="s">
        <v>846</v>
      </c>
      <c r="FJ851" s="51" t="s">
        <v>830</v>
      </c>
      <c r="FY851" s="51" t="s">
        <v>712</v>
      </c>
      <c r="GI851" s="51" t="s">
        <v>828</v>
      </c>
      <c r="HH851" s="51" t="s">
        <v>828</v>
      </c>
      <c r="IQ851" s="72" t="s">
        <v>101</v>
      </c>
      <c r="IR851" s="70" t="s">
        <v>11095</v>
      </c>
      <c r="IS851" s="70" t="s">
        <v>1158</v>
      </c>
      <c r="JB851" s="51" t="s">
        <v>782</v>
      </c>
    </row>
    <row r="852" spans="1:262" ht="88.5" thickBot="1">
      <c r="P852" s="52" t="s">
        <v>711</v>
      </c>
      <c r="AF852" s="133"/>
      <c r="AJ852" s="52" t="s">
        <v>783</v>
      </c>
      <c r="AT852" s="50" t="s">
        <v>848</v>
      </c>
      <c r="BD852" s="71" t="s">
        <v>7178</v>
      </c>
      <c r="BE852" s="71">
        <v>286.23</v>
      </c>
      <c r="BF852" s="71">
        <v>0</v>
      </c>
      <c r="CM852" s="51" t="s">
        <v>849</v>
      </c>
      <c r="DQ852" s="71" t="s">
        <v>815</v>
      </c>
      <c r="DR852" s="71" t="s">
        <v>817</v>
      </c>
      <c r="DS852" s="71" t="s">
        <v>1371</v>
      </c>
      <c r="DT852" s="71" t="s">
        <v>1372</v>
      </c>
      <c r="EA852" s="52" t="s">
        <v>794</v>
      </c>
      <c r="FE852" s="51" t="s">
        <v>787</v>
      </c>
      <c r="FY852" s="52" t="s">
        <v>171</v>
      </c>
      <c r="GD852" s="51" t="s">
        <v>782</v>
      </c>
      <c r="GI852" s="52" t="s">
        <v>9820</v>
      </c>
      <c r="HH852" s="52" t="s">
        <v>10518</v>
      </c>
      <c r="HW852" s="51" t="s">
        <v>825</v>
      </c>
      <c r="IV852" s="51" t="s">
        <v>831</v>
      </c>
      <c r="JB852" s="52" t="s">
        <v>783</v>
      </c>
    </row>
    <row r="853" spans="1:262" ht="35" thickBot="1">
      <c r="F853" s="51" t="s">
        <v>822</v>
      </c>
      <c r="BD853" s="70" t="s">
        <v>7179</v>
      </c>
      <c r="BE853" s="70">
        <v>26.84</v>
      </c>
      <c r="BF853" s="70">
        <v>30.55</v>
      </c>
      <c r="CM853" s="69"/>
      <c r="CN853" s="69" t="s">
        <v>850</v>
      </c>
      <c r="CO853" s="69" t="s">
        <v>851</v>
      </c>
      <c r="DQ853" s="50" t="s">
        <v>818</v>
      </c>
      <c r="FE853" s="52">
        <v>98.2</v>
      </c>
      <c r="FJ853" s="51" t="s">
        <v>831</v>
      </c>
      <c r="GD853" s="52" t="s">
        <v>794</v>
      </c>
      <c r="GI853" s="52" t="s">
        <v>9821</v>
      </c>
      <c r="GN853" s="50" t="s">
        <v>721</v>
      </c>
      <c r="HH853" s="52" t="s">
        <v>10519</v>
      </c>
      <c r="HW853" s="52" t="s">
        <v>5808</v>
      </c>
      <c r="IV853" s="52" t="s">
        <v>832</v>
      </c>
    </row>
    <row r="854" spans="1:262" ht="24.5" thickBot="1">
      <c r="A854" s="51" t="s">
        <v>741</v>
      </c>
      <c r="F854" s="52" t="s">
        <v>2111</v>
      </c>
      <c r="K854" s="51" t="s">
        <v>819</v>
      </c>
      <c r="P854" s="51" t="s">
        <v>835</v>
      </c>
      <c r="U854" s="51" t="s">
        <v>759</v>
      </c>
      <c r="AF854" s="132"/>
      <c r="AJ854" s="51" t="s">
        <v>784</v>
      </c>
      <c r="AO854" s="51" t="s">
        <v>756</v>
      </c>
      <c r="BD854" s="71" t="s">
        <v>7180</v>
      </c>
      <c r="BE854" s="71">
        <v>78.55</v>
      </c>
      <c r="BF854" s="71">
        <v>0</v>
      </c>
      <c r="CM854" s="72" t="s">
        <v>101</v>
      </c>
      <c r="CN854" s="70" t="s">
        <v>8568</v>
      </c>
      <c r="CO854" s="70" t="s">
        <v>891</v>
      </c>
      <c r="DV854" s="51" t="s">
        <v>772</v>
      </c>
      <c r="EA854" s="51" t="s">
        <v>784</v>
      </c>
      <c r="EK854" s="51" t="s">
        <v>847</v>
      </c>
      <c r="FJ854" s="52" t="s">
        <v>832</v>
      </c>
      <c r="FY854" s="51" t="s">
        <v>714</v>
      </c>
      <c r="GI854" s="52"/>
      <c r="HH854" s="52" t="s">
        <v>10520</v>
      </c>
      <c r="JB854" s="51" t="s">
        <v>784</v>
      </c>
    </row>
    <row r="855" spans="1:262" ht="16.5" thickBot="1">
      <c r="A855" s="52" t="s">
        <v>2426</v>
      </c>
      <c r="K855" s="52" t="s">
        <v>132</v>
      </c>
      <c r="P855" s="74" t="s">
        <v>4377</v>
      </c>
      <c r="U855" s="52" t="s">
        <v>760</v>
      </c>
      <c r="AF855" s="133"/>
      <c r="AJ855" s="52" t="s">
        <v>793</v>
      </c>
      <c r="AO855" s="52" t="s">
        <v>112</v>
      </c>
      <c r="AT855" s="51" t="s">
        <v>849</v>
      </c>
      <c r="BD855" s="70" t="s">
        <v>7181</v>
      </c>
      <c r="BE855" s="70">
        <v>50.98</v>
      </c>
      <c r="BF855" s="70">
        <v>58.03</v>
      </c>
      <c r="DV855" s="52" t="s">
        <v>132</v>
      </c>
      <c r="EA855" s="52" t="s">
        <v>795</v>
      </c>
      <c r="FE855" s="51" t="s">
        <v>788</v>
      </c>
      <c r="GD855" s="51" t="s">
        <v>784</v>
      </c>
      <c r="HH855" s="52" t="s">
        <v>10521</v>
      </c>
      <c r="HW855" s="51" t="s">
        <v>826</v>
      </c>
      <c r="IV855" s="51" t="s">
        <v>833</v>
      </c>
      <c r="JB855" s="52" t="s">
        <v>785</v>
      </c>
    </row>
    <row r="856" spans="1:262" ht="35" thickBot="1">
      <c r="A856" s="52" t="s">
        <v>2427</v>
      </c>
      <c r="F856" s="51" t="s">
        <v>823</v>
      </c>
      <c r="P856" s="74" t="s">
        <v>4378</v>
      </c>
      <c r="AJ856" s="52" t="s">
        <v>785</v>
      </c>
      <c r="AT856" s="69"/>
      <c r="AU856" s="69" t="s">
        <v>850</v>
      </c>
      <c r="AV856" s="69" t="s">
        <v>851</v>
      </c>
      <c r="BD856" s="71" t="s">
        <v>7182</v>
      </c>
      <c r="BE856" s="71">
        <v>29.19</v>
      </c>
      <c r="BF856" s="71">
        <v>33.229999999999997</v>
      </c>
      <c r="DQ856" s="51" t="s">
        <v>819</v>
      </c>
      <c r="EK856" s="50" t="s">
        <v>848</v>
      </c>
      <c r="FE856" s="52">
        <v>100</v>
      </c>
      <c r="FJ856" s="51" t="s">
        <v>833</v>
      </c>
      <c r="FY856" s="51" t="s">
        <v>715</v>
      </c>
      <c r="GD856" s="52" t="s">
        <v>2090</v>
      </c>
      <c r="GI856" s="50" t="s">
        <v>829</v>
      </c>
      <c r="GN856" s="51" t="s">
        <v>722</v>
      </c>
      <c r="HW856" s="52" t="s">
        <v>5809</v>
      </c>
      <c r="IV856" s="52" t="s">
        <v>834</v>
      </c>
    </row>
    <row r="857" spans="1:262" ht="17" thickBot="1">
      <c r="F857" s="52" t="s">
        <v>824</v>
      </c>
      <c r="K857" s="50" t="s">
        <v>820</v>
      </c>
      <c r="P857" s="74" t="s">
        <v>4379</v>
      </c>
      <c r="U857" s="51" t="s">
        <v>761</v>
      </c>
      <c r="AF857" s="132"/>
      <c r="AJ857" s="52" t="s">
        <v>1813</v>
      </c>
      <c r="AO857" s="50" t="s">
        <v>771</v>
      </c>
      <c r="AT857" s="72" t="s">
        <v>101</v>
      </c>
      <c r="AU857" s="70" t="s">
        <v>6474</v>
      </c>
      <c r="AV857" s="70" t="s">
        <v>891</v>
      </c>
      <c r="BD857" s="70" t="s">
        <v>7183</v>
      </c>
      <c r="BE857" s="70">
        <v>0.4</v>
      </c>
      <c r="BF857" s="70">
        <v>0</v>
      </c>
      <c r="DQ857" s="52" t="s">
        <v>132</v>
      </c>
      <c r="DV857" s="50" t="s">
        <v>1640</v>
      </c>
      <c r="EA857" s="51" t="s">
        <v>786</v>
      </c>
      <c r="FJ857" s="52" t="s">
        <v>834</v>
      </c>
      <c r="GD857" s="52" t="s">
        <v>795</v>
      </c>
      <c r="HH857" s="50" t="s">
        <v>829</v>
      </c>
      <c r="JB857" s="51" t="s">
        <v>786</v>
      </c>
    </row>
    <row r="858" spans="1:262" ht="17" thickBot="1">
      <c r="A858" s="50" t="s">
        <v>743</v>
      </c>
      <c r="P858" s="74" t="s">
        <v>4380</v>
      </c>
      <c r="U858" s="52" t="s">
        <v>2438</v>
      </c>
      <c r="AF858" s="133"/>
      <c r="BD858" s="71" t="s">
        <v>7184</v>
      </c>
      <c r="BE858" s="71">
        <v>6.34</v>
      </c>
      <c r="BF858" s="71">
        <v>24.98</v>
      </c>
      <c r="FE858" s="51" t="s">
        <v>789</v>
      </c>
      <c r="FY858" s="51" t="s">
        <v>716</v>
      </c>
      <c r="GN858" s="51" t="s">
        <v>707</v>
      </c>
      <c r="IV858" s="51" t="s">
        <v>835</v>
      </c>
      <c r="JB858" s="52">
        <v>100</v>
      </c>
    </row>
    <row r="859" spans="1:262" ht="17" thickBot="1">
      <c r="F859" s="51" t="s">
        <v>825</v>
      </c>
      <c r="P859" s="74" t="s">
        <v>4381</v>
      </c>
      <c r="AJ859" s="51" t="s">
        <v>786</v>
      </c>
      <c r="BD859" s="70" t="s">
        <v>7185</v>
      </c>
      <c r="BE859" s="70">
        <v>2.4300000000000002</v>
      </c>
      <c r="BF859" s="70">
        <v>88.89</v>
      </c>
      <c r="DQ859" s="50" t="s">
        <v>820</v>
      </c>
      <c r="EA859" s="51" t="s">
        <v>787</v>
      </c>
      <c r="EK859" s="51" t="s">
        <v>849</v>
      </c>
      <c r="FE859" s="52" t="s">
        <v>4524</v>
      </c>
      <c r="FJ859" s="51" t="s">
        <v>835</v>
      </c>
      <c r="FY859" s="52" t="s">
        <v>171</v>
      </c>
      <c r="GD859" s="51" t="s">
        <v>786</v>
      </c>
      <c r="GI859" s="51" t="s">
        <v>830</v>
      </c>
      <c r="GN859" s="52" t="s">
        <v>3384</v>
      </c>
      <c r="IV859" s="74" t="s">
        <v>11257</v>
      </c>
    </row>
    <row r="860" spans="1:262" ht="35" thickBot="1">
      <c r="F860" s="52" t="s">
        <v>2112</v>
      </c>
      <c r="K860" s="51" t="s">
        <v>821</v>
      </c>
      <c r="P860" s="74" t="s">
        <v>4382</v>
      </c>
      <c r="U860" s="51" t="s">
        <v>763</v>
      </c>
      <c r="AF860" s="132"/>
      <c r="AJ860" s="52">
        <v>4</v>
      </c>
      <c r="AO860" s="51" t="s">
        <v>772</v>
      </c>
      <c r="BD860" s="71" t="s">
        <v>7186</v>
      </c>
      <c r="BE860" s="71">
        <v>1.31</v>
      </c>
      <c r="BF860" s="71">
        <v>0</v>
      </c>
      <c r="DV860" s="51" t="s">
        <v>1641</v>
      </c>
      <c r="EK860" s="126"/>
      <c r="EL860" s="69" t="s">
        <v>850</v>
      </c>
      <c r="EM860" s="69" t="s">
        <v>851</v>
      </c>
      <c r="FJ860" s="74" t="s">
        <v>9197</v>
      </c>
      <c r="GD860" s="52">
        <v>4</v>
      </c>
      <c r="HH860" s="51" t="s">
        <v>830</v>
      </c>
      <c r="HW860" s="51" t="s">
        <v>822</v>
      </c>
      <c r="JB860" s="51" t="s">
        <v>787</v>
      </c>
    </row>
    <row r="861" spans="1:262" ht="24.5" thickBot="1">
      <c r="A861" s="51" t="s">
        <v>744</v>
      </c>
      <c r="U861" s="52" t="s">
        <v>5459</v>
      </c>
      <c r="AF861" s="133"/>
      <c r="AO861" s="52" t="s">
        <v>132</v>
      </c>
      <c r="BD861" s="70" t="s">
        <v>7187</v>
      </c>
      <c r="BE861" s="70">
        <v>2.04</v>
      </c>
      <c r="BF861" s="70">
        <v>0</v>
      </c>
      <c r="EA861" s="51" t="s">
        <v>788</v>
      </c>
      <c r="EK861" s="127" t="s">
        <v>101</v>
      </c>
      <c r="EL861" s="70" t="s">
        <v>3422</v>
      </c>
      <c r="EM861" s="70" t="s">
        <v>1158</v>
      </c>
      <c r="FE861" s="51" t="s">
        <v>790</v>
      </c>
      <c r="FY861" s="51" t="s">
        <v>718</v>
      </c>
      <c r="GI861" s="51" t="s">
        <v>831</v>
      </c>
      <c r="GN861" s="51" t="s">
        <v>708</v>
      </c>
      <c r="HW861" s="52" t="s">
        <v>5810</v>
      </c>
      <c r="IV861" s="51" t="s">
        <v>836</v>
      </c>
      <c r="JB861" s="52">
        <v>100</v>
      </c>
    </row>
    <row r="862" spans="1:262" ht="16.5" thickBot="1">
      <c r="F862" s="51" t="s">
        <v>826</v>
      </c>
      <c r="K862" s="51" t="s">
        <v>822</v>
      </c>
      <c r="P862" s="51" t="s">
        <v>836</v>
      </c>
      <c r="AJ862" s="51" t="s">
        <v>787</v>
      </c>
      <c r="BD862" s="71" t="s">
        <v>7188</v>
      </c>
      <c r="BE862" s="71">
        <v>0.05</v>
      </c>
      <c r="BF862" s="71">
        <v>0</v>
      </c>
      <c r="DQ862" s="51" t="s">
        <v>821</v>
      </c>
      <c r="DV862" s="51" t="s">
        <v>1642</v>
      </c>
      <c r="FE862" s="52" t="s">
        <v>4525</v>
      </c>
      <c r="FJ862" s="51" t="s">
        <v>836</v>
      </c>
      <c r="GD862" s="51" t="s">
        <v>787</v>
      </c>
      <c r="GI862" s="52" t="s">
        <v>843</v>
      </c>
      <c r="GN862" s="52" t="s">
        <v>709</v>
      </c>
      <c r="HH862" s="51" t="s">
        <v>831</v>
      </c>
      <c r="IV862" s="52" t="s">
        <v>11258</v>
      </c>
    </row>
    <row r="863" spans="1:262" ht="24.5" thickBot="1">
      <c r="A863" s="51" t="s">
        <v>2426</v>
      </c>
      <c r="F863" s="52" t="s">
        <v>2113</v>
      </c>
      <c r="K863" s="52" t="s">
        <v>3017</v>
      </c>
      <c r="P863" s="52" t="s">
        <v>4383</v>
      </c>
      <c r="U863" s="51" t="s">
        <v>764</v>
      </c>
      <c r="AF863" s="132"/>
      <c r="AJ863" s="52">
        <v>22</v>
      </c>
      <c r="AO863" s="50" t="s">
        <v>1640</v>
      </c>
      <c r="BD863" s="70" t="s">
        <v>7189</v>
      </c>
      <c r="BE863" s="70">
        <v>0</v>
      </c>
      <c r="BF863" s="70">
        <v>0</v>
      </c>
      <c r="DV863" s="52" t="s">
        <v>1643</v>
      </c>
      <c r="EA863" s="51" t="s">
        <v>789</v>
      </c>
      <c r="FJ863" s="52" t="s">
        <v>9198</v>
      </c>
      <c r="GD863" s="52">
        <v>52</v>
      </c>
      <c r="HH863" s="52" t="s">
        <v>843</v>
      </c>
      <c r="HW863" s="51" t="s">
        <v>823</v>
      </c>
      <c r="JB863" s="51" t="s">
        <v>788</v>
      </c>
    </row>
    <row r="864" spans="1:262" ht="16.5" thickBot="1">
      <c r="U864" s="52" t="s">
        <v>2437</v>
      </c>
      <c r="AF864" s="133"/>
      <c r="BD864" s="71" t="s">
        <v>7190</v>
      </c>
      <c r="BE864" s="71">
        <v>332.87</v>
      </c>
      <c r="BF864" s="71">
        <v>332.87</v>
      </c>
      <c r="DQ864" s="51" t="s">
        <v>822</v>
      </c>
      <c r="DV864" s="52" t="s">
        <v>1644</v>
      </c>
      <c r="EA864" s="52" t="s">
        <v>3851</v>
      </c>
      <c r="FE864" s="51" t="s">
        <v>98</v>
      </c>
      <c r="GI864" s="51" t="s">
        <v>833</v>
      </c>
      <c r="GN864" s="51" t="s">
        <v>710</v>
      </c>
      <c r="HW864" s="52" t="s">
        <v>824</v>
      </c>
      <c r="IV864" s="51" t="s">
        <v>837</v>
      </c>
      <c r="JB864" s="52">
        <v>0</v>
      </c>
    </row>
    <row r="865" spans="1:262" ht="16.5" thickBot="1">
      <c r="A865" s="51" t="s">
        <v>745</v>
      </c>
      <c r="K865" s="51" t="s">
        <v>823</v>
      </c>
      <c r="P865" s="51" t="s">
        <v>837</v>
      </c>
      <c r="AJ865" s="51" t="s">
        <v>788</v>
      </c>
      <c r="BD865" s="70" t="s">
        <v>7191</v>
      </c>
      <c r="BE865" s="70">
        <v>1134.19</v>
      </c>
      <c r="BF865" s="70">
        <v>1308.81</v>
      </c>
      <c r="DQ865" s="52" t="s">
        <v>1373</v>
      </c>
      <c r="DV865" s="52" t="s">
        <v>1645</v>
      </c>
      <c r="FJ865" s="51" t="s">
        <v>837</v>
      </c>
      <c r="FY865" s="51" t="s">
        <v>707</v>
      </c>
      <c r="GD865" s="51" t="s">
        <v>788</v>
      </c>
      <c r="GI865" s="52" t="s">
        <v>711</v>
      </c>
      <c r="GN865" s="52" t="s">
        <v>711</v>
      </c>
      <c r="HH865" s="51" t="s">
        <v>833</v>
      </c>
      <c r="IV865" s="52" t="s">
        <v>842</v>
      </c>
    </row>
    <row r="866" spans="1:262" ht="16.5" thickBot="1">
      <c r="A866" s="52">
        <v>1</v>
      </c>
      <c r="K866" s="52" t="s">
        <v>3018</v>
      </c>
      <c r="P866" s="52" t="s">
        <v>842</v>
      </c>
      <c r="U866" s="51" t="s">
        <v>766</v>
      </c>
      <c r="AF866" s="132"/>
      <c r="AJ866" s="52">
        <v>15</v>
      </c>
      <c r="AO866" s="51" t="s">
        <v>1641</v>
      </c>
      <c r="BD866" s="71" t="s">
        <v>7192</v>
      </c>
      <c r="BE866" s="71">
        <v>2461.14</v>
      </c>
      <c r="BF866" s="71">
        <v>2715.69</v>
      </c>
      <c r="DV866" s="52" t="s">
        <v>1646</v>
      </c>
      <c r="EA866" s="51" t="s">
        <v>790</v>
      </c>
      <c r="FJ866" s="52" t="s">
        <v>839</v>
      </c>
      <c r="FY866" s="52" t="s">
        <v>171</v>
      </c>
      <c r="GD866" s="52">
        <v>6</v>
      </c>
      <c r="HH866" s="52" t="s">
        <v>711</v>
      </c>
      <c r="HW866" s="51" t="s">
        <v>825</v>
      </c>
      <c r="IV866" s="52" t="s">
        <v>838</v>
      </c>
      <c r="JB866" s="51" t="s">
        <v>789</v>
      </c>
    </row>
    <row r="867" spans="1:262" ht="16.5" thickBot="1">
      <c r="F867" s="51" t="s">
        <v>822</v>
      </c>
      <c r="P867" s="52" t="s">
        <v>838</v>
      </c>
      <c r="U867" s="52">
        <v>100000</v>
      </c>
      <c r="AF867" s="133"/>
      <c r="BD867" s="70" t="s">
        <v>7193</v>
      </c>
      <c r="BE867" s="70">
        <v>1710.76</v>
      </c>
      <c r="BF867" s="70">
        <v>1873.98</v>
      </c>
      <c r="DQ867" s="51" t="s">
        <v>823</v>
      </c>
      <c r="DV867" s="52" t="s">
        <v>1647</v>
      </c>
      <c r="EA867" s="52" t="s">
        <v>3852</v>
      </c>
      <c r="FJ867" s="52" t="s">
        <v>840</v>
      </c>
      <c r="GI867" s="51" t="s">
        <v>835</v>
      </c>
      <c r="GN867" s="51" t="s">
        <v>714</v>
      </c>
      <c r="HW867" s="52" t="s">
        <v>5811</v>
      </c>
      <c r="IV867" s="52" t="s">
        <v>844</v>
      </c>
      <c r="JB867" s="52" t="s">
        <v>11983</v>
      </c>
    </row>
    <row r="868" spans="1:262" ht="17" thickBot="1">
      <c r="A868" s="51" t="s">
        <v>746</v>
      </c>
      <c r="F868" s="52" t="s">
        <v>2114</v>
      </c>
      <c r="K868" s="51" t="s">
        <v>825</v>
      </c>
      <c r="P868" s="52" t="s">
        <v>844</v>
      </c>
      <c r="AJ868" s="51" t="s">
        <v>789</v>
      </c>
      <c r="AO868" s="51" t="s">
        <v>1642</v>
      </c>
      <c r="BD868" s="71" t="s">
        <v>7194</v>
      </c>
      <c r="BE868" s="71">
        <v>229.79</v>
      </c>
      <c r="BF868" s="71">
        <v>251.65</v>
      </c>
      <c r="DQ868" s="52" t="s">
        <v>824</v>
      </c>
      <c r="DV868" s="52" t="s">
        <v>1648</v>
      </c>
      <c r="FE868" s="50" t="s">
        <v>798</v>
      </c>
      <c r="FY868" s="51" t="s">
        <v>708</v>
      </c>
      <c r="GD868" s="51" t="s">
        <v>789</v>
      </c>
      <c r="GI868" s="74" t="s">
        <v>9822</v>
      </c>
      <c r="GN868" s="74" t="s">
        <v>3601</v>
      </c>
      <c r="HH868" s="51" t="s">
        <v>835</v>
      </c>
      <c r="IV868" s="52" t="s">
        <v>839</v>
      </c>
    </row>
    <row r="869" spans="1:262" ht="16.5" thickBot="1">
      <c r="A869" s="52" t="s">
        <v>95</v>
      </c>
      <c r="K869" s="52" t="s">
        <v>3019</v>
      </c>
      <c r="P869" s="52" t="s">
        <v>839</v>
      </c>
      <c r="U869" s="51" t="s">
        <v>767</v>
      </c>
      <c r="AF869" s="132"/>
      <c r="AJ869" s="52" t="s">
        <v>6232</v>
      </c>
      <c r="AO869" s="52" t="s">
        <v>1645</v>
      </c>
      <c r="BD869" s="70" t="s">
        <v>7195</v>
      </c>
      <c r="BE869" s="70">
        <v>192.96</v>
      </c>
      <c r="BF869" s="70">
        <v>192.96</v>
      </c>
      <c r="EA869" s="51" t="s">
        <v>98</v>
      </c>
      <c r="FJ869" s="51" t="s">
        <v>98</v>
      </c>
      <c r="FY869" s="52" t="s">
        <v>171</v>
      </c>
      <c r="GD869" s="52" t="s">
        <v>5648</v>
      </c>
      <c r="HH869" s="74" t="s">
        <v>10522</v>
      </c>
      <c r="HW869" s="51" t="s">
        <v>826</v>
      </c>
      <c r="IV869" s="52" t="s">
        <v>840</v>
      </c>
      <c r="JB869" s="51" t="s">
        <v>790</v>
      </c>
    </row>
    <row r="870" spans="1:262" ht="16.5" thickBot="1">
      <c r="F870" s="51" t="s">
        <v>823</v>
      </c>
      <c r="P870" s="52" t="s">
        <v>840</v>
      </c>
      <c r="U870" s="52">
        <v>100000</v>
      </c>
      <c r="AF870" s="133"/>
      <c r="BD870" s="71" t="s">
        <v>7196</v>
      </c>
      <c r="BE870" s="71">
        <v>151.09</v>
      </c>
      <c r="BF870" s="71">
        <v>174.35</v>
      </c>
      <c r="DQ870" s="51" t="s">
        <v>825</v>
      </c>
      <c r="DV870" s="51" t="s">
        <v>1649</v>
      </c>
      <c r="GI870" s="51" t="s">
        <v>836</v>
      </c>
      <c r="GN870" s="51" t="s">
        <v>724</v>
      </c>
      <c r="HW870" s="52" t="s">
        <v>5812</v>
      </c>
      <c r="IV870" s="52" t="s">
        <v>841</v>
      </c>
      <c r="JB870" s="52" t="s">
        <v>11984</v>
      </c>
    </row>
    <row r="871" spans="1:262" ht="16.5" thickBot="1">
      <c r="A871" s="51" t="s">
        <v>747</v>
      </c>
      <c r="F871" s="52" t="s">
        <v>824</v>
      </c>
      <c r="K871" s="51" t="s">
        <v>826</v>
      </c>
      <c r="P871" s="52" t="s">
        <v>841</v>
      </c>
      <c r="AJ871" s="51" t="s">
        <v>790</v>
      </c>
      <c r="AO871" s="51" t="s">
        <v>1649</v>
      </c>
      <c r="BD871" s="70" t="s">
        <v>7197</v>
      </c>
      <c r="BE871" s="70">
        <v>157.27000000000001</v>
      </c>
      <c r="BF871" s="70">
        <v>181.48</v>
      </c>
      <c r="DQ871" s="52" t="s">
        <v>1374</v>
      </c>
      <c r="DV871" s="52" t="s">
        <v>72</v>
      </c>
      <c r="FE871" s="51" t="s">
        <v>799</v>
      </c>
      <c r="FY871" s="51" t="s">
        <v>710</v>
      </c>
      <c r="GD871" s="51" t="s">
        <v>790</v>
      </c>
      <c r="GI871" s="52" t="s">
        <v>9823</v>
      </c>
      <c r="GN871" s="52" t="s">
        <v>3604</v>
      </c>
      <c r="HH871" s="51" t="s">
        <v>836</v>
      </c>
    </row>
    <row r="872" spans="1:262" ht="16.5" thickBot="1">
      <c r="A872" s="52" t="s">
        <v>97</v>
      </c>
      <c r="K872" s="52" t="s">
        <v>3020</v>
      </c>
      <c r="U872" s="51" t="s">
        <v>768</v>
      </c>
      <c r="AF872" s="132"/>
      <c r="AJ872" s="52" t="s">
        <v>6233</v>
      </c>
      <c r="AO872" s="52" t="s">
        <v>72</v>
      </c>
      <c r="BD872" s="71" t="s">
        <v>7198</v>
      </c>
      <c r="BE872" s="71">
        <v>56.31</v>
      </c>
      <c r="BF872" s="71">
        <v>62.13</v>
      </c>
      <c r="DV872" s="52" t="s">
        <v>73</v>
      </c>
      <c r="FY872" s="52" t="s">
        <v>171</v>
      </c>
      <c r="GD872" s="52" t="s">
        <v>5649</v>
      </c>
      <c r="HH872" s="52" t="s">
        <v>10523</v>
      </c>
      <c r="IV872" s="51" t="s">
        <v>98</v>
      </c>
      <c r="JB872" s="51" t="s">
        <v>98</v>
      </c>
    </row>
    <row r="873" spans="1:262" ht="16.5" thickBot="1">
      <c r="F873" s="51" t="s">
        <v>825</v>
      </c>
      <c r="P873" s="51" t="s">
        <v>98</v>
      </c>
      <c r="U873" s="52" t="s">
        <v>132</v>
      </c>
      <c r="AO873" s="52" t="s">
        <v>73</v>
      </c>
      <c r="BD873" s="70" t="s">
        <v>7199</v>
      </c>
      <c r="BE873" s="70">
        <v>369.84</v>
      </c>
      <c r="BF873" s="70">
        <v>0</v>
      </c>
      <c r="DQ873" s="51" t="s">
        <v>826</v>
      </c>
      <c r="EA873" s="51" t="s">
        <v>782</v>
      </c>
      <c r="FE873" s="51" t="s">
        <v>782</v>
      </c>
      <c r="FJ873" s="51" t="s">
        <v>831</v>
      </c>
      <c r="GI873" s="51" t="s">
        <v>837</v>
      </c>
      <c r="GN873" s="51" t="s">
        <v>716</v>
      </c>
      <c r="IV873" s="52" t="s">
        <v>11259</v>
      </c>
    </row>
    <row r="874" spans="1:262" ht="17" thickBot="1">
      <c r="A874" s="51" t="s">
        <v>748</v>
      </c>
      <c r="F874" s="52" t="s">
        <v>2115</v>
      </c>
      <c r="AJ874" s="51" t="s">
        <v>98</v>
      </c>
      <c r="BD874" s="71" t="s">
        <v>7200</v>
      </c>
      <c r="BE874" s="71">
        <v>27.87</v>
      </c>
      <c r="BF874" s="71">
        <v>32.159999999999997</v>
      </c>
      <c r="DQ874" s="52" t="s">
        <v>1375</v>
      </c>
      <c r="DV874" s="51" t="s">
        <v>1650</v>
      </c>
      <c r="EA874" s="52" t="s">
        <v>791</v>
      </c>
      <c r="FE874" s="52" t="s">
        <v>1665</v>
      </c>
      <c r="FJ874" s="52" t="s">
        <v>843</v>
      </c>
      <c r="FY874" s="51" t="s">
        <v>712</v>
      </c>
      <c r="GD874" s="51" t="s">
        <v>98</v>
      </c>
      <c r="GI874" s="52" t="s">
        <v>838</v>
      </c>
      <c r="GN874" s="52" t="s">
        <v>717</v>
      </c>
      <c r="HH874" s="51" t="s">
        <v>837</v>
      </c>
      <c r="HW874" s="50" t="s">
        <v>1383</v>
      </c>
    </row>
    <row r="875" spans="1:262" ht="16.5" thickBot="1">
      <c r="A875" s="52">
        <v>0</v>
      </c>
      <c r="U875" s="51" t="s">
        <v>769</v>
      </c>
      <c r="AO875" s="51" t="s">
        <v>1650</v>
      </c>
      <c r="BD875" s="70" t="s">
        <v>7201</v>
      </c>
      <c r="BE875" s="70">
        <v>248.85</v>
      </c>
      <c r="BF875" s="70">
        <v>282.87</v>
      </c>
      <c r="DV875" s="52" t="s">
        <v>1651</v>
      </c>
      <c r="FY875" s="52" t="s">
        <v>171</v>
      </c>
      <c r="GI875" s="52" t="s">
        <v>844</v>
      </c>
      <c r="HH875" s="52" t="s">
        <v>844</v>
      </c>
    </row>
    <row r="876" spans="1:262" ht="17" thickBot="1">
      <c r="F876" s="51" t="s">
        <v>826</v>
      </c>
      <c r="K876" s="50" t="s">
        <v>1383</v>
      </c>
      <c r="U876" s="52" t="s">
        <v>770</v>
      </c>
      <c r="AF876" s="132"/>
      <c r="AO876" s="52" t="s">
        <v>12242</v>
      </c>
      <c r="BD876" s="71" t="s">
        <v>7202</v>
      </c>
      <c r="BE876" s="71">
        <v>64.69</v>
      </c>
      <c r="BF876" s="71">
        <v>74.650000000000006</v>
      </c>
      <c r="EA876" s="51" t="s">
        <v>784</v>
      </c>
      <c r="FE876" s="51" t="s">
        <v>784</v>
      </c>
      <c r="FJ876" s="51" t="s">
        <v>833</v>
      </c>
      <c r="HH876" s="52" t="s">
        <v>840</v>
      </c>
      <c r="JB876" s="51" t="s">
        <v>782</v>
      </c>
    </row>
    <row r="877" spans="1:262" ht="15" thickBot="1">
      <c r="A877" s="51" t="s">
        <v>749</v>
      </c>
      <c r="F877" s="52" t="s">
        <v>2116</v>
      </c>
      <c r="P877" s="51" t="s">
        <v>831</v>
      </c>
      <c r="AF877" s="133"/>
      <c r="BD877" s="70" t="s">
        <v>7203</v>
      </c>
      <c r="BE877" s="70">
        <v>144.28</v>
      </c>
      <c r="BF877" s="70">
        <v>170.4</v>
      </c>
      <c r="DV877" s="51" t="s">
        <v>1652</v>
      </c>
      <c r="EA877" s="52" t="s">
        <v>3853</v>
      </c>
      <c r="FE877" s="52" t="s">
        <v>1666</v>
      </c>
      <c r="FJ877" s="52" t="s">
        <v>711</v>
      </c>
      <c r="FY877" s="51" t="s">
        <v>714</v>
      </c>
      <c r="GI877" s="51" t="s">
        <v>98</v>
      </c>
      <c r="HW877" s="51" t="s">
        <v>1384</v>
      </c>
      <c r="IV877" s="51" t="s">
        <v>831</v>
      </c>
      <c r="JB877" s="52" t="s">
        <v>791</v>
      </c>
    </row>
    <row r="878" spans="1:262" ht="17" thickBot="1">
      <c r="A878" s="52">
        <v>0</v>
      </c>
      <c r="P878" s="52" t="s">
        <v>832</v>
      </c>
      <c r="AJ878" s="51" t="s">
        <v>782</v>
      </c>
      <c r="AO878" s="51" t="s">
        <v>1652</v>
      </c>
      <c r="BD878" s="71" t="s">
        <v>7204</v>
      </c>
      <c r="BE878" s="71">
        <v>79.89</v>
      </c>
      <c r="BF878" s="71">
        <v>71.260000000000005</v>
      </c>
      <c r="DQ878" s="51" t="s">
        <v>822</v>
      </c>
      <c r="DV878" s="52">
        <v>28000</v>
      </c>
      <c r="GD878" s="51" t="s">
        <v>782</v>
      </c>
      <c r="GI878" s="52" t="s">
        <v>35</v>
      </c>
      <c r="GN878" s="50" t="s">
        <v>725</v>
      </c>
      <c r="HH878" s="51" t="s">
        <v>98</v>
      </c>
      <c r="HW878" s="52" t="s">
        <v>5813</v>
      </c>
      <c r="IV878" s="52" t="s">
        <v>843</v>
      </c>
    </row>
    <row r="879" spans="1:262" ht="16.5" thickBot="1">
      <c r="K879" s="51" t="s">
        <v>1384</v>
      </c>
      <c r="AF879" s="132"/>
      <c r="AJ879" s="52" t="s">
        <v>796</v>
      </c>
      <c r="AO879" s="52">
        <v>0</v>
      </c>
      <c r="BD879" s="70" t="s">
        <v>7205</v>
      </c>
      <c r="BE879" s="70">
        <v>0</v>
      </c>
      <c r="BF879" s="70">
        <v>0</v>
      </c>
      <c r="DQ879" s="52" t="s">
        <v>1376</v>
      </c>
      <c r="EA879" s="51" t="s">
        <v>786</v>
      </c>
      <c r="FE879" s="51" t="s">
        <v>802</v>
      </c>
      <c r="FJ879" s="51" t="s">
        <v>835</v>
      </c>
      <c r="FY879" s="51" t="s">
        <v>715</v>
      </c>
      <c r="GD879" s="52" t="s">
        <v>796</v>
      </c>
      <c r="JB879" s="51" t="s">
        <v>784</v>
      </c>
    </row>
    <row r="880" spans="1:262" ht="17" thickBot="1">
      <c r="A880" s="51" t="s">
        <v>750</v>
      </c>
      <c r="K880" s="52" t="s">
        <v>3021</v>
      </c>
      <c r="P880" s="51" t="s">
        <v>833</v>
      </c>
      <c r="U880" s="51" t="s">
        <v>759</v>
      </c>
      <c r="AF880" s="133"/>
      <c r="BD880" s="71" t="s">
        <v>7206</v>
      </c>
      <c r="BE880" s="71">
        <v>23.19</v>
      </c>
      <c r="BF880" s="71">
        <v>21.67</v>
      </c>
      <c r="DV880" s="51" t="s">
        <v>1653</v>
      </c>
      <c r="FE880" s="52">
        <v>67</v>
      </c>
      <c r="FJ880" s="74" t="s">
        <v>9199</v>
      </c>
      <c r="HW880" s="50" t="s">
        <v>827</v>
      </c>
      <c r="IV880" s="51" t="s">
        <v>833</v>
      </c>
      <c r="JB880" s="52" t="s">
        <v>792</v>
      </c>
    </row>
    <row r="881" spans="1:262" ht="16.5" thickBot="1">
      <c r="A881" s="52">
        <v>19198</v>
      </c>
      <c r="F881" s="51" t="s">
        <v>822</v>
      </c>
      <c r="P881" s="52" t="s">
        <v>711</v>
      </c>
      <c r="U881" s="52" t="s">
        <v>760</v>
      </c>
      <c r="AJ881" s="51" t="s">
        <v>784</v>
      </c>
      <c r="AO881" s="51" t="s">
        <v>1653</v>
      </c>
      <c r="BD881" s="70" t="s">
        <v>7207</v>
      </c>
      <c r="BE881" s="70">
        <v>3.63</v>
      </c>
      <c r="BF881" s="70">
        <v>3.26</v>
      </c>
      <c r="DQ881" s="51" t="s">
        <v>823</v>
      </c>
      <c r="DV881" s="52" t="s">
        <v>1654</v>
      </c>
      <c r="EA881" s="51" t="s">
        <v>787</v>
      </c>
      <c r="FY881" s="51" t="s">
        <v>716</v>
      </c>
      <c r="GD881" s="51" t="s">
        <v>784</v>
      </c>
      <c r="GN881" s="51" t="s">
        <v>726</v>
      </c>
      <c r="IV881" s="52" t="s">
        <v>711</v>
      </c>
    </row>
    <row r="882" spans="1:262" ht="17" thickBot="1">
      <c r="F882" s="52" t="s">
        <v>2117</v>
      </c>
      <c r="K882" s="50" t="s">
        <v>827</v>
      </c>
      <c r="AF882" s="132"/>
      <c r="AJ882" s="52" t="s">
        <v>797</v>
      </c>
      <c r="AO882" s="52" t="s">
        <v>12243</v>
      </c>
      <c r="BD882" s="71" t="s">
        <v>7208</v>
      </c>
      <c r="BE882" s="71">
        <v>2.5499999999999998</v>
      </c>
      <c r="BF882" s="71">
        <v>2.29</v>
      </c>
      <c r="DQ882" s="52" t="s">
        <v>824</v>
      </c>
      <c r="FE882" s="51" t="s">
        <v>788</v>
      </c>
      <c r="FJ882" s="51" t="s">
        <v>836</v>
      </c>
      <c r="FY882" s="52" t="s">
        <v>171</v>
      </c>
      <c r="GD882" s="52" t="s">
        <v>797</v>
      </c>
      <c r="GI882" s="51" t="s">
        <v>831</v>
      </c>
      <c r="GN882" s="52" t="s">
        <v>132</v>
      </c>
      <c r="HH882" s="51" t="s">
        <v>831</v>
      </c>
      <c r="JB882" s="51" t="s">
        <v>786</v>
      </c>
    </row>
    <row r="883" spans="1:262" ht="15" thickBot="1">
      <c r="A883" s="51" t="s">
        <v>751</v>
      </c>
      <c r="P883" s="51" t="s">
        <v>835</v>
      </c>
      <c r="U883" s="51" t="s">
        <v>761</v>
      </c>
      <c r="AF883" s="133"/>
      <c r="BD883" s="70" t="s">
        <v>7209</v>
      </c>
      <c r="BE883" s="70">
        <v>0.17</v>
      </c>
      <c r="BF883" s="70">
        <v>0</v>
      </c>
      <c r="DV883" s="51" t="s">
        <v>1655</v>
      </c>
      <c r="EA883" s="51" t="s">
        <v>788</v>
      </c>
      <c r="FE883" s="52">
        <v>68</v>
      </c>
      <c r="FJ883" s="52" t="s">
        <v>9200</v>
      </c>
      <c r="GI883" s="52" t="s">
        <v>1394</v>
      </c>
      <c r="HH883" s="52" t="s">
        <v>1394</v>
      </c>
      <c r="HW883" s="51" t="s">
        <v>828</v>
      </c>
      <c r="IV883" s="51" t="s">
        <v>835</v>
      </c>
      <c r="JB883" s="52">
        <v>3.5</v>
      </c>
    </row>
    <row r="884" spans="1:262" ht="17" thickBot="1">
      <c r="A884" s="52" t="s">
        <v>752</v>
      </c>
      <c r="F884" s="51" t="s">
        <v>823</v>
      </c>
      <c r="P884" s="74" t="s">
        <v>4384</v>
      </c>
      <c r="U884" s="52" t="s">
        <v>5460</v>
      </c>
      <c r="AJ884" s="51" t="s">
        <v>786</v>
      </c>
      <c r="AO884" s="51" t="s">
        <v>1655</v>
      </c>
      <c r="BD884" s="71" t="s">
        <v>7210</v>
      </c>
      <c r="BE884" s="71">
        <v>0.66</v>
      </c>
      <c r="BF884" s="71">
        <v>0</v>
      </c>
      <c r="DQ884" s="51" t="s">
        <v>825</v>
      </c>
      <c r="DV884" s="52" t="s">
        <v>1656</v>
      </c>
      <c r="FY884" s="51" t="s">
        <v>718</v>
      </c>
      <c r="GD884" s="51" t="s">
        <v>786</v>
      </c>
      <c r="GN884" s="50" t="s">
        <v>727</v>
      </c>
      <c r="HW884" s="52" t="s">
        <v>5814</v>
      </c>
      <c r="IV884" s="74" t="s">
        <v>11260</v>
      </c>
    </row>
    <row r="885" spans="1:262" ht="16.5" thickBot="1">
      <c r="F885" s="52" t="s">
        <v>824</v>
      </c>
      <c r="K885" s="51" t="s">
        <v>828</v>
      </c>
      <c r="P885" s="74" t="s">
        <v>4385</v>
      </c>
      <c r="AF885" s="132"/>
      <c r="AJ885" s="52">
        <v>2</v>
      </c>
      <c r="AO885" s="52" t="s">
        <v>1657</v>
      </c>
      <c r="BD885" s="70" t="s">
        <v>7211</v>
      </c>
      <c r="BE885" s="70">
        <v>6.52</v>
      </c>
      <c r="BF885" s="70">
        <v>6.01</v>
      </c>
      <c r="DQ885" s="52" t="s">
        <v>1377</v>
      </c>
      <c r="DV885" s="52" t="s">
        <v>1657</v>
      </c>
      <c r="EA885" s="51" t="s">
        <v>789</v>
      </c>
      <c r="FE885" s="51" t="s">
        <v>803</v>
      </c>
      <c r="FJ885" s="51" t="s">
        <v>837</v>
      </c>
      <c r="GD885" s="52">
        <v>2</v>
      </c>
      <c r="GI885" s="51" t="s">
        <v>833</v>
      </c>
      <c r="HH885" s="51" t="s">
        <v>833</v>
      </c>
      <c r="JB885" s="51" t="s">
        <v>787</v>
      </c>
    </row>
    <row r="886" spans="1:262" ht="17" thickBot="1">
      <c r="A886" s="51" t="s">
        <v>98</v>
      </c>
      <c r="K886" s="52" t="s">
        <v>3022</v>
      </c>
      <c r="U886" s="51" t="s">
        <v>763</v>
      </c>
      <c r="AF886" s="133"/>
      <c r="AO886" s="52" t="s">
        <v>12244</v>
      </c>
      <c r="BD886" s="71" t="s">
        <v>7212</v>
      </c>
      <c r="BE886" s="71">
        <v>0.16</v>
      </c>
      <c r="BF886" s="71">
        <v>0</v>
      </c>
      <c r="DV886" s="52" t="s">
        <v>1658</v>
      </c>
      <c r="EA886" s="52" t="s">
        <v>3854</v>
      </c>
      <c r="FE886" s="52" t="s">
        <v>4526</v>
      </c>
      <c r="FJ886" s="52" t="s">
        <v>838</v>
      </c>
      <c r="GI886" s="52" t="s">
        <v>834</v>
      </c>
      <c r="HH886" s="52" t="s">
        <v>834</v>
      </c>
      <c r="HW886" s="50" t="s">
        <v>829</v>
      </c>
      <c r="IV886" s="51" t="s">
        <v>836</v>
      </c>
      <c r="JB886" s="52">
        <v>25</v>
      </c>
    </row>
    <row r="887" spans="1:262" ht="15" thickBot="1">
      <c r="A887" s="52" t="s">
        <v>2428</v>
      </c>
      <c r="F887" s="51" t="s">
        <v>825</v>
      </c>
      <c r="P887" s="51" t="s">
        <v>836</v>
      </c>
      <c r="U887" s="52" t="s">
        <v>5461</v>
      </c>
      <c r="AJ887" s="51" t="s">
        <v>787</v>
      </c>
      <c r="BD887" s="70" t="s">
        <v>7213</v>
      </c>
      <c r="BE887" s="70">
        <v>0.28999999999999998</v>
      </c>
      <c r="BF887" s="70">
        <v>0</v>
      </c>
      <c r="DQ887" s="51" t="s">
        <v>826</v>
      </c>
      <c r="DV887" s="52" t="s">
        <v>1659</v>
      </c>
      <c r="FJ887" s="52" t="s">
        <v>844</v>
      </c>
      <c r="GD887" s="51" t="s">
        <v>787</v>
      </c>
      <c r="GN887" s="51" t="s">
        <v>728</v>
      </c>
      <c r="IV887" s="52" t="s">
        <v>11261</v>
      </c>
    </row>
    <row r="888" spans="1:262" ht="46.5" thickBot="1">
      <c r="F888" s="52" t="s">
        <v>2118</v>
      </c>
      <c r="K888" s="50" t="s">
        <v>829</v>
      </c>
      <c r="P888" s="52" t="s">
        <v>4386</v>
      </c>
      <c r="AF888" s="132"/>
      <c r="AJ888" s="52">
        <v>8</v>
      </c>
      <c r="AO888" s="51" t="s">
        <v>1660</v>
      </c>
      <c r="BD888" s="71" t="s">
        <v>7214</v>
      </c>
      <c r="BE888" s="71">
        <v>11.27</v>
      </c>
      <c r="BF888" s="71">
        <v>10.69</v>
      </c>
      <c r="DQ888" s="52" t="s">
        <v>1378</v>
      </c>
      <c r="EA888" s="51" t="s">
        <v>790</v>
      </c>
      <c r="FE888" s="51" t="s">
        <v>790</v>
      </c>
      <c r="FJ888" s="52" t="s">
        <v>839</v>
      </c>
      <c r="FY888" s="51" t="s">
        <v>707</v>
      </c>
      <c r="GD888" s="52">
        <v>46</v>
      </c>
      <c r="GI888" s="51" t="s">
        <v>835</v>
      </c>
      <c r="GN888" s="126" t="s">
        <v>729</v>
      </c>
      <c r="GO888" s="69" t="s">
        <v>730</v>
      </c>
      <c r="GP888" s="69" t="s">
        <v>731</v>
      </c>
      <c r="GQ888" s="69" t="s">
        <v>732</v>
      </c>
      <c r="HH888" s="51" t="s">
        <v>835</v>
      </c>
      <c r="JB888" s="51" t="s">
        <v>788</v>
      </c>
    </row>
    <row r="889" spans="1:262" ht="272.5" thickBot="1">
      <c r="A889" s="51" t="s">
        <v>2429</v>
      </c>
      <c r="U889" s="51" t="s">
        <v>764</v>
      </c>
      <c r="AF889" s="133"/>
      <c r="AO889" s="52" t="s">
        <v>12245</v>
      </c>
      <c r="BD889" s="70" t="s">
        <v>7215</v>
      </c>
      <c r="BE889" s="70">
        <v>15.16</v>
      </c>
      <c r="BF889" s="70">
        <v>13.95</v>
      </c>
      <c r="DV889" s="51" t="s">
        <v>1660</v>
      </c>
      <c r="EA889" s="52" t="s">
        <v>3855</v>
      </c>
      <c r="FE889" s="52" t="s">
        <v>4527</v>
      </c>
      <c r="FY889" s="52" t="s">
        <v>171</v>
      </c>
      <c r="GI889" s="74" t="s">
        <v>9824</v>
      </c>
      <c r="GN889" s="909" t="s">
        <v>618</v>
      </c>
      <c r="GO889" s="902" t="s">
        <v>3605</v>
      </c>
      <c r="GP889" s="902" t="s">
        <v>3606</v>
      </c>
      <c r="GQ889" s="75" t="s">
        <v>3607</v>
      </c>
      <c r="HH889" s="74" t="s">
        <v>10524</v>
      </c>
      <c r="HW889" s="51" t="s">
        <v>830</v>
      </c>
      <c r="IV889" s="51" t="s">
        <v>837</v>
      </c>
      <c r="JB889" s="52">
        <v>0</v>
      </c>
    </row>
    <row r="890" spans="1:262" ht="131" thickBot="1">
      <c r="F890" s="51" t="s">
        <v>826</v>
      </c>
      <c r="P890" s="51" t="s">
        <v>837</v>
      </c>
      <c r="U890" s="52" t="s">
        <v>2437</v>
      </c>
      <c r="AJ890" s="51" t="s">
        <v>788</v>
      </c>
      <c r="BD890" s="71" t="s">
        <v>7216</v>
      </c>
      <c r="BE890" s="71">
        <v>0.38</v>
      </c>
      <c r="BF890" s="71">
        <v>0</v>
      </c>
      <c r="DV890" s="52" t="s">
        <v>1661</v>
      </c>
      <c r="FJ890" s="51" t="s">
        <v>98</v>
      </c>
      <c r="GD890" s="51" t="s">
        <v>788</v>
      </c>
      <c r="GN890" s="910"/>
      <c r="GO890" s="904"/>
      <c r="GP890" s="904"/>
      <c r="GQ890" s="84" t="s">
        <v>3601</v>
      </c>
      <c r="IV890" s="52" t="s">
        <v>844</v>
      </c>
    </row>
    <row r="891" spans="1:262" ht="192.5" thickBot="1">
      <c r="A891" s="51" t="s">
        <v>745</v>
      </c>
      <c r="F891" s="52" t="s">
        <v>2116</v>
      </c>
      <c r="K891" s="51" t="s">
        <v>830</v>
      </c>
      <c r="P891" s="52" t="s">
        <v>838</v>
      </c>
      <c r="AF891" s="132"/>
      <c r="AJ891" s="52">
        <v>25</v>
      </c>
      <c r="BD891" s="70" t="s">
        <v>7217</v>
      </c>
      <c r="BE891" s="70">
        <v>10.19</v>
      </c>
      <c r="BF891" s="70">
        <v>9.56</v>
      </c>
      <c r="EA891" s="51" t="s">
        <v>98</v>
      </c>
      <c r="FY891" s="51" t="s">
        <v>708</v>
      </c>
      <c r="GD891" s="52">
        <v>5</v>
      </c>
      <c r="GI891" s="51" t="s">
        <v>836</v>
      </c>
      <c r="GN891" s="911" t="s">
        <v>695</v>
      </c>
      <c r="GO891" s="907" t="s">
        <v>3608</v>
      </c>
      <c r="GP891" s="907" t="s">
        <v>3606</v>
      </c>
      <c r="GQ891" s="85" t="s">
        <v>3609</v>
      </c>
      <c r="HH891" s="51" t="s">
        <v>836</v>
      </c>
      <c r="HW891" s="51" t="s">
        <v>831</v>
      </c>
      <c r="JB891" s="51" t="s">
        <v>789</v>
      </c>
    </row>
    <row r="892" spans="1:262" ht="116.5" thickBot="1">
      <c r="A892" s="52">
        <v>1</v>
      </c>
      <c r="P892" s="52" t="s">
        <v>840</v>
      </c>
      <c r="U892" s="51" t="s">
        <v>766</v>
      </c>
      <c r="AF892" s="133"/>
      <c r="BD892" s="71" t="s">
        <v>7218</v>
      </c>
      <c r="BE892" s="71">
        <v>11.2</v>
      </c>
      <c r="BF892" s="71">
        <v>10.87</v>
      </c>
      <c r="DQ892" s="51" t="s">
        <v>822</v>
      </c>
      <c r="FY892" s="52" t="s">
        <v>171</v>
      </c>
      <c r="GI892" s="52" t="s">
        <v>9825</v>
      </c>
      <c r="GN892" s="913"/>
      <c r="GO892" s="908"/>
      <c r="GP892" s="908"/>
      <c r="GQ892" s="86" t="s">
        <v>3610</v>
      </c>
      <c r="HH892" s="52" t="s">
        <v>10525</v>
      </c>
      <c r="HW892" s="52" t="s">
        <v>843</v>
      </c>
      <c r="IV892" s="51" t="s">
        <v>98</v>
      </c>
      <c r="JB892" s="52" t="s">
        <v>11985</v>
      </c>
    </row>
    <row r="893" spans="1:262" ht="409.6" thickBot="1">
      <c r="K893" s="51" t="s">
        <v>831</v>
      </c>
      <c r="P893" s="52" t="s">
        <v>841</v>
      </c>
      <c r="U893" s="52">
        <v>50000</v>
      </c>
      <c r="AJ893" s="51" t="s">
        <v>789</v>
      </c>
      <c r="AO893" s="50" t="s">
        <v>774</v>
      </c>
      <c r="BD893" s="70" t="s">
        <v>7219</v>
      </c>
      <c r="BE893" s="70">
        <v>0.37</v>
      </c>
      <c r="BF893" s="70">
        <v>0</v>
      </c>
      <c r="DQ893" s="52" t="s">
        <v>1379</v>
      </c>
      <c r="FE893" s="50" t="s">
        <v>806</v>
      </c>
      <c r="GD893" s="51" t="s">
        <v>789</v>
      </c>
      <c r="GN893" s="909" t="s">
        <v>695</v>
      </c>
      <c r="GO893" s="902" t="s">
        <v>3611</v>
      </c>
      <c r="GP893" s="902" t="s">
        <v>3606</v>
      </c>
      <c r="GQ893" s="75" t="s">
        <v>3612</v>
      </c>
    </row>
    <row r="894" spans="1:262" ht="116.5" thickBot="1">
      <c r="A894" s="51" t="s">
        <v>746</v>
      </c>
      <c r="K894" s="52" t="s">
        <v>1394</v>
      </c>
      <c r="AF894" s="132"/>
      <c r="AJ894" s="52" t="s">
        <v>6234</v>
      </c>
      <c r="BD894" s="71" t="s">
        <v>7220</v>
      </c>
      <c r="BE894" s="71">
        <v>0.37</v>
      </c>
      <c r="BF894" s="71">
        <v>0</v>
      </c>
      <c r="DV894" s="50" t="s">
        <v>774</v>
      </c>
      <c r="FJ894" s="50" t="s">
        <v>845</v>
      </c>
      <c r="FY894" s="51" t="s">
        <v>710</v>
      </c>
      <c r="GD894" s="52" t="s">
        <v>5650</v>
      </c>
      <c r="GI894" s="51" t="s">
        <v>837</v>
      </c>
      <c r="GN894" s="910"/>
      <c r="GO894" s="904"/>
      <c r="GP894" s="904"/>
      <c r="GQ894" s="84" t="s">
        <v>3613</v>
      </c>
      <c r="HH894" s="51" t="s">
        <v>837</v>
      </c>
      <c r="HW894" s="51" t="s">
        <v>833</v>
      </c>
      <c r="JB894" s="51" t="s">
        <v>790</v>
      </c>
    </row>
    <row r="895" spans="1:262" ht="17" thickBot="1">
      <c r="A895" s="52" t="s">
        <v>95</v>
      </c>
      <c r="F895" s="51" t="s">
        <v>822</v>
      </c>
      <c r="P895" s="51" t="s">
        <v>98</v>
      </c>
      <c r="U895" s="51" t="s">
        <v>767</v>
      </c>
      <c r="AF895" s="133"/>
      <c r="BD895" s="70" t="s">
        <v>7221</v>
      </c>
      <c r="BE895" s="70">
        <v>0.44</v>
      </c>
      <c r="BF895" s="70">
        <v>0</v>
      </c>
      <c r="DQ895" s="51" t="s">
        <v>823</v>
      </c>
      <c r="EA895" s="50" t="s">
        <v>798</v>
      </c>
      <c r="FY895" s="52" t="s">
        <v>171</v>
      </c>
      <c r="GI895" s="52" t="s">
        <v>842</v>
      </c>
      <c r="GN895" s="50" t="s">
        <v>737</v>
      </c>
      <c r="HH895" s="52" t="s">
        <v>842</v>
      </c>
      <c r="HW895" s="52" t="s">
        <v>711</v>
      </c>
      <c r="JB895" s="52" t="s">
        <v>11986</v>
      </c>
    </row>
    <row r="896" spans="1:262" ht="17" thickBot="1">
      <c r="F896" s="52" t="s">
        <v>1261</v>
      </c>
      <c r="K896" s="51" t="s">
        <v>833</v>
      </c>
      <c r="U896" s="52">
        <v>50000</v>
      </c>
      <c r="AJ896" s="51" t="s">
        <v>790</v>
      </c>
      <c r="AO896" s="50" t="s">
        <v>775</v>
      </c>
      <c r="BD896" s="71" t="s">
        <v>7222</v>
      </c>
      <c r="BE896" s="71">
        <v>49.71</v>
      </c>
      <c r="BF896" s="71">
        <v>48.07</v>
      </c>
      <c r="DQ896" s="52" t="s">
        <v>824</v>
      </c>
      <c r="FE896" s="51" t="s">
        <v>807</v>
      </c>
      <c r="GD896" s="51" t="s">
        <v>790</v>
      </c>
      <c r="GI896" s="52" t="s">
        <v>838</v>
      </c>
      <c r="HH896" s="52" t="s">
        <v>838</v>
      </c>
      <c r="IV896" s="51" t="s">
        <v>831</v>
      </c>
    </row>
    <row r="897" spans="1:262" ht="17" thickBot="1">
      <c r="A897" s="51" t="s">
        <v>747</v>
      </c>
      <c r="K897" s="52" t="s">
        <v>711</v>
      </c>
      <c r="AF897" s="132"/>
      <c r="AJ897" s="52" t="s">
        <v>6235</v>
      </c>
      <c r="BD897" s="70" t="s">
        <v>7223</v>
      </c>
      <c r="BE897" s="70">
        <v>0</v>
      </c>
      <c r="BF897" s="70">
        <v>0</v>
      </c>
      <c r="DV897" s="50" t="s">
        <v>775</v>
      </c>
      <c r="FE897" s="52" t="s">
        <v>808</v>
      </c>
      <c r="FJ897" s="50" t="s">
        <v>846</v>
      </c>
      <c r="FY897" s="51" t="s">
        <v>712</v>
      </c>
      <c r="GD897" s="52" t="s">
        <v>5651</v>
      </c>
      <c r="GI897" s="52" t="s">
        <v>839</v>
      </c>
      <c r="HH897" s="52" t="s">
        <v>839</v>
      </c>
      <c r="HW897" s="51" t="s">
        <v>835</v>
      </c>
      <c r="IV897" s="52" t="s">
        <v>4558</v>
      </c>
      <c r="JB897" s="51" t="s">
        <v>98</v>
      </c>
    </row>
    <row r="898" spans="1:262" ht="17" thickBot="1">
      <c r="A898" s="52" t="s">
        <v>97</v>
      </c>
      <c r="F898" s="51" t="s">
        <v>823</v>
      </c>
      <c r="U898" s="51" t="s">
        <v>768</v>
      </c>
      <c r="BD898" s="71" t="s">
        <v>7224</v>
      </c>
      <c r="BE898" s="71">
        <v>8.9</v>
      </c>
      <c r="BF898" s="71">
        <v>8.3800000000000008</v>
      </c>
      <c r="DQ898" s="51" t="s">
        <v>825</v>
      </c>
      <c r="EA898" s="51" t="s">
        <v>799</v>
      </c>
      <c r="FE898" s="52" t="s">
        <v>809</v>
      </c>
      <c r="FY898" s="52" t="s">
        <v>171</v>
      </c>
      <c r="GI898" s="52" t="s">
        <v>840</v>
      </c>
      <c r="GN898" s="50" t="s">
        <v>738</v>
      </c>
      <c r="HH898" s="52" t="s">
        <v>840</v>
      </c>
      <c r="HW898" s="74" t="s">
        <v>5815</v>
      </c>
    </row>
    <row r="899" spans="1:262" ht="17" thickBot="1">
      <c r="F899" s="52" t="s">
        <v>824</v>
      </c>
      <c r="K899" s="51" t="s">
        <v>835</v>
      </c>
      <c r="P899" s="50" t="s">
        <v>845</v>
      </c>
      <c r="U899" s="52" t="s">
        <v>132</v>
      </c>
      <c r="AJ899" s="51" t="s">
        <v>98</v>
      </c>
      <c r="AO899" s="51" t="s">
        <v>776</v>
      </c>
      <c r="BD899" s="70" t="s">
        <v>7225</v>
      </c>
      <c r="BE899" s="70">
        <v>0</v>
      </c>
      <c r="BF899" s="70">
        <v>0</v>
      </c>
      <c r="DQ899" s="52" t="s">
        <v>1380</v>
      </c>
      <c r="GD899" s="51" t="s">
        <v>98</v>
      </c>
      <c r="GI899" s="52" t="s">
        <v>841</v>
      </c>
      <c r="IV899" s="51" t="s">
        <v>833</v>
      </c>
    </row>
    <row r="900" spans="1:262" ht="17" thickBot="1">
      <c r="A900" s="51" t="s">
        <v>748</v>
      </c>
      <c r="K900" s="74" t="s">
        <v>3023</v>
      </c>
      <c r="AO900" s="52" t="s">
        <v>777</v>
      </c>
      <c r="BD900" s="71" t="s">
        <v>7226</v>
      </c>
      <c r="BE900" s="71">
        <v>17.02</v>
      </c>
      <c r="BF900" s="71">
        <v>16.61</v>
      </c>
      <c r="DV900" s="51" t="s">
        <v>776</v>
      </c>
      <c r="EA900" s="51" t="s">
        <v>782</v>
      </c>
      <c r="FE900" s="50" t="s">
        <v>810</v>
      </c>
      <c r="FJ900" s="51" t="s">
        <v>847</v>
      </c>
      <c r="FY900" s="51" t="s">
        <v>714</v>
      </c>
      <c r="GD900" s="52" t="s">
        <v>5652</v>
      </c>
      <c r="HH900" s="51" t="s">
        <v>98</v>
      </c>
      <c r="HW900" s="51" t="s">
        <v>836</v>
      </c>
      <c r="IV900" s="52" t="s">
        <v>171</v>
      </c>
    </row>
    <row r="901" spans="1:262" ht="17" thickBot="1">
      <c r="A901" s="52">
        <v>4545</v>
      </c>
      <c r="F901" s="51" t="s">
        <v>825</v>
      </c>
      <c r="U901" s="51" t="s">
        <v>769</v>
      </c>
      <c r="AF901" s="132"/>
      <c r="AO901" s="52" t="s">
        <v>778</v>
      </c>
      <c r="BD901" s="70" t="s">
        <v>7227</v>
      </c>
      <c r="BE901" s="70">
        <v>11.82</v>
      </c>
      <c r="BF901" s="70">
        <v>11.57</v>
      </c>
      <c r="DQ901" s="51" t="s">
        <v>826</v>
      </c>
      <c r="DV901" s="52" t="s">
        <v>777</v>
      </c>
      <c r="EA901" s="52" t="s">
        <v>1665</v>
      </c>
      <c r="FJ901" s="50" t="s">
        <v>848</v>
      </c>
      <c r="GI901" s="51" t="s">
        <v>98</v>
      </c>
      <c r="GN901" s="51" t="s">
        <v>739</v>
      </c>
      <c r="HW901" s="52" t="s">
        <v>5816</v>
      </c>
      <c r="JB901" s="51" t="s">
        <v>782</v>
      </c>
    </row>
    <row r="902" spans="1:262" ht="17" thickBot="1">
      <c r="F902" s="52" t="s">
        <v>2119</v>
      </c>
      <c r="K902" s="51" t="s">
        <v>836</v>
      </c>
      <c r="P902" s="50" t="s">
        <v>846</v>
      </c>
      <c r="U902" s="52" t="s">
        <v>770</v>
      </c>
      <c r="AF902" s="133"/>
      <c r="AO902" s="52" t="s">
        <v>779</v>
      </c>
      <c r="BD902" s="71" t="s">
        <v>7228</v>
      </c>
      <c r="BE902" s="71">
        <v>0.13</v>
      </c>
      <c r="BF902" s="71">
        <v>0</v>
      </c>
      <c r="DQ902" s="52" t="s">
        <v>1375</v>
      </c>
      <c r="DV902" s="52" t="s">
        <v>778</v>
      </c>
      <c r="FY902" s="51" t="s">
        <v>715</v>
      </c>
      <c r="GI902" s="52" t="s">
        <v>9671</v>
      </c>
      <c r="GN902" s="52" t="s">
        <v>132</v>
      </c>
      <c r="IV902" s="51" t="s">
        <v>835</v>
      </c>
      <c r="JB902" s="52" t="s">
        <v>783</v>
      </c>
    </row>
    <row r="903" spans="1:262" ht="16.5" thickBot="1">
      <c r="A903" s="51" t="s">
        <v>749</v>
      </c>
      <c r="K903" s="52" t="s">
        <v>3024</v>
      </c>
      <c r="AJ903" s="51" t="s">
        <v>782</v>
      </c>
      <c r="BD903" s="70" t="s">
        <v>7229</v>
      </c>
      <c r="BE903" s="70">
        <v>0.12</v>
      </c>
      <c r="BF903" s="70">
        <v>0</v>
      </c>
      <c r="EA903" s="51" t="s">
        <v>784</v>
      </c>
      <c r="FE903" s="51" t="s">
        <v>811</v>
      </c>
      <c r="HW903" s="51" t="s">
        <v>837</v>
      </c>
      <c r="IV903" s="74" t="s">
        <v>11262</v>
      </c>
    </row>
    <row r="904" spans="1:262" ht="35" thickBot="1">
      <c r="A904" s="52">
        <v>4545</v>
      </c>
      <c r="F904" s="51" t="s">
        <v>826</v>
      </c>
      <c r="AF904" s="132"/>
      <c r="AJ904" s="52" t="s">
        <v>791</v>
      </c>
      <c r="AO904" s="50" t="s">
        <v>780</v>
      </c>
      <c r="BD904" s="71" t="s">
        <v>7230</v>
      </c>
      <c r="BE904" s="71">
        <v>15.05</v>
      </c>
      <c r="BF904" s="71">
        <v>13.95</v>
      </c>
      <c r="DV904" s="50" t="s">
        <v>780</v>
      </c>
      <c r="EA904" s="52" t="s">
        <v>1814</v>
      </c>
      <c r="FE904" s="69" t="s">
        <v>812</v>
      </c>
      <c r="FF904" s="69" t="s">
        <v>813</v>
      </c>
      <c r="FG904" s="69" t="s">
        <v>784</v>
      </c>
      <c r="FH904" s="69" t="s">
        <v>814</v>
      </c>
      <c r="FJ904" s="51" t="s">
        <v>849</v>
      </c>
      <c r="FY904" s="51" t="s">
        <v>716</v>
      </c>
      <c r="GD904" s="50" t="s">
        <v>798</v>
      </c>
      <c r="GN904" s="50" t="s">
        <v>740</v>
      </c>
      <c r="HH904" s="51" t="s">
        <v>831</v>
      </c>
      <c r="HW904" s="52" t="s">
        <v>842</v>
      </c>
      <c r="JB904" s="51" t="s">
        <v>784</v>
      </c>
    </row>
    <row r="905" spans="1:262" ht="160.5" thickBot="1">
      <c r="F905" s="52" t="s">
        <v>2120</v>
      </c>
      <c r="K905" s="51" t="s">
        <v>837</v>
      </c>
      <c r="P905" s="51" t="s">
        <v>847</v>
      </c>
      <c r="AF905" s="133"/>
      <c r="BD905" s="70" t="s">
        <v>7231</v>
      </c>
      <c r="BE905" s="70">
        <v>3.93</v>
      </c>
      <c r="BF905" s="70">
        <v>3.78</v>
      </c>
      <c r="FE905" s="70" t="s">
        <v>3014</v>
      </c>
      <c r="FF905" s="70" t="s">
        <v>1360</v>
      </c>
      <c r="FG905" s="70" t="s">
        <v>4528</v>
      </c>
      <c r="FH905" s="70" t="s">
        <v>4529</v>
      </c>
      <c r="FJ905" s="69"/>
      <c r="FK905" s="69" t="s">
        <v>850</v>
      </c>
      <c r="FL905" s="69" t="s">
        <v>851</v>
      </c>
      <c r="FY905" s="52" t="s">
        <v>171</v>
      </c>
      <c r="HH905" s="52" t="s">
        <v>832</v>
      </c>
      <c r="HW905" s="52" t="s">
        <v>838</v>
      </c>
      <c r="IV905" s="51" t="s">
        <v>836</v>
      </c>
      <c r="JB905" s="52" t="s">
        <v>793</v>
      </c>
    </row>
    <row r="906" spans="1:262" ht="160.5" thickBot="1">
      <c r="A906" s="51" t="s">
        <v>750</v>
      </c>
      <c r="K906" s="52" t="s">
        <v>842</v>
      </c>
      <c r="P906" s="50" t="s">
        <v>848</v>
      </c>
      <c r="U906" s="51" t="s">
        <v>759</v>
      </c>
      <c r="AJ906" s="51" t="s">
        <v>784</v>
      </c>
      <c r="BD906" s="71" t="s">
        <v>7232</v>
      </c>
      <c r="BE906" s="71">
        <v>14.68</v>
      </c>
      <c r="BF906" s="71">
        <v>13.5</v>
      </c>
      <c r="DQ906" s="51" t="s">
        <v>822</v>
      </c>
      <c r="EA906" s="51" t="s">
        <v>802</v>
      </c>
      <c r="FE906" s="71" t="s">
        <v>3014</v>
      </c>
      <c r="FF906" s="71" t="s">
        <v>816</v>
      </c>
      <c r="FG906" s="71" t="s">
        <v>4530</v>
      </c>
      <c r="FH906" s="71" t="s">
        <v>4531</v>
      </c>
      <c r="FJ906" s="72" t="s">
        <v>101</v>
      </c>
      <c r="FK906" s="70" t="s">
        <v>9201</v>
      </c>
      <c r="FL906" s="70" t="s">
        <v>1154</v>
      </c>
      <c r="GI906" s="51" t="s">
        <v>831</v>
      </c>
      <c r="HW906" s="52" t="s">
        <v>844</v>
      </c>
      <c r="IV906" s="52" t="s">
        <v>11263</v>
      </c>
    </row>
    <row r="907" spans="1:262" ht="112.5" thickBot="1">
      <c r="A907" s="52">
        <v>4545</v>
      </c>
      <c r="K907" s="52" t="s">
        <v>838</v>
      </c>
      <c r="U907" s="52" t="s">
        <v>760</v>
      </c>
      <c r="AF907" s="132"/>
      <c r="AJ907" s="52" t="s">
        <v>6236</v>
      </c>
      <c r="AO907" s="51" t="s">
        <v>781</v>
      </c>
      <c r="BD907" s="70" t="s">
        <v>7233</v>
      </c>
      <c r="BE907" s="70">
        <v>0.43</v>
      </c>
      <c r="BF907" s="70">
        <v>0</v>
      </c>
      <c r="DQ907" s="52" t="s">
        <v>1381</v>
      </c>
      <c r="DV907" s="51" t="s">
        <v>781</v>
      </c>
      <c r="EA907" s="52">
        <v>25</v>
      </c>
      <c r="FE907" s="70" t="s">
        <v>4532</v>
      </c>
      <c r="FF907" s="70" t="s">
        <v>816</v>
      </c>
      <c r="FG907" s="70" t="s">
        <v>4533</v>
      </c>
      <c r="FH907" s="70" t="s">
        <v>4534</v>
      </c>
      <c r="FY907" s="51" t="s">
        <v>718</v>
      </c>
      <c r="GD907" s="51" t="s">
        <v>799</v>
      </c>
      <c r="GI907" s="52" t="s">
        <v>9826</v>
      </c>
      <c r="GN907" s="51" t="s">
        <v>741</v>
      </c>
      <c r="HH907" s="51" t="s">
        <v>833</v>
      </c>
      <c r="HW907" s="52" t="s">
        <v>840</v>
      </c>
      <c r="JB907" s="51" t="s">
        <v>786</v>
      </c>
    </row>
    <row r="908" spans="1:262" ht="176.5" thickBot="1">
      <c r="K908" s="52" t="s">
        <v>844</v>
      </c>
      <c r="AF908" s="133"/>
      <c r="BD908" s="71" t="s">
        <v>7234</v>
      </c>
      <c r="BE908" s="71">
        <v>20.54</v>
      </c>
      <c r="BF908" s="71">
        <v>19.78</v>
      </c>
      <c r="FE908" s="71" t="s">
        <v>815</v>
      </c>
      <c r="FF908" s="71" t="s">
        <v>816</v>
      </c>
      <c r="FG908" s="71" t="s">
        <v>4535</v>
      </c>
      <c r="FH908" s="71" t="s">
        <v>4536</v>
      </c>
      <c r="GN908" s="52" t="s">
        <v>2426</v>
      </c>
      <c r="HH908" s="52" t="s">
        <v>834</v>
      </c>
      <c r="IV908" s="51" t="s">
        <v>837</v>
      </c>
      <c r="JB908" s="52">
        <v>2.2000000000000002</v>
      </c>
    </row>
    <row r="909" spans="1:262" ht="17" thickBot="1">
      <c r="A909" s="51" t="s">
        <v>751</v>
      </c>
      <c r="F909" s="51" t="s">
        <v>822</v>
      </c>
      <c r="K909" s="52" t="s">
        <v>839</v>
      </c>
      <c r="P909" s="51" t="s">
        <v>849</v>
      </c>
      <c r="U909" s="51" t="s">
        <v>761</v>
      </c>
      <c r="AJ909" s="51" t="s">
        <v>786</v>
      </c>
      <c r="AO909" s="51" t="s">
        <v>782</v>
      </c>
      <c r="BD909" s="70" t="s">
        <v>7235</v>
      </c>
      <c r="BE909" s="70">
        <v>0.14000000000000001</v>
      </c>
      <c r="BF909" s="70">
        <v>0</v>
      </c>
      <c r="DQ909" s="51" t="s">
        <v>823</v>
      </c>
      <c r="DV909" s="51" t="s">
        <v>782</v>
      </c>
      <c r="EA909" s="51" t="s">
        <v>788</v>
      </c>
      <c r="FE909" s="50" t="s">
        <v>818</v>
      </c>
      <c r="GD909" s="51" t="s">
        <v>782</v>
      </c>
      <c r="GI909" s="51" t="s">
        <v>833</v>
      </c>
      <c r="HW909" s="51" t="s">
        <v>98</v>
      </c>
      <c r="IV909" s="52" t="s">
        <v>842</v>
      </c>
    </row>
    <row r="910" spans="1:262" ht="35" thickBot="1">
      <c r="A910" s="52" t="s">
        <v>2430</v>
      </c>
      <c r="F910" s="52" t="s">
        <v>2121</v>
      </c>
      <c r="K910" s="52" t="s">
        <v>840</v>
      </c>
      <c r="P910" s="69"/>
      <c r="Q910" s="69" t="s">
        <v>850</v>
      </c>
      <c r="R910" s="69" t="s">
        <v>851</v>
      </c>
      <c r="U910" s="52" t="s">
        <v>5462</v>
      </c>
      <c r="AF910" s="132"/>
      <c r="AJ910" s="52">
        <v>0.02</v>
      </c>
      <c r="AO910" s="52" t="s">
        <v>791</v>
      </c>
      <c r="BD910" s="71" t="s">
        <v>7236</v>
      </c>
      <c r="BE910" s="71">
        <v>4.5</v>
      </c>
      <c r="BF910" s="71">
        <v>4.12</v>
      </c>
      <c r="DQ910" s="52" t="s">
        <v>824</v>
      </c>
      <c r="DV910" s="52" t="s">
        <v>796</v>
      </c>
      <c r="EA910" s="52">
        <v>1</v>
      </c>
      <c r="GD910" s="52" t="s">
        <v>1665</v>
      </c>
      <c r="GI910" s="52" t="s">
        <v>711</v>
      </c>
      <c r="GN910" s="50" t="s">
        <v>743</v>
      </c>
      <c r="HH910" s="51" t="s">
        <v>835</v>
      </c>
      <c r="HW910" s="52" t="s">
        <v>5817</v>
      </c>
      <c r="IV910" s="52" t="s">
        <v>844</v>
      </c>
      <c r="JB910" s="51" t="s">
        <v>787</v>
      </c>
    </row>
    <row r="911" spans="1:262" ht="32.5" thickBot="1">
      <c r="K911" s="52" t="s">
        <v>841</v>
      </c>
      <c r="P911" s="72" t="s">
        <v>101</v>
      </c>
      <c r="Q911" s="70" t="s">
        <v>4387</v>
      </c>
      <c r="R911" s="70" t="s">
        <v>1158</v>
      </c>
      <c r="AF911" s="133"/>
      <c r="BD911" s="70" t="s">
        <v>7237</v>
      </c>
      <c r="BE911" s="70">
        <v>36.619999999999997</v>
      </c>
      <c r="BF911" s="70">
        <v>53.08</v>
      </c>
      <c r="FY911" s="51" t="s">
        <v>707</v>
      </c>
      <c r="HH911" s="74" t="s">
        <v>10526</v>
      </c>
      <c r="JB911" s="52">
        <v>30</v>
      </c>
    </row>
    <row r="912" spans="1:262" ht="15" thickBot="1">
      <c r="A912" s="51" t="s">
        <v>98</v>
      </c>
      <c r="F912" s="51" t="s">
        <v>823</v>
      </c>
      <c r="U912" s="51" t="s">
        <v>763</v>
      </c>
      <c r="AJ912" s="51" t="s">
        <v>787</v>
      </c>
      <c r="AO912" s="51" t="s">
        <v>784</v>
      </c>
      <c r="BD912" s="71" t="s">
        <v>7238</v>
      </c>
      <c r="BE912" s="71">
        <v>29.16</v>
      </c>
      <c r="BF912" s="71">
        <v>29.18</v>
      </c>
      <c r="DQ912" s="51" t="s">
        <v>825</v>
      </c>
      <c r="DV912" s="51" t="s">
        <v>784</v>
      </c>
      <c r="EA912" s="51" t="s">
        <v>803</v>
      </c>
      <c r="FE912" s="51" t="s">
        <v>819</v>
      </c>
      <c r="FY912" s="52" t="s">
        <v>171</v>
      </c>
      <c r="GD912" s="51" t="s">
        <v>784</v>
      </c>
      <c r="GI912" s="51" t="s">
        <v>835</v>
      </c>
      <c r="IV912" s="51" t="s">
        <v>98</v>
      </c>
    </row>
    <row r="913" spans="1:262" ht="16.5" thickBot="1">
      <c r="A913" s="52" t="s">
        <v>2431</v>
      </c>
      <c r="F913" s="52" t="s">
        <v>824</v>
      </c>
      <c r="K913" s="51" t="s">
        <v>98</v>
      </c>
      <c r="U913" s="52" t="s">
        <v>5463</v>
      </c>
      <c r="AF913" s="132"/>
      <c r="AJ913" s="52">
        <v>0.7</v>
      </c>
      <c r="AO913" s="52" t="s">
        <v>792</v>
      </c>
      <c r="BD913" s="70" t="s">
        <v>7239</v>
      </c>
      <c r="BE913" s="70">
        <v>9.67</v>
      </c>
      <c r="BF913" s="70">
        <v>8.5399999999999991</v>
      </c>
      <c r="DQ913" s="52" t="s">
        <v>1382</v>
      </c>
      <c r="DV913" s="52" t="s">
        <v>797</v>
      </c>
      <c r="EA913" s="52" t="s">
        <v>3856</v>
      </c>
      <c r="FE913" s="52" t="s">
        <v>132</v>
      </c>
      <c r="GD913" s="52" t="s">
        <v>2094</v>
      </c>
      <c r="GI913" s="74" t="s">
        <v>9827</v>
      </c>
      <c r="GN913" s="51" t="s">
        <v>744</v>
      </c>
      <c r="HH913" s="51" t="s">
        <v>836</v>
      </c>
      <c r="IV913" s="52" t="s">
        <v>11264</v>
      </c>
      <c r="JB913" s="51" t="s">
        <v>788</v>
      </c>
    </row>
    <row r="914" spans="1:262" ht="16.5" thickBot="1">
      <c r="K914" s="52" t="s">
        <v>3025</v>
      </c>
      <c r="AF914" s="133"/>
      <c r="AO914" s="52" t="s">
        <v>12246</v>
      </c>
      <c r="BD914" s="71" t="s">
        <v>7240</v>
      </c>
      <c r="BE914" s="71">
        <v>37.49</v>
      </c>
      <c r="BF914" s="71">
        <v>39.590000000000003</v>
      </c>
      <c r="FY914" s="51" t="s">
        <v>708</v>
      </c>
      <c r="HH914" s="52" t="s">
        <v>10527</v>
      </c>
      <c r="HW914" s="51" t="s">
        <v>831</v>
      </c>
      <c r="JB914" s="52">
        <v>0</v>
      </c>
    </row>
    <row r="915" spans="1:262" ht="17" thickBot="1">
      <c r="A915" s="50" t="s">
        <v>753</v>
      </c>
      <c r="F915" s="51" t="s">
        <v>825</v>
      </c>
      <c r="U915" s="51" t="s">
        <v>764</v>
      </c>
      <c r="AJ915" s="51" t="s">
        <v>788</v>
      </c>
      <c r="BD915" s="70" t="s">
        <v>7241</v>
      </c>
      <c r="BE915" s="70">
        <v>92.05</v>
      </c>
      <c r="BF915" s="70">
        <v>97.23</v>
      </c>
      <c r="DQ915" s="51" t="s">
        <v>826</v>
      </c>
      <c r="DV915" s="51" t="s">
        <v>786</v>
      </c>
      <c r="EA915" s="51" t="s">
        <v>790</v>
      </c>
      <c r="FE915" s="50" t="s">
        <v>820</v>
      </c>
      <c r="FY915" s="52" t="s">
        <v>171</v>
      </c>
      <c r="GD915" s="51" t="s">
        <v>802</v>
      </c>
      <c r="GI915" s="51" t="s">
        <v>836</v>
      </c>
      <c r="GN915" s="51" t="s">
        <v>2426</v>
      </c>
      <c r="HW915" s="52" t="s">
        <v>843</v>
      </c>
    </row>
    <row r="916" spans="1:262" ht="16.5" thickBot="1">
      <c r="F916" s="52" t="s">
        <v>2122</v>
      </c>
      <c r="U916" s="52" t="s">
        <v>2437</v>
      </c>
      <c r="AF916" s="132"/>
      <c r="AJ916" s="52">
        <v>0.3</v>
      </c>
      <c r="AO916" s="51" t="s">
        <v>786</v>
      </c>
      <c r="BD916" s="71" t="s">
        <v>7242</v>
      </c>
      <c r="BE916" s="71">
        <v>57.56</v>
      </c>
      <c r="BF916" s="71">
        <v>60.79</v>
      </c>
      <c r="DQ916" s="52" t="s">
        <v>1375</v>
      </c>
      <c r="DV916" s="52">
        <v>36</v>
      </c>
      <c r="EA916" s="52" t="s">
        <v>3857</v>
      </c>
      <c r="GD916" s="52">
        <v>80</v>
      </c>
      <c r="GI916" s="52" t="s">
        <v>9828</v>
      </c>
      <c r="HH916" s="51" t="s">
        <v>837</v>
      </c>
      <c r="JB916" s="51" t="s">
        <v>789</v>
      </c>
    </row>
    <row r="917" spans="1:262" ht="17" thickBot="1">
      <c r="AF917" s="133"/>
      <c r="AO917" s="52">
        <v>70</v>
      </c>
      <c r="BD917" s="70" t="s">
        <v>7243</v>
      </c>
      <c r="BE917" s="70">
        <v>10.210000000000001</v>
      </c>
      <c r="BF917" s="70">
        <v>8.82</v>
      </c>
      <c r="FY917" s="51" t="s">
        <v>710</v>
      </c>
      <c r="GN917" s="51" t="s">
        <v>745</v>
      </c>
      <c r="HH917" s="52" t="s">
        <v>838</v>
      </c>
      <c r="HW917" s="51" t="s">
        <v>833</v>
      </c>
      <c r="IV917" s="50" t="s">
        <v>845</v>
      </c>
      <c r="JB917" s="52" t="s">
        <v>11987</v>
      </c>
    </row>
    <row r="918" spans="1:262" ht="15" thickBot="1">
      <c r="A918" s="51" t="s">
        <v>754</v>
      </c>
      <c r="F918" s="51" t="s">
        <v>826</v>
      </c>
      <c r="K918" s="51" t="s">
        <v>831</v>
      </c>
      <c r="U918" s="51" t="s">
        <v>766</v>
      </c>
      <c r="AJ918" s="51" t="s">
        <v>789</v>
      </c>
      <c r="BD918" s="71" t="s">
        <v>7244</v>
      </c>
      <c r="BE918" s="71">
        <v>5.49</v>
      </c>
      <c r="BF918" s="71">
        <v>5.2</v>
      </c>
      <c r="DV918" s="51" t="s">
        <v>787</v>
      </c>
      <c r="FE918" s="51" t="s">
        <v>821</v>
      </c>
      <c r="FY918" s="52" t="s">
        <v>171</v>
      </c>
      <c r="GD918" s="51" t="s">
        <v>788</v>
      </c>
      <c r="GI918" s="51" t="s">
        <v>837</v>
      </c>
      <c r="GN918" s="52">
        <v>2.4</v>
      </c>
      <c r="HH918" s="52" t="s">
        <v>839</v>
      </c>
      <c r="HW918" s="52" t="s">
        <v>711</v>
      </c>
    </row>
    <row r="919" spans="1:262" ht="15" thickBot="1">
      <c r="A919" s="52" t="s">
        <v>2432</v>
      </c>
      <c r="F919" s="52" t="s">
        <v>2116</v>
      </c>
      <c r="K919" s="52" t="s">
        <v>1394</v>
      </c>
      <c r="U919" s="52">
        <v>20000</v>
      </c>
      <c r="AF919" s="132"/>
      <c r="AJ919" s="52" t="s">
        <v>6237</v>
      </c>
      <c r="AO919" s="51" t="s">
        <v>787</v>
      </c>
      <c r="BD919" s="70" t="s">
        <v>7245</v>
      </c>
      <c r="BE919" s="70">
        <v>2.27</v>
      </c>
      <c r="BF919" s="70">
        <v>3.44</v>
      </c>
      <c r="DV919" s="52">
        <v>90</v>
      </c>
      <c r="GD919" s="52">
        <v>66</v>
      </c>
      <c r="GI919" s="52" t="s">
        <v>838</v>
      </c>
      <c r="HH919" s="52" t="s">
        <v>840</v>
      </c>
      <c r="JB919" s="51" t="s">
        <v>790</v>
      </c>
    </row>
    <row r="920" spans="1:262" ht="32.5" thickBot="1">
      <c r="AF920" s="133"/>
      <c r="AO920" s="52">
        <v>75</v>
      </c>
      <c r="BD920" s="71" t="s">
        <v>7246</v>
      </c>
      <c r="BE920" s="71">
        <v>158.94</v>
      </c>
      <c r="BF920" s="71">
        <v>101.6</v>
      </c>
      <c r="DQ920" s="50" t="s">
        <v>1383</v>
      </c>
      <c r="EA920" s="50" t="s">
        <v>804</v>
      </c>
      <c r="FE920" s="51" t="s">
        <v>822</v>
      </c>
      <c r="FY920" s="51" t="s">
        <v>712</v>
      </c>
      <c r="GI920" s="52" t="s">
        <v>840</v>
      </c>
      <c r="GN920" s="51" t="s">
        <v>746</v>
      </c>
      <c r="HW920" s="51" t="s">
        <v>835</v>
      </c>
      <c r="IV920" s="50" t="s">
        <v>846</v>
      </c>
      <c r="JB920" s="52" t="s">
        <v>11988</v>
      </c>
    </row>
    <row r="921" spans="1:262" ht="17" thickBot="1">
      <c r="A921" s="50" t="s">
        <v>755</v>
      </c>
      <c r="K921" s="51" t="s">
        <v>833</v>
      </c>
      <c r="U921" s="51" t="s">
        <v>767</v>
      </c>
      <c r="AJ921" s="51" t="s">
        <v>790</v>
      </c>
      <c r="BD921" s="70" t="s">
        <v>7247</v>
      </c>
      <c r="BE921" s="70">
        <v>47.14</v>
      </c>
      <c r="BF921" s="70">
        <v>68.34</v>
      </c>
      <c r="DV921" s="51" t="s">
        <v>788</v>
      </c>
      <c r="FE921" s="52" t="s">
        <v>4537</v>
      </c>
      <c r="FY921" s="52" t="s">
        <v>171</v>
      </c>
      <c r="GD921" s="51" t="s">
        <v>803</v>
      </c>
      <c r="GI921" s="52" t="s">
        <v>841</v>
      </c>
      <c r="GN921" s="52" t="s">
        <v>95</v>
      </c>
      <c r="HH921" s="51" t="s">
        <v>98</v>
      </c>
      <c r="HW921" s="74" t="s">
        <v>5818</v>
      </c>
    </row>
    <row r="922" spans="1:262" ht="15" thickBot="1">
      <c r="K922" s="52" t="s">
        <v>711</v>
      </c>
      <c r="U922" s="52">
        <v>20000</v>
      </c>
      <c r="AF922" s="132"/>
      <c r="AJ922" s="52" t="s">
        <v>6238</v>
      </c>
      <c r="AO922" s="51" t="s">
        <v>788</v>
      </c>
      <c r="BD922" s="71" t="s">
        <v>7248</v>
      </c>
      <c r="BE922" s="71">
        <v>0</v>
      </c>
      <c r="BF922" s="71">
        <v>0</v>
      </c>
      <c r="DV922" s="52">
        <v>21</v>
      </c>
      <c r="GD922" s="52" t="s">
        <v>5653</v>
      </c>
      <c r="JB922" s="51" t="s">
        <v>98</v>
      </c>
    </row>
    <row r="923" spans="1:262" ht="16.5" thickBot="1">
      <c r="F923" s="51" t="s">
        <v>822</v>
      </c>
      <c r="AO923" s="52">
        <v>80</v>
      </c>
      <c r="BD923" s="70" t="s">
        <v>7249</v>
      </c>
      <c r="BE923" s="70">
        <v>173.71</v>
      </c>
      <c r="BF923" s="70">
        <v>153.34</v>
      </c>
      <c r="DQ923" s="51" t="s">
        <v>1384</v>
      </c>
      <c r="EA923" s="51" t="s">
        <v>805</v>
      </c>
      <c r="FE923" s="51" t="s">
        <v>823</v>
      </c>
      <c r="FY923" s="51" t="s">
        <v>714</v>
      </c>
      <c r="GI923" s="51" t="s">
        <v>98</v>
      </c>
      <c r="GN923" s="51" t="s">
        <v>747</v>
      </c>
      <c r="HW923" s="51" t="s">
        <v>836</v>
      </c>
      <c r="IV923" s="51" t="s">
        <v>847</v>
      </c>
    </row>
    <row r="924" spans="1:262" ht="15" thickBot="1">
      <c r="A924" s="51" t="s">
        <v>756</v>
      </c>
      <c r="F924" s="52" t="s">
        <v>2123</v>
      </c>
      <c r="K924" s="51" t="s">
        <v>835</v>
      </c>
      <c r="U924" s="51" t="s">
        <v>768</v>
      </c>
      <c r="AJ924" s="51" t="s">
        <v>98</v>
      </c>
      <c r="BD924" s="71" t="s">
        <v>7250</v>
      </c>
      <c r="BE924" s="71">
        <v>4.88</v>
      </c>
      <c r="BF924" s="71">
        <v>3.74</v>
      </c>
      <c r="DQ924" s="52" t="s">
        <v>1385</v>
      </c>
      <c r="DV924" s="51" t="s">
        <v>789</v>
      </c>
      <c r="EA924" s="52" t="s">
        <v>3858</v>
      </c>
      <c r="FE924" s="52" t="s">
        <v>824</v>
      </c>
      <c r="GD924" s="51" t="s">
        <v>790</v>
      </c>
      <c r="GI924" s="52" t="s">
        <v>9671</v>
      </c>
      <c r="GN924" s="52" t="s">
        <v>97</v>
      </c>
      <c r="HW924" s="52" t="s">
        <v>5819</v>
      </c>
    </row>
    <row r="925" spans="1:262" ht="17" thickBot="1">
      <c r="A925" s="52" t="s">
        <v>132</v>
      </c>
      <c r="K925" s="74" t="s">
        <v>3026</v>
      </c>
      <c r="U925" s="52" t="s">
        <v>132</v>
      </c>
      <c r="AO925" s="51" t="s">
        <v>789</v>
      </c>
      <c r="BD925" s="70" t="s">
        <v>7251</v>
      </c>
      <c r="BE925" s="70">
        <v>0</v>
      </c>
      <c r="BF925" s="70">
        <v>0</v>
      </c>
      <c r="DQ925" s="52" t="s">
        <v>1386</v>
      </c>
      <c r="DV925" s="52" t="s">
        <v>1662</v>
      </c>
      <c r="EA925" s="52" t="s">
        <v>3859</v>
      </c>
      <c r="FY925" s="51" t="s">
        <v>715</v>
      </c>
      <c r="GD925" s="52" t="s">
        <v>5654</v>
      </c>
      <c r="HH925" s="50" t="s">
        <v>845</v>
      </c>
      <c r="IV925" s="50" t="s">
        <v>848</v>
      </c>
    </row>
    <row r="926" spans="1:262" ht="16.5" thickBot="1">
      <c r="F926" s="51" t="s">
        <v>823</v>
      </c>
      <c r="AF926" s="132"/>
      <c r="AO926" s="52" t="s">
        <v>12247</v>
      </c>
      <c r="BD926" s="71" t="s">
        <v>7252</v>
      </c>
      <c r="BE926" s="71">
        <v>84.2</v>
      </c>
      <c r="BF926" s="71">
        <v>74.33</v>
      </c>
      <c r="EA926" s="52" t="s">
        <v>3860</v>
      </c>
      <c r="FE926" s="51" t="s">
        <v>825</v>
      </c>
      <c r="GN926" s="51" t="s">
        <v>748</v>
      </c>
      <c r="HW926" s="51" t="s">
        <v>837</v>
      </c>
      <c r="JB926" s="51" t="s">
        <v>782</v>
      </c>
    </row>
    <row r="927" spans="1:262" ht="17" thickBot="1">
      <c r="A927" s="50" t="s">
        <v>757</v>
      </c>
      <c r="F927" s="52" t="s">
        <v>824</v>
      </c>
      <c r="K927" s="51" t="s">
        <v>836</v>
      </c>
      <c r="U927" s="51" t="s">
        <v>769</v>
      </c>
      <c r="AF927" s="133"/>
      <c r="BD927" s="70" t="s">
        <v>7253</v>
      </c>
      <c r="BE927" s="70">
        <v>16.170000000000002</v>
      </c>
      <c r="BF927" s="70">
        <v>9.4499999999999993</v>
      </c>
      <c r="DQ927" s="50" t="s">
        <v>827</v>
      </c>
      <c r="DV927" s="51" t="s">
        <v>790</v>
      </c>
      <c r="EA927" s="52" t="s">
        <v>3861</v>
      </c>
      <c r="FE927" s="52" t="s">
        <v>4538</v>
      </c>
      <c r="FY927" s="51" t="s">
        <v>716</v>
      </c>
      <c r="GN927" s="52">
        <v>24264</v>
      </c>
      <c r="HW927" s="52" t="s">
        <v>842</v>
      </c>
      <c r="JB927" s="52" t="s">
        <v>794</v>
      </c>
    </row>
    <row r="928" spans="1:262" ht="17" thickBot="1">
      <c r="K928" s="52" t="s">
        <v>3027</v>
      </c>
      <c r="U928" s="52" t="s">
        <v>770</v>
      </c>
      <c r="AJ928" s="50" t="s">
        <v>798</v>
      </c>
      <c r="AO928" s="51" t="s">
        <v>790</v>
      </c>
      <c r="BD928" s="71" t="s">
        <v>7254</v>
      </c>
      <c r="BE928" s="71">
        <v>99.79</v>
      </c>
      <c r="BF928" s="71">
        <v>63.79</v>
      </c>
      <c r="DV928" s="52" t="s">
        <v>1663</v>
      </c>
      <c r="EA928" s="52" t="s">
        <v>3862</v>
      </c>
      <c r="FY928" s="52" t="s">
        <v>171</v>
      </c>
      <c r="GI928" s="50" t="s">
        <v>845</v>
      </c>
      <c r="HH928" s="50" t="s">
        <v>846</v>
      </c>
      <c r="HW928" s="52" t="s">
        <v>838</v>
      </c>
      <c r="IV928" s="51" t="s">
        <v>849</v>
      </c>
    </row>
    <row r="929" spans="1:262" ht="35" thickBot="1">
      <c r="F929" s="51" t="s">
        <v>825</v>
      </c>
      <c r="AF929" s="132"/>
      <c r="AO929" s="52" t="s">
        <v>12248</v>
      </c>
      <c r="BD929" s="70" t="s">
        <v>7255</v>
      </c>
      <c r="BE929" s="70">
        <v>48.64</v>
      </c>
      <c r="BF929" s="70">
        <v>42.93</v>
      </c>
      <c r="EA929" s="52" t="s">
        <v>3863</v>
      </c>
      <c r="FE929" s="51" t="s">
        <v>826</v>
      </c>
      <c r="GD929" s="51" t="s">
        <v>782</v>
      </c>
      <c r="GN929" s="51" t="s">
        <v>749</v>
      </c>
      <c r="HW929" s="52" t="s">
        <v>844</v>
      </c>
      <c r="IV929" s="69"/>
      <c r="IW929" s="69" t="s">
        <v>850</v>
      </c>
      <c r="IX929" s="69" t="s">
        <v>851</v>
      </c>
      <c r="JB929" s="51" t="s">
        <v>784</v>
      </c>
    </row>
    <row r="930" spans="1:262" ht="64.5" thickBot="1">
      <c r="A930" s="51" t="s">
        <v>758</v>
      </c>
      <c r="F930" s="52" t="s">
        <v>2124</v>
      </c>
      <c r="K930" s="51" t="s">
        <v>837</v>
      </c>
      <c r="AF930" s="133"/>
      <c r="BD930" s="71" t="s">
        <v>7256</v>
      </c>
      <c r="BE930" s="71">
        <v>16.940000000000001</v>
      </c>
      <c r="BF930" s="71">
        <v>21.69</v>
      </c>
      <c r="DQ930" s="51" t="s">
        <v>828</v>
      </c>
      <c r="DV930" s="51" t="s">
        <v>98</v>
      </c>
      <c r="EA930" s="52" t="s">
        <v>3864</v>
      </c>
      <c r="FE930" s="52" t="s">
        <v>4539</v>
      </c>
      <c r="FY930" s="51" t="s">
        <v>718</v>
      </c>
      <c r="GD930" s="52" t="s">
        <v>800</v>
      </c>
      <c r="GN930" s="52">
        <v>6822</v>
      </c>
      <c r="HW930" s="52" t="s">
        <v>840</v>
      </c>
      <c r="IV930" s="72" t="s">
        <v>101</v>
      </c>
      <c r="IW930" s="70" t="s">
        <v>11265</v>
      </c>
      <c r="IX930" s="70" t="s">
        <v>909</v>
      </c>
      <c r="JB930" s="52" t="s">
        <v>795</v>
      </c>
    </row>
    <row r="931" spans="1:262" ht="17" thickBot="1">
      <c r="K931" s="52" t="s">
        <v>842</v>
      </c>
      <c r="AJ931" s="51" t="s">
        <v>799</v>
      </c>
      <c r="AO931" s="51" t="s">
        <v>98</v>
      </c>
      <c r="BD931" s="70" t="s">
        <v>7257</v>
      </c>
      <c r="BE931" s="70">
        <v>125.29</v>
      </c>
      <c r="BF931" s="70">
        <v>132.34</v>
      </c>
      <c r="DQ931" s="52" t="s">
        <v>1387</v>
      </c>
      <c r="DV931" s="52" t="s">
        <v>1664</v>
      </c>
      <c r="EA931" s="52" t="s">
        <v>3865</v>
      </c>
      <c r="GI931" s="50" t="s">
        <v>846</v>
      </c>
      <c r="HH931" s="51" t="s">
        <v>847</v>
      </c>
    </row>
    <row r="932" spans="1:262" ht="17" thickBot="1">
      <c r="A932" s="51" t="s">
        <v>759</v>
      </c>
      <c r="F932" s="51" t="s">
        <v>826</v>
      </c>
      <c r="K932" s="52" t="s">
        <v>838</v>
      </c>
      <c r="U932" s="50" t="s">
        <v>771</v>
      </c>
      <c r="AF932" s="132"/>
      <c r="AO932" s="52" t="s">
        <v>12249</v>
      </c>
      <c r="BD932" s="71" t="s">
        <v>7258</v>
      </c>
      <c r="BE932" s="71">
        <v>46.59</v>
      </c>
      <c r="BF932" s="71">
        <v>46.99</v>
      </c>
      <c r="GD932" s="51" t="s">
        <v>784</v>
      </c>
      <c r="GN932" s="51" t="s">
        <v>750</v>
      </c>
      <c r="HW932" s="51" t="s">
        <v>98</v>
      </c>
      <c r="JB932" s="51" t="s">
        <v>786</v>
      </c>
    </row>
    <row r="933" spans="1:262" ht="17" thickBot="1">
      <c r="A933" s="52" t="s">
        <v>760</v>
      </c>
      <c r="F933" s="52" t="s">
        <v>2116</v>
      </c>
      <c r="K933" s="52" t="s">
        <v>844</v>
      </c>
      <c r="AF933" s="133"/>
      <c r="AJ933" s="51" t="s">
        <v>782</v>
      </c>
      <c r="BD933" s="70" t="s">
        <v>7259</v>
      </c>
      <c r="BE933" s="70">
        <v>110.95</v>
      </c>
      <c r="BF933" s="70">
        <v>142.06</v>
      </c>
      <c r="DQ933" s="50" t="s">
        <v>829</v>
      </c>
      <c r="EA933" s="50" t="s">
        <v>806</v>
      </c>
      <c r="GD933" s="52" t="s">
        <v>801</v>
      </c>
      <c r="GN933" s="52">
        <v>31128.97</v>
      </c>
      <c r="HH933" s="50" t="s">
        <v>848</v>
      </c>
      <c r="HW933" s="52" t="s">
        <v>5820</v>
      </c>
      <c r="JB933" s="52">
        <v>2.2000000000000002</v>
      </c>
    </row>
    <row r="934" spans="1:262" ht="16.5" thickBot="1">
      <c r="K934" s="52" t="s">
        <v>839</v>
      </c>
      <c r="AJ934" s="52" t="s">
        <v>1665</v>
      </c>
      <c r="BD934" s="71" t="s">
        <v>7260</v>
      </c>
      <c r="BE934" s="71">
        <v>200.95</v>
      </c>
      <c r="BF934" s="71">
        <v>177.39</v>
      </c>
      <c r="FE934" s="51" t="s">
        <v>822</v>
      </c>
      <c r="FY934" s="51" t="s">
        <v>707</v>
      </c>
      <c r="GI934" s="51" t="s">
        <v>847</v>
      </c>
    </row>
    <row r="935" spans="1:262" ht="17" thickBot="1">
      <c r="A935" s="51" t="s">
        <v>761</v>
      </c>
      <c r="K935" s="52" t="s">
        <v>840</v>
      </c>
      <c r="U935" s="51" t="s">
        <v>772</v>
      </c>
      <c r="AF935" s="132"/>
      <c r="BD935" s="70" t="s">
        <v>7261</v>
      </c>
      <c r="BE935" s="70">
        <v>42.62</v>
      </c>
      <c r="BF935" s="70">
        <v>42.65</v>
      </c>
      <c r="DV935" s="50" t="s">
        <v>798</v>
      </c>
      <c r="FE935" s="52" t="s">
        <v>2833</v>
      </c>
      <c r="FY935" s="52" t="s">
        <v>171</v>
      </c>
      <c r="GD935" s="51" t="s">
        <v>802</v>
      </c>
      <c r="GI935" s="52" t="s">
        <v>9829</v>
      </c>
      <c r="GN935" s="51" t="s">
        <v>751</v>
      </c>
      <c r="JB935" s="51" t="s">
        <v>787</v>
      </c>
    </row>
    <row r="936" spans="1:262" ht="17" thickBot="1">
      <c r="A936" s="52" t="s">
        <v>2433</v>
      </c>
      <c r="K936" s="52" t="s">
        <v>841</v>
      </c>
      <c r="U936" s="52" t="s">
        <v>132</v>
      </c>
      <c r="AF936" s="133"/>
      <c r="AJ936" s="51" t="s">
        <v>784</v>
      </c>
      <c r="AO936" s="50" t="s">
        <v>798</v>
      </c>
      <c r="BD936" s="71" t="s">
        <v>7262</v>
      </c>
      <c r="BE936" s="71">
        <v>50.69</v>
      </c>
      <c r="BF936" s="71">
        <v>64.900000000000006</v>
      </c>
      <c r="DQ936" s="51" t="s">
        <v>830</v>
      </c>
      <c r="EA936" s="51" t="s">
        <v>807</v>
      </c>
      <c r="GN936" s="52" t="s">
        <v>752</v>
      </c>
      <c r="HH936" s="51" t="s">
        <v>849</v>
      </c>
      <c r="JB936" s="52">
        <v>30</v>
      </c>
    </row>
    <row r="937" spans="1:262" ht="35" thickBot="1">
      <c r="F937" s="51" t="s">
        <v>822</v>
      </c>
      <c r="AJ937" s="52" t="s">
        <v>1666</v>
      </c>
      <c r="BD937" s="70" t="s">
        <v>7263</v>
      </c>
      <c r="BE937" s="70">
        <v>86.55</v>
      </c>
      <c r="BF937" s="70">
        <v>76.400000000000006</v>
      </c>
      <c r="EA937" s="52" t="s">
        <v>809</v>
      </c>
      <c r="FE937" s="51" t="s">
        <v>823</v>
      </c>
      <c r="FY937" s="51" t="s">
        <v>708</v>
      </c>
      <c r="GD937" s="51" t="s">
        <v>788</v>
      </c>
      <c r="GI937" s="50" t="s">
        <v>848</v>
      </c>
      <c r="HH937" s="69"/>
      <c r="HI937" s="69" t="s">
        <v>850</v>
      </c>
      <c r="HJ937" s="69" t="s">
        <v>851</v>
      </c>
      <c r="HW937" s="51" t="s">
        <v>831</v>
      </c>
    </row>
    <row r="938" spans="1:262" ht="17" thickBot="1">
      <c r="A938" s="51" t="s">
        <v>763</v>
      </c>
      <c r="F938" s="52" t="s">
        <v>2125</v>
      </c>
      <c r="K938" s="51" t="s">
        <v>98</v>
      </c>
      <c r="U938" s="50" t="s">
        <v>1640</v>
      </c>
      <c r="AF938" s="132"/>
      <c r="BD938" s="71" t="s">
        <v>7264</v>
      </c>
      <c r="BE938" s="71">
        <v>33.380000000000003</v>
      </c>
      <c r="BF938" s="71">
        <v>32.21</v>
      </c>
      <c r="DQ938" s="51" t="s">
        <v>831</v>
      </c>
      <c r="DV938" s="51" t="s">
        <v>799</v>
      </c>
      <c r="EA938" s="52" t="s">
        <v>36</v>
      </c>
      <c r="FE938" s="52" t="s">
        <v>824</v>
      </c>
      <c r="FY938" s="52" t="s">
        <v>171</v>
      </c>
      <c r="GD938" s="52">
        <v>66</v>
      </c>
      <c r="GN938" s="51" t="s">
        <v>98</v>
      </c>
      <c r="HH938" s="72" t="s">
        <v>101</v>
      </c>
      <c r="HI938" s="70" t="s">
        <v>10528</v>
      </c>
      <c r="HJ938" s="70" t="s">
        <v>909</v>
      </c>
      <c r="HW938" s="52" t="s">
        <v>1394</v>
      </c>
      <c r="JB938" s="51" t="s">
        <v>788</v>
      </c>
    </row>
    <row r="939" spans="1:262" ht="16.5" thickBot="1">
      <c r="A939" s="52" t="s">
        <v>2434</v>
      </c>
      <c r="K939" s="52" t="s">
        <v>3028</v>
      </c>
      <c r="AF939" s="133"/>
      <c r="AJ939" s="51" t="s">
        <v>802</v>
      </c>
      <c r="AO939" s="51" t="s">
        <v>799</v>
      </c>
      <c r="BD939" s="70" t="s">
        <v>7265</v>
      </c>
      <c r="BE939" s="70">
        <v>0</v>
      </c>
      <c r="BF939" s="70">
        <v>0</v>
      </c>
      <c r="DQ939" s="52" t="s">
        <v>843</v>
      </c>
      <c r="GN939" s="52" t="s">
        <v>3614</v>
      </c>
      <c r="JB939" s="52">
        <v>0</v>
      </c>
    </row>
    <row r="940" spans="1:262" ht="32.5" thickBot="1">
      <c r="F940" s="51" t="s">
        <v>823</v>
      </c>
      <c r="AJ940" s="52">
        <v>100</v>
      </c>
      <c r="BD940" s="71" t="s">
        <v>7266</v>
      </c>
      <c r="BE940" s="71">
        <v>107.78</v>
      </c>
      <c r="BF940" s="71">
        <v>95.15</v>
      </c>
      <c r="DV940" s="51" t="s">
        <v>782</v>
      </c>
      <c r="EA940" s="50" t="s">
        <v>818</v>
      </c>
      <c r="FE940" s="51" t="s">
        <v>825</v>
      </c>
      <c r="FY940" s="51" t="s">
        <v>710</v>
      </c>
      <c r="GD940" s="51" t="s">
        <v>803</v>
      </c>
      <c r="GI940" s="51" t="s">
        <v>849</v>
      </c>
      <c r="HW940" s="51" t="s">
        <v>833</v>
      </c>
    </row>
    <row r="941" spans="1:262" ht="35" thickBot="1">
      <c r="A941" s="51" t="s">
        <v>764</v>
      </c>
      <c r="F941" s="52" t="s">
        <v>824</v>
      </c>
      <c r="U941" s="51" t="s">
        <v>1641</v>
      </c>
      <c r="AF941" s="132"/>
      <c r="AO941" s="51" t="s">
        <v>782</v>
      </c>
      <c r="BD941" s="70" t="s">
        <v>7267</v>
      </c>
      <c r="BE941" s="70">
        <v>152.05000000000001</v>
      </c>
      <c r="BF941" s="70">
        <v>160.6</v>
      </c>
      <c r="DQ941" s="51" t="s">
        <v>833</v>
      </c>
      <c r="DV941" s="52" t="s">
        <v>1665</v>
      </c>
      <c r="FE941" s="52" t="s">
        <v>4540</v>
      </c>
      <c r="FY941" s="52" t="s">
        <v>171</v>
      </c>
      <c r="GD941" s="52" t="s">
        <v>5655</v>
      </c>
      <c r="GI941" s="69"/>
      <c r="GJ941" s="69" t="s">
        <v>850</v>
      </c>
      <c r="GK941" s="69" t="s">
        <v>851</v>
      </c>
      <c r="GN941" s="50" t="s">
        <v>753</v>
      </c>
      <c r="HW941" s="52" t="s">
        <v>711</v>
      </c>
      <c r="JB941" s="51" t="s">
        <v>789</v>
      </c>
    </row>
    <row r="942" spans="1:262" ht="16.5" thickBot="1">
      <c r="A942" s="52" t="s">
        <v>2085</v>
      </c>
      <c r="AF942" s="133"/>
      <c r="AJ942" s="51" t="s">
        <v>788</v>
      </c>
      <c r="AO942" s="52" t="s">
        <v>800</v>
      </c>
      <c r="BD942" s="71" t="s">
        <v>7268</v>
      </c>
      <c r="BE942" s="71">
        <v>188.53</v>
      </c>
      <c r="BF942" s="71">
        <v>199.13</v>
      </c>
      <c r="DQ942" s="52" t="s">
        <v>711</v>
      </c>
      <c r="GI942" s="72" t="s">
        <v>101</v>
      </c>
      <c r="GJ942" s="70" t="s">
        <v>9830</v>
      </c>
      <c r="GK942" s="70" t="s">
        <v>2817</v>
      </c>
      <c r="JB942" s="52" t="s">
        <v>11989</v>
      </c>
    </row>
    <row r="943" spans="1:262" ht="24.5" thickBot="1">
      <c r="F943" s="51" t="s">
        <v>825</v>
      </c>
      <c r="K943" s="51" t="s">
        <v>831</v>
      </c>
      <c r="U943" s="51" t="s">
        <v>1642</v>
      </c>
      <c r="AJ943" s="52">
        <v>20</v>
      </c>
      <c r="BD943" s="70" t="s">
        <v>7269</v>
      </c>
      <c r="BE943" s="70">
        <v>79.709999999999994</v>
      </c>
      <c r="BF943" s="70">
        <v>121.05</v>
      </c>
      <c r="DV943" s="51" t="s">
        <v>784</v>
      </c>
      <c r="EA943" s="51" t="s">
        <v>819</v>
      </c>
      <c r="FE943" s="51" t="s">
        <v>826</v>
      </c>
      <c r="FY943" s="51" t="s">
        <v>712</v>
      </c>
      <c r="GD943" s="51" t="s">
        <v>790</v>
      </c>
      <c r="HW943" s="51" t="s">
        <v>835</v>
      </c>
    </row>
    <row r="944" spans="1:262" ht="16.5" thickBot="1">
      <c r="A944" s="51" t="s">
        <v>766</v>
      </c>
      <c r="F944" s="52" t="s">
        <v>2126</v>
      </c>
      <c r="K944" s="52" t="s">
        <v>843</v>
      </c>
      <c r="U944" s="52" t="s">
        <v>2830</v>
      </c>
      <c r="AF944" s="132"/>
      <c r="AO944" s="51" t="s">
        <v>784</v>
      </c>
      <c r="BD944" s="71" t="s">
        <v>7270</v>
      </c>
      <c r="BE944" s="71">
        <v>31.79</v>
      </c>
      <c r="BF944" s="71">
        <v>39.03</v>
      </c>
      <c r="DQ944" s="51" t="s">
        <v>835</v>
      </c>
      <c r="DV944" s="52" t="s">
        <v>1666</v>
      </c>
      <c r="EA944" s="52" t="s">
        <v>132</v>
      </c>
      <c r="FE944" s="52" t="s">
        <v>4541</v>
      </c>
      <c r="FY944" s="52" t="s">
        <v>171</v>
      </c>
      <c r="GD944" s="52" t="s">
        <v>5656</v>
      </c>
      <c r="GN944" s="51" t="s">
        <v>754</v>
      </c>
      <c r="HW944" s="74" t="s">
        <v>5821</v>
      </c>
      <c r="JB944" s="51" t="s">
        <v>790</v>
      </c>
    </row>
    <row r="945" spans="1:262" ht="16.5" thickBot="1">
      <c r="A945" s="52">
        <v>8400</v>
      </c>
      <c r="U945" s="52" t="s">
        <v>1644</v>
      </c>
      <c r="AF945" s="133"/>
      <c r="AJ945" s="51" t="s">
        <v>803</v>
      </c>
      <c r="AO945" s="52" t="s">
        <v>801</v>
      </c>
      <c r="BD945" s="70" t="s">
        <v>7271</v>
      </c>
      <c r="BE945" s="70">
        <v>111.7</v>
      </c>
      <c r="BF945" s="70">
        <v>71.400000000000006</v>
      </c>
      <c r="DQ945" s="52" t="s">
        <v>1338</v>
      </c>
      <c r="GN945" s="52" t="s">
        <v>3615</v>
      </c>
      <c r="JB945" s="52" t="s">
        <v>11990</v>
      </c>
    </row>
    <row r="946" spans="1:262" ht="24.5" thickBot="1">
      <c r="F946" s="51" t="s">
        <v>826</v>
      </c>
      <c r="K946" s="51" t="s">
        <v>833</v>
      </c>
      <c r="U946" s="52" t="s">
        <v>1646</v>
      </c>
      <c r="AJ946" s="52" t="s">
        <v>6239</v>
      </c>
      <c r="BD946" s="71" t="s">
        <v>7272</v>
      </c>
      <c r="BE946" s="71">
        <v>27.64</v>
      </c>
      <c r="BF946" s="71">
        <v>27.88</v>
      </c>
      <c r="DQ946" s="74" t="s">
        <v>1388</v>
      </c>
      <c r="DV946" s="51" t="s">
        <v>802</v>
      </c>
      <c r="EA946" s="50" t="s">
        <v>820</v>
      </c>
      <c r="FY946" s="51" t="s">
        <v>714</v>
      </c>
      <c r="GN946" s="68"/>
      <c r="HW946" s="51" t="s">
        <v>836</v>
      </c>
    </row>
    <row r="947" spans="1:262" ht="16.5" thickBot="1">
      <c r="A947" s="51" t="s">
        <v>767</v>
      </c>
      <c r="F947" s="52" t="s">
        <v>2116</v>
      </c>
      <c r="K947" s="52" t="s">
        <v>711</v>
      </c>
      <c r="U947" s="52" t="s">
        <v>1648</v>
      </c>
      <c r="AF947" s="132"/>
      <c r="AO947" s="51" t="s">
        <v>802</v>
      </c>
      <c r="BD947" s="70" t="s">
        <v>7273</v>
      </c>
      <c r="BE947" s="70">
        <v>84.33</v>
      </c>
      <c r="BF947" s="70">
        <v>122.25</v>
      </c>
      <c r="DV947" s="52">
        <v>32</v>
      </c>
      <c r="GN947" s="52" t="s">
        <v>3616</v>
      </c>
      <c r="HW947" s="52" t="s">
        <v>5822</v>
      </c>
      <c r="JB947" s="51" t="s">
        <v>98</v>
      </c>
    </row>
    <row r="948" spans="1:262" ht="17" thickBot="1">
      <c r="A948" s="52">
        <v>8400</v>
      </c>
      <c r="AJ948" s="51" t="s">
        <v>790</v>
      </c>
      <c r="AO948" s="52">
        <v>30</v>
      </c>
      <c r="BD948" s="71" t="s">
        <v>7274</v>
      </c>
      <c r="BE948" s="71">
        <v>721.16</v>
      </c>
      <c r="BF948" s="71">
        <v>721.79</v>
      </c>
      <c r="DQ948" s="51" t="s">
        <v>836</v>
      </c>
      <c r="FE948" s="51" t="s">
        <v>822</v>
      </c>
      <c r="FY948" s="51" t="s">
        <v>715</v>
      </c>
      <c r="GD948" s="50" t="s">
        <v>806</v>
      </c>
      <c r="GN948" s="68"/>
    </row>
    <row r="949" spans="1:262" ht="24.5" thickBot="1">
      <c r="K949" s="51" t="s">
        <v>835</v>
      </c>
      <c r="U949" s="51" t="s">
        <v>1649</v>
      </c>
      <c r="AJ949" s="52" t="s">
        <v>6240</v>
      </c>
      <c r="BD949" s="70" t="s">
        <v>7275</v>
      </c>
      <c r="BE949" s="70">
        <v>324.37</v>
      </c>
      <c r="BF949" s="70">
        <v>324.64999999999998</v>
      </c>
      <c r="DQ949" s="52" t="s">
        <v>1389</v>
      </c>
      <c r="DV949" s="51" t="s">
        <v>788</v>
      </c>
      <c r="EA949" s="51" t="s">
        <v>821</v>
      </c>
      <c r="FE949" s="52" t="s">
        <v>4542</v>
      </c>
      <c r="GN949" s="52" t="s">
        <v>3617</v>
      </c>
      <c r="HW949" s="51" t="s">
        <v>837</v>
      </c>
    </row>
    <row r="950" spans="1:262" ht="16.5" thickBot="1">
      <c r="A950" s="51" t="s">
        <v>768</v>
      </c>
      <c r="K950" s="74" t="s">
        <v>3029</v>
      </c>
      <c r="U950" s="52" t="s">
        <v>704</v>
      </c>
      <c r="AO950" s="51" t="s">
        <v>788</v>
      </c>
      <c r="BD950" s="71" t="s">
        <v>7276</v>
      </c>
      <c r="BE950" s="71">
        <v>83.8</v>
      </c>
      <c r="BF950" s="71">
        <v>83.87</v>
      </c>
      <c r="DV950" s="52">
        <v>56</v>
      </c>
      <c r="FY950" s="51" t="s">
        <v>716</v>
      </c>
      <c r="HW950" s="52" t="s">
        <v>842</v>
      </c>
    </row>
    <row r="951" spans="1:262" ht="17" thickBot="1">
      <c r="A951" s="52" t="s">
        <v>132</v>
      </c>
      <c r="F951" s="51" t="s">
        <v>822</v>
      </c>
      <c r="AF951" s="132"/>
      <c r="AO951" s="52">
        <v>25</v>
      </c>
      <c r="BD951" s="70" t="s">
        <v>7277</v>
      </c>
      <c r="BE951" s="70">
        <v>342.65</v>
      </c>
      <c r="BF951" s="70">
        <v>361.92</v>
      </c>
      <c r="DQ951" s="51" t="s">
        <v>837</v>
      </c>
      <c r="EA951" s="51" t="s">
        <v>822</v>
      </c>
      <c r="FE951" s="51" t="s">
        <v>823</v>
      </c>
      <c r="FY951" s="52" t="s">
        <v>171</v>
      </c>
      <c r="GD951" s="51" t="s">
        <v>807</v>
      </c>
      <c r="GN951" s="50" t="s">
        <v>755</v>
      </c>
      <c r="HW951" s="52" t="s">
        <v>838</v>
      </c>
      <c r="JB951" s="51" t="s">
        <v>782</v>
      </c>
    </row>
    <row r="952" spans="1:262" ht="16.5" thickBot="1">
      <c r="F952" s="52" t="s">
        <v>2127</v>
      </c>
      <c r="K952" s="51" t="s">
        <v>836</v>
      </c>
      <c r="U952" s="51" t="s">
        <v>1650</v>
      </c>
      <c r="AF952" s="133"/>
      <c r="BD952" s="71" t="s">
        <v>7278</v>
      </c>
      <c r="BE952" s="71">
        <v>184.86</v>
      </c>
      <c r="BF952" s="71">
        <v>267.97000000000003</v>
      </c>
      <c r="DQ952" s="52" t="s">
        <v>838</v>
      </c>
      <c r="DV952" s="51" t="s">
        <v>803</v>
      </c>
      <c r="EA952" s="52" t="s">
        <v>3866</v>
      </c>
      <c r="FE952" s="52" t="s">
        <v>824</v>
      </c>
      <c r="GD952" s="52" t="s">
        <v>809</v>
      </c>
      <c r="HW952" s="52" t="s">
        <v>844</v>
      </c>
      <c r="JB952" s="52" t="s">
        <v>796</v>
      </c>
    </row>
    <row r="953" spans="1:262" ht="17" thickBot="1">
      <c r="A953" s="51" t="s">
        <v>769</v>
      </c>
      <c r="K953" s="52" t="s">
        <v>3030</v>
      </c>
      <c r="U953" s="52" t="s">
        <v>5464</v>
      </c>
      <c r="AJ953" s="50" t="s">
        <v>804</v>
      </c>
      <c r="AO953" s="51" t="s">
        <v>803</v>
      </c>
      <c r="BD953" s="70" t="s">
        <v>7279</v>
      </c>
      <c r="BE953" s="70">
        <v>7.33</v>
      </c>
      <c r="BF953" s="70">
        <v>9.39</v>
      </c>
      <c r="DQ953" s="52" t="s">
        <v>840</v>
      </c>
      <c r="DV953" s="52" t="s">
        <v>1667</v>
      </c>
      <c r="FY953" s="51" t="s">
        <v>718</v>
      </c>
      <c r="GD953" s="52" t="s">
        <v>2492</v>
      </c>
      <c r="HW953" s="52" t="s">
        <v>840</v>
      </c>
    </row>
    <row r="954" spans="1:262" ht="16.5" thickBot="1">
      <c r="A954" s="52" t="s">
        <v>770</v>
      </c>
      <c r="F954" s="51" t="s">
        <v>823</v>
      </c>
      <c r="AF954" s="132"/>
      <c r="AO954" s="52" t="s">
        <v>12250</v>
      </c>
      <c r="BD954" s="71" t="s">
        <v>7280</v>
      </c>
      <c r="BE954" s="71">
        <v>19.350000000000001</v>
      </c>
      <c r="BF954" s="71">
        <v>17.38</v>
      </c>
      <c r="DQ954" s="52" t="s">
        <v>841</v>
      </c>
      <c r="EA954" s="51" t="s">
        <v>823</v>
      </c>
      <c r="FE954" s="51" t="s">
        <v>825</v>
      </c>
      <c r="GD954" s="52" t="s">
        <v>36</v>
      </c>
      <c r="GN954" s="51" t="s">
        <v>756</v>
      </c>
      <c r="HW954" s="52" t="s">
        <v>841</v>
      </c>
      <c r="JB954" s="51" t="s">
        <v>784</v>
      </c>
    </row>
    <row r="955" spans="1:262" ht="16.5" thickBot="1">
      <c r="F955" s="52" t="s">
        <v>824</v>
      </c>
      <c r="K955" s="51" t="s">
        <v>837</v>
      </c>
      <c r="U955" s="51" t="s">
        <v>1652</v>
      </c>
      <c r="AF955" s="133"/>
      <c r="BD955" s="70" t="s">
        <v>7281</v>
      </c>
      <c r="BE955" s="70">
        <v>14.16</v>
      </c>
      <c r="BF955" s="70">
        <v>12.5</v>
      </c>
      <c r="DV955" s="51" t="s">
        <v>790</v>
      </c>
      <c r="EA955" s="52" t="s">
        <v>824</v>
      </c>
      <c r="FE955" s="52" t="s">
        <v>4543</v>
      </c>
      <c r="GN955" s="52" t="s">
        <v>132</v>
      </c>
      <c r="JB955" s="52" t="s">
        <v>797</v>
      </c>
    </row>
    <row r="956" spans="1:262" ht="17" thickBot="1">
      <c r="K956" s="52" t="s">
        <v>842</v>
      </c>
      <c r="AJ956" s="51" t="s">
        <v>805</v>
      </c>
      <c r="AO956" s="51" t="s">
        <v>790</v>
      </c>
      <c r="BD956" s="71" t="s">
        <v>7282</v>
      </c>
      <c r="BE956" s="71">
        <v>4.03</v>
      </c>
      <c r="BF956" s="71">
        <v>6.12</v>
      </c>
      <c r="DQ956" s="51" t="s">
        <v>98</v>
      </c>
      <c r="DV956" s="52" t="s">
        <v>1668</v>
      </c>
      <c r="GD956" s="50" t="s">
        <v>818</v>
      </c>
      <c r="HW956" s="51" t="s">
        <v>98</v>
      </c>
    </row>
    <row r="957" spans="1:262" ht="17" thickBot="1">
      <c r="F957" s="51" t="s">
        <v>825</v>
      </c>
      <c r="K957" s="52" t="s">
        <v>838</v>
      </c>
      <c r="U957" s="51" t="s">
        <v>1653</v>
      </c>
      <c r="AF957" s="132"/>
      <c r="AJ957" s="52" t="s">
        <v>6241</v>
      </c>
      <c r="AO957" s="52" t="s">
        <v>12251</v>
      </c>
      <c r="BD957" s="70" t="s">
        <v>7283</v>
      </c>
      <c r="BE957" s="70">
        <v>26.65</v>
      </c>
      <c r="BF957" s="70">
        <v>38.64</v>
      </c>
      <c r="EA957" s="51" t="s">
        <v>825</v>
      </c>
      <c r="FE957" s="51" t="s">
        <v>826</v>
      </c>
      <c r="FY957" s="51" t="s">
        <v>707</v>
      </c>
      <c r="GN957" s="50" t="s">
        <v>757</v>
      </c>
      <c r="HW957" s="52" t="s">
        <v>5823</v>
      </c>
      <c r="JB957" s="51" t="s">
        <v>786</v>
      </c>
    </row>
    <row r="958" spans="1:262" ht="16.5" thickBot="1">
      <c r="A958" s="51" t="s">
        <v>759</v>
      </c>
      <c r="F958" s="52" t="s">
        <v>2128</v>
      </c>
      <c r="K958" s="52" t="s">
        <v>844</v>
      </c>
      <c r="U958" s="52" t="s">
        <v>5465</v>
      </c>
      <c r="AF958" s="133"/>
      <c r="BD958" s="71" t="s">
        <v>7284</v>
      </c>
      <c r="BE958" s="71">
        <v>7.52</v>
      </c>
      <c r="BF958" s="71">
        <v>10.9</v>
      </c>
      <c r="EA958" s="52" t="s">
        <v>3867</v>
      </c>
      <c r="FE958" s="52" t="s">
        <v>4544</v>
      </c>
      <c r="FY958" s="52" t="s">
        <v>171</v>
      </c>
      <c r="JB958" s="52">
        <v>1</v>
      </c>
    </row>
    <row r="959" spans="1:262" ht="24.5" thickBot="1">
      <c r="A959" s="52" t="s">
        <v>760</v>
      </c>
      <c r="K959" s="52" t="s">
        <v>839</v>
      </c>
      <c r="AJ959" s="50" t="s">
        <v>806</v>
      </c>
      <c r="BD959" s="70" t="s">
        <v>7285</v>
      </c>
      <c r="BE959" s="70">
        <v>20.48</v>
      </c>
      <c r="BF959" s="70">
        <v>20.49</v>
      </c>
      <c r="GD959" s="51" t="s">
        <v>819</v>
      </c>
    </row>
    <row r="960" spans="1:262" ht="24.5" thickBot="1">
      <c r="F960" s="51" t="s">
        <v>826</v>
      </c>
      <c r="K960" s="52" t="s">
        <v>840</v>
      </c>
      <c r="U960" s="51" t="s">
        <v>1655</v>
      </c>
      <c r="AF960" s="132"/>
      <c r="BD960" s="71" t="s">
        <v>7286</v>
      </c>
      <c r="BE960" s="71">
        <v>56.32</v>
      </c>
      <c r="BF960" s="71">
        <v>56.37</v>
      </c>
      <c r="DQ960" s="51" t="s">
        <v>831</v>
      </c>
      <c r="DV960" s="50" t="s">
        <v>806</v>
      </c>
      <c r="EA960" s="51" t="s">
        <v>826</v>
      </c>
      <c r="FY960" s="51" t="s">
        <v>708</v>
      </c>
      <c r="GD960" s="52" t="s">
        <v>132</v>
      </c>
      <c r="GN960" s="51" t="s">
        <v>758</v>
      </c>
      <c r="JB960" s="51" t="s">
        <v>787</v>
      </c>
    </row>
    <row r="961" spans="1:262" ht="17" thickBot="1">
      <c r="A961" s="51" t="s">
        <v>761</v>
      </c>
      <c r="F961" s="52" t="s">
        <v>2129</v>
      </c>
      <c r="K961" s="52" t="s">
        <v>841</v>
      </c>
      <c r="U961" s="52" t="s">
        <v>1657</v>
      </c>
      <c r="AO961" s="50" t="s">
        <v>804</v>
      </c>
      <c r="BD961" s="70" t="s">
        <v>7287</v>
      </c>
      <c r="BE961" s="70">
        <v>23.5</v>
      </c>
      <c r="BF961" s="70">
        <v>22.26</v>
      </c>
      <c r="DQ961" s="52" t="s">
        <v>843</v>
      </c>
      <c r="EA961" s="52" t="s">
        <v>3868</v>
      </c>
      <c r="FY961" s="52" t="s">
        <v>171</v>
      </c>
      <c r="HW961" s="50" t="s">
        <v>845</v>
      </c>
    </row>
    <row r="962" spans="1:262" ht="24.5" thickBot="1">
      <c r="A962" s="52" t="s">
        <v>2435</v>
      </c>
      <c r="AF962" s="132"/>
      <c r="AJ962" s="51" t="s">
        <v>807</v>
      </c>
      <c r="BD962" s="71" t="s">
        <v>7288</v>
      </c>
      <c r="BE962" s="71">
        <v>46.08</v>
      </c>
      <c r="BF962" s="71">
        <v>40.68</v>
      </c>
      <c r="FE962" s="51" t="s">
        <v>822</v>
      </c>
      <c r="GD962" s="50" t="s">
        <v>820</v>
      </c>
      <c r="GN962" s="51" t="s">
        <v>759</v>
      </c>
      <c r="JB962" s="51" t="s">
        <v>788</v>
      </c>
    </row>
    <row r="963" spans="1:262" ht="16.5" thickBot="1">
      <c r="K963" s="51" t="s">
        <v>98</v>
      </c>
      <c r="U963" s="51" t="s">
        <v>1660</v>
      </c>
      <c r="AF963" s="133"/>
      <c r="AJ963" s="52" t="s">
        <v>808</v>
      </c>
      <c r="BD963" s="70" t="s">
        <v>7289</v>
      </c>
      <c r="BE963" s="70">
        <v>14.71</v>
      </c>
      <c r="BF963" s="70">
        <v>12.71</v>
      </c>
      <c r="DQ963" s="51" t="s">
        <v>833</v>
      </c>
      <c r="DV963" s="51" t="s">
        <v>807</v>
      </c>
      <c r="FE963" s="52" t="s">
        <v>4545</v>
      </c>
      <c r="FY963" s="51" t="s">
        <v>710</v>
      </c>
      <c r="GN963" s="52" t="s">
        <v>760</v>
      </c>
      <c r="JB963" s="52">
        <v>0</v>
      </c>
    </row>
    <row r="964" spans="1:262" ht="17" thickBot="1">
      <c r="A964" s="51" t="s">
        <v>763</v>
      </c>
      <c r="K964" s="52" t="s">
        <v>3028</v>
      </c>
      <c r="U964" s="52" t="s">
        <v>5466</v>
      </c>
      <c r="AJ964" s="52" t="s">
        <v>36</v>
      </c>
      <c r="AO964" s="51" t="s">
        <v>805</v>
      </c>
      <c r="BD964" s="71" t="s">
        <v>7290</v>
      </c>
      <c r="BE964" s="71">
        <v>20.5</v>
      </c>
      <c r="BF964" s="71">
        <v>15.73</v>
      </c>
      <c r="DQ964" s="52" t="s">
        <v>711</v>
      </c>
      <c r="DV964" s="52" t="s">
        <v>808</v>
      </c>
      <c r="FY964" s="52" t="s">
        <v>171</v>
      </c>
      <c r="HW964" s="50" t="s">
        <v>846</v>
      </c>
    </row>
    <row r="965" spans="1:262" ht="17" thickBot="1">
      <c r="A965" s="52" t="s">
        <v>2436</v>
      </c>
      <c r="F965" s="51" t="s">
        <v>822</v>
      </c>
      <c r="AF965" s="132"/>
      <c r="AO965" s="52" t="s">
        <v>12252</v>
      </c>
      <c r="BD965" s="70" t="s">
        <v>7291</v>
      </c>
      <c r="BE965" s="70">
        <v>0</v>
      </c>
      <c r="BF965" s="70">
        <v>0</v>
      </c>
      <c r="DV965" s="52" t="s">
        <v>809</v>
      </c>
      <c r="EA965" s="50" t="s">
        <v>1383</v>
      </c>
      <c r="FE965" s="51" t="s">
        <v>823</v>
      </c>
      <c r="GD965" s="51" t="s">
        <v>821</v>
      </c>
      <c r="GN965" s="51" t="s">
        <v>761</v>
      </c>
      <c r="JB965" s="51" t="s">
        <v>789</v>
      </c>
    </row>
    <row r="966" spans="1:262" ht="17" thickBot="1">
      <c r="F966" s="52" t="s">
        <v>2130</v>
      </c>
      <c r="AF966" s="133"/>
      <c r="AJ966" s="50" t="s">
        <v>810</v>
      </c>
      <c r="BD966" s="71" t="s">
        <v>7292</v>
      </c>
      <c r="BE966" s="71">
        <v>1.69</v>
      </c>
      <c r="BF966" s="71">
        <v>1.34</v>
      </c>
      <c r="DQ966" s="51" t="s">
        <v>835</v>
      </c>
      <c r="FE966" s="52" t="s">
        <v>824</v>
      </c>
      <c r="FY966" s="51" t="s">
        <v>712</v>
      </c>
      <c r="GN966" s="52" t="s">
        <v>684</v>
      </c>
      <c r="JB966" s="52" t="s">
        <v>11991</v>
      </c>
    </row>
    <row r="967" spans="1:262" ht="17" thickBot="1">
      <c r="A967" s="51" t="s">
        <v>764</v>
      </c>
      <c r="AO967" s="50" t="s">
        <v>806</v>
      </c>
      <c r="BD967" s="70" t="s">
        <v>7293</v>
      </c>
      <c r="BE967" s="70">
        <v>27.35</v>
      </c>
      <c r="BF967" s="70">
        <v>35.01</v>
      </c>
      <c r="DQ967" s="52" t="s">
        <v>1338</v>
      </c>
      <c r="DV967" s="50" t="s">
        <v>810</v>
      </c>
      <c r="FY967" s="52" t="s">
        <v>171</v>
      </c>
      <c r="GD967" s="51" t="s">
        <v>822</v>
      </c>
      <c r="HW967" s="51" t="s">
        <v>847</v>
      </c>
    </row>
    <row r="968" spans="1:262" ht="24.5" thickBot="1">
      <c r="A968" s="52" t="s">
        <v>2437</v>
      </c>
      <c r="F968" s="51" t="s">
        <v>823</v>
      </c>
      <c r="K968" s="50" t="s">
        <v>845</v>
      </c>
      <c r="U968" s="50" t="s">
        <v>774</v>
      </c>
      <c r="AF968" s="132"/>
      <c r="BD968" s="71" t="s">
        <v>7294</v>
      </c>
      <c r="BE968" s="71">
        <v>140.19</v>
      </c>
      <c r="BF968" s="71">
        <v>111.36</v>
      </c>
      <c r="DQ968" s="74" t="s">
        <v>1390</v>
      </c>
      <c r="EA968" s="51" t="s">
        <v>1384</v>
      </c>
      <c r="FE968" s="51" t="s">
        <v>825</v>
      </c>
      <c r="GD968" s="52" t="s">
        <v>5657</v>
      </c>
      <c r="GN968" s="51" t="s">
        <v>763</v>
      </c>
      <c r="JB968" s="51" t="s">
        <v>790</v>
      </c>
    </row>
    <row r="969" spans="1:262" ht="17" thickBot="1">
      <c r="F969" s="52" t="s">
        <v>824</v>
      </c>
      <c r="AF969" s="133"/>
      <c r="AJ969" s="51" t="s">
        <v>811</v>
      </c>
      <c r="BD969" s="70" t="s">
        <v>7295</v>
      </c>
      <c r="BE969" s="70">
        <v>93.95</v>
      </c>
      <c r="BF969" s="70">
        <v>93.95</v>
      </c>
      <c r="EA969" s="52" t="s">
        <v>3869</v>
      </c>
      <c r="FE969" s="52" t="s">
        <v>4546</v>
      </c>
      <c r="FY969" s="51" t="s">
        <v>714</v>
      </c>
      <c r="GN969" s="52" t="s">
        <v>3618</v>
      </c>
      <c r="HW969" s="50" t="s">
        <v>848</v>
      </c>
      <c r="JB969" s="52" t="s">
        <v>11992</v>
      </c>
    </row>
    <row r="970" spans="1:262" ht="35" thickBot="1">
      <c r="A970" s="51" t="s">
        <v>766</v>
      </c>
      <c r="AJ970" s="69" t="s">
        <v>812</v>
      </c>
      <c r="AK970" s="69" t="s">
        <v>813</v>
      </c>
      <c r="AL970" s="69" t="s">
        <v>784</v>
      </c>
      <c r="AM970" s="69" t="s">
        <v>814</v>
      </c>
      <c r="AO970" s="51" t="s">
        <v>807</v>
      </c>
      <c r="BD970" s="71" t="s">
        <v>7296</v>
      </c>
      <c r="BE970" s="71">
        <v>1251.69</v>
      </c>
      <c r="BF970" s="71">
        <v>1251.69</v>
      </c>
      <c r="DQ970" s="51" t="s">
        <v>836</v>
      </c>
      <c r="DV970" s="51" t="s">
        <v>811</v>
      </c>
      <c r="EA970" s="52" t="s">
        <v>3870</v>
      </c>
      <c r="GD970" s="51" t="s">
        <v>823</v>
      </c>
    </row>
    <row r="971" spans="1:262" ht="192.5" thickBot="1">
      <c r="A971" s="52">
        <v>80133</v>
      </c>
      <c r="F971" s="51" t="s">
        <v>825</v>
      </c>
      <c r="K971" s="50" t="s">
        <v>846</v>
      </c>
      <c r="U971" s="50" t="s">
        <v>775</v>
      </c>
      <c r="AF971" s="132"/>
      <c r="AJ971" s="70" t="s">
        <v>815</v>
      </c>
      <c r="AK971" s="70" t="s">
        <v>816</v>
      </c>
      <c r="AL971" s="70" t="s">
        <v>6242</v>
      </c>
      <c r="AM971" s="70" t="s">
        <v>6243</v>
      </c>
      <c r="AO971" s="52" t="s">
        <v>808</v>
      </c>
      <c r="BD971" s="70" t="s">
        <v>7327</v>
      </c>
      <c r="BE971" s="70">
        <v>25275.17</v>
      </c>
      <c r="BF971" s="70">
        <v>11855.98</v>
      </c>
      <c r="DQ971" s="52" t="s">
        <v>1391</v>
      </c>
      <c r="DV971" s="69" t="s">
        <v>812</v>
      </c>
      <c r="DW971" s="69" t="s">
        <v>813</v>
      </c>
      <c r="DX971" s="69" t="s">
        <v>784</v>
      </c>
      <c r="DY971" s="69" t="s">
        <v>814</v>
      </c>
      <c r="EA971" s="52" t="s">
        <v>3871</v>
      </c>
      <c r="FE971" s="51" t="s">
        <v>826</v>
      </c>
      <c r="FY971" s="51" t="s">
        <v>715</v>
      </c>
      <c r="GD971" s="52" t="s">
        <v>824</v>
      </c>
      <c r="GN971" s="51" t="s">
        <v>764</v>
      </c>
      <c r="JB971" s="51" t="s">
        <v>98</v>
      </c>
    </row>
    <row r="972" spans="1:262" ht="409.6" thickBot="1">
      <c r="F972" s="52" t="s">
        <v>2131</v>
      </c>
      <c r="AJ972" s="71" t="s">
        <v>815</v>
      </c>
      <c r="AK972" s="71" t="s">
        <v>816</v>
      </c>
      <c r="AL972" s="71" t="s">
        <v>6244</v>
      </c>
      <c r="AM972" s="71" t="s">
        <v>6245</v>
      </c>
      <c r="AO972" s="52" t="s">
        <v>809</v>
      </c>
      <c r="BD972" s="71" t="s">
        <v>7328</v>
      </c>
      <c r="BE972" s="71">
        <v>571.38</v>
      </c>
      <c r="BF972" s="71">
        <v>571.38</v>
      </c>
      <c r="DV972" s="70" t="s">
        <v>1669</v>
      </c>
      <c r="DW972" s="70" t="s">
        <v>1360</v>
      </c>
      <c r="DX972" s="70" t="s">
        <v>1670</v>
      </c>
      <c r="DY972" s="70" t="s">
        <v>1671</v>
      </c>
      <c r="EA972" s="52" t="s">
        <v>3872</v>
      </c>
      <c r="FE972" s="52" t="s">
        <v>4547</v>
      </c>
      <c r="GN972" s="52" t="s">
        <v>3619</v>
      </c>
      <c r="HW972" s="51" t="s">
        <v>849</v>
      </c>
    </row>
    <row r="973" spans="1:262" ht="320.5" thickBot="1">
      <c r="A973" s="51" t="s">
        <v>767</v>
      </c>
      <c r="AJ973" s="70" t="s">
        <v>6246</v>
      </c>
      <c r="AK973" s="70" t="s">
        <v>816</v>
      </c>
      <c r="AL973" s="70" t="s">
        <v>6247</v>
      </c>
      <c r="AM973" s="70" t="s">
        <v>6248</v>
      </c>
      <c r="BD973" s="70" t="s">
        <v>7329</v>
      </c>
      <c r="BE973" s="70">
        <v>1.45</v>
      </c>
      <c r="BF973" s="70">
        <v>1.45</v>
      </c>
      <c r="DQ973" s="51" t="s">
        <v>837</v>
      </c>
      <c r="DV973" s="71" t="s">
        <v>1672</v>
      </c>
      <c r="DW973" s="71" t="s">
        <v>816</v>
      </c>
      <c r="DX973" s="71" t="s">
        <v>1673</v>
      </c>
      <c r="DY973" s="71" t="s">
        <v>1674</v>
      </c>
      <c r="EA973" s="52" t="s">
        <v>3873</v>
      </c>
      <c r="FY973" s="51" t="s">
        <v>716</v>
      </c>
      <c r="GD973" s="51" t="s">
        <v>825</v>
      </c>
      <c r="HW973" s="69"/>
      <c r="HX973" s="69" t="s">
        <v>850</v>
      </c>
      <c r="HY973" s="69" t="s">
        <v>851</v>
      </c>
    </row>
    <row r="974" spans="1:262" ht="17" thickBot="1">
      <c r="A974" s="52">
        <v>80133</v>
      </c>
      <c r="F974" s="51" t="s">
        <v>826</v>
      </c>
      <c r="K974" s="51" t="s">
        <v>847</v>
      </c>
      <c r="U974" s="51" t="s">
        <v>776</v>
      </c>
      <c r="AJ974" s="50" t="s">
        <v>1383</v>
      </c>
      <c r="AO974" s="50" t="s">
        <v>810</v>
      </c>
      <c r="BD974" s="71" t="s">
        <v>7330</v>
      </c>
      <c r="BE974" s="71">
        <v>6.47</v>
      </c>
      <c r="BF974" s="71">
        <v>7.46</v>
      </c>
      <c r="DQ974" s="52" t="s">
        <v>844</v>
      </c>
      <c r="DV974" s="50" t="s">
        <v>818</v>
      </c>
      <c r="EA974" s="52" t="s">
        <v>3874</v>
      </c>
      <c r="FY974" s="52" t="s">
        <v>171</v>
      </c>
      <c r="GD974" s="52" t="s">
        <v>5658</v>
      </c>
      <c r="GN974" s="51" t="s">
        <v>766</v>
      </c>
      <c r="HW974" s="72" t="s">
        <v>101</v>
      </c>
      <c r="HX974" s="70" t="s">
        <v>3054</v>
      </c>
      <c r="HY974" s="70" t="s">
        <v>2817</v>
      </c>
    </row>
    <row r="975" spans="1:262" ht="17" thickBot="1">
      <c r="F975" s="52" t="s">
        <v>2132</v>
      </c>
      <c r="K975" s="52" t="s">
        <v>3031</v>
      </c>
      <c r="U975" s="52" t="s">
        <v>4734</v>
      </c>
      <c r="AF975" s="131"/>
      <c r="BD975" s="70" t="s">
        <v>7331</v>
      </c>
      <c r="BE975" s="70">
        <v>2.39</v>
      </c>
      <c r="BF975" s="70">
        <v>3.29</v>
      </c>
      <c r="EA975" s="52" t="s">
        <v>3875</v>
      </c>
      <c r="GN975" s="52">
        <v>11371</v>
      </c>
      <c r="JB975" s="50" t="s">
        <v>798</v>
      </c>
    </row>
    <row r="976" spans="1:262" ht="17" thickBot="1">
      <c r="A976" s="51" t="s">
        <v>768</v>
      </c>
      <c r="BD976" s="71" t="s">
        <v>7332</v>
      </c>
      <c r="BE976" s="71">
        <v>2.09</v>
      </c>
      <c r="BF976" s="71">
        <v>2.09</v>
      </c>
      <c r="DQ976" s="51" t="s">
        <v>98</v>
      </c>
      <c r="EA976" s="52" t="s">
        <v>3876</v>
      </c>
      <c r="FE976" s="50" t="s">
        <v>827</v>
      </c>
      <c r="FY976" s="51" t="s">
        <v>718</v>
      </c>
      <c r="GD976" s="51" t="s">
        <v>826</v>
      </c>
    </row>
    <row r="977" spans="1:262" ht="17" thickBot="1">
      <c r="A977" s="52" t="s">
        <v>132</v>
      </c>
      <c r="K977" s="50" t="s">
        <v>848</v>
      </c>
      <c r="U977" s="50" t="s">
        <v>4735</v>
      </c>
      <c r="AJ977" s="51" t="s">
        <v>1384</v>
      </c>
      <c r="AO977" s="51" t="s">
        <v>811</v>
      </c>
      <c r="BD977" s="70" t="s">
        <v>7333</v>
      </c>
      <c r="BE977" s="70">
        <v>38.75</v>
      </c>
      <c r="BF977" s="70">
        <v>38.75</v>
      </c>
      <c r="DV977" s="51" t="s">
        <v>819</v>
      </c>
      <c r="EA977" s="52" t="s">
        <v>3877</v>
      </c>
      <c r="GD977" s="52" t="s">
        <v>5659</v>
      </c>
      <c r="GN977" s="51" t="s">
        <v>767</v>
      </c>
    </row>
    <row r="978" spans="1:262" ht="35" thickBot="1">
      <c r="AF978" s="132"/>
      <c r="AJ978" s="52" t="s">
        <v>6249</v>
      </c>
      <c r="AO978" s="69" t="s">
        <v>812</v>
      </c>
      <c r="AP978" s="69" t="s">
        <v>813</v>
      </c>
      <c r="AQ978" s="69" t="s">
        <v>784</v>
      </c>
      <c r="AR978" s="69" t="s">
        <v>814</v>
      </c>
      <c r="BD978" s="71" t="s">
        <v>7298</v>
      </c>
      <c r="BE978" s="71">
        <v>144.68</v>
      </c>
      <c r="BF978" s="71">
        <v>144.68</v>
      </c>
      <c r="DV978" s="52" t="s">
        <v>132</v>
      </c>
      <c r="EA978" s="52" t="s">
        <v>3878</v>
      </c>
      <c r="GN978" s="52">
        <v>11371</v>
      </c>
      <c r="JB978" s="51" t="s">
        <v>799</v>
      </c>
    </row>
    <row r="979" spans="1:262" ht="312.5" thickBot="1">
      <c r="A979" s="51" t="s">
        <v>769</v>
      </c>
      <c r="F979" s="51" t="s">
        <v>822</v>
      </c>
      <c r="AJ979" s="52"/>
      <c r="AO979" s="70" t="s">
        <v>815</v>
      </c>
      <c r="AP979" s="70" t="s">
        <v>816</v>
      </c>
      <c r="AQ979" s="70" t="s">
        <v>12253</v>
      </c>
      <c r="AR979" s="70" t="s">
        <v>12254</v>
      </c>
      <c r="BD979" s="70" t="s">
        <v>7140</v>
      </c>
      <c r="BE979" s="70">
        <v>745.26</v>
      </c>
      <c r="BF979" s="70">
        <v>745.26</v>
      </c>
      <c r="FE979" s="51" t="s">
        <v>828</v>
      </c>
    </row>
    <row r="980" spans="1:262" ht="344.5" thickBot="1">
      <c r="A980" s="52" t="s">
        <v>770</v>
      </c>
      <c r="F980" s="52" t="s">
        <v>2133</v>
      </c>
      <c r="K980" s="51" t="s">
        <v>849</v>
      </c>
      <c r="U980" s="51" t="s">
        <v>4736</v>
      </c>
      <c r="AF980" s="132"/>
      <c r="AJ980" s="52" t="s">
        <v>6250</v>
      </c>
      <c r="AO980" s="71" t="s">
        <v>815</v>
      </c>
      <c r="AP980" s="71" t="s">
        <v>816</v>
      </c>
      <c r="AQ980" s="71" t="s">
        <v>12255</v>
      </c>
      <c r="AR980" s="71" t="s">
        <v>12256</v>
      </c>
      <c r="BD980" s="71" t="s">
        <v>7299</v>
      </c>
      <c r="BE980" s="71">
        <v>3372.08</v>
      </c>
      <c r="BF980" s="71">
        <v>3372.08</v>
      </c>
      <c r="DQ980" s="51" t="s">
        <v>831</v>
      </c>
      <c r="DV980" s="50" t="s">
        <v>820</v>
      </c>
      <c r="EA980" s="50" t="s">
        <v>827</v>
      </c>
      <c r="FE980" s="52" t="s">
        <v>4548</v>
      </c>
      <c r="FY980" s="51" t="s">
        <v>707</v>
      </c>
      <c r="GN980" s="51" t="s">
        <v>768</v>
      </c>
      <c r="JB980" s="51" t="s">
        <v>782</v>
      </c>
    </row>
    <row r="981" spans="1:262" ht="208.5" thickBot="1">
      <c r="K981" s="126"/>
      <c r="L981" s="69" t="s">
        <v>850</v>
      </c>
      <c r="M981" s="69" t="s">
        <v>851</v>
      </c>
      <c r="U981" s="52" t="s">
        <v>5467</v>
      </c>
      <c r="AF981" s="133"/>
      <c r="AJ981" s="68"/>
      <c r="AO981" s="70" t="s">
        <v>12257</v>
      </c>
      <c r="AP981" s="70" t="s">
        <v>816</v>
      </c>
      <c r="AQ981" s="70" t="s">
        <v>12258</v>
      </c>
      <c r="AR981" s="70" t="s">
        <v>12259</v>
      </c>
      <c r="BD981" s="70" t="s">
        <v>7300</v>
      </c>
      <c r="BE981" s="70">
        <v>729.92</v>
      </c>
      <c r="BF981" s="70">
        <v>729.92</v>
      </c>
      <c r="DQ981" s="52" t="s">
        <v>832</v>
      </c>
      <c r="FY981" s="52" t="s">
        <v>171</v>
      </c>
      <c r="GD981" s="50" t="s">
        <v>2566</v>
      </c>
      <c r="GN981" s="52" t="s">
        <v>132</v>
      </c>
      <c r="JB981" s="52" t="s">
        <v>800</v>
      </c>
    </row>
    <row r="982" spans="1:262" ht="256.5" thickBot="1">
      <c r="F982" s="51" t="s">
        <v>823</v>
      </c>
      <c r="K982" s="127" t="s">
        <v>101</v>
      </c>
      <c r="L982" s="70" t="s">
        <v>3032</v>
      </c>
      <c r="M982" s="70" t="s">
        <v>909</v>
      </c>
      <c r="U982" s="52" t="s">
        <v>5468</v>
      </c>
      <c r="AJ982" s="52" t="s">
        <v>6251</v>
      </c>
      <c r="AO982" s="71" t="s">
        <v>815</v>
      </c>
      <c r="AP982" s="71" t="s">
        <v>816</v>
      </c>
      <c r="AQ982" s="71" t="s">
        <v>12260</v>
      </c>
      <c r="AR982" s="71" t="s">
        <v>12261</v>
      </c>
      <c r="BD982" s="71" t="s">
        <v>7301</v>
      </c>
      <c r="BE982" s="71">
        <v>705.53</v>
      </c>
      <c r="BF982" s="71">
        <v>705.53</v>
      </c>
      <c r="FE982" s="50" t="s">
        <v>829</v>
      </c>
    </row>
    <row r="983" spans="1:262" ht="184.5" thickBot="1">
      <c r="F983" s="52" t="s">
        <v>824</v>
      </c>
      <c r="AF983" s="132"/>
      <c r="AJ983" s="68"/>
      <c r="AO983" s="70" t="s">
        <v>815</v>
      </c>
      <c r="AP983" s="70" t="s">
        <v>816</v>
      </c>
      <c r="AQ983" s="70" t="s">
        <v>12262</v>
      </c>
      <c r="AR983" s="70" t="s">
        <v>12263</v>
      </c>
      <c r="BD983" s="70" t="s">
        <v>7334</v>
      </c>
      <c r="BE983" s="70">
        <v>35.53</v>
      </c>
      <c r="BF983" s="70">
        <v>35.53</v>
      </c>
      <c r="DQ983" s="51" t="s">
        <v>833</v>
      </c>
      <c r="DV983" s="51" t="s">
        <v>821</v>
      </c>
      <c r="EA983" s="51" t="s">
        <v>828</v>
      </c>
      <c r="FY983" s="51" t="s">
        <v>708</v>
      </c>
      <c r="GN983" s="51" t="s">
        <v>769</v>
      </c>
      <c r="JB983" s="51" t="s">
        <v>784</v>
      </c>
    </row>
    <row r="984" spans="1:262" ht="96.5" thickBot="1">
      <c r="A984" s="51" t="s">
        <v>759</v>
      </c>
      <c r="U984" s="50" t="s">
        <v>806</v>
      </c>
      <c r="AF984" s="133"/>
      <c r="AJ984" s="52" t="s">
        <v>6252</v>
      </c>
      <c r="AO984" s="71" t="s">
        <v>1669</v>
      </c>
      <c r="AP984" s="71" t="s">
        <v>816</v>
      </c>
      <c r="AQ984" s="71" t="s">
        <v>12264</v>
      </c>
      <c r="AR984" s="71" t="s">
        <v>12265</v>
      </c>
      <c r="BD984" s="71" t="s">
        <v>7335</v>
      </c>
      <c r="BE984" s="71">
        <v>14.86</v>
      </c>
      <c r="BF984" s="71">
        <v>17.149999999999999</v>
      </c>
      <c r="DQ984" s="52" t="s">
        <v>711</v>
      </c>
      <c r="EA984" s="52" t="s">
        <v>3879</v>
      </c>
      <c r="FY984" s="52" t="s">
        <v>171</v>
      </c>
      <c r="GD984" s="51" t="s">
        <v>2567</v>
      </c>
      <c r="GN984" s="52" t="s">
        <v>770</v>
      </c>
      <c r="JB984" s="52" t="s">
        <v>801</v>
      </c>
    </row>
    <row r="985" spans="1:262" ht="168.5" thickBot="1">
      <c r="A985" s="52" t="s">
        <v>760</v>
      </c>
      <c r="F985" s="51" t="s">
        <v>825</v>
      </c>
      <c r="AO985" s="70" t="s">
        <v>815</v>
      </c>
      <c r="AP985" s="70" t="s">
        <v>816</v>
      </c>
      <c r="AQ985" s="70" t="s">
        <v>12266</v>
      </c>
      <c r="AR985" s="70" t="s">
        <v>12267</v>
      </c>
      <c r="BD985" s="70" t="s">
        <v>7336</v>
      </c>
      <c r="BE985" s="70">
        <v>49.92</v>
      </c>
      <c r="BF985" s="70">
        <v>68.66</v>
      </c>
      <c r="DV985" s="51" t="s">
        <v>822</v>
      </c>
      <c r="FE985" s="51" t="s">
        <v>830</v>
      </c>
      <c r="GD985" s="52" t="s">
        <v>112</v>
      </c>
    </row>
    <row r="986" spans="1:262" ht="17" thickBot="1">
      <c r="F986" s="52" t="s">
        <v>2134</v>
      </c>
      <c r="AF986" s="132"/>
      <c r="AJ986" s="50" t="s">
        <v>827</v>
      </c>
      <c r="AO986" s="50" t="s">
        <v>818</v>
      </c>
      <c r="BD986" s="71" t="s">
        <v>7337</v>
      </c>
      <c r="BE986" s="71">
        <v>43.29</v>
      </c>
      <c r="BF986" s="71">
        <v>41.59</v>
      </c>
      <c r="DQ986" s="51" t="s">
        <v>835</v>
      </c>
      <c r="DV986" s="52" t="s">
        <v>1675</v>
      </c>
      <c r="EA986" s="50" t="s">
        <v>829</v>
      </c>
      <c r="FY986" s="51" t="s">
        <v>710</v>
      </c>
      <c r="JB986" s="51" t="s">
        <v>802</v>
      </c>
    </row>
    <row r="987" spans="1:262" ht="17" thickBot="1">
      <c r="A987" s="51" t="s">
        <v>761</v>
      </c>
      <c r="U987" s="51" t="s">
        <v>807</v>
      </c>
      <c r="AF987" s="133"/>
      <c r="BD987" s="70" t="s">
        <v>7338</v>
      </c>
      <c r="BE987" s="70">
        <v>24.18</v>
      </c>
      <c r="BF987" s="70">
        <v>21.61</v>
      </c>
      <c r="DQ987" s="52" t="s">
        <v>1338</v>
      </c>
      <c r="FE987" s="51" t="s">
        <v>831</v>
      </c>
      <c r="FY987" s="52" t="s">
        <v>171</v>
      </c>
      <c r="GD987" s="50" t="s">
        <v>1383</v>
      </c>
      <c r="JB987" s="52">
        <v>5</v>
      </c>
    </row>
    <row r="988" spans="1:262" ht="17" thickBot="1">
      <c r="A988" s="52" t="s">
        <v>2438</v>
      </c>
      <c r="F988" s="51" t="s">
        <v>826</v>
      </c>
      <c r="U988" s="52" t="s">
        <v>809</v>
      </c>
      <c r="BD988" s="71" t="s">
        <v>7339</v>
      </c>
      <c r="BE988" s="71">
        <v>7.94</v>
      </c>
      <c r="BF988" s="71">
        <v>7.94</v>
      </c>
      <c r="DQ988" s="74" t="s">
        <v>1392</v>
      </c>
      <c r="DV988" s="51" t="s">
        <v>823</v>
      </c>
      <c r="FE988" s="52" t="s">
        <v>4549</v>
      </c>
      <c r="GN988" s="50" t="s">
        <v>771</v>
      </c>
    </row>
    <row r="989" spans="1:262" ht="16.5" thickBot="1">
      <c r="F989" s="52" t="s">
        <v>2132</v>
      </c>
      <c r="AF989" s="132"/>
      <c r="AJ989" s="51" t="s">
        <v>828</v>
      </c>
      <c r="AO989" s="51" t="s">
        <v>819</v>
      </c>
      <c r="BD989" s="70" t="s">
        <v>7340</v>
      </c>
      <c r="BE989" s="70">
        <v>21.28</v>
      </c>
      <c r="BF989" s="70">
        <v>21.28</v>
      </c>
      <c r="DV989" s="52" t="s">
        <v>824</v>
      </c>
      <c r="EA989" s="51" t="s">
        <v>830</v>
      </c>
      <c r="FY989" s="51" t="s">
        <v>712</v>
      </c>
      <c r="JB989" s="51" t="s">
        <v>788</v>
      </c>
    </row>
    <row r="990" spans="1:262" ht="17" thickBot="1">
      <c r="A990" s="51" t="s">
        <v>763</v>
      </c>
      <c r="U990" s="50" t="s">
        <v>818</v>
      </c>
      <c r="AF990" s="133"/>
      <c r="AJ990" s="52" t="s">
        <v>6253</v>
      </c>
      <c r="AO990" s="52" t="s">
        <v>132</v>
      </c>
      <c r="BD990" s="71" t="s">
        <v>7341</v>
      </c>
      <c r="BE990" s="71">
        <v>7.2</v>
      </c>
      <c r="BF990" s="71">
        <v>7.43</v>
      </c>
      <c r="DQ990" s="51" t="s">
        <v>836</v>
      </c>
      <c r="FE990" s="51" t="s">
        <v>833</v>
      </c>
      <c r="FY990" s="52" t="s">
        <v>171</v>
      </c>
      <c r="GD990" s="51" t="s">
        <v>1384</v>
      </c>
      <c r="JB990" s="52">
        <v>0</v>
      </c>
    </row>
    <row r="991" spans="1:262" ht="15" thickBot="1">
      <c r="A991" s="52" t="s">
        <v>2439</v>
      </c>
      <c r="BD991" s="70" t="s">
        <v>7342</v>
      </c>
      <c r="BE991" s="70">
        <v>23.97</v>
      </c>
      <c r="BF991" s="70">
        <v>23.97</v>
      </c>
      <c r="DQ991" s="52" t="s">
        <v>1393</v>
      </c>
      <c r="DV991" s="51" t="s">
        <v>825</v>
      </c>
      <c r="EA991" s="51" t="s">
        <v>831</v>
      </c>
      <c r="FE991" s="52" t="s">
        <v>711</v>
      </c>
      <c r="GD991" s="52" t="s">
        <v>5660</v>
      </c>
      <c r="GN991" s="51" t="s">
        <v>772</v>
      </c>
    </row>
    <row r="992" spans="1:262" ht="16.5">
      <c r="AF992" s="132"/>
      <c r="AJ992" s="50" t="s">
        <v>829</v>
      </c>
      <c r="AO992" s="50" t="s">
        <v>820</v>
      </c>
      <c r="BD992" s="50" t="s">
        <v>595</v>
      </c>
      <c r="DV992" s="52" t="s">
        <v>1676</v>
      </c>
      <c r="EA992" s="52" t="s">
        <v>843</v>
      </c>
      <c r="FY992" s="51" t="s">
        <v>714</v>
      </c>
      <c r="GD992" s="68"/>
      <c r="GN992" s="52" t="s">
        <v>1036</v>
      </c>
      <c r="JB992" s="51" t="s">
        <v>803</v>
      </c>
    </row>
    <row r="993" spans="1:262">
      <c r="A993" s="51" t="s">
        <v>764</v>
      </c>
      <c r="F993" s="51" t="s">
        <v>822</v>
      </c>
      <c r="U993" s="51" t="s">
        <v>819</v>
      </c>
      <c r="AF993" s="133"/>
      <c r="DQ993" s="51" t="s">
        <v>837</v>
      </c>
      <c r="FE993" s="51" t="s">
        <v>835</v>
      </c>
      <c r="GD993" s="52" t="s">
        <v>5661</v>
      </c>
      <c r="JB993" s="52" t="s">
        <v>11993</v>
      </c>
    </row>
    <row r="994" spans="1:262" ht="16.5">
      <c r="A994" s="52" t="s">
        <v>2440</v>
      </c>
      <c r="F994" s="52" t="s">
        <v>2135</v>
      </c>
      <c r="U994" s="52" t="s">
        <v>132</v>
      </c>
      <c r="DQ994" s="52" t="s">
        <v>839</v>
      </c>
      <c r="DV994" s="51" t="s">
        <v>826</v>
      </c>
      <c r="EA994" s="51" t="s">
        <v>833</v>
      </c>
      <c r="FE994" s="74" t="s">
        <v>4550</v>
      </c>
      <c r="FY994" s="51" t="s">
        <v>715</v>
      </c>
      <c r="GD994" s="68"/>
      <c r="GN994" s="50" t="s">
        <v>774</v>
      </c>
    </row>
    <row r="995" spans="1:262" ht="15" thickBot="1">
      <c r="AF995" s="132"/>
      <c r="AJ995" s="51" t="s">
        <v>830</v>
      </c>
      <c r="AO995" s="51" t="s">
        <v>821</v>
      </c>
      <c r="BD995" s="51" t="s">
        <v>596</v>
      </c>
      <c r="DQ995" s="52" t="s">
        <v>841</v>
      </c>
      <c r="DV995" s="52" t="s">
        <v>1677</v>
      </c>
      <c r="EA995" s="52" t="s">
        <v>711</v>
      </c>
      <c r="GD995" s="52" t="s">
        <v>5662</v>
      </c>
      <c r="JB995" s="51" t="s">
        <v>790</v>
      </c>
    </row>
    <row r="996" spans="1:262" ht="69.5" thickBot="1">
      <c r="A996" s="51" t="s">
        <v>766</v>
      </c>
      <c r="F996" s="51" t="s">
        <v>823</v>
      </c>
      <c r="U996" s="50" t="s">
        <v>820</v>
      </c>
      <c r="AF996" s="133"/>
      <c r="BD996" s="69" t="s">
        <v>583</v>
      </c>
      <c r="BE996" s="69" t="s">
        <v>597</v>
      </c>
      <c r="BF996" s="69" t="s">
        <v>598</v>
      </c>
      <c r="FE996" s="51" t="s">
        <v>836</v>
      </c>
      <c r="FY996" s="51" t="s">
        <v>716</v>
      </c>
      <c r="GD996" s="68"/>
      <c r="JB996" s="52" t="s">
        <v>11994</v>
      </c>
    </row>
    <row r="997" spans="1:262" ht="17" thickBot="1">
      <c r="A997" s="52">
        <v>11000</v>
      </c>
      <c r="F997" s="52" t="s">
        <v>824</v>
      </c>
      <c r="AJ997" s="51" t="s">
        <v>831</v>
      </c>
      <c r="AO997" s="51" t="s">
        <v>822</v>
      </c>
      <c r="BD997" s="70" t="s">
        <v>675</v>
      </c>
      <c r="BE997" s="70">
        <v>153377</v>
      </c>
      <c r="BF997" s="70">
        <v>127808</v>
      </c>
      <c r="DQ997" s="51" t="s">
        <v>98</v>
      </c>
      <c r="EA997" s="51" t="s">
        <v>835</v>
      </c>
      <c r="FE997" s="52" t="s">
        <v>4551</v>
      </c>
      <c r="FY997" s="52" t="s">
        <v>171</v>
      </c>
      <c r="GD997" s="52" t="s">
        <v>5663</v>
      </c>
      <c r="GN997" s="50" t="s">
        <v>775</v>
      </c>
    </row>
    <row r="998" spans="1:262" ht="15" thickBot="1">
      <c r="AJ998" s="52" t="s">
        <v>843</v>
      </c>
      <c r="AO998" s="52" t="s">
        <v>12268</v>
      </c>
      <c r="BD998" s="71" t="s">
        <v>7343</v>
      </c>
      <c r="BE998" s="71">
        <v>1074</v>
      </c>
      <c r="BF998" s="71">
        <v>789</v>
      </c>
      <c r="EA998" s="74" t="s">
        <v>3880</v>
      </c>
      <c r="GD998" s="68"/>
    </row>
    <row r="999" spans="1:262" ht="17" thickBot="1">
      <c r="A999" s="51" t="s">
        <v>767</v>
      </c>
      <c r="F999" s="51" t="s">
        <v>825</v>
      </c>
      <c r="U999" s="51" t="s">
        <v>821</v>
      </c>
      <c r="BD999" s="70" t="s">
        <v>7344</v>
      </c>
      <c r="BE999" s="70">
        <v>193</v>
      </c>
      <c r="BF999" s="70">
        <v>205</v>
      </c>
      <c r="DV999" s="50" t="s">
        <v>827</v>
      </c>
      <c r="FE999" s="51" t="s">
        <v>837</v>
      </c>
      <c r="FY999" s="51" t="s">
        <v>718</v>
      </c>
      <c r="GD999" s="52" t="s">
        <v>5664</v>
      </c>
    </row>
    <row r="1000" spans="1:262" ht="16.5">
      <c r="A1000" s="52">
        <v>11000</v>
      </c>
      <c r="F1000" s="52" t="s">
        <v>2136</v>
      </c>
      <c r="AF1000" s="132"/>
      <c r="AJ1000" s="51" t="s">
        <v>833</v>
      </c>
      <c r="AO1000" s="51" t="s">
        <v>823</v>
      </c>
      <c r="BD1000" s="50" t="s">
        <v>599</v>
      </c>
      <c r="EA1000" s="51" t="s">
        <v>836</v>
      </c>
      <c r="FE1000" s="52" t="s">
        <v>842</v>
      </c>
      <c r="GD1000" s="68"/>
      <c r="GN1000" s="51" t="s">
        <v>776</v>
      </c>
      <c r="JB1000" s="51" t="s">
        <v>782</v>
      </c>
    </row>
    <row r="1001" spans="1:262">
      <c r="U1001" s="51" t="s">
        <v>822</v>
      </c>
      <c r="AF1001" s="133"/>
      <c r="AJ1001" s="52" t="s">
        <v>711</v>
      </c>
      <c r="AO1001" s="52" t="s">
        <v>824</v>
      </c>
      <c r="DQ1001" s="51" t="s">
        <v>831</v>
      </c>
      <c r="EA1001" s="52" t="s">
        <v>3881</v>
      </c>
      <c r="FE1001" s="52" t="s">
        <v>838</v>
      </c>
      <c r="GD1001" s="52" t="s">
        <v>5665</v>
      </c>
      <c r="GN1001" s="52" t="s">
        <v>777</v>
      </c>
      <c r="JB1001" s="52" t="s">
        <v>11995</v>
      </c>
    </row>
    <row r="1002" spans="1:262">
      <c r="A1002" s="51" t="s">
        <v>768</v>
      </c>
      <c r="F1002" s="51" t="s">
        <v>826</v>
      </c>
      <c r="U1002" s="52" t="s">
        <v>4367</v>
      </c>
      <c r="DQ1002" s="52" t="s">
        <v>1394</v>
      </c>
      <c r="DV1002" s="51" t="s">
        <v>828</v>
      </c>
      <c r="FE1002" s="52" t="s">
        <v>844</v>
      </c>
      <c r="GN1002" s="52" t="s">
        <v>778</v>
      </c>
    </row>
    <row r="1003" spans="1:262" ht="16.5">
      <c r="A1003" s="52" t="s">
        <v>132</v>
      </c>
      <c r="F1003" s="52" t="s">
        <v>2137</v>
      </c>
      <c r="AF1003" s="132"/>
      <c r="AJ1003" s="51" t="s">
        <v>835</v>
      </c>
      <c r="AO1003" s="51" t="s">
        <v>825</v>
      </c>
      <c r="BD1003" s="51" t="s">
        <v>600</v>
      </c>
      <c r="DV1003" s="52" t="s">
        <v>1678</v>
      </c>
      <c r="EA1003" s="51" t="s">
        <v>837</v>
      </c>
      <c r="FE1003" s="52" t="s">
        <v>839</v>
      </c>
      <c r="FY1003" s="51" t="s">
        <v>707</v>
      </c>
      <c r="GD1003" s="50" t="s">
        <v>827</v>
      </c>
      <c r="GN1003" s="52" t="s">
        <v>779</v>
      </c>
      <c r="JB1003" s="51" t="s">
        <v>784</v>
      </c>
    </row>
    <row r="1004" spans="1:262">
      <c r="U1004" s="51" t="s">
        <v>823</v>
      </c>
      <c r="AF1004" s="133"/>
      <c r="AJ1004" s="74" t="s">
        <v>6254</v>
      </c>
      <c r="AO1004" s="52" t="s">
        <v>12269</v>
      </c>
      <c r="BD1004" s="52" t="s">
        <v>185</v>
      </c>
      <c r="DQ1004" s="51" t="s">
        <v>833</v>
      </c>
      <c r="EA1004" s="52" t="s">
        <v>842</v>
      </c>
      <c r="FE1004" s="52" t="s">
        <v>840</v>
      </c>
      <c r="FY1004" s="52" t="s">
        <v>171</v>
      </c>
      <c r="JB1004" s="52" t="s">
        <v>124</v>
      </c>
    </row>
    <row r="1005" spans="1:262" ht="16.5">
      <c r="A1005" s="51" t="s">
        <v>769</v>
      </c>
      <c r="U1005" s="52" t="s">
        <v>824</v>
      </c>
      <c r="DQ1005" s="52" t="s">
        <v>711</v>
      </c>
      <c r="DV1005" s="50" t="s">
        <v>829</v>
      </c>
      <c r="EA1005" s="52" t="s">
        <v>838</v>
      </c>
      <c r="GN1005" s="50" t="s">
        <v>780</v>
      </c>
    </row>
    <row r="1006" spans="1:262" ht="16.5">
      <c r="A1006" s="52" t="s">
        <v>770</v>
      </c>
      <c r="AF1006" s="132"/>
      <c r="AJ1006" s="51" t="s">
        <v>836</v>
      </c>
      <c r="AO1006" s="51" t="s">
        <v>826</v>
      </c>
      <c r="BD1006" s="50" t="s">
        <v>601</v>
      </c>
      <c r="EA1006" s="52" t="s">
        <v>844</v>
      </c>
      <c r="FE1006" s="51" t="s">
        <v>98</v>
      </c>
      <c r="FY1006" s="51" t="s">
        <v>708</v>
      </c>
      <c r="GD1006" s="51" t="s">
        <v>828</v>
      </c>
      <c r="JB1006" s="51" t="s">
        <v>802</v>
      </c>
    </row>
    <row r="1007" spans="1:262">
      <c r="F1007" s="51" t="s">
        <v>822</v>
      </c>
      <c r="U1007" s="51" t="s">
        <v>825</v>
      </c>
      <c r="AF1007" s="133"/>
      <c r="AJ1007" s="52" t="s">
        <v>6255</v>
      </c>
      <c r="AO1007" s="52" t="s">
        <v>12270</v>
      </c>
      <c r="DQ1007" s="51" t="s">
        <v>835</v>
      </c>
      <c r="EA1007" s="52" t="s">
        <v>840</v>
      </c>
      <c r="FY1007" s="52" t="s">
        <v>171</v>
      </c>
      <c r="GD1007" s="52" t="s">
        <v>5666</v>
      </c>
      <c r="JB1007" s="52">
        <v>100</v>
      </c>
    </row>
    <row r="1008" spans="1:262">
      <c r="F1008" s="52" t="s">
        <v>2138</v>
      </c>
      <c r="U1008" s="52" t="s">
        <v>5469</v>
      </c>
      <c r="DQ1008" s="52" t="s">
        <v>1338</v>
      </c>
      <c r="DV1008" s="51" t="s">
        <v>830</v>
      </c>
      <c r="EA1008" s="52" t="s">
        <v>841</v>
      </c>
      <c r="GD1008" s="52" t="s">
        <v>5667</v>
      </c>
      <c r="GN1008" s="51" t="s">
        <v>781</v>
      </c>
    </row>
    <row r="1009" spans="1:262" ht="15" thickBot="1">
      <c r="AF1009" s="132"/>
      <c r="AJ1009" s="51" t="s">
        <v>837</v>
      </c>
      <c r="BD1009" s="51" t="s">
        <v>602</v>
      </c>
      <c r="DQ1009" s="74" t="s">
        <v>1395</v>
      </c>
      <c r="FY1009" s="51" t="s">
        <v>710</v>
      </c>
      <c r="GD1009" s="52" t="s">
        <v>5668</v>
      </c>
      <c r="JB1009" s="51" t="s">
        <v>788</v>
      </c>
    </row>
    <row r="1010" spans="1:262" ht="46.5" thickBot="1">
      <c r="A1010" s="51" t="s">
        <v>759</v>
      </c>
      <c r="F1010" s="51" t="s">
        <v>823</v>
      </c>
      <c r="U1010" s="51" t="s">
        <v>826</v>
      </c>
      <c r="AF1010" s="133"/>
      <c r="AJ1010" s="52" t="s">
        <v>842</v>
      </c>
      <c r="BD1010" s="69"/>
      <c r="BE1010" s="69" t="s">
        <v>603</v>
      </c>
      <c r="BF1010" s="69" t="s">
        <v>184</v>
      </c>
      <c r="BG1010" s="69" t="s">
        <v>604</v>
      </c>
      <c r="BH1010" s="69" t="s">
        <v>605</v>
      </c>
      <c r="DV1010" s="51" t="s">
        <v>831</v>
      </c>
      <c r="EA1010" s="51" t="s">
        <v>98</v>
      </c>
      <c r="FE1010" s="51" t="s">
        <v>831</v>
      </c>
      <c r="FY1010" s="52" t="s">
        <v>171</v>
      </c>
      <c r="GD1010" s="52" t="s">
        <v>5669</v>
      </c>
      <c r="GN1010" s="51" t="s">
        <v>782</v>
      </c>
      <c r="JB1010" s="52">
        <v>0</v>
      </c>
    </row>
    <row r="1011" spans="1:262" ht="409.6" thickBot="1">
      <c r="A1011" s="52" t="s">
        <v>760</v>
      </c>
      <c r="F1011" s="52" t="s">
        <v>824</v>
      </c>
      <c r="U1011" s="52" t="s">
        <v>5470</v>
      </c>
      <c r="AJ1011" s="52" t="s">
        <v>838</v>
      </c>
      <c r="AO1011" s="51" t="s">
        <v>822</v>
      </c>
      <c r="BD1011" s="72" t="s">
        <v>606</v>
      </c>
      <c r="BE1011" s="70">
        <v>1765.46</v>
      </c>
      <c r="BF1011" s="70" t="s">
        <v>185</v>
      </c>
      <c r="BG1011" s="70">
        <v>1</v>
      </c>
      <c r="BH1011" s="70" t="s">
        <v>7345</v>
      </c>
      <c r="DQ1011" s="51" t="s">
        <v>836</v>
      </c>
      <c r="DV1011" s="52" t="s">
        <v>1679</v>
      </c>
      <c r="FE1011" s="52" t="s">
        <v>4549</v>
      </c>
      <c r="GD1011" s="52" t="s">
        <v>5670</v>
      </c>
      <c r="GN1011" s="52" t="s">
        <v>783</v>
      </c>
    </row>
    <row r="1012" spans="1:262" ht="409.6" thickBot="1">
      <c r="AF1012" s="132"/>
      <c r="AJ1012" s="52" t="s">
        <v>844</v>
      </c>
      <c r="AO1012" s="52" t="s">
        <v>12271</v>
      </c>
      <c r="BD1012" s="73" t="s">
        <v>607</v>
      </c>
      <c r="BE1012" s="71">
        <v>11696</v>
      </c>
      <c r="BF1012" s="71" t="s">
        <v>185</v>
      </c>
      <c r="BG1012" s="71">
        <v>6.5</v>
      </c>
      <c r="BH1012" s="71" t="s">
        <v>7346</v>
      </c>
      <c r="DQ1012" s="52" t="s">
        <v>1396</v>
      </c>
      <c r="FY1012" s="51" t="s">
        <v>712</v>
      </c>
      <c r="JB1012" s="51" t="s">
        <v>803</v>
      </c>
    </row>
    <row r="1013" spans="1:262" ht="32.5" thickBot="1">
      <c r="A1013" s="51" t="s">
        <v>761</v>
      </c>
      <c r="F1013" s="51" t="s">
        <v>825</v>
      </c>
      <c r="AF1013" s="133"/>
      <c r="AJ1013" s="52" t="s">
        <v>841</v>
      </c>
      <c r="BD1013" s="72" t="s">
        <v>608</v>
      </c>
      <c r="BE1013" s="70">
        <v>0</v>
      </c>
      <c r="BF1013" s="70" t="s">
        <v>1601</v>
      </c>
      <c r="BG1013" s="70">
        <v>0</v>
      </c>
      <c r="BH1013" s="70" t="s">
        <v>7347</v>
      </c>
      <c r="DV1013" s="51" t="s">
        <v>833</v>
      </c>
      <c r="FE1013" s="51" t="s">
        <v>833</v>
      </c>
      <c r="FY1013" s="52" t="s">
        <v>171</v>
      </c>
      <c r="GD1013" s="50" t="s">
        <v>829</v>
      </c>
      <c r="GN1013" s="51" t="s">
        <v>784</v>
      </c>
      <c r="JB1013" s="52" t="s">
        <v>11996</v>
      </c>
    </row>
    <row r="1014" spans="1:262" ht="64.5" thickBot="1">
      <c r="A1014" s="52" t="s">
        <v>2441</v>
      </c>
      <c r="F1014" s="52" t="s">
        <v>2139</v>
      </c>
      <c r="AO1014" s="51" t="s">
        <v>823</v>
      </c>
      <c r="BD1014" s="73" t="s">
        <v>609</v>
      </c>
      <c r="BE1014" s="71">
        <v>0</v>
      </c>
      <c r="BF1014" s="71" t="s">
        <v>1601</v>
      </c>
      <c r="BG1014" s="71">
        <v>0</v>
      </c>
      <c r="BH1014" s="71" t="s">
        <v>7348</v>
      </c>
      <c r="DQ1014" s="51" t="s">
        <v>837</v>
      </c>
      <c r="DV1014" s="52" t="s">
        <v>711</v>
      </c>
      <c r="EA1014" s="51" t="s">
        <v>831</v>
      </c>
      <c r="FE1014" s="52" t="s">
        <v>711</v>
      </c>
      <c r="GN1014" s="52" t="s">
        <v>785</v>
      </c>
    </row>
    <row r="1015" spans="1:262" ht="16.5" thickBot="1">
      <c r="U1015" s="51" t="s">
        <v>822</v>
      </c>
      <c r="AF1015" s="132"/>
      <c r="AJ1015" s="51" t="s">
        <v>98</v>
      </c>
      <c r="AO1015" s="52" t="s">
        <v>824</v>
      </c>
      <c r="BD1015" s="72" t="s">
        <v>610</v>
      </c>
      <c r="BE1015" s="70">
        <v>0</v>
      </c>
      <c r="BF1015" s="70" t="s">
        <v>1601</v>
      </c>
      <c r="BG1015" s="70">
        <v>0</v>
      </c>
      <c r="BH1015" s="70" t="s">
        <v>7349</v>
      </c>
      <c r="DQ1015" s="52" t="s">
        <v>838</v>
      </c>
      <c r="EA1015" s="52" t="s">
        <v>1394</v>
      </c>
      <c r="FY1015" s="51" t="s">
        <v>714</v>
      </c>
      <c r="GN1015" s="52" t="s">
        <v>1813</v>
      </c>
      <c r="JB1015" s="51" t="s">
        <v>790</v>
      </c>
    </row>
    <row r="1016" spans="1:262" ht="184.5" thickBot="1">
      <c r="A1016" s="51" t="s">
        <v>763</v>
      </c>
      <c r="F1016" s="51" t="s">
        <v>826</v>
      </c>
      <c r="U1016" s="52" t="s">
        <v>5471</v>
      </c>
      <c r="AF1016" s="133"/>
      <c r="BD1016" s="73" t="s">
        <v>611</v>
      </c>
      <c r="BE1016" s="71">
        <v>7334</v>
      </c>
      <c r="BF1016" s="71" t="s">
        <v>236</v>
      </c>
      <c r="BG1016" s="71">
        <v>4</v>
      </c>
      <c r="BH1016" s="71" t="s">
        <v>7350</v>
      </c>
      <c r="DQ1016" s="52" t="s">
        <v>844</v>
      </c>
      <c r="DV1016" s="51" t="s">
        <v>835</v>
      </c>
      <c r="FE1016" s="51" t="s">
        <v>835</v>
      </c>
      <c r="GD1016" s="51" t="s">
        <v>830</v>
      </c>
      <c r="JB1016" s="52" t="s">
        <v>11997</v>
      </c>
    </row>
    <row r="1017" spans="1:262" ht="224.5" thickBot="1">
      <c r="A1017" s="52" t="s">
        <v>2442</v>
      </c>
      <c r="F1017" s="52" t="s">
        <v>2140</v>
      </c>
      <c r="AO1017" s="51" t="s">
        <v>825</v>
      </c>
      <c r="BD1017" s="72" t="s">
        <v>612</v>
      </c>
      <c r="BE1017" s="70">
        <v>10057</v>
      </c>
      <c r="BF1017" s="70" t="s">
        <v>185</v>
      </c>
      <c r="BG1017" s="70">
        <v>5.6</v>
      </c>
      <c r="BH1017" s="70" t="s">
        <v>7351</v>
      </c>
      <c r="DQ1017" s="52" t="s">
        <v>839</v>
      </c>
      <c r="DV1017" s="74" t="s">
        <v>1680</v>
      </c>
      <c r="EA1017" s="51" t="s">
        <v>833</v>
      </c>
      <c r="FE1017" s="74" t="s">
        <v>4552</v>
      </c>
      <c r="FY1017" s="51" t="s">
        <v>715</v>
      </c>
      <c r="GN1017" s="51" t="s">
        <v>786</v>
      </c>
    </row>
    <row r="1018" spans="1:262" ht="23.5" thickBot="1">
      <c r="U1018" s="51" t="s">
        <v>823</v>
      </c>
      <c r="AO1018" s="52" t="s">
        <v>12272</v>
      </c>
      <c r="BD1018" s="73" t="s">
        <v>613</v>
      </c>
      <c r="BE1018" s="71">
        <v>0</v>
      </c>
      <c r="BF1018" s="71" t="s">
        <v>1601</v>
      </c>
      <c r="BG1018" s="71">
        <v>0</v>
      </c>
      <c r="BH1018" s="71" t="s">
        <v>2772</v>
      </c>
      <c r="DQ1018" s="52" t="s">
        <v>841</v>
      </c>
      <c r="EA1018" s="52" t="s">
        <v>711</v>
      </c>
      <c r="FE1018" s="74" t="s">
        <v>4553</v>
      </c>
      <c r="GD1018" s="51" t="s">
        <v>831</v>
      </c>
      <c r="GN1018" s="52">
        <v>15</v>
      </c>
    </row>
    <row r="1019" spans="1:262" ht="46.5" thickBot="1">
      <c r="A1019" s="51" t="s">
        <v>764</v>
      </c>
      <c r="U1019" s="52" t="s">
        <v>824</v>
      </c>
      <c r="AJ1019" s="51" t="s">
        <v>831</v>
      </c>
      <c r="BD1019" s="72" t="s">
        <v>614</v>
      </c>
      <c r="BE1019" s="70">
        <v>0</v>
      </c>
      <c r="BF1019" s="70" t="s">
        <v>1601</v>
      </c>
      <c r="BG1019" s="70">
        <v>0</v>
      </c>
      <c r="BH1019" s="70" t="s">
        <v>2772</v>
      </c>
      <c r="DV1019" s="51" t="s">
        <v>836</v>
      </c>
      <c r="FY1019" s="51" t="s">
        <v>716</v>
      </c>
      <c r="GD1019" s="52" t="s">
        <v>1394</v>
      </c>
    </row>
    <row r="1020" spans="1:262" ht="17" thickBot="1">
      <c r="A1020" s="52" t="s">
        <v>2437</v>
      </c>
      <c r="AF1020" s="131"/>
      <c r="AJ1020" s="52" t="s">
        <v>1394</v>
      </c>
      <c r="AO1020" s="51" t="s">
        <v>826</v>
      </c>
      <c r="BD1020" s="73" t="s">
        <v>615</v>
      </c>
      <c r="BE1020" s="71">
        <v>0</v>
      </c>
      <c r="BF1020" s="71" t="s">
        <v>1601</v>
      </c>
      <c r="BG1020" s="71">
        <v>0</v>
      </c>
      <c r="BH1020" s="71" t="s">
        <v>2772</v>
      </c>
      <c r="DQ1020" s="51" t="s">
        <v>98</v>
      </c>
      <c r="DV1020" s="52" t="s">
        <v>1681</v>
      </c>
      <c r="EA1020" s="51" t="s">
        <v>835</v>
      </c>
      <c r="FE1020" s="51" t="s">
        <v>836</v>
      </c>
      <c r="FY1020" s="52" t="s">
        <v>171</v>
      </c>
      <c r="GN1020" s="51" t="s">
        <v>787</v>
      </c>
      <c r="JB1020" s="50" t="s">
        <v>804</v>
      </c>
    </row>
    <row r="1021" spans="1:262" ht="168.5" thickBot="1">
      <c r="F1021" s="50" t="s">
        <v>1383</v>
      </c>
      <c r="U1021" s="51" t="s">
        <v>825</v>
      </c>
      <c r="AO1021" s="52" t="s">
        <v>12273</v>
      </c>
      <c r="BD1021" s="72" t="s">
        <v>36</v>
      </c>
      <c r="BE1021" s="70">
        <v>2964</v>
      </c>
      <c r="BF1021" s="70" t="s">
        <v>185</v>
      </c>
      <c r="BG1021" s="70">
        <v>1.6</v>
      </c>
      <c r="BH1021" s="70" t="s">
        <v>7352</v>
      </c>
      <c r="EA1021" s="74" t="s">
        <v>3882</v>
      </c>
      <c r="FE1021" s="52" t="s">
        <v>4554</v>
      </c>
      <c r="GD1021" s="51" t="s">
        <v>833</v>
      </c>
      <c r="GN1021" s="52">
        <v>90</v>
      </c>
    </row>
    <row r="1022" spans="1:262" ht="16.5">
      <c r="A1022" s="51" t="s">
        <v>766</v>
      </c>
      <c r="U1022" s="52" t="s">
        <v>5472</v>
      </c>
      <c r="AJ1022" s="51" t="s">
        <v>833</v>
      </c>
      <c r="BD1022" s="50" t="s">
        <v>616</v>
      </c>
      <c r="DV1022" s="51" t="s">
        <v>837</v>
      </c>
      <c r="FY1022" s="51" t="s">
        <v>718</v>
      </c>
      <c r="GD1022" s="52" t="s">
        <v>711</v>
      </c>
    </row>
    <row r="1023" spans="1:262">
      <c r="A1023" s="52">
        <v>17651</v>
      </c>
      <c r="AF1023" s="132"/>
      <c r="AJ1023" s="52" t="s">
        <v>711</v>
      </c>
      <c r="DV1023" s="52" t="s">
        <v>838</v>
      </c>
      <c r="EA1023" s="51" t="s">
        <v>836</v>
      </c>
      <c r="FE1023" s="51" t="s">
        <v>837</v>
      </c>
      <c r="GN1023" s="51" t="s">
        <v>788</v>
      </c>
      <c r="JB1023" s="51" t="s">
        <v>805</v>
      </c>
    </row>
    <row r="1024" spans="1:262">
      <c r="F1024" s="51" t="s">
        <v>1384</v>
      </c>
      <c r="U1024" s="51" t="s">
        <v>826</v>
      </c>
      <c r="AF1024" s="133"/>
      <c r="DQ1024" s="51" t="s">
        <v>831</v>
      </c>
      <c r="DV1024" s="52" t="s">
        <v>844</v>
      </c>
      <c r="EA1024" s="52" t="s">
        <v>3883</v>
      </c>
      <c r="FE1024" s="52" t="s">
        <v>842</v>
      </c>
      <c r="GD1024" s="51" t="s">
        <v>835</v>
      </c>
      <c r="GN1024" s="52">
        <v>11</v>
      </c>
      <c r="JB1024" s="52" t="s">
        <v>11998</v>
      </c>
    </row>
    <row r="1025" spans="1:262" ht="16.5">
      <c r="A1025" s="51" t="s">
        <v>767</v>
      </c>
      <c r="F1025" s="52" t="s">
        <v>2141</v>
      </c>
      <c r="U1025" s="52" t="s">
        <v>5470</v>
      </c>
      <c r="AF1025" s="12"/>
      <c r="AJ1025" s="51" t="s">
        <v>835</v>
      </c>
      <c r="AO1025" s="50" t="s">
        <v>827</v>
      </c>
      <c r="BD1025" s="51" t="s">
        <v>617</v>
      </c>
      <c r="DQ1025" s="52" t="s">
        <v>832</v>
      </c>
      <c r="DV1025" s="52" t="s">
        <v>839</v>
      </c>
      <c r="FE1025" s="52" t="s">
        <v>838</v>
      </c>
      <c r="GD1025" s="74" t="s">
        <v>5640</v>
      </c>
      <c r="JB1025" s="68"/>
    </row>
    <row r="1026" spans="1:262">
      <c r="A1026" s="52">
        <v>17651</v>
      </c>
      <c r="F1026" s="68"/>
      <c r="AF1026" s="133"/>
      <c r="AJ1026" s="74" t="s">
        <v>6256</v>
      </c>
      <c r="BD1026" s="52" t="s">
        <v>182</v>
      </c>
      <c r="DV1026" s="52" t="s">
        <v>841</v>
      </c>
      <c r="EA1026" s="51" t="s">
        <v>837</v>
      </c>
      <c r="FE1026" s="52" t="s">
        <v>844</v>
      </c>
      <c r="FY1026" s="51" t="s">
        <v>707</v>
      </c>
      <c r="GN1026" s="51" t="s">
        <v>789</v>
      </c>
      <c r="JB1026" s="52" t="s">
        <v>11999</v>
      </c>
    </row>
    <row r="1027" spans="1:262">
      <c r="F1027" s="74" t="s">
        <v>2142</v>
      </c>
      <c r="AF1027" s="12"/>
      <c r="DQ1027" s="51" t="s">
        <v>833</v>
      </c>
      <c r="DV1027" s="52" t="s">
        <v>1682</v>
      </c>
      <c r="EA1027" s="52" t="s">
        <v>842</v>
      </c>
      <c r="FE1027" s="52" t="s">
        <v>839</v>
      </c>
      <c r="FY1027" s="52" t="s">
        <v>171</v>
      </c>
      <c r="GD1027" s="51" t="s">
        <v>836</v>
      </c>
      <c r="GN1027" s="52" t="s">
        <v>3620</v>
      </c>
      <c r="JB1027" s="68"/>
    </row>
    <row r="1028" spans="1:262" ht="16.5">
      <c r="A1028" s="51" t="s">
        <v>768</v>
      </c>
      <c r="F1028" s="68"/>
      <c r="AF1028" s="133"/>
      <c r="AJ1028" s="51" t="s">
        <v>836</v>
      </c>
      <c r="AO1028" s="51" t="s">
        <v>828</v>
      </c>
      <c r="BD1028" s="50" t="s">
        <v>618</v>
      </c>
      <c r="DQ1028" s="52" t="s">
        <v>711</v>
      </c>
      <c r="EA1028" s="52" t="s">
        <v>838</v>
      </c>
      <c r="FE1028" s="52" t="s">
        <v>840</v>
      </c>
      <c r="GD1028" s="52" t="s">
        <v>5671</v>
      </c>
      <c r="JB1028" s="52" t="s">
        <v>12000</v>
      </c>
    </row>
    <row r="1029" spans="1:262">
      <c r="A1029" s="52" t="s">
        <v>132</v>
      </c>
      <c r="F1029" s="52" t="s">
        <v>2143</v>
      </c>
      <c r="U1029" s="51" t="s">
        <v>822</v>
      </c>
      <c r="AF1029" s="12"/>
      <c r="AJ1029" s="52" t="s">
        <v>6257</v>
      </c>
      <c r="AO1029" s="52" t="s">
        <v>1430</v>
      </c>
      <c r="DV1029" s="51" t="s">
        <v>98</v>
      </c>
      <c r="EA1029" s="52" t="s">
        <v>839</v>
      </c>
      <c r="FY1029" s="51" t="s">
        <v>708</v>
      </c>
      <c r="GN1029" s="51" t="s">
        <v>790</v>
      </c>
      <c r="JB1029" s="68"/>
    </row>
    <row r="1030" spans="1:262">
      <c r="F1030" s="68"/>
      <c r="U1030" s="52" t="s">
        <v>5473</v>
      </c>
      <c r="AF1030" s="133"/>
      <c r="AO1030" s="52" t="s">
        <v>12274</v>
      </c>
      <c r="DQ1030" s="51" t="s">
        <v>835</v>
      </c>
      <c r="EA1030" s="52" t="s">
        <v>840</v>
      </c>
      <c r="FE1030" s="51" t="s">
        <v>98</v>
      </c>
      <c r="FY1030" s="52" t="s">
        <v>171</v>
      </c>
      <c r="GD1030" s="51" t="s">
        <v>837</v>
      </c>
      <c r="GN1030" s="52" t="s">
        <v>3621</v>
      </c>
      <c r="JB1030" s="52" t="s">
        <v>12001</v>
      </c>
    </row>
    <row r="1031" spans="1:262" ht="16.5">
      <c r="A1031" s="51" t="s">
        <v>769</v>
      </c>
      <c r="F1031" s="74" t="s">
        <v>2144</v>
      </c>
      <c r="AJ1031" s="51" t="s">
        <v>837</v>
      </c>
      <c r="BD1031" s="50" t="s">
        <v>619</v>
      </c>
      <c r="DQ1031" s="52" t="s">
        <v>1338</v>
      </c>
      <c r="EA1031" s="52" t="s">
        <v>841</v>
      </c>
      <c r="FE1031" s="52" t="s">
        <v>4555</v>
      </c>
      <c r="GD1031" s="52" t="s">
        <v>842</v>
      </c>
    </row>
    <row r="1032" spans="1:262" ht="16.5">
      <c r="A1032" s="52" t="s">
        <v>770</v>
      </c>
      <c r="F1032" s="68"/>
      <c r="U1032" s="51" t="s">
        <v>823</v>
      </c>
      <c r="AF1032" s="131"/>
      <c r="AJ1032" s="52" t="s">
        <v>842</v>
      </c>
      <c r="AO1032" s="50" t="s">
        <v>829</v>
      </c>
      <c r="DQ1032" s="74" t="s">
        <v>1397</v>
      </c>
      <c r="FY1032" s="51" t="s">
        <v>710</v>
      </c>
      <c r="GD1032" s="52" t="s">
        <v>838</v>
      </c>
      <c r="GN1032" s="51" t="s">
        <v>98</v>
      </c>
      <c r="JB1032" s="50" t="s">
        <v>806</v>
      </c>
    </row>
    <row r="1033" spans="1:262">
      <c r="F1033" s="52" t="s">
        <v>2145</v>
      </c>
      <c r="U1033" s="52" t="s">
        <v>824</v>
      </c>
      <c r="AJ1033" s="52" t="s">
        <v>838</v>
      </c>
      <c r="DV1033" s="51" t="s">
        <v>831</v>
      </c>
      <c r="EA1033" s="51" t="s">
        <v>98</v>
      </c>
      <c r="FY1033" s="52" t="s">
        <v>171</v>
      </c>
      <c r="GD1033" s="52" t="s">
        <v>844</v>
      </c>
    </row>
    <row r="1034" spans="1:262">
      <c r="F1034" s="68"/>
      <c r="AJ1034" s="52" t="s">
        <v>844</v>
      </c>
      <c r="BD1034" s="51" t="s">
        <v>620</v>
      </c>
      <c r="DQ1034" s="51" t="s">
        <v>836</v>
      </c>
      <c r="DV1034" s="52" t="s">
        <v>1394</v>
      </c>
      <c r="GD1034" s="52" t="s">
        <v>839</v>
      </c>
    </row>
    <row r="1035" spans="1:262" ht="16.5">
      <c r="F1035" s="52" t="s">
        <v>2146</v>
      </c>
      <c r="U1035" s="51" t="s">
        <v>825</v>
      </c>
      <c r="AF1035" s="132"/>
      <c r="AJ1035" s="52" t="s">
        <v>839</v>
      </c>
      <c r="AO1035" s="51" t="s">
        <v>830</v>
      </c>
      <c r="BD1035" s="52" t="s">
        <v>621</v>
      </c>
      <c r="DQ1035" s="52" t="s">
        <v>1398</v>
      </c>
      <c r="FE1035" s="50" t="s">
        <v>845</v>
      </c>
      <c r="FY1035" s="51" t="s">
        <v>712</v>
      </c>
      <c r="GD1035" s="52" t="s">
        <v>840</v>
      </c>
      <c r="JB1035" s="51" t="s">
        <v>807</v>
      </c>
    </row>
    <row r="1036" spans="1:262">
      <c r="A1036" s="51" t="s">
        <v>759</v>
      </c>
      <c r="F1036" s="68"/>
      <c r="U1036" s="52" t="s">
        <v>5474</v>
      </c>
      <c r="AF1036" s="133"/>
      <c r="AJ1036" s="52" t="s">
        <v>840</v>
      </c>
      <c r="DV1036" s="51" t="s">
        <v>833</v>
      </c>
      <c r="FY1036" s="52" t="s">
        <v>171</v>
      </c>
      <c r="GD1036" s="52" t="s">
        <v>841</v>
      </c>
      <c r="GN1036" s="51" t="s">
        <v>782</v>
      </c>
      <c r="JB1036" s="52" t="s">
        <v>808</v>
      </c>
    </row>
    <row r="1037" spans="1:262" ht="16.5">
      <c r="A1037" s="52" t="s">
        <v>760</v>
      </c>
      <c r="F1037" s="74" t="s">
        <v>2147</v>
      </c>
      <c r="AF1037" s="133"/>
      <c r="AJ1037" s="52" t="s">
        <v>841</v>
      </c>
      <c r="AO1037" s="51" t="s">
        <v>831</v>
      </c>
      <c r="BD1037" s="50" t="s">
        <v>622</v>
      </c>
      <c r="DQ1037" s="51" t="s">
        <v>837</v>
      </c>
      <c r="DV1037" s="52" t="s">
        <v>711</v>
      </c>
      <c r="EA1037" s="50" t="s">
        <v>845</v>
      </c>
      <c r="GN1037" s="52" t="s">
        <v>796</v>
      </c>
      <c r="JB1037" s="52" t="s">
        <v>809</v>
      </c>
    </row>
    <row r="1038" spans="1:262" ht="16.5">
      <c r="F1038" s="68"/>
      <c r="U1038" s="51" t="s">
        <v>826</v>
      </c>
      <c r="AO1038" s="52" t="s">
        <v>4549</v>
      </c>
      <c r="DQ1038" s="52" t="s">
        <v>838</v>
      </c>
      <c r="FE1038" s="50" t="s">
        <v>846</v>
      </c>
      <c r="FY1038" s="51" t="s">
        <v>714</v>
      </c>
      <c r="GD1038" s="51" t="s">
        <v>98</v>
      </c>
    </row>
    <row r="1039" spans="1:262" ht="16.5">
      <c r="A1039" s="51" t="s">
        <v>761</v>
      </c>
      <c r="F1039" s="52" t="s">
        <v>2148</v>
      </c>
      <c r="U1039" s="52" t="s">
        <v>5475</v>
      </c>
      <c r="AF1039" s="131"/>
      <c r="AJ1039" s="51" t="s">
        <v>98</v>
      </c>
      <c r="DQ1039" s="52" t="s">
        <v>844</v>
      </c>
      <c r="DV1039" s="51" t="s">
        <v>835</v>
      </c>
      <c r="GN1039" s="51" t="s">
        <v>784</v>
      </c>
      <c r="JB1039" s="50" t="s">
        <v>810</v>
      </c>
    </row>
    <row r="1040" spans="1:262" ht="17" thickBot="1">
      <c r="A1040" s="52" t="s">
        <v>2438</v>
      </c>
      <c r="F1040" s="68"/>
      <c r="AO1040" s="51" t="s">
        <v>833</v>
      </c>
      <c r="BD1040" s="51" t="s">
        <v>623</v>
      </c>
      <c r="DQ1040" s="52" t="s">
        <v>839</v>
      </c>
      <c r="DV1040" s="74" t="s">
        <v>1683</v>
      </c>
      <c r="EA1040" s="50" t="s">
        <v>846</v>
      </c>
      <c r="FY1040" s="51" t="s">
        <v>715</v>
      </c>
      <c r="GN1040" s="52" t="s">
        <v>797</v>
      </c>
    </row>
    <row r="1041" spans="1:265" ht="92.5" thickBot="1">
      <c r="F1041" s="52" t="s">
        <v>2106</v>
      </c>
      <c r="AO1041" s="52" t="s">
        <v>711</v>
      </c>
      <c r="BD1041" s="69"/>
      <c r="BE1041" s="69" t="s">
        <v>624</v>
      </c>
      <c r="DQ1041" s="52" t="s">
        <v>841</v>
      </c>
      <c r="FE1041" s="51" t="s">
        <v>847</v>
      </c>
    </row>
    <row r="1042" spans="1:265" ht="46.5" thickBot="1">
      <c r="A1042" s="51" t="s">
        <v>763</v>
      </c>
      <c r="F1042" s="68"/>
      <c r="AF1042" s="132"/>
      <c r="BD1042" s="72" t="s">
        <v>625</v>
      </c>
      <c r="BE1042" s="70" t="s">
        <v>132</v>
      </c>
      <c r="DV1042" s="51" t="s">
        <v>836</v>
      </c>
      <c r="FY1042" s="51" t="s">
        <v>716</v>
      </c>
      <c r="GD1042" s="51" t="s">
        <v>831</v>
      </c>
      <c r="GN1042" s="51" t="s">
        <v>786</v>
      </c>
      <c r="JB1042" s="51" t="s">
        <v>811</v>
      </c>
    </row>
    <row r="1043" spans="1:265" ht="46.5" thickBot="1">
      <c r="A1043" s="52" t="s">
        <v>2443</v>
      </c>
      <c r="F1043" s="52" t="s">
        <v>2107</v>
      </c>
      <c r="U1043" s="51" t="s">
        <v>822</v>
      </c>
      <c r="AF1043" s="134"/>
      <c r="AG1043" s="134"/>
      <c r="AH1043" s="134"/>
      <c r="AI1043" s="134"/>
      <c r="AJ1043" s="51" t="s">
        <v>831</v>
      </c>
      <c r="AO1043" s="51" t="s">
        <v>835</v>
      </c>
      <c r="BD1043" s="73" t="s">
        <v>626</v>
      </c>
      <c r="BE1043" s="71" t="s">
        <v>132</v>
      </c>
      <c r="DQ1043" s="51" t="s">
        <v>98</v>
      </c>
      <c r="DV1043" s="52" t="s">
        <v>1684</v>
      </c>
      <c r="EA1043" s="51" t="s">
        <v>847</v>
      </c>
      <c r="FE1043" s="50" t="s">
        <v>848</v>
      </c>
      <c r="FY1043" s="52" t="s">
        <v>171</v>
      </c>
      <c r="GD1043" s="52" t="s">
        <v>843</v>
      </c>
      <c r="GN1043" s="52">
        <v>15</v>
      </c>
      <c r="JB1043" s="69" t="s">
        <v>812</v>
      </c>
      <c r="JC1043" s="69" t="s">
        <v>813</v>
      </c>
      <c r="JD1043" s="69" t="s">
        <v>784</v>
      </c>
      <c r="JE1043" s="69" t="s">
        <v>814</v>
      </c>
    </row>
    <row r="1044" spans="1:265" ht="184.5" thickBot="1">
      <c r="F1044" s="68"/>
      <c r="U1044" s="52" t="s">
        <v>5476</v>
      </c>
      <c r="AF1044" s="136"/>
      <c r="AG1044" s="136"/>
      <c r="AH1044" s="136"/>
      <c r="AI1044" s="137"/>
      <c r="AJ1044" s="52" t="s">
        <v>832</v>
      </c>
      <c r="AO1044" s="181" t="s">
        <v>12275</v>
      </c>
      <c r="BD1044" s="72" t="s">
        <v>627</v>
      </c>
      <c r="BE1044" s="70" t="s">
        <v>132</v>
      </c>
      <c r="EA1044" s="50" t="s">
        <v>848</v>
      </c>
      <c r="JB1044" s="70" t="s">
        <v>815</v>
      </c>
      <c r="JC1044" s="70" t="s">
        <v>816</v>
      </c>
      <c r="JD1044" s="70" t="s">
        <v>12002</v>
      </c>
      <c r="JE1044" s="70" t="s">
        <v>12003</v>
      </c>
    </row>
    <row r="1045" spans="1:265" ht="248.5" thickBot="1">
      <c r="A1045" s="51" t="s">
        <v>764</v>
      </c>
      <c r="F1045" s="52" t="s">
        <v>2108</v>
      </c>
      <c r="AF1045" s="136"/>
      <c r="AG1045" s="136"/>
      <c r="AH1045" s="136"/>
      <c r="AI1045" s="137"/>
      <c r="BD1045" s="73" t="s">
        <v>628</v>
      </c>
      <c r="BE1045" s="71" t="s">
        <v>112</v>
      </c>
      <c r="DV1045" s="51" t="s">
        <v>837</v>
      </c>
      <c r="FY1045" s="51" t="s">
        <v>718</v>
      </c>
      <c r="GD1045" s="51" t="s">
        <v>833</v>
      </c>
      <c r="GN1045" s="51" t="s">
        <v>787</v>
      </c>
      <c r="JB1045" s="71" t="s">
        <v>815</v>
      </c>
      <c r="JC1045" s="71" t="s">
        <v>816</v>
      </c>
      <c r="JD1045" s="71" t="s">
        <v>12004</v>
      </c>
      <c r="JE1045" s="71" t="s">
        <v>12005</v>
      </c>
    </row>
    <row r="1046" spans="1:265" ht="408.5" thickBot="1">
      <c r="A1046" s="52" t="s">
        <v>2444</v>
      </c>
      <c r="U1046" s="51" t="s">
        <v>823</v>
      </c>
      <c r="AF1046" s="136"/>
      <c r="AG1046" s="136"/>
      <c r="AH1046" s="136"/>
      <c r="AI1046" s="137"/>
      <c r="AJ1046" s="51" t="s">
        <v>833</v>
      </c>
      <c r="AO1046" s="51" t="s">
        <v>836</v>
      </c>
      <c r="BD1046" s="72" t="s">
        <v>629</v>
      </c>
      <c r="BE1046" s="70" t="s">
        <v>132</v>
      </c>
      <c r="DV1046" s="52" t="s">
        <v>842</v>
      </c>
      <c r="FE1046" s="51" t="s">
        <v>849</v>
      </c>
      <c r="GD1046" s="52" t="s">
        <v>711</v>
      </c>
      <c r="GN1046" s="52">
        <v>90</v>
      </c>
      <c r="JB1046" s="70" t="s">
        <v>815</v>
      </c>
      <c r="JC1046" s="70" t="s">
        <v>817</v>
      </c>
      <c r="JD1046" s="70" t="s">
        <v>12006</v>
      </c>
      <c r="JE1046" s="70" t="s">
        <v>12007</v>
      </c>
    </row>
    <row r="1047" spans="1:265" ht="46.5" thickBot="1">
      <c r="F1047" s="50" t="s">
        <v>827</v>
      </c>
      <c r="U1047" s="52" t="s">
        <v>824</v>
      </c>
      <c r="AF1047" s="131"/>
      <c r="AJ1047" s="52" t="s">
        <v>711</v>
      </c>
      <c r="AO1047" s="52">
        <v>31</v>
      </c>
      <c r="BD1047" s="73" t="s">
        <v>630</v>
      </c>
      <c r="BE1047" s="71" t="s">
        <v>132</v>
      </c>
      <c r="DQ1047" s="51" t="s">
        <v>831</v>
      </c>
      <c r="DV1047" s="52" t="s">
        <v>838</v>
      </c>
      <c r="EA1047" s="51" t="s">
        <v>849</v>
      </c>
      <c r="FE1047" s="69"/>
      <c r="FF1047" s="69" t="s">
        <v>850</v>
      </c>
      <c r="FG1047" s="69" t="s">
        <v>851</v>
      </c>
      <c r="JB1047" s="50" t="s">
        <v>818</v>
      </c>
    </row>
    <row r="1048" spans="1:265" ht="35" thickBot="1">
      <c r="A1048" s="51" t="s">
        <v>766</v>
      </c>
      <c r="BD1048" s="50" t="s">
        <v>631</v>
      </c>
      <c r="DQ1048" s="52" t="s">
        <v>832</v>
      </c>
      <c r="DV1048" s="52" t="s">
        <v>844</v>
      </c>
      <c r="EA1048" s="69"/>
      <c r="EB1048" s="69" t="s">
        <v>850</v>
      </c>
      <c r="EC1048" s="69" t="s">
        <v>851</v>
      </c>
      <c r="FE1048" s="72" t="s">
        <v>101</v>
      </c>
      <c r="FF1048" s="70" t="s">
        <v>4556</v>
      </c>
      <c r="FG1048" s="70" t="s">
        <v>2817</v>
      </c>
      <c r="GD1048" s="51" t="s">
        <v>835</v>
      </c>
      <c r="GN1048" s="51" t="s">
        <v>788</v>
      </c>
    </row>
    <row r="1049" spans="1:265" ht="16.5" thickBot="1">
      <c r="A1049" s="52">
        <v>69078</v>
      </c>
      <c r="U1049" s="51" t="s">
        <v>825</v>
      </c>
      <c r="AJ1049" s="51" t="s">
        <v>835</v>
      </c>
      <c r="AO1049" s="51" t="s">
        <v>837</v>
      </c>
      <c r="DV1049" s="52" t="s">
        <v>839</v>
      </c>
      <c r="EA1049" s="72" t="s">
        <v>101</v>
      </c>
      <c r="EB1049" s="70" t="s">
        <v>3884</v>
      </c>
      <c r="EC1049" s="70" t="s">
        <v>3674</v>
      </c>
      <c r="FY1049" s="51" t="s">
        <v>707</v>
      </c>
      <c r="GD1049" s="74" t="s">
        <v>5672</v>
      </c>
      <c r="GN1049" s="52">
        <v>11</v>
      </c>
    </row>
    <row r="1050" spans="1:265">
      <c r="F1050" s="51" t="s">
        <v>828</v>
      </c>
      <c r="U1050" s="52" t="s">
        <v>5477</v>
      </c>
      <c r="AF1050" s="132"/>
      <c r="AJ1050" s="74" t="s">
        <v>6258</v>
      </c>
      <c r="AO1050" s="52" t="s">
        <v>842</v>
      </c>
      <c r="DQ1050" s="51" t="s">
        <v>833</v>
      </c>
      <c r="DV1050" s="52" t="s">
        <v>840</v>
      </c>
      <c r="FY1050" s="52" t="s">
        <v>171</v>
      </c>
      <c r="JB1050" s="51" t="s">
        <v>819</v>
      </c>
    </row>
    <row r="1051" spans="1:265" ht="15" thickBot="1">
      <c r="A1051" s="51" t="s">
        <v>767</v>
      </c>
      <c r="F1051" s="52" t="s">
        <v>2149</v>
      </c>
      <c r="AF1051" s="133"/>
      <c r="AO1051" s="52" t="s">
        <v>838</v>
      </c>
      <c r="BD1051" s="51" t="s">
        <v>632</v>
      </c>
      <c r="DQ1051" s="52" t="s">
        <v>711</v>
      </c>
      <c r="DV1051" s="52" t="s">
        <v>841</v>
      </c>
      <c r="GD1051" s="51" t="s">
        <v>836</v>
      </c>
      <c r="GN1051" s="51" t="s">
        <v>789</v>
      </c>
      <c r="JB1051" s="52" t="s">
        <v>132</v>
      </c>
    </row>
    <row r="1052" spans="1:265" ht="46.5" thickBot="1">
      <c r="A1052" s="52">
        <v>69078</v>
      </c>
      <c r="U1052" s="51" t="s">
        <v>826</v>
      </c>
      <c r="AJ1052" s="51" t="s">
        <v>836</v>
      </c>
      <c r="AO1052" s="52" t="s">
        <v>844</v>
      </c>
      <c r="BD1052" s="69"/>
      <c r="BE1052" s="69" t="s">
        <v>633</v>
      </c>
      <c r="BF1052" s="69" t="s">
        <v>634</v>
      </c>
      <c r="BG1052" s="69" t="s">
        <v>635</v>
      </c>
      <c r="BH1052" s="69" t="s">
        <v>636</v>
      </c>
      <c r="FY1052" s="51" t="s">
        <v>708</v>
      </c>
      <c r="GD1052" s="52" t="s">
        <v>5673</v>
      </c>
      <c r="GN1052" s="52" t="s">
        <v>3620</v>
      </c>
    </row>
    <row r="1053" spans="1:265" ht="46.5" thickBot="1">
      <c r="F1053" s="50" t="s">
        <v>829</v>
      </c>
      <c r="U1053" s="52" t="s">
        <v>5470</v>
      </c>
      <c r="AF1053" s="131"/>
      <c r="AJ1053" s="52" t="s">
        <v>2587</v>
      </c>
      <c r="BD1053" s="72" t="s">
        <v>637</v>
      </c>
      <c r="BE1053" s="70" t="s">
        <v>638</v>
      </c>
      <c r="BF1053" s="70">
        <v>0</v>
      </c>
      <c r="BG1053" s="70">
        <v>10761.33</v>
      </c>
      <c r="BH1053" s="70">
        <v>10761.33</v>
      </c>
      <c r="DQ1053" s="51" t="s">
        <v>835</v>
      </c>
      <c r="DV1053" s="51" t="s">
        <v>98</v>
      </c>
      <c r="FY1053" s="52" t="s">
        <v>171</v>
      </c>
      <c r="JB1053" s="50" t="s">
        <v>820</v>
      </c>
    </row>
    <row r="1054" spans="1:265" ht="46.5" thickBot="1">
      <c r="A1054" s="51" t="s">
        <v>768</v>
      </c>
      <c r="AO1054" s="51" t="s">
        <v>98</v>
      </c>
      <c r="BD1054" s="73" t="s">
        <v>626</v>
      </c>
      <c r="BE1054" s="71" t="s">
        <v>124</v>
      </c>
      <c r="BF1054" s="71">
        <v>76655.929999999993</v>
      </c>
      <c r="BG1054" s="71">
        <v>264488.82</v>
      </c>
      <c r="BH1054" s="71">
        <v>341144.74</v>
      </c>
      <c r="DQ1054" s="52" t="s">
        <v>1338</v>
      </c>
      <c r="GD1054" s="51" t="s">
        <v>837</v>
      </c>
      <c r="GN1054" s="51" t="s">
        <v>790</v>
      </c>
    </row>
    <row r="1055" spans="1:265" ht="46.5" thickBot="1">
      <c r="A1055" s="52" t="s">
        <v>132</v>
      </c>
      <c r="AJ1055" s="51" t="s">
        <v>837</v>
      </c>
      <c r="BD1055" s="72" t="s">
        <v>627</v>
      </c>
      <c r="BE1055" s="70" t="s">
        <v>124</v>
      </c>
      <c r="BF1055" s="70">
        <v>0</v>
      </c>
      <c r="BG1055" s="70">
        <v>5727.18</v>
      </c>
      <c r="BH1055" s="70">
        <v>5727.18</v>
      </c>
      <c r="DQ1055" s="74" t="s">
        <v>1399</v>
      </c>
      <c r="FY1055" s="51" t="s">
        <v>710</v>
      </c>
      <c r="GD1055" s="52" t="s">
        <v>844</v>
      </c>
      <c r="GN1055" s="52" t="s">
        <v>3621</v>
      </c>
    </row>
    <row r="1056" spans="1:265" ht="46.5" thickBot="1">
      <c r="F1056" s="51" t="s">
        <v>830</v>
      </c>
      <c r="AF1056" s="132"/>
      <c r="AJ1056" s="52" t="s">
        <v>838</v>
      </c>
      <c r="BD1056" s="73" t="s">
        <v>628</v>
      </c>
      <c r="BE1056" s="71" t="s">
        <v>124</v>
      </c>
      <c r="BF1056" s="71" t="s">
        <v>124</v>
      </c>
      <c r="BG1056" s="71" t="s">
        <v>124</v>
      </c>
      <c r="BH1056" s="71" t="s">
        <v>124</v>
      </c>
      <c r="FY1056" s="52" t="s">
        <v>171</v>
      </c>
      <c r="GD1056" s="52" t="s">
        <v>839</v>
      </c>
      <c r="JB1056" s="51" t="s">
        <v>821</v>
      </c>
    </row>
    <row r="1057" spans="1:262" ht="46.5" thickBot="1">
      <c r="A1057" s="51" t="s">
        <v>769</v>
      </c>
      <c r="U1057" s="50" t="s">
        <v>827</v>
      </c>
      <c r="AJ1057" s="52" t="s">
        <v>840</v>
      </c>
      <c r="BD1057" s="72" t="s">
        <v>629</v>
      </c>
      <c r="BE1057" s="70" t="s">
        <v>124</v>
      </c>
      <c r="BF1057" s="70">
        <v>0</v>
      </c>
      <c r="BG1057" s="70">
        <v>1483.91</v>
      </c>
      <c r="BH1057" s="70">
        <v>1483.91</v>
      </c>
      <c r="DQ1057" s="51" t="s">
        <v>836</v>
      </c>
      <c r="DV1057" s="50" t="s">
        <v>845</v>
      </c>
      <c r="GD1057" s="52" t="s">
        <v>840</v>
      </c>
      <c r="GN1057" s="51" t="s">
        <v>98</v>
      </c>
    </row>
    <row r="1058" spans="1:262" ht="69.5" thickBot="1">
      <c r="A1058" s="52" t="s">
        <v>770</v>
      </c>
      <c r="F1058" s="51" t="s">
        <v>831</v>
      </c>
      <c r="AF1058" s="132"/>
      <c r="AJ1058" s="52" t="s">
        <v>841</v>
      </c>
      <c r="AO1058" s="51" t="s">
        <v>831</v>
      </c>
      <c r="BD1058" s="73" t="s">
        <v>639</v>
      </c>
      <c r="BE1058" s="71" t="s">
        <v>124</v>
      </c>
      <c r="BF1058" s="71">
        <v>5217.17</v>
      </c>
      <c r="BG1058" s="71" t="s">
        <v>124</v>
      </c>
      <c r="BH1058" s="71">
        <v>5217.17</v>
      </c>
      <c r="DQ1058" s="52" t="s">
        <v>1400</v>
      </c>
      <c r="FY1058" s="51" t="s">
        <v>712</v>
      </c>
      <c r="GD1058" s="52" t="s">
        <v>841</v>
      </c>
      <c r="JB1058" s="51" t="s">
        <v>822</v>
      </c>
    </row>
    <row r="1059" spans="1:262" ht="23.5" thickBot="1">
      <c r="F1059" s="52" t="s">
        <v>843</v>
      </c>
      <c r="AF1059" s="133"/>
      <c r="AO1059" s="52" t="s">
        <v>1394</v>
      </c>
      <c r="BD1059" s="72" t="s">
        <v>640</v>
      </c>
      <c r="BE1059" s="70" t="s">
        <v>124</v>
      </c>
      <c r="BF1059" s="70">
        <v>81873.100000000006</v>
      </c>
      <c r="BG1059" s="70">
        <v>294974.06</v>
      </c>
      <c r="BH1059" s="70">
        <v>376847.16</v>
      </c>
      <c r="FY1059" s="52" t="s">
        <v>171</v>
      </c>
      <c r="JB1059" s="52" t="s">
        <v>12008</v>
      </c>
    </row>
    <row r="1060" spans="1:262" ht="16.5">
      <c r="U1060" s="51" t="s">
        <v>828</v>
      </c>
      <c r="AJ1060" s="51" t="s">
        <v>98</v>
      </c>
      <c r="BD1060" s="50" t="s">
        <v>641</v>
      </c>
      <c r="DQ1060" s="51" t="s">
        <v>837</v>
      </c>
      <c r="DV1060" s="50" t="s">
        <v>846</v>
      </c>
      <c r="GD1060" s="51" t="s">
        <v>98</v>
      </c>
    </row>
    <row r="1061" spans="1:262">
      <c r="F1061" s="51" t="s">
        <v>833</v>
      </c>
      <c r="U1061" s="52" t="s">
        <v>5478</v>
      </c>
      <c r="AF1061" s="132"/>
      <c r="AO1061" s="51" t="s">
        <v>833</v>
      </c>
      <c r="DQ1061" s="52" t="s">
        <v>838</v>
      </c>
      <c r="FY1061" s="51" t="s">
        <v>714</v>
      </c>
      <c r="GN1061" s="51" t="s">
        <v>782</v>
      </c>
      <c r="JB1061" s="51" t="s">
        <v>823</v>
      </c>
    </row>
    <row r="1062" spans="1:262">
      <c r="A1062" s="51" t="s">
        <v>759</v>
      </c>
      <c r="F1062" s="52" t="s">
        <v>711</v>
      </c>
      <c r="AF1062" s="133"/>
      <c r="AO1062" s="52" t="s">
        <v>711</v>
      </c>
      <c r="DQ1062" s="52" t="s">
        <v>839</v>
      </c>
      <c r="GN1062" s="52" t="s">
        <v>794</v>
      </c>
      <c r="JB1062" s="52" t="s">
        <v>824</v>
      </c>
    </row>
    <row r="1063" spans="1:262" ht="17" thickBot="1">
      <c r="A1063" s="52" t="s">
        <v>760</v>
      </c>
      <c r="U1063" s="50" t="s">
        <v>829</v>
      </c>
      <c r="BD1063" s="51" t="s">
        <v>642</v>
      </c>
      <c r="DQ1063" s="52" t="s">
        <v>841</v>
      </c>
      <c r="DV1063" s="51" t="s">
        <v>847</v>
      </c>
      <c r="FY1063" s="51" t="s">
        <v>715</v>
      </c>
    </row>
    <row r="1064" spans="1:262" ht="81" thickBot="1">
      <c r="F1064" s="51" t="s">
        <v>835</v>
      </c>
      <c r="AF1064" s="132"/>
      <c r="AJ1064" s="50" t="s">
        <v>845</v>
      </c>
      <c r="AO1064" s="51" t="s">
        <v>835</v>
      </c>
      <c r="BD1064" s="69"/>
      <c r="BE1064" s="69" t="s">
        <v>643</v>
      </c>
      <c r="DV1064" s="50" t="s">
        <v>848</v>
      </c>
      <c r="GD1064" s="50" t="s">
        <v>845</v>
      </c>
      <c r="GN1064" s="51" t="s">
        <v>784</v>
      </c>
      <c r="JB1064" s="51" t="s">
        <v>825</v>
      </c>
    </row>
    <row r="1065" spans="1:262" ht="46.5" thickBot="1">
      <c r="A1065" s="51" t="s">
        <v>761</v>
      </c>
      <c r="F1065" s="74" t="s">
        <v>2150</v>
      </c>
      <c r="AF1065" s="133"/>
      <c r="AO1065" s="181" t="s">
        <v>12276</v>
      </c>
      <c r="BD1065" s="72" t="s">
        <v>644</v>
      </c>
      <c r="BE1065" s="70" t="s">
        <v>132</v>
      </c>
      <c r="DQ1065" s="51" t="s">
        <v>98</v>
      </c>
      <c r="FY1065" s="51" t="s">
        <v>716</v>
      </c>
      <c r="GN1065" s="52" t="s">
        <v>795</v>
      </c>
      <c r="JB1065" s="52" t="s">
        <v>12009</v>
      </c>
    </row>
    <row r="1066" spans="1:262" ht="46.5" thickBot="1">
      <c r="A1066" s="52" t="s">
        <v>2438</v>
      </c>
      <c r="U1066" s="51" t="s">
        <v>830</v>
      </c>
      <c r="BD1066" s="73" t="s">
        <v>645</v>
      </c>
      <c r="BE1066" s="71" t="s">
        <v>112</v>
      </c>
      <c r="FY1066" s="52" t="s">
        <v>171</v>
      </c>
    </row>
    <row r="1067" spans="1:262" ht="46.5" thickBot="1">
      <c r="F1067" s="51" t="s">
        <v>836</v>
      </c>
      <c r="AF1067" s="132"/>
      <c r="AJ1067" s="50" t="s">
        <v>846</v>
      </c>
      <c r="AO1067" s="51" t="s">
        <v>836</v>
      </c>
      <c r="BD1067" s="72" t="s">
        <v>646</v>
      </c>
      <c r="BE1067" s="70" t="s">
        <v>112</v>
      </c>
      <c r="DV1067" s="51" t="s">
        <v>849</v>
      </c>
      <c r="GD1067" s="50" t="s">
        <v>846</v>
      </c>
      <c r="GN1067" s="51" t="s">
        <v>786</v>
      </c>
      <c r="JB1067" s="51" t="s">
        <v>826</v>
      </c>
    </row>
    <row r="1068" spans="1:262" ht="46.5" thickBot="1">
      <c r="A1068" s="51" t="s">
        <v>763</v>
      </c>
      <c r="F1068" s="52" t="s">
        <v>2151</v>
      </c>
      <c r="U1068" s="51" t="s">
        <v>831</v>
      </c>
      <c r="AF1068" s="133"/>
      <c r="AO1068" s="98">
        <v>44144</v>
      </c>
      <c r="BD1068" s="73" t="s">
        <v>647</v>
      </c>
      <c r="BE1068" s="71" t="s">
        <v>112</v>
      </c>
      <c r="DV1068" s="69"/>
      <c r="DW1068" s="69" t="s">
        <v>850</v>
      </c>
      <c r="DX1068" s="69" t="s">
        <v>851</v>
      </c>
      <c r="FY1068" s="51" t="s">
        <v>718</v>
      </c>
      <c r="GN1068" s="52">
        <v>15</v>
      </c>
      <c r="JB1068" s="52" t="s">
        <v>12010</v>
      </c>
    </row>
    <row r="1069" spans="1:262" ht="46.5" thickBot="1">
      <c r="A1069" s="52" t="s">
        <v>2445</v>
      </c>
      <c r="U1069" s="52" t="s">
        <v>843</v>
      </c>
      <c r="BD1069" s="72" t="s">
        <v>648</v>
      </c>
      <c r="BE1069" s="70" t="s">
        <v>112</v>
      </c>
      <c r="DQ1069" s="50" t="s">
        <v>845</v>
      </c>
      <c r="DV1069" s="72" t="s">
        <v>101</v>
      </c>
      <c r="DW1069" s="70" t="s">
        <v>1685</v>
      </c>
      <c r="DX1069" s="70" t="s">
        <v>891</v>
      </c>
    </row>
    <row r="1070" spans="1:262" ht="16.5">
      <c r="F1070" s="51" t="s">
        <v>837</v>
      </c>
      <c r="AJ1070" s="51" t="s">
        <v>847</v>
      </c>
      <c r="AO1070" s="51" t="s">
        <v>837</v>
      </c>
      <c r="BD1070" s="50" t="s">
        <v>649</v>
      </c>
      <c r="GD1070" s="51" t="s">
        <v>847</v>
      </c>
      <c r="GN1070" s="51" t="s">
        <v>787</v>
      </c>
    </row>
    <row r="1071" spans="1:262" ht="16.5">
      <c r="A1071" s="51" t="s">
        <v>764</v>
      </c>
      <c r="F1071" s="52" t="s">
        <v>838</v>
      </c>
      <c r="U1071" s="51" t="s">
        <v>833</v>
      </c>
      <c r="AJ1071" s="50" t="s">
        <v>848</v>
      </c>
      <c r="AO1071" s="52" t="s">
        <v>839</v>
      </c>
      <c r="GN1071" s="52">
        <v>90</v>
      </c>
    </row>
    <row r="1072" spans="1:262" ht="16.5">
      <c r="A1072" s="52" t="s">
        <v>2444</v>
      </c>
      <c r="F1072" s="52" t="s">
        <v>844</v>
      </c>
      <c r="U1072" s="52" t="s">
        <v>711</v>
      </c>
      <c r="AF1072" s="131"/>
      <c r="AO1072" s="52" t="s">
        <v>840</v>
      </c>
      <c r="DQ1072" s="50" t="s">
        <v>846</v>
      </c>
      <c r="FY1072" s="51" t="s">
        <v>707</v>
      </c>
      <c r="GD1072" s="50" t="s">
        <v>848</v>
      </c>
      <c r="JB1072" s="50" t="s">
        <v>827</v>
      </c>
    </row>
    <row r="1073" spans="1:262">
      <c r="F1073" s="52" t="s">
        <v>841</v>
      </c>
      <c r="AO1073" s="52" t="s">
        <v>841</v>
      </c>
      <c r="BD1073" s="51" t="s">
        <v>650</v>
      </c>
      <c r="FY1073" s="52" t="s">
        <v>171</v>
      </c>
      <c r="GN1073" s="51" t="s">
        <v>788</v>
      </c>
    </row>
    <row r="1074" spans="1:262" ht="15" thickBot="1">
      <c r="A1074" s="51" t="s">
        <v>766</v>
      </c>
      <c r="U1074" s="51" t="s">
        <v>835</v>
      </c>
      <c r="AJ1074" s="51" t="s">
        <v>849</v>
      </c>
      <c r="GN1074" s="52">
        <v>11</v>
      </c>
    </row>
    <row r="1075" spans="1:262" ht="35" thickBot="1">
      <c r="A1075" s="52">
        <v>38000</v>
      </c>
      <c r="F1075" s="51" t="s">
        <v>98</v>
      </c>
      <c r="U1075" s="74" t="s">
        <v>5479</v>
      </c>
      <c r="AF1075" s="132"/>
      <c r="AJ1075" s="69"/>
      <c r="AK1075" s="69" t="s">
        <v>850</v>
      </c>
      <c r="AL1075" s="69" t="s">
        <v>851</v>
      </c>
      <c r="AO1075" s="51" t="s">
        <v>98</v>
      </c>
      <c r="BD1075" s="51" t="s">
        <v>651</v>
      </c>
      <c r="DQ1075" s="51" t="s">
        <v>847</v>
      </c>
      <c r="FY1075" s="51" t="s">
        <v>708</v>
      </c>
      <c r="GD1075" s="51" t="s">
        <v>849</v>
      </c>
      <c r="JB1075" s="51" t="s">
        <v>828</v>
      </c>
    </row>
    <row r="1076" spans="1:262" ht="40.5" thickBot="1">
      <c r="F1076" s="52" t="s">
        <v>2152</v>
      </c>
      <c r="AF1076" s="133"/>
      <c r="AJ1076" s="72" t="s">
        <v>101</v>
      </c>
      <c r="AK1076" s="70" t="s">
        <v>6259</v>
      </c>
      <c r="AL1076" s="70" t="s">
        <v>909</v>
      </c>
      <c r="BD1076" s="52" t="s">
        <v>652</v>
      </c>
      <c r="DQ1076" s="50" t="s">
        <v>848</v>
      </c>
      <c r="FY1076" s="52" t="s">
        <v>171</v>
      </c>
      <c r="GD1076" s="69"/>
      <c r="GE1076" s="69" t="s">
        <v>850</v>
      </c>
      <c r="GF1076" s="69" t="s">
        <v>851</v>
      </c>
      <c r="GN1076" s="51" t="s">
        <v>789</v>
      </c>
      <c r="JB1076" s="52" t="s">
        <v>12011</v>
      </c>
    </row>
    <row r="1077" spans="1:262" ht="16.5" thickBot="1">
      <c r="A1077" s="51" t="s">
        <v>767</v>
      </c>
      <c r="U1077" s="51" t="s">
        <v>836</v>
      </c>
      <c r="AF1077" s="12"/>
      <c r="GD1077" s="72" t="s">
        <v>101</v>
      </c>
      <c r="GE1077" s="70" t="s">
        <v>5483</v>
      </c>
      <c r="GF1077" s="70" t="s">
        <v>891</v>
      </c>
      <c r="GN1077" s="52" t="s">
        <v>3620</v>
      </c>
      <c r="JB1077" s="68"/>
    </row>
    <row r="1078" spans="1:262">
      <c r="A1078" s="52">
        <v>38000</v>
      </c>
      <c r="U1078" s="52" t="s">
        <v>5480</v>
      </c>
      <c r="AF1078" s="133"/>
      <c r="BD1078" s="51" t="s">
        <v>633</v>
      </c>
      <c r="FY1078" s="51" t="s">
        <v>710</v>
      </c>
      <c r="JB1078" s="52" t="s">
        <v>12012</v>
      </c>
    </row>
    <row r="1079" spans="1:262" ht="15" thickBot="1">
      <c r="AO1079" s="51" t="s">
        <v>831</v>
      </c>
      <c r="BD1079" s="52" t="s">
        <v>1307</v>
      </c>
      <c r="DQ1079" s="51" t="s">
        <v>849</v>
      </c>
      <c r="FY1079" s="52" t="s">
        <v>171</v>
      </c>
      <c r="GN1079" s="51" t="s">
        <v>790</v>
      </c>
    </row>
    <row r="1080" spans="1:262" ht="35" thickBot="1">
      <c r="A1080" s="51" t="s">
        <v>768</v>
      </c>
      <c r="F1080" s="51" t="s">
        <v>831</v>
      </c>
      <c r="U1080" s="51" t="s">
        <v>837</v>
      </c>
      <c r="AF1080" s="131"/>
      <c r="AO1080" s="52" t="s">
        <v>832</v>
      </c>
      <c r="DQ1080" s="69"/>
      <c r="DR1080" s="69" t="s">
        <v>850</v>
      </c>
      <c r="DS1080" s="69" t="s">
        <v>851</v>
      </c>
      <c r="GN1080" s="52" t="s">
        <v>3621</v>
      </c>
      <c r="JB1080" s="50" t="s">
        <v>829</v>
      </c>
    </row>
    <row r="1081" spans="1:262" ht="24.5" thickBot="1">
      <c r="A1081" s="52" t="s">
        <v>132</v>
      </c>
      <c r="F1081" s="52" t="s">
        <v>1394</v>
      </c>
      <c r="U1081" s="52" t="s">
        <v>842</v>
      </c>
      <c r="BD1081" s="51" t="s">
        <v>653</v>
      </c>
      <c r="DQ1081" s="72" t="s">
        <v>101</v>
      </c>
      <c r="DR1081" s="70" t="s">
        <v>1401</v>
      </c>
      <c r="DS1081" s="70" t="s">
        <v>1158</v>
      </c>
      <c r="FY1081" s="51" t="s">
        <v>712</v>
      </c>
    </row>
    <row r="1082" spans="1:262">
      <c r="U1082" s="52" t="s">
        <v>838</v>
      </c>
      <c r="AO1082" s="51" t="s">
        <v>833</v>
      </c>
      <c r="BD1082" s="52">
        <v>1174</v>
      </c>
      <c r="FY1082" s="52" t="s">
        <v>171</v>
      </c>
      <c r="GN1082" s="51" t="s">
        <v>98</v>
      </c>
    </row>
    <row r="1083" spans="1:262">
      <c r="A1083" s="51" t="s">
        <v>769</v>
      </c>
      <c r="F1083" s="51" t="s">
        <v>833</v>
      </c>
      <c r="U1083" s="52" t="s">
        <v>844</v>
      </c>
      <c r="AF1083" s="132"/>
      <c r="AO1083" s="52" t="s">
        <v>711</v>
      </c>
      <c r="JB1083" s="51" t="s">
        <v>830</v>
      </c>
    </row>
    <row r="1084" spans="1:262">
      <c r="A1084" s="52" t="s">
        <v>770</v>
      </c>
      <c r="F1084" s="52" t="s">
        <v>834</v>
      </c>
      <c r="U1084" s="52" t="s">
        <v>839</v>
      </c>
      <c r="BD1084" s="51" t="s">
        <v>654</v>
      </c>
      <c r="FY1084" s="51" t="s">
        <v>714</v>
      </c>
    </row>
    <row r="1085" spans="1:262">
      <c r="U1085" s="52" t="s">
        <v>840</v>
      </c>
      <c r="AF1085" s="132"/>
      <c r="AO1085" s="51" t="s">
        <v>835</v>
      </c>
      <c r="BD1085" s="52">
        <v>0</v>
      </c>
      <c r="JB1085" s="51" t="s">
        <v>831</v>
      </c>
    </row>
    <row r="1086" spans="1:262" ht="16.5">
      <c r="F1086" s="51" t="s">
        <v>835</v>
      </c>
      <c r="U1086" s="52" t="s">
        <v>841</v>
      </c>
      <c r="AF1086" s="133"/>
      <c r="AO1086" s="181" t="s">
        <v>12277</v>
      </c>
      <c r="FY1086" s="51" t="s">
        <v>715</v>
      </c>
      <c r="GN1086" s="50" t="s">
        <v>798</v>
      </c>
      <c r="JB1086" s="52" t="s">
        <v>832</v>
      </c>
    </row>
    <row r="1087" spans="1:262">
      <c r="F1087" s="74" t="s">
        <v>2153</v>
      </c>
      <c r="BD1087" s="51" t="s">
        <v>655</v>
      </c>
    </row>
    <row r="1088" spans="1:262">
      <c r="A1088" s="51" t="s">
        <v>759</v>
      </c>
      <c r="U1088" s="51" t="s">
        <v>98</v>
      </c>
      <c r="AF1088" s="132"/>
      <c r="AO1088" s="51" t="s">
        <v>836</v>
      </c>
      <c r="BD1088" s="52">
        <v>0</v>
      </c>
      <c r="FY1088" s="51" t="s">
        <v>716</v>
      </c>
      <c r="JB1088" s="51" t="s">
        <v>833</v>
      </c>
    </row>
    <row r="1089" spans="1:262">
      <c r="A1089" s="52" t="s">
        <v>760</v>
      </c>
      <c r="F1089" s="51" t="s">
        <v>836</v>
      </c>
      <c r="AF1089" s="133"/>
      <c r="AO1089" s="52" t="s">
        <v>12278</v>
      </c>
      <c r="FY1089" s="52" t="s">
        <v>171</v>
      </c>
      <c r="GN1089" s="51" t="s">
        <v>799</v>
      </c>
      <c r="JB1089" s="52" t="s">
        <v>834</v>
      </c>
    </row>
    <row r="1090" spans="1:262">
      <c r="F1090" s="52" t="s">
        <v>2154</v>
      </c>
      <c r="BD1090" s="51" t="s">
        <v>656</v>
      </c>
    </row>
    <row r="1091" spans="1:262">
      <c r="A1091" s="51" t="s">
        <v>761</v>
      </c>
      <c r="AF1091" s="132"/>
      <c r="AO1091" s="51" t="s">
        <v>837</v>
      </c>
      <c r="BD1091" s="52" t="s">
        <v>124</v>
      </c>
      <c r="FY1091" s="51" t="s">
        <v>718</v>
      </c>
      <c r="GN1091" s="51" t="s">
        <v>782</v>
      </c>
      <c r="JB1091" s="51" t="s">
        <v>835</v>
      </c>
    </row>
    <row r="1092" spans="1:262">
      <c r="A1092" s="52" t="s">
        <v>2438</v>
      </c>
      <c r="F1092" s="51" t="s">
        <v>837</v>
      </c>
      <c r="U1092" s="51" t="s">
        <v>831</v>
      </c>
      <c r="AF1092" s="140"/>
      <c r="AO1092" s="52" t="s">
        <v>838</v>
      </c>
      <c r="GN1092" s="52" t="s">
        <v>1665</v>
      </c>
      <c r="JB1092" s="181" t="s">
        <v>12013</v>
      </c>
    </row>
    <row r="1093" spans="1:262">
      <c r="F1093" s="52" t="s">
        <v>842</v>
      </c>
      <c r="U1093" s="52" t="s">
        <v>4558</v>
      </c>
      <c r="AO1093" s="52" t="s">
        <v>844</v>
      </c>
      <c r="BD1093" s="51" t="s">
        <v>657</v>
      </c>
    </row>
    <row r="1094" spans="1:262">
      <c r="A1094" s="51" t="s">
        <v>763</v>
      </c>
      <c r="F1094" s="52" t="s">
        <v>838</v>
      </c>
      <c r="AF1094" s="132"/>
      <c r="AO1094" s="52" t="s">
        <v>839</v>
      </c>
      <c r="BD1094" s="52" t="s">
        <v>124</v>
      </c>
      <c r="GN1094" s="51" t="s">
        <v>784</v>
      </c>
      <c r="JB1094" s="51" t="s">
        <v>836</v>
      </c>
    </row>
    <row r="1095" spans="1:262">
      <c r="A1095" s="52" t="s">
        <v>2446</v>
      </c>
      <c r="F1095" s="52" t="s">
        <v>844</v>
      </c>
      <c r="U1095" s="51" t="s">
        <v>833</v>
      </c>
      <c r="AF1095" s="133"/>
      <c r="FY1095" s="51" t="s">
        <v>707</v>
      </c>
      <c r="GN1095" s="52" t="s">
        <v>1814</v>
      </c>
      <c r="JB1095" s="52" t="s">
        <v>12014</v>
      </c>
    </row>
    <row r="1096" spans="1:262">
      <c r="F1096" s="52" t="s">
        <v>839</v>
      </c>
      <c r="U1096" s="52" t="s">
        <v>711</v>
      </c>
      <c r="AO1096" s="51" t="s">
        <v>98</v>
      </c>
      <c r="BD1096" s="51" t="s">
        <v>658</v>
      </c>
      <c r="FY1096" s="52" t="s">
        <v>171</v>
      </c>
    </row>
    <row r="1097" spans="1:262">
      <c r="A1097" s="51" t="s">
        <v>764</v>
      </c>
      <c r="F1097" s="52" t="s">
        <v>840</v>
      </c>
      <c r="AF1097" s="132"/>
      <c r="BD1097" s="52" t="s">
        <v>124</v>
      </c>
      <c r="GN1097" s="51" t="s">
        <v>802</v>
      </c>
      <c r="JB1097" s="51" t="s">
        <v>837</v>
      </c>
    </row>
    <row r="1098" spans="1:262">
      <c r="A1098" s="52" t="s">
        <v>2440</v>
      </c>
      <c r="F1098" s="52" t="s">
        <v>841</v>
      </c>
      <c r="U1098" s="51" t="s">
        <v>835</v>
      </c>
      <c r="AF1098" s="133"/>
      <c r="FY1098" s="51" t="s">
        <v>708</v>
      </c>
      <c r="GN1098" s="52">
        <v>87</v>
      </c>
      <c r="JB1098" s="52" t="s">
        <v>838</v>
      </c>
    </row>
    <row r="1099" spans="1:262">
      <c r="U1099" s="74" t="s">
        <v>5481</v>
      </c>
      <c r="AF1099" s="133"/>
      <c r="BD1099" s="51" t="s">
        <v>98</v>
      </c>
      <c r="FY1099" s="52" t="s">
        <v>171</v>
      </c>
      <c r="JB1099" s="52" t="s">
        <v>839</v>
      </c>
    </row>
    <row r="1100" spans="1:262" ht="16.5">
      <c r="A1100" s="51" t="s">
        <v>766</v>
      </c>
      <c r="F1100" s="51" t="s">
        <v>98</v>
      </c>
      <c r="AF1100" s="133"/>
      <c r="AO1100" s="50" t="s">
        <v>845</v>
      </c>
      <c r="GN1100" s="51" t="s">
        <v>788</v>
      </c>
      <c r="JB1100" s="52" t="s">
        <v>840</v>
      </c>
    </row>
    <row r="1101" spans="1:262">
      <c r="A1101" s="52">
        <v>65000</v>
      </c>
      <c r="F1101" s="52" t="s">
        <v>2155</v>
      </c>
      <c r="U1101" s="51" t="s">
        <v>836</v>
      </c>
      <c r="AF1101" s="133"/>
      <c r="FY1101" s="51" t="s">
        <v>710</v>
      </c>
      <c r="GN1101" s="52">
        <v>71</v>
      </c>
      <c r="JB1101" s="52" t="s">
        <v>841</v>
      </c>
    </row>
    <row r="1102" spans="1:262">
      <c r="U1102" s="52" t="s">
        <v>5482</v>
      </c>
      <c r="FY1102" s="52" t="s">
        <v>171</v>
      </c>
    </row>
    <row r="1103" spans="1:262" ht="16.5">
      <c r="A1103" s="51" t="s">
        <v>767</v>
      </c>
      <c r="AF1103" s="132"/>
      <c r="AO1103" s="50" t="s">
        <v>846</v>
      </c>
      <c r="BD1103" s="51" t="s">
        <v>651</v>
      </c>
      <c r="GN1103" s="51" t="s">
        <v>803</v>
      </c>
      <c r="JB1103" s="51" t="s">
        <v>98</v>
      </c>
    </row>
    <row r="1104" spans="1:262">
      <c r="A1104" s="52">
        <v>65000</v>
      </c>
      <c r="U1104" s="51" t="s">
        <v>837</v>
      </c>
      <c r="BD1104" s="52" t="s">
        <v>652</v>
      </c>
      <c r="FY1104" s="51" t="s">
        <v>712</v>
      </c>
      <c r="GN1104" s="52" t="s">
        <v>3622</v>
      </c>
    </row>
    <row r="1105" spans="1:262">
      <c r="F1105" s="51" t="s">
        <v>831</v>
      </c>
      <c r="U1105" s="52" t="s">
        <v>842</v>
      </c>
      <c r="FY1105" s="52" t="s">
        <v>171</v>
      </c>
    </row>
    <row r="1106" spans="1:262">
      <c r="A1106" s="51" t="s">
        <v>768</v>
      </c>
      <c r="F1106" s="52" t="s">
        <v>1394</v>
      </c>
      <c r="U1106" s="52" t="s">
        <v>838</v>
      </c>
      <c r="AO1106" s="51" t="s">
        <v>847</v>
      </c>
      <c r="BD1106" s="51" t="s">
        <v>633</v>
      </c>
      <c r="GN1106" s="51" t="s">
        <v>790</v>
      </c>
    </row>
    <row r="1107" spans="1:262">
      <c r="A1107" s="52" t="s">
        <v>132</v>
      </c>
      <c r="U1107" s="52" t="s">
        <v>844</v>
      </c>
      <c r="AF1107" s="132"/>
      <c r="AO1107" s="52" t="s">
        <v>12279</v>
      </c>
      <c r="BD1107" s="52" t="s">
        <v>638</v>
      </c>
      <c r="FY1107" s="51" t="s">
        <v>714</v>
      </c>
      <c r="GN1107" s="52" t="s">
        <v>3623</v>
      </c>
      <c r="JB1107" s="51" t="s">
        <v>831</v>
      </c>
    </row>
    <row r="1108" spans="1:262">
      <c r="F1108" s="51" t="s">
        <v>833</v>
      </c>
      <c r="U1108" s="52" t="s">
        <v>839</v>
      </c>
      <c r="AF1108" s="133"/>
      <c r="AO1108" s="181" t="s">
        <v>12280</v>
      </c>
      <c r="JB1108" s="52" t="s">
        <v>832</v>
      </c>
    </row>
    <row r="1109" spans="1:262">
      <c r="A1109" s="51" t="s">
        <v>769</v>
      </c>
      <c r="F1109" s="52" t="s">
        <v>834</v>
      </c>
      <c r="U1109" s="52" t="s">
        <v>840</v>
      </c>
      <c r="BD1109" s="51" t="s">
        <v>653</v>
      </c>
      <c r="FY1109" s="51" t="s">
        <v>715</v>
      </c>
    </row>
    <row r="1110" spans="1:262" ht="16.5">
      <c r="A1110" s="52" t="s">
        <v>770</v>
      </c>
      <c r="U1110" s="52" t="s">
        <v>841</v>
      </c>
      <c r="AF1110" s="132"/>
      <c r="AO1110" s="50" t="s">
        <v>848</v>
      </c>
      <c r="BD1110" s="52">
        <v>10761.33</v>
      </c>
      <c r="JB1110" s="51" t="s">
        <v>833</v>
      </c>
    </row>
    <row r="1111" spans="1:262">
      <c r="F1111" s="51" t="s">
        <v>835</v>
      </c>
      <c r="AF1111" s="133"/>
      <c r="FY1111" s="51" t="s">
        <v>716</v>
      </c>
      <c r="GN1111" s="51" t="s">
        <v>782</v>
      </c>
      <c r="JB1111" s="52" t="s">
        <v>711</v>
      </c>
    </row>
    <row r="1112" spans="1:262">
      <c r="F1112" s="74" t="s">
        <v>2156</v>
      </c>
      <c r="U1112" s="51" t="s">
        <v>98</v>
      </c>
      <c r="BD1112" s="51" t="s">
        <v>654</v>
      </c>
      <c r="FY1112" s="52" t="s">
        <v>171</v>
      </c>
      <c r="GN1112" s="52" t="s">
        <v>1665</v>
      </c>
    </row>
    <row r="1113" spans="1:262" ht="15" thickBot="1">
      <c r="AF1113" s="132"/>
      <c r="AO1113" s="51" t="s">
        <v>849</v>
      </c>
      <c r="BD1113" s="52">
        <v>0</v>
      </c>
      <c r="JB1113" s="51" t="s">
        <v>835</v>
      </c>
    </row>
    <row r="1114" spans="1:262" ht="35" thickBot="1">
      <c r="A1114" s="51" t="s">
        <v>759</v>
      </c>
      <c r="F1114" s="51" t="s">
        <v>836</v>
      </c>
      <c r="AF1114" s="140"/>
      <c r="AO1114" s="69"/>
      <c r="AP1114" s="69" t="s">
        <v>850</v>
      </c>
      <c r="AQ1114" s="69" t="s">
        <v>851</v>
      </c>
      <c r="FY1114" s="51" t="s">
        <v>718</v>
      </c>
      <c r="GN1114" s="51" t="s">
        <v>784</v>
      </c>
      <c r="JB1114" s="181" t="s">
        <v>12015</v>
      </c>
    </row>
    <row r="1115" spans="1:262" ht="40.5" thickBot="1">
      <c r="A1115" s="52" t="s">
        <v>760</v>
      </c>
      <c r="F1115" s="52" t="s">
        <v>2157</v>
      </c>
      <c r="AO1115" s="72" t="s">
        <v>101</v>
      </c>
      <c r="AP1115" s="70" t="s">
        <v>12281</v>
      </c>
      <c r="AQ1115" s="70" t="s">
        <v>4403</v>
      </c>
      <c r="BD1115" s="51" t="s">
        <v>655</v>
      </c>
      <c r="GN1115" s="52" t="s">
        <v>2094</v>
      </c>
    </row>
    <row r="1116" spans="1:262" ht="16.5">
      <c r="U1116" s="50" t="s">
        <v>845</v>
      </c>
      <c r="AF1116" s="132"/>
      <c r="BD1116" s="52">
        <v>0</v>
      </c>
      <c r="JB1116" s="51" t="s">
        <v>836</v>
      </c>
    </row>
    <row r="1117" spans="1:262">
      <c r="A1117" s="51" t="s">
        <v>761</v>
      </c>
      <c r="F1117" s="51" t="s">
        <v>837</v>
      </c>
      <c r="AF1117" s="133"/>
      <c r="GN1117" s="51" t="s">
        <v>802</v>
      </c>
      <c r="JB1117" s="52" t="s">
        <v>12016</v>
      </c>
    </row>
    <row r="1118" spans="1:262">
      <c r="A1118" s="52" t="s">
        <v>2441</v>
      </c>
      <c r="F1118" s="52" t="s">
        <v>842</v>
      </c>
      <c r="BD1118" s="51" t="s">
        <v>656</v>
      </c>
      <c r="FY1118" s="51" t="s">
        <v>707</v>
      </c>
      <c r="GN1118" s="52">
        <v>87</v>
      </c>
    </row>
    <row r="1119" spans="1:262" ht="16.5">
      <c r="F1119" s="52" t="s">
        <v>838</v>
      </c>
      <c r="U1119" s="50" t="s">
        <v>846</v>
      </c>
      <c r="AF1119" s="132"/>
      <c r="BD1119" s="52" t="s">
        <v>124</v>
      </c>
      <c r="FY1119" s="52" t="s">
        <v>171</v>
      </c>
      <c r="JB1119" s="51" t="s">
        <v>837</v>
      </c>
    </row>
    <row r="1120" spans="1:262">
      <c r="A1120" s="51" t="s">
        <v>763</v>
      </c>
      <c r="F1120" s="52" t="s">
        <v>844</v>
      </c>
      <c r="AF1120" s="133"/>
      <c r="GN1120" s="51" t="s">
        <v>788</v>
      </c>
      <c r="JB1120" s="52" t="s">
        <v>842</v>
      </c>
    </row>
    <row r="1121" spans="1:262">
      <c r="A1121" s="52" t="s">
        <v>2447</v>
      </c>
      <c r="F1121" s="52" t="s">
        <v>839</v>
      </c>
      <c r="BD1121" s="51" t="s">
        <v>657</v>
      </c>
      <c r="FY1121" s="51" t="s">
        <v>708</v>
      </c>
      <c r="GN1121" s="52">
        <v>71</v>
      </c>
    </row>
    <row r="1122" spans="1:262">
      <c r="F1122" s="52" t="s">
        <v>840</v>
      </c>
      <c r="U1122" s="51" t="s">
        <v>847</v>
      </c>
      <c r="AF1122" s="132"/>
      <c r="BD1122" s="52" t="s">
        <v>124</v>
      </c>
      <c r="FY1122" s="52" t="s">
        <v>171</v>
      </c>
      <c r="JB1122" s="51" t="s">
        <v>98</v>
      </c>
    </row>
    <row r="1123" spans="1:262" ht="16.5">
      <c r="A1123" s="51" t="s">
        <v>764</v>
      </c>
      <c r="F1123" s="52" t="s">
        <v>841</v>
      </c>
      <c r="U1123" s="50" t="s">
        <v>848</v>
      </c>
      <c r="GN1123" s="51" t="s">
        <v>803</v>
      </c>
    </row>
    <row r="1124" spans="1:262">
      <c r="A1124" s="52" t="s">
        <v>2437</v>
      </c>
      <c r="BD1124" s="51" t="s">
        <v>658</v>
      </c>
      <c r="FY1124" s="51" t="s">
        <v>710</v>
      </c>
      <c r="GN1124" s="52" t="s">
        <v>3622</v>
      </c>
    </row>
    <row r="1125" spans="1:262">
      <c r="F1125" s="51" t="s">
        <v>98</v>
      </c>
      <c r="BD1125" s="52" t="s">
        <v>124</v>
      </c>
      <c r="FY1125" s="52" t="s">
        <v>171</v>
      </c>
    </row>
    <row r="1126" spans="1:262" ht="15" thickBot="1">
      <c r="A1126" s="51" t="s">
        <v>766</v>
      </c>
      <c r="F1126" s="52" t="s">
        <v>2158</v>
      </c>
      <c r="U1126" s="51" t="s">
        <v>849</v>
      </c>
      <c r="AF1126" s="132"/>
      <c r="GN1126" s="51" t="s">
        <v>790</v>
      </c>
      <c r="JB1126" s="51" t="s">
        <v>831</v>
      </c>
    </row>
    <row r="1127" spans="1:262" ht="35" thickBot="1">
      <c r="A1127" s="52">
        <v>50000</v>
      </c>
      <c r="U1127" s="69"/>
      <c r="V1127" s="69" t="s">
        <v>850</v>
      </c>
      <c r="W1127" s="69" t="s">
        <v>851</v>
      </c>
      <c r="AF1127" s="133"/>
      <c r="BD1127" s="51" t="s">
        <v>98</v>
      </c>
      <c r="FY1127" s="51" t="s">
        <v>712</v>
      </c>
      <c r="GN1127" s="52" t="s">
        <v>3623</v>
      </c>
      <c r="JB1127" s="52" t="s">
        <v>843</v>
      </c>
    </row>
    <row r="1128" spans="1:262" ht="16.5" thickBot="1">
      <c r="U1128" s="72" t="s">
        <v>101</v>
      </c>
      <c r="V1128" s="70" t="s">
        <v>5483</v>
      </c>
      <c r="W1128" s="70" t="s">
        <v>891</v>
      </c>
      <c r="FY1128" s="52" t="s">
        <v>171</v>
      </c>
    </row>
    <row r="1129" spans="1:262">
      <c r="A1129" s="51" t="s">
        <v>767</v>
      </c>
      <c r="AF1129" s="132"/>
      <c r="JB1129" s="51" t="s">
        <v>833</v>
      </c>
    </row>
    <row r="1130" spans="1:262">
      <c r="A1130" s="52">
        <v>50000</v>
      </c>
      <c r="F1130" s="51" t="s">
        <v>831</v>
      </c>
      <c r="AF1130" s="133"/>
      <c r="FY1130" s="51" t="s">
        <v>714</v>
      </c>
      <c r="JB1130" s="52" t="s">
        <v>711</v>
      </c>
    </row>
    <row r="1131" spans="1:262">
      <c r="F1131" s="52" t="s">
        <v>832</v>
      </c>
      <c r="BD1131" s="51" t="s">
        <v>651</v>
      </c>
      <c r="GN1131" s="51" t="s">
        <v>782</v>
      </c>
    </row>
    <row r="1132" spans="1:262">
      <c r="A1132" s="51" t="s">
        <v>768</v>
      </c>
      <c r="AF1132" s="132"/>
      <c r="BD1132" s="52" t="s">
        <v>3049</v>
      </c>
      <c r="FY1132" s="51" t="s">
        <v>715</v>
      </c>
      <c r="GN1132" s="52" t="s">
        <v>1665</v>
      </c>
      <c r="JB1132" s="51" t="s">
        <v>835</v>
      </c>
    </row>
    <row r="1133" spans="1:262">
      <c r="A1133" s="52" t="s">
        <v>132</v>
      </c>
      <c r="F1133" s="51" t="s">
        <v>833</v>
      </c>
      <c r="AF1133" s="140"/>
      <c r="JB1133" s="181" t="s">
        <v>12017</v>
      </c>
    </row>
    <row r="1134" spans="1:262">
      <c r="F1134" s="52" t="s">
        <v>834</v>
      </c>
      <c r="BD1134" s="51" t="s">
        <v>633</v>
      </c>
      <c r="FY1134" s="51" t="s">
        <v>716</v>
      </c>
      <c r="GN1134" s="51" t="s">
        <v>784</v>
      </c>
    </row>
    <row r="1135" spans="1:262">
      <c r="A1135" s="51" t="s">
        <v>769</v>
      </c>
      <c r="AF1135" s="132"/>
      <c r="BD1135" s="52" t="s">
        <v>638</v>
      </c>
      <c r="FY1135" s="52" t="s">
        <v>171</v>
      </c>
      <c r="GN1135" s="52" t="s">
        <v>1666</v>
      </c>
      <c r="JB1135" s="51" t="s">
        <v>836</v>
      </c>
    </row>
    <row r="1136" spans="1:262">
      <c r="A1136" s="52" t="s">
        <v>770</v>
      </c>
      <c r="F1136" s="51" t="s">
        <v>835</v>
      </c>
      <c r="AF1136" s="133"/>
      <c r="JB1136" s="52" t="s">
        <v>12018</v>
      </c>
    </row>
    <row r="1137" spans="1:262">
      <c r="BD1137" s="51" t="s">
        <v>653</v>
      </c>
      <c r="FY1137" s="51" t="s">
        <v>718</v>
      </c>
      <c r="GN1137" s="51" t="s">
        <v>802</v>
      </c>
    </row>
    <row r="1138" spans="1:262">
      <c r="F1138" s="51" t="s">
        <v>836</v>
      </c>
      <c r="AF1138" s="132"/>
      <c r="BD1138" s="52">
        <v>8912.1299999999992</v>
      </c>
      <c r="GN1138" s="52">
        <v>87</v>
      </c>
      <c r="JB1138" s="51" t="s">
        <v>837</v>
      </c>
    </row>
    <row r="1139" spans="1:262">
      <c r="F1139" s="52" t="s">
        <v>2159</v>
      </c>
      <c r="AF1139" s="133"/>
      <c r="JB1139" s="52" t="s">
        <v>844</v>
      </c>
    </row>
    <row r="1140" spans="1:262">
      <c r="A1140" s="51" t="s">
        <v>759</v>
      </c>
      <c r="BD1140" s="51" t="s">
        <v>654</v>
      </c>
      <c r="GN1140" s="51" t="s">
        <v>788</v>
      </c>
    </row>
    <row r="1141" spans="1:262">
      <c r="A1141" s="52" t="s">
        <v>760</v>
      </c>
      <c r="F1141" s="51" t="s">
        <v>837</v>
      </c>
      <c r="AF1141" s="132"/>
      <c r="BD1141" s="52">
        <v>8912.1299999999992</v>
      </c>
      <c r="FY1141" s="51" t="s">
        <v>707</v>
      </c>
      <c r="GN1141" s="52">
        <v>71</v>
      </c>
      <c r="JB1141" s="51" t="s">
        <v>98</v>
      </c>
    </row>
    <row r="1142" spans="1:262">
      <c r="F1142" s="52" t="s">
        <v>842</v>
      </c>
      <c r="FY1142" s="52" t="s">
        <v>171</v>
      </c>
    </row>
    <row r="1143" spans="1:262">
      <c r="A1143" s="51" t="s">
        <v>761</v>
      </c>
      <c r="F1143" s="52" t="s">
        <v>838</v>
      </c>
      <c r="BD1143" s="51" t="s">
        <v>655</v>
      </c>
      <c r="GN1143" s="51" t="s">
        <v>803</v>
      </c>
    </row>
    <row r="1144" spans="1:262">
      <c r="A1144" s="52" t="s">
        <v>2435</v>
      </c>
      <c r="F1144" s="52" t="s">
        <v>844</v>
      </c>
      <c r="BD1144" s="52">
        <v>0</v>
      </c>
      <c r="FY1144" s="51" t="s">
        <v>708</v>
      </c>
      <c r="GN1144" s="52" t="s">
        <v>3622</v>
      </c>
    </row>
    <row r="1145" spans="1:262" ht="16.5">
      <c r="F1145" s="52" t="s">
        <v>839</v>
      </c>
      <c r="AF1145" s="131"/>
      <c r="FY1145" s="52" t="s">
        <v>171</v>
      </c>
      <c r="JB1145" s="50" t="s">
        <v>845</v>
      </c>
    </row>
    <row r="1146" spans="1:262">
      <c r="A1146" s="51" t="s">
        <v>763</v>
      </c>
      <c r="F1146" s="52" t="s">
        <v>840</v>
      </c>
      <c r="BD1146" s="51" t="s">
        <v>656</v>
      </c>
      <c r="GN1146" s="51" t="s">
        <v>790</v>
      </c>
    </row>
    <row r="1147" spans="1:262">
      <c r="A1147" s="52" t="s">
        <v>2448</v>
      </c>
      <c r="F1147" s="52" t="s">
        <v>841</v>
      </c>
      <c r="BD1147" s="52" t="s">
        <v>124</v>
      </c>
      <c r="FY1147" s="51" t="s">
        <v>710</v>
      </c>
      <c r="GN1147" s="52" t="s">
        <v>3623</v>
      </c>
    </row>
    <row r="1148" spans="1:262" ht="16.5">
      <c r="AF1148" s="131"/>
      <c r="FY1148" s="52" t="s">
        <v>171</v>
      </c>
      <c r="JB1148" s="50" t="s">
        <v>846</v>
      </c>
    </row>
    <row r="1149" spans="1:262">
      <c r="A1149" s="51" t="s">
        <v>764</v>
      </c>
      <c r="F1149" s="51" t="s">
        <v>98</v>
      </c>
      <c r="BD1149" s="51" t="s">
        <v>657</v>
      </c>
    </row>
    <row r="1150" spans="1:262">
      <c r="A1150" s="52" t="s">
        <v>2437</v>
      </c>
      <c r="F1150" s="52" t="s">
        <v>2160</v>
      </c>
      <c r="BD1150" s="52" t="s">
        <v>124</v>
      </c>
      <c r="FY1150" s="51" t="s">
        <v>712</v>
      </c>
    </row>
    <row r="1151" spans="1:262" ht="16.5">
      <c r="AF1151" s="132"/>
      <c r="FY1151" s="52" t="s">
        <v>171</v>
      </c>
      <c r="GN1151" s="50" t="s">
        <v>804</v>
      </c>
      <c r="JB1151" s="51" t="s">
        <v>847</v>
      </c>
    </row>
    <row r="1152" spans="1:262">
      <c r="A1152" s="51" t="s">
        <v>766</v>
      </c>
      <c r="BD1152" s="51" t="s">
        <v>658</v>
      </c>
    </row>
    <row r="1153" spans="1:264" ht="16.5">
      <c r="A1153" s="52">
        <v>76931</v>
      </c>
      <c r="AF1153" s="131"/>
      <c r="BD1153" s="52" t="s">
        <v>124</v>
      </c>
      <c r="FY1153" s="51" t="s">
        <v>714</v>
      </c>
      <c r="JB1153" s="50" t="s">
        <v>848</v>
      </c>
    </row>
    <row r="1154" spans="1:264">
      <c r="F1154" s="51" t="s">
        <v>831</v>
      </c>
      <c r="GN1154" s="51" t="s">
        <v>805</v>
      </c>
    </row>
    <row r="1155" spans="1:264">
      <c r="A1155" s="51" t="s">
        <v>767</v>
      </c>
      <c r="F1155" s="52" t="s">
        <v>832</v>
      </c>
      <c r="BD1155" s="51" t="s">
        <v>98</v>
      </c>
      <c r="FY1155" s="51" t="s">
        <v>715</v>
      </c>
      <c r="GN1155" s="52" t="s">
        <v>3624</v>
      </c>
    </row>
    <row r="1156" spans="1:264" ht="15" thickBot="1">
      <c r="A1156" s="52">
        <v>76931</v>
      </c>
      <c r="AF1156" s="132"/>
      <c r="BD1156" s="52" t="s">
        <v>7353</v>
      </c>
      <c r="GN1156" s="68"/>
      <c r="JB1156" s="51" t="s">
        <v>849</v>
      </c>
    </row>
    <row r="1157" spans="1:264" ht="35" thickBot="1">
      <c r="F1157" s="51" t="s">
        <v>833</v>
      </c>
      <c r="AF1157" s="134"/>
      <c r="AG1157" s="134"/>
      <c r="AH1157" s="134"/>
      <c r="AI1157" s="134"/>
      <c r="FY1157" s="51" t="s">
        <v>716</v>
      </c>
      <c r="GN1157" s="52" t="s">
        <v>3625</v>
      </c>
      <c r="JB1157" s="69"/>
      <c r="JC1157" s="69" t="s">
        <v>850</v>
      </c>
      <c r="JD1157" s="69" t="s">
        <v>851</v>
      </c>
    </row>
    <row r="1158" spans="1:264" ht="16.5" thickBot="1">
      <c r="A1158" s="51" t="s">
        <v>768</v>
      </c>
      <c r="F1158" s="52" t="s">
        <v>834</v>
      </c>
      <c r="AF1158" s="135"/>
      <c r="AG1158" s="136"/>
      <c r="AH1158" s="136"/>
      <c r="AI1158" s="137"/>
      <c r="FY1158" s="52" t="s">
        <v>171</v>
      </c>
      <c r="GN1158" s="68"/>
      <c r="JB1158" s="72" t="s">
        <v>101</v>
      </c>
      <c r="JC1158" s="70" t="s">
        <v>12019</v>
      </c>
      <c r="JD1158" s="70" t="s">
        <v>852</v>
      </c>
    </row>
    <row r="1159" spans="1:264">
      <c r="A1159" s="52" t="s">
        <v>132</v>
      </c>
      <c r="GN1159" s="52" t="s">
        <v>3626</v>
      </c>
    </row>
    <row r="1160" spans="1:264" ht="159.5" customHeight="1">
      <c r="F1160" s="51" t="s">
        <v>835</v>
      </c>
      <c r="BD1160" s="51" t="s">
        <v>651</v>
      </c>
      <c r="FY1160" s="51" t="s">
        <v>718</v>
      </c>
      <c r="GN1160" s="68"/>
    </row>
    <row r="1161" spans="1:264">
      <c r="A1161" s="51" t="s">
        <v>769</v>
      </c>
      <c r="F1161" s="74" t="s">
        <v>2161</v>
      </c>
      <c r="BD1161" s="52" t="s">
        <v>660</v>
      </c>
      <c r="GN1161" s="52" t="s">
        <v>3627</v>
      </c>
    </row>
    <row r="1162" spans="1:264">
      <c r="A1162" s="52" t="s">
        <v>770</v>
      </c>
      <c r="GN1162" s="68"/>
    </row>
    <row r="1163" spans="1:264">
      <c r="F1163" s="51" t="s">
        <v>836</v>
      </c>
      <c r="BD1163" s="51" t="s">
        <v>633</v>
      </c>
      <c r="GN1163" s="52" t="s">
        <v>3628</v>
      </c>
    </row>
    <row r="1164" spans="1:264">
      <c r="F1164" s="52" t="s">
        <v>2162</v>
      </c>
      <c r="BD1164" s="52" t="s">
        <v>638</v>
      </c>
      <c r="FY1164" s="51" t="s">
        <v>707</v>
      </c>
    </row>
    <row r="1165" spans="1:264" ht="16.5">
      <c r="FY1165" s="52" t="s">
        <v>171</v>
      </c>
      <c r="GN1165" s="50" t="s">
        <v>806</v>
      </c>
    </row>
    <row r="1166" spans="1:264">
      <c r="A1166" s="51" t="s">
        <v>759</v>
      </c>
      <c r="F1166" s="51" t="s">
        <v>837</v>
      </c>
      <c r="BD1166" s="51" t="s">
        <v>653</v>
      </c>
    </row>
    <row r="1167" spans="1:264">
      <c r="A1167" s="52" t="s">
        <v>760</v>
      </c>
      <c r="F1167" s="52" t="s">
        <v>838</v>
      </c>
      <c r="BD1167" s="52">
        <v>2426.6999999999998</v>
      </c>
      <c r="FY1167" s="51" t="s">
        <v>708</v>
      </c>
    </row>
    <row r="1168" spans="1:264">
      <c r="F1168" s="52" t="s">
        <v>844</v>
      </c>
      <c r="FY1168" s="52" t="s">
        <v>171</v>
      </c>
      <c r="GN1168" s="51" t="s">
        <v>807</v>
      </c>
    </row>
    <row r="1169" spans="1:199">
      <c r="A1169" s="51" t="s">
        <v>761</v>
      </c>
      <c r="F1169" s="52" t="s">
        <v>841</v>
      </c>
      <c r="BD1169" s="51" t="s">
        <v>654</v>
      </c>
      <c r="GN1169" s="52" t="s">
        <v>808</v>
      </c>
    </row>
    <row r="1170" spans="1:199">
      <c r="A1170" s="52" t="s">
        <v>2438</v>
      </c>
      <c r="BD1170" s="52">
        <v>0</v>
      </c>
      <c r="FY1170" s="51" t="s">
        <v>710</v>
      </c>
      <c r="GN1170" s="52" t="s">
        <v>809</v>
      </c>
    </row>
    <row r="1171" spans="1:199">
      <c r="F1171" s="51" t="s">
        <v>98</v>
      </c>
      <c r="FY1171" s="52" t="s">
        <v>171</v>
      </c>
      <c r="GN1171" s="52" t="s">
        <v>2492</v>
      </c>
    </row>
    <row r="1172" spans="1:199">
      <c r="A1172" s="51" t="s">
        <v>763</v>
      </c>
      <c r="F1172" s="52" t="s">
        <v>2163</v>
      </c>
      <c r="BD1172" s="51" t="s">
        <v>655</v>
      </c>
    </row>
    <row r="1173" spans="1:199" ht="16.5">
      <c r="A1173" s="52" t="s">
        <v>2449</v>
      </c>
      <c r="BD1173" s="52">
        <v>0</v>
      </c>
      <c r="FY1173" s="51" t="s">
        <v>712</v>
      </c>
      <c r="GN1173" s="50" t="s">
        <v>810</v>
      </c>
    </row>
    <row r="1174" spans="1:199">
      <c r="FY1174" s="52" t="s">
        <v>171</v>
      </c>
    </row>
    <row r="1175" spans="1:199">
      <c r="A1175" s="51" t="s">
        <v>764</v>
      </c>
      <c r="BD1175" s="51" t="s">
        <v>656</v>
      </c>
    </row>
    <row r="1176" spans="1:199" ht="15" thickBot="1">
      <c r="A1176" s="52" t="s">
        <v>2444</v>
      </c>
      <c r="F1176" s="51" t="s">
        <v>831</v>
      </c>
      <c r="BD1176" s="52" t="s">
        <v>124</v>
      </c>
      <c r="FY1176" s="51" t="s">
        <v>714</v>
      </c>
      <c r="GN1176" s="51" t="s">
        <v>811</v>
      </c>
    </row>
    <row r="1177" spans="1:199" ht="35" thickBot="1">
      <c r="F1177" s="52" t="s">
        <v>832</v>
      </c>
      <c r="GN1177" s="126" t="s">
        <v>812</v>
      </c>
      <c r="GO1177" s="69" t="s">
        <v>813</v>
      </c>
      <c r="GP1177" s="69" t="s">
        <v>784</v>
      </c>
      <c r="GQ1177" s="69" t="s">
        <v>814</v>
      </c>
    </row>
    <row r="1178" spans="1:199" ht="320.5" thickBot="1">
      <c r="A1178" s="51" t="s">
        <v>766</v>
      </c>
      <c r="BD1178" s="51" t="s">
        <v>657</v>
      </c>
      <c r="FY1178" s="51" t="s">
        <v>715</v>
      </c>
      <c r="GN1178" s="128" t="s">
        <v>3629</v>
      </c>
      <c r="GO1178" s="70" t="s">
        <v>1360</v>
      </c>
      <c r="GP1178" s="70" t="s">
        <v>3630</v>
      </c>
      <c r="GQ1178" s="70" t="s">
        <v>3631</v>
      </c>
    </row>
    <row r="1179" spans="1:199" ht="24">
      <c r="A1179" s="52">
        <v>90058</v>
      </c>
      <c r="F1179" s="51" t="s">
        <v>833</v>
      </c>
      <c r="BD1179" s="52" t="s">
        <v>124</v>
      </c>
      <c r="GN1179" s="145" t="s">
        <v>3632</v>
      </c>
      <c r="GO1179" s="907" t="s">
        <v>1360</v>
      </c>
      <c r="GP1179" s="907" t="s">
        <v>3634</v>
      </c>
      <c r="GQ1179" s="907" t="s">
        <v>3635</v>
      </c>
    </row>
    <row r="1180" spans="1:199" ht="32.5" thickBot="1">
      <c r="F1180" s="52" t="s">
        <v>834</v>
      </c>
      <c r="FY1180" s="51" t="s">
        <v>716</v>
      </c>
      <c r="GN1180" s="146" t="s">
        <v>3633</v>
      </c>
      <c r="GO1180" s="908"/>
      <c r="GP1180" s="908"/>
      <c r="GQ1180" s="908"/>
    </row>
    <row r="1181" spans="1:199" ht="224.5" thickBot="1">
      <c r="A1181" s="51" t="s">
        <v>767</v>
      </c>
      <c r="BD1181" s="51" t="s">
        <v>658</v>
      </c>
      <c r="FY1181" s="52" t="s">
        <v>171</v>
      </c>
      <c r="GN1181" s="128" t="s">
        <v>3636</v>
      </c>
      <c r="GO1181" s="70" t="s">
        <v>816</v>
      </c>
      <c r="GP1181" s="70" t="s">
        <v>3637</v>
      </c>
      <c r="GQ1181" s="70" t="s">
        <v>3638</v>
      </c>
    </row>
    <row r="1182" spans="1:199" ht="272.5" thickBot="1">
      <c r="A1182" s="52">
        <v>90058</v>
      </c>
      <c r="F1182" s="51" t="s">
        <v>835</v>
      </c>
      <c r="BD1182" s="52" t="s">
        <v>124</v>
      </c>
      <c r="GN1182" s="129" t="s">
        <v>1359</v>
      </c>
      <c r="GO1182" s="71" t="s">
        <v>816</v>
      </c>
      <c r="GP1182" s="71" t="s">
        <v>3639</v>
      </c>
      <c r="GQ1182" s="71" t="s">
        <v>3640</v>
      </c>
    </row>
    <row r="1183" spans="1:199" ht="336.5" thickBot="1">
      <c r="F1183" s="74" t="s">
        <v>2164</v>
      </c>
      <c r="FY1183" s="51" t="s">
        <v>718</v>
      </c>
      <c r="GN1183" s="128" t="s">
        <v>1359</v>
      </c>
      <c r="GO1183" s="70" t="s">
        <v>816</v>
      </c>
      <c r="GP1183" s="70" t="s">
        <v>3641</v>
      </c>
      <c r="GQ1183" s="70" t="s">
        <v>3642</v>
      </c>
    </row>
    <row r="1184" spans="1:199" ht="16.5">
      <c r="A1184" s="51" t="s">
        <v>768</v>
      </c>
      <c r="BD1184" s="51" t="s">
        <v>98</v>
      </c>
      <c r="GN1184" s="50" t="s">
        <v>818</v>
      </c>
    </row>
    <row r="1185" spans="1:196">
      <c r="A1185" s="52" t="s">
        <v>132</v>
      </c>
      <c r="F1185" s="51" t="s">
        <v>836</v>
      </c>
    </row>
    <row r="1186" spans="1:196">
      <c r="F1186" s="52" t="s">
        <v>2165</v>
      </c>
    </row>
    <row r="1187" spans="1:196">
      <c r="A1187" s="51" t="s">
        <v>769</v>
      </c>
      <c r="FY1187" s="51" t="s">
        <v>707</v>
      </c>
      <c r="GN1187" s="51" t="s">
        <v>819</v>
      </c>
    </row>
    <row r="1188" spans="1:196" ht="16.5">
      <c r="A1188" s="52" t="s">
        <v>770</v>
      </c>
      <c r="F1188" s="51" t="s">
        <v>837</v>
      </c>
      <c r="BD1188" s="50" t="s">
        <v>664</v>
      </c>
      <c r="FY1188" s="52" t="s">
        <v>171</v>
      </c>
      <c r="GN1188" s="52" t="s">
        <v>132</v>
      </c>
    </row>
    <row r="1189" spans="1:196">
      <c r="F1189" s="52" t="s">
        <v>838</v>
      </c>
    </row>
    <row r="1190" spans="1:196" ht="16.5">
      <c r="F1190" s="52" t="s">
        <v>844</v>
      </c>
      <c r="FY1190" s="51" t="s">
        <v>708</v>
      </c>
      <c r="GN1190" s="50" t="s">
        <v>820</v>
      </c>
    </row>
    <row r="1191" spans="1:196">
      <c r="F1191" s="52" t="s">
        <v>841</v>
      </c>
      <c r="BD1191" s="51" t="s">
        <v>665</v>
      </c>
      <c r="FY1191" s="52" t="s">
        <v>171</v>
      </c>
    </row>
    <row r="1192" spans="1:196">
      <c r="A1192" s="51" t="s">
        <v>759</v>
      </c>
    </row>
    <row r="1193" spans="1:196">
      <c r="A1193" s="52" t="s">
        <v>760</v>
      </c>
      <c r="F1193" s="51" t="s">
        <v>98</v>
      </c>
      <c r="BD1193" s="51" t="s">
        <v>3049</v>
      </c>
      <c r="FY1193" s="51" t="s">
        <v>710</v>
      </c>
      <c r="GN1193" s="51" t="s">
        <v>821</v>
      </c>
    </row>
    <row r="1194" spans="1:196">
      <c r="F1194" s="52" t="s">
        <v>2166</v>
      </c>
      <c r="FY1194" s="52" t="s">
        <v>171</v>
      </c>
    </row>
    <row r="1195" spans="1:196">
      <c r="A1195" s="51" t="s">
        <v>761</v>
      </c>
      <c r="BD1195" s="51" t="s">
        <v>87</v>
      </c>
      <c r="GN1195" s="51" t="s">
        <v>822</v>
      </c>
    </row>
    <row r="1196" spans="1:196">
      <c r="A1196" s="52" t="s">
        <v>2441</v>
      </c>
      <c r="BD1196" s="52">
        <v>0.27651999999999999</v>
      </c>
      <c r="FY1196" s="51" t="s">
        <v>712</v>
      </c>
      <c r="GN1196" s="52" t="s">
        <v>3643</v>
      </c>
    </row>
    <row r="1197" spans="1:196">
      <c r="FY1197" s="52" t="s">
        <v>171</v>
      </c>
    </row>
    <row r="1198" spans="1:196">
      <c r="A1198" s="51" t="s">
        <v>763</v>
      </c>
      <c r="F1198" s="51" t="s">
        <v>831</v>
      </c>
      <c r="BD1198" s="51" t="s">
        <v>666</v>
      </c>
      <c r="GN1198" s="51" t="s">
        <v>823</v>
      </c>
    </row>
    <row r="1199" spans="1:196">
      <c r="A1199" s="52" t="s">
        <v>2450</v>
      </c>
      <c r="F1199" s="52" t="s">
        <v>832</v>
      </c>
      <c r="BD1199" s="52" t="s">
        <v>7354</v>
      </c>
      <c r="FY1199" s="51" t="s">
        <v>714</v>
      </c>
      <c r="GN1199" s="52" t="s">
        <v>824</v>
      </c>
    </row>
    <row r="1201" spans="1:196">
      <c r="A1201" s="51" t="s">
        <v>764</v>
      </c>
      <c r="F1201" s="51" t="s">
        <v>833</v>
      </c>
      <c r="BD1201" s="51" t="s">
        <v>667</v>
      </c>
      <c r="FY1201" s="51" t="s">
        <v>715</v>
      </c>
      <c r="GN1201" s="51" t="s">
        <v>825</v>
      </c>
    </row>
    <row r="1202" spans="1:196">
      <c r="A1202" s="52" t="s">
        <v>2437</v>
      </c>
      <c r="F1202" s="52" t="s">
        <v>834</v>
      </c>
      <c r="BD1202" s="52" t="s">
        <v>7355</v>
      </c>
      <c r="GN1202" s="52" t="s">
        <v>3644</v>
      </c>
    </row>
    <row r="1203" spans="1:196">
      <c r="FY1203" s="51" t="s">
        <v>716</v>
      </c>
    </row>
    <row r="1204" spans="1:196">
      <c r="A1204" s="51" t="s">
        <v>766</v>
      </c>
      <c r="F1204" s="51" t="s">
        <v>835</v>
      </c>
      <c r="BD1204" s="51" t="s">
        <v>98</v>
      </c>
      <c r="FY1204" s="52" t="s">
        <v>171</v>
      </c>
      <c r="GN1204" s="51" t="s">
        <v>826</v>
      </c>
    </row>
    <row r="1205" spans="1:196">
      <c r="A1205" s="52">
        <v>20000</v>
      </c>
      <c r="GN1205" s="52" t="s">
        <v>3645</v>
      </c>
    </row>
    <row r="1206" spans="1:196">
      <c r="F1206" s="51" t="s">
        <v>836</v>
      </c>
      <c r="BD1206" s="51" t="s">
        <v>660</v>
      </c>
      <c r="FY1206" s="51" t="s">
        <v>718</v>
      </c>
    </row>
    <row r="1207" spans="1:196">
      <c r="A1207" s="51" t="s">
        <v>767</v>
      </c>
      <c r="F1207" s="52" t="s">
        <v>2167</v>
      </c>
    </row>
    <row r="1208" spans="1:196">
      <c r="A1208" s="52">
        <v>20000</v>
      </c>
      <c r="BD1208" s="51" t="s">
        <v>87</v>
      </c>
    </row>
    <row r="1209" spans="1:196" ht="16.5">
      <c r="F1209" s="51" t="s">
        <v>837</v>
      </c>
      <c r="BD1209" s="52">
        <v>0.21448</v>
      </c>
      <c r="GN1209" s="50" t="s">
        <v>2566</v>
      </c>
    </row>
    <row r="1210" spans="1:196">
      <c r="A1210" s="51" t="s">
        <v>768</v>
      </c>
      <c r="F1210" s="52" t="s">
        <v>842</v>
      </c>
      <c r="FY1210" s="51" t="s">
        <v>707</v>
      </c>
    </row>
    <row r="1211" spans="1:196">
      <c r="A1211" s="52" t="s">
        <v>132</v>
      </c>
      <c r="F1211" s="52" t="s">
        <v>838</v>
      </c>
      <c r="BD1211" s="51" t="s">
        <v>666</v>
      </c>
      <c r="FY1211" s="52" t="s">
        <v>171</v>
      </c>
    </row>
    <row r="1212" spans="1:196">
      <c r="F1212" s="52" t="s">
        <v>844</v>
      </c>
      <c r="BD1212" s="52" t="s">
        <v>7354</v>
      </c>
      <c r="GN1212" s="51" t="s">
        <v>2567</v>
      </c>
    </row>
    <row r="1213" spans="1:196">
      <c r="A1213" s="51" t="s">
        <v>769</v>
      </c>
      <c r="F1213" s="52" t="s">
        <v>839</v>
      </c>
      <c r="FY1213" s="51" t="s">
        <v>708</v>
      </c>
      <c r="GN1213" s="52" t="s">
        <v>112</v>
      </c>
    </row>
    <row r="1214" spans="1:196">
      <c r="A1214" s="52" t="s">
        <v>770</v>
      </c>
      <c r="F1214" s="52" t="s">
        <v>840</v>
      </c>
      <c r="BD1214" s="51" t="s">
        <v>667</v>
      </c>
      <c r="FY1214" s="52" t="s">
        <v>171</v>
      </c>
    </row>
    <row r="1215" spans="1:196" ht="16.5">
      <c r="F1215" s="52" t="s">
        <v>841</v>
      </c>
      <c r="BD1215" s="52" t="s">
        <v>7356</v>
      </c>
      <c r="GN1215" s="50" t="s">
        <v>827</v>
      </c>
    </row>
    <row r="1216" spans="1:196">
      <c r="FY1216" s="51" t="s">
        <v>710</v>
      </c>
    </row>
    <row r="1217" spans="1:196">
      <c r="F1217" s="51" t="s">
        <v>98</v>
      </c>
      <c r="BD1217" s="51" t="s">
        <v>98</v>
      </c>
      <c r="FY1217" s="52" t="s">
        <v>171</v>
      </c>
    </row>
    <row r="1218" spans="1:196">
      <c r="A1218" s="51" t="s">
        <v>759</v>
      </c>
      <c r="F1218" s="52" t="s">
        <v>2168</v>
      </c>
      <c r="GN1218" s="51" t="s">
        <v>828</v>
      </c>
    </row>
    <row r="1219" spans="1:196">
      <c r="A1219" s="52" t="s">
        <v>760</v>
      </c>
      <c r="BD1219" s="51" t="s">
        <v>652</v>
      </c>
      <c r="FY1219" s="51" t="s">
        <v>712</v>
      </c>
      <c r="GN1219" s="52" t="s">
        <v>3646</v>
      </c>
    </row>
    <row r="1220" spans="1:196">
      <c r="FY1220" s="52" t="s">
        <v>171</v>
      </c>
    </row>
    <row r="1221" spans="1:196" ht="16.5">
      <c r="A1221" s="51" t="s">
        <v>761</v>
      </c>
      <c r="BD1221" s="51" t="s">
        <v>87</v>
      </c>
      <c r="GN1221" s="50" t="s">
        <v>829</v>
      </c>
    </row>
    <row r="1222" spans="1:196">
      <c r="A1222" s="52" t="s">
        <v>1637</v>
      </c>
      <c r="F1222" s="51" t="s">
        <v>831</v>
      </c>
      <c r="BD1222" s="52">
        <v>0.18396000000000001</v>
      </c>
      <c r="FY1222" s="51" t="s">
        <v>714</v>
      </c>
    </row>
    <row r="1223" spans="1:196">
      <c r="F1223" s="52" t="s">
        <v>832</v>
      </c>
    </row>
    <row r="1224" spans="1:196">
      <c r="A1224" s="51" t="s">
        <v>763</v>
      </c>
      <c r="BD1224" s="51" t="s">
        <v>666</v>
      </c>
      <c r="FY1224" s="51" t="s">
        <v>715</v>
      </c>
      <c r="GN1224" s="51" t="s">
        <v>830</v>
      </c>
    </row>
    <row r="1225" spans="1:196">
      <c r="A1225" s="52" t="s">
        <v>2451</v>
      </c>
      <c r="F1225" s="51" t="s">
        <v>833</v>
      </c>
      <c r="BD1225" s="52" t="s">
        <v>7354</v>
      </c>
    </row>
    <row r="1226" spans="1:196">
      <c r="F1226" s="52" t="s">
        <v>834</v>
      </c>
      <c r="FY1226" s="51" t="s">
        <v>716</v>
      </c>
      <c r="GN1226" s="51" t="s">
        <v>831</v>
      </c>
    </row>
    <row r="1227" spans="1:196">
      <c r="A1227" s="51" t="s">
        <v>764</v>
      </c>
      <c r="BD1227" s="51" t="s">
        <v>667</v>
      </c>
      <c r="FY1227" s="52" t="s">
        <v>171</v>
      </c>
      <c r="GN1227" s="52" t="s">
        <v>843</v>
      </c>
    </row>
    <row r="1228" spans="1:196">
      <c r="A1228" s="52" t="s">
        <v>2437</v>
      </c>
      <c r="F1228" s="51" t="s">
        <v>835</v>
      </c>
      <c r="BD1228" s="52" t="s">
        <v>7356</v>
      </c>
    </row>
    <row r="1229" spans="1:196">
      <c r="F1229" s="74" t="s">
        <v>2169</v>
      </c>
      <c r="FY1229" s="51" t="s">
        <v>718</v>
      </c>
      <c r="GN1229" s="51" t="s">
        <v>833</v>
      </c>
    </row>
    <row r="1230" spans="1:196">
      <c r="A1230" s="51" t="s">
        <v>766</v>
      </c>
      <c r="BD1230" s="51" t="s">
        <v>98</v>
      </c>
      <c r="GN1230" s="52" t="s">
        <v>711</v>
      </c>
    </row>
    <row r="1231" spans="1:196">
      <c r="A1231" s="52">
        <v>80031</v>
      </c>
      <c r="F1231" s="51" t="s">
        <v>836</v>
      </c>
      <c r="BD1231" s="52" t="s">
        <v>7357</v>
      </c>
    </row>
    <row r="1232" spans="1:196">
      <c r="F1232" s="52" t="s">
        <v>2073</v>
      </c>
      <c r="GN1232" s="51" t="s">
        <v>835</v>
      </c>
    </row>
    <row r="1233" spans="1:196" ht="16.5">
      <c r="A1233" s="51" t="s">
        <v>767</v>
      </c>
      <c r="BD1233" s="50" t="s">
        <v>669</v>
      </c>
      <c r="FY1233" s="51" t="s">
        <v>707</v>
      </c>
      <c r="GN1233" s="74" t="s">
        <v>3647</v>
      </c>
    </row>
    <row r="1234" spans="1:196">
      <c r="A1234" s="52">
        <v>80031</v>
      </c>
      <c r="F1234" s="51" t="s">
        <v>837</v>
      </c>
      <c r="FY1234" s="52" t="s">
        <v>171</v>
      </c>
    </row>
    <row r="1235" spans="1:196">
      <c r="F1235" s="52" t="s">
        <v>838</v>
      </c>
      <c r="GN1235" s="51" t="s">
        <v>836</v>
      </c>
    </row>
    <row r="1236" spans="1:196" ht="15" thickBot="1">
      <c r="A1236" s="51" t="s">
        <v>768</v>
      </c>
      <c r="F1236" s="52" t="s">
        <v>844</v>
      </c>
      <c r="BD1236" s="51" t="s">
        <v>670</v>
      </c>
      <c r="FY1236" s="51" t="s">
        <v>708</v>
      </c>
      <c r="GN1236" s="52" t="s">
        <v>3648</v>
      </c>
    </row>
    <row r="1237" spans="1:196" ht="104" thickBot="1">
      <c r="A1237" s="52" t="s">
        <v>132</v>
      </c>
      <c r="F1237" s="52" t="s">
        <v>841</v>
      </c>
      <c r="BD1237" s="69"/>
      <c r="BE1237" s="69" t="s">
        <v>671</v>
      </c>
      <c r="BF1237" s="69" t="s">
        <v>672</v>
      </c>
      <c r="BG1237" s="69" t="s">
        <v>673</v>
      </c>
      <c r="BH1237" s="69" t="s">
        <v>674</v>
      </c>
      <c r="FY1237" s="52" t="s">
        <v>171</v>
      </c>
    </row>
    <row r="1238" spans="1:196" ht="15" thickBot="1">
      <c r="BD1238" s="72" t="s">
        <v>675</v>
      </c>
      <c r="BE1238" s="70">
        <v>5217.17</v>
      </c>
      <c r="BF1238" s="70">
        <v>5217.17</v>
      </c>
      <c r="BG1238" s="70">
        <v>5217.17</v>
      </c>
      <c r="BH1238" s="70">
        <v>5217.17</v>
      </c>
      <c r="GN1238" s="51" t="s">
        <v>837</v>
      </c>
    </row>
    <row r="1239" spans="1:196" ht="15" thickBot="1">
      <c r="A1239" s="51" t="s">
        <v>769</v>
      </c>
      <c r="F1239" s="51" t="s">
        <v>98</v>
      </c>
      <c r="BD1239" s="73" t="s">
        <v>676</v>
      </c>
      <c r="BE1239" s="71">
        <v>0</v>
      </c>
      <c r="BF1239" s="71">
        <v>0</v>
      </c>
      <c r="BG1239" s="71">
        <v>0</v>
      </c>
      <c r="BH1239" s="71">
        <v>0</v>
      </c>
      <c r="FY1239" s="51" t="s">
        <v>710</v>
      </c>
      <c r="GN1239" s="52" t="s">
        <v>842</v>
      </c>
    </row>
    <row r="1240" spans="1:196" ht="15" thickBot="1">
      <c r="A1240" s="52" t="s">
        <v>770</v>
      </c>
      <c r="F1240" s="52" t="s">
        <v>2170</v>
      </c>
      <c r="BD1240" s="72" t="s">
        <v>677</v>
      </c>
      <c r="BE1240" s="70">
        <v>0</v>
      </c>
      <c r="BF1240" s="70">
        <v>0</v>
      </c>
      <c r="BG1240" s="70">
        <v>0</v>
      </c>
      <c r="BH1240" s="70">
        <v>0</v>
      </c>
      <c r="FY1240" s="52" t="s">
        <v>171</v>
      </c>
      <c r="GN1240" s="52" t="s">
        <v>838</v>
      </c>
    </row>
    <row r="1241" spans="1:196" ht="15" thickBot="1">
      <c r="BD1241" s="73" t="s">
        <v>678</v>
      </c>
      <c r="BE1241" s="71">
        <v>0</v>
      </c>
      <c r="BF1241" s="71">
        <v>0</v>
      </c>
      <c r="BG1241" s="71">
        <v>0</v>
      </c>
      <c r="BH1241" s="71">
        <v>0</v>
      </c>
      <c r="GN1241" s="52" t="s">
        <v>844</v>
      </c>
    </row>
    <row r="1242" spans="1:196" ht="16.5">
      <c r="BD1242" s="50" t="s">
        <v>679</v>
      </c>
      <c r="FY1242" s="51" t="s">
        <v>712</v>
      </c>
      <c r="GN1242" s="52" t="s">
        <v>840</v>
      </c>
    </row>
    <row r="1243" spans="1:196">
      <c r="FY1243" s="52" t="s">
        <v>171</v>
      </c>
      <c r="GN1243" s="52" t="s">
        <v>841</v>
      </c>
    </row>
    <row r="1244" spans="1:196">
      <c r="A1244" s="51" t="s">
        <v>759</v>
      </c>
      <c r="F1244" s="51" t="s">
        <v>831</v>
      </c>
    </row>
    <row r="1245" spans="1:196">
      <c r="A1245" s="52" t="s">
        <v>760</v>
      </c>
      <c r="F1245" s="52" t="s">
        <v>832</v>
      </c>
      <c r="BD1245" s="51" t="s">
        <v>680</v>
      </c>
      <c r="FY1245" s="51" t="s">
        <v>714</v>
      </c>
      <c r="GN1245" s="51" t="s">
        <v>98</v>
      </c>
    </row>
    <row r="1246" spans="1:196">
      <c r="GN1246" s="52" t="s">
        <v>3649</v>
      </c>
    </row>
    <row r="1247" spans="1:196">
      <c r="A1247" s="51" t="s">
        <v>761</v>
      </c>
      <c r="F1247" s="51" t="s">
        <v>833</v>
      </c>
      <c r="BD1247" s="51" t="s">
        <v>681</v>
      </c>
      <c r="FY1247" s="51" t="s">
        <v>715</v>
      </c>
    </row>
    <row r="1248" spans="1:196">
      <c r="A1248" s="52" t="s">
        <v>2438</v>
      </c>
      <c r="F1248" s="52" t="s">
        <v>834</v>
      </c>
      <c r="BD1248" s="52" t="s">
        <v>3581</v>
      </c>
    </row>
    <row r="1249" spans="1:196">
      <c r="FY1249" s="51" t="s">
        <v>716</v>
      </c>
    </row>
    <row r="1250" spans="1:196">
      <c r="A1250" s="51" t="s">
        <v>763</v>
      </c>
      <c r="F1250" s="51" t="s">
        <v>835</v>
      </c>
      <c r="BD1250" s="51" t="s">
        <v>683</v>
      </c>
      <c r="FY1250" s="52" t="s">
        <v>171</v>
      </c>
      <c r="GN1250" s="51" t="s">
        <v>831</v>
      </c>
    </row>
    <row r="1251" spans="1:196">
      <c r="A1251" s="52" t="s">
        <v>2452</v>
      </c>
      <c r="F1251" s="74" t="s">
        <v>2171</v>
      </c>
      <c r="BD1251" s="52" t="s">
        <v>693</v>
      </c>
      <c r="GN1251" s="52" t="s">
        <v>832</v>
      </c>
    </row>
    <row r="1252" spans="1:196">
      <c r="BD1252" s="52" t="s">
        <v>684</v>
      </c>
      <c r="FY1252" s="51" t="s">
        <v>718</v>
      </c>
    </row>
    <row r="1253" spans="1:196">
      <c r="A1253" s="51" t="s">
        <v>764</v>
      </c>
      <c r="F1253" s="51" t="s">
        <v>836</v>
      </c>
      <c r="BD1253" s="52" t="s">
        <v>690</v>
      </c>
      <c r="GN1253" s="51" t="s">
        <v>833</v>
      </c>
    </row>
    <row r="1254" spans="1:196">
      <c r="A1254" s="52" t="s">
        <v>2085</v>
      </c>
      <c r="F1254" s="52" t="s">
        <v>2172</v>
      </c>
      <c r="GN1254" s="52" t="s">
        <v>711</v>
      </c>
    </row>
    <row r="1255" spans="1:196">
      <c r="BD1255" s="51" t="s">
        <v>685</v>
      </c>
    </row>
    <row r="1256" spans="1:196">
      <c r="A1256" s="51" t="s">
        <v>766</v>
      </c>
      <c r="F1256" s="51" t="s">
        <v>837</v>
      </c>
      <c r="BD1256" s="52" t="s">
        <v>694</v>
      </c>
      <c r="FY1256" s="51" t="s">
        <v>707</v>
      </c>
      <c r="GN1256" s="51" t="s">
        <v>835</v>
      </c>
    </row>
    <row r="1257" spans="1:196">
      <c r="A1257" s="52">
        <v>10000</v>
      </c>
      <c r="F1257" s="52" t="s">
        <v>838</v>
      </c>
      <c r="FY1257" s="52" t="s">
        <v>171</v>
      </c>
      <c r="GN1257" s="74" t="s">
        <v>3650</v>
      </c>
    </row>
    <row r="1258" spans="1:196">
      <c r="F1258" s="52" t="s">
        <v>844</v>
      </c>
      <c r="BD1258" s="51" t="s">
        <v>687</v>
      </c>
    </row>
    <row r="1259" spans="1:196">
      <c r="A1259" s="51" t="s">
        <v>767</v>
      </c>
      <c r="F1259" s="52" t="s">
        <v>841</v>
      </c>
      <c r="BD1259" s="52">
        <v>15842.82</v>
      </c>
      <c r="FY1259" s="51" t="s">
        <v>708</v>
      </c>
      <c r="GN1259" s="51" t="s">
        <v>836</v>
      </c>
    </row>
    <row r="1260" spans="1:196">
      <c r="A1260" s="52">
        <v>10000</v>
      </c>
      <c r="FY1260" s="52" t="s">
        <v>171</v>
      </c>
      <c r="GN1260" s="52" t="s">
        <v>3651</v>
      </c>
    </row>
    <row r="1261" spans="1:196">
      <c r="F1261" s="51" t="s">
        <v>98</v>
      </c>
      <c r="BD1261" s="51" t="s">
        <v>688</v>
      </c>
    </row>
    <row r="1262" spans="1:196">
      <c r="A1262" s="51" t="s">
        <v>768</v>
      </c>
      <c r="F1262" s="52" t="s">
        <v>2173</v>
      </c>
      <c r="BD1262" s="52">
        <v>0</v>
      </c>
      <c r="FY1262" s="51" t="s">
        <v>710</v>
      </c>
      <c r="GN1262" s="51" t="s">
        <v>837</v>
      </c>
    </row>
    <row r="1263" spans="1:196">
      <c r="A1263" s="52" t="s">
        <v>132</v>
      </c>
      <c r="FY1263" s="52" t="s">
        <v>171</v>
      </c>
      <c r="GN1263" s="52" t="s">
        <v>842</v>
      </c>
    </row>
    <row r="1264" spans="1:196">
      <c r="BD1264" s="51" t="s">
        <v>98</v>
      </c>
      <c r="GN1264" s="52" t="s">
        <v>838</v>
      </c>
    </row>
    <row r="1265" spans="1:196">
      <c r="A1265" s="51" t="s">
        <v>769</v>
      </c>
      <c r="BD1265" s="52" t="s">
        <v>7358</v>
      </c>
      <c r="FY1265" s="51" t="s">
        <v>712</v>
      </c>
      <c r="GN1265" s="52" t="s">
        <v>844</v>
      </c>
    </row>
    <row r="1266" spans="1:196" ht="16.5">
      <c r="A1266" s="52" t="s">
        <v>770</v>
      </c>
      <c r="F1266" s="50" t="s">
        <v>845</v>
      </c>
      <c r="FY1266" s="52" t="s">
        <v>171</v>
      </c>
      <c r="GN1266" s="52" t="s">
        <v>839</v>
      </c>
    </row>
    <row r="1267" spans="1:196">
      <c r="GN1267" s="52" t="s">
        <v>840</v>
      </c>
    </row>
    <row r="1268" spans="1:196">
      <c r="FY1268" s="51" t="s">
        <v>714</v>
      </c>
    </row>
    <row r="1269" spans="1:196" ht="16.5">
      <c r="F1269" s="50" t="s">
        <v>846</v>
      </c>
      <c r="BD1269" s="51" t="s">
        <v>681</v>
      </c>
      <c r="GN1269" s="51" t="s">
        <v>98</v>
      </c>
    </row>
    <row r="1270" spans="1:196">
      <c r="A1270" s="51" t="s">
        <v>759</v>
      </c>
      <c r="BD1270" s="52" t="s">
        <v>1324</v>
      </c>
      <c r="FY1270" s="51" t="s">
        <v>715</v>
      </c>
      <c r="GN1270" s="52" t="s">
        <v>3652</v>
      </c>
    </row>
    <row r="1271" spans="1:196">
      <c r="A1271" s="52" t="s">
        <v>760</v>
      </c>
    </row>
    <row r="1272" spans="1:196">
      <c r="F1272" s="51" t="s">
        <v>847</v>
      </c>
      <c r="BD1272" s="51" t="s">
        <v>683</v>
      </c>
      <c r="FY1272" s="51" t="s">
        <v>716</v>
      </c>
    </row>
    <row r="1273" spans="1:196">
      <c r="A1273" s="51" t="s">
        <v>761</v>
      </c>
      <c r="F1273" s="52" t="s">
        <v>2174</v>
      </c>
      <c r="BD1273" s="52" t="s">
        <v>690</v>
      </c>
      <c r="FY1273" s="52" t="s">
        <v>171</v>
      </c>
    </row>
    <row r="1274" spans="1:196">
      <c r="A1274" s="52" t="s">
        <v>2433</v>
      </c>
      <c r="F1274" s="68"/>
      <c r="GN1274" s="51" t="s">
        <v>831</v>
      </c>
    </row>
    <row r="1275" spans="1:196">
      <c r="F1275" s="81" t="s">
        <v>2175</v>
      </c>
      <c r="BD1275" s="51" t="s">
        <v>685</v>
      </c>
      <c r="FY1275" s="51" t="s">
        <v>718</v>
      </c>
      <c r="GN1275" s="52" t="s">
        <v>1394</v>
      </c>
    </row>
    <row r="1276" spans="1:196">
      <c r="A1276" s="51" t="s">
        <v>763</v>
      </c>
      <c r="F1276" s="52" t="s">
        <v>2176</v>
      </c>
      <c r="BD1276" s="52" t="s">
        <v>691</v>
      </c>
    </row>
    <row r="1277" spans="1:196">
      <c r="A1277" s="52" t="s">
        <v>2453</v>
      </c>
      <c r="F1277" s="83" t="s">
        <v>2177</v>
      </c>
      <c r="GN1277" s="51" t="s">
        <v>833</v>
      </c>
    </row>
    <row r="1278" spans="1:196">
      <c r="F1278" s="52" t="s">
        <v>2178</v>
      </c>
      <c r="BD1278" s="51" t="s">
        <v>687</v>
      </c>
      <c r="GN1278" s="52" t="s">
        <v>834</v>
      </c>
    </row>
    <row r="1279" spans="1:196">
      <c r="A1279" s="51" t="s">
        <v>764</v>
      </c>
      <c r="F1279" s="83" t="s">
        <v>2179</v>
      </c>
      <c r="BD1279" s="52">
        <v>7075.23</v>
      </c>
      <c r="FY1279" s="51" t="s">
        <v>707</v>
      </c>
    </row>
    <row r="1280" spans="1:196">
      <c r="A1280" s="52" t="s">
        <v>2085</v>
      </c>
      <c r="F1280" s="68"/>
      <c r="FY1280" s="52" t="s">
        <v>171</v>
      </c>
      <c r="GN1280" s="51" t="s">
        <v>835</v>
      </c>
    </row>
    <row r="1281" spans="1:196">
      <c r="F1281" s="81" t="s">
        <v>2180</v>
      </c>
      <c r="BD1281" s="51" t="s">
        <v>688</v>
      </c>
      <c r="GN1281" s="74" t="s">
        <v>3653</v>
      </c>
    </row>
    <row r="1282" spans="1:196">
      <c r="A1282" s="51" t="s">
        <v>766</v>
      </c>
      <c r="F1282" s="52" t="s">
        <v>2181</v>
      </c>
      <c r="BD1282" s="52">
        <v>7.6999999999999999E-2</v>
      </c>
      <c r="FY1282" s="51" t="s">
        <v>708</v>
      </c>
    </row>
    <row r="1283" spans="1:196">
      <c r="A1283" s="52">
        <v>36000</v>
      </c>
      <c r="F1283" s="83" t="s">
        <v>2182</v>
      </c>
      <c r="FY1283" s="52" t="s">
        <v>171</v>
      </c>
      <c r="GN1283" s="51" t="s">
        <v>836</v>
      </c>
    </row>
    <row r="1284" spans="1:196">
      <c r="F1284" s="52" t="s">
        <v>2183</v>
      </c>
      <c r="BD1284" s="51" t="s">
        <v>98</v>
      </c>
      <c r="GN1284" s="52" t="s">
        <v>3654</v>
      </c>
    </row>
    <row r="1285" spans="1:196">
      <c r="A1285" s="51" t="s">
        <v>767</v>
      </c>
      <c r="F1285" s="83" t="s">
        <v>2184</v>
      </c>
      <c r="BD1285" s="52" t="s">
        <v>7359</v>
      </c>
      <c r="FY1285" s="51" t="s">
        <v>710</v>
      </c>
    </row>
    <row r="1286" spans="1:196">
      <c r="A1286" s="52">
        <v>36000</v>
      </c>
      <c r="F1286" s="68"/>
      <c r="FY1286" s="52" t="s">
        <v>171</v>
      </c>
      <c r="GN1286" s="51" t="s">
        <v>837</v>
      </c>
    </row>
    <row r="1287" spans="1:196">
      <c r="F1287" s="81" t="s">
        <v>2185</v>
      </c>
      <c r="GN1287" s="52" t="s">
        <v>842</v>
      </c>
    </row>
    <row r="1288" spans="1:196">
      <c r="A1288" s="51" t="s">
        <v>768</v>
      </c>
      <c r="F1288" s="52" t="s">
        <v>2186</v>
      </c>
      <c r="FY1288" s="51" t="s">
        <v>712</v>
      </c>
      <c r="GN1288" s="52" t="s">
        <v>838</v>
      </c>
    </row>
    <row r="1289" spans="1:196">
      <c r="A1289" s="52" t="s">
        <v>132</v>
      </c>
      <c r="F1289" s="83" t="s">
        <v>2187</v>
      </c>
      <c r="BD1289" s="51" t="s">
        <v>681</v>
      </c>
      <c r="FY1289" s="52" t="s">
        <v>171</v>
      </c>
      <c r="GN1289" s="52" t="s">
        <v>844</v>
      </c>
    </row>
    <row r="1290" spans="1:196">
      <c r="F1290" s="52" t="s">
        <v>2188</v>
      </c>
      <c r="BD1290" s="52" t="s">
        <v>1324</v>
      </c>
      <c r="GN1290" s="52" t="s">
        <v>839</v>
      </c>
    </row>
    <row r="1291" spans="1:196">
      <c r="A1291" s="51" t="s">
        <v>769</v>
      </c>
      <c r="F1291" s="83" t="s">
        <v>2189</v>
      </c>
      <c r="FY1291" s="51" t="s">
        <v>714</v>
      </c>
      <c r="GN1291" s="52" t="s">
        <v>840</v>
      </c>
    </row>
    <row r="1292" spans="1:196">
      <c r="A1292" s="52" t="s">
        <v>770</v>
      </c>
      <c r="F1292" s="52" t="s">
        <v>2190</v>
      </c>
      <c r="BD1292" s="51" t="s">
        <v>683</v>
      </c>
      <c r="GN1292" s="52" t="s">
        <v>841</v>
      </c>
    </row>
    <row r="1293" spans="1:196">
      <c r="F1293" s="83" t="s">
        <v>2191</v>
      </c>
      <c r="BD1293" s="52" t="s">
        <v>684</v>
      </c>
      <c r="FY1293" s="51" t="s">
        <v>715</v>
      </c>
    </row>
    <row r="1294" spans="1:196">
      <c r="F1294" s="52" t="s">
        <v>2192</v>
      </c>
      <c r="GN1294" s="51" t="s">
        <v>98</v>
      </c>
    </row>
    <row r="1295" spans="1:196">
      <c r="F1295" s="83" t="s">
        <v>2193</v>
      </c>
      <c r="BD1295" s="51" t="s">
        <v>685</v>
      </c>
      <c r="FY1295" s="51" t="s">
        <v>716</v>
      </c>
    </row>
    <row r="1296" spans="1:196" ht="16.5">
      <c r="A1296" s="50" t="s">
        <v>771</v>
      </c>
      <c r="F1296" s="52" t="s">
        <v>2194</v>
      </c>
      <c r="BD1296" s="52" t="s">
        <v>691</v>
      </c>
      <c r="FY1296" s="52" t="s">
        <v>171</v>
      </c>
    </row>
    <row r="1297" spans="1:196">
      <c r="F1297" s="83" t="s">
        <v>2195</v>
      </c>
    </row>
    <row r="1298" spans="1:196" ht="16.5">
      <c r="F1298" s="52" t="s">
        <v>2196</v>
      </c>
      <c r="BD1298" s="51" t="s">
        <v>687</v>
      </c>
      <c r="FY1298" s="51" t="s">
        <v>718</v>
      </c>
      <c r="GN1298" s="50" t="s">
        <v>845</v>
      </c>
    </row>
    <row r="1299" spans="1:196">
      <c r="A1299" s="51" t="s">
        <v>772</v>
      </c>
      <c r="F1299" s="83" t="s">
        <v>2197</v>
      </c>
      <c r="BD1299" s="52">
        <v>15939.36</v>
      </c>
    </row>
    <row r="1300" spans="1:196">
      <c r="A1300" s="52" t="s">
        <v>132</v>
      </c>
      <c r="F1300" s="68"/>
    </row>
    <row r="1301" spans="1:196" ht="16.5">
      <c r="F1301" s="81" t="s">
        <v>2198</v>
      </c>
      <c r="BD1301" s="51" t="s">
        <v>688</v>
      </c>
      <c r="GN1301" s="50" t="s">
        <v>846</v>
      </c>
    </row>
    <row r="1302" spans="1:196" ht="16.5">
      <c r="A1302" s="50" t="s">
        <v>1640</v>
      </c>
      <c r="F1302" s="52" t="s">
        <v>2199</v>
      </c>
      <c r="BD1302" s="52">
        <v>0</v>
      </c>
      <c r="FY1302" s="51" t="s">
        <v>707</v>
      </c>
    </row>
    <row r="1303" spans="1:196">
      <c r="F1303" s="83" t="s">
        <v>2200</v>
      </c>
      <c r="FY1303" s="52" t="s">
        <v>171</v>
      </c>
    </row>
    <row r="1304" spans="1:196">
      <c r="F1304" s="52" t="s">
        <v>2201</v>
      </c>
      <c r="BD1304" s="51" t="s">
        <v>98</v>
      </c>
      <c r="GN1304" s="51" t="s">
        <v>847</v>
      </c>
    </row>
    <row r="1305" spans="1:196">
      <c r="A1305" s="51" t="s">
        <v>1641</v>
      </c>
      <c r="F1305" s="83" t="s">
        <v>2202</v>
      </c>
      <c r="BD1305" s="52" t="s">
        <v>7360</v>
      </c>
      <c r="FY1305" s="51" t="s">
        <v>708</v>
      </c>
      <c r="GN1305" s="52" t="s">
        <v>3655</v>
      </c>
    </row>
    <row r="1306" spans="1:196">
      <c r="F1306" s="52" t="s">
        <v>2203</v>
      </c>
      <c r="FY1306" s="52" t="s">
        <v>171</v>
      </c>
      <c r="GN1306" s="68"/>
    </row>
    <row r="1307" spans="1:196">
      <c r="A1307" s="51" t="s">
        <v>1642</v>
      </c>
      <c r="F1307" s="83" t="s">
        <v>2204</v>
      </c>
      <c r="GN1307" s="52" t="s">
        <v>3656</v>
      </c>
    </row>
    <row r="1308" spans="1:196">
      <c r="A1308" s="52" t="s">
        <v>1644</v>
      </c>
      <c r="F1308" s="68"/>
      <c r="FY1308" s="51" t="s">
        <v>710</v>
      </c>
      <c r="GN1308" s="52" t="s">
        <v>3657</v>
      </c>
    </row>
    <row r="1309" spans="1:196">
      <c r="A1309" s="52" t="s">
        <v>1645</v>
      </c>
      <c r="F1309" s="81" t="s">
        <v>2205</v>
      </c>
      <c r="BD1309" s="51" t="s">
        <v>681</v>
      </c>
      <c r="FY1309" s="52" t="s">
        <v>171</v>
      </c>
      <c r="GN1309" s="68"/>
    </row>
    <row r="1310" spans="1:196">
      <c r="A1310" s="52" t="s">
        <v>1646</v>
      </c>
      <c r="F1310" s="52" t="s">
        <v>2206</v>
      </c>
      <c r="BD1310" s="52" t="s">
        <v>1324</v>
      </c>
      <c r="GN1310" s="52" t="s">
        <v>3658</v>
      </c>
    </row>
    <row r="1311" spans="1:196">
      <c r="A1311" s="52" t="s">
        <v>1648</v>
      </c>
      <c r="F1311" s="83" t="s">
        <v>2207</v>
      </c>
      <c r="FY1311" s="51" t="s">
        <v>712</v>
      </c>
      <c r="GN1311" s="68"/>
    </row>
    <row r="1312" spans="1:196">
      <c r="A1312" s="52" t="s">
        <v>2454</v>
      </c>
      <c r="F1312" s="68"/>
      <c r="BD1312" s="51" t="s">
        <v>683</v>
      </c>
      <c r="FY1312" s="52" t="s">
        <v>171</v>
      </c>
      <c r="GN1312" s="52" t="s">
        <v>3659</v>
      </c>
    </row>
    <row r="1313" spans="1:196">
      <c r="F1313" s="81" t="s">
        <v>2208</v>
      </c>
      <c r="BD1313" s="52" t="s">
        <v>690</v>
      </c>
      <c r="GN1313" s="68"/>
    </row>
    <row r="1314" spans="1:196">
      <c r="A1314" s="51" t="s">
        <v>1649</v>
      </c>
      <c r="F1314" s="52" t="s">
        <v>2209</v>
      </c>
      <c r="FY1314" s="51" t="s">
        <v>714</v>
      </c>
      <c r="GN1314" s="52" t="s">
        <v>3660</v>
      </c>
    </row>
    <row r="1315" spans="1:196">
      <c r="A1315" s="52" t="s">
        <v>72</v>
      </c>
      <c r="F1315" s="83" t="s">
        <v>2210</v>
      </c>
      <c r="BD1315" s="51" t="s">
        <v>685</v>
      </c>
      <c r="GN1315" s="68"/>
    </row>
    <row r="1316" spans="1:196">
      <c r="A1316" s="52" t="s">
        <v>73</v>
      </c>
      <c r="F1316" s="52" t="s">
        <v>2211</v>
      </c>
      <c r="BD1316" s="52" t="s">
        <v>691</v>
      </c>
      <c r="FY1316" s="51" t="s">
        <v>715</v>
      </c>
      <c r="GN1316" s="52" t="s">
        <v>3661</v>
      </c>
    </row>
    <row r="1317" spans="1:196">
      <c r="A1317" s="52" t="s">
        <v>704</v>
      </c>
      <c r="F1317" s="83" t="s">
        <v>2212</v>
      </c>
      <c r="GN1317" s="68"/>
    </row>
    <row r="1318" spans="1:196">
      <c r="F1318" s="52" t="s">
        <v>2213</v>
      </c>
      <c r="BD1318" s="51" t="s">
        <v>687</v>
      </c>
      <c r="FY1318" s="51" t="s">
        <v>716</v>
      </c>
      <c r="GN1318" s="52" t="s">
        <v>3563</v>
      </c>
    </row>
    <row r="1319" spans="1:196">
      <c r="A1319" s="51" t="s">
        <v>1650</v>
      </c>
      <c r="F1319" s="83" t="s">
        <v>2214</v>
      </c>
      <c r="BD1319" s="52">
        <v>1433.69</v>
      </c>
      <c r="FY1319" s="52" t="s">
        <v>171</v>
      </c>
      <c r="GN1319" s="68"/>
    </row>
    <row r="1320" spans="1:196">
      <c r="A1320" s="52" t="s">
        <v>2455</v>
      </c>
      <c r="F1320" s="52" t="s">
        <v>2215</v>
      </c>
      <c r="GN1320" s="52" t="s">
        <v>3662</v>
      </c>
    </row>
    <row r="1321" spans="1:196">
      <c r="F1321" s="83" t="s">
        <v>2216</v>
      </c>
      <c r="BD1321" s="51" t="s">
        <v>688</v>
      </c>
      <c r="FY1321" s="51" t="s">
        <v>718</v>
      </c>
      <c r="GN1321" s="68"/>
    </row>
    <row r="1322" spans="1:196">
      <c r="A1322" s="51" t="s">
        <v>1652</v>
      </c>
      <c r="F1322" s="52" t="s">
        <v>2217</v>
      </c>
      <c r="BD1322" s="52">
        <v>2.0000000000000002E-5</v>
      </c>
      <c r="GN1322" s="52" t="s">
        <v>3663</v>
      </c>
    </row>
    <row r="1323" spans="1:196">
      <c r="A1323" s="52">
        <v>8.0299999999999994</v>
      </c>
      <c r="F1323" s="83" t="s">
        <v>2218</v>
      </c>
      <c r="GN1323" s="68"/>
    </row>
    <row r="1324" spans="1:196">
      <c r="F1324" s="68"/>
      <c r="BD1324" s="51" t="s">
        <v>98</v>
      </c>
      <c r="GN1324" s="52" t="s">
        <v>757</v>
      </c>
    </row>
    <row r="1325" spans="1:196">
      <c r="A1325" s="51" t="s">
        <v>1653</v>
      </c>
      <c r="F1325" s="81" t="s">
        <v>2219</v>
      </c>
      <c r="BD1325" s="52" t="s">
        <v>7361</v>
      </c>
      <c r="FY1325" s="51" t="s">
        <v>707</v>
      </c>
      <c r="GN1325" s="68"/>
    </row>
    <row r="1326" spans="1:196">
      <c r="A1326" s="52" t="s">
        <v>2456</v>
      </c>
      <c r="F1326" s="52" t="s">
        <v>2220</v>
      </c>
      <c r="FY1326" s="52" t="s">
        <v>171</v>
      </c>
      <c r="GN1326" s="52" t="s">
        <v>3664</v>
      </c>
    </row>
    <row r="1327" spans="1:196">
      <c r="F1327" s="83" t="s">
        <v>2221</v>
      </c>
      <c r="GN1327" s="68"/>
    </row>
    <row r="1328" spans="1:196">
      <c r="A1328" s="51" t="s">
        <v>1655</v>
      </c>
      <c r="F1328" s="52" t="s">
        <v>2222</v>
      </c>
      <c r="FY1328" s="51" t="s">
        <v>708</v>
      </c>
      <c r="GN1328" s="52" t="s">
        <v>3665</v>
      </c>
    </row>
    <row r="1329" spans="1:198">
      <c r="A1329" s="52" t="s">
        <v>1657</v>
      </c>
      <c r="F1329" s="83" t="s">
        <v>2223</v>
      </c>
      <c r="BD1329" s="51" t="s">
        <v>681</v>
      </c>
      <c r="FY1329" s="52" t="s">
        <v>171</v>
      </c>
      <c r="GN1329" s="68"/>
    </row>
    <row r="1330" spans="1:198">
      <c r="F1330" s="68"/>
      <c r="BD1330" s="52" t="s">
        <v>1324</v>
      </c>
      <c r="GN1330" s="52" t="s">
        <v>3666</v>
      </c>
    </row>
    <row r="1331" spans="1:198">
      <c r="A1331" s="51" t="s">
        <v>1660</v>
      </c>
      <c r="F1331" s="81" t="s">
        <v>2224</v>
      </c>
      <c r="FY1331" s="51" t="s">
        <v>710</v>
      </c>
      <c r="GN1331" s="74" t="s">
        <v>3601</v>
      </c>
    </row>
    <row r="1332" spans="1:198">
      <c r="A1332" s="52" t="s">
        <v>2457</v>
      </c>
      <c r="F1332" s="52" t="s">
        <v>2225</v>
      </c>
      <c r="BD1332" s="51" t="s">
        <v>683</v>
      </c>
      <c r="FY1332" s="52" t="s">
        <v>171</v>
      </c>
      <c r="GN1332" s="74" t="s">
        <v>3667</v>
      </c>
    </row>
    <row r="1333" spans="1:198">
      <c r="F1333" s="83" t="s">
        <v>2226</v>
      </c>
      <c r="BD1333" s="52" t="s">
        <v>693</v>
      </c>
      <c r="GN1333" s="74" t="s">
        <v>3668</v>
      </c>
    </row>
    <row r="1334" spans="1:198">
      <c r="BD1334" s="52" t="s">
        <v>1332</v>
      </c>
      <c r="FY1334" s="51" t="s">
        <v>712</v>
      </c>
    </row>
    <row r="1335" spans="1:198" ht="16.5">
      <c r="F1335" s="50" t="s">
        <v>848</v>
      </c>
      <c r="FY1335" s="52" t="s">
        <v>171</v>
      </c>
      <c r="GN1335" s="50" t="s">
        <v>848</v>
      </c>
    </row>
    <row r="1336" spans="1:198" ht="16.5">
      <c r="A1336" s="50" t="s">
        <v>774</v>
      </c>
      <c r="BD1336" s="51" t="s">
        <v>685</v>
      </c>
    </row>
    <row r="1337" spans="1:198">
      <c r="BD1337" s="52" t="s">
        <v>691</v>
      </c>
      <c r="FY1337" s="51" t="s">
        <v>714</v>
      </c>
    </row>
    <row r="1338" spans="1:198" ht="15" thickBot="1">
      <c r="F1338" s="51" t="s">
        <v>849</v>
      </c>
      <c r="GN1338" s="51" t="s">
        <v>849</v>
      </c>
    </row>
    <row r="1339" spans="1:198" ht="35" thickBot="1">
      <c r="A1339" s="50" t="s">
        <v>775</v>
      </c>
      <c r="F1339" s="69"/>
      <c r="G1339" s="69" t="s">
        <v>850</v>
      </c>
      <c r="H1339" s="69" t="s">
        <v>851</v>
      </c>
      <c r="BD1339" s="51" t="s">
        <v>687</v>
      </c>
      <c r="FY1339" s="51" t="s">
        <v>715</v>
      </c>
      <c r="GN1339" s="126"/>
      <c r="GO1339" s="69" t="s">
        <v>850</v>
      </c>
      <c r="GP1339" s="69" t="s">
        <v>851</v>
      </c>
    </row>
    <row r="1340" spans="1:198" ht="40.5" thickBot="1">
      <c r="F1340" s="72" t="s">
        <v>101</v>
      </c>
      <c r="G1340" s="70" t="s">
        <v>2227</v>
      </c>
      <c r="H1340" s="70" t="s">
        <v>891</v>
      </c>
      <c r="BD1340" s="52">
        <v>27836.71</v>
      </c>
      <c r="GN1340" s="127" t="s">
        <v>101</v>
      </c>
      <c r="GO1340" s="70" t="s">
        <v>3669</v>
      </c>
      <c r="GP1340" s="70" t="s">
        <v>1158</v>
      </c>
    </row>
    <row r="1341" spans="1:198">
      <c r="FY1341" s="51" t="s">
        <v>716</v>
      </c>
    </row>
    <row r="1342" spans="1:198">
      <c r="A1342" s="51" t="s">
        <v>776</v>
      </c>
      <c r="BD1342" s="51" t="s">
        <v>688</v>
      </c>
      <c r="FY1342" s="52" t="s">
        <v>171</v>
      </c>
    </row>
    <row r="1343" spans="1:198">
      <c r="A1343" s="52" t="s">
        <v>777</v>
      </c>
      <c r="BD1343" s="52">
        <v>0</v>
      </c>
    </row>
    <row r="1344" spans="1:198">
      <c r="A1344" s="52" t="s">
        <v>778</v>
      </c>
      <c r="FY1344" s="51" t="s">
        <v>718</v>
      </c>
    </row>
    <row r="1345" spans="1:181">
      <c r="A1345" s="52" t="s">
        <v>779</v>
      </c>
      <c r="BD1345" s="51" t="s">
        <v>98</v>
      </c>
    </row>
    <row r="1346" spans="1:181">
      <c r="BD1346" s="52" t="s">
        <v>7362</v>
      </c>
    </row>
    <row r="1347" spans="1:181" ht="16.5">
      <c r="A1347" s="50" t="s">
        <v>780</v>
      </c>
    </row>
    <row r="1348" spans="1:181">
      <c r="FY1348" s="51" t="s">
        <v>707</v>
      </c>
    </row>
    <row r="1349" spans="1:181">
      <c r="FY1349" s="52" t="s">
        <v>171</v>
      </c>
    </row>
    <row r="1350" spans="1:181">
      <c r="A1350" s="51" t="s">
        <v>781</v>
      </c>
      <c r="BD1350" s="51" t="s">
        <v>681</v>
      </c>
    </row>
    <row r="1351" spans="1:181">
      <c r="BD1351" s="52" t="s">
        <v>1324</v>
      </c>
      <c r="FY1351" s="51" t="s">
        <v>708</v>
      </c>
    </row>
    <row r="1352" spans="1:181">
      <c r="A1352" s="51" t="s">
        <v>782</v>
      </c>
      <c r="FY1352" s="52" t="s">
        <v>171</v>
      </c>
    </row>
    <row r="1353" spans="1:181">
      <c r="A1353" s="52" t="s">
        <v>796</v>
      </c>
      <c r="BD1353" s="51" t="s">
        <v>683</v>
      </c>
    </row>
    <row r="1354" spans="1:181">
      <c r="BD1354" s="52" t="s">
        <v>690</v>
      </c>
      <c r="FY1354" s="51" t="s">
        <v>710</v>
      </c>
    </row>
    <row r="1355" spans="1:181">
      <c r="A1355" s="51" t="s">
        <v>784</v>
      </c>
      <c r="BD1355" s="52" t="s">
        <v>7363</v>
      </c>
      <c r="FY1355" s="52" t="s">
        <v>171</v>
      </c>
    </row>
    <row r="1356" spans="1:181">
      <c r="A1356" s="52" t="s">
        <v>797</v>
      </c>
    </row>
    <row r="1357" spans="1:181">
      <c r="BD1357" s="51" t="s">
        <v>685</v>
      </c>
      <c r="FY1357" s="51" t="s">
        <v>712</v>
      </c>
    </row>
    <row r="1358" spans="1:181">
      <c r="A1358" s="51" t="s">
        <v>786</v>
      </c>
      <c r="BD1358" s="52" t="s">
        <v>691</v>
      </c>
      <c r="FY1358" s="52" t="s">
        <v>171</v>
      </c>
    </row>
    <row r="1359" spans="1:181">
      <c r="A1359" s="52">
        <v>1</v>
      </c>
    </row>
    <row r="1360" spans="1:181">
      <c r="BD1360" s="51" t="s">
        <v>687</v>
      </c>
      <c r="FY1360" s="51" t="s">
        <v>714</v>
      </c>
    </row>
    <row r="1361" spans="1:181">
      <c r="A1361" s="51" t="s">
        <v>787</v>
      </c>
      <c r="BD1361" s="52">
        <v>68781.87</v>
      </c>
    </row>
    <row r="1362" spans="1:181">
      <c r="A1362" s="52">
        <v>50</v>
      </c>
      <c r="FY1362" s="51" t="s">
        <v>715</v>
      </c>
    </row>
    <row r="1363" spans="1:181">
      <c r="BD1363" s="51" t="s">
        <v>688</v>
      </c>
    </row>
    <row r="1364" spans="1:181">
      <c r="A1364" s="51" t="s">
        <v>788</v>
      </c>
      <c r="BD1364" s="52">
        <v>1.6E-2</v>
      </c>
      <c r="FY1364" s="51" t="s">
        <v>716</v>
      </c>
    </row>
    <row r="1365" spans="1:181">
      <c r="A1365" s="52">
        <v>30</v>
      </c>
      <c r="FY1365" s="52" t="s">
        <v>171</v>
      </c>
    </row>
    <row r="1366" spans="1:181">
      <c r="BD1366" s="51" t="s">
        <v>98</v>
      </c>
    </row>
    <row r="1367" spans="1:181">
      <c r="A1367" s="51" t="s">
        <v>789</v>
      </c>
      <c r="BD1367" s="52" t="s">
        <v>7364</v>
      </c>
      <c r="FY1367" s="51" t="s">
        <v>718</v>
      </c>
    </row>
    <row r="1368" spans="1:181">
      <c r="A1368" s="52" t="s">
        <v>2458</v>
      </c>
    </row>
    <row r="1370" spans="1:181">
      <c r="A1370" s="51" t="s">
        <v>790</v>
      </c>
    </row>
    <row r="1371" spans="1:181">
      <c r="A1371" s="52" t="s">
        <v>2459</v>
      </c>
      <c r="BD1371" s="51" t="s">
        <v>681</v>
      </c>
      <c r="FY1371" s="51" t="s">
        <v>707</v>
      </c>
    </row>
    <row r="1372" spans="1:181">
      <c r="BD1372" s="52" t="s">
        <v>1324</v>
      </c>
      <c r="FY1372" s="52" t="s">
        <v>171</v>
      </c>
    </row>
    <row r="1373" spans="1:181">
      <c r="A1373" s="51" t="s">
        <v>98</v>
      </c>
    </row>
    <row r="1374" spans="1:181">
      <c r="A1374" s="52" t="s">
        <v>2460</v>
      </c>
      <c r="BD1374" s="51" t="s">
        <v>683</v>
      </c>
      <c r="FY1374" s="51" t="s">
        <v>708</v>
      </c>
    </row>
    <row r="1375" spans="1:181">
      <c r="BD1375" s="52" t="s">
        <v>684</v>
      </c>
      <c r="FY1375" s="52" t="s">
        <v>171</v>
      </c>
    </row>
    <row r="1376" spans="1:181">
      <c r="BD1376" s="52" t="s">
        <v>690</v>
      </c>
    </row>
    <row r="1377" spans="1:181">
      <c r="BD1377" s="52" t="s">
        <v>1332</v>
      </c>
      <c r="FY1377" s="51" t="s">
        <v>710</v>
      </c>
    </row>
    <row r="1378" spans="1:181">
      <c r="A1378" s="51" t="s">
        <v>782</v>
      </c>
      <c r="FY1378" s="52" t="s">
        <v>171</v>
      </c>
    </row>
    <row r="1379" spans="1:181">
      <c r="A1379" s="52" t="s">
        <v>796</v>
      </c>
      <c r="BD1379" s="51" t="s">
        <v>685</v>
      </c>
    </row>
    <row r="1380" spans="1:181">
      <c r="BD1380" s="52" t="s">
        <v>691</v>
      </c>
      <c r="FY1380" s="51" t="s">
        <v>712</v>
      </c>
    </row>
    <row r="1381" spans="1:181">
      <c r="A1381" s="51" t="s">
        <v>784</v>
      </c>
      <c r="FY1381" s="52" t="s">
        <v>171</v>
      </c>
    </row>
    <row r="1382" spans="1:181">
      <c r="A1382" s="52" t="s">
        <v>797</v>
      </c>
      <c r="BD1382" s="51" t="s">
        <v>687</v>
      </c>
    </row>
    <row r="1383" spans="1:181">
      <c r="BD1383" s="52">
        <v>173.04</v>
      </c>
      <c r="FY1383" s="51" t="s">
        <v>714</v>
      </c>
    </row>
    <row r="1384" spans="1:181">
      <c r="A1384" s="51" t="s">
        <v>786</v>
      </c>
    </row>
    <row r="1385" spans="1:181">
      <c r="A1385" s="52">
        <v>1</v>
      </c>
      <c r="BD1385" s="51" t="s">
        <v>688</v>
      </c>
      <c r="FY1385" s="51" t="s">
        <v>715</v>
      </c>
    </row>
    <row r="1386" spans="1:181">
      <c r="BD1386" s="52">
        <v>0.56999999999999995</v>
      </c>
    </row>
    <row r="1387" spans="1:181">
      <c r="A1387" s="51" t="s">
        <v>787</v>
      </c>
      <c r="FY1387" s="51" t="s">
        <v>716</v>
      </c>
    </row>
    <row r="1388" spans="1:181">
      <c r="A1388" s="52">
        <v>4.5999999999999996</v>
      </c>
      <c r="BD1388" s="51" t="s">
        <v>98</v>
      </c>
      <c r="FY1388" s="52" t="s">
        <v>171</v>
      </c>
    </row>
    <row r="1389" spans="1:181">
      <c r="BD1389" s="52" t="s">
        <v>7365</v>
      </c>
    </row>
    <row r="1390" spans="1:181">
      <c r="A1390" s="51" t="s">
        <v>788</v>
      </c>
      <c r="FY1390" s="51" t="s">
        <v>718</v>
      </c>
    </row>
    <row r="1391" spans="1:181">
      <c r="A1391" s="52">
        <v>2.9</v>
      </c>
    </row>
    <row r="1393" spans="1:181">
      <c r="A1393" s="51" t="s">
        <v>789</v>
      </c>
      <c r="BD1393" s="51" t="s">
        <v>681</v>
      </c>
    </row>
    <row r="1394" spans="1:181">
      <c r="A1394" s="52" t="s">
        <v>2461</v>
      </c>
      <c r="BD1394" s="52" t="s">
        <v>1324</v>
      </c>
      <c r="FY1394" s="51" t="s">
        <v>707</v>
      </c>
    </row>
    <row r="1395" spans="1:181">
      <c r="FY1395" s="52" t="s">
        <v>171</v>
      </c>
    </row>
    <row r="1396" spans="1:181">
      <c r="A1396" s="51" t="s">
        <v>790</v>
      </c>
      <c r="BD1396" s="51" t="s">
        <v>683</v>
      </c>
    </row>
    <row r="1397" spans="1:181">
      <c r="A1397" s="52" t="s">
        <v>2462</v>
      </c>
      <c r="BD1397" s="52" t="s">
        <v>684</v>
      </c>
      <c r="FY1397" s="51" t="s">
        <v>708</v>
      </c>
    </row>
    <row r="1398" spans="1:181">
      <c r="BD1398" s="52" t="s">
        <v>690</v>
      </c>
      <c r="FY1398" s="52" t="s">
        <v>171</v>
      </c>
    </row>
    <row r="1399" spans="1:181">
      <c r="A1399" s="51" t="s">
        <v>98</v>
      </c>
      <c r="BD1399" s="52" t="s">
        <v>7363</v>
      </c>
    </row>
    <row r="1400" spans="1:181">
      <c r="BD1400" s="52" t="s">
        <v>1332</v>
      </c>
      <c r="FY1400" s="51" t="s">
        <v>710</v>
      </c>
    </row>
    <row r="1401" spans="1:181">
      <c r="FY1401" s="52" t="s">
        <v>171</v>
      </c>
    </row>
    <row r="1402" spans="1:181">
      <c r="BD1402" s="51" t="s">
        <v>685</v>
      </c>
    </row>
    <row r="1403" spans="1:181">
      <c r="A1403" s="51" t="s">
        <v>782</v>
      </c>
      <c r="BD1403" s="52" t="s">
        <v>691</v>
      </c>
      <c r="FY1403" s="51" t="s">
        <v>712</v>
      </c>
    </row>
    <row r="1404" spans="1:181">
      <c r="A1404" s="52" t="s">
        <v>783</v>
      </c>
      <c r="FY1404" s="52" t="s">
        <v>171</v>
      </c>
    </row>
    <row r="1405" spans="1:181">
      <c r="BD1405" s="51" t="s">
        <v>687</v>
      </c>
    </row>
    <row r="1406" spans="1:181">
      <c r="A1406" s="51" t="s">
        <v>784</v>
      </c>
      <c r="BD1406" s="52">
        <v>43.87</v>
      </c>
      <c r="FY1406" s="51" t="s">
        <v>714</v>
      </c>
    </row>
    <row r="1407" spans="1:181">
      <c r="A1407" s="52" t="s">
        <v>793</v>
      </c>
    </row>
    <row r="1408" spans="1:181">
      <c r="A1408" s="52" t="s">
        <v>785</v>
      </c>
      <c r="BD1408" s="51" t="s">
        <v>688</v>
      </c>
      <c r="FY1408" s="51" t="s">
        <v>715</v>
      </c>
    </row>
    <row r="1409" spans="1:181">
      <c r="A1409" s="52" t="s">
        <v>1813</v>
      </c>
      <c r="BD1409" s="52">
        <v>0.28000000000000003</v>
      </c>
    </row>
    <row r="1410" spans="1:181">
      <c r="FY1410" s="51" t="s">
        <v>716</v>
      </c>
    </row>
    <row r="1411" spans="1:181">
      <c r="A1411" s="51" t="s">
        <v>786</v>
      </c>
      <c r="BD1411" s="51" t="s">
        <v>98</v>
      </c>
      <c r="FY1411" s="52" t="s">
        <v>171</v>
      </c>
    </row>
    <row r="1412" spans="1:181">
      <c r="BD1412" s="52" t="s">
        <v>7366</v>
      </c>
    </row>
    <row r="1413" spans="1:181">
      <c r="A1413" s="51" t="s">
        <v>787</v>
      </c>
      <c r="FY1413" s="51" t="s">
        <v>718</v>
      </c>
    </row>
    <row r="1415" spans="1:181">
      <c r="A1415" s="51" t="s">
        <v>788</v>
      </c>
    </row>
    <row r="1416" spans="1:181">
      <c r="BD1416" s="51" t="s">
        <v>681</v>
      </c>
    </row>
    <row r="1417" spans="1:181">
      <c r="A1417" s="51" t="s">
        <v>789</v>
      </c>
      <c r="BD1417" s="52" t="s">
        <v>1317</v>
      </c>
    </row>
    <row r="1418" spans="1:181">
      <c r="A1418" s="52" t="s">
        <v>2463</v>
      </c>
    </row>
    <row r="1419" spans="1:181">
      <c r="BD1419" s="51" t="s">
        <v>683</v>
      </c>
    </row>
    <row r="1420" spans="1:181">
      <c r="A1420" s="51" t="s">
        <v>790</v>
      </c>
      <c r="BD1420" s="52" t="s">
        <v>690</v>
      </c>
    </row>
    <row r="1421" spans="1:181">
      <c r="A1421" s="52" t="s">
        <v>2464</v>
      </c>
    </row>
    <row r="1422" spans="1:181">
      <c r="BD1422" s="51" t="s">
        <v>685</v>
      </c>
    </row>
    <row r="1423" spans="1:181">
      <c r="A1423" s="51" t="s">
        <v>98</v>
      </c>
      <c r="BD1423" s="52" t="s">
        <v>691</v>
      </c>
    </row>
    <row r="1425" spans="1:56">
      <c r="BD1425" s="51" t="s">
        <v>687</v>
      </c>
    </row>
    <row r="1426" spans="1:56">
      <c r="BD1426" s="52">
        <v>51.2</v>
      </c>
    </row>
    <row r="1427" spans="1:56">
      <c r="A1427" s="51" t="s">
        <v>782</v>
      </c>
    </row>
    <row r="1428" spans="1:56">
      <c r="A1428" s="52" t="s">
        <v>794</v>
      </c>
      <c r="BD1428" s="51" t="s">
        <v>688</v>
      </c>
    </row>
    <row r="1429" spans="1:56">
      <c r="BD1429" s="52">
        <v>0</v>
      </c>
    </row>
    <row r="1430" spans="1:56">
      <c r="A1430" s="51" t="s">
        <v>784</v>
      </c>
    </row>
    <row r="1431" spans="1:56">
      <c r="A1431" s="52" t="s">
        <v>2465</v>
      </c>
      <c r="BD1431" s="51" t="s">
        <v>98</v>
      </c>
    </row>
    <row r="1433" spans="1:56">
      <c r="A1433" s="51" t="s">
        <v>786</v>
      </c>
    </row>
    <row r="1434" spans="1:56">
      <c r="A1434" s="52">
        <v>1</v>
      </c>
    </row>
    <row r="1435" spans="1:56">
      <c r="BD1435" s="51" t="s">
        <v>681</v>
      </c>
    </row>
    <row r="1436" spans="1:56">
      <c r="A1436" s="51" t="s">
        <v>787</v>
      </c>
      <c r="BD1436" s="52" t="s">
        <v>1317</v>
      </c>
    </row>
    <row r="1437" spans="1:56">
      <c r="A1437" s="52">
        <v>1</v>
      </c>
    </row>
    <row r="1438" spans="1:56">
      <c r="BD1438" s="51" t="s">
        <v>683</v>
      </c>
    </row>
    <row r="1439" spans="1:56">
      <c r="A1439" s="51" t="s">
        <v>788</v>
      </c>
      <c r="BD1439" s="52" t="s">
        <v>684</v>
      </c>
    </row>
    <row r="1440" spans="1:56">
      <c r="A1440" s="52">
        <v>1</v>
      </c>
      <c r="BD1440" s="52" t="s">
        <v>690</v>
      </c>
    </row>
    <row r="1441" spans="1:56">
      <c r="BD1441" s="52" t="s">
        <v>1332</v>
      </c>
    </row>
    <row r="1442" spans="1:56">
      <c r="A1442" s="51" t="s">
        <v>789</v>
      </c>
    </row>
    <row r="1443" spans="1:56">
      <c r="A1443" s="52" t="s">
        <v>2466</v>
      </c>
      <c r="BD1443" s="51" t="s">
        <v>685</v>
      </c>
    </row>
    <row r="1444" spans="1:56">
      <c r="BD1444" s="52" t="s">
        <v>691</v>
      </c>
    </row>
    <row r="1445" spans="1:56">
      <c r="A1445" s="51" t="s">
        <v>790</v>
      </c>
    </row>
    <row r="1446" spans="1:56">
      <c r="A1446" s="52" t="s">
        <v>2467</v>
      </c>
      <c r="BD1446" s="51" t="s">
        <v>687</v>
      </c>
    </row>
    <row r="1447" spans="1:56">
      <c r="BD1447" s="52">
        <v>729.26</v>
      </c>
    </row>
    <row r="1448" spans="1:56">
      <c r="A1448" s="51" t="s">
        <v>98</v>
      </c>
    </row>
    <row r="1449" spans="1:56">
      <c r="BD1449" s="51" t="s">
        <v>688</v>
      </c>
    </row>
    <row r="1450" spans="1:56">
      <c r="BD1450" s="52">
        <v>0</v>
      </c>
    </row>
    <row r="1452" spans="1:56">
      <c r="A1452" s="51" t="s">
        <v>782</v>
      </c>
      <c r="BD1452" s="51" t="s">
        <v>98</v>
      </c>
    </row>
    <row r="1453" spans="1:56">
      <c r="A1453" s="52" t="s">
        <v>794</v>
      </c>
      <c r="BD1453" s="52" t="s">
        <v>7367</v>
      </c>
    </row>
    <row r="1455" spans="1:56">
      <c r="A1455" s="51" t="s">
        <v>784</v>
      </c>
    </row>
    <row r="1456" spans="1:56">
      <c r="A1456" s="52" t="s">
        <v>2468</v>
      </c>
    </row>
    <row r="1457" spans="1:56">
      <c r="BD1457" s="51" t="s">
        <v>681</v>
      </c>
    </row>
    <row r="1458" spans="1:56">
      <c r="A1458" s="51" t="s">
        <v>786</v>
      </c>
      <c r="BD1458" s="52" t="s">
        <v>1317</v>
      </c>
    </row>
    <row r="1459" spans="1:56">
      <c r="A1459" s="52">
        <v>1</v>
      </c>
    </row>
    <row r="1460" spans="1:56">
      <c r="BD1460" s="51" t="s">
        <v>683</v>
      </c>
    </row>
    <row r="1461" spans="1:56">
      <c r="A1461" s="51" t="s">
        <v>787</v>
      </c>
      <c r="BD1461" s="52" t="s">
        <v>690</v>
      </c>
    </row>
    <row r="1462" spans="1:56">
      <c r="A1462" s="52">
        <v>1</v>
      </c>
    </row>
    <row r="1463" spans="1:56">
      <c r="BD1463" s="51" t="s">
        <v>685</v>
      </c>
    </row>
    <row r="1464" spans="1:56">
      <c r="A1464" s="51" t="s">
        <v>788</v>
      </c>
      <c r="BD1464" s="52" t="s">
        <v>1617</v>
      </c>
    </row>
    <row r="1465" spans="1:56">
      <c r="A1465" s="52">
        <v>1</v>
      </c>
    </row>
    <row r="1466" spans="1:56">
      <c r="BD1466" s="51" t="s">
        <v>687</v>
      </c>
    </row>
    <row r="1467" spans="1:56">
      <c r="A1467" s="51" t="s">
        <v>789</v>
      </c>
      <c r="BD1467" s="52">
        <v>4673.8900000000003</v>
      </c>
    </row>
    <row r="1468" spans="1:56">
      <c r="A1468" s="52" t="s">
        <v>2469</v>
      </c>
    </row>
    <row r="1469" spans="1:56">
      <c r="BD1469" s="51" t="s">
        <v>688</v>
      </c>
    </row>
    <row r="1470" spans="1:56">
      <c r="A1470" s="51" t="s">
        <v>790</v>
      </c>
      <c r="BD1470" s="52">
        <v>0</v>
      </c>
    </row>
    <row r="1471" spans="1:56">
      <c r="A1471" s="52" t="s">
        <v>2470</v>
      </c>
    </row>
    <row r="1472" spans="1:56">
      <c r="BD1472" s="51" t="s">
        <v>98</v>
      </c>
    </row>
    <row r="1473" spans="1:56">
      <c r="A1473" s="51" t="s">
        <v>98</v>
      </c>
      <c r="BD1473" s="52" t="s">
        <v>7368</v>
      </c>
    </row>
    <row r="1477" spans="1:56" ht="16.5">
      <c r="A1477" s="50" t="s">
        <v>798</v>
      </c>
      <c r="BD1477" s="51" t="s">
        <v>681</v>
      </c>
    </row>
    <row r="1478" spans="1:56">
      <c r="BD1478" s="52" t="s">
        <v>1317</v>
      </c>
    </row>
    <row r="1480" spans="1:56">
      <c r="A1480" s="51" t="s">
        <v>799</v>
      </c>
      <c r="BD1480" s="51" t="s">
        <v>683</v>
      </c>
    </row>
    <row r="1481" spans="1:56">
      <c r="BD1481" s="52" t="s">
        <v>690</v>
      </c>
    </row>
    <row r="1482" spans="1:56">
      <c r="A1482" s="51" t="s">
        <v>782</v>
      </c>
    </row>
    <row r="1483" spans="1:56">
      <c r="A1483" s="52" t="s">
        <v>1665</v>
      </c>
      <c r="BD1483" s="51" t="s">
        <v>685</v>
      </c>
    </row>
    <row r="1484" spans="1:56">
      <c r="BD1484" s="52" t="s">
        <v>691</v>
      </c>
    </row>
    <row r="1485" spans="1:56">
      <c r="A1485" s="51" t="s">
        <v>784</v>
      </c>
    </row>
    <row r="1486" spans="1:56">
      <c r="A1486" s="52" t="s">
        <v>1814</v>
      </c>
      <c r="BD1486" s="51" t="s">
        <v>687</v>
      </c>
    </row>
    <row r="1487" spans="1:56">
      <c r="BD1487" s="52">
        <v>5223.6499999999996</v>
      </c>
    </row>
    <row r="1488" spans="1:56">
      <c r="A1488" s="51" t="s">
        <v>802</v>
      </c>
    </row>
    <row r="1489" spans="1:56">
      <c r="A1489" s="52">
        <v>100</v>
      </c>
      <c r="BD1489" s="51" t="s">
        <v>688</v>
      </c>
    </row>
    <row r="1490" spans="1:56">
      <c r="BD1490" s="52">
        <v>0</v>
      </c>
    </row>
    <row r="1491" spans="1:56">
      <c r="A1491" s="51" t="s">
        <v>788</v>
      </c>
    </row>
    <row r="1492" spans="1:56">
      <c r="A1492" s="52">
        <v>27</v>
      </c>
      <c r="BD1492" s="51" t="s">
        <v>98</v>
      </c>
    </row>
    <row r="1493" spans="1:56">
      <c r="BD1493" s="52" t="s">
        <v>7369</v>
      </c>
    </row>
    <row r="1494" spans="1:56">
      <c r="A1494" s="51" t="s">
        <v>803</v>
      </c>
    </row>
    <row r="1495" spans="1:56">
      <c r="A1495" s="52" t="s">
        <v>2471</v>
      </c>
    </row>
    <row r="1497" spans="1:56">
      <c r="A1497" s="51" t="s">
        <v>790</v>
      </c>
      <c r="BD1497" s="51" t="s">
        <v>681</v>
      </c>
    </row>
    <row r="1498" spans="1:56">
      <c r="A1498" s="52" t="s">
        <v>2472</v>
      </c>
      <c r="BD1498" s="52" t="s">
        <v>689</v>
      </c>
    </row>
    <row r="1500" spans="1:56">
      <c r="BD1500" s="51" t="s">
        <v>683</v>
      </c>
    </row>
    <row r="1501" spans="1:56">
      <c r="BD1501" s="52" t="s">
        <v>684</v>
      </c>
    </row>
    <row r="1502" spans="1:56">
      <c r="A1502" s="51" t="s">
        <v>782</v>
      </c>
      <c r="BD1502" s="52" t="s">
        <v>1332</v>
      </c>
    </row>
    <row r="1503" spans="1:56">
      <c r="A1503" s="52" t="s">
        <v>1665</v>
      </c>
    </row>
    <row r="1504" spans="1:56">
      <c r="BD1504" s="51" t="s">
        <v>685</v>
      </c>
    </row>
    <row r="1505" spans="1:56">
      <c r="A1505" s="51" t="s">
        <v>784</v>
      </c>
      <c r="BD1505" s="52" t="s">
        <v>691</v>
      </c>
    </row>
    <row r="1506" spans="1:56">
      <c r="A1506" s="52" t="s">
        <v>1666</v>
      </c>
    </row>
    <row r="1507" spans="1:56">
      <c r="BD1507" s="51" t="s">
        <v>687</v>
      </c>
    </row>
    <row r="1508" spans="1:56">
      <c r="A1508" s="51" t="s">
        <v>802</v>
      </c>
      <c r="BD1508" s="52">
        <v>6715.56</v>
      </c>
    </row>
    <row r="1509" spans="1:56">
      <c r="A1509" s="52">
        <v>100</v>
      </c>
    </row>
    <row r="1510" spans="1:56">
      <c r="BD1510" s="51" t="s">
        <v>688</v>
      </c>
    </row>
    <row r="1511" spans="1:56">
      <c r="A1511" s="51" t="s">
        <v>788</v>
      </c>
      <c r="BD1511" s="52">
        <v>0.79800000000000004</v>
      </c>
    </row>
    <row r="1512" spans="1:56">
      <c r="A1512" s="52">
        <v>27</v>
      </c>
    </row>
    <row r="1513" spans="1:56">
      <c r="BD1513" s="51" t="s">
        <v>98</v>
      </c>
    </row>
    <row r="1514" spans="1:56">
      <c r="A1514" s="51" t="s">
        <v>803</v>
      </c>
      <c r="BD1514" s="52" t="s">
        <v>1407</v>
      </c>
    </row>
    <row r="1515" spans="1:56">
      <c r="A1515" s="52" t="s">
        <v>2473</v>
      </c>
    </row>
    <row r="1517" spans="1:56">
      <c r="A1517" s="51" t="s">
        <v>790</v>
      </c>
    </row>
    <row r="1518" spans="1:56">
      <c r="A1518" s="52" t="s">
        <v>2474</v>
      </c>
      <c r="BD1518" s="51" t="s">
        <v>681</v>
      </c>
    </row>
    <row r="1519" spans="1:56">
      <c r="BD1519" s="52" t="s">
        <v>1317</v>
      </c>
    </row>
    <row r="1521" spans="1:56">
      <c r="BD1521" s="51" t="s">
        <v>683</v>
      </c>
    </row>
    <row r="1522" spans="1:56" ht="16.5">
      <c r="A1522" s="50" t="s">
        <v>804</v>
      </c>
      <c r="BD1522" s="52" t="s">
        <v>690</v>
      </c>
    </row>
    <row r="1524" spans="1:56">
      <c r="BD1524" s="51" t="s">
        <v>685</v>
      </c>
    </row>
    <row r="1525" spans="1:56">
      <c r="A1525" s="51" t="s">
        <v>805</v>
      </c>
      <c r="BD1525" s="52" t="s">
        <v>691</v>
      </c>
    </row>
    <row r="1526" spans="1:56">
      <c r="A1526" s="52" t="s">
        <v>2475</v>
      </c>
    </row>
    <row r="1527" spans="1:56">
      <c r="A1527" s="68"/>
      <c r="BD1527" s="51" t="s">
        <v>687</v>
      </c>
    </row>
    <row r="1528" spans="1:56">
      <c r="A1528" s="52" t="s">
        <v>2476</v>
      </c>
      <c r="BD1528" s="52">
        <v>475.59</v>
      </c>
    </row>
    <row r="1529" spans="1:56">
      <c r="A1529" s="82" t="s">
        <v>2477</v>
      </c>
    </row>
    <row r="1530" spans="1:56">
      <c r="A1530" s="82" t="s">
        <v>2478</v>
      </c>
      <c r="BD1530" s="51" t="s">
        <v>688</v>
      </c>
    </row>
    <row r="1531" spans="1:56">
      <c r="A1531" s="82" t="s">
        <v>2479</v>
      </c>
      <c r="BD1531" s="52">
        <v>0</v>
      </c>
    </row>
    <row r="1532" spans="1:56">
      <c r="A1532" s="82" t="s">
        <v>2480</v>
      </c>
    </row>
    <row r="1533" spans="1:56">
      <c r="A1533" s="82" t="s">
        <v>2481</v>
      </c>
      <c r="BD1533" s="51" t="s">
        <v>98</v>
      </c>
    </row>
    <row r="1534" spans="1:56">
      <c r="A1534" s="82" t="s">
        <v>2482</v>
      </c>
      <c r="BD1534" s="52" t="s">
        <v>7370</v>
      </c>
    </row>
    <row r="1535" spans="1:56">
      <c r="A1535" s="52" t="s">
        <v>2483</v>
      </c>
    </row>
    <row r="1536" spans="1:56">
      <c r="A1536" s="82" t="s">
        <v>2484</v>
      </c>
    </row>
    <row r="1537" spans="1:56">
      <c r="A1537" s="82" t="s">
        <v>2485</v>
      </c>
    </row>
    <row r="1538" spans="1:56" ht="16.5">
      <c r="A1538" s="82" t="s">
        <v>2486</v>
      </c>
      <c r="BD1538" s="50" t="s">
        <v>695</v>
      </c>
    </row>
    <row r="1539" spans="1:56">
      <c r="A1539" s="82" t="s">
        <v>2487</v>
      </c>
    </row>
    <row r="1540" spans="1:56">
      <c r="A1540" s="82" t="s">
        <v>2488</v>
      </c>
    </row>
    <row r="1541" spans="1:56" ht="16.5">
      <c r="A1541" s="52" t="s">
        <v>2489</v>
      </c>
      <c r="BD1541" s="50" t="s">
        <v>696</v>
      </c>
    </row>
    <row r="1542" spans="1:56">
      <c r="A1542" s="68"/>
    </row>
    <row r="1543" spans="1:56">
      <c r="A1543" s="52" t="s">
        <v>2490</v>
      </c>
    </row>
    <row r="1544" spans="1:56">
      <c r="A1544" s="68"/>
      <c r="BD1544" s="51" t="s">
        <v>697</v>
      </c>
    </row>
    <row r="1545" spans="1:56">
      <c r="A1545" s="52" t="s">
        <v>2491</v>
      </c>
    </row>
    <row r="1546" spans="1:56">
      <c r="BD1546" s="51" t="s">
        <v>1012</v>
      </c>
    </row>
    <row r="1547" spans="1:56" ht="16.5">
      <c r="A1547" s="50" t="s">
        <v>806</v>
      </c>
      <c r="BD1547" s="52" t="s">
        <v>7371</v>
      </c>
    </row>
    <row r="1549" spans="1:56">
      <c r="BD1549" s="51" t="s">
        <v>2066</v>
      </c>
    </row>
    <row r="1550" spans="1:56">
      <c r="A1550" s="51" t="s">
        <v>807</v>
      </c>
      <c r="BD1550" s="52">
        <v>272540</v>
      </c>
    </row>
    <row r="1551" spans="1:56">
      <c r="A1551" s="52" t="s">
        <v>808</v>
      </c>
    </row>
    <row r="1552" spans="1:56">
      <c r="A1552" s="52" t="s">
        <v>809</v>
      </c>
      <c r="BD1552" s="51" t="s">
        <v>2067</v>
      </c>
    </row>
    <row r="1553" spans="1:56">
      <c r="A1553" s="52" t="s">
        <v>2492</v>
      </c>
      <c r="BD1553" s="52" t="s">
        <v>3375</v>
      </c>
    </row>
    <row r="1555" spans="1:56" ht="16.5">
      <c r="A1555" s="50" t="s">
        <v>810</v>
      </c>
      <c r="BD1555" s="51" t="s">
        <v>2069</v>
      </c>
    </row>
    <row r="1556" spans="1:56">
      <c r="BD1556" s="52" t="s">
        <v>7372</v>
      </c>
    </row>
    <row r="1558" spans="1:56" ht="15" thickBot="1">
      <c r="A1558" s="51" t="s">
        <v>811</v>
      </c>
      <c r="BD1558" s="51" t="s">
        <v>183</v>
      </c>
    </row>
    <row r="1559" spans="1:56" ht="35" thickBot="1">
      <c r="A1559" s="69" t="s">
        <v>812</v>
      </c>
      <c r="B1559" s="69" t="s">
        <v>813</v>
      </c>
      <c r="C1559" s="69" t="s">
        <v>784</v>
      </c>
      <c r="D1559" s="69" t="s">
        <v>814</v>
      </c>
      <c r="BD1559" s="52">
        <v>6</v>
      </c>
    </row>
    <row r="1560" spans="1:56" ht="409.6" thickBot="1">
      <c r="A1560" s="70" t="s">
        <v>2493</v>
      </c>
      <c r="B1560" s="70" t="s">
        <v>816</v>
      </c>
      <c r="C1560" s="70" t="s">
        <v>2494</v>
      </c>
      <c r="D1560" s="70" t="s">
        <v>2495</v>
      </c>
    </row>
    <row r="1561" spans="1:56" ht="208.5" thickBot="1">
      <c r="A1561" s="71" t="s">
        <v>2496</v>
      </c>
      <c r="B1561" s="71" t="s">
        <v>816</v>
      </c>
      <c r="C1561" s="71" t="s">
        <v>2497</v>
      </c>
      <c r="D1561" s="71" t="s">
        <v>2498</v>
      </c>
      <c r="BD1561" s="51" t="s">
        <v>184</v>
      </c>
    </row>
    <row r="1562" spans="1:56" ht="248.5" thickBot="1">
      <c r="A1562" s="70" t="s">
        <v>815</v>
      </c>
      <c r="B1562" s="70" t="s">
        <v>817</v>
      </c>
      <c r="C1562" s="70" t="s">
        <v>2499</v>
      </c>
      <c r="D1562" s="70" t="s">
        <v>2500</v>
      </c>
      <c r="BD1562" s="52" t="s">
        <v>185</v>
      </c>
    </row>
    <row r="1563" spans="1:56" ht="296.5" thickBot="1">
      <c r="A1563" s="71" t="s">
        <v>815</v>
      </c>
      <c r="B1563" s="71" t="s">
        <v>816</v>
      </c>
      <c r="C1563" s="71" t="s">
        <v>2501</v>
      </c>
      <c r="D1563" s="71" t="s">
        <v>2502</v>
      </c>
    </row>
    <row r="1564" spans="1:56" ht="168.5" thickBot="1">
      <c r="A1564" s="70" t="s">
        <v>815</v>
      </c>
      <c r="B1564" s="70" t="s">
        <v>817</v>
      </c>
      <c r="C1564" s="70" t="s">
        <v>2503</v>
      </c>
      <c r="D1564" s="70" t="s">
        <v>2504</v>
      </c>
      <c r="BD1564" s="51" t="s">
        <v>732</v>
      </c>
    </row>
    <row r="1565" spans="1:56" ht="400.5" thickBot="1">
      <c r="A1565" s="71" t="s">
        <v>815</v>
      </c>
      <c r="B1565" s="71" t="s">
        <v>816</v>
      </c>
      <c r="C1565" s="71" t="s">
        <v>2505</v>
      </c>
      <c r="D1565" s="71" t="s">
        <v>2506</v>
      </c>
      <c r="BD1565" s="52" t="s">
        <v>7373</v>
      </c>
    </row>
    <row r="1566" spans="1:56" ht="136.5" thickBot="1">
      <c r="A1566" s="70" t="s">
        <v>2507</v>
      </c>
      <c r="B1566" s="70" t="s">
        <v>817</v>
      </c>
      <c r="C1566" s="70" t="s">
        <v>2508</v>
      </c>
      <c r="D1566" s="70" t="s">
        <v>2509</v>
      </c>
    </row>
    <row r="1567" spans="1:56" ht="208.5" thickBot="1">
      <c r="A1567" s="71" t="s">
        <v>815</v>
      </c>
      <c r="B1567" s="71" t="s">
        <v>2510</v>
      </c>
      <c r="C1567" s="71" t="s">
        <v>2511</v>
      </c>
      <c r="D1567" s="71" t="s">
        <v>2512</v>
      </c>
    </row>
    <row r="1568" spans="1:56" ht="272.5" thickBot="1">
      <c r="A1568" s="70" t="s">
        <v>2513</v>
      </c>
      <c r="B1568" s="70" t="s">
        <v>816</v>
      </c>
      <c r="C1568" s="70" t="s">
        <v>2514</v>
      </c>
      <c r="D1568" s="70" t="s">
        <v>2515</v>
      </c>
    </row>
    <row r="1569" spans="1:56" ht="296.5" thickBot="1">
      <c r="A1569" s="71" t="s">
        <v>815</v>
      </c>
      <c r="B1569" s="71" t="s">
        <v>816</v>
      </c>
      <c r="C1569" s="71" t="s">
        <v>2516</v>
      </c>
      <c r="D1569" s="71" t="s">
        <v>2517</v>
      </c>
      <c r="BD1569" s="51" t="s">
        <v>1012</v>
      </c>
    </row>
    <row r="1570" spans="1:56" ht="200.5" thickBot="1">
      <c r="A1570" s="70" t="s">
        <v>815</v>
      </c>
      <c r="B1570" s="70" t="s">
        <v>816</v>
      </c>
      <c r="C1570" s="70" t="s">
        <v>2518</v>
      </c>
      <c r="D1570" s="70" t="s">
        <v>2519</v>
      </c>
      <c r="BD1570" s="52" t="s">
        <v>7374</v>
      </c>
    </row>
    <row r="1571" spans="1:56" ht="136.5" thickBot="1">
      <c r="A1571" s="71" t="s">
        <v>815</v>
      </c>
      <c r="B1571" s="71" t="s">
        <v>816</v>
      </c>
      <c r="C1571" s="71" t="s">
        <v>2520</v>
      </c>
      <c r="D1571" s="71" t="s">
        <v>2521</v>
      </c>
    </row>
    <row r="1572" spans="1:56" ht="184.5" thickBot="1">
      <c r="A1572" s="70" t="s">
        <v>815</v>
      </c>
      <c r="B1572" s="70" t="s">
        <v>816</v>
      </c>
      <c r="C1572" s="70" t="s">
        <v>2522</v>
      </c>
      <c r="D1572" s="70" t="s">
        <v>2523</v>
      </c>
      <c r="BD1572" s="51" t="s">
        <v>2066</v>
      </c>
    </row>
    <row r="1573" spans="1:56" ht="16.5">
      <c r="A1573" s="50" t="s">
        <v>818</v>
      </c>
      <c r="BD1573" s="52">
        <v>2628</v>
      </c>
    </row>
    <row r="1575" spans="1:56">
      <c r="BD1575" s="51" t="s">
        <v>2067</v>
      </c>
    </row>
    <row r="1576" spans="1:56">
      <c r="A1576" s="51" t="s">
        <v>819</v>
      </c>
      <c r="BD1576" s="52" t="s">
        <v>7375</v>
      </c>
    </row>
    <row r="1577" spans="1:56">
      <c r="A1577" s="52" t="s">
        <v>132</v>
      </c>
    </row>
    <row r="1578" spans="1:56">
      <c r="BD1578" s="51" t="s">
        <v>2069</v>
      </c>
    </row>
    <row r="1579" spans="1:56" ht="16.5">
      <c r="A1579" s="50" t="s">
        <v>820</v>
      </c>
      <c r="BD1579" s="52" t="s">
        <v>7376</v>
      </c>
    </row>
    <row r="1581" spans="1:56">
      <c r="BD1581" s="51" t="s">
        <v>183</v>
      </c>
    </row>
    <row r="1582" spans="1:56">
      <c r="A1582" s="51" t="s">
        <v>821</v>
      </c>
      <c r="BD1582" s="52">
        <v>15</v>
      </c>
    </row>
    <row r="1584" spans="1:56">
      <c r="A1584" s="51" t="s">
        <v>822</v>
      </c>
      <c r="BD1584" s="51" t="s">
        <v>184</v>
      </c>
    </row>
    <row r="1585" spans="1:56">
      <c r="A1585" s="52" t="s">
        <v>2524</v>
      </c>
      <c r="BD1585" s="52" t="s">
        <v>185</v>
      </c>
    </row>
    <row r="1587" spans="1:56">
      <c r="A1587" s="51" t="s">
        <v>823</v>
      </c>
      <c r="BD1587" s="51" t="s">
        <v>732</v>
      </c>
    </row>
    <row r="1588" spans="1:56">
      <c r="A1588" s="52" t="s">
        <v>824</v>
      </c>
      <c r="BD1588" s="52" t="s">
        <v>7377</v>
      </c>
    </row>
    <row r="1590" spans="1:56">
      <c r="A1590" s="51" t="s">
        <v>825</v>
      </c>
    </row>
    <row r="1591" spans="1:56">
      <c r="A1591" s="52" t="s">
        <v>2525</v>
      </c>
    </row>
    <row r="1592" spans="1:56">
      <c r="BD1592" s="51" t="s">
        <v>1012</v>
      </c>
    </row>
    <row r="1593" spans="1:56">
      <c r="A1593" s="51" t="s">
        <v>826</v>
      </c>
      <c r="BD1593" s="52" t="s">
        <v>7378</v>
      </c>
    </row>
    <row r="1594" spans="1:56">
      <c r="A1594" s="52" t="s">
        <v>2526</v>
      </c>
    </row>
    <row r="1595" spans="1:56">
      <c r="BD1595" s="51" t="s">
        <v>2066</v>
      </c>
    </row>
    <row r="1596" spans="1:56">
      <c r="BD1596" s="52">
        <v>1137</v>
      </c>
    </row>
    <row r="1598" spans="1:56">
      <c r="A1598" s="51" t="s">
        <v>822</v>
      </c>
      <c r="BD1598" s="51" t="s">
        <v>2067</v>
      </c>
    </row>
    <row r="1599" spans="1:56">
      <c r="A1599" s="52" t="s">
        <v>1379</v>
      </c>
      <c r="BD1599" s="52" t="s">
        <v>5635</v>
      </c>
    </row>
    <row r="1601" spans="1:56">
      <c r="A1601" s="51" t="s">
        <v>823</v>
      </c>
      <c r="BD1601" s="51" t="s">
        <v>2069</v>
      </c>
    </row>
    <row r="1602" spans="1:56">
      <c r="A1602" s="52" t="s">
        <v>824</v>
      </c>
      <c r="BD1602" s="52" t="s">
        <v>7376</v>
      </c>
    </row>
    <row r="1604" spans="1:56">
      <c r="A1604" s="51" t="s">
        <v>825</v>
      </c>
      <c r="BD1604" s="51" t="s">
        <v>183</v>
      </c>
    </row>
    <row r="1605" spans="1:56">
      <c r="A1605" s="52" t="s">
        <v>2527</v>
      </c>
      <c r="BD1605" s="52">
        <v>21</v>
      </c>
    </row>
    <row r="1607" spans="1:56">
      <c r="A1607" s="51" t="s">
        <v>826</v>
      </c>
      <c r="BD1607" s="51" t="s">
        <v>184</v>
      </c>
    </row>
    <row r="1608" spans="1:56">
      <c r="A1608" s="52" t="s">
        <v>2528</v>
      </c>
      <c r="BD1608" s="52" t="s">
        <v>185</v>
      </c>
    </row>
    <row r="1610" spans="1:56">
      <c r="BD1610" s="51" t="s">
        <v>732</v>
      </c>
    </row>
    <row r="1611" spans="1:56">
      <c r="BD1611" s="52" t="s">
        <v>7377</v>
      </c>
    </row>
    <row r="1612" spans="1:56">
      <c r="A1612" s="51" t="s">
        <v>822</v>
      </c>
    </row>
    <row r="1613" spans="1:56">
      <c r="A1613" s="52" t="s">
        <v>2529</v>
      </c>
    </row>
    <row r="1615" spans="1:56">
      <c r="A1615" s="51" t="s">
        <v>823</v>
      </c>
      <c r="BD1615" s="51" t="s">
        <v>1012</v>
      </c>
    </row>
    <row r="1616" spans="1:56">
      <c r="A1616" s="52" t="s">
        <v>824</v>
      </c>
      <c r="BD1616" s="52" t="s">
        <v>7379</v>
      </c>
    </row>
    <row r="1618" spans="1:56">
      <c r="A1618" s="51" t="s">
        <v>825</v>
      </c>
      <c r="BD1618" s="51" t="s">
        <v>2066</v>
      </c>
    </row>
    <row r="1619" spans="1:56">
      <c r="A1619" s="52" t="s">
        <v>2530</v>
      </c>
      <c r="BD1619" s="52">
        <v>400</v>
      </c>
    </row>
    <row r="1621" spans="1:56">
      <c r="A1621" s="51" t="s">
        <v>826</v>
      </c>
      <c r="BD1621" s="51" t="s">
        <v>2067</v>
      </c>
    </row>
    <row r="1622" spans="1:56">
      <c r="A1622" s="52" t="s">
        <v>2531</v>
      </c>
      <c r="BD1622" s="52" t="s">
        <v>5635</v>
      </c>
    </row>
    <row r="1624" spans="1:56">
      <c r="BD1624" s="51" t="s">
        <v>2069</v>
      </c>
    </row>
    <row r="1626" spans="1:56">
      <c r="A1626" s="51" t="s">
        <v>822</v>
      </c>
      <c r="BD1626" s="51" t="s">
        <v>183</v>
      </c>
    </row>
    <row r="1627" spans="1:56">
      <c r="A1627" s="52" t="s">
        <v>2532</v>
      </c>
      <c r="BD1627" s="52">
        <v>30</v>
      </c>
    </row>
    <row r="1629" spans="1:56">
      <c r="A1629" s="51" t="s">
        <v>823</v>
      </c>
      <c r="BD1629" s="51" t="s">
        <v>184</v>
      </c>
    </row>
    <row r="1630" spans="1:56">
      <c r="A1630" s="52" t="s">
        <v>824</v>
      </c>
      <c r="BD1630" s="52" t="s">
        <v>185</v>
      </c>
    </row>
    <row r="1632" spans="1:56">
      <c r="A1632" s="51" t="s">
        <v>825</v>
      </c>
      <c r="BD1632" s="51" t="s">
        <v>732</v>
      </c>
    </row>
    <row r="1633" spans="1:56">
      <c r="A1633" s="52" t="s">
        <v>2533</v>
      </c>
      <c r="BD1633" s="52" t="s">
        <v>7377</v>
      </c>
    </row>
    <row r="1635" spans="1:56">
      <c r="A1635" s="51" t="s">
        <v>826</v>
      </c>
    </row>
    <row r="1636" spans="1:56">
      <c r="A1636" s="52" t="s">
        <v>2534</v>
      </c>
    </row>
    <row r="1637" spans="1:56">
      <c r="BD1637" s="51" t="s">
        <v>1012</v>
      </c>
    </row>
    <row r="1638" spans="1:56">
      <c r="BD1638" s="52" t="s">
        <v>7380</v>
      </c>
    </row>
    <row r="1640" spans="1:56">
      <c r="A1640" s="51" t="s">
        <v>822</v>
      </c>
      <c r="BD1640" s="51" t="s">
        <v>2066</v>
      </c>
    </row>
    <row r="1641" spans="1:56">
      <c r="A1641" s="52" t="s">
        <v>2138</v>
      </c>
      <c r="BD1641" s="52">
        <v>376847</v>
      </c>
    </row>
    <row r="1643" spans="1:56">
      <c r="A1643" s="51" t="s">
        <v>823</v>
      </c>
      <c r="BD1643" s="51" t="s">
        <v>2067</v>
      </c>
    </row>
    <row r="1644" spans="1:56">
      <c r="A1644" s="52" t="s">
        <v>824</v>
      </c>
      <c r="BD1644" s="52" t="s">
        <v>3375</v>
      </c>
    </row>
    <row r="1646" spans="1:56">
      <c r="A1646" s="51" t="s">
        <v>825</v>
      </c>
      <c r="BD1646" s="51" t="s">
        <v>2069</v>
      </c>
    </row>
    <row r="1647" spans="1:56">
      <c r="A1647" s="52" t="s">
        <v>2535</v>
      </c>
      <c r="BD1647" s="52" t="s">
        <v>7381</v>
      </c>
    </row>
    <row r="1649" spans="1:56">
      <c r="A1649" s="51" t="s">
        <v>826</v>
      </c>
      <c r="BD1649" s="51" t="s">
        <v>183</v>
      </c>
    </row>
    <row r="1650" spans="1:56">
      <c r="A1650" s="52" t="s">
        <v>2536</v>
      </c>
      <c r="BD1650" s="52">
        <v>12</v>
      </c>
    </row>
    <row r="1652" spans="1:56">
      <c r="BD1652" s="51" t="s">
        <v>184</v>
      </c>
    </row>
    <row r="1653" spans="1:56">
      <c r="BD1653" s="52" t="s">
        <v>185</v>
      </c>
    </row>
    <row r="1654" spans="1:56">
      <c r="A1654" s="51" t="s">
        <v>822</v>
      </c>
    </row>
    <row r="1655" spans="1:56">
      <c r="A1655" s="52" t="s">
        <v>2537</v>
      </c>
      <c r="BD1655" s="51" t="s">
        <v>732</v>
      </c>
    </row>
    <row r="1657" spans="1:56">
      <c r="A1657" s="51" t="s">
        <v>823</v>
      </c>
    </row>
    <row r="1658" spans="1:56">
      <c r="A1658" s="52" t="s">
        <v>824</v>
      </c>
    </row>
    <row r="1659" spans="1:56">
      <c r="BD1659" s="51" t="s">
        <v>1012</v>
      </c>
    </row>
    <row r="1660" spans="1:56">
      <c r="A1660" s="51" t="s">
        <v>825</v>
      </c>
      <c r="BD1660" s="52" t="s">
        <v>7382</v>
      </c>
    </row>
    <row r="1661" spans="1:56">
      <c r="A1661" s="52" t="s">
        <v>2538</v>
      </c>
    </row>
    <row r="1662" spans="1:56">
      <c r="BD1662" s="51" t="s">
        <v>2066</v>
      </c>
    </row>
    <row r="1663" spans="1:56">
      <c r="A1663" s="51" t="s">
        <v>826</v>
      </c>
      <c r="BD1663" s="52">
        <v>153377</v>
      </c>
    </row>
    <row r="1664" spans="1:56">
      <c r="A1664" s="52" t="s">
        <v>2539</v>
      </c>
    </row>
    <row r="1665" spans="1:56">
      <c r="BD1665" s="51" t="s">
        <v>2067</v>
      </c>
    </row>
    <row r="1666" spans="1:56">
      <c r="BD1666" s="52" t="s">
        <v>5635</v>
      </c>
    </row>
    <row r="1668" spans="1:56">
      <c r="A1668" s="51" t="s">
        <v>822</v>
      </c>
      <c r="BD1668" s="51" t="s">
        <v>2069</v>
      </c>
    </row>
    <row r="1669" spans="1:56">
      <c r="A1669" s="52" t="s">
        <v>2135</v>
      </c>
      <c r="BD1669" s="52" t="s">
        <v>7383</v>
      </c>
    </row>
    <row r="1671" spans="1:56">
      <c r="A1671" s="51" t="s">
        <v>823</v>
      </c>
      <c r="BD1671" s="51" t="s">
        <v>183</v>
      </c>
    </row>
    <row r="1672" spans="1:56">
      <c r="A1672" s="52" t="s">
        <v>824</v>
      </c>
      <c r="BD1672" s="52">
        <v>15</v>
      </c>
    </row>
    <row r="1674" spans="1:56">
      <c r="A1674" s="51" t="s">
        <v>825</v>
      </c>
      <c r="BD1674" s="51" t="s">
        <v>184</v>
      </c>
    </row>
    <row r="1675" spans="1:56">
      <c r="A1675" s="52" t="s">
        <v>2540</v>
      </c>
      <c r="BD1675" s="52" t="s">
        <v>185</v>
      </c>
    </row>
    <row r="1677" spans="1:56">
      <c r="A1677" s="51" t="s">
        <v>826</v>
      </c>
      <c r="BD1677" s="51" t="s">
        <v>732</v>
      </c>
    </row>
    <row r="1678" spans="1:56">
      <c r="A1678" s="52" t="s">
        <v>2541</v>
      </c>
      <c r="BD1678" s="52" t="s">
        <v>7384</v>
      </c>
    </row>
    <row r="1682" spans="1:56">
      <c r="A1682" s="51" t="s">
        <v>822</v>
      </c>
      <c r="BD1682" s="51" t="s">
        <v>1012</v>
      </c>
    </row>
    <row r="1683" spans="1:56">
      <c r="A1683" s="52" t="s">
        <v>2542</v>
      </c>
      <c r="BD1683" s="52" t="s">
        <v>7385</v>
      </c>
    </row>
    <row r="1685" spans="1:56">
      <c r="A1685" s="51" t="s">
        <v>823</v>
      </c>
      <c r="BD1685" s="51" t="s">
        <v>2066</v>
      </c>
    </row>
    <row r="1686" spans="1:56">
      <c r="A1686" s="52" t="s">
        <v>824</v>
      </c>
      <c r="BD1686" s="52">
        <v>315428</v>
      </c>
    </row>
    <row r="1688" spans="1:56">
      <c r="A1688" s="51" t="s">
        <v>825</v>
      </c>
      <c r="BD1688" s="51" t="s">
        <v>2067</v>
      </c>
    </row>
    <row r="1689" spans="1:56">
      <c r="A1689" s="52" t="s">
        <v>2543</v>
      </c>
      <c r="BD1689" s="52" t="s">
        <v>5635</v>
      </c>
    </row>
    <row r="1691" spans="1:56">
      <c r="A1691" s="51" t="s">
        <v>826</v>
      </c>
      <c r="BD1691" s="51" t="s">
        <v>2069</v>
      </c>
    </row>
    <row r="1692" spans="1:56">
      <c r="A1692" s="52" t="s">
        <v>2544</v>
      </c>
      <c r="BD1692" s="52" t="s">
        <v>7386</v>
      </c>
    </row>
    <row r="1694" spans="1:56">
      <c r="BD1694" s="51" t="s">
        <v>183</v>
      </c>
    </row>
    <row r="1695" spans="1:56">
      <c r="BD1695" s="52">
        <v>2</v>
      </c>
    </row>
    <row r="1696" spans="1:56">
      <c r="A1696" s="51" t="s">
        <v>822</v>
      </c>
    </row>
    <row r="1697" spans="1:56">
      <c r="A1697" s="52" t="s">
        <v>2545</v>
      </c>
      <c r="BD1697" s="51" t="s">
        <v>184</v>
      </c>
    </row>
    <row r="1698" spans="1:56">
      <c r="BD1698" s="52" t="s">
        <v>236</v>
      </c>
    </row>
    <row r="1699" spans="1:56">
      <c r="A1699" s="51" t="s">
        <v>823</v>
      </c>
    </row>
    <row r="1700" spans="1:56">
      <c r="A1700" s="52" t="s">
        <v>824</v>
      </c>
      <c r="BD1700" s="51" t="s">
        <v>732</v>
      </c>
    </row>
    <row r="1701" spans="1:56">
      <c r="BD1701" s="52" t="s">
        <v>7387</v>
      </c>
    </row>
    <row r="1702" spans="1:56">
      <c r="A1702" s="51" t="s">
        <v>825</v>
      </c>
    </row>
    <row r="1703" spans="1:56">
      <c r="A1703" s="52" t="s">
        <v>2546</v>
      </c>
    </row>
    <row r="1705" spans="1:56">
      <c r="A1705" s="51" t="s">
        <v>826</v>
      </c>
      <c r="BD1705" s="51" t="s">
        <v>1012</v>
      </c>
    </row>
    <row r="1706" spans="1:56">
      <c r="A1706" s="52" t="s">
        <v>2547</v>
      </c>
      <c r="BD1706" s="52" t="s">
        <v>7388</v>
      </c>
    </row>
    <row r="1708" spans="1:56">
      <c r="BD1708" s="51" t="s">
        <v>2066</v>
      </c>
    </row>
    <row r="1709" spans="1:56">
      <c r="BD1709" s="52">
        <v>203845</v>
      </c>
    </row>
    <row r="1710" spans="1:56">
      <c r="A1710" s="51" t="s">
        <v>822</v>
      </c>
    </row>
    <row r="1711" spans="1:56">
      <c r="A1711" s="52" t="s">
        <v>2548</v>
      </c>
      <c r="BD1711" s="51" t="s">
        <v>2067</v>
      </c>
    </row>
    <row r="1712" spans="1:56">
      <c r="BD1712" s="52" t="s">
        <v>5635</v>
      </c>
    </row>
    <row r="1713" spans="1:56">
      <c r="A1713" s="51" t="s">
        <v>823</v>
      </c>
    </row>
    <row r="1714" spans="1:56">
      <c r="A1714" s="52" t="s">
        <v>824</v>
      </c>
      <c r="BD1714" s="51" t="s">
        <v>2069</v>
      </c>
    </row>
    <row r="1715" spans="1:56">
      <c r="BD1715" s="52" t="s">
        <v>7386</v>
      </c>
    </row>
    <row r="1716" spans="1:56">
      <c r="A1716" s="51" t="s">
        <v>825</v>
      </c>
    </row>
    <row r="1717" spans="1:56">
      <c r="A1717" s="52" t="s">
        <v>2549</v>
      </c>
      <c r="BD1717" s="51" t="s">
        <v>183</v>
      </c>
    </row>
    <row r="1718" spans="1:56">
      <c r="BD1718" s="52">
        <v>10</v>
      </c>
    </row>
    <row r="1719" spans="1:56">
      <c r="A1719" s="51" t="s">
        <v>826</v>
      </c>
    </row>
    <row r="1720" spans="1:56">
      <c r="A1720" s="52" t="s">
        <v>2550</v>
      </c>
      <c r="BD1720" s="51" t="s">
        <v>184</v>
      </c>
    </row>
    <row r="1721" spans="1:56">
      <c r="BD1721" s="52" t="s">
        <v>236</v>
      </c>
    </row>
    <row r="1723" spans="1:56">
      <c r="BD1723" s="51" t="s">
        <v>732</v>
      </c>
    </row>
    <row r="1724" spans="1:56">
      <c r="A1724" s="51" t="s">
        <v>822</v>
      </c>
      <c r="BD1724" s="52" t="s">
        <v>7389</v>
      </c>
    </row>
    <row r="1725" spans="1:56">
      <c r="A1725" s="52" t="s">
        <v>2551</v>
      </c>
    </row>
    <row r="1727" spans="1:56">
      <c r="A1727" s="51" t="s">
        <v>823</v>
      </c>
    </row>
    <row r="1728" spans="1:56">
      <c r="A1728" s="52" t="s">
        <v>824</v>
      </c>
      <c r="BD1728" s="51" t="s">
        <v>1012</v>
      </c>
    </row>
    <row r="1729" spans="1:56">
      <c r="BD1729" s="52" t="s">
        <v>7390</v>
      </c>
    </row>
    <row r="1730" spans="1:56">
      <c r="A1730" s="51" t="s">
        <v>825</v>
      </c>
    </row>
    <row r="1731" spans="1:56">
      <c r="A1731" s="52" t="s">
        <v>2552</v>
      </c>
      <c r="BD1731" s="51" t="s">
        <v>2066</v>
      </c>
    </row>
    <row r="1732" spans="1:56">
      <c r="BD1732" s="52">
        <v>36316</v>
      </c>
    </row>
    <row r="1733" spans="1:56">
      <c r="A1733" s="51" t="s">
        <v>826</v>
      </c>
    </row>
    <row r="1734" spans="1:56">
      <c r="A1734" s="52" t="s">
        <v>2553</v>
      </c>
      <c r="BD1734" s="51" t="s">
        <v>2067</v>
      </c>
    </row>
    <row r="1735" spans="1:56">
      <c r="BD1735" s="52" t="s">
        <v>5635</v>
      </c>
    </row>
    <row r="1737" spans="1:56">
      <c r="BD1737" s="51" t="s">
        <v>2069</v>
      </c>
    </row>
    <row r="1738" spans="1:56">
      <c r="A1738" s="51" t="s">
        <v>822</v>
      </c>
      <c r="BD1738" s="52" t="s">
        <v>7386</v>
      </c>
    </row>
    <row r="1739" spans="1:56">
      <c r="A1739" s="52" t="s">
        <v>2554</v>
      </c>
    </row>
    <row r="1740" spans="1:56">
      <c r="BD1740" s="51" t="s">
        <v>183</v>
      </c>
    </row>
    <row r="1741" spans="1:56">
      <c r="A1741" s="51" t="s">
        <v>823</v>
      </c>
      <c r="BD1741" s="52">
        <v>15</v>
      </c>
    </row>
    <row r="1742" spans="1:56">
      <c r="A1742" s="52" t="s">
        <v>824</v>
      </c>
    </row>
    <row r="1743" spans="1:56">
      <c r="BD1743" s="51" t="s">
        <v>184</v>
      </c>
    </row>
    <row r="1744" spans="1:56">
      <c r="A1744" s="51" t="s">
        <v>825</v>
      </c>
      <c r="BD1744" s="52" t="s">
        <v>185</v>
      </c>
    </row>
    <row r="1745" spans="1:57">
      <c r="A1745" s="52" t="s">
        <v>2555</v>
      </c>
    </row>
    <row r="1746" spans="1:57">
      <c r="BD1746" s="51" t="s">
        <v>732</v>
      </c>
    </row>
    <row r="1747" spans="1:57">
      <c r="A1747" s="51" t="s">
        <v>826</v>
      </c>
      <c r="BD1747" s="52" t="s">
        <v>7391</v>
      </c>
    </row>
    <row r="1748" spans="1:57">
      <c r="A1748" s="52" t="s">
        <v>2556</v>
      </c>
    </row>
    <row r="1751" spans="1:57" ht="16.5">
      <c r="BD1751" s="50" t="s">
        <v>698</v>
      </c>
    </row>
    <row r="1752" spans="1:57">
      <c r="A1752" s="51" t="s">
        <v>822</v>
      </c>
    </row>
    <row r="1753" spans="1:57">
      <c r="A1753" s="52" t="s">
        <v>2557</v>
      </c>
    </row>
    <row r="1754" spans="1:57" ht="16.5">
      <c r="BD1754" s="50" t="s">
        <v>699</v>
      </c>
    </row>
    <row r="1755" spans="1:57">
      <c r="A1755" s="51" t="s">
        <v>823</v>
      </c>
    </row>
    <row r="1756" spans="1:57">
      <c r="A1756" s="52" t="s">
        <v>824</v>
      </c>
    </row>
    <row r="1757" spans="1:57" ht="15" thickBot="1">
      <c r="BD1757" s="51" t="s">
        <v>700</v>
      </c>
    </row>
    <row r="1758" spans="1:57" ht="35" thickBot="1">
      <c r="A1758" s="51" t="s">
        <v>825</v>
      </c>
      <c r="BD1758" s="69"/>
      <c r="BE1758" s="69" t="s">
        <v>701</v>
      </c>
    </row>
    <row r="1759" spans="1:57" ht="32.5" thickBot="1">
      <c r="A1759" s="52" t="s">
        <v>2558</v>
      </c>
      <c r="BD1759" s="72" t="s">
        <v>72</v>
      </c>
      <c r="BE1759" s="70" t="s">
        <v>702</v>
      </c>
    </row>
    <row r="1760" spans="1:57" ht="58" thickBot="1">
      <c r="BD1760" s="73" t="s">
        <v>703</v>
      </c>
      <c r="BE1760" s="71" t="s">
        <v>702</v>
      </c>
    </row>
    <row r="1761" spans="1:57" ht="32.5" thickBot="1">
      <c r="A1761" s="51" t="s">
        <v>826</v>
      </c>
      <c r="BD1761" s="72" t="s">
        <v>704</v>
      </c>
      <c r="BE1761" s="70" t="s">
        <v>702</v>
      </c>
    </row>
    <row r="1762" spans="1:57" ht="16.5">
      <c r="A1762" s="52" t="s">
        <v>2559</v>
      </c>
      <c r="BD1762" s="50" t="s">
        <v>705</v>
      </c>
    </row>
    <row r="1765" spans="1:57">
      <c r="BD1765" s="51" t="s">
        <v>706</v>
      </c>
    </row>
    <row r="1766" spans="1:57">
      <c r="A1766" s="51" t="s">
        <v>822</v>
      </c>
    </row>
    <row r="1767" spans="1:57">
      <c r="A1767" s="52" t="s">
        <v>2560</v>
      </c>
      <c r="BD1767" s="51" t="s">
        <v>707</v>
      </c>
    </row>
    <row r="1768" spans="1:57">
      <c r="BD1768" s="52" t="s">
        <v>72</v>
      </c>
    </row>
    <row r="1769" spans="1:57">
      <c r="A1769" s="51" t="s">
        <v>823</v>
      </c>
    </row>
    <row r="1770" spans="1:57">
      <c r="A1770" s="52" t="s">
        <v>824</v>
      </c>
      <c r="BD1770" s="51" t="s">
        <v>708</v>
      </c>
    </row>
    <row r="1771" spans="1:57">
      <c r="BD1771" s="52" t="s">
        <v>709</v>
      </c>
    </row>
    <row r="1772" spans="1:57">
      <c r="A1772" s="51" t="s">
        <v>825</v>
      </c>
    </row>
    <row r="1773" spans="1:57">
      <c r="A1773" s="52" t="s">
        <v>2561</v>
      </c>
      <c r="BD1773" s="51" t="s">
        <v>710</v>
      </c>
    </row>
    <row r="1774" spans="1:57">
      <c r="BD1774" s="52" t="s">
        <v>711</v>
      </c>
    </row>
    <row r="1775" spans="1:57">
      <c r="A1775" s="51" t="s">
        <v>826</v>
      </c>
    </row>
    <row r="1776" spans="1:57">
      <c r="A1776" s="52" t="s">
        <v>2562</v>
      </c>
      <c r="BD1776" s="51" t="s">
        <v>712</v>
      </c>
    </row>
    <row r="1777" spans="1:56">
      <c r="BD1777" s="52" t="s">
        <v>1337</v>
      </c>
    </row>
    <row r="1779" spans="1:56">
      <c r="BD1779" s="51" t="s">
        <v>714</v>
      </c>
    </row>
    <row r="1780" spans="1:56">
      <c r="A1780" s="51" t="s">
        <v>822</v>
      </c>
      <c r="BD1780" s="52">
        <v>1</v>
      </c>
    </row>
    <row r="1781" spans="1:56">
      <c r="A1781" s="52" t="s">
        <v>2563</v>
      </c>
      <c r="BD1781" s="74" t="s">
        <v>7392</v>
      </c>
    </row>
    <row r="1783" spans="1:56">
      <c r="A1783" s="51" t="s">
        <v>823</v>
      </c>
      <c r="BD1783" s="51" t="s">
        <v>715</v>
      </c>
    </row>
    <row r="1784" spans="1:56">
      <c r="A1784" s="52" t="s">
        <v>824</v>
      </c>
      <c r="BD1784" s="52" t="s">
        <v>7393</v>
      </c>
    </row>
    <row r="1786" spans="1:56">
      <c r="A1786" s="51" t="s">
        <v>825</v>
      </c>
      <c r="BD1786" s="51" t="s">
        <v>716</v>
      </c>
    </row>
    <row r="1787" spans="1:56">
      <c r="A1787" s="52" t="s">
        <v>2564</v>
      </c>
      <c r="BD1787" s="52" t="s">
        <v>1341</v>
      </c>
    </row>
    <row r="1789" spans="1:56">
      <c r="A1789" s="51" t="s">
        <v>826</v>
      </c>
      <c r="BD1789" s="51" t="s">
        <v>718</v>
      </c>
    </row>
    <row r="1790" spans="1:56">
      <c r="A1790" s="52" t="s">
        <v>2565</v>
      </c>
      <c r="BD1790" s="52">
        <v>100</v>
      </c>
    </row>
    <row r="1794" spans="1:56" ht="16.5">
      <c r="A1794" s="50" t="s">
        <v>2566</v>
      </c>
      <c r="BD1794" s="51" t="s">
        <v>707</v>
      </c>
    </row>
    <row r="1795" spans="1:56">
      <c r="BD1795" s="52" t="s">
        <v>719</v>
      </c>
    </row>
    <row r="1797" spans="1:56">
      <c r="A1797" s="51" t="s">
        <v>2567</v>
      </c>
      <c r="BD1797" s="51" t="s">
        <v>708</v>
      </c>
    </row>
    <row r="1798" spans="1:56">
      <c r="A1798" s="52" t="s">
        <v>112</v>
      </c>
      <c r="BD1798" s="52" t="s">
        <v>709</v>
      </c>
    </row>
    <row r="1800" spans="1:56" ht="16.5">
      <c r="A1800" s="50" t="s">
        <v>827</v>
      </c>
      <c r="BD1800" s="51" t="s">
        <v>710</v>
      </c>
    </row>
    <row r="1801" spans="1:56">
      <c r="BD1801" s="52" t="s">
        <v>711</v>
      </c>
    </row>
    <row r="1803" spans="1:56">
      <c r="A1803" s="51" t="s">
        <v>828</v>
      </c>
      <c r="BD1803" s="51" t="s">
        <v>712</v>
      </c>
    </row>
    <row r="1804" spans="1:56">
      <c r="A1804" s="52" t="s">
        <v>2568</v>
      </c>
      <c r="BD1804" s="52" t="s">
        <v>1337</v>
      </c>
    </row>
    <row r="1805" spans="1:56">
      <c r="A1805" s="68"/>
    </row>
    <row r="1806" spans="1:56">
      <c r="A1806" s="52" t="s">
        <v>2569</v>
      </c>
      <c r="BD1806" s="51" t="s">
        <v>714</v>
      </c>
    </row>
    <row r="1807" spans="1:56">
      <c r="A1807" s="68"/>
      <c r="BD1807" s="74" t="s">
        <v>7392</v>
      </c>
    </row>
    <row r="1808" spans="1:56">
      <c r="A1808" s="52" t="s">
        <v>2570</v>
      </c>
    </row>
    <row r="1809" spans="1:56">
      <c r="A1809" s="52" t="s">
        <v>2571</v>
      </c>
      <c r="BD1809" s="51" t="s">
        <v>715</v>
      </c>
    </row>
    <row r="1810" spans="1:56">
      <c r="A1810" s="82" t="s">
        <v>2572</v>
      </c>
      <c r="BD1810" s="52" t="s">
        <v>7394</v>
      </c>
    </row>
    <row r="1811" spans="1:56">
      <c r="A1811" s="82" t="s">
        <v>2573</v>
      </c>
    </row>
    <row r="1812" spans="1:56">
      <c r="A1812" s="93" t="s">
        <v>2574</v>
      </c>
      <c r="BD1812" s="51" t="s">
        <v>716</v>
      </c>
    </row>
    <row r="1813" spans="1:56">
      <c r="A1813" s="93" t="s">
        <v>2575</v>
      </c>
      <c r="BD1813" s="52" t="s">
        <v>1341</v>
      </c>
    </row>
    <row r="1814" spans="1:56">
      <c r="A1814" s="93" t="s">
        <v>2576</v>
      </c>
    </row>
    <row r="1815" spans="1:56">
      <c r="A1815" s="93" t="s">
        <v>2577</v>
      </c>
      <c r="BD1815" s="51" t="s">
        <v>718</v>
      </c>
    </row>
    <row r="1816" spans="1:56">
      <c r="A1816" s="93" t="s">
        <v>2578</v>
      </c>
      <c r="BD1816" s="52">
        <v>100</v>
      </c>
    </row>
    <row r="1817" spans="1:56">
      <c r="A1817" s="52" t="s">
        <v>2579</v>
      </c>
    </row>
    <row r="1819" spans="1:56" ht="16.5">
      <c r="A1819" s="50" t="s">
        <v>829</v>
      </c>
    </row>
    <row r="1820" spans="1:56" ht="16.5">
      <c r="BD1820" s="50" t="s">
        <v>721</v>
      </c>
    </row>
    <row r="1822" spans="1:56">
      <c r="A1822" s="51" t="s">
        <v>830</v>
      </c>
    </row>
    <row r="1823" spans="1:56">
      <c r="BD1823" s="51" t="s">
        <v>722</v>
      </c>
    </row>
    <row r="1824" spans="1:56">
      <c r="A1824" s="51" t="s">
        <v>831</v>
      </c>
    </row>
    <row r="1825" spans="1:56">
      <c r="A1825" s="52" t="s">
        <v>843</v>
      </c>
      <c r="BD1825" s="51" t="s">
        <v>707</v>
      </c>
    </row>
    <row r="1826" spans="1:56">
      <c r="BD1826" s="52" t="s">
        <v>723</v>
      </c>
    </row>
    <row r="1827" spans="1:56">
      <c r="A1827" s="51" t="s">
        <v>833</v>
      </c>
    </row>
    <row r="1828" spans="1:56">
      <c r="A1828" s="52" t="s">
        <v>711</v>
      </c>
      <c r="BD1828" s="51" t="s">
        <v>708</v>
      </c>
    </row>
    <row r="1829" spans="1:56">
      <c r="BD1829" s="52" t="s">
        <v>709</v>
      </c>
    </row>
    <row r="1830" spans="1:56">
      <c r="A1830" s="51" t="s">
        <v>835</v>
      </c>
    </row>
    <row r="1831" spans="1:56">
      <c r="A1831" s="74" t="s">
        <v>2580</v>
      </c>
      <c r="BD1831" s="51" t="s">
        <v>710</v>
      </c>
    </row>
    <row r="1832" spans="1:56">
      <c r="BD1832" s="52" t="s">
        <v>711</v>
      </c>
    </row>
    <row r="1833" spans="1:56">
      <c r="A1833" s="51" t="s">
        <v>836</v>
      </c>
    </row>
    <row r="1834" spans="1:56">
      <c r="A1834" s="52" t="s">
        <v>2581</v>
      </c>
      <c r="BD1834" s="51" t="s">
        <v>714</v>
      </c>
    </row>
    <row r="1835" spans="1:56">
      <c r="BD1835" s="74" t="s">
        <v>7392</v>
      </c>
    </row>
    <row r="1836" spans="1:56">
      <c r="A1836" s="51" t="s">
        <v>837</v>
      </c>
    </row>
    <row r="1837" spans="1:56">
      <c r="A1837" s="52" t="s">
        <v>844</v>
      </c>
      <c r="BD1837" s="51" t="s">
        <v>724</v>
      </c>
    </row>
    <row r="1838" spans="1:56">
      <c r="BD1838" s="52" t="s">
        <v>7395</v>
      </c>
    </row>
    <row r="1839" spans="1:56">
      <c r="A1839" s="51" t="s">
        <v>98</v>
      </c>
    </row>
    <row r="1840" spans="1:56">
      <c r="A1840" s="52" t="s">
        <v>2582</v>
      </c>
      <c r="BD1840" s="51" t="s">
        <v>716</v>
      </c>
    </row>
    <row r="1841" spans="1:59">
      <c r="BD1841" s="52" t="s">
        <v>1341</v>
      </c>
    </row>
    <row r="1844" spans="1:59">
      <c r="A1844" s="51" t="s">
        <v>831</v>
      </c>
    </row>
    <row r="1845" spans="1:59" ht="16.5">
      <c r="A1845" s="52" t="s">
        <v>1394</v>
      </c>
      <c r="BD1845" s="50" t="s">
        <v>725</v>
      </c>
    </row>
    <row r="1847" spans="1:59">
      <c r="A1847" s="51" t="s">
        <v>833</v>
      </c>
    </row>
    <row r="1848" spans="1:59">
      <c r="A1848" s="52" t="s">
        <v>711</v>
      </c>
      <c r="BD1848" s="51" t="s">
        <v>726</v>
      </c>
    </row>
    <row r="1849" spans="1:59">
      <c r="BD1849" s="52" t="s">
        <v>132</v>
      </c>
    </row>
    <row r="1850" spans="1:59">
      <c r="A1850" s="51" t="s">
        <v>835</v>
      </c>
    </row>
    <row r="1851" spans="1:59" ht="16.5">
      <c r="A1851" s="74" t="s">
        <v>2583</v>
      </c>
      <c r="BD1851" s="50" t="s">
        <v>727</v>
      </c>
    </row>
    <row r="1853" spans="1:59">
      <c r="A1853" s="51" t="s">
        <v>836</v>
      </c>
    </row>
    <row r="1854" spans="1:59" ht="15" thickBot="1">
      <c r="A1854" s="52" t="s">
        <v>2584</v>
      </c>
      <c r="BD1854" s="51" t="s">
        <v>728</v>
      </c>
    </row>
    <row r="1855" spans="1:59" ht="46.5" thickBot="1">
      <c r="BD1855" s="69" t="s">
        <v>729</v>
      </c>
      <c r="BE1855" s="69" t="s">
        <v>730</v>
      </c>
      <c r="BF1855" s="69" t="s">
        <v>731</v>
      </c>
      <c r="BG1855" s="69" t="s">
        <v>732</v>
      </c>
    </row>
    <row r="1856" spans="1:59" ht="248">
      <c r="A1856" s="51" t="s">
        <v>837</v>
      </c>
      <c r="BD1856" s="902" t="s">
        <v>735</v>
      </c>
      <c r="BE1856" s="902" t="s">
        <v>736</v>
      </c>
      <c r="BF1856" s="902" t="s">
        <v>1341</v>
      </c>
      <c r="BG1856" s="120" t="s">
        <v>7396</v>
      </c>
    </row>
    <row r="1857" spans="1:59" ht="87.5" thickBot="1">
      <c r="A1857" s="52" t="s">
        <v>838</v>
      </c>
      <c r="BD1857" s="904"/>
      <c r="BE1857" s="904"/>
      <c r="BF1857" s="904"/>
      <c r="BG1857" s="84" t="s">
        <v>7392</v>
      </c>
    </row>
    <row r="1858" spans="1:59" ht="128">
      <c r="A1858" s="52" t="s">
        <v>840</v>
      </c>
      <c r="BD1858" s="907" t="s">
        <v>618</v>
      </c>
      <c r="BE1858" s="907" t="s">
        <v>7397</v>
      </c>
      <c r="BF1858" s="907" t="s">
        <v>1341</v>
      </c>
      <c r="BG1858" s="123" t="s">
        <v>7398</v>
      </c>
    </row>
    <row r="1859" spans="1:59" ht="87.5" thickBot="1">
      <c r="A1859" s="52" t="s">
        <v>841</v>
      </c>
      <c r="BD1859" s="908"/>
      <c r="BE1859" s="908"/>
      <c r="BF1859" s="908"/>
      <c r="BG1859" s="86" t="s">
        <v>7392</v>
      </c>
    </row>
    <row r="1860" spans="1:59" ht="120">
      <c r="BD1860" s="902" t="s">
        <v>1630</v>
      </c>
      <c r="BE1860" s="902" t="s">
        <v>5266</v>
      </c>
      <c r="BF1860" s="902" t="s">
        <v>1341</v>
      </c>
      <c r="BG1860" s="120" t="s">
        <v>7399</v>
      </c>
    </row>
    <row r="1861" spans="1:59" ht="87.5" thickBot="1">
      <c r="A1861" s="51" t="s">
        <v>98</v>
      </c>
      <c r="BD1861" s="904"/>
      <c r="BE1861" s="904"/>
      <c r="BF1861" s="904"/>
      <c r="BG1861" s="84" t="s">
        <v>7392</v>
      </c>
    </row>
    <row r="1862" spans="1:59" ht="168">
      <c r="A1862" s="52" t="s">
        <v>2585</v>
      </c>
      <c r="BD1862" s="907" t="s">
        <v>1630</v>
      </c>
      <c r="BE1862" s="907" t="s">
        <v>1629</v>
      </c>
      <c r="BF1862" s="907" t="s">
        <v>1341</v>
      </c>
      <c r="BG1862" s="123" t="s">
        <v>7400</v>
      </c>
    </row>
    <row r="1863" spans="1:59" ht="87.5" thickBot="1">
      <c r="BD1863" s="908"/>
      <c r="BE1863" s="908"/>
      <c r="BF1863" s="908"/>
      <c r="BG1863" s="86" t="s">
        <v>7392</v>
      </c>
    </row>
    <row r="1864" spans="1:59" ht="16.5">
      <c r="BD1864" s="50" t="s">
        <v>737</v>
      </c>
    </row>
    <row r="1866" spans="1:59">
      <c r="A1866" s="51" t="s">
        <v>831</v>
      </c>
    </row>
    <row r="1867" spans="1:59" ht="16.5">
      <c r="A1867" s="52" t="s">
        <v>832</v>
      </c>
      <c r="BD1867" s="50" t="s">
        <v>738</v>
      </c>
    </row>
    <row r="1869" spans="1:59">
      <c r="A1869" s="51" t="s">
        <v>833</v>
      </c>
    </row>
    <row r="1870" spans="1:59">
      <c r="A1870" s="52" t="s">
        <v>711</v>
      </c>
      <c r="BD1870" s="51" t="s">
        <v>739</v>
      </c>
    </row>
    <row r="1871" spans="1:59">
      <c r="BD1871" s="52" t="s">
        <v>132</v>
      </c>
    </row>
    <row r="1872" spans="1:59">
      <c r="A1872" s="51" t="s">
        <v>835</v>
      </c>
    </row>
    <row r="1873" spans="1:56" ht="16.5">
      <c r="A1873" s="74" t="s">
        <v>2586</v>
      </c>
      <c r="BD1873" s="50" t="s">
        <v>740</v>
      </c>
    </row>
    <row r="1875" spans="1:56">
      <c r="A1875" s="51" t="s">
        <v>836</v>
      </c>
    </row>
    <row r="1876" spans="1:56">
      <c r="A1876" s="52" t="s">
        <v>2587</v>
      </c>
      <c r="BD1876" s="51" t="s">
        <v>741</v>
      </c>
    </row>
    <row r="1877" spans="1:56">
      <c r="BD1877" s="52" t="s">
        <v>3835</v>
      </c>
    </row>
    <row r="1878" spans="1:56">
      <c r="A1878" s="51" t="s">
        <v>837</v>
      </c>
    </row>
    <row r="1879" spans="1:56" ht="16.5">
      <c r="A1879" s="52" t="s">
        <v>839</v>
      </c>
      <c r="BD1879" s="50" t="s">
        <v>2826</v>
      </c>
    </row>
    <row r="1880" spans="1:56">
      <c r="A1880" s="52" t="s">
        <v>841</v>
      </c>
    </row>
    <row r="1882" spans="1:56">
      <c r="A1882" s="51" t="s">
        <v>98</v>
      </c>
      <c r="BD1882" s="51" t="s">
        <v>2827</v>
      </c>
    </row>
    <row r="1883" spans="1:56">
      <c r="A1883" s="52" t="s">
        <v>2588</v>
      </c>
    </row>
    <row r="1884" spans="1:56">
      <c r="BD1884" s="51" t="s">
        <v>3836</v>
      </c>
    </row>
    <row r="1886" spans="1:56">
      <c r="BD1886" s="51" t="s">
        <v>746</v>
      </c>
    </row>
    <row r="1887" spans="1:56">
      <c r="A1887" s="51" t="s">
        <v>831</v>
      </c>
      <c r="BD1887" s="52" t="s">
        <v>168</v>
      </c>
    </row>
    <row r="1888" spans="1:56">
      <c r="A1888" s="52" t="s">
        <v>832</v>
      </c>
    </row>
    <row r="1889" spans="1:56">
      <c r="BD1889" s="51" t="s">
        <v>747</v>
      </c>
    </row>
    <row r="1890" spans="1:56">
      <c r="A1890" s="51" t="s">
        <v>833</v>
      </c>
      <c r="BD1890" s="52" t="s">
        <v>169</v>
      </c>
    </row>
    <row r="1891" spans="1:56">
      <c r="A1891" s="52" t="s">
        <v>711</v>
      </c>
    </row>
    <row r="1892" spans="1:56">
      <c r="BD1892" s="51" t="s">
        <v>2828</v>
      </c>
    </row>
    <row r="1893" spans="1:56">
      <c r="A1893" s="51" t="s">
        <v>835</v>
      </c>
      <c r="BD1893" s="52">
        <v>2</v>
      </c>
    </row>
    <row r="1894" spans="1:56">
      <c r="A1894" s="74" t="s">
        <v>2589</v>
      </c>
    </row>
    <row r="1895" spans="1:56">
      <c r="BD1895" s="51" t="s">
        <v>2829</v>
      </c>
    </row>
    <row r="1896" spans="1:56">
      <c r="A1896" s="51" t="s">
        <v>836</v>
      </c>
      <c r="BD1896" s="52">
        <v>166400</v>
      </c>
    </row>
    <row r="1897" spans="1:56">
      <c r="A1897" s="52" t="s">
        <v>2587</v>
      </c>
    </row>
    <row r="1898" spans="1:56">
      <c r="BD1898" s="51" t="s">
        <v>98</v>
      </c>
    </row>
    <row r="1899" spans="1:56">
      <c r="A1899" s="51" t="s">
        <v>837</v>
      </c>
      <c r="BD1899" s="52" t="s">
        <v>7401</v>
      </c>
    </row>
    <row r="1900" spans="1:56">
      <c r="A1900" s="52" t="s">
        <v>838</v>
      </c>
    </row>
    <row r="1901" spans="1:56" ht="16.5">
      <c r="A1901" s="52" t="s">
        <v>2590</v>
      </c>
      <c r="BD1901" s="50" t="s">
        <v>753</v>
      </c>
    </row>
    <row r="1903" spans="1:56">
      <c r="A1903" s="51" t="s">
        <v>98</v>
      </c>
    </row>
    <row r="1904" spans="1:56">
      <c r="A1904" s="52" t="s">
        <v>2591</v>
      </c>
      <c r="BD1904" s="51" t="s">
        <v>754</v>
      </c>
    </row>
    <row r="1905" spans="1:56">
      <c r="BD1905" s="52" t="s">
        <v>1430</v>
      </c>
    </row>
    <row r="1906" spans="1:56">
      <c r="BD1906" s="52" t="s">
        <v>7402</v>
      </c>
    </row>
    <row r="1907" spans="1:56">
      <c r="BD1907" s="68"/>
    </row>
    <row r="1908" spans="1:56">
      <c r="A1908" s="51" t="s">
        <v>831</v>
      </c>
      <c r="BD1908" s="161" t="s">
        <v>7403</v>
      </c>
    </row>
    <row r="1909" spans="1:56">
      <c r="A1909" s="52" t="s">
        <v>832</v>
      </c>
      <c r="BD1909" s="100" t="s">
        <v>7404</v>
      </c>
    </row>
    <row r="1910" spans="1:56">
      <c r="BD1910" s="100" t="s">
        <v>7405</v>
      </c>
    </row>
    <row r="1911" spans="1:56">
      <c r="A1911" s="51" t="s">
        <v>833</v>
      </c>
      <c r="BD1911" s="161" t="s">
        <v>7406</v>
      </c>
    </row>
    <row r="1912" spans="1:56">
      <c r="A1912" s="52" t="s">
        <v>711</v>
      </c>
      <c r="BD1912" s="100" t="s">
        <v>7407</v>
      </c>
    </row>
    <row r="1913" spans="1:56">
      <c r="BD1913" s="100" t="s">
        <v>7408</v>
      </c>
    </row>
    <row r="1914" spans="1:56">
      <c r="A1914" s="51" t="s">
        <v>835</v>
      </c>
      <c r="BD1914" s="161" t="s">
        <v>7409</v>
      </c>
    </row>
    <row r="1915" spans="1:56">
      <c r="A1915" s="74" t="s">
        <v>2592</v>
      </c>
      <c r="BD1915" s="100" t="s">
        <v>7410</v>
      </c>
    </row>
    <row r="1916" spans="1:56">
      <c r="BD1916" s="100" t="s">
        <v>7411</v>
      </c>
    </row>
    <row r="1917" spans="1:56">
      <c r="A1917" s="51" t="s">
        <v>836</v>
      </c>
      <c r="BD1917" s="161" t="s">
        <v>7412</v>
      </c>
    </row>
    <row r="1918" spans="1:56">
      <c r="A1918" s="52" t="s">
        <v>2587</v>
      </c>
      <c r="BD1918" s="100" t="s">
        <v>7413</v>
      </c>
    </row>
    <row r="1919" spans="1:56">
      <c r="BD1919" s="100" t="s">
        <v>7414</v>
      </c>
    </row>
    <row r="1920" spans="1:56">
      <c r="A1920" s="51" t="s">
        <v>837</v>
      </c>
      <c r="BD1920" s="100" t="s">
        <v>7415</v>
      </c>
    </row>
    <row r="1921" spans="1:56">
      <c r="A1921" s="52" t="s">
        <v>838</v>
      </c>
    </row>
    <row r="1922" spans="1:56" ht="16.5">
      <c r="A1922" s="52" t="s">
        <v>840</v>
      </c>
      <c r="BD1922" s="50" t="s">
        <v>755</v>
      </c>
    </row>
    <row r="1923" spans="1:56">
      <c r="A1923" s="52" t="s">
        <v>2590</v>
      </c>
    </row>
    <row r="1925" spans="1:56">
      <c r="A1925" s="51" t="s">
        <v>98</v>
      </c>
      <c r="BD1925" s="51" t="s">
        <v>756</v>
      </c>
    </row>
    <row r="1926" spans="1:56">
      <c r="A1926" s="52" t="s">
        <v>2593</v>
      </c>
      <c r="BD1926" s="52" t="s">
        <v>112</v>
      </c>
    </row>
    <row r="1928" spans="1:56" ht="16.5">
      <c r="BD1928" s="50" t="s">
        <v>771</v>
      </c>
    </row>
    <row r="1930" spans="1:56">
      <c r="A1930" s="51" t="s">
        <v>831</v>
      </c>
    </row>
    <row r="1931" spans="1:56">
      <c r="A1931" s="52" t="s">
        <v>832</v>
      </c>
      <c r="BD1931" s="51" t="s">
        <v>772</v>
      </c>
    </row>
    <row r="1932" spans="1:56">
      <c r="BD1932" s="52" t="s">
        <v>1036</v>
      </c>
    </row>
    <row r="1933" spans="1:56">
      <c r="A1933" s="51" t="s">
        <v>833</v>
      </c>
    </row>
    <row r="1934" spans="1:56" ht="16.5">
      <c r="A1934" s="52" t="s">
        <v>711</v>
      </c>
      <c r="BD1934" s="50" t="s">
        <v>774</v>
      </c>
    </row>
    <row r="1936" spans="1:56">
      <c r="A1936" s="51" t="s">
        <v>835</v>
      </c>
    </row>
    <row r="1937" spans="1:56" ht="16.5">
      <c r="A1937" s="74" t="s">
        <v>2594</v>
      </c>
      <c r="BD1937" s="50" t="s">
        <v>775</v>
      </c>
    </row>
    <row r="1939" spans="1:56">
      <c r="A1939" s="51" t="s">
        <v>836</v>
      </c>
    </row>
    <row r="1940" spans="1:56">
      <c r="A1940" s="52" t="s">
        <v>2587</v>
      </c>
      <c r="BD1940" s="51" t="s">
        <v>776</v>
      </c>
    </row>
    <row r="1941" spans="1:56">
      <c r="BD1941" s="52" t="s">
        <v>777</v>
      </c>
    </row>
    <row r="1942" spans="1:56">
      <c r="A1942" s="51" t="s">
        <v>837</v>
      </c>
      <c r="BD1942" s="52" t="s">
        <v>778</v>
      </c>
    </row>
    <row r="1943" spans="1:56">
      <c r="A1943" s="52" t="s">
        <v>838</v>
      </c>
    </row>
    <row r="1944" spans="1:56" ht="16.5">
      <c r="A1944" s="52" t="s">
        <v>2590</v>
      </c>
      <c r="BD1944" s="50" t="s">
        <v>780</v>
      </c>
    </row>
    <row r="1946" spans="1:56">
      <c r="A1946" s="51" t="s">
        <v>98</v>
      </c>
    </row>
    <row r="1947" spans="1:56">
      <c r="A1947" s="52" t="s">
        <v>2595</v>
      </c>
      <c r="BD1947" s="51" t="s">
        <v>781</v>
      </c>
    </row>
    <row r="1949" spans="1:56">
      <c r="BD1949" s="51" t="s">
        <v>782</v>
      </c>
    </row>
    <row r="1950" spans="1:56">
      <c r="BD1950" s="52" t="s">
        <v>783</v>
      </c>
    </row>
    <row r="1951" spans="1:56">
      <c r="A1951" s="51" t="s">
        <v>831</v>
      </c>
    </row>
    <row r="1952" spans="1:56">
      <c r="A1952" s="52" t="s">
        <v>832</v>
      </c>
      <c r="BD1952" s="51" t="s">
        <v>784</v>
      </c>
    </row>
    <row r="1953" spans="1:56">
      <c r="BD1953" s="52" t="s">
        <v>785</v>
      </c>
    </row>
    <row r="1954" spans="1:56">
      <c r="A1954" s="51" t="s">
        <v>833</v>
      </c>
    </row>
    <row r="1955" spans="1:56">
      <c r="A1955" s="52" t="s">
        <v>711</v>
      </c>
      <c r="BD1955" s="51" t="s">
        <v>786</v>
      </c>
    </row>
    <row r="1956" spans="1:56">
      <c r="BD1956" s="52">
        <v>24.67</v>
      </c>
    </row>
    <row r="1957" spans="1:56">
      <c r="A1957" s="51" t="s">
        <v>835</v>
      </c>
    </row>
    <row r="1958" spans="1:56">
      <c r="A1958" s="74" t="s">
        <v>2596</v>
      </c>
      <c r="BD1958" s="51" t="s">
        <v>787</v>
      </c>
    </row>
    <row r="1959" spans="1:56">
      <c r="BD1959" s="52">
        <v>30.72</v>
      </c>
    </row>
    <row r="1960" spans="1:56">
      <c r="A1960" s="51" t="s">
        <v>836</v>
      </c>
    </row>
    <row r="1961" spans="1:56">
      <c r="A1961" s="52" t="s">
        <v>2587</v>
      </c>
      <c r="BD1961" s="51" t="s">
        <v>788</v>
      </c>
    </row>
    <row r="1962" spans="1:56">
      <c r="BD1962" s="52">
        <v>0</v>
      </c>
    </row>
    <row r="1963" spans="1:56">
      <c r="A1963" s="51" t="s">
        <v>837</v>
      </c>
    </row>
    <row r="1964" spans="1:56">
      <c r="A1964" s="52" t="s">
        <v>2251</v>
      </c>
      <c r="BD1964" s="51" t="s">
        <v>789</v>
      </c>
    </row>
    <row r="1965" spans="1:56">
      <c r="BD1965" s="52" t="s">
        <v>7416</v>
      </c>
    </row>
    <row r="1966" spans="1:56">
      <c r="A1966" s="51" t="s">
        <v>98</v>
      </c>
    </row>
    <row r="1967" spans="1:56">
      <c r="A1967" s="52" t="s">
        <v>2597</v>
      </c>
      <c r="BD1967" s="51" t="s">
        <v>790</v>
      </c>
    </row>
    <row r="1968" spans="1:56">
      <c r="BD1968" s="52" t="s">
        <v>7417</v>
      </c>
    </row>
    <row r="1970" spans="1:56">
      <c r="BD1970" s="51" t="s">
        <v>98</v>
      </c>
    </row>
    <row r="1971" spans="1:56">
      <c r="A1971" s="51" t="s">
        <v>831</v>
      </c>
      <c r="BD1971" s="52" t="s">
        <v>7418</v>
      </c>
    </row>
    <row r="1972" spans="1:56">
      <c r="A1972" s="52" t="s">
        <v>832</v>
      </c>
    </row>
    <row r="1974" spans="1:56">
      <c r="A1974" s="51" t="s">
        <v>833</v>
      </c>
    </row>
    <row r="1975" spans="1:56">
      <c r="A1975" s="52" t="s">
        <v>711</v>
      </c>
      <c r="BD1975" s="51" t="s">
        <v>782</v>
      </c>
    </row>
    <row r="1976" spans="1:56">
      <c r="BD1976" s="52" t="s">
        <v>796</v>
      </c>
    </row>
    <row r="1977" spans="1:56">
      <c r="A1977" s="51" t="s">
        <v>835</v>
      </c>
    </row>
    <row r="1978" spans="1:56">
      <c r="A1978" s="74" t="s">
        <v>2598</v>
      </c>
      <c r="BD1978" s="51" t="s">
        <v>784</v>
      </c>
    </row>
    <row r="1979" spans="1:56">
      <c r="BD1979" s="52" t="s">
        <v>797</v>
      </c>
    </row>
    <row r="1980" spans="1:56">
      <c r="A1980" s="51" t="s">
        <v>836</v>
      </c>
    </row>
    <row r="1981" spans="1:56">
      <c r="A1981" s="52" t="s">
        <v>2587</v>
      </c>
      <c r="BD1981" s="51" t="s">
        <v>786</v>
      </c>
    </row>
    <row r="1982" spans="1:56">
      <c r="BD1982" s="52">
        <v>6.4</v>
      </c>
    </row>
    <row r="1983" spans="1:56">
      <c r="A1983" s="51" t="s">
        <v>837</v>
      </c>
    </row>
    <row r="1984" spans="1:56">
      <c r="A1984" s="52" t="s">
        <v>844</v>
      </c>
      <c r="BD1984" s="51" t="s">
        <v>787</v>
      </c>
    </row>
    <row r="1985" spans="1:56">
      <c r="A1985" s="52" t="s">
        <v>2599</v>
      </c>
      <c r="BD1985" s="52">
        <v>16.5</v>
      </c>
    </row>
    <row r="1987" spans="1:56">
      <c r="A1987" s="51" t="s">
        <v>98</v>
      </c>
      <c r="BD1987" s="51" t="s">
        <v>788</v>
      </c>
    </row>
    <row r="1988" spans="1:56">
      <c r="A1988" s="52" t="s">
        <v>2600</v>
      </c>
      <c r="BD1988" s="52">
        <v>0</v>
      </c>
    </row>
    <row r="1990" spans="1:56">
      <c r="BD1990" s="51" t="s">
        <v>789</v>
      </c>
    </row>
    <row r="1991" spans="1:56">
      <c r="BD1991" s="52" t="s">
        <v>7419</v>
      </c>
    </row>
    <row r="1992" spans="1:56" ht="16.5">
      <c r="A1992" s="50" t="s">
        <v>845</v>
      </c>
    </row>
    <row r="1993" spans="1:56">
      <c r="BD1993" s="51" t="s">
        <v>790</v>
      </c>
    </row>
    <row r="1994" spans="1:56">
      <c r="BD1994" s="52" t="s">
        <v>7420</v>
      </c>
    </row>
    <row r="1995" spans="1:56" ht="16.5">
      <c r="A1995" s="50" t="s">
        <v>846</v>
      </c>
    </row>
    <row r="1996" spans="1:56">
      <c r="BD1996" s="51" t="s">
        <v>98</v>
      </c>
    </row>
    <row r="1997" spans="1:56">
      <c r="BD1997" s="52" t="s">
        <v>7418</v>
      </c>
    </row>
    <row r="1998" spans="1:56">
      <c r="A1998" s="51" t="s">
        <v>847</v>
      </c>
    </row>
    <row r="2000" spans="1:56" ht="16.5">
      <c r="A2000" s="50" t="s">
        <v>848</v>
      </c>
    </row>
    <row r="2001" spans="1:56" ht="16.5">
      <c r="BD2001" s="50" t="s">
        <v>798</v>
      </c>
    </row>
    <row r="2003" spans="1:56" ht="15" thickBot="1">
      <c r="A2003" s="51" t="s">
        <v>849</v>
      </c>
    </row>
    <row r="2004" spans="1:56" ht="35" thickBot="1">
      <c r="A2004" s="69"/>
      <c r="B2004" s="69" t="s">
        <v>850</v>
      </c>
      <c r="C2004" s="69" t="s">
        <v>851</v>
      </c>
      <c r="BD2004" s="51" t="s">
        <v>799</v>
      </c>
    </row>
    <row r="2005" spans="1:56" ht="16.5" thickBot="1">
      <c r="A2005" s="72" t="s">
        <v>101</v>
      </c>
      <c r="B2005" s="70" t="s">
        <v>2601</v>
      </c>
      <c r="C2005" s="70" t="s">
        <v>852</v>
      </c>
    </row>
    <row r="2006" spans="1:56">
      <c r="BD2006" s="51" t="s">
        <v>782</v>
      </c>
    </row>
    <row r="2007" spans="1:56">
      <c r="BD2007" s="52" t="s">
        <v>800</v>
      </c>
    </row>
    <row r="2009" spans="1:56">
      <c r="BD2009" s="51" t="s">
        <v>784</v>
      </c>
    </row>
    <row r="2010" spans="1:56">
      <c r="BD2010" s="52" t="s">
        <v>2831</v>
      </c>
    </row>
    <row r="2012" spans="1:56">
      <c r="BD2012" s="51" t="s">
        <v>802</v>
      </c>
    </row>
    <row r="2013" spans="1:56">
      <c r="BD2013" s="52">
        <v>5</v>
      </c>
    </row>
    <row r="2015" spans="1:56">
      <c r="BD2015" s="51" t="s">
        <v>788</v>
      </c>
    </row>
    <row r="2016" spans="1:56">
      <c r="BD2016" s="52">
        <v>0</v>
      </c>
    </row>
    <row r="2018" spans="56:56">
      <c r="BD2018" s="51" t="s">
        <v>803</v>
      </c>
    </row>
    <row r="2019" spans="56:56">
      <c r="BD2019" s="52" t="s">
        <v>7421</v>
      </c>
    </row>
    <row r="2021" spans="56:56">
      <c r="BD2021" s="51" t="s">
        <v>790</v>
      </c>
    </row>
    <row r="2022" spans="56:56">
      <c r="BD2022" s="52" t="s">
        <v>7422</v>
      </c>
    </row>
    <row r="2026" spans="56:56" ht="16.5">
      <c r="BD2026" s="50" t="s">
        <v>806</v>
      </c>
    </row>
    <row r="2029" spans="56:56">
      <c r="BD2029" s="51" t="s">
        <v>807</v>
      </c>
    </row>
    <row r="2030" spans="56:56">
      <c r="BD2030" s="52" t="s">
        <v>808</v>
      </c>
    </row>
    <row r="2031" spans="56:56">
      <c r="BD2031" s="52" t="s">
        <v>36</v>
      </c>
    </row>
    <row r="2033" spans="56:59" ht="16.5">
      <c r="BD2033" s="50" t="s">
        <v>810</v>
      </c>
    </row>
    <row r="2036" spans="56:59" ht="15" thickBot="1">
      <c r="BD2036" s="51" t="s">
        <v>811</v>
      </c>
    </row>
    <row r="2037" spans="56:59" ht="35" thickBot="1">
      <c r="BD2037" s="69" t="s">
        <v>812</v>
      </c>
      <c r="BE2037" s="69" t="s">
        <v>813</v>
      </c>
      <c r="BF2037" s="69" t="s">
        <v>784</v>
      </c>
      <c r="BG2037" s="69" t="s">
        <v>814</v>
      </c>
    </row>
    <row r="2038" spans="56:59" ht="272.5" thickBot="1">
      <c r="BD2038" s="70" t="s">
        <v>7423</v>
      </c>
      <c r="BE2038" s="70" t="s">
        <v>816</v>
      </c>
      <c r="BF2038" s="70" t="s">
        <v>7424</v>
      </c>
      <c r="BG2038" s="70" t="s">
        <v>7425</v>
      </c>
    </row>
    <row r="2039" spans="56:59" ht="16.5">
      <c r="BD2039" s="50" t="s">
        <v>1383</v>
      </c>
    </row>
    <row r="2042" spans="56:59">
      <c r="BD2042" s="51" t="s">
        <v>1384</v>
      </c>
    </row>
    <row r="2043" spans="56:59">
      <c r="BD2043" s="52" t="s">
        <v>1430</v>
      </c>
    </row>
    <row r="2044" spans="56:59">
      <c r="BD2044" s="52" t="s">
        <v>7426</v>
      </c>
    </row>
    <row r="2045" spans="56:59">
      <c r="BD2045" s="100" t="s">
        <v>7427</v>
      </c>
    </row>
    <row r="2046" spans="56:59">
      <c r="BD2046" s="100" t="s">
        <v>7428</v>
      </c>
    </row>
    <row r="2047" spans="56:59">
      <c r="BD2047" s="100" t="s">
        <v>7429</v>
      </c>
    </row>
    <row r="2048" spans="56:59">
      <c r="BD2048" s="100" t="s">
        <v>7430</v>
      </c>
    </row>
    <row r="2049" spans="56:56">
      <c r="BD2049" s="100" t="s">
        <v>7431</v>
      </c>
    </row>
    <row r="2050" spans="56:56">
      <c r="BD2050" s="52" t="s">
        <v>7432</v>
      </c>
    </row>
    <row r="2052" spans="56:56" ht="16.5">
      <c r="BD2052" s="50" t="s">
        <v>827</v>
      </c>
    </row>
    <row r="2055" spans="56:56">
      <c r="BD2055" s="51" t="s">
        <v>828</v>
      </c>
    </row>
    <row r="2056" spans="56:56">
      <c r="BD2056" s="52" t="s">
        <v>1430</v>
      </c>
    </row>
    <row r="2057" spans="56:56">
      <c r="BD2057" s="52" t="s">
        <v>7433</v>
      </c>
    </row>
    <row r="2058" spans="56:56">
      <c r="BD2058" s="68"/>
    </row>
    <row r="2059" spans="56:56">
      <c r="BD2059" s="52" t="s">
        <v>7434</v>
      </c>
    </row>
    <row r="2061" spans="56:56" ht="16.5">
      <c r="BD2061" s="50" t="s">
        <v>829</v>
      </c>
    </row>
    <row r="2064" spans="56:56">
      <c r="BD2064" s="51" t="s">
        <v>830</v>
      </c>
    </row>
    <row r="2066" spans="56:56">
      <c r="BD2066" s="51" t="s">
        <v>831</v>
      </c>
    </row>
    <row r="2067" spans="56:56">
      <c r="BD2067" s="52" t="s">
        <v>1394</v>
      </c>
    </row>
    <row r="2069" spans="56:56">
      <c r="BD2069" s="51" t="s">
        <v>833</v>
      </c>
    </row>
    <row r="2070" spans="56:56">
      <c r="BD2070" s="52" t="s">
        <v>711</v>
      </c>
    </row>
    <row r="2072" spans="56:56">
      <c r="BD2072" s="51" t="s">
        <v>835</v>
      </c>
    </row>
    <row r="2073" spans="56:56">
      <c r="BD2073" s="74" t="s">
        <v>7435</v>
      </c>
    </row>
    <row r="2075" spans="56:56">
      <c r="BD2075" s="51" t="s">
        <v>836</v>
      </c>
    </row>
    <row r="2076" spans="56:56">
      <c r="BD2076" s="52" t="s">
        <v>7436</v>
      </c>
    </row>
    <row r="2078" spans="56:56">
      <c r="BD2078" s="51" t="s">
        <v>837</v>
      </c>
    </row>
    <row r="2079" spans="56:56">
      <c r="BD2079" s="52" t="s">
        <v>842</v>
      </c>
    </row>
    <row r="2080" spans="56:56">
      <c r="BD2080" s="52" t="s">
        <v>838</v>
      </c>
    </row>
    <row r="2081" spans="56:56">
      <c r="BD2081" s="52" t="s">
        <v>844</v>
      </c>
    </row>
    <row r="2082" spans="56:56">
      <c r="BD2082" s="52" t="s">
        <v>839</v>
      </c>
    </row>
    <row r="2083" spans="56:56">
      <c r="BD2083" s="52" t="s">
        <v>840</v>
      </c>
    </row>
    <row r="2084" spans="56:56">
      <c r="BD2084" s="52" t="s">
        <v>841</v>
      </c>
    </row>
    <row r="2086" spans="56:56">
      <c r="BD2086" s="51" t="s">
        <v>98</v>
      </c>
    </row>
    <row r="2087" spans="56:56">
      <c r="BD2087" s="52" t="s">
        <v>7437</v>
      </c>
    </row>
    <row r="2091" spans="56:56">
      <c r="BD2091" s="51" t="s">
        <v>831</v>
      </c>
    </row>
    <row r="2092" spans="56:56">
      <c r="BD2092" s="52" t="s">
        <v>4549</v>
      </c>
    </row>
    <row r="2094" spans="56:56">
      <c r="BD2094" s="51" t="s">
        <v>833</v>
      </c>
    </row>
    <row r="2095" spans="56:56">
      <c r="BD2095" s="52" t="s">
        <v>711</v>
      </c>
    </row>
    <row r="2097" spans="56:56">
      <c r="BD2097" s="51" t="s">
        <v>835</v>
      </c>
    </row>
    <row r="2098" spans="56:56">
      <c r="BD2098" s="74" t="s">
        <v>7438</v>
      </c>
    </row>
    <row r="2100" spans="56:56">
      <c r="BD2100" s="51" t="s">
        <v>836</v>
      </c>
    </row>
    <row r="2101" spans="56:56">
      <c r="BD2101" s="52" t="s">
        <v>7439</v>
      </c>
    </row>
    <row r="2103" spans="56:56">
      <c r="BD2103" s="51" t="s">
        <v>837</v>
      </c>
    </row>
    <row r="2104" spans="56:56">
      <c r="BD2104" s="52" t="s">
        <v>842</v>
      </c>
    </row>
    <row r="2105" spans="56:56">
      <c r="BD2105" s="52" t="s">
        <v>838</v>
      </c>
    </row>
    <row r="2106" spans="56:56">
      <c r="BD2106" s="52" t="s">
        <v>844</v>
      </c>
    </row>
    <row r="2107" spans="56:56">
      <c r="BD2107" s="52" t="s">
        <v>839</v>
      </c>
    </row>
    <row r="2108" spans="56:56">
      <c r="BD2108" s="52" t="s">
        <v>840</v>
      </c>
    </row>
    <row r="2109" spans="56:56">
      <c r="BD2109" s="52" t="s">
        <v>841</v>
      </c>
    </row>
    <row r="2111" spans="56:56">
      <c r="BD2111" s="51" t="s">
        <v>98</v>
      </c>
    </row>
    <row r="2115" spans="56:56">
      <c r="BD2115" s="51" t="s">
        <v>831</v>
      </c>
    </row>
    <row r="2116" spans="56:56">
      <c r="BD2116" s="52" t="s">
        <v>832</v>
      </c>
    </row>
    <row r="2118" spans="56:56">
      <c r="BD2118" s="51" t="s">
        <v>833</v>
      </c>
    </row>
    <row r="2119" spans="56:56">
      <c r="BD2119" s="52" t="s">
        <v>711</v>
      </c>
    </row>
    <row r="2121" spans="56:56">
      <c r="BD2121" s="51" t="s">
        <v>835</v>
      </c>
    </row>
    <row r="2122" spans="56:56">
      <c r="BD2122" s="74" t="s">
        <v>7440</v>
      </c>
    </row>
    <row r="2124" spans="56:56">
      <c r="BD2124" s="51" t="s">
        <v>836</v>
      </c>
    </row>
    <row r="2125" spans="56:56">
      <c r="BD2125" s="52" t="s">
        <v>7441</v>
      </c>
    </row>
    <row r="2127" spans="56:56">
      <c r="BD2127" s="51" t="s">
        <v>837</v>
      </c>
    </row>
    <row r="2128" spans="56:56">
      <c r="BD2128" s="52" t="s">
        <v>838</v>
      </c>
    </row>
    <row r="2129" spans="56:56">
      <c r="BD2129" s="52" t="s">
        <v>844</v>
      </c>
    </row>
    <row r="2130" spans="56:56">
      <c r="BD2130" s="52" t="s">
        <v>839</v>
      </c>
    </row>
    <row r="2131" spans="56:56">
      <c r="BD2131" s="52" t="s">
        <v>840</v>
      </c>
    </row>
    <row r="2133" spans="56:56">
      <c r="BD2133" s="51" t="s">
        <v>98</v>
      </c>
    </row>
    <row r="2134" spans="56:56">
      <c r="BD2134" s="52" t="s">
        <v>7442</v>
      </c>
    </row>
    <row r="2138" spans="56:56">
      <c r="BD2138" s="51" t="s">
        <v>831</v>
      </c>
    </row>
    <row r="2139" spans="56:56">
      <c r="BD2139" s="52" t="s">
        <v>7443</v>
      </c>
    </row>
    <row r="2141" spans="56:56">
      <c r="BD2141" s="51" t="s">
        <v>833</v>
      </c>
    </row>
    <row r="2142" spans="56:56">
      <c r="BD2142" s="52" t="s">
        <v>711</v>
      </c>
    </row>
    <row r="2144" spans="56:56">
      <c r="BD2144" s="51" t="s">
        <v>835</v>
      </c>
    </row>
    <row r="2145" spans="56:56">
      <c r="BD2145" s="74" t="s">
        <v>7444</v>
      </c>
    </row>
    <row r="2147" spans="56:56">
      <c r="BD2147" s="51" t="s">
        <v>836</v>
      </c>
    </row>
    <row r="2148" spans="56:56">
      <c r="BD2148" s="52" t="s">
        <v>7445</v>
      </c>
    </row>
    <row r="2150" spans="56:56">
      <c r="BD2150" s="51" t="s">
        <v>837</v>
      </c>
    </row>
    <row r="2151" spans="56:56">
      <c r="BD2151" s="52" t="s">
        <v>838</v>
      </c>
    </row>
    <row r="2152" spans="56:56">
      <c r="BD2152" s="52" t="s">
        <v>840</v>
      </c>
    </row>
    <row r="2154" spans="56:56">
      <c r="BD2154" s="51" t="s">
        <v>98</v>
      </c>
    </row>
    <row r="2155" spans="56:56">
      <c r="BD2155" s="52" t="s">
        <v>7446</v>
      </c>
    </row>
    <row r="2159" spans="56:56" ht="16.5">
      <c r="BD2159" s="50" t="s">
        <v>845</v>
      </c>
    </row>
    <row r="2162" spans="56:58" ht="16.5">
      <c r="BD2162" s="50" t="s">
        <v>846</v>
      </c>
    </row>
    <row r="2165" spans="56:58">
      <c r="BD2165" s="51" t="s">
        <v>847</v>
      </c>
    </row>
    <row r="2167" spans="56:58" ht="16.5">
      <c r="BD2167" s="50" t="s">
        <v>848</v>
      </c>
    </row>
    <row r="2170" spans="56:58" ht="15" thickBot="1">
      <c r="BD2170" s="51" t="s">
        <v>849</v>
      </c>
    </row>
    <row r="2171" spans="56:58" ht="35" thickBot="1">
      <c r="BD2171" s="69"/>
      <c r="BE2171" s="69" t="s">
        <v>850</v>
      </c>
      <c r="BF2171" s="69" t="s">
        <v>851</v>
      </c>
    </row>
    <row r="2172" spans="56:58" ht="16.5" thickBot="1">
      <c r="BD2172" s="72" t="s">
        <v>101</v>
      </c>
      <c r="BE2172" s="70" t="s">
        <v>7447</v>
      </c>
      <c r="BF2172" s="70" t="s">
        <v>1158</v>
      </c>
    </row>
  </sheetData>
  <mergeCells count="181">
    <mergeCell ref="JB647:JE647"/>
    <mergeCell ref="DH24:DH25"/>
    <mergeCell ref="GQ1179:GQ1180"/>
    <mergeCell ref="GN889:GN890"/>
    <mergeCell ref="GO889:GO890"/>
    <mergeCell ref="GP889:GP890"/>
    <mergeCell ref="GN891:GN892"/>
    <mergeCell ref="GO891:GO892"/>
    <mergeCell ref="GP891:GP892"/>
    <mergeCell ref="GN893:GN894"/>
    <mergeCell ref="GO893:GO894"/>
    <mergeCell ref="GP893:GP894"/>
    <mergeCell ref="GO1179:GO1180"/>
    <mergeCell ref="GP1179:GP1180"/>
    <mergeCell ref="GO92:GO93"/>
    <mergeCell ref="GP92:GP93"/>
    <mergeCell ref="GQ92:GQ93"/>
    <mergeCell ref="GR92:GR93"/>
    <mergeCell ref="DV746:DY746"/>
    <mergeCell ref="EU473:EU474"/>
    <mergeCell ref="EV473:EV474"/>
    <mergeCell ref="EW473:EW474"/>
    <mergeCell ref="EK592:EN592"/>
    <mergeCell ref="DQ745:DQ746"/>
    <mergeCell ref="DR745:DR746"/>
    <mergeCell ref="DS745:DS746"/>
    <mergeCell ref="DQ747:DQ748"/>
    <mergeCell ref="DR747:DR748"/>
    <mergeCell ref="DS747:DS748"/>
    <mergeCell ref="DQ741:DQ742"/>
    <mergeCell ref="DR741:DR742"/>
    <mergeCell ref="DS741:DS742"/>
    <mergeCell ref="U759:U760"/>
    <mergeCell ref="V759:V760"/>
    <mergeCell ref="W759:W760"/>
    <mergeCell ref="DQ743:DQ744"/>
    <mergeCell ref="DR743:DR744"/>
    <mergeCell ref="DS743:DS744"/>
    <mergeCell ref="U761:U762"/>
    <mergeCell ref="V761:V762"/>
    <mergeCell ref="W761:W762"/>
    <mergeCell ref="U755:U756"/>
    <mergeCell ref="V755:V756"/>
    <mergeCell ref="W755:W756"/>
    <mergeCell ref="U757:U758"/>
    <mergeCell ref="V757:V758"/>
    <mergeCell ref="W757:W758"/>
    <mergeCell ref="GD806:GD807"/>
    <mergeCell ref="GE806:GE807"/>
    <mergeCell ref="GF806:GF807"/>
    <mergeCell ref="HW16:HW17"/>
    <mergeCell ref="HX16:HX17"/>
    <mergeCell ref="HW18:HW19"/>
    <mergeCell ref="HX18:HX19"/>
    <mergeCell ref="GD802:GD803"/>
    <mergeCell ref="GE802:GE803"/>
    <mergeCell ref="GF802:GF803"/>
    <mergeCell ref="GD804:GD805"/>
    <mergeCell ref="GE804:GE805"/>
    <mergeCell ref="GF804:GF805"/>
    <mergeCell ref="GI687:GI688"/>
    <mergeCell ref="GJ687:GJ688"/>
    <mergeCell ref="GK687:GK688"/>
    <mergeCell ref="GI683:GI684"/>
    <mergeCell ref="GJ683:GJ684"/>
    <mergeCell ref="GK683:GK684"/>
    <mergeCell ref="GI685:GI686"/>
    <mergeCell ref="GJ685:GJ686"/>
    <mergeCell ref="GK685:GK686"/>
    <mergeCell ref="GS554:GS555"/>
    <mergeCell ref="GT554:GT555"/>
    <mergeCell ref="AJ564:AM564"/>
    <mergeCell ref="AT512:AT513"/>
    <mergeCell ref="AU512:AU513"/>
    <mergeCell ref="AV512:AV513"/>
    <mergeCell ref="AZ24:AZ25"/>
    <mergeCell ref="AE561:AE562"/>
    <mergeCell ref="AF561:AF562"/>
    <mergeCell ref="AG561:AG562"/>
    <mergeCell ref="AE563:AE564"/>
    <mergeCell ref="AF563:AF564"/>
    <mergeCell ref="AG563:AG564"/>
    <mergeCell ref="BO37:BO38"/>
    <mergeCell ref="BP37:BP38"/>
    <mergeCell ref="BQ37:BQ38"/>
    <mergeCell ref="BR37:BR38"/>
    <mergeCell ref="CN16:CN17"/>
    <mergeCell ref="BD1860:BD1861"/>
    <mergeCell ref="BE1860:BE1861"/>
    <mergeCell ref="BF1860:BF1861"/>
    <mergeCell ref="BD1862:BD1863"/>
    <mergeCell ref="BE1862:BE1863"/>
    <mergeCell ref="BF1862:BF1863"/>
    <mergeCell ref="BD79:BG79"/>
    <mergeCell ref="BD1856:BD1857"/>
    <mergeCell ref="BE1856:BE1857"/>
    <mergeCell ref="BF1856:BF1857"/>
    <mergeCell ref="BD1858:BD1859"/>
    <mergeCell ref="BE1858:BE1859"/>
    <mergeCell ref="BF1858:BF1859"/>
    <mergeCell ref="FP27:FP28"/>
    <mergeCell ref="FP29:FP30"/>
    <mergeCell ref="FO411:FO412"/>
    <mergeCell ref="FP411:FP412"/>
    <mergeCell ref="CM401:CM404"/>
    <mergeCell ref="CN401:CN404"/>
    <mergeCell ref="CO401:CO404"/>
    <mergeCell ref="CM405:CM408"/>
    <mergeCell ref="CN405:CN408"/>
    <mergeCell ref="CO405:CO408"/>
    <mergeCell ref="CM394:CM397"/>
    <mergeCell ref="CN394:CN397"/>
    <mergeCell ref="CO394:CO397"/>
    <mergeCell ref="CM398:CM400"/>
    <mergeCell ref="CN398:CN400"/>
    <mergeCell ref="CO398:CO400"/>
    <mergeCell ref="CN46:CN47"/>
    <mergeCell ref="CO46:CO47"/>
    <mergeCell ref="CP46:CP47"/>
    <mergeCell ref="CQ46:CQ47"/>
    <mergeCell ref="CM390:CM393"/>
    <mergeCell ref="CN390:CN393"/>
    <mergeCell ref="CO390:CO393"/>
    <mergeCell ref="FQ411:FQ412"/>
    <mergeCell ref="GI679:GI680"/>
    <mergeCell ref="GJ679:GJ680"/>
    <mergeCell ref="GK679:GK680"/>
    <mergeCell ref="GI681:GI682"/>
    <mergeCell ref="GJ681:GJ682"/>
    <mergeCell ref="GK681:GK682"/>
    <mergeCell ref="CM409:CM412"/>
    <mergeCell ref="CN409:CN412"/>
    <mergeCell ref="CO409:CO412"/>
    <mergeCell ref="GI676:GL676"/>
    <mergeCell ref="GI677:GL677"/>
    <mergeCell ref="GU554:GU555"/>
    <mergeCell ref="GS544:GV544"/>
    <mergeCell ref="HC620:HF620"/>
    <mergeCell ref="GS550:GS551"/>
    <mergeCell ref="GT550:GT551"/>
    <mergeCell ref="GU550:GU551"/>
    <mergeCell ref="GS552:GS553"/>
    <mergeCell ref="GT552:GT553"/>
    <mergeCell ref="GU552:GU553"/>
    <mergeCell ref="GS546:GS547"/>
    <mergeCell ref="GT546:GT547"/>
    <mergeCell ref="GU546:GU547"/>
    <mergeCell ref="GS548:GS549"/>
    <mergeCell ref="GT548:GT549"/>
    <mergeCell ref="GU548:GU549"/>
    <mergeCell ref="IB22:IB23"/>
    <mergeCell ref="IC22:IC23"/>
    <mergeCell ref="IB24:IB25"/>
    <mergeCell ref="IC24:IC25"/>
    <mergeCell ref="IQ16:IQ17"/>
    <mergeCell ref="IQ22:IQ23"/>
    <mergeCell ref="IB16:IB17"/>
    <mergeCell ref="IC16:IC17"/>
    <mergeCell ref="IB18:IB19"/>
    <mergeCell ref="IC18:IC19"/>
    <mergeCell ref="IB20:IB21"/>
    <mergeCell ref="IC20:IC21"/>
    <mergeCell ref="IR22:IR23"/>
    <mergeCell ref="IQ24:IQ25"/>
    <mergeCell ref="IR24:IR25"/>
    <mergeCell ref="IQ26:IQ27"/>
    <mergeCell ref="IR26:IR27"/>
    <mergeCell ref="IR16:IR17"/>
    <mergeCell ref="IQ18:IQ19"/>
    <mergeCell ref="IR18:IR19"/>
    <mergeCell ref="IQ20:IQ21"/>
    <mergeCell ref="IR20:IR21"/>
    <mergeCell ref="IV662:IV663"/>
    <mergeCell ref="IW662:IW663"/>
    <mergeCell ref="IX662:IX663"/>
    <mergeCell ref="IV658:IY658"/>
    <mergeCell ref="IQ28:IQ29"/>
    <mergeCell ref="IR28:IR29"/>
    <mergeCell ref="IV660:IV661"/>
    <mergeCell ref="IW660:IW661"/>
    <mergeCell ref="IX660:IX661"/>
  </mergeCells>
  <hyperlinks>
    <hyperlink ref="DQ645" r:id="rId1" display="https://www.cdp.net/en/formatted_responses/files?file_path=k9me76vz7u2sozvqoi2gbw-cdp-credit360-com/gv-smzpdR0Oq_qgQE_gXeQ/AppleFY2018BVAssuranceStatement.pdf" xr:uid="{CFA7336D-EF37-4BE4-A8BB-39BC9B7C7977}"/>
    <hyperlink ref="DQ672" r:id="rId2" display="https://www.cdp.net/en/formatted_responses/files?file_path=k9me76vz7u2sozvqoi2gbw-cdp-credit360-com/gv-smzpdR0Oq_qgQE_gXeQ/AppleFY2018BVAssuranceStatement.pdf" xr:uid="{F6ED7EB3-D58A-4DA9-8482-B31F02BCE92B}"/>
    <hyperlink ref="DQ700" r:id="rId3" display="https://www.cdp.net/en/formatted_responses/files?file_path=k9me76vz7u2sozvqoi2gbw-cdp-credit360-com/gv-smzpdR0Oq_qgQE_gXeQ/AppleFY2018BVAssuranceStatement.pdf" xr:uid="{72459B1F-3828-47F2-B7C8-1CACB63B58C9}"/>
    <hyperlink ref="DQ720" r:id="rId4" display="https://www.cdp.net/en/formatted_responses/files?file_path=k9me76vz7u2sozvqoi2gbw-cdp-credit360-com/puUdgRFmn0ewAJ3sY2h2qA/AppleCCFReviewStatementFY18.pdf" xr:uid="{A56E6858-DACE-432A-B2EF-4D7367235315}"/>
    <hyperlink ref="DT742" r:id="rId5" display="https://www.cdp.net/en/formatted_responses/files?file_path=k9me76vz7u2sozvqoi2gbw-cdp-credit360-com/gv-smzpdR0Oq_qgQE_gXeQ/AppleFY2018BVAssuranceStatement.pdf" xr:uid="{74276EB3-757F-4360-B9F9-E8F86068730D}"/>
    <hyperlink ref="DT744" r:id="rId6" display="https://www.cdp.net/en/formatted_responses/files?file_path=k9me76vz7u2sozvqoi2gbw-cdp-credit360-com/gv-smzpdR0Oq_qgQE_gXeQ/AppleFY2018BVAssuranceStatement.pdf" xr:uid="{AF6F3CE5-C563-4064-8942-5CD39B5BDB61}"/>
    <hyperlink ref="DT746" r:id="rId7" display="https://www.cdp.net/en/formatted_responses/files?file_path=k9me76vz7u2sozvqoi2gbw-cdp-credit360-com/gv-smzpdR0Oq_qgQE_gXeQ/AppleFY2018BVAssuranceStatement.pdf" xr:uid="{6C618D61-2FED-4BA6-B186-846681174E76}"/>
    <hyperlink ref="DT748" r:id="rId8" display="https://www.cdp.net/en/formatted_responses/files?file_path=k9me76vz7u2sozvqoi2gbw-cdp-credit360-com/mLv4A3CzKUK6yiO1c6OHXQ/AppleCEPFY2018AssuranceStatement.pdf" xr:uid="{40767CFC-AA46-4750-9609-5E77A3EB59C2}"/>
    <hyperlink ref="DQ946" r:id="rId9" display="https://www.cdp.net/en/formatted_responses/files?file_path=k9me76vz7u2sozvqoi2gbw-cdp-credit360-com/4kqLB_5M7ESDoxZXsvhx5A/DefinitiveProxyStatement2019.pdf" xr:uid="{77A4F86E-2B3E-4D93-ADB7-7817B85A3201}"/>
    <hyperlink ref="DQ968" r:id="rId10" display="https://www.cdp.net/en/formatted_responses/files?file_path=k9me76vz7u2sozvqoi2gbw-cdp-credit360-com/yMinFy5prEqMqBybCtgoVA/AppleForm10k2018.pdf" xr:uid="{B1B4BCA8-C2F2-4915-BF9B-698394DF6552}"/>
    <hyperlink ref="DQ988" r:id="rId11" display="https://www.cdp.net/en/formatted_responses/files?file_path=k9me76vz7u2sozvqoi2gbw-cdp-credit360-com/RbR-Y17r_kS81WvYk29GOQ/AppleGreenBondReport2018021219FINAL.pdf" xr:uid="{AB1DDB25-51A3-4484-B64A-811AD86D91BC}"/>
    <hyperlink ref="DQ1009" r:id="rId12" display="https://www.cdp.net/en/formatted_responses/files?file_path=k9me76vz7u2sozvqoi2gbw-cdp-credit360-com/Wh3VvoW8lkOyrI1648HVwQ/AppleEnvironmentalResponsibilityReport2019.pdf" xr:uid="{82E47171-C80C-40E8-844E-9D2A50CEDD97}"/>
    <hyperlink ref="DQ1032" r:id="rId13" display="https://www.cdp.net/en/formatted_responses/files?file_path=k9me76vz7u2sozvqoi2gbw-cdp-credit360-com/Q16BQPLO806XZWsh6_Gr3w/AppleSR2019ProgressReport2.pdf" xr:uid="{E783D695-AA25-463D-8D8C-B4BCFC489C98}"/>
    <hyperlink ref="DQ1055" r:id="rId14" display="https://www.cdp.net/en/formatted_responses/files?file_path=k9me76vz7u2sozvqoi2gbw-cdp-credit360-com/POq4UZ2-cE6lew-DAd_9vg/13inchMacBookAirwRetinaPERoct20185.pdf" xr:uid="{1BF26141-24DB-4DFD-843D-B1E178328BCB}"/>
    <hyperlink ref="DV672" r:id="rId15" display="https://www.cdp.net/en/formatted_responses/files?file_path=k9me76vz7u2sozvqoi2gbw-cdp-credit360-com/6ff2NSrnTEiVxhRxPpsfLQ/GHGthirdpartyverification2018SamsungElectronics.pdf" xr:uid="{D4F7E4F4-EE52-4676-8202-ECE24732BD55}"/>
    <hyperlink ref="DV698" r:id="rId16" display="https://www.cdp.net/en/formatted_responses/files?file_path=k9me76vz7u2sozvqoi2gbw-cdp-credit360-com/6ff2NSrnTEiVxhRxPpsfLQ/GHGthirdpartyverification2018SamsungElectronics.pdf" xr:uid="{6CF41581-FBF7-4EBA-935C-7F42A13BA515}"/>
    <hyperlink ref="DV726" r:id="rId17" display="https://www.cdp.net/en/formatted_responses/files?file_path=k9me76vz7u2sozvqoi2gbw-cdp-credit360-com/of6fROaW4USZro7NHzyVQg/%EC%82%BC%EC%84%B1%EC%A0%84%EC%9E%90CDPClimateChange2019%EA%B2%80%EC%A6%9D%EB%B3%B4%EA%B3%A0%EC%84%9CAssuranceReportEN.pdf" xr:uid="{C2DE1820-4B94-4C08-AFDD-EBFB44F3552B}"/>
    <hyperlink ref="DV746" r:id="rId18" display="https://www.cdp.net/en/formatted_responses/files?file_path=k9me76vz7u2sozvqoi2gbw-cdp-credit360-com/of6fROaW4USZro7NHzyVQg/%EC%82%BC%EC%84%B1%EC%A0%84%EC%9E%90CDPClimateChange2019%EA%B2%80%EC%A6%9D%EB%B3%B4%EA%B3%A0%EC%84%9CAssuranceReportEN.pdf" xr:uid="{589980C4-C2B2-46EF-AA79-E07DA3FD97CD}"/>
    <hyperlink ref="DV1017" r:id="rId19" display="https://www.cdp.net/en/formatted_responses/files?file_path=k9me76vz7u2sozvqoi2gbw-cdp-credit360-com/RnQfRF_3Q0mTv5nHMy0ZCg/2019SamsungElectronicsBusinessReport.pdf" xr:uid="{FD11032A-A2BA-4553-A704-2A4B7A3C81E2}"/>
    <hyperlink ref="DV1040" r:id="rId20" display="https://www.cdp.net/en/formatted_responses/files?file_path=k9me76vz7u2sozvqoi2gbw-cdp-credit360-com/OMQu31O-OECfdyWxvj7EXA/sustainabilityreport2019en2.pdf" xr:uid="{7664F017-96D3-4106-8A68-8A77F21CE890}"/>
    <hyperlink ref="EF237" r:id="rId21" display="https://www.cdp.net/en/formatted_responses/files?file_path=k9me76vz7u2sozvqoi2gbw-cdp-credit360-com/oOXZalyFg0C7f2K8tWgGoQ/%E4%B8%89%E8%B5%A2%E7%A7%91%E6%8A%80%E6%B7%B1%E5%9C%B3%E6%9C%89%E9%99%90%E5%85%AC%E5%8F%B8%E7%A2%B3%E6%A0%B8%E6%9F%A5%E6%8A%A5%E5%91%8A.pdf" xr:uid="{A48B6493-5FA1-43C7-B897-D288BFC162E1}"/>
    <hyperlink ref="EF262" r:id="rId22" display="https://www.cdp.net/en/formatted_responses/files?file_path=k9me76vz7u2sozvqoi2gbw-cdp-credit360-com/oOXZalyFg0C7f2K8tWgGoQ/%E4%B8%89%E8%B5%A2%E7%A7%91%E6%8A%80%E6%B7%B1%E5%9C%B3%E6%9C%89%E9%99%90%E5%85%AC%E5%8F%B8%E7%A2%B3%E6%A0%B8%E6%9F%A5%E6%8A%A5%E5%91%8A.pdf" xr:uid="{B53170A4-07A5-4C8B-AA96-0016F3ED968D}"/>
    <hyperlink ref="EF426" r:id="rId23" display="https://www.cdp.net/en/formatted_responses/files?file_path=k9me76vz7u2sozvqoi2gbw-cdp-credit360-com/0KBZKtvZ5k6sIXrYHmhKWA/2018FoxconnCSERAnnualReport.pdf" xr:uid="{3B216C8D-E6B8-43FF-8D25-EA9B38328F1D}"/>
    <hyperlink ref="F510" r:id="rId24" display="https://www.cdp.net/en/formatted_responses/files?file_path=k9me76vz7u2sozvqoi2gbw-cdp-credit360-com/-rVxcHQD4kaqiVTmcXMXXg/googlefy2018ghginventoryverificationletterCDP.pdf" xr:uid="{F7682357-B3F4-42C8-800F-BE19BF29132C}"/>
    <hyperlink ref="F536" r:id="rId25" display="https://www.cdp.net/en/formatted_responses/files?file_path=k9me76vz7u2sozvqoi2gbw-cdp-credit360-com/-rVxcHQD4kaqiVTmcXMXXg/googlefy2018ghginventoryverificationletterCDP.pdf" xr:uid="{441CAC8D-9B14-4227-A7FA-2FF5908C2C1B}"/>
    <hyperlink ref="F562" r:id="rId26" display="https://www.cdp.net/en/formatted_responses/files?file_path=k9me76vz7u2sozvqoi2gbw-cdp-credit360-com/-rVxcHQD4kaqiVTmcXMXXg/googlefy2018ghginventoryverificationletterCDP.pdf" xr:uid="{CFA050E9-587F-4591-B2C2-0128597BC628}"/>
    <hyperlink ref="F590" r:id="rId27" display="https://www.cdp.net/en/formatted_responses/files?file_path=k9me76vz7u2sozvqoi2gbw-cdp-credit360-com/-rVxcHQD4kaqiVTmcXMXXg/googlefy2018ghginventoryverificationletterCDP.pdf" xr:uid="{ECD8E768-04F2-460E-BB1E-1652BBC8D61F}"/>
    <hyperlink ref="F813" r:id="rId28" xr:uid="{A96C6020-DAAA-46E3-891C-7100194CFA3D}"/>
    <hyperlink ref="F814" r:id="rId29" xr:uid="{EA1362C8-206D-4C37-9923-D5E42D60E203}"/>
    <hyperlink ref="F819" r:id="rId30" display="https://www.blog.google/products/earth/more-you-know-turning-environmental-insights-action/" xr:uid="{689857E4-62A6-40FA-A810-A132F32EEE1D}"/>
    <hyperlink ref="F1027" r:id="rId31" display="https://ai.google/research/outreach" xr:uid="{98F8DE96-AFD1-4663-9A5B-CDA30401120C}"/>
    <hyperlink ref="F1031" r:id="rId32" display="https://www.google.com/get/sunroof" xr:uid="{E77A1AF8-9805-44FE-8A5A-76EFEE0BA035}"/>
    <hyperlink ref="F1037" r:id="rId33" display="http://www.sciencemag.org/content/342/6160/850" xr:uid="{00B7E7AD-589D-4C9F-9D8B-FADD42A956DC}"/>
    <hyperlink ref="F1065" r:id="rId34" display="https://www.cdp.net/en/formatted_responses/files?file_path=k9me76vz7u2sozvqoi2gbw-cdp-credit360-com/N44fkNWh-UeV61JTVQ09Pg/20180204alphabet10KCDP.pdf" xr:uid="{5D945D2E-27AF-4C09-B5D3-633D5504AFC9}"/>
    <hyperlink ref="F1087" r:id="rId35" display="https://www.cdp.net/en/formatted_responses/files?file_path=k9me76vz7u2sozvqoi2gbw-cdp-credit360-com/w4IA0erYzU26WPLYN-djfg/Google2018EnvironmentalReportCDP.pdf" xr:uid="{F684D8FF-42F7-453B-897C-F1703DE4C2A8}"/>
    <hyperlink ref="F1112" r:id="rId36" display="https://www.cdp.net/en/formatted_responses/files?file_path=k9me76vz7u2sozvqoi2gbw-cdp-credit360-com/RpvVO244pEqSaAIP0thsYw/Google2018RSCReportCDP.pdf" xr:uid="{3D6A8645-979A-4F8A-BF6A-2C73E0C63EA0}"/>
    <hyperlink ref="F1161" r:id="rId37" display="https://www.cdp.net/en/formatted_responses/files?file_path=k9me76vz7u2sozvqoi2gbw-cdp-credit360-com/0Rc-jOyPe06Snlu3JPCcZg/24x7carbonfreeenergydatacentersCDP.pdf" xr:uid="{205B0D83-62C1-4ED6-92EA-D7917F74E6C6}"/>
    <hyperlink ref="F1183" r:id="rId38" display="https://www.cdp.net/en/formatted_responses/files?file_path=k9me76vz7u2sozvqoi2gbw-cdp-credit360-com/KMPuoWwhQ0aCKYDD7BExow/2018EcologyBookCDP.pdf" xr:uid="{269CDA73-57BD-4E28-B216-B30F9F8B91E4}"/>
    <hyperlink ref="F1229" r:id="rId39" display="https://www.cdp.net/en/formatted_responses/files?file_path=k9me76vz7u2sozvqoi2gbw-cdp-credit360-com/35SVXEZDbUq8gQVMJwlHkg/10yearscarbonneutralityCDP.pdf" xr:uid="{3122E087-62C4-44A5-BA21-826C7A70C666}"/>
    <hyperlink ref="F1251" r:id="rId40" display="https://www.cdp.net/en/formatted_responses/files?file_path=k9me76vz7u2sozvqoi2gbw-cdp-credit360-com/n1BYiyEas0WxSYBh5pO0Vg/achieving100renewableenergypurchasinggoalCDP.pdf" xr:uid="{AA4EBF32-4B6B-490A-97EC-AAE2DEC016CD}"/>
    <hyperlink ref="A393" r:id="rId41" display="javascript:" xr:uid="{6E3256ED-0887-44E4-B5CF-32F36064BDFD}"/>
    <hyperlink ref="A394" r:id="rId42" display="javascript:" xr:uid="{F39CD6CF-1CFF-4D5E-A1F8-31E5204397E4}"/>
    <hyperlink ref="A407" r:id="rId43" display="javascript:" xr:uid="{1DC5DB28-E9BA-4115-AB77-23F052B6A766}"/>
    <hyperlink ref="A408" r:id="rId44" display="javascript:" xr:uid="{487ECD91-0A30-4989-A9E9-8CC88BF828B8}"/>
    <hyperlink ref="A421" r:id="rId45" display="javascript:" xr:uid="{787561C8-BC8E-4470-9AAB-8B10BE9159CB}"/>
    <hyperlink ref="A422" r:id="rId46" display="javascript:" xr:uid="{0B267CD5-BD4B-42A4-A99A-1A03D067E04F}"/>
    <hyperlink ref="A435" r:id="rId47" display="javascript:" xr:uid="{3F343F04-46A2-4DA3-8D05-9E8185608F5A}"/>
    <hyperlink ref="A436" r:id="rId48" display="javascript:" xr:uid="{4DFC6FA2-6911-4F6C-8A76-6D7F029558F3}"/>
    <hyperlink ref="A449" r:id="rId49" display="javascript:" xr:uid="{C05E38F4-BC58-45D1-8F2D-DFC1C27F3423}"/>
    <hyperlink ref="A450" r:id="rId50" display="javascript:" xr:uid="{293C13F7-CFAC-4EC0-A96E-A6EFDC203782}"/>
    <hyperlink ref="A463" r:id="rId51" display="javascript:" xr:uid="{C7BEBF54-FDC1-4429-8A9B-CC60ED919C49}"/>
    <hyperlink ref="A464" r:id="rId52" display="javascript:" xr:uid="{CE46E325-C35D-4479-A3F4-3CBFD73B4C6A}"/>
    <hyperlink ref="A477" r:id="rId53" display="javascript:" xr:uid="{084C63BB-05BB-4FC7-9A4C-BFC4B6319311}"/>
    <hyperlink ref="A478" r:id="rId54" display="javascript:" xr:uid="{35D8C04F-AE5B-4EEF-974D-47ACB607E4CE}"/>
    <hyperlink ref="A738" r:id="rId55" display="https://www.cdp.net/en/formatted_responses/files?file_path=k9me76vz7u2sozvqoi2gbw-cdp-credit360-com/WnKyJH_uZEKqEd9YDCraAw/Microsoft2018CDPGHGOffsetsVerificationStatement.pdf" xr:uid="{4FA8118F-A173-4CF4-9D21-EE5026BD52EF}"/>
    <hyperlink ref="A764" r:id="rId56" display="https://www.cdp.net/en/formatted_responses/files?file_path=k9me76vz7u2sozvqoi2gbw-cdp-credit360-com/WnKyJH_uZEKqEd9YDCraAw/Microsoft2018CDPGHGOffsetsVerificationStatement.pdf" xr:uid="{2CB501C7-EEA0-4238-971B-E1B5E77803D4}"/>
    <hyperlink ref="A790" r:id="rId57" display="https://www.cdp.net/en/formatted_responses/files?file_path=k9me76vz7u2sozvqoi2gbw-cdp-credit360-com/WnKyJH_uZEKqEd9YDCraAw/Microsoft2018CDPGHGOffsetsVerificationStatement.pdf" xr:uid="{75E1F32A-FACD-44D7-BF48-D20F965C4F3F}"/>
    <hyperlink ref="A818" r:id="rId58" display="https://www.cdp.net/en/formatted_responses/files?file_path=k9me76vz7u2sozvqoi2gbw-cdp-credit360-com/WnKyJH_uZEKqEd9YDCraAw/Microsoft2018CDPGHGOffsetsVerificationStatement.pdf" xr:uid="{95C019DC-40E3-4A39-BFB0-6089436E8BC9}"/>
    <hyperlink ref="A1831" r:id="rId59" display="https://www.cdp.net/en/formatted_responses/files?file_path=k9me76vz7u2sozvqoi2gbw-cdp-credit360-com/r9piidFqCUOc_OL6816O_g/MSFTFY18Q410K.docx" xr:uid="{72305246-CEA6-4F54-8E01-37C873EF9826}"/>
    <hyperlink ref="A1851" r:id="rId60" display="https://www.cdp.net/en/formatted_responses/files?file_path=k9me76vz7u2sozvqoi2gbw-cdp-credit360-com/RHpfofMGQECzMdYyim4w_w/Microsoft2018CSRAnnualReport.pdf" xr:uid="{42B63C51-FE42-4942-BC24-6385D185D3D7}"/>
    <hyperlink ref="A1873" r:id="rId61" display="https://www.cdp.net/en/formatted_responses/files?file_path=k9me76vz7u2sozvqoi2gbw-cdp-credit360-com/esdZtdZ_l02oPDJY7DS7aQ/FY18Factsheet6719.pdf" xr:uid="{7C266513-7470-4D8D-B802-4ADE674EACCA}"/>
    <hyperlink ref="A1894" r:id="rId62" display="https://www.cdp.net/en/formatted_responses/files?file_path=k9me76vz7u2sozvqoi2gbw-cdp-credit360-com/78o6_5Dd0kqWCWPBIE2ptw/FY18MicrosoftGreenblogextracts.pdf" xr:uid="{7190D95E-4816-48CC-AF07-7AD6CC0785A0}"/>
    <hyperlink ref="A1915" r:id="rId63" display="https://www.cdp.net/en/formatted_responses/files?file_path=k9me76vz7u2sozvqoi2gbw-cdp-credit360-com/l1bu95ZtX0CYqkcVRLY3hg/FY18MicrosoftontheIssuesblogextracts.pdf" xr:uid="{1A481A14-59C5-4157-B8A2-EBCF2AEE7639}"/>
    <hyperlink ref="A1937" r:id="rId64" display="https://www.cdp.net/en/formatted_responses/files?file_path=k9me76vz7u2sozvqoi2gbw-cdp-credit360-com/yJKRyP2w-U6bhwvUSzQW0A/MicrosoftCloudCarbonStudy2018.pdf" xr:uid="{56C260EA-8E0E-43B1-B10F-19D3DFAE35C2}"/>
    <hyperlink ref="A1958" r:id="rId65" display="https://www.cdp.net/en/formatted_responses/files?file_path=k9me76vz7u2sozvqoi2gbw-cdp-credit360-com/UEorBHiNW0SLofzIntCbAw/ReflectionsonGoGreenatLinkedIn.pdf" xr:uid="{1A03A729-D9A4-4D84-A6E5-F9D6608DC07F}"/>
    <hyperlink ref="A1978" r:id="rId66" display="https://www.cdp.net/en/formatted_responses/files?file_path=k9me76vz7u2sozvqoi2gbw-cdp-credit360-com/F640AnsftUO5NXG5PJToKA/DevicesSustainabilityatMicrosoftFiscalYear2018.pdf" xr:uid="{0136585A-13C9-4759-9933-BF90DDA6A3F6}"/>
    <hyperlink ref="EP484" r:id="rId67" display="https://www.cdp.net/en/formatted_responses/files?file_path=k9me76vz7u2sozvqoi2gbw-cdp-credit360-com/uIoEqeKwy0eBhFd3tepbrA/DellTechnologies2019AssuranceStatementFNL.pdf" xr:uid="{12E3518E-FFA2-4D74-9121-5C459DBE3FEE}"/>
    <hyperlink ref="EP510" r:id="rId68" display="https://www.cdp.net/en/formatted_responses/files?file_path=k9me76vz7u2sozvqoi2gbw-cdp-credit360-com/uIoEqeKwy0eBhFd3tepbrA/DellTechnologies2019AssuranceStatementFNL.pdf" xr:uid="{ED26C491-1B10-4C21-AF04-8E6F935AD5CE}"/>
    <hyperlink ref="EP536" r:id="rId69" display="https://www.cdp.net/en/formatted_responses/files?file_path=k9me76vz7u2sozvqoi2gbw-cdp-credit360-com/uIoEqeKwy0eBhFd3tepbrA/DellTechnologies2019AssuranceStatementFNL.pdf" xr:uid="{5269687F-0145-4628-9197-6E0985CE2B07}"/>
    <hyperlink ref="EP564" r:id="rId70" display="https://www.cdp.net/en/formatted_responses/files?file_path=k9me76vz7u2sozvqoi2gbw-cdp-credit360-com/uIoEqeKwy0eBhFd3tepbrA/DellTechnologies2019AssuranceStatementFNL.pdf" xr:uid="{C50AFA5A-A9CB-4528-B2ED-970EB5C23937}"/>
    <hyperlink ref="EP791" r:id="rId71" display="https://www.cdp.net/en/formatted_responses/files?file_path=k9me76vz7u2sozvqoi2gbw-cdp-credit360-com/RhTVd66lKEaquIhRPmDWwA/dellfy19csrreport.pdf" xr:uid="{3E1F7053-6406-4B76-9F6B-CD15D80FA079}"/>
    <hyperlink ref="EP814" r:id="rId72" display="https://www.cdp.net/en/formatted_responses/files?file_path=k9me76vz7u2sozvqoi2gbw-cdp-credit360-com/TmmwlvaIkEKXf2-O27qdeA/DellClimatePolicyPrinciples.pdf" xr:uid="{A4B334CD-5498-44A6-BA2C-EB6B780F9AE1}"/>
    <hyperlink ref="EP838" r:id="rId73" display="https://www.cdp.net/en/formatted_responses/files?file_path=k9me76vz7u2sozvqoi2gbw-cdp-credit360-com/-AjOOg6J_kyq4mWytuU18g/delltechnologiesprogressmadereal2030.pdf" xr:uid="{2C297659-AAA5-467C-A481-0BFC05C10BD3}"/>
    <hyperlink ref="EP839" r:id="rId74" display="https://www.cdp.net/en/formatted_responses/files?file_path=k9me76vz7u2sozvqoi2gbw-cdp-credit360-com/93Vyp7gBBkaSdyLKm3yioA/2020onepager.pdf" xr:uid="{45062219-5FA8-43B3-A9F9-031AE87079E8}"/>
    <hyperlink ref="K632" r:id="rId75" display="https://www.cdp.net/en/formatted_responses/files?file_path=k9me76vz7u2sozvqoi2gbw-cdp-credit360-com/vGBoPJi6fUSLE2GUIf10wQ/IBMVerificationStatementfor2018GHGEmissions.pdf" xr:uid="{84098BC4-A5AC-451C-B71A-C7B67C385FBA}"/>
    <hyperlink ref="K642" r:id="rId76" display="https://www.cdp.net/en/formatted_responses/files?file_path=k9me76vz7u2sozvqoi2gbw-cdp-credit360-com/vGBoPJi6fUSLE2GUIf10wQ/IBMVerificationStatementfor2018GHGEmissions.pdf" xr:uid="{9FFF6983-95A8-413B-B003-24D53E7B25F6}"/>
    <hyperlink ref="K659" r:id="rId77" display="https://www.cdp.net/en/formatted_responses/files?file_path=k9me76vz7u2sozvqoi2gbw-cdp-credit360-com/vGBoPJi6fUSLE2GUIf10wQ/IBMVerificationStatementfor2018GHGEmissions.pdf" xr:uid="{66414D7E-E847-4DB6-809B-AE1266ED2120}"/>
    <hyperlink ref="K669" r:id="rId78" display="https://www.cdp.net/en/formatted_responses/files?file_path=k9me76vz7u2sozvqoi2gbw-cdp-credit360-com/vGBoPJi6fUSLE2GUIf10wQ/IBMVerificationStatementfor2018GHGEmissions.pdf" xr:uid="{BBCD1633-842B-4D9C-932B-42A8523DF63F}"/>
    <hyperlink ref="K688" r:id="rId79" display="https://www.cdp.net/en/formatted_responses/files?file_path=k9me76vz7u2sozvqoi2gbw-cdp-credit360-com/vGBoPJi6fUSLE2GUIf10wQ/IBMVerificationStatementfor2018GHGEmissions.pdf" xr:uid="{8DABC48D-9F5E-4029-B952-944052B20217}"/>
    <hyperlink ref="K900" r:id="rId80" display="https://www.cdp.net/en/formatted_responses/files?file_path=k9me76vz7u2sozvqoi2gbw-cdp-credit360-com/wiNq2YlauUm-bEo8kr1_yA/IBMEnvReport2018.pdf" xr:uid="{2FC13EF5-6140-4690-854E-30DF2C7719E7}"/>
    <hyperlink ref="K925" r:id="rId81" display="https://www.cdp.net/en/formatted_responses/files?file_path=k9me76vz7u2sozvqoi2gbw-cdp-credit360-com/0ZUgBWh6LkiSKONuVj2zdg/2018IBM2018CRR.pdf" xr:uid="{D44C0A98-9C05-48E7-AAAA-58A07E789D98}"/>
    <hyperlink ref="K950" r:id="rId82" display="https://www.cdp.net/en/formatted_responses/files?file_path=k9me76vz7u2sozvqoi2gbw-cdp-credit360-com/3Jn1A633J0SWeydItq_aIw/GRI2017Report.pdf" xr:uid="{6B396DB6-53AA-4EB2-BE58-4A49FF7B4D64}"/>
    <hyperlink ref="EU369" r:id="rId83" display="https://www.cdp.net/en/formatted_responses/files?file_path=k9me76vz7u2sozvqoi2gbw-cdp-credit360-com/pK1-TP6zSkqS8n128oi18w/HPEFY18ReviewReport.pdf" xr:uid="{76EAE5FA-28A0-4894-ABDB-2996BE6796D1}"/>
    <hyperlink ref="EU396" r:id="rId84" display="https://www.cdp.net/en/formatted_responses/files?file_path=k9me76vz7u2sozvqoi2gbw-cdp-credit360-com/pK1-TP6zSkqS8n128oi18w/HPEFY18ReviewReport.pdf" xr:uid="{4D4EF737-F6EA-4173-9B23-946D787ECF9B}"/>
    <hyperlink ref="EU423" r:id="rId85" display="https://www.cdp.net/en/formatted_responses/files?file_path=k9me76vz7u2sozvqoi2gbw-cdp-credit360-com/pK1-TP6zSkqS8n128oi18w/HPEFY18ReviewReport.pdf" xr:uid="{A3A65E8F-BB42-4710-85D9-D58D8F02EA58}"/>
    <hyperlink ref="EU452" r:id="rId86" display="https://www.cdp.net/en/formatted_responses/files?file_path=k9me76vz7u2sozvqoi2gbw-cdp-credit360-com/pK1-TP6zSkqS8n128oi18w/HPEFY18ReviewReport.pdf" xr:uid="{BD0251C0-F9C3-4653-B5A7-AAB9457155D6}"/>
    <hyperlink ref="EX474" r:id="rId87" display="https://www.cdp.net/en/formatted_responses/files?file_path=k9me76vz7u2sozvqoi2gbw-cdp-credit360-com/pK1-TP6zSkqS8n128oi18w/HPEFY18ReviewReport.pdf" xr:uid="{AE72031C-1A7F-4D11-A1D2-A0923251135D}"/>
    <hyperlink ref="EU766" r:id="rId88" display="https://www.cdp.net/en/formatted_responses/files?file_path=k9me76vz7u2sozvqoi2gbw-cdp-credit360-com/byQeVR-J6kKWf5IwGnq3ZA/FY2018HPE10K.pdf" xr:uid="{BBA34623-5E4F-4EF0-A74D-D7666E0C5012}"/>
    <hyperlink ref="EU786" r:id="rId89" display="https://www.cdp.net/en/formatted_responses/files?file_path=k9me76vz7u2sozvqoi2gbw-cdp-credit360-com/AU-iEo4Gy0aOQShKtIMcRQ/2018LivingProgressDataSummary.pdf" xr:uid="{B8946907-E17F-4F0C-8F66-85FCC33602F7}"/>
    <hyperlink ref="EU787" r:id="rId90" display="https://www.cdp.net/en/formatted_responses/files?file_path=k9me76vz7u2sozvqoi2gbw-cdp-credit360-com/02h-CEKfAkGZzbTzFWJBRA/FINALLPR.pdf" xr:uid="{1535BA61-07B1-489B-B5E4-BB20565FB5AE}"/>
    <hyperlink ref="EK492" r:id="rId91" display="https://www.cdp.net/en/formatted_responses/files?file_path=k9me76vz7u2sozvqoi2gbw-cdp-credit360-com/EIvyVBcRqUeTugW4uMK79w/HP2018SustainableImpactReport.pdf" xr:uid="{6BC1C6A2-8475-4E62-A844-1CF858A9F285}"/>
    <hyperlink ref="EK518" r:id="rId92" display="https://www.cdp.net/en/formatted_responses/files?file_path=k9me76vz7u2sozvqoi2gbw-cdp-credit360-com/EIvyVBcRqUeTugW4uMK79w/HP2018SustainableImpactReport.pdf" xr:uid="{D67F90F9-586E-4022-A422-985882E08222}"/>
    <hyperlink ref="EK544" r:id="rId93" display="https://www.cdp.net/en/formatted_responses/files?file_path=k9me76vz7u2sozvqoi2gbw-cdp-credit360-com/EIvyVBcRqUeTugW4uMK79w/HP2018SustainableImpactReport.pdf" xr:uid="{54EC9B82-4FB6-4D53-AC60-2CF64C713ABC}"/>
    <hyperlink ref="EK572" r:id="rId94" display="https://www.cdp.net/en/formatted_responses/files?file_path=k9me76vz7u2sozvqoi2gbw-cdp-credit360-com/EIvyVBcRqUeTugW4uMK79w/HP2018SustainableImpactReport.pdf" xr:uid="{ED550253-CAB7-4DEF-84D6-27F7397899D4}"/>
    <hyperlink ref="EK592" r:id="rId95" display="https://www.cdp.net/en/formatted_responses/files?file_path=k9me76vz7u2sozvqoi2gbw-cdp-credit360-com/EIvyVBcRqUeTugW4uMK79w/HP2018SustainableImpactReport.pdf" xr:uid="{2283C61C-235F-4FE3-AB7D-C08643058E51}"/>
    <hyperlink ref="EK807" r:id="rId96" display="https://www.cdp.net/en/formatted_responses/files?file_path=k9me76vz7u2sozvqoi2gbw-cdp-credit360-com/EIvyVBcRqUeTugW4uMK79w/HP2018SustainableImpactReport.pdf" xr:uid="{DB2D1632-BEAC-4A13-AE7B-6062E136F496}"/>
    <hyperlink ref="EK832" r:id="rId97" display="https://www.cdp.net/en/formatted_responses/files?file_path=k9me76vz7u2sozvqoi2gbw-cdp-credit360-com/QHJL8HFimEuPN3mIbM-adw/HPInc.FY18Form10K.pdf" xr:uid="{9A96A831-AEE9-4911-85C0-5B1352A19CE6}"/>
    <hyperlink ref="GN788" r:id="rId98" display="https://www.cdp.net/en/formatted_responses/files?file_path=k9me76vz7u2sozvqoi2gbw-cdp-credit360-com/F0QOcx8lGkujpxwV_u6iMw/GHGEnergyLenovo20182019CDPGHGVerificationStatementResonableLimited.pdf" xr:uid="{B507D510-7119-4759-8C83-217736159C03}"/>
    <hyperlink ref="GN814" r:id="rId99" display="https://www.cdp.net/en/formatted_responses/files?file_path=k9me76vz7u2sozvqoi2gbw-cdp-credit360-com/F0QOcx8lGkujpxwV_u6iMw/GHGEnergyLenovo20182019CDPGHGVerificationStatementResonableLimited.pdf" xr:uid="{FC075CBB-380C-4C21-BC09-0D2A3AB4A040}"/>
    <hyperlink ref="GN840" r:id="rId100" display="https://www.cdp.net/en/formatted_responses/files?file_path=k9me76vz7u2sozvqoi2gbw-cdp-credit360-com/F0QOcx8lGkujpxwV_u6iMw/GHGEnergyLenovo20182019CDPGHGVerificationStatementResonableLimited.pdf" xr:uid="{EF5B4AB0-2199-4C85-99F1-503C6A35A49C}"/>
    <hyperlink ref="GN868" r:id="rId101" display="https://www.cdp.net/en/formatted_responses/files?file_path=k9me76vz7u2sozvqoi2gbw-cdp-credit360-com/F0QOcx8lGkujpxwV_u6iMw/GHGEnergyLenovo20182019CDPGHGVerificationStatementResonableLimited.pdf" xr:uid="{E808FEF7-1BEF-46AE-A5D1-4831002E6191}"/>
    <hyperlink ref="GQ890" r:id="rId102" display="https://www.cdp.net/en/formatted_responses/files?file_path=k9me76vz7u2sozvqoi2gbw-cdp-credit360-com/F0QOcx8lGkujpxwV_u6iMw/GHGEnergyLenovo20182019CDPGHGVerificationStatementResonableLimited.pdf" xr:uid="{B006EA88-C4DD-4876-8A41-E857DB4138F1}"/>
    <hyperlink ref="GQ892" r:id="rId103" display="https://www.cdp.net/en/formatted_responses/files?file_path=k9me76vz7u2sozvqoi2gbw-cdp-credit360-com/j0EMUEJcjUWg66kFTdqXjg/WasteLenovo20182019WasteVerificationStatementReasonable.pdf" xr:uid="{53FADAEC-6195-489A-B38C-1CD774839070}"/>
    <hyperlink ref="GQ894" r:id="rId104" display="https://www.cdp.net/en/formatted_responses/files?file_path=k9me76vz7u2sozvqoi2gbw-cdp-credit360-com/Is2ZNZfrEkifxviDgX0JRg/WaterLenovo20182019CDPWaterVerificationStatementReasonable.pdf" xr:uid="{2782F609-BCC9-40EC-A927-D0577041C8ED}"/>
    <hyperlink ref="GN1233" r:id="rId105" display="https://www.cdp.net/en/formatted_responses/files?file_path=k9me76vz7u2sozvqoi2gbw-cdp-credit360-com/nUqt-UO2_UuBvf8DHdv_mg/AnnualReport20182019.pdf" xr:uid="{ECA87693-9D50-45C9-BD54-BFF8C81946A6}"/>
    <hyperlink ref="GN1257" r:id="rId106" display="https://www.cdp.net/en/formatted_responses/files?file_path=k9me76vz7u2sozvqoi2gbw-cdp-credit360-com/XWufzgn3BUW8FJFxAdrnFw/LenovoClimateChangeWebsite.docx" xr:uid="{CC8CAF9F-0A5E-4642-B1C1-A54EC5CB8EB9}"/>
    <hyperlink ref="GN1281" r:id="rId107" display="https://www.cdp.net/en/formatted_responses/files?file_path=k9me76vz7u2sozvqoi2gbw-cdp-credit360-com/Fy5Z0g3TjkCodWbleW2W4Q/SustainabilityReport2017.2018.pdf" xr:uid="{8D1FC064-EC45-4F5E-A35D-128CC1B0F725}"/>
    <hyperlink ref="GN1331" r:id="rId108" display="https://www.cdp.net/en/formatted_responses/files?file_path=k9me76vz7u2sozvqoi2gbw-cdp-credit360-com/F0QOcx8lGkujpxwV_u6iMw/GHGEnergyLenovo20182019CDPGHGVerificationStatementResonableLimited.pdf" xr:uid="{3B7785AE-3F72-4431-B854-52C6BDE3AFFA}"/>
    <hyperlink ref="GN1332" r:id="rId109" display="https://www.cdp.net/en/formatted_responses/files?file_path=k9me76vz7u2sozvqoi2gbw-cdp-credit360-com/Q2qVXBfitUW53i3YK1vSiQ/LenovoVCSVERRetirementCertificate6.28.2019.pdf" xr:uid="{C8F91793-4D49-4A8B-A10E-15FD8B9E1831}"/>
    <hyperlink ref="GN1333" r:id="rId110" display="https://www.cdp.net/en/formatted_responses/files?file_path=k9me76vz7u2sozvqoi2gbw-cdp-credit360-com/5KZMW4XhIUq7NoxS0W6_YA/LenovoVCSVERRetirementCertificate5.30.2019.pdf" xr:uid="{5B0FA889-8067-4BCF-8EB1-77FA8F3FD9B6}"/>
    <hyperlink ref="EA624" r:id="rId111" display="https://www.cdp.net/en/formatted_responses/files?file_path=k9me76vz7u2sozvqoi2gbw-cdp-credit360-com/atGDCdDbhE2rRNJOQlpZzQ/2018CiscoGHGWasteWaterAssuranceReviewLetter20190521.pdf" xr:uid="{04C94EDB-8044-4DC9-AFA7-92A7D1DA85CE}"/>
    <hyperlink ref="EA650" r:id="rId112" display="https://www.cdp.net/en/formatted_responses/files?file_path=k9me76vz7u2sozvqoi2gbw-cdp-credit360-com/atGDCdDbhE2rRNJOQlpZzQ/2018CiscoGHGWasteWaterAssuranceReviewLetter20190521.pdf" xr:uid="{8F7443F0-9E28-4F7A-830B-96CC1965F712}"/>
    <hyperlink ref="EA676" r:id="rId113" display="https://www.cdp.net/en/formatted_responses/files?file_path=k9me76vz7u2sozvqoi2gbw-cdp-credit360-com/atGDCdDbhE2rRNJOQlpZzQ/2018CiscoGHGWasteWaterAssuranceReviewLetter20190521.pdf" xr:uid="{C958C1D6-18A6-423A-8A3E-014C53D79984}"/>
    <hyperlink ref="EA704" r:id="rId114" display="https://www.cdp.net/en/formatted_responses/files?file_path=k9me76vz7u2sozvqoi2gbw-cdp-credit360-com/atGDCdDbhE2rRNJOQlpZzQ/2018CiscoGHGWasteWaterAssuranceReviewLetter20190521.pdf" xr:uid="{09C718FF-1330-4C68-B7EC-DFA28734D0C1}"/>
    <hyperlink ref="EA998" r:id="rId115" display="https://www.cdp.net/en/formatted_responses/files?file_path=k9me76vz7u2sozvqoi2gbw-cdp-credit360-com/bRFqlAoz3E-V2yjeyALy6A/2018annualreportfull.pdf" xr:uid="{C5A52CF5-D6BC-4C45-BF60-AFC05D75B228}"/>
    <hyperlink ref="EA1021" r:id="rId116" display="https://www.cdp.net/en/formatted_responses/files?file_path=k9me76vz7u2sozvqoi2gbw-cdp-credit360-com/ssQZ70wP6U-J0t-WGWfr9w/CSRReport2018.pdf" xr:uid="{7E55868D-7963-439E-8BD0-6769BCC8EC6F}"/>
    <hyperlink ref="IL394" r:id="rId117" display="https://www.cdp.net/en/formatted_responses/files?file_path=k9me76vz7u2sozvqoi2gbw-cdp-credit360-com/xqdoyHbsAUaPd-GTfZqkSA/2018GHGVerificationStatementPEGATRON.pdf" xr:uid="{155B09C3-63B8-48DC-88BB-31FCCD34A49F}"/>
    <hyperlink ref="IL420" r:id="rId118" display="https://www.cdp.net/en/formatted_responses/files?file_path=k9me76vz7u2sozvqoi2gbw-cdp-credit360-com/xqdoyHbsAUaPd-GTfZqkSA/2018GHGVerificationStatementPEGATRON.pdf" xr:uid="{176AD267-1D23-47B6-9AD6-5D94348DEE5B}"/>
    <hyperlink ref="IL573" r:id="rId119" display="https://www.cdp.net/en/formatted_responses/files?file_path=k9me76vz7u2sozvqoi2gbw-cdp-credit360-com/scwa-lFU9E6cTbF_gP_5Hg/2018CSRReportPEGATRON.pdf" xr:uid="{A93D9591-0C50-466A-9D5C-2D1386C7BC8C}"/>
    <hyperlink ref="Z370" r:id="rId120" display="https://www.cdp.net/en/formatted_responses/files?file_path=k9me76vz7u2sozvqoi2gbw-cdp-credit360-com/bTBWI7YtKkGZV7V4OjnL4Q/AccentureFY18AssuranceStatement.pdf" xr:uid="{BFD2A733-FB3E-43D8-95D4-F04738ECCCA2}"/>
    <hyperlink ref="Z396" r:id="rId121" display="https://www.cdp.net/en/formatted_responses/files?file_path=k9me76vz7u2sozvqoi2gbw-cdp-credit360-com/bTBWI7YtKkGZV7V4OjnL4Q/AccentureFY18AssuranceStatement.pdf" xr:uid="{B75CB499-A8B3-44C7-81C6-FCC2355F52ED}"/>
    <hyperlink ref="Z422" r:id="rId122" display="https://www.cdp.net/en/formatted_responses/files?file_path=k9me76vz7u2sozvqoi2gbw-cdp-credit360-com/bTBWI7YtKkGZV7V4OjnL4Q/AccentureFY18AssuranceStatement.pdf" xr:uid="{32D31321-0F72-4E5C-91A3-2B7182DD4557}"/>
    <hyperlink ref="Z450" r:id="rId123" display="https://www.cdp.net/en/formatted_responses/files?file_path=k9me76vz7u2sozvqoi2gbw-cdp-credit360-com/bTBWI7YtKkGZV7V4OjnL4Q/AccentureFY18AssuranceStatement.pdf" xr:uid="{D15D43EC-4F6B-455B-8266-B6276B3C35B5}"/>
    <hyperlink ref="Z605" r:id="rId124" display="https://www.cdp.net/en/formatted_responses/files?file_path=k9me76vz7u2sozvqoi2gbw-cdp-credit360-com/RDvbSyH2cECNIpT1iYeZ0Q/AccentureProxy2018.pdf" xr:uid="{7E9727F7-83DB-45F4-BEEF-B5D0F301ECE7}"/>
    <hyperlink ref="Z628" r:id="rId125" display="https://www.cdp.net/en/formatted_responses/files?file_path=k9me76vz7u2sozvqoi2gbw-cdp-credit360-com/x9BXk6IPK0yG9eZXi6mjgA/AccentureFiscal2018AnnualReport.pdf" xr:uid="{A7994427-EAC1-45FC-ADE5-E36FAE3113A7}"/>
    <hyperlink ref="Z649" r:id="rId126" display="https://www.cdp.net/en/formatted_responses/files?file_path=k9me76vz7u2sozvqoi2gbw-cdp-credit360-com/iZRpMWBuZ0OiC2tEfMsKmA/AccentureCorporateCitizenshipReport2018.pdf" xr:uid="{40777722-94A5-48D6-8381-C49B4C55D4E8}"/>
    <hyperlink ref="P476" r:id="rId127" display="https://www.cdp.net/en/formatted_responses/files?file_path=k9me76vz7u2sozvqoi2gbw-cdp-credit360-com/35EsUAqa2keC0vNr45TwsQ/Oracle2018GHGInventoryAssuranceReviewLetterFINAL.pdf" xr:uid="{73CC8902-065F-4AF9-A924-68C73ECC4C3C}"/>
    <hyperlink ref="P502" r:id="rId128" display="https://www.cdp.net/en/formatted_responses/files?file_path=k9me76vz7u2sozvqoi2gbw-cdp-credit360-com/35EsUAqa2keC0vNr45TwsQ/Oracle2018GHGInventoryAssuranceReviewLetterFINAL.pdf" xr:uid="{318EC10A-B44F-4C60-8C20-3A3C5F19C02F}"/>
    <hyperlink ref="P528" r:id="rId129" display="https://www.cdp.net/en/formatted_responses/files?file_path=k9me76vz7u2sozvqoi2gbw-cdp-credit360-com/35EsUAqa2keC0vNr45TwsQ/Oracle2018GHGInventoryAssuranceReviewLetterFINAL.pdf" xr:uid="{B69609DB-1089-40A8-8857-A574F9A959E0}"/>
    <hyperlink ref="P556" r:id="rId130" display="https://www.cdp.net/en/formatted_responses/files?file_path=k9me76vz7u2sozvqoi2gbw-cdp-credit360-com/35EsUAqa2keC0vNr45TwsQ/Oracle2018GHGInventoryAssuranceReviewLetterFINAL.pdf" xr:uid="{8B1686B5-ED77-4AE8-99E7-830069A907F9}"/>
    <hyperlink ref="P835" r:id="rId131" display="https://www.cdp.net/en/formatted_responses/files?file_path=k9me76vz7u2sozvqoi2gbw-cdp-credit360-com/iSDzzgbc6kynIp3Q8FCHUA/OracleCorporateForm10KFY2018.pdf" xr:uid="{6975BB3C-D5EA-4988-AAED-A6113D1FCA99}"/>
    <hyperlink ref="P855" r:id="rId132" display="https://www.cdp.net/en/formatted_responses/files?file_path=k9me76vz7u2sozvqoi2gbw-cdp-credit360-com/Q-CuMrWo-U-b2Axg2xplsA/CleanCloudsectionOracleCorporateCitizenshipReport2018.png" xr:uid="{30D870EA-FA54-424B-BF5A-1D7BDCAF90AF}"/>
    <hyperlink ref="P856" r:id="rId133" display="https://www.cdp.net/en/formatted_responses/files?file_path=k9me76vz7u2sozvqoi2gbw-cdp-credit360-com/zm9dSKR46EKPDQuhFKJmzQ/CustomerssectionOracleCorporateCitizenshipReport2018.png" xr:uid="{ADD40DA9-11B8-49D3-A1C5-E56087596C68}"/>
    <hyperlink ref="P857" r:id="rId134" display="https://www.cdp.net/en/formatted_responses/files?file_path=k9me76vz7u2sozvqoi2gbw-cdp-credit360-com/8AiAh_8tF0qW4ii6V43HoA/OperationssectionOracleCorporateCitizenshipReport2018.png" xr:uid="{9CA16451-20E6-4EA5-BBCD-72A9DA4176A4}"/>
    <hyperlink ref="P858" r:id="rId135" display="https://www.cdp.net/en/formatted_responses/files?file_path=k9me76vz7u2sozvqoi2gbw-cdp-credit360-com/kW9sRzKEYEyzOB0K1qCKsw/Operationssection2OracleCorporateCitizenshipReport2018.png" xr:uid="{63B9280A-3E6B-4999-BD0E-C3653FA15EDC}"/>
    <hyperlink ref="P859" r:id="rId136" display="https://www.cdp.net/en/formatted_responses/files?file_path=k9me76vz7u2sozvqoi2gbw-cdp-credit360-com/bgOI7xSiy0arTZTCd_rZLg/CSOMessageOracleCorporateCitizenshipReport2018.png" xr:uid="{94128A02-81A7-4246-AA63-19ADC4BCF547}"/>
    <hyperlink ref="P860" r:id="rId137" display="https://www.cdp.net/en/formatted_responses/files?file_path=k9me76vz7u2sozvqoi2gbw-cdp-credit360-com/yTRUWU0160eU3QuoOlt47w/EmployeessectionOracleCorporateCitizenshipReport2018.png" xr:uid="{48000B81-A3BC-448A-9629-28C65963BDF6}"/>
    <hyperlink ref="P884" r:id="rId138" display="https://www.cdp.net/en/formatted_responses/files?file_path=k9me76vz7u2sozvqoi2gbw-cdp-credit360-com/ednI-FDfy0SQ9lq-l7sRpw/OracleSustainabilityMattersblog.png" xr:uid="{703AB0DE-FF39-4718-AF8C-79980DB59635}"/>
    <hyperlink ref="P885" r:id="rId139" display="https://www.cdp.net/en/formatted_responses/files?file_path=k9me76vz7u2sozvqoi2gbw-cdp-credit360-com/PDjjIdJZDk-T_WhWfpm5tA/OracleSustainabilityTwitter.png" xr:uid="{0E9BC410-607D-44AA-BD4B-E20A1F8AD847}"/>
    <hyperlink ref="HM434" r:id="rId140" display="https://www.cdp.net/en/formatted_responses/files?file_path=k9me76vz7u2sozvqoi2gbw-cdp-credit360-com/SLI5s79y50a05twQKpy7CQ/2018%E6%BA%AB%E5%AE%A4%E6%B0%A3%E9%AB%94%E6%9F%A5%E8%AD%89%E8%AA%AA%E6%98%8E%E6%9B%B8.pdf" xr:uid="{2BF9A5AF-773D-4F5C-B7EF-F76FEF40EF27}"/>
    <hyperlink ref="HM460" r:id="rId141" display="https://www.cdp.net/en/formatted_responses/files?file_path=k9me76vz7u2sozvqoi2gbw-cdp-credit360-com/SLI5s79y50a05twQKpy7CQ/2018%E6%BA%AB%E5%AE%A4%E6%B0%A3%E9%AB%94%E6%9F%A5%E8%AD%89%E8%AA%AA%E6%98%8E%E6%9B%B8.pdf" xr:uid="{C0BA7287-8A7B-46A7-9C00-C295EDB27934}"/>
    <hyperlink ref="HM486" r:id="rId142" display="https://www.cdp.net/en/formatted_responses/files?file_path=k9me76vz7u2sozvqoi2gbw-cdp-credit360-com/DZKGzXGyh0m-MCvaSNFx8w/QSMC%E6%B8%A9%E5%AE%A4%E6%B0%94%E4%BD%93%E7%9B%98%E6%9F%A5%E6%8A%A5%E5%91%8A2018.pdf" xr:uid="{FC2F5716-B74B-47AB-ADAB-C456EA01D54D}"/>
    <hyperlink ref="HM512" r:id="rId143" display="https://www.cdp.net/en/formatted_responses/files?file_path=k9me76vz7u2sozvqoi2gbw-cdp-credit360-com/DZKGzXGyh0m-MCvaSNFx8w/QSMC%E6%B8%A9%E5%AE%A4%E6%B0%94%E4%BD%93%E7%9B%98%E6%9F%A5%E6%8A%A5%E5%91%8A2018.pdf" xr:uid="{A5F5845B-2D5C-4289-BE00-5735910B8266}"/>
    <hyperlink ref="HM538" r:id="rId144" display="https://www.cdp.net/en/formatted_responses/files?file_path=k9me76vz7u2sozvqoi2gbw-cdp-credit360-com/oPYYQfFWbE2RyHg2jYQn0Q/CSMC%E6%B8%A9%E5%AE%A4%E6%B0%94%E4%BD%93%E7%9B%98%E6%9F%A5%E6%8A%A5%E5%91%8A2018.pdf" xr:uid="{76BB4E70-8921-41AA-A2BA-222D53AC016C}"/>
    <hyperlink ref="HM564" r:id="rId145" display="https://www.cdp.net/en/formatted_responses/files?file_path=k9me76vz7u2sozvqoi2gbw-cdp-credit360-com/oPYYQfFWbE2RyHg2jYQn0Q/CSMC%E6%B8%A9%E5%AE%A4%E6%B0%94%E4%BD%93%E7%9B%98%E6%9F%A5%E6%8A%A5%E5%91%8A2018.pdf" xr:uid="{7C7E2615-A0AA-4F86-A6CB-2EEEC0B8AC64}"/>
    <hyperlink ref="HM590" r:id="rId146" display="https://www.cdp.net/en/formatted_responses/files?file_path=k9me76vz7u2sozvqoi2gbw-cdp-credit360-com/W311EFXzZ0ufmjcCTdlnHQ/QCMC%E5%90%AB%E8%BE%BE%E4%B8%B0%E8%BE%BE%E5%8A%9F%E5%8E%82%E5%A3%B0%E6%98%8E%E8%AF%81%E4%B9%A62018.pdf" xr:uid="{22DBBFC4-FB95-46BA-B291-CD626EE301D0}"/>
    <hyperlink ref="HM616" r:id="rId147" display="https://www.cdp.net/en/formatted_responses/files?file_path=k9me76vz7u2sozvqoi2gbw-cdp-credit360-com/W311EFXzZ0ufmjcCTdlnHQ/QCMC%E5%90%AB%E8%BE%BE%E4%B8%B0%E8%BE%BE%E5%8A%9F%E5%8E%82%E5%A3%B0%E6%98%8E%E8%AF%81%E4%B9%A62018.pdf" xr:uid="{0800AE30-FE36-4FCD-A5AC-6701788F0E41}"/>
    <hyperlink ref="HM644" r:id="rId148" display="https://www.cdp.net/en/formatted_responses/files?file_path=k9me76vz7u2sozvqoi2gbw-cdp-credit360-com/W311EFXzZ0ufmjcCTdlnHQ/QCMC%E5%90%AB%E8%BE%BE%E4%B8%B0%E8%BE%BE%E5%8A%9F%E5%8E%82%E5%A3%B0%E6%98%8E%E8%AF%81%E4%B9%A62018.pdf" xr:uid="{57BEEC79-7FA2-4D73-BF41-B49A6428D36B}"/>
    <hyperlink ref="HM815" r:id="rId149" display="https://www.cdp.net/en/formatted_responses/files?file_path=k9me76vz7u2sozvqoi2gbw-cdp-credit360-com/KOu6PB8xgUq2EAmaLQ3YPw/CSR%E5%B9%B4%E6%8A%A512%E6%94%BE%E6%B5%81%E5%92%8C%E5%BB%A2%E6%A3%84%E7%89%A9201900502EN.docx" xr:uid="{EBA4B8A5-DAC7-4608-BFB5-752247303178}"/>
    <hyperlink ref="HM816" r:id="rId150" display="https://www.cdp.net/en/formatted_responses/files?file_path=k9me76vz7u2sozvqoi2gbw-cdp-credit360-com/cAnjzFzqZEy9oHSeI3qn8g/CSR%E5%B9%B4%E6%8A%A513GHG%E7%AE%A1%E7%90%8620190502EN.docx" xr:uid="{B0F1F17C-1301-4444-BD40-65396C74016F}"/>
    <hyperlink ref="JF405" r:id="rId151" display="https://www.cdp.net/en/formatted_responses/files?file_path=k9me76vz7u2sozvqoi2gbw-cdp-credit360-com/p6P4ccvaDUWUtkCzNBBtHA/VO603886ALL.pdf" xr:uid="{8843659A-792D-47D6-899A-33122BCDDF90}"/>
    <hyperlink ref="JF430" r:id="rId152" display="https://www.cdp.net/en/formatted_responses/files?file_path=k9me76vz7u2sozvqoi2gbw-cdp-credit360-com/p6P4ccvaDUWUtkCzNBBtHA/VO603886ALL.pdf" xr:uid="{AB93F8FE-0E44-42AD-B62F-5E49CA1545C2}"/>
    <hyperlink ref="JF597" r:id="rId153" display="https://www.cdp.net/en/formatted_responses/files?file_path=k9me76vz7u2sozvqoi2gbw-cdp-credit360-com/081E6BBKOESLnCAPp4FowA/2019070115152025.pdf" xr:uid="{72D8F3BB-7060-41DA-890D-94E1A076CDC1}"/>
    <hyperlink ref="JP382" r:id="rId154" display="https://www.cdp.net/en/formatted_responses/files?file_path=k9me76vz7u2sozvqoi2gbw-cdp-credit360-com/CFXXolqo2E2MnqLbst3pzA/2018GHGMAWistronStatement.pdf" xr:uid="{D8DB7D12-E377-4B84-8FA4-DFF0B22E0642}"/>
    <hyperlink ref="JP408" r:id="rId155" display="https://www.cdp.net/en/formatted_responses/files?file_path=k9me76vz7u2sozvqoi2gbw-cdp-credit360-com/CFXXolqo2E2MnqLbst3pzA/2018GHGMAWistronStatement.pdf" xr:uid="{52270F98-2742-4167-A293-D66FA76795C9}"/>
    <hyperlink ref="JP436" r:id="rId156" display="https://www.cdp.net/en/formatted_responses/files?file_path=k9me76vz7u2sozvqoi2gbw-cdp-credit360-com/CFXXolqo2E2MnqLbst3pzA/2018GHGMAWistronStatement.pdf" xr:uid="{4902B964-1BB5-4336-B2B7-03AC53AAFAF4}"/>
    <hyperlink ref="JP548" r:id="rId157" display="https://www.cdp.net/en/formatted_responses/files?file_path=k9me76vz7u2sozvqoi2gbw-cdp-credit360-com/OYoXj6dMbUeXp5RG2faWOA/5.CSRreport2018Env30704.pdf" xr:uid="{BFD463F2-D346-4ABC-AC18-4F238790DCAA}"/>
    <hyperlink ref="U608" r:id="rId158" display="https://www.cdp.net/en/formatted_responses/files?file_path=k9me76vz7u2sozvqoi2gbw-cdp-credit360-com/pbTuVnUISkiXxC-yBcWXYQ/KPMGAssuranceReport.pdf" xr:uid="{83ACC42B-1662-43DA-A681-CA9DF6917086}"/>
    <hyperlink ref="U634" r:id="rId159" display="https://www.cdp.net/en/formatted_responses/files?file_path=k9me76vz7u2sozvqoi2gbw-cdp-credit360-com/pbTuVnUISkiXxC-yBcWXYQ/KPMGAssuranceReport.pdf" xr:uid="{C3B74FD2-B07D-474D-BBB2-A05F7779C213}"/>
    <hyperlink ref="U660" r:id="rId160" display="https://www.cdp.net/en/formatted_responses/files?file_path=k9me76vz7u2sozvqoi2gbw-cdp-credit360-com/pbTuVnUISkiXxC-yBcWXYQ/KPMGAssuranceReport.pdf" xr:uid="{EA9C3C6F-63E8-4697-94E7-E60A2ED4C785}"/>
    <hyperlink ref="U686" r:id="rId161" display="https://www.cdp.net/en/formatted_responses/files?file_path=k9me76vz7u2sozvqoi2gbw-cdp-credit360-com/pbTuVnUISkiXxC-yBcWXYQ/KPMGAssuranceReport.pdf" xr:uid="{CCE07D2E-D538-425A-9616-80C878CCC7A8}"/>
    <hyperlink ref="U714" r:id="rId162" display="https://www.cdp.net/en/formatted_responses/files?file_path=k9me76vz7u2sozvqoi2gbw-cdp-credit360-com/pbTuVnUISkiXxC-yBcWXYQ/KPMGAssuranceReport.pdf" xr:uid="{90058040-E9A0-4CCB-882E-F3A9786E1205}"/>
    <hyperlink ref="U734" r:id="rId163" display="https://www.cdp.net/en/formatted_responses/files?file_path=k9me76vz7u2sozvqoi2gbw-cdp-credit360-com/pbTuVnUISkiXxC-yBcWXYQ/KPMGAssuranceReport.pdf" xr:uid="{59F8AD0D-15E3-4B4B-B5E9-F4658BAB9506}"/>
    <hyperlink ref="X756" r:id="rId164" display="https://www.cdp.net/en/formatted_responses/files?file_path=k9me76vz7u2sozvqoi2gbw-cdp-credit360-com/pbTuVnUISkiXxC-yBcWXYQ/KPMGAssuranceReport.pdf" xr:uid="{506B290E-AE93-415A-98C7-CB0DAF488083}"/>
    <hyperlink ref="X758" r:id="rId165" display="https://www.cdp.net/en/formatted_responses/files?file_path=k9me76vz7u2sozvqoi2gbw-cdp-credit360-com/pbTuVnUISkiXxC-yBcWXYQ/KPMGAssuranceReport.pdf" xr:uid="{F1C61623-FAA2-41FA-862B-E65975335D19}"/>
    <hyperlink ref="X760" r:id="rId166" display="https://www.cdp.net/en/formatted_responses/files?file_path=k9me76vz7u2sozvqoi2gbw-cdp-credit360-com/pbTuVnUISkiXxC-yBcWXYQ/KPMGAssuranceReport.pdf" xr:uid="{1AE26F9A-2931-4561-A3B7-441DFDDF79CB}"/>
    <hyperlink ref="X762" r:id="rId167" display="https://www.cdp.net/en/formatted_responses/files?file_path=k9me76vz7u2sozvqoi2gbw-cdp-credit360-com/pbTuVnUISkiXxC-yBcWXYQ/KPMGAssuranceReport.pdf" xr:uid="{1D8DAB8D-70DB-4729-85D2-FDCD85B4EB9C}"/>
    <hyperlink ref="U1075" r:id="rId168" display="https://www.cdp.net/en/formatted_responses/files?file_path=k9me76vz7u2sozvqoi2gbw-cdp-credit360-com/EGaynzBUMUW0ANCC6COyQQ/sap2018integratedreport.pdf" xr:uid="{424C1E0A-734B-4836-B33E-3FECA7A95E69}"/>
    <hyperlink ref="U1099" r:id="rId169" display="https://www.cdp.net/en/formatted_responses/files?file_path=k9me76vz7u2sozvqoi2gbw-cdp-credit360-com/84B-FAcoYk6AzugfUv6Dtg/sap2018annualreportform20f.pdf" xr:uid="{533EF865-BE40-40AC-9F8B-B288AFE713F4}"/>
    <hyperlink ref="GD701" r:id="rId170" display="https://www.cdp.net/en/formatted_responses/files?file_path=k9me76vz7u2sozvqoi2gbw-cdp-credit360-com/pwIfd2gPwkmfSGh3s-jyBw/NokiaPeopleandPlanetReport2018.pdf" xr:uid="{E4D70117-9A85-437E-9AE4-6FCD23276247}"/>
    <hyperlink ref="GD727" r:id="rId171" display="https://www.cdp.net/en/formatted_responses/files?file_path=k9me76vz7u2sozvqoi2gbw-cdp-credit360-com/pwIfd2gPwkmfSGh3s-jyBw/NokiaPeopleandPlanetReport2018.pdf" xr:uid="{1015BA2A-93A7-4C50-AE1E-D7AD1720BF8D}"/>
    <hyperlink ref="GD753" r:id="rId172" display="https://www.cdp.net/en/formatted_responses/files?file_path=k9me76vz7u2sozvqoi2gbw-cdp-credit360-com/pwIfd2gPwkmfSGh3s-jyBw/NokiaPeopleandPlanetReport2018.pdf" xr:uid="{59B28BD5-B715-4BBA-AD04-AD796520AD62}"/>
    <hyperlink ref="GD781" r:id="rId173" display="https://www.cdp.net/en/formatted_responses/files?file_path=k9me76vz7u2sozvqoi2gbw-cdp-credit360-com/pwIfd2gPwkmfSGh3s-jyBw/NokiaPeopleandPlanetReport2018.pdf" xr:uid="{2800F368-D9FE-4F0B-9501-514C9B7C0FBF}"/>
    <hyperlink ref="GG803" r:id="rId174" display="https://www.cdp.net/en/formatted_responses/files?file_path=k9me76vz7u2sozvqoi2gbw-cdp-credit360-com/pwIfd2gPwkmfSGh3s-jyBw/NokiaPeopleandPlanetReport2018.pdf" xr:uid="{338CF193-2F45-4A69-B900-E25214C79560}"/>
    <hyperlink ref="GG805" r:id="rId175" display="https://www.cdp.net/en/formatted_responses/files?file_path=k9me76vz7u2sozvqoi2gbw-cdp-credit360-com/pwIfd2gPwkmfSGh3s-jyBw/NokiaPeopleandPlanetReport2018.pdf" xr:uid="{1FD5E4B8-684F-4F99-B566-4AAA98578674}"/>
    <hyperlink ref="GG807" r:id="rId176" display="https://www.cdp.net/en/formatted_responses/files?file_path=k9me76vz7u2sozvqoi2gbw-cdp-credit360-com/pwIfd2gPwkmfSGh3s-jyBw/NokiaPeopleandPlanetReport2018.pdf" xr:uid="{F6585201-5271-4851-B1BF-1628FEB39B11}"/>
    <hyperlink ref="GD1025" r:id="rId177" display="https://www.cdp.net/en/formatted_responses/files?file_path=k9me76vz7u2sozvqoi2gbw-cdp-credit360-com/pwIfd2gPwkmfSGh3s-jyBw/NokiaPeopleandPlanetReport2018.pdf" xr:uid="{DEA47295-C1C7-43B4-9622-D72246DF340B}"/>
    <hyperlink ref="GD1049" r:id="rId178" display="https://www.cdp.net/en/formatted_responses/files?file_path=k9me76vz7u2sozvqoi2gbw-cdp-credit360-com/MiYCZpLjZk6tY1mhh3i6rw/nokiaar18en.pdf" xr:uid="{8A53FB40-DE6B-4F4B-BD24-EB478D0F711B}"/>
    <hyperlink ref="FE549" r:id="rId179" display="https://www.cdp.net/en/formatted_responses/files?file_path=k9me76vz7u2sozvqoi2gbw-cdp-credit360-com/spsH-HG7EkuZFFM5nAuLlA/IndependentVerificatione2018data.pdf" xr:uid="{5012395E-E698-4CAC-B99A-55CCA5E08B62}"/>
    <hyperlink ref="FE575" r:id="rId180" display="https://www.cdp.net/en/formatted_responses/files?file_path=k9me76vz7u2sozvqoi2gbw-cdp-credit360-com/spsH-HG7EkuZFFM5nAuLlA/IndependentVerificatione2018data.pdf" xr:uid="{FDCD098D-A0BF-4DFA-B07E-AF37888C1B76}"/>
    <hyperlink ref="FE601" r:id="rId181" display="https://www.cdp.net/en/formatted_responses/files?file_path=k9me76vz7u2sozvqoi2gbw-cdp-credit360-com/spsH-HG7EkuZFFM5nAuLlA/IndependentVerificatione2018data.pdf" xr:uid="{281F050E-61E5-4EB7-8F73-F99538C7E5C9}"/>
    <hyperlink ref="FE629" r:id="rId182" display="https://www.cdp.net/en/formatted_responses/files?file_path=k9me76vz7u2sozvqoi2gbw-cdp-credit360-com/spsH-HG7EkuZFFM5nAuLlA/IndependentVerificatione2018data.pdf" xr:uid="{0958B34F-7553-41E4-9031-1AEC643FCFC2}"/>
    <hyperlink ref="FE994" r:id="rId183" display="https://www.cdp.net/en/formatted_responses/files?file_path=k9me76vz7u2sozvqoi2gbw-cdp-credit360-com/ZVH9JRvFjUGa_Qx5hNPSzg/YuHo018.pdf" xr:uid="{D4C2F71C-0EB1-4D0A-801D-E19DFEE51518}"/>
    <hyperlink ref="FE1017" r:id="rId184" display="https://www.cdp.net/en/formatted_responses/files?file_path=k9me76vz7u2sozvqoi2gbw-cdp-credit360-com/DhrALIluTEKw7s-FU_5kBg/Sustainabilityreport20182.pdf" xr:uid="{FBB7852C-702C-4A27-9076-AEC839836A97}"/>
    <hyperlink ref="FE1018" r:id="rId185" display="https://www.cdp.net/en/formatted_responses/files?file_path=k9me76vz7u2sozvqoi2gbw-cdp-credit360-com/vHO-wwLbXkmn02RHgZK-Pw/Sustainabilityreport20181.pdf" xr:uid="{FAA55FF7-6A77-4FE6-B074-B60ACD3181FA}"/>
    <hyperlink ref="HW552" r:id="rId186" display="https://www.cdp.net/en/formatted_responses/files?file_path=k9me76vz7u2sozvqoi2gbw-cdp-credit360-com/FXS7imRiVUKm1sbLebea2A/3593VerificationReportforNECS1S2c..pdf" xr:uid="{0693AC73-5132-42D2-94DC-EEDFB037C368}"/>
    <hyperlink ref="HW578" r:id="rId187" display="https://www.cdp.net/en/formatted_responses/files?file_path=k9me76vz7u2sozvqoi2gbw-cdp-credit360-com/FXS7imRiVUKm1sbLebea2A/3593VerificationReportforNECS1S2c..pdf" xr:uid="{9C759C05-0288-4BD8-A10A-FC39C81D23D6}"/>
    <hyperlink ref="HW606" r:id="rId188" display="https://www.cdp.net/en/formatted_responses/files?file_path=k9me76vz7u2sozvqoi2gbw-cdp-credit360-com/YhQ48gLLSUOmHC7-sA7yYQ/3615VerificationReportforNECS3.pdf" xr:uid="{ACB4D117-B0E9-4A47-9969-0F7892A840E0}"/>
    <hyperlink ref="HW898" r:id="rId189" display="https://www.cdp.net/en/formatted_responses/files?file_path=k9me76vz7u2sozvqoi2gbw-cdp-credit360-com/t7lIzVTnqE2phmAsykWy3g/mainstreamreport201906.pdf" xr:uid="{88E6BD69-83EB-4304-AFE9-14423A65775C}"/>
    <hyperlink ref="HW921" r:id="rId190" display="https://www.cdp.net/en/formatted_responses/files?file_path=k9me76vz7u2sozvqoi2gbw-cdp-credit360-com/ixo5nPoUjU2d24t1cLMbzQ/IntegratedReport2019j.pdf" xr:uid="{09611116-BCED-4350-BDFA-5BD749852C7D}"/>
    <hyperlink ref="HW944" r:id="rId191" display="https://www.cdp.net/en/formatted_responses/files?file_path=k9me76vz7u2sozvqoi2gbw-cdp-credit360-com/r126EjfssEG8u-8IMK7TgA/SustainabilityReport2019j.pdf" xr:uid="{8110C367-3379-4E93-B124-0E23AA41FFC3}"/>
    <hyperlink ref="AE460" r:id="rId192" display="https://www.cdp.net/en/formatted_responses/files?file_path=k9me76vz7u2sozvqoi2gbw-cdp-credit360-com/xgFZosrs_UeLkQk8Cc4NmA/TCSCDPAssuranceStatement201819Final.pdf" xr:uid="{6365EDB4-EACE-4E38-847B-25F64D036315}"/>
    <hyperlink ref="AE486" r:id="rId193" display="https://www.cdp.net/en/formatted_responses/files?file_path=k9me76vz7u2sozvqoi2gbw-cdp-credit360-com/xgFZosrs_UeLkQk8Cc4NmA/TCSCDPAssuranceStatement201819Final.pdf" xr:uid="{847F574B-882B-4DB2-A660-8B8D19CBED31}"/>
    <hyperlink ref="AE512" r:id="rId194" display="https://www.cdp.net/en/formatted_responses/files?file_path=k9me76vz7u2sozvqoi2gbw-cdp-credit360-com/xgFZosrs_UeLkQk8Cc4NmA/TCSCDPAssuranceStatement201819Final.pdf" xr:uid="{E8AAAB46-69A0-4452-AF45-E7A9F7F61D0E}"/>
    <hyperlink ref="AE540" r:id="rId195" display="https://www.cdp.net/en/formatted_responses/files?file_path=k9me76vz7u2sozvqoi2gbw-cdp-credit360-com/xgFZosrs_UeLkQk8Cc4NmA/TCSCDPAssuranceStatement201819Final.pdf" xr:uid="{7D364F51-E0CF-4BF8-9BF1-7F2ECE1BED1A}"/>
    <hyperlink ref="AH562" r:id="rId196" display="https://www.cdp.net/en/formatted_responses/files?file_path=k9me76vz7u2sozvqoi2gbw-cdp-credit360-com/W_e0x9S1CUO_PHpZHEpf_w/GRISustainabilityReport20172018.pdf" xr:uid="{981790C3-66BA-4658-96AD-86C0E75726C1}"/>
    <hyperlink ref="AH564" r:id="rId197" display="https://www.cdp.net/en/formatted_responses/files?file_path=k9me76vz7u2sozvqoi2gbw-cdp-credit360-com/W_e0x9S1CUO_PHpZHEpf_w/GRISustainabilityReport20172018.pdf" xr:uid="{6C682931-F625-4BE1-BB9A-C6F70331E573}"/>
    <hyperlink ref="AE753" r:id="rId198" display="https://www.cdp.net/en/formatted_responses/files?file_path=k9me76vz7u2sozvqoi2gbw-cdp-credit360-com/8lVbSnWgAkOtb8rvDRm4yw/annualreport20182019.pdf" xr:uid="{1EA132A3-6020-446B-8BA4-48B16139F93D}"/>
    <hyperlink ref="AE776" r:id="rId199" display="https://www.cdp.net/en/formatted_responses/files?file_path=k9me76vz7u2sozvqoi2gbw-cdp-credit360-com/W_e0x9S1CUO_PHpZHEpf_w/GRISustainabilityReport20172018.pdf" xr:uid="{DDACCA8D-F454-43AF-AC10-93E5ED927C9F}"/>
    <hyperlink ref="AJ464" r:id="rId200" display="https://www.cdp.net/en/formatted_responses/files?file_path=k9me76vz7u2sozvqoi2gbw-cdp-credit360-com/asTuE0SmLkGuGQ2Vs_6sqg/SalesforceFY19EYS123StatementMarch62019.pdf.pdf" xr:uid="{D15C7BD0-288D-4326-8B6D-B2B39A89B358}"/>
    <hyperlink ref="AJ490" r:id="rId201" display="https://www.cdp.net/en/formatted_responses/files?file_path=k9me76vz7u2sozvqoi2gbw-cdp-credit360-com/asTuE0SmLkGuGQ2Vs_6sqg/SalesforceFY19EYS123StatementMarch62019.pdf.pdf" xr:uid="{E016A68C-8B82-45C3-ADE6-413125677AEC}"/>
    <hyperlink ref="AJ516" r:id="rId202" display="https://www.cdp.net/en/formatted_responses/files?file_path=k9me76vz7u2sozvqoi2gbw-cdp-credit360-com/asTuE0SmLkGuGQ2Vs_6sqg/SalesforceFY19EYS123StatementMarch62019.pdf.pdf" xr:uid="{ED2500FF-282B-4AA9-ABF1-535BADA74575}"/>
    <hyperlink ref="AJ544" r:id="rId203" display="https://www.cdp.net/en/formatted_responses/files?file_path=k9me76vz7u2sozvqoi2gbw-cdp-credit360-com/asTuE0SmLkGuGQ2Vs_6sqg/SalesforceFY19EYS123StatementMarch62019.pdf.pdf" xr:uid="{1730CB31-CADD-483B-AD13-D8DD76C256B9}"/>
    <hyperlink ref="AJ564" r:id="rId204" display="https://www.cdp.net/en/formatted_responses/files?file_path=k9me76vz7u2sozvqoi2gbw-cdp-credit360-com/asTuE0SmLkGuGQ2Vs_6sqg/SalesforceFY19EYS123StatementMarch62019.pdf.pdf" xr:uid="{347C5592-A358-4D50-A50B-5D305129F79C}"/>
    <hyperlink ref="AJ1004" r:id="rId205" display="https://www.cdp.net/en/formatted_responses/files?file_path=k9me76vz7u2sozvqoi2gbw-cdp-credit360-com/y27bCo0GWkW1BK3ay3rUtw/SalesforceFY2019AnnualReport.pdf" xr:uid="{2DCDD724-6189-4830-A57A-8859C685A930}"/>
    <hyperlink ref="AJ1026" r:id="rId206" display="https://www.cdp.net/en/formatted_responses/files?file_path=k9me76vz7u2sozvqoi2gbw-cdp-credit360-com/t5fVF86S6UuGBHsAmyITGg/sustainabilityFY19stakeholderimpactreport.pdf" xr:uid="{7A6248D8-ED7D-4DE3-A3DB-EC1E1DEDAA44}"/>
    <hyperlink ref="AJ1050" r:id="rId207" display="https://www.cdp.net/en/formatted_responses/files?file_path=k9me76vz7u2sozvqoi2gbw-cdp-credit360-com/XZ72oKEwhkmdE1vmUEXd4g/ForgingthePathto100RenewableEnergyTogetherSalesforceBlog.pdf" xr:uid="{047B4FBA-649E-4C6C-8CEB-900B98E35DF9}"/>
    <hyperlink ref="AT411" r:id="rId208" display="https://www.cdp.net/en/formatted_responses/files?file_path=k9me76vz7u2sozvqoi2gbw-cdp-credit360-com/IvsfvJMdQUeB-PhPry2dHQ/VMWare2018CDPVerificationStatement.pdf" xr:uid="{53DE1859-5BD3-4DE7-8246-613E04566EDA}"/>
    <hyperlink ref="AT437" r:id="rId209" display="https://www.cdp.net/en/formatted_responses/files?file_path=k9me76vz7u2sozvqoi2gbw-cdp-credit360-com/IvsfvJMdQUeB-PhPry2dHQ/VMWare2018CDPVerificationStatement.pdf" xr:uid="{35626D63-7930-4DFA-AF8A-9DB675267232}"/>
    <hyperlink ref="AT463" r:id="rId210" display="https://www.cdp.net/en/formatted_responses/files?file_path=k9me76vz7u2sozvqoi2gbw-cdp-credit360-com/IvsfvJMdQUeB-PhPry2dHQ/VMWare2018CDPVerificationStatement.pdf" xr:uid="{B8D94650-F97B-4498-8439-2831130EA77E}"/>
    <hyperlink ref="AT491" r:id="rId211" display="https://www.cdp.net/en/formatted_responses/files?file_path=k9me76vz7u2sozvqoi2gbw-cdp-credit360-com/IvsfvJMdQUeB-PhPry2dHQ/VMWare2018CDPVerificationStatement.pdf" xr:uid="{A74070FF-D79B-4619-A2E1-B22C6BA71DD0}"/>
    <hyperlink ref="AW513" r:id="rId212" display="https://www.cdp.net/en/formatted_responses/files?file_path=k9me76vz7u2sozvqoi2gbw-cdp-credit360-com/IvsfvJMdQUeB-PhPry2dHQ/VMWare2018CDPVerificationStatement.pdf" xr:uid="{F1257241-C63C-4A7A-A255-60F7B6281E23}"/>
    <hyperlink ref="AT827" r:id="rId213" display="https://www.cdp.net/en/formatted_responses/files?file_path=k9me76vz7u2sozvqoi2gbw-cdp-credit360-com/zhVcB91xAkWKFZZXfx93XA/VMwareGlobalImpactReport2017.pdf" xr:uid="{461CE5B3-0F7F-4A42-9EB6-DE3FC8FD3246}"/>
    <hyperlink ref="AY321" r:id="rId214" display="https://www.cdp.net/en/formatted_responses/files?file_path=k9me76vz7u2sozvqoi2gbw-cdp-credit360-com/TSlx7p_z9E21clXUUsudPg/infosyssustainabilityreport201819.pdf" xr:uid="{D564D597-9167-4F37-BD89-212C165F88AC}"/>
    <hyperlink ref="AY347" r:id="rId215" display="https://www.cdp.net/en/formatted_responses/files?file_path=k9me76vz7u2sozvqoi2gbw-cdp-credit360-com/TSlx7p_z9E21clXUUsudPg/infosyssustainabilityreport201819.pdf" xr:uid="{54DE055F-535A-4AD7-918A-9337E6BA18F2}"/>
    <hyperlink ref="AY373" r:id="rId216" display="https://www.cdp.net/en/formatted_responses/files?file_path=k9me76vz7u2sozvqoi2gbw-cdp-credit360-com/TSlx7p_z9E21clXUUsudPg/infosyssustainabilityreport201819.pdf" xr:uid="{99B7F593-7DA4-494A-98A9-B2FBFFF3910D}"/>
    <hyperlink ref="AY401" r:id="rId217" display="https://www.cdp.net/en/formatted_responses/files?file_path=k9me76vz7u2sozvqoi2gbw-cdp-credit360-com/TSlx7p_z9E21clXUUsudPg/infosyssustainabilityreport201819.pdf" xr:uid="{8D563F30-F8AC-4C22-98B2-48D4D08306A3}"/>
    <hyperlink ref="AY613" r:id="rId218" display="https://www.cdp.net/en/formatted_responses/files?file_path=k9me76vz7u2sozvqoi2gbw-cdp-credit360-com/BXLS_YsQf0m9pvWNzsT4xA/InfosysAnnualreport2019.pdf" xr:uid="{95ABDE16-CA1B-432E-831D-E13154C5FFB2}"/>
    <hyperlink ref="AY614" r:id="rId219" display="https://www.cdp.net/en/formatted_responses/files?file_path=k9me76vz7u2sozvqoi2gbw-cdp-credit360-com/TSlx7p_z9E21clXUUsudPg/infosyssustainabilityreport201819.pdf" xr:uid="{02A26BB5-EADE-4D90-AFA9-F727ABDA25DA}"/>
    <hyperlink ref="BD79" r:id="rId220" display="https://www.cdp.net/en/formatted_responses/files?file_path=k9me76vz7u2sozvqoi2gbw-cdp-credit360-com/gf6nHnahQ0iJTw-HKWmrWQ/Scope1.xlsx" xr:uid="{D5E16BAB-3108-4D61-AC6C-274E40A88292}"/>
    <hyperlink ref="BD1781" r:id="rId221" display="https://www.cdp.net/en/formatted_responses/files?file_path=k9me76vz7u2sozvqoi2gbw-cdp-credit360-com/BhrBgsnzpUSfmbsZxV0_Sg/GroupEnvironmentSustainabilityReport201819.pdf" xr:uid="{E4D2A04C-B76B-47E5-9E83-AA01125B998B}"/>
    <hyperlink ref="BD1807" r:id="rId222" display="https://www.cdp.net/en/formatted_responses/files?file_path=k9me76vz7u2sozvqoi2gbw-cdp-credit360-com/BhrBgsnzpUSfmbsZxV0_Sg/GroupEnvironmentSustainabilityReport201819.pdf" xr:uid="{ACCE6899-6BF7-48A2-BF07-F431181CDFA6}"/>
    <hyperlink ref="BD1835" r:id="rId223" display="https://www.cdp.net/en/formatted_responses/files?file_path=k9me76vz7u2sozvqoi2gbw-cdp-credit360-com/BhrBgsnzpUSfmbsZxV0_Sg/GroupEnvironmentSustainabilityReport201819.pdf" xr:uid="{3417321A-05F0-43D2-AE25-DF5DF19B2761}"/>
    <hyperlink ref="BG1857" r:id="rId224" display="https://www.cdp.net/en/formatted_responses/files?file_path=k9me76vz7u2sozvqoi2gbw-cdp-credit360-com/BhrBgsnzpUSfmbsZxV0_Sg/GroupEnvironmentSustainabilityReport201819.pdf" xr:uid="{83847368-6A04-4DC4-BC65-EA0509B73FD5}"/>
    <hyperlink ref="BG1859" r:id="rId225" display="https://www.cdp.net/en/formatted_responses/files?file_path=k9me76vz7u2sozvqoi2gbw-cdp-credit360-com/BhrBgsnzpUSfmbsZxV0_Sg/GroupEnvironmentSustainabilityReport201819.pdf" xr:uid="{B10CF485-97CC-4555-AF84-53F8EBA35330}"/>
    <hyperlink ref="BG1861" r:id="rId226" display="https://www.cdp.net/en/formatted_responses/files?file_path=k9me76vz7u2sozvqoi2gbw-cdp-credit360-com/BhrBgsnzpUSfmbsZxV0_Sg/GroupEnvironmentSustainabilityReport201819.pdf" xr:uid="{19F9CF32-7BC8-41AD-A5E3-A5FE8E66CC31}"/>
    <hyperlink ref="BG1863" r:id="rId227" display="https://www.cdp.net/en/formatted_responses/files?file_path=k9me76vz7u2sozvqoi2gbw-cdp-credit360-com/BhrBgsnzpUSfmbsZxV0_Sg/GroupEnvironmentSustainabilityReport201819.pdf" xr:uid="{92092CC5-C643-4331-8088-C7B679CFD865}"/>
    <hyperlink ref="BD2073" r:id="rId228" display="https://www.cdp.net/en/formatted_responses/files?file_path=k9me76vz7u2sozvqoi2gbw-cdp-credit360-com/g5AP6eXZh06tY2SfPzv2Dw/CapgeminiEnvironmentReport1819.pdf" xr:uid="{17A80624-B218-425F-8C63-C5608C825AD3}"/>
    <hyperlink ref="BD2098" r:id="rId229" display="https://www.cdp.net/en/formatted_responses/files?file_path=k9me76vz7u2sozvqoi2gbw-cdp-credit360-com/pb1qd7SiPUiW_mfjeUgkJQ/CapgeminiGroupRegistrationDocument2018.pdf" xr:uid="{0DEEB952-360C-48D0-A549-488310F1985D}"/>
    <hyperlink ref="BD2122" r:id="rId230" display="https://www.cdp.net/en/formatted_responses/files?file_path=k9me76vz7u2sozvqoi2gbw-cdp-credit360-com/dh92AVeO9Eufb17uLiE4tw/ArchitectsofPositiveFuturesCRSAnnualReport201819.pdf" xr:uid="{3A597F85-F7C1-4B8D-860B-18946A6CB136}"/>
    <hyperlink ref="BD2145" r:id="rId231" display="https://www.cdp.net/en/formatted_responses/files?file_path=k9me76vz7u2sozvqoi2gbw-cdp-credit360-com/IFNc7n1U80aW3UwK84G5Ig/Capgemini201905232018IntegratedReport.pdf" xr:uid="{A4DA7C94-F736-4102-ADED-2BB7F17AC1EE}"/>
    <hyperlink ref="BI450" r:id="rId232" display="https://www.cdp.net/en/formatted_responses/files?file_path=k9me76vz7u2sozvqoi2gbw-cdp-credit360-com/b_RGIbb5iUSYhiBlhVrJtg/2018RegistrationDocument.pdf" xr:uid="{D1408624-7D07-4DA6-AD5F-56B151C7ABD2}"/>
    <hyperlink ref="BI476" r:id="rId233" display="https://www.cdp.net/en/formatted_responses/files?file_path=k9me76vz7u2sozvqoi2gbw-cdp-credit360-com/b_RGIbb5iUSYhiBlhVrJtg/2018RegistrationDocument.pdf" xr:uid="{A3890C18-11A6-4B4B-B6F4-D6658785C700}"/>
    <hyperlink ref="BI502" r:id="rId234" display="https://www.cdp.net/en/formatted_responses/files?file_path=k9me76vz7u2sozvqoi2gbw-cdp-credit360-com/b_RGIbb5iUSYhiBlhVrJtg/2018RegistrationDocument.pdf" xr:uid="{58751C64-B977-43DB-8428-12D14AB93CF8}"/>
    <hyperlink ref="BI530" r:id="rId235" display="https://www.cdp.net/en/formatted_responses/files?file_path=k9me76vz7u2sozvqoi2gbw-cdp-credit360-com/b_RGIbb5iUSYhiBlhVrJtg/2018RegistrationDocument.pdf" xr:uid="{3F0F1278-189C-4D48-9821-611FDB1C7518}"/>
    <hyperlink ref="BI568" r:id="rId236" display="https://www.carbontax.org/where-carbon-is-taxed/" xr:uid="{BD7B747B-D793-49D7-9F1D-A993050C0F0F}"/>
    <hyperlink ref="BI774" r:id="rId237" display="https://atos.net/content/mini-sites/journey-2022/" xr:uid="{4F402FA9-A739-4975-AD92-4F5E3EE79AB6}"/>
    <hyperlink ref="BI788" r:id="rId238" display="https://www.cdp.net/en/formatted_responses/files?file_path=k9me76vz7u2sozvqoi2gbw-cdp-credit360-com/cww_ujsS_E-Nuf1J2wMPwQ/AtosIntegratedReport2018.pdf" xr:uid="{F4E9E3C5-116A-4260-9876-32377D067970}"/>
    <hyperlink ref="BN336" r:id="rId239" display="https://www.cdp.net/en/formatted_responses/files?file_path=k9me76vz7u2sozvqoi2gbw-cdp-credit360-com/u3BUUr-EfkWhza6_zfaOxg/FinalCY19VerificationReportforIntuit.pdf" xr:uid="{AEAEB0EF-A8F6-4D9D-8035-B6BE30A52023}"/>
    <hyperlink ref="BN706" r:id="rId240" display="https://www.cdp.net/en/formatted_responses/files?file_path=k9me76vz7u2sozvqoi2gbw-cdp-credit360-com/Hx2WOTig-k6-eELlqovDzQ/intuitcsrreport2018.pdf" xr:uid="{0B363797-1093-4C63-BD9D-172718F311C5}"/>
    <hyperlink ref="BS418" r:id="rId241" display="https://www.cdp.net/en/formatted_responses/files?file_path=k9me76vz7u2sozvqoi2gbw-cdp-credit360-com/ivWc35WoPUScsVj6xVWxRg/WiproAnnualReportFY201819.pdf" xr:uid="{FE332FB0-0B5F-415E-B13D-FDB97088516B}"/>
    <hyperlink ref="BS444" r:id="rId242" display="https://www.cdp.net/en/formatted_responses/files?file_path=k9me76vz7u2sozvqoi2gbw-cdp-credit360-com/ivWc35WoPUScsVj6xVWxRg/WiproAnnualReportFY201819.pdf" xr:uid="{82F26470-60A2-4764-9582-8D6402F30F08}"/>
    <hyperlink ref="BS472" r:id="rId243" display="https://www.cdp.net/en/formatted_responses/files?file_path=k9me76vz7u2sozvqoi2gbw-cdp-credit360-com/ivWc35WoPUScsVj6xVWxRg/WiproAnnualReportFY201819.pdf" xr:uid="{D491D73B-5FBE-473F-A7DD-5CF725E7F720}"/>
    <hyperlink ref="BS696" r:id="rId244" display="https://www.cdp.net/en/formatted_responses/files?file_path=k9me76vz7u2sozvqoi2gbw-cdp-credit360-com/ivWc35WoPUScsVj6xVWxRg/WiproAnnualReportFY201819.pdf" xr:uid="{ED1A4CD2-671B-43C8-80A9-3E89304D59F8}"/>
    <hyperlink ref="BX363" r:id="rId245" display="https://www.cdp.net/en/formatted_responses/files?file_path=k9me76vz7u2sozvqoi2gbw-cdp-credit360-com/o6sppWYfDEOfmQTlqwq7dg/HCLAR201718ReferBRR.pdf" xr:uid="{9F59092C-EED4-4DDC-B4CD-FD458D210F9E}"/>
    <hyperlink ref="CM308" r:id="rId246" display="https://www.cdp.net/en/formatted_responses/files?file_path=k9me76vz7u2sozvqoi2gbw-cdp-credit360-com/ox0bzMKNbECxgyGujRPORw/TechMahindraIntegratedReport2019.pdf" xr:uid="{186D47B8-6E29-448C-A940-401E08C7CA5A}"/>
    <hyperlink ref="CM309" r:id="rId247" display="https://www.cdp.net/en/formatted_responses/files?file_path=k9me76vz7u2sozvqoi2gbw-cdp-credit360-com/w6ox14TqyU6tMeW-N2rzKg/TechMFinalassurancestatement.pdf" xr:uid="{F9232EF1-7588-47BE-95EB-9158CC810563}"/>
    <hyperlink ref="CM319" r:id="rId248" display="https://www.cdp.net/en/formatted_responses/files?file_path=k9me76vz7u2sozvqoi2gbw-cdp-credit360-com/ox0bzMKNbECxgyGujRPORw/TechMahindraIntegratedReport2019.pdf" xr:uid="{C6CBE5E5-4813-4A81-80F3-0E27472DC1EC}"/>
    <hyperlink ref="CM320" r:id="rId249" display="https://www.cdp.net/en/formatted_responses/files?file_path=k9me76vz7u2sozvqoi2gbw-cdp-credit360-com/w6ox14TqyU6tMeW-N2rzKg/TechMFinalassurancestatement.pdf" xr:uid="{1F9AF952-C439-4671-BD0D-528006697B93}"/>
    <hyperlink ref="CM337" r:id="rId250" display="https://www.cdp.net/en/formatted_responses/files?file_path=k9me76vz7u2sozvqoi2gbw-cdp-credit360-com/ox0bzMKNbECxgyGujRPORw/TechMahindraIntegratedReport2019.pdf" xr:uid="{27F9D835-1675-4F2B-9B19-7DAC26D9E181}"/>
    <hyperlink ref="CM338" r:id="rId251" display="https://www.cdp.net/en/formatted_responses/files?file_path=k9me76vz7u2sozvqoi2gbw-cdp-credit360-com/w6ox14TqyU6tMeW-N2rzKg/TechMFinalassurancestatement.pdf" xr:uid="{24F16391-5A53-403F-9F78-8002DD4CB903}"/>
    <hyperlink ref="CM348" r:id="rId252" display="https://www.cdp.net/en/formatted_responses/files?file_path=k9me76vz7u2sozvqoi2gbw-cdp-credit360-com/ox0bzMKNbECxgyGujRPORw/TechMahindraIntegratedReport2019.pdf" xr:uid="{189001AD-1DBE-4EF5-B26E-C4DE6998F92C}"/>
    <hyperlink ref="CM349" r:id="rId253" display="https://www.cdp.net/en/formatted_responses/files?file_path=k9me76vz7u2sozvqoi2gbw-cdp-credit360-com/w6ox14TqyU6tMeW-N2rzKg/TechMFinalassurancestatement.pdf" xr:uid="{19D49342-F059-408A-848A-0C8AC03A61AF}"/>
    <hyperlink ref="CM368" r:id="rId254" display="https://www.cdp.net/en/formatted_responses/files?file_path=k9me76vz7u2sozvqoi2gbw-cdp-credit360-com/ox0bzMKNbECxgyGujRPORw/TechMahindraIntegratedReport2019.pdf" xr:uid="{465C0943-0AD1-4304-95C2-96F1940B4FFF}"/>
    <hyperlink ref="CM369" r:id="rId255" display="https://www.cdp.net/en/formatted_responses/files?file_path=k9me76vz7u2sozvqoi2gbw-cdp-credit360-com/w6ox14TqyU6tMeW-N2rzKg/TechMFinalassurancestatement.pdf" xr:uid="{729880AD-449C-4F66-9308-7044C96C6037}"/>
    <hyperlink ref="CP391" r:id="rId256" display="https://www.cdp.net/en/formatted_responses/files?file_path=k9me76vz7u2sozvqoi2gbw-cdp-credit360-com/ox0bzMKNbECxgyGujRPORw/TechMahindraIntegratedReport2019.pdf" xr:uid="{683D4575-B7A0-4B96-967F-665AF0496A74}"/>
    <hyperlink ref="CP392" r:id="rId257" display="https://www.cdp.net/en/formatted_responses/files?file_path=k9me76vz7u2sozvqoi2gbw-cdp-credit360-com/LxDTjBCnvkapTe7BO2UMPA/TechMahindraintegratedReport201718.pdf" xr:uid="{B0266110-DF55-4EB5-A3A3-0B226E7D6A3F}"/>
    <hyperlink ref="CP393" r:id="rId258" display="https://www.cdp.net/en/formatted_responses/files?file_path=k9me76vz7u2sozvqoi2gbw-cdp-credit360-com/w6ox14TqyU6tMeW-N2rzKg/TechMFinalassurancestatement.pdf" xr:uid="{F1CA21CB-B19E-4653-9706-2945BF4A82A7}"/>
    <hyperlink ref="CP395" r:id="rId259" display="https://www.cdp.net/en/formatted_responses/files?file_path=k9me76vz7u2sozvqoi2gbw-cdp-credit360-com/ox0bzMKNbECxgyGujRPORw/TechMahindraIntegratedReport2019.pdf" xr:uid="{303E0F14-437E-4F54-87FD-BF3DDAAA877A}"/>
    <hyperlink ref="CP396" r:id="rId260" display="https://www.cdp.net/en/formatted_responses/files?file_path=k9me76vz7u2sozvqoi2gbw-cdp-credit360-com/LxDTjBCnvkapTe7BO2UMPA/TechMahindraintegratedReport201718.pdf" xr:uid="{F9E52FCF-6A0C-488C-B38C-5E68B78E2E4A}"/>
    <hyperlink ref="CP397" r:id="rId261" display="https://www.cdp.net/en/formatted_responses/files?file_path=k9me76vz7u2sozvqoi2gbw-cdp-credit360-com/w6ox14TqyU6tMeW-N2rzKg/TechMFinalassurancestatement.pdf" xr:uid="{57B84B3D-6362-4277-AECD-A727F50542AB}"/>
    <hyperlink ref="CP399" r:id="rId262" display="https://www.cdp.net/en/formatted_responses/files?file_path=k9me76vz7u2sozvqoi2gbw-cdp-credit360-com/LxDTjBCnvkapTe7BO2UMPA/TechMahindraintegratedReport201718.pdf" xr:uid="{48691E5A-8647-4218-8AEB-824C4A681727}"/>
    <hyperlink ref="CP400" r:id="rId263" display="https://www.cdp.net/en/formatted_responses/files?file_path=k9me76vz7u2sozvqoi2gbw-cdp-credit360-com/w6ox14TqyU6tMeW-N2rzKg/TechMFinalassurancestatement.pdf" xr:uid="{50970983-F6B9-41C4-879B-588D94220369}"/>
    <hyperlink ref="CP402" r:id="rId264" display="https://www.cdp.net/en/formatted_responses/files?file_path=k9me76vz7u2sozvqoi2gbw-cdp-credit360-com/ox0bzMKNbECxgyGujRPORw/TechMahindraIntegratedReport2019.pdf" xr:uid="{7D8D4FDC-6830-4B29-B2FC-C8F56155C4C6}"/>
    <hyperlink ref="CP403" r:id="rId265" display="https://www.cdp.net/en/formatted_responses/files?file_path=k9me76vz7u2sozvqoi2gbw-cdp-credit360-com/LxDTjBCnvkapTe7BO2UMPA/TechMahindraintegratedReport201718.pdf" xr:uid="{795BAB4F-AB7E-4ECE-9731-EE28DAAE796C}"/>
    <hyperlink ref="CP404" r:id="rId266" display="https://www.cdp.net/en/formatted_responses/files?file_path=k9me76vz7u2sozvqoi2gbw-cdp-credit360-com/w6ox14TqyU6tMeW-N2rzKg/TechMFinalassurancestatement.pdf" xr:uid="{BCEF965E-78AF-4782-BB55-BCF4D8211FDD}"/>
    <hyperlink ref="CP406" r:id="rId267" display="https://www.cdp.net/en/formatted_responses/files?file_path=k9me76vz7u2sozvqoi2gbw-cdp-credit360-com/ox0bzMKNbECxgyGujRPORw/TechMahindraIntegratedReport2019.pdf" xr:uid="{DEDBC68C-17C8-4A22-8904-F4FE91499EC8}"/>
    <hyperlink ref="CP407" r:id="rId268" display="https://www.cdp.net/en/formatted_responses/files?file_path=k9me76vz7u2sozvqoi2gbw-cdp-credit360-com/LxDTjBCnvkapTe7BO2UMPA/TechMahindraintegratedReport201718.pdf" xr:uid="{C9EA3E99-A94D-444D-9705-BEB6941B98B2}"/>
    <hyperlink ref="CP408" r:id="rId269" display="https://www.cdp.net/en/formatted_responses/files?file_path=k9me76vz7u2sozvqoi2gbw-cdp-credit360-com/w6ox14TqyU6tMeW-N2rzKg/TechMFinalassurancestatement.pdf" xr:uid="{7856D6C2-4F78-4907-9004-702D69201038}"/>
    <hyperlink ref="CP410" r:id="rId270" display="https://www.cdp.net/en/formatted_responses/files?file_path=k9me76vz7u2sozvqoi2gbw-cdp-credit360-com/ox0bzMKNbECxgyGujRPORw/TechMahindraIntegratedReport2019.pdf" xr:uid="{89CF1828-8163-4F0F-8C34-D551EDC727A0}"/>
    <hyperlink ref="CP411" r:id="rId271" display="https://www.cdp.net/en/formatted_responses/files?file_path=k9me76vz7u2sozvqoi2gbw-cdp-credit360-com/LxDTjBCnvkapTe7BO2UMPA/TechMahindraintegratedReport201718.pdf" xr:uid="{D9583CE0-1955-4F3B-9A6E-5168717719A6}"/>
    <hyperlink ref="CP412" r:id="rId272" display="https://www.cdp.net/en/formatted_responses/files?file_path=k9me76vz7u2sozvqoi2gbw-cdp-credit360-com/w6ox14TqyU6tMeW-N2rzKg/TechMFinalassurancestatement.pdf" xr:uid="{35F4B443-20B7-4E69-8CF1-74A182CB5D36}"/>
    <hyperlink ref="CM695" r:id="rId273" display="https://ind01.safelinks.protection.outlook.com/?url=https%3A%2F%2Fstepupdeclaration.org%2Ftech-mahindra&amp;data=02%7C01%7CSK00347264%40TechMahindra.com%7Cc3a9a424bd12401be9a208d729fe904b%7Cedf442f5b9944c86a131b42b03a16c95%7C0%7C0%7C637024045622914803&amp;sdata=UBarkLAYwuj2zeUgNuSkSJ5JlxlcsStRiD8QH3oPn%2B8%3D&amp;reserved=0" xr:uid="{C628D11B-6EEC-43DF-8118-204F1D2405F4}"/>
    <hyperlink ref="CM720" r:id="rId274" display="https://www.cdp.net/en/formatted_responses/files?file_path=k9me76vz7u2sozvqoi2gbw-cdp-credit360-com/ox0bzMKNbECxgyGujRPORw/TechMahindraIntegratedReport2019.pdf" xr:uid="{C17E628B-F403-494C-BEB2-C3E9D0B6EBC1}"/>
    <hyperlink ref="CM745" r:id="rId275" display="https://www.cdp.net/en/formatted_responses/files?file_path=k9me76vz7u2sozvqoi2gbw-cdp-credit360-com/LxDTjBCnvkapTe7BO2UMPA/TechMahindraintegratedReport201718.pdf" xr:uid="{86A7EA63-3C73-4D4B-B8BB-74351B78BB8D}"/>
    <hyperlink ref="CM770" r:id="rId276" display="https://www.cdp.net/en/formatted_responses/files?file_path=k9me76vz7u2sozvqoi2gbw-cdp-credit360-com/c7Ih9eSkM0K9TcsxLbxSCA/AnnualReportFY1819.pdf" xr:uid="{DEEA5639-DCF6-4BAB-AE52-42F54F28A4EC}"/>
    <hyperlink ref="CM803" r:id="rId277" display="https://ind01.safelinks.protection.outlook.com/?url=https%3A%2F%2Fstepupdeclaration.org%2Ftech-mahindra&amp;data=02%7C01%7CSK00347264%40TechMahindra.com%7C6f4d26c8f9b64394cf6d08d72550e369%7Cedf442f5b9944c86a131b42b03a16c95%7C0%7C0%7C637018901649635613&amp;sdata=g%2FeKwkec8Bz%2FLk2vGPPtvS52Us%2BUcSAa9EJLNwg7bmw%3D&amp;reserved=0" xr:uid="{FF7B9B25-8375-4EB3-8CB6-FC21A537A60E}"/>
    <hyperlink ref="CM805" r:id="rId278" display="https://www.techmahindra.com/company/Sustainability.aspx" xr:uid="{5798FD6A-E574-42BC-A0A1-6712CC0A9E5B}"/>
    <hyperlink ref="CM807" r:id="rId279" display="https://www.techmahindra.com/en-US/wwa/Company/Documents/Tech-Mahindra-integrated-Report-2018-19.pdf" xr:uid="{B6B13D2A-3CBF-4808-8054-F7A6C47035B7}"/>
    <hyperlink ref="CM808" r:id="rId280" display="https://www.techmahindra.com/en-US/wwa/Company/Documents/Tech-Mahindra-integrated-Report-2018-19.pdf" xr:uid="{64F0E375-1E15-4C60-80F7-0254CEDDE64D}"/>
    <hyperlink ref="CM811" r:id="rId281" display="https://www.techmahindra.com/media/press_releases/TechMahindra-Bets-Big-on-Sustainability-to-Drive-Business-Profitability.aspx" xr:uid="{9E40E731-C7F1-4CEE-BA12-AD4209F9A630}"/>
    <hyperlink ref="CM812" r:id="rId282" display="http://bwcio.businessworld.in/article/Tech-Mahindra-bets-big-on-sustainability-to-drive-business-profitability-/05-06-2019-171462/" xr:uid="{F7E5021D-2275-4508-8349-2123C749D1A1}"/>
    <hyperlink ref="CM834" r:id="rId283" display="https://www.cdp.net/en/formatted_responses/files?file_path=k9me76vz7u2sozvqoi2gbw-cdp-credit360-com/ox0bzMKNbECxgyGujRPORw/TechMahindraIntegratedReport2019.pdf" xr:uid="{CE662AFF-05A0-4362-A26C-D4242B26EBEC}"/>
    <hyperlink ref="CM835" r:id="rId284" display="https://www.cdp.net/en/formatted_responses/files?file_path=k9me76vz7u2sozvqoi2gbw-cdp-credit360-com/LxDTjBCnvkapTe7BO2UMPA/TechMahindraintegratedReport201718.pdf" xr:uid="{3E7C6285-5AA0-4F23-A888-74444F9865F4}"/>
    <hyperlink ref="CM836" r:id="rId285" display="https://www.cdp.net/en/formatted_responses/files?file_path=k9me76vz7u2sozvqoi2gbw-cdp-credit360-com/c7Ih9eSkM0K9TcsxLbxSCA/AnnualReportFY1819.pdf" xr:uid="{CEFEE90D-B301-4E14-B1FE-B7014DE2A865}"/>
    <hyperlink ref="CM837" r:id="rId286" display="https://www.cdp.net/en/formatted_responses/files?file_path=k9me76vz7u2sozvqoi2gbw-cdp-credit360-com/yAcfMjdTT0S2JY284pq8aw/TechMahindraSBTDecisionLetter.pdf" xr:uid="{47A3F610-BEB4-48B9-903A-5B421A67BAC6}"/>
    <hyperlink ref="CM838" r:id="rId287" display="https://www.cdp.net/en/formatted_responses/files?file_path=k9me76vz7u2sozvqoi2gbw-cdp-credit360-com/qiO8nwcoxUqLh1ZaHlA4kg/CAPEBrochure.pdf" xr:uid="{CAC1EA09-2A4E-49CD-AC47-C55B1256718B}"/>
    <hyperlink ref="CM839" r:id="rId288" display="https://www.cdp.net/en/formatted_responses/files?file_path=k9me76vz7u2sozvqoi2gbw-cdp-credit360-com/xvFNDxONKU2CiEiGIzwRGg/LEEDChennai.jpg" xr:uid="{AA870A34-E5B2-4D67-8EC5-21118F67791C}"/>
    <hyperlink ref="CM840" r:id="rId289" display="https://www.cdp.net/en/formatted_responses/files?file_path=k9me76vz7u2sozvqoi2gbw-cdp-credit360-com/Z7tyTIxfNkeE3Y2cobt04w/LEEDChennaiSDB123.jpg" xr:uid="{FD791017-AFD2-41DD-A9C6-ADEDE6AB54BA}"/>
    <hyperlink ref="CM841" r:id="rId290" display="https://www.cdp.net/en/formatted_responses/files?file_path=k9me76vz7u2sozvqoi2gbw-cdp-credit360-com/c-J-dCi-YUWIPdGmr9F3pw/EmployeeAwarenessProgram2019.pdf" xr:uid="{8DF234D6-6034-426B-9972-8362D0F3DFF2}"/>
    <hyperlink ref="CM842" r:id="rId291" display="https://www.cdp.net/en/formatted_responses/files?file_path=k9me76vz7u2sozvqoi2gbw-cdp-credit360-com/GBM8U7-5AEmzcrXDLfTohQ/LEEDBangalore.jpg" xr:uid="{C34A56AB-18D7-4E98-9800-C967F5B81509}"/>
    <hyperlink ref="CM843" r:id="rId292" display="https://www.cdp.net/en/formatted_responses/files?file_path=k9me76vz7u2sozvqoi2gbw-cdp-credit360-com/_fvNbbkTWE2TXp0BF09eHQ/EnergySavings2019.pdf" xr:uid="{C448DD0D-A98C-442D-82E2-7E43D1A605B1}"/>
    <hyperlink ref="CM844" r:id="rId293" display="https://www.cdp.net/en/formatted_responses/files?file_path=k9me76vz7u2sozvqoi2gbw-cdp-credit360-com/1Svs3q-xX0q3XXCOpd_HMA/IEVCSbrochure.pdf" xr:uid="{3134BFC7-75EA-4850-903D-EB04A3985B03}"/>
    <hyperlink ref="CM845" r:id="rId294" display="https://www.cdp.net/en/formatted_responses/files?file_path=k9me76vz7u2sozvqoi2gbw-cdp-credit360-com/w6ox14TqyU6tMeW-N2rzKg/TechMFinalassurancestatement.pdf" xr:uid="{2DD12E08-A0D4-499D-9435-C05C1B381124}"/>
    <hyperlink ref="CM846" r:id="rId295" display="https://www.cdp.net/en/formatted_responses/files?file_path=k9me76vz7u2sozvqoi2gbw-cdp-credit360-com/onSwgg5HRk-ma8ksDPE2DQ/EMSISO140012015.pdf" xr:uid="{10F7D775-1CE9-47C3-9898-5B920C677510}"/>
    <hyperlink ref="CM847" r:id="rId296" display="https://www.cdp.net/en/formatted_responses/files?file_path=k9me76vz7u2sozvqoi2gbw-cdp-credit360-com/Kx3aJWewAECmOru5nMrNRw/OHSAS180012007.pdf" xr:uid="{28936B4E-687D-432D-98D8-B6580DD45DB6}"/>
    <hyperlink ref="CW465" r:id="rId297" display="https://www.cdp.net/en/formatted_responses/files?file_path=k9me76vz7u2sozvqoi2gbw-cdp-credit360-com/5OT8uCK25UacS5HWLQzAlA/Autodesk2019GHGVerificationStatement.pdf" xr:uid="{EFBE1F18-E65B-4EC7-AA8C-395B94A8736F}"/>
    <hyperlink ref="CW475" r:id="rId298" display="https://www.cdp.net/en/formatted_responses/files?file_path=k9me76vz7u2sozvqoi2gbw-cdp-credit360-com/wa-Hlx-dY0eV42WRRIVyUA/AutoDesk2018GHGVerificationStatement.pdf" xr:uid="{3EB27D76-1F4A-4E4F-8280-B1ED807D5CF7}"/>
    <hyperlink ref="CW492" r:id="rId299" display="https://www.cdp.net/en/formatted_responses/files?file_path=k9me76vz7u2sozvqoi2gbw-cdp-credit360-com/5OT8uCK25UacS5HWLQzAlA/Autodesk2019GHGVerificationStatement.pdf" xr:uid="{4F58F8D8-A522-4E49-A86E-1F0EA60D4C8E}"/>
    <hyperlink ref="CW502" r:id="rId300" display="https://www.cdp.net/en/formatted_responses/files?file_path=k9me76vz7u2sozvqoi2gbw-cdp-credit360-com/wa-Hlx-dY0eV42WRRIVyUA/AutoDesk2018GHGVerificationStatement.pdf" xr:uid="{8444AF12-F000-47E1-9ED3-DA1D6F9BA7A1}"/>
    <hyperlink ref="CW519" r:id="rId301" display="https://www.cdp.net/en/formatted_responses/files?file_path=k9me76vz7u2sozvqoi2gbw-cdp-credit360-com/5OT8uCK25UacS5HWLQzAlA/Autodesk2019GHGVerificationStatement.pdf" xr:uid="{EB012C60-2BB7-441F-A80E-A126C84CCADF}"/>
    <hyperlink ref="CW529" r:id="rId302" display="https://www.cdp.net/en/formatted_responses/files?file_path=k9me76vz7u2sozvqoi2gbw-cdp-credit360-com/wa-Hlx-dY0eV42WRRIVyUA/AutoDesk2018GHGVerificationStatement.pdf" xr:uid="{2E70FF2F-EFCA-41F4-BFC9-0F0E2016B9C4}"/>
    <hyperlink ref="CW548" r:id="rId303" display="https://www.cdp.net/en/formatted_responses/files?file_path=k9me76vz7u2sozvqoi2gbw-cdp-credit360-com/5OT8uCK25UacS5HWLQzAlA/Autodesk2019GHGVerificationStatement.pdf" xr:uid="{5232970D-2060-4B03-A618-B45A54AA82B0}"/>
    <hyperlink ref="CW767" r:id="rId304" display="https://www.ceres.org/news-center/press-releases/business-leaders-share-their-vision-new-hampshires-clean-energy-future" xr:uid="{6DB95223-D6D0-4C6B-A72D-2C59ECFD09B7}"/>
    <hyperlink ref="CW768" r:id="rId305" display="https://focus.senate.ca.gov/sb100" xr:uid="{A42F1597-C30B-4403-8018-06B41B6A0056}"/>
    <hyperlink ref="CW788" r:id="rId306" display="https://www.cdp.net/en/formatted_responses/files?file_path=k9me76vz7u2sozvqoi2gbw-cdp-credit360-com/WfxDN-hTU0Sm_lfo4LIvnw/Autodesk10K.pdf" xr:uid="{EA21A445-3D04-458F-9EBA-720E9623B74E}"/>
    <hyperlink ref="DL328" r:id="rId307" display="https://www.cdp.net/en/formatted_responses/files?file_path=k9me76vz7u2sozvqoi2gbw-cdp-credit360-com/PDy9f-9omkO9lAbr2mtuBA/2ESG%E3%83%87%E3%83%BC%E3%82%BF%E3%83%96%E3%83%83%E3%82%AF2019.pdf" xr:uid="{6637E9D4-F513-460D-BEE2-23245B6D012C}"/>
    <hyperlink ref="DL354" r:id="rId308" display="https://www.cdp.net/en/formatted_responses/files?file_path=k9me76vz7u2sozvqoi2gbw-cdp-credit360-com/PDy9f-9omkO9lAbr2mtuBA/2ESG%E3%83%87%E3%83%BC%E3%82%BF%E3%83%96%E3%83%83%E3%82%AF2019.pdf" xr:uid="{073C0F0E-71DC-49E4-BEA8-8148CF7A7385}"/>
    <hyperlink ref="DL380" r:id="rId309" display="https://www.cdp.net/en/formatted_responses/files?file_path=k9me76vz7u2sozvqoi2gbw-cdp-credit360-com/PDy9f-9omkO9lAbr2mtuBA/2ESG%E3%83%87%E3%83%BC%E3%82%BF%E3%83%96%E3%83%83%E3%82%AF2019.pdf" xr:uid="{F6D631DC-1495-44B4-9FA4-BC344ED47AAD}"/>
    <hyperlink ref="DL406" r:id="rId310" display="https://www.cdp.net/en/formatted_responses/files?file_path=k9me76vz7u2sozvqoi2gbw-cdp-credit360-com/PDy9f-9omkO9lAbr2mtuBA/2ESG%E3%83%87%E3%83%BC%E3%82%BF%E3%83%96%E3%83%83%E3%82%AF2019.pdf" xr:uid="{C83910A9-32ED-4456-BA29-8813F6E1C979}"/>
    <hyperlink ref="DL434" r:id="rId311" display="https://www.cdp.net/en/formatted_responses/files?file_path=k9me76vz7u2sozvqoi2gbw-cdp-credit360-com/PDy9f-9omkO9lAbr2mtuBA/2ESG%E3%83%87%E3%83%BC%E3%82%BF%E3%83%96%E3%83%83%E3%82%AF2019.pdf" xr:uid="{4B9A21B7-EEA0-416F-991A-1F4207E439CD}"/>
    <hyperlink ref="DL454" r:id="rId312" display="https://www.cdp.net/en/formatted_responses/files?file_path=k9me76vz7u2sozvqoi2gbw-cdp-credit360-com/PDy9f-9omkO9lAbr2mtuBA/2ESG%E3%83%87%E3%83%BC%E3%82%BF%E3%83%96%E3%83%83%E3%82%AF2019.pdf" xr:uid="{DA74065E-90C4-488B-BC38-CE6EFFF2F427}"/>
    <hyperlink ref="DL692" r:id="rId313" display="https://www.cdp.net/en/formatted_responses/files?file_path=k9me76vz7u2sozvqoi2gbw-cdp-credit360-com/1uluGoj5i0OMerP2WVPWVQ/1%E7%B5%B1%E5%90%88%E3%83%AC%E3%83%9B%E3%83%BC%E3%83%882019.pdf" xr:uid="{35F3E135-2FA1-48E5-ADBC-28F05B64D45A}"/>
    <hyperlink ref="DL713" r:id="rId314" display="https://www.cdp.net/en/formatted_responses/files?file_path=k9me76vz7u2sozvqoi2gbw-cdp-credit360-com/PDy9f-9omkO9lAbr2mtuBA/2ESG%E3%83%87%E3%83%BC%E3%82%BF%E3%83%96%E3%83%83%E3%82%AF2019.pdf" xr:uid="{4216EB5C-0511-4A69-9ED2-4323CB525B1E}"/>
    <hyperlink ref="DL736" r:id="rId315" display="https://www.cdp.net/en/formatted_responses/files?file_path=k9me76vz7u2sozvqoi2gbw-cdp-credit360-com/de7mq1KUzkKIwhwDoP5tyg/3%E3%82%B5%E3%82%B9%E3%83%86%E3%83%8A%E3%83%93%E3%83%AA%E3%83%86%E3%82%A3%E3%83%96%E3%83%83%E3%82%AF2019.pdf" xr:uid="{CD1C1F3D-C161-46F2-872A-DE8ECD4E8AAE}"/>
    <hyperlink ref="EZ523" r:id="rId316" display="https://www.cdp.net/en/formatted_responses/files?file_path=k9me76vz7u2sozvqoi2gbw-cdp-credit360-com/G48x1fLXuUaU4esDAfSJXg/TE2018SustainabilityIndependentAccountantReviewReport.pdf" xr:uid="{6A51D967-7BBE-45D1-AF1E-948AA485A8FB}"/>
    <hyperlink ref="EZ548" r:id="rId317" display="https://www.cdp.net/en/formatted_responses/files?file_path=k9me76vz7u2sozvqoi2gbw-cdp-credit360-com/G48x1fLXuUaU4esDAfSJXg/TE2018SustainabilityIndependentAccountantReviewReport.pdf" xr:uid="{946B8D76-3B69-4029-8068-2319CF7044ED}"/>
    <hyperlink ref="EZ684" r:id="rId318" display="https://www.cdp.net/en/formatted_responses/files?file_path=k9me76vz7u2sozvqoi2gbw-cdp-credit360-com/hIdQGL4-V026kemOXousXA/SAMCSA2019TEConnectivityLtd.pdf" xr:uid="{54D774A4-67BC-426A-975B-DB4BF0536D7E}"/>
    <hyperlink ref="EZ708" r:id="rId319" display="https://www.cdp.net/en/formatted_responses/files?file_path=k9me76vz7u2sozvqoi2gbw-cdp-credit360-com/ga8zmwyA1kWGvVuuF5qI-Q/TEConnectivityCorporateResponsibilityReport2018.pdf" xr:uid="{1175711B-33F3-4802-9CF0-25C0475B667F}"/>
    <hyperlink ref="FJ570" r:id="rId320" display="https://www.cdp.net/en/formatted_responses/files?file_path=k9me76vz7u2sozvqoi2gbw-cdp-credit360-com/IaJLJpizLkucC79Z5m37FA/FY2018IndependentAssuranceStatement.pdf" xr:uid="{C90A5A08-4DF0-492E-BE4E-3F52FB8B9694}"/>
    <hyperlink ref="FJ595" r:id="rId321" display="https://www.cdp.net/en/formatted_responses/files?file_path=k9me76vz7u2sozvqoi2gbw-cdp-credit360-com/IaJLJpizLkucC79Z5m37FA/FY2018IndependentAssuranceStatement.pdf" xr:uid="{6A11940B-F12F-4F43-814A-65E3A4AFFB05}"/>
    <hyperlink ref="FJ620" r:id="rId322" display="https://www.cdp.net/en/formatted_responses/files?file_path=k9me76vz7u2sozvqoi2gbw-cdp-credit360-com/IaJLJpizLkucC79Z5m37FA/FY2018IndependentAssuranceStatement.pdf" xr:uid="{C3423B87-F337-49A0-81CF-D3B22FE99B35}"/>
    <hyperlink ref="FJ860" r:id="rId323" display="https://www.cdp.net/en/formatted_responses/files?file_path=k9me76vz7u2sozvqoi2gbw-cdp-credit360-com/xxUXDLyKlEynBh2lQBwTvg/muratavaluereport2018.pdf" xr:uid="{C35150C1-AB5A-4449-B2E7-4966088B4B4A}"/>
    <hyperlink ref="FJ880" r:id="rId324" display="https://www.cdp.net/en/formatted_responses/files?file_path=k9me76vz7u2sozvqoi2gbw-cdp-credit360-com/NVfH-e-Z-kW9q-AdPAxGdQ/Securitiesreport2018.pdf" xr:uid="{279833F8-9595-466C-8011-32DF63D0C823}"/>
    <hyperlink ref="FO362" r:id="rId325" display="https://www.cdp.net/en/formatted_responses/files?file_path=k9me76vz7u2sozvqoi2gbw-cdp-credit360-com/RsRsjqsr8kuaajuSpSDEwg/CY2017VerificationStatementCorningGlobalLRQASigned.doc" xr:uid="{77898350-56BC-46E4-A629-AEF6477E56FD}"/>
    <hyperlink ref="FR412" r:id="rId326" display="https://www.cdp.net/en/formatted_responses/files?file_path=k9me76vz7u2sozvqoi2gbw-cdp-credit360-com/kLBv0wOCDkSGrMHOF9FbSw/DataAssuranceStatementsustainability.doc" xr:uid="{513E514B-F913-4639-B29A-14D65464B418}"/>
    <hyperlink ref="FO497" r:id="rId327" display="https://www.cdp.net/en/formatted_responses/files?file_path=k9me76vz7u2sozvqoi2gbw-cdp-credit360-com/t_a9FeNv2UClwCUXmQ7QLQ/TCRReport.docx" xr:uid="{BF2C8839-0E88-4CB6-BA4D-C17D7DDDAD27}"/>
    <hyperlink ref="FO516" r:id="rId328" display="https://www.cdp.net/en/formatted_responses/files?file_path=k9me76vz7u2sozvqoi2gbw-cdp-credit360-com/dT4TWAA2lU-f4Ee_Z_5qFA/GHG.doc" xr:uid="{6C9E2D8B-6A7F-4E12-BE11-AFA680AEB3C3}"/>
    <hyperlink ref="FT559" r:id="rId329" display="https://www.cdp.net/en/formatted_responses/files?file_path=k9me76vz7u2sozvqoi2gbw-cdp-credit360-com/J28U3i9ICkWJUTUBxiF9XQ/CameronColeVerificationReportWesternDigitalCY2018.pdf" xr:uid="{F563DB02-FAD1-4D9D-83D1-BE9055B7C8CB}"/>
    <hyperlink ref="FT585" r:id="rId330" display="https://www.cdp.net/en/formatted_responses/files?file_path=k9me76vz7u2sozvqoi2gbw-cdp-credit360-com/J28U3i9ICkWJUTUBxiF9XQ/CameronColeVerificationReportWesternDigitalCY2018.pdf" xr:uid="{65332ABA-20CA-4F7F-9E7E-C74E92A1BE58}"/>
    <hyperlink ref="FT611" r:id="rId331" display="https://www.cdp.net/en/formatted_responses/files?file_path=k9me76vz7u2sozvqoi2gbw-cdp-credit360-com/J28U3i9ICkWJUTUBxiF9XQ/CameronColeVerificationReportWesternDigitalCY2018.pdf" xr:uid="{BB50905B-F071-49A5-885B-1B61E53B8360}"/>
    <hyperlink ref="FT774" r:id="rId332" display="https://www.cdp.net/en/formatted_responses/files?file_path=k9me76vz7u2sozvqoi2gbw-cdp-credit360-com/97MOWrSE0kCYdsizwLYTLw/WDCGHGReportCY2017Digital.pdf" xr:uid="{EF39CFB5-011A-4C29-BA1D-BD555B015744}"/>
    <hyperlink ref="FY438" r:id="rId333" display="https://www.cdp.net/en/formatted_responses/files?file_path=k9me76vz7u2sozvqoi2gbw-cdp-credit360-com/u1kEwXNY6EWRwy-XEw8Ncw/B5GHG%E6%B8%85%E5%8D%952018.xls" xr:uid="{794B8DA1-2D7E-4C27-A8D4-49593B89DC3D}"/>
    <hyperlink ref="FY439" r:id="rId334" display="https://www.cdp.net/en/formatted_responses/files?file_path=k9me76vz7u2sozvqoi2gbw-cdp-credit360-com/-XVLEGre6EO2qDYNVKB6Yw/B8GHG%E6%B8%85%E5%8D%952018.xls" xr:uid="{9F93A16D-F18B-48F5-834A-D6748E840362}"/>
    <hyperlink ref="FY440" r:id="rId335" display="https://www.cdp.net/en/formatted_responses/files?file_path=k9me76vz7u2sozvqoi2gbw-cdp-credit360-com/4piLggDNZkuyl5wFzSjvRw/S02GHG%E6%B8%85%E5%8D%952018.xls" xr:uid="{F1D61360-344D-4798-B9D8-7AA59A2D0071}"/>
    <hyperlink ref="FY441" r:id="rId336" display="https://www.cdp.net/en/formatted_responses/files?file_path=k9me76vz7u2sozvqoi2gbw-cdp-credit360-com/5-lS-y-YWUeDXi3nzuqEUA/B1GHG%E6%B8%85%E5%8D%952018.xls" xr:uid="{5D3A19CF-FDB6-4489-BF94-9DF6D369784E}"/>
    <hyperlink ref="FY442" r:id="rId337" display="https://www.cdp.net/en/formatted_responses/files?file_path=k9me76vz7u2sozvqoi2gbw-cdp-credit360-com/sLlw7Kx0OkqqvAlfusnshQ/B6GHG%E6%B8%85%E5%8D%952018.xls" xr:uid="{80AA7B92-6D02-4DD3-B2BB-D67E5DCDAA1B}"/>
    <hyperlink ref="FY443" r:id="rId338" display="https://www.cdp.net/en/formatted_responses/files?file_path=k9me76vz7u2sozvqoi2gbw-cdp-credit360-com/yAaYGLT4fU2JF7KJ4Cm1Jw/B3GHG%E6%B8%85%E5%8D%952018.xls" xr:uid="{2656DADB-6D60-46EB-B152-45F3634D1909}"/>
    <hyperlink ref="FY444" r:id="rId339" display="https://www.cdp.net/en/formatted_responses/files?file_path=k9me76vz7u2sozvqoi2gbw-cdp-credit360-com/8Ow2Z7dWcEetNs7xT3GCDQ/S01GHG%E6%B8%85%E5%8D%952018.xls" xr:uid="{C7E6E294-4ED8-49EF-B37B-22886A6BE3BC}"/>
    <hyperlink ref="FY445" r:id="rId340" display="https://www.cdp.net/en/formatted_responses/files?file_path=k9me76vz7u2sozvqoi2gbw-cdp-credit360-com/Cl7UfNwhrkSfxdNIb8HyCg/B4GHG%E6%B8%85%E5%8D%952018.xls" xr:uid="{B5878666-4E65-4102-9316-DA7508E3EEAA}"/>
    <hyperlink ref="FY446" r:id="rId341" display="https://www.cdp.net/en/formatted_responses/files?file_path=k9me76vz7u2sozvqoi2gbw-cdp-credit360-com/djR0_WWvhka9UWmCJsZxrw/B10GHG%E6%B8%85%E5%8D%952018.xls" xr:uid="{34210C24-6FF6-4A8C-A55A-49786B296C28}"/>
    <hyperlink ref="FY447" r:id="rId342" display="https://www.cdp.net/en/formatted_responses/files?file_path=k9me76vz7u2sozvqoi2gbw-cdp-credit360-com/XYFOloQxBkynYTGoaYjOdA/B9GHG%E6%B8%85%E5%8D%952018.xls" xr:uid="{A3C7D3E2-28E4-4F5A-9687-34810B167C37}"/>
    <hyperlink ref="FY448" r:id="rId343" display="https://www.cdp.net/en/formatted_responses/files?file_path=k9me76vz7u2sozvqoi2gbw-cdp-credit360-com/y2T6q51iXE-G5_DxMhGurQ/%E4%BA%AC%E4%B8%9C%E6%96%B9GHG%E7%A8%8B%E5%BA%8F.docx" xr:uid="{529B3D7A-4C1F-4183-9993-0A9676D1A148}"/>
    <hyperlink ref="FY474" r:id="rId344" display="https://www.cdp.net/en/formatted_responses/files?file_path=k9me76vz7u2sozvqoi2gbw-cdp-credit360-com/u1kEwXNY6EWRwy-XEw8Ncw/B5GHG%E6%B8%85%E5%8D%952018.xls" xr:uid="{E46E1BDB-DCE0-4A0D-BBCD-3C7D9CADD838}"/>
    <hyperlink ref="FY475" r:id="rId345" display="https://www.cdp.net/en/formatted_responses/files?file_path=k9me76vz7u2sozvqoi2gbw-cdp-credit360-com/-XVLEGre6EO2qDYNVKB6Yw/B8GHG%E6%B8%85%E5%8D%952018.xls" xr:uid="{BF5DB5AC-F07F-44BB-AB8C-66F131811728}"/>
    <hyperlink ref="FY476" r:id="rId346" display="https://www.cdp.net/en/formatted_responses/files?file_path=k9me76vz7u2sozvqoi2gbw-cdp-credit360-com/4piLggDNZkuyl5wFzSjvRw/S02GHG%E6%B8%85%E5%8D%952018.xls" xr:uid="{5B6635E9-3E7D-46C5-AF6C-F1A68E19FAB2}"/>
    <hyperlink ref="FY477" r:id="rId347" display="https://www.cdp.net/en/formatted_responses/files?file_path=k9me76vz7u2sozvqoi2gbw-cdp-credit360-com/5-lS-y-YWUeDXi3nzuqEUA/B1GHG%E6%B8%85%E5%8D%952018.xls" xr:uid="{09A76D64-A17D-493F-9506-D2CF08A9C67D}"/>
    <hyperlink ref="FY478" r:id="rId348" display="https://www.cdp.net/en/formatted_responses/files?file_path=k9me76vz7u2sozvqoi2gbw-cdp-credit360-com/sLlw7Kx0OkqqvAlfusnshQ/B6GHG%E6%B8%85%E5%8D%952018.xls" xr:uid="{42633510-5150-409C-9109-DFC38AD7CA11}"/>
    <hyperlink ref="FY479" r:id="rId349" display="https://www.cdp.net/en/formatted_responses/files?file_path=k9me76vz7u2sozvqoi2gbw-cdp-credit360-com/yAaYGLT4fU2JF7KJ4Cm1Jw/B3GHG%E6%B8%85%E5%8D%952018.xls" xr:uid="{B1FF965F-70C6-4F5A-8AD2-01DBB98CB393}"/>
    <hyperlink ref="FY480" r:id="rId350" display="https://www.cdp.net/en/formatted_responses/files?file_path=k9me76vz7u2sozvqoi2gbw-cdp-credit360-com/8Ow2Z7dWcEetNs7xT3GCDQ/S01GHG%E6%B8%85%E5%8D%952018.xls" xr:uid="{C1E86C1B-C74A-4643-9CD0-DF70F8D547A2}"/>
    <hyperlink ref="FY481" r:id="rId351" display="https://www.cdp.net/en/formatted_responses/files?file_path=k9me76vz7u2sozvqoi2gbw-cdp-credit360-com/Cl7UfNwhrkSfxdNIb8HyCg/B4GHG%E6%B8%85%E5%8D%952018.xls" xr:uid="{4101F196-DA3B-4F54-8D3B-D5BC1C89D24A}"/>
    <hyperlink ref="FY482" r:id="rId352" display="https://www.cdp.net/en/formatted_responses/files?file_path=k9me76vz7u2sozvqoi2gbw-cdp-credit360-com/djR0_WWvhka9UWmCJsZxrw/B10GHG%E6%B8%85%E5%8D%952018.xls" xr:uid="{ABC72812-E4DB-44C0-A9E8-51E855600828}"/>
    <hyperlink ref="FY483" r:id="rId353" display="https://www.cdp.net/en/formatted_responses/files?file_path=k9me76vz7u2sozvqoi2gbw-cdp-credit360-com/XYFOloQxBkynYTGoaYjOdA/B9GHG%E6%B8%85%E5%8D%952018.xls" xr:uid="{390244A5-CE08-4A24-B01C-D57FFFB33ABF}"/>
    <hyperlink ref="FY484" r:id="rId354" display="https://www.cdp.net/en/formatted_responses/files?file_path=k9me76vz7u2sozvqoi2gbw-cdp-credit360-com/y2T6q51iXE-G5_DxMhGurQ/%E4%BA%AC%E4%B8%9C%E6%96%B9GHG%E7%A8%8B%E5%BA%8F.docx" xr:uid="{A8AB59F9-98DA-4975-8AF2-3745301603BF}"/>
    <hyperlink ref="GI600" r:id="rId355" display="https://www.cdp.net/en/formatted_responses/files?file_path=k9me76vz7u2sozvqoi2gbw-cdp-credit360-com/iiYXBujAt0qF6K8hz-kvbw/%E6%A4%9C%E8%A8%BC%E6%84%8F%E8%A6%8B%E6%9B%B8%E5%92%8C%E6%96%87.pdf" xr:uid="{B94A6EB9-CABB-4FD9-820A-97D1C0084BEA}"/>
    <hyperlink ref="GI610" r:id="rId356" display="https://www.cdp.net/en/formatted_responses/files?file_path=k9me76vz7u2sozvqoi2gbw-cdp-credit360-com/iiYXBujAt0qF6K8hz-kvbw/%E6%A4%9C%E8%A8%BC%E6%84%8F%E8%A6%8B%E6%9B%B8%E5%92%8C%E6%96%87.pdf" xr:uid="{1F5F7483-1408-46B0-9229-1DCB8ECF7D63}"/>
    <hyperlink ref="GI627" r:id="rId357" display="https://www.cdp.net/en/formatted_responses/files?file_path=k9me76vz7u2sozvqoi2gbw-cdp-credit360-com/iiYXBujAt0qF6K8hz-kvbw/%E6%A4%9C%E8%A8%BC%E6%84%8F%E8%A6%8B%E6%9B%B8%E5%92%8C%E6%96%87.pdf" xr:uid="{9121F3C5-FFBE-466F-9140-EA230B71AD2C}"/>
    <hyperlink ref="GI637" r:id="rId358" display="https://www.cdp.net/en/formatted_responses/files?file_path=k9me76vz7u2sozvqoi2gbw-cdp-credit360-com/iiYXBujAt0qF6K8hz-kvbw/%E6%A4%9C%E8%A8%BC%E6%84%8F%E8%A6%8B%E6%9B%B8%E5%92%8C%E6%96%87.pdf" xr:uid="{D77E0765-F940-4EF9-AD1C-47600326F864}"/>
    <hyperlink ref="GI656" r:id="rId359" display="https://www.cdp.net/en/formatted_responses/files?file_path=k9me76vz7u2sozvqoi2gbw-cdp-credit360-com/iiYXBujAt0qF6K8hz-kvbw/%E6%A4%9C%E8%A8%BC%E6%84%8F%E8%A6%8B%E6%9B%B8%E5%92%8C%E6%96%87.pdf" xr:uid="{14151A17-6007-4BC0-B337-69B22E10F9C5}"/>
    <hyperlink ref="GL680" r:id="rId360" display="https://www.cdp.net/en/formatted_responses/files?file_path=k9me76vz7u2sozvqoi2gbw-cdp-credit360-com/XL0ULT-hdkSRzhjFX5HUPw/%E3%82%A8%E3%82%B3%E3%83%AA%E3%83%BC%E3%83%95.pdf" xr:uid="{8C8D9E44-C21F-413F-89C7-C93C02385F55}"/>
    <hyperlink ref="GL682" r:id="rId361" display="https://www.cdp.net/en/formatted_responses/files?file_path=k9me76vz7u2sozvqoi2gbw-cdp-credit360-com/iiYXBujAt0qF6K8hz-kvbw/%E6%A4%9C%E8%A8%BC%E6%84%8F%E8%A6%8B%E6%9B%B8%E5%92%8C%E6%96%87.pdf" xr:uid="{09FB88B6-9EA0-4676-B5D5-A2EA6E635596}"/>
    <hyperlink ref="GL684" r:id="rId362" display="https://www.cdp.net/en/formatted_responses/files?file_path=k9me76vz7u2sozvqoi2gbw-cdp-credit360-com/iiYXBujAt0qF6K8hz-kvbw/%E6%A4%9C%E8%A8%BC%E6%84%8F%E8%A6%8B%E6%9B%B8%E5%92%8C%E6%96%87.pdf" xr:uid="{EC18E5FD-8273-444B-9CD6-1156FAC54FF6}"/>
    <hyperlink ref="GL686" r:id="rId363" display="https://www.cdp.net/en/formatted_responses/files?file_path=k9me76vz7u2sozvqoi2gbw-cdp-credit360-com/iiYXBujAt0qF6K8hz-kvbw/%E6%A4%9C%E8%A8%BC%E6%84%8F%E8%A6%8B%E6%9B%B8%E5%92%8C%E6%96%87.pdf" xr:uid="{FAB1671B-4491-4D71-A0AB-FB1D7753D07E}"/>
    <hyperlink ref="GL688" r:id="rId364" display="https://www.cdp.net/en/formatted_responses/files?file_path=k9me76vz7u2sozvqoi2gbw-cdp-credit360-com/iiYXBujAt0qF6K8hz-kvbw/%E6%A4%9C%E8%A8%BC%E6%84%8F%E8%A6%8B%E6%9B%B8%E5%92%8C%E6%96%87.pdf" xr:uid="{9BAF8BAF-3ADC-431B-99B6-DD7A220844C6}"/>
    <hyperlink ref="GI676" r:id="rId365" display="https://www.cdp.net/en/formatted_responses/files?file_path=k9me76vz7u2sozvqoi2gbw-cdp-credit360-com/XL0ULT-hdkSRzhjFX5HUPw/%E3%82%A8%E3%82%B3%E3%83%AA%E3%83%BC%E3%83%95.pdf" xr:uid="{79CC4100-04D1-4777-8FE8-5C23DEFE1E10}"/>
    <hyperlink ref="GI677" r:id="rId366" display="https://www.cdp.net/en/formatted_responses/files?file_path=k9me76vz7u2sozvqoi2gbw-cdp-credit360-com/iiYXBujAt0qF6K8hz-kvbw/%E6%A4%9C%E8%A8%BC%E6%84%8F%E8%A6%8B%E6%9B%B8%E5%92%8C%E6%96%87.pdf" xr:uid="{86A187CE-5CD1-472D-97CD-8F679E4F06A1}"/>
    <hyperlink ref="GI868" r:id="rId367" display="https://www.cdp.net/en/formatted_responses/files?file_path=k9me76vz7u2sozvqoi2gbw-cdp-credit360-com/ckxaQ0m7zUqqWZGOMyh3MA/%E6%9C%89%E4%BE%A1%E8%A8%BC%E5%88%B8%E5%A0%B1%E5%91%8A%E6%9B%B8.pdf" xr:uid="{DC4C5304-750D-414F-A6AB-1D0CD27B1862}"/>
    <hyperlink ref="GI889" r:id="rId368" display="https://www.cdp.net/en/formatted_responses/files?file_path=k9me76vz7u2sozvqoi2gbw-cdp-credit360-com/VwDopSyaf0qgHe0QSF3RCw/CSR%E5%A0%B1%E5%91%8A%E6%9B%B8.pdf" xr:uid="{DF4E37EB-EF91-4182-905B-E4FD6DE0C51B}"/>
    <hyperlink ref="GI913" r:id="rId369" display="https://www.cdp.net/en/formatted_responses/files?file_path=k9me76vz7u2sozvqoi2gbw-cdp-credit360-com/olsEHJOd8Uy09o74Y4yxSw/SBT%E3%83%8B%E3%83%A5%E3%83%BC%E3%82%B9%E3%83%AA%E3%83%AA%E3%83%BC%E3%82%B9.pdf" xr:uid="{818B71C7-AAE2-412D-A6CD-D59E9A7A8F6E}"/>
    <hyperlink ref="GS443" r:id="rId370" display="https://www.cdp.net/en/formatted_responses/files?file_path=k9me76vz7u2sozvqoi2gbw-cdp-credit360-com/6HDOSOcQIkOJ8NIQWTkaiQ/ericssonannualreport2018en.pdf" xr:uid="{E2BCB27A-2E28-4E1B-8678-C3D9DDF30D6E}"/>
    <hyperlink ref="GS453" r:id="rId371" display="https://www.cdp.net/en/formatted_responses/files?file_path=k9me76vz7u2sozvqoi2gbw-cdp-credit360-com/6HDOSOcQIkOJ8NIQWTkaiQ/ericssonannualreport2018en.pdf" xr:uid="{34172153-BA1C-4D79-86D5-7E8914287C6E}"/>
    <hyperlink ref="GS470" r:id="rId372" display="https://www.cdp.net/en/formatted_responses/files?file_path=k9me76vz7u2sozvqoi2gbw-cdp-credit360-com/6HDOSOcQIkOJ8NIQWTkaiQ/ericssonannualreport2018en.pdf" xr:uid="{91448396-CF00-46B7-9D76-7CD35E90E0F8}"/>
    <hyperlink ref="GS496" r:id="rId373" display="https://www.cdp.net/en/formatted_responses/files?file_path=k9me76vz7u2sozvqoi2gbw-cdp-credit360-com/6HDOSOcQIkOJ8NIQWTkaiQ/ericssonannualreport2018en.pdf" xr:uid="{63F053B6-D085-40B0-9BCA-57D4AE331089}"/>
    <hyperlink ref="GS524" r:id="rId374" display="https://www.cdp.net/en/formatted_responses/files?file_path=k9me76vz7u2sozvqoi2gbw-cdp-credit360-com/6HDOSOcQIkOJ8NIQWTkaiQ/ericssonannualreport2018en.pdf" xr:uid="{68394326-FA4F-4EB2-A442-97B8937EA0BA}"/>
    <hyperlink ref="GV547" r:id="rId375" display="https://www.cdp.net/en/formatted_responses/files?file_path=k9me76vz7u2sozvqoi2gbw-cdp-credit360-com/6HDOSOcQIkOJ8NIQWTkaiQ/ericssonannualreport2018en.pdf" xr:uid="{83AA9581-4E4F-464A-A0DC-37AF1D1FA9D0}"/>
    <hyperlink ref="GV549" r:id="rId376" display="https://www.cdp.net/en/formatted_responses/files?file_path=k9me76vz7u2sozvqoi2gbw-cdp-credit360-com/6HDOSOcQIkOJ8NIQWTkaiQ/ericssonannualreport2018en.pdf" xr:uid="{C9FBFC5E-BBE5-4A27-9F3D-E7D457059579}"/>
    <hyperlink ref="GV551" r:id="rId377" display="https://www.cdp.net/en/formatted_responses/files?file_path=k9me76vz7u2sozvqoi2gbw-cdp-credit360-com/6HDOSOcQIkOJ8NIQWTkaiQ/ericssonannualreport2018en.pdf" xr:uid="{DF233628-660D-4752-B4A0-6D0929166442}"/>
    <hyperlink ref="GV553" r:id="rId378" display="https://www.cdp.net/en/formatted_responses/files?file_path=k9me76vz7u2sozvqoi2gbw-cdp-credit360-com/6HDOSOcQIkOJ8NIQWTkaiQ/ericssonannualreport2018en.pdf" xr:uid="{11C3539E-E082-47F1-9661-F38E88E4DBB9}"/>
    <hyperlink ref="GV555" r:id="rId379" display="https://www.cdp.net/en/formatted_responses/files?file_path=k9me76vz7u2sozvqoi2gbw-cdp-credit360-com/6HDOSOcQIkOJ8NIQWTkaiQ/ericssonannualreport2018en.pdf" xr:uid="{01FC8705-10CF-4A61-BE0C-B5F0E3EE908C}"/>
    <hyperlink ref="GS544" r:id="rId380" display="https://www.cdp.net/en/formatted_responses/files?file_path=k9me76vz7u2sozvqoi2gbw-cdp-credit360-com/6HDOSOcQIkOJ8NIQWTkaiQ/ericssonannualreport2018en.pdf" xr:uid="{28410E69-DD02-46A2-80A6-DD37A2C884EC}"/>
    <hyperlink ref="GS752" r:id="rId381" display="https://www.cdp.net/en/formatted_responses/files?file_path=k9me76vz7u2sozvqoi2gbw-cdp-credit360-com/6HDOSOcQIkOJ8NIQWTkaiQ/ericssonannualreport2018en.pdf" xr:uid="{8564C491-8AE1-4812-9C2E-66C8C7EF9A98}"/>
    <hyperlink ref="GS775" r:id="rId382" display="https://www.cdp.net/en/formatted_responses/files?file_path=k9me76vz7u2sozvqoi2gbw-cdp-credit360-com/AD8obH4FxUmhHNQHs2MlZQ/ExponentialClimateActionRoadmapSeptember2018.pdf" xr:uid="{3BA8FF6A-5E3F-4610-87AF-95EBA7F0ABE0}"/>
    <hyperlink ref="GX609" r:id="rId383" display="https://www.cdp.net/en/formatted_responses/files?file_path=k9me76vz7u2sozvqoi2gbw-cdp-credit360-com/sN0gltyscECI1WqJuz7BDw/2018APHAnnualReport.pdf" xr:uid="{AC329CFA-F393-4369-9DB8-C8EEAC3CAC96}"/>
    <hyperlink ref="HC517" r:id="rId384" display="https://www.cdp.net/en/formatted_responses/files?file_path=k9me76vz7u2sozvqoi2gbw-cdp-credit360-com/2y-taatS7E2ZR8rI1nVWjg/Seagate2018CDPAssuranceStatementFinal.pdf" xr:uid="{739CEEF8-6F04-4944-95A9-72B41BCCA0AC}"/>
    <hyperlink ref="HC544" r:id="rId385" display="https://www.cdp.net/en/formatted_responses/files?file_path=k9me76vz7u2sozvqoi2gbw-cdp-credit360-com/2y-taatS7E2ZR8rI1nVWjg/Seagate2018CDPAssuranceStatementFinal.pdf" xr:uid="{41628E85-B7D9-4E75-9547-3C8DD0A8C83A}"/>
    <hyperlink ref="HC571" r:id="rId386" display="https://www.cdp.net/en/formatted_responses/files?file_path=k9me76vz7u2sozvqoi2gbw-cdp-credit360-com/2y-taatS7E2ZR8rI1nVWjg/Seagate2018CDPAssuranceStatementFinal.pdf" xr:uid="{CF58DD16-3314-4BD5-8BB3-8263F1AAAD1B}"/>
    <hyperlink ref="HC600" r:id="rId387" display="https://www.cdp.net/en/formatted_responses/files?file_path=k9me76vz7u2sozvqoi2gbw-cdp-credit360-com/2y-taatS7E2ZR8rI1nVWjg/Seagate2018CDPAssuranceStatementFinal.pdf" xr:uid="{D52E15B7-DF90-43A8-B49B-C7759B51EC4C}"/>
    <hyperlink ref="HC620" r:id="rId388" display="https://www.cdp.net/en/formatted_responses/files?file_path=k9me76vz7u2sozvqoi2gbw-cdp-credit360-com/2y-taatS7E2ZR8rI1nVWjg/Seagate2018CDPAssuranceStatementFinal.pdf" xr:uid="{B1843BF1-317C-49AC-AF24-01EF114762D6}"/>
    <hyperlink ref="HC796" r:id="rId389" display="https://www.cdp.net/en/formatted_responses/files?file_path=k9me76vz7u2sozvqoi2gbw-cdp-credit360-com/DENZbHeB60qgF4eKl_BDiQ/2018gcarApril2019.pdf" xr:uid="{A6E36071-0B99-44DC-B38E-7D0FEFD93B57}"/>
    <hyperlink ref="HC821" r:id="rId390" display="https://www.cdp.net/en/formatted_responses/files?file_path=k9me76vz7u2sozvqoi2gbw-cdp-credit360-com/tD6DvXSjNkWg-Vn-_LOwWg/NASDAQSTX2017.pdf" xr:uid="{0CD26EB1-95E5-41BE-8D2E-F03B4FAF0D59}"/>
    <hyperlink ref="HH675" r:id="rId391" display="https://www.cdp.net/en/formatted_responses/files?file_path=k9me76vz7u2sozvqoi2gbw-cdp-credit360-com/rtvJdZfq4E6aat6xc9R9qQ/%E6%A4%9C%E8%A8%BC%E6%84%8F%E8%A6%8B%E6%9B%B8%E5%92%8C%E6%96%87.pdf" xr:uid="{6CD44DAD-6137-4BFE-BBB0-D41848C663C5}"/>
    <hyperlink ref="HH869" r:id="rId392" display="https://www.cdp.net/en/formatted_responses/files?file_path=k9me76vz7u2sozvqoi2gbw-cdp-credit360-com/OUenv-aqKEG8XmUzzzZcLA/lib40220.pdf" xr:uid="{B07BEDD5-95CF-4EB8-9DBD-1136BFF41C8C}"/>
    <hyperlink ref="HH889" r:id="rId393" display="https://www.cdp.net/en/formatted_responses/files?file_path=k9me76vz7u2sozvqoi2gbw-cdp-credit360-com/YWDDBPo-l0uLL3pOXEOyTg/rep18000.pdf" xr:uid="{CB269E27-289C-4D6B-81B5-EAD3CA59EB67}"/>
    <hyperlink ref="HH911" r:id="rId394" display="https://www.cdp.net/en/formatted_responses/files?file_path=k9me76vz7u2sozvqoi2gbw-cdp-credit360-com/4gavw1jhqE6u9UOzpwiahg/2018allv2.pdf" xr:uid="{48A7BE0A-B118-4B8D-869D-ADFCDB297509}"/>
    <hyperlink ref="HR417" r:id="rId395" display="https://www.cdp.net/en/formatted_responses/files?file_path=k9me76vz7u2sozvqoi2gbw-cdp-credit360-com/TWYsGvX9Gk62-W3ktE0xpQ/011SAMSUNGSDISREpageL.pdf" xr:uid="{0B05CABA-99A4-424D-AC92-E34DA20898DA}"/>
    <hyperlink ref="HR443" r:id="rId396" display="https://www.cdp.net/en/formatted_responses/files?file_path=k9me76vz7u2sozvqoi2gbw-cdp-credit360-com/TWYsGvX9Gk62-W3ktE0xpQ/011SAMSUNGSDISREpageL.pdf" xr:uid="{C37F24C3-A5E3-4712-BE5A-54463C84CCA0}"/>
    <hyperlink ref="HR469" r:id="rId397" display="https://www.cdp.net/en/formatted_responses/files?file_path=k9me76vz7u2sozvqoi2gbw-cdp-credit360-com/TWYsGvX9Gk62-W3ktE0xpQ/011SAMSUNGSDISREpageL.pdf" xr:uid="{0BA83871-1EBB-4EDB-8F8A-6F1A9564442A}"/>
    <hyperlink ref="HR497" r:id="rId398" display="https://www.cdp.net/en/formatted_responses/files?file_path=k9me76vz7u2sozvqoi2gbw-cdp-credit360-com/TWYsGvX9Gk62-W3ktE0xpQ/011SAMSUNGSDISREpageL.pdf" xr:uid="{F1EFC1E5-0181-4F2E-A4B4-11D549ECEE2C}"/>
    <hyperlink ref="HR741" r:id="rId399" display="https://www.cdp.net/en/formatted_responses/files?file_path=k9me76vz7u2sozvqoi2gbw-cdp-credit360-com/TWYsGvX9Gk62-W3ktE0xpQ/011SAMSUNGSDISREpageL.pdf" xr:uid="{FD195910-7735-484A-AFF2-3F728553646A}"/>
    <hyperlink ref="IQ444" r:id="rId400" display="https://www.cdp.net/en/formatted_responses/files?file_path=k9me76vz7u2sozvqoi2gbw-cdp-credit360-com/2BIs4_kB20KBckQawJhS0g/ISO140641Cyntek.pdf" xr:uid="{B49A18A7-3A04-4D2E-944B-06FAEF9694EB}"/>
    <hyperlink ref="IQ445" r:id="rId401" display="https://www.cdp.net/en/formatted_responses/files?file_path=k9me76vz7u2sozvqoi2gbw-cdp-credit360-com/Q8DhW6_no0qSTX0RDyTj7g/ISO140641DeltaElectronicsInc.pdf" xr:uid="{56B499F9-6E07-469E-AE4E-85842DB611CA}"/>
    <hyperlink ref="IQ446" r:id="rId402" display="https://www.cdp.net/en/formatted_responses/files?file_path=k9me76vz7u2sozvqoi2gbw-cdp-credit360-com/isIWJLH_DUC9BpEPTv9sJw/ISO140641Eltek.pdf" xr:uid="{778E757C-B363-4862-986A-13E1D00ABA4D}"/>
    <hyperlink ref="IQ447" r:id="rId403" display="https://www.cdp.net/en/formatted_responses/files?file_path=k9me76vz7u2sozvqoi2gbw-cdp-credit360-com/6hXiatyLRUGep1Xssg4nJg/ISO140641DeltaElectronicsThailand.pdf" xr:uid="{F0C4398C-6FFE-4814-94CC-C01838848361}"/>
    <hyperlink ref="IQ473" r:id="rId404" display="https://www.cdp.net/en/formatted_responses/files?file_path=k9me76vz7u2sozvqoi2gbw-cdp-credit360-com/2BIs4_kB20KBckQawJhS0g/ISO140641Cyntek.pdf" xr:uid="{C59374E5-0D03-44C7-A2D7-2A2D3F354ACF}"/>
    <hyperlink ref="IQ474" r:id="rId405" display="https://www.cdp.net/en/formatted_responses/files?file_path=k9me76vz7u2sozvqoi2gbw-cdp-credit360-com/Q8DhW6_no0qSTX0RDyTj7g/ISO140641DeltaElectronicsInc.pdf" xr:uid="{13F64650-00CA-46F7-8BD5-B106CE8DFB1F}"/>
    <hyperlink ref="IQ475" r:id="rId406" display="https://www.cdp.net/en/formatted_responses/files?file_path=k9me76vz7u2sozvqoi2gbw-cdp-credit360-com/isIWJLH_DUC9BpEPTv9sJw/ISO140641Eltek.pdf" xr:uid="{80C4735B-EC51-4410-BDE3-C64B72100913}"/>
    <hyperlink ref="IQ476" r:id="rId407" display="https://www.cdp.net/en/formatted_responses/files?file_path=k9me76vz7u2sozvqoi2gbw-cdp-credit360-com/6hXiatyLRUGep1Xssg4nJg/ISO140641DeltaElectronicsThailand.pdf" xr:uid="{EABA7156-2B26-408C-B44E-6D8F57BE18E0}"/>
    <hyperlink ref="IQ502" r:id="rId408" display="https://www.cdp.net/en/formatted_responses/files?file_path=k9me76vz7u2sozvqoi2gbw-cdp-credit360-com/2BIs4_kB20KBckQawJhS0g/ISO140641Cyntek.pdf" xr:uid="{F5F41C31-B206-4C9E-B38E-20A222E0C04A}"/>
    <hyperlink ref="IQ503" r:id="rId409" display="https://www.cdp.net/en/formatted_responses/files?file_path=k9me76vz7u2sozvqoi2gbw-cdp-credit360-com/Q8DhW6_no0qSTX0RDyTj7g/ISO140641DeltaElectronicsInc.pdf" xr:uid="{3D67FFDA-2F4A-4F64-AA3E-58333B1B260C}"/>
    <hyperlink ref="IQ504" r:id="rId410" display="https://www.cdp.net/en/formatted_responses/files?file_path=k9me76vz7u2sozvqoi2gbw-cdp-credit360-com/isIWJLH_DUC9BpEPTv9sJw/ISO140641Eltek.pdf" xr:uid="{8459C14B-85D1-4CE4-9847-20FA93F47ED9}"/>
    <hyperlink ref="IQ505" r:id="rId411" display="https://www.cdp.net/en/formatted_responses/files?file_path=k9me76vz7u2sozvqoi2gbw-cdp-credit360-com/6hXiatyLRUGep1Xssg4nJg/ISO140641DeltaElectronicsThailand.pdf" xr:uid="{B46510EB-E124-4501-9BFF-06C41AC5C4AA}"/>
    <hyperlink ref="IQ533" r:id="rId412" display="https://www.cdp.net/en/formatted_responses/files?file_path=k9me76vz7u2sozvqoi2gbw-cdp-credit360-com/LleC_tzEZUGnNDQY7N3B-g/ISO140641Scope3VerificationStatement.PDF" xr:uid="{5ABA9641-0290-4EA2-9A2E-BE5532332E37}"/>
    <hyperlink ref="IQ799" r:id="rId413" display="https://www.cdp.net/en/formatted_responses/files?file_path=k9me76vz7u2sozvqoi2gbw-cdp-credit360-com/4xG15IZP7kyD5Z50KrZhIg/2018annual.pdf" xr:uid="{CAE2ABC9-3460-43B6-ADA5-38307A675082}"/>
    <hyperlink ref="IQ822" r:id="rId414" display="https://www.cdp.net/en/formatted_responses/files?file_path=k9me76vz7u2sozvqoi2gbw-cdp-credit360-com/M_nFbFSHKkeBGxiaN-f-4g/2018DeltaElectronicsCSRReport.pdf" xr:uid="{85DF49EB-C2BE-4610-AF7E-094BE021DD25}"/>
    <hyperlink ref="IV585" r:id="rId415" display="https://www.cdp.net/en/formatted_responses/files?file_path=k9me76vz7u2sozvqoi2gbw-cdp-credit360-com/gR08voBlUkSycuYNur6YdQ/IndependentAssuranceStatementOmron2019AEng190626finalrev1.pdf" xr:uid="{C85C7A89-B33F-410B-9AAF-2BA1889B6010}"/>
    <hyperlink ref="IV594" r:id="rId416" display="https://www.cdp.net/en/formatted_responses/files?file_path=k9me76vz7u2sozvqoi2gbw-cdp-credit360-com/gR08voBlUkSycuYNur6YdQ/IndependentAssuranceStatementOmron2019AEng190626finalrev1.pdf" xr:uid="{C7A497F6-9492-42FA-803C-08BD8E8FE20C}"/>
    <hyperlink ref="IV611" r:id="rId417" display="https://www.cdp.net/en/formatted_responses/files?file_path=k9me76vz7u2sozvqoi2gbw-cdp-credit360-com/gR08voBlUkSycuYNur6YdQ/IndependentAssuranceStatementOmron2019AEng190626finalrev1.pdf" xr:uid="{E92B0A40-A8CB-42A9-97A4-ED5C5C3A895D}"/>
    <hyperlink ref="IV620" r:id="rId418" display="https://www.cdp.net/en/formatted_responses/files?file_path=k9me76vz7u2sozvqoi2gbw-cdp-credit360-com/gR08voBlUkSycuYNur6YdQ/IndependentAssuranceStatementOmron2019AEng190626finalrev1.pdf" xr:uid="{AB9EE1B2-0B22-47C3-BBBC-71DF414A546E}"/>
    <hyperlink ref="IV639" r:id="rId419" display="https://www.cdp.net/en/formatted_responses/files?file_path=k9me76vz7u2sozvqoi2gbw-cdp-credit360-com/gR08voBlUkSycuYNur6YdQ/IndependentAssuranceStatementOmron2019AEng190626finalrev1.pdf" xr:uid="{147E62BF-89D5-4263-B77D-A6AC1DCCED8F}"/>
    <hyperlink ref="IY661" r:id="rId420" display="https://www.cdp.net/en/formatted_responses/files?file_path=k9me76vz7u2sozvqoi2gbw-cdp-credit360-com/gR08voBlUkSycuYNur6YdQ/IndependentAssuranceStatementOmron2019AEng190626finalrev1.pdf" xr:uid="{A5EEF1D5-E0C0-4546-84BB-BA9E519AF89C}"/>
    <hyperlink ref="IY663" r:id="rId421" display="https://www.cdp.net/en/formatted_responses/files?file_path=k9me76vz7u2sozvqoi2gbw-cdp-credit360-com/gR08voBlUkSycuYNur6YdQ/IndependentAssuranceStatementOmron2019AEng190626finalrev1.pdf" xr:uid="{3A5E6C42-191D-496E-BCC1-FA98F85CA740}"/>
    <hyperlink ref="IV658" r:id="rId422" display="https://www.cdp.net/en/formatted_responses/files?file_path=k9me76vz7u2sozvqoi2gbw-cdp-credit360-com/gR08voBlUkSycuYNur6YdQ/IndependentAssuranceStatementOmron2019AEng190626finalrev1.pdf" xr:uid="{19EA8E91-891B-4003-9ED6-5CF21804348E}"/>
    <hyperlink ref="IV859" r:id="rId423" display="https://www.cdp.net/en/formatted_responses/files?file_path=k9me76vz7u2sozvqoi2gbw-cdp-credit360-com/PKfdV4hfOEOc4-_vXOVrjQ/OMRONIntegratedReport2018.pdf" xr:uid="{5882A3ED-EE2C-450E-A9AE-63E1F5CB6F69}"/>
    <hyperlink ref="IV884" r:id="rId424" display="https://www.cdp.net/en/formatted_responses/files?file_path=k9me76vz7u2sozvqoi2gbw-cdp-credit360-com/mj89qd0JBEyZga09Md2odA/OMRON82ndYukashokenHoukokushoSecuritiesReport.pdf" xr:uid="{176DBACC-9223-4AF2-999C-EE9EF0D92F58}"/>
    <hyperlink ref="IV903" r:id="rId425" display="https://www.cdp.net/en/formatted_responses/files?file_path=k9me76vz7u2sozvqoi2gbw-cdp-credit360-com/mjg2VaQP2U6K-oe5Ug8yoA/OMRON20190625governancereporte.pdf" xr:uid="{48575D0E-27BA-4582-A856-927377BBD5D3}"/>
    <hyperlink ref="JK360" r:id="rId426" display="https://www.cdp.net/en/formatted_responses/files?file_path=k9me76vz7u2sozvqoi2gbw-cdp-credit360-com/PaWoah6-3kmknbcUNTOZdA/20190131JabilGHGEVSoVFINALsigned.pdf" xr:uid="{8698A733-A7F2-4359-85F6-16DEFC186B7E}"/>
    <hyperlink ref="JK478" r:id="rId427" display="https://www.cdp.net/en/formatted_responses/files?file_path=k9me76vz7u2sozvqoi2gbw-cdp-credit360-com/a9F-huXgKUWokcJE6suQ1w/JABIL2017CSERREPORT.pdf" xr:uid="{D13CEA12-1F76-49CC-A364-DD7058ECCD53}"/>
    <hyperlink ref="JU509" r:id="rId428" display="https://www.cdp.net/en/formatted_responses/files?file_path=k9me76vz7u2sozvqoi2gbw-cdp-credit360-com/r1Wwna9K3kqbJh8D3qEpaA/LRIndependentAssuranceStatement.pdf" xr:uid="{66DFD7AC-ECBD-4ECE-8831-005D9C3756C9}"/>
    <hyperlink ref="JU535" r:id="rId429" display="https://www.cdp.net/en/formatted_responses/files?file_path=k9me76vz7u2sozvqoi2gbw-cdp-credit360-com/r1Wwna9K3kqbJh8D3qEpaA/LRIndependentAssuranceStatement.pdf" xr:uid="{104441C3-D2BB-4B9A-8A85-F6F1E23C7C3B}"/>
    <hyperlink ref="JU563" r:id="rId430" display="https://www.cdp.net/en/formatted_responses/files?file_path=k9me76vz7u2sozvqoi2gbw-cdp-credit360-com/r1Wwna9K3kqbJh8D3qEpaA/LRIndependentAssuranceStatement.pdf" xr:uid="{92A9D7EC-6E84-426D-B765-68D2F2749294}"/>
    <hyperlink ref="JU711" r:id="rId431" display="https://www.cdp.net/en/formatted_responses/files?file_path=k9me76vz7u2sozvqoi2gbw-cdp-credit360-com/Ap3jNZGuU0eo8G_-G0WiQA/integratedreport2018eA4.pdf" xr:uid="{0D39618C-F190-480C-ABD4-FA5C214FC017}"/>
    <hyperlink ref="JU735" r:id="rId432" display="https://www.cdp.net/en/formatted_responses/files?file_path=k9me76vz7u2sozvqoi2gbw-cdp-credit360-com/-cEywLxa8UG-YnmC7U_wbA/csrdb2018e.pdf" xr:uid="{14F8BBC7-A025-4F2A-A856-AD8311A5E5B6}"/>
    <hyperlink ref="KJ276" r:id="rId433" display="https://www.cdp.net/en/formatted_responses/files?file_path=k9me76vz7u2sozvqoi2gbw-cdp-credit360-com/XplwWbd6dE24jB5lBfO5bg/ASUSCSR2018EN.pdf" xr:uid="{0AC62084-0171-4DD2-883C-4D49F532A180}"/>
    <hyperlink ref="JB547" r:id="rId434" display="https://www.cdp.net/en/formatted_responses/files?file_path=k9me76vz7u2sozvqoi2gbw-cdp-credit360-com/knB0Kpig-0eAUvs0B3amaw/FlexEnvironmentalandCommunityDataVerificationStatementJuly2019.pdf" xr:uid="{30B3EBBB-9D22-4B8F-93D4-1ADD9CBCECE3}"/>
    <hyperlink ref="JB573" r:id="rId435" display="https://www.cdp.net/en/formatted_responses/files?file_path=k9me76vz7u2sozvqoi2gbw-cdp-credit360-com/knB0Kpig-0eAUvs0B3amaw/FlexEnvironmentalandCommunityDataVerificationStatementJuly2019.pdf" xr:uid="{A025392D-4BE5-4CD5-B25E-498F69FE619A}"/>
    <hyperlink ref="JB599" r:id="rId436" display="https://www.cdp.net/en/formatted_responses/files?file_path=k9me76vz7u2sozvqoi2gbw-cdp-credit360-com/knB0Kpig-0eAUvs0B3amaw/FlexEnvironmentalandCommunityDataVerificationStatementJuly2019.pdf" xr:uid="{C148EA73-18DB-4299-8C01-406966371F85}"/>
    <hyperlink ref="JB627" r:id="rId437" display="https://www.cdp.net/en/formatted_responses/files?file_path=k9me76vz7u2sozvqoi2gbw-cdp-credit360-com/knB0Kpig-0eAUvs0B3amaw/FlexEnvironmentalandCommunityDataVerificationStatementJuly2019.pdf" xr:uid="{E0D80A5A-1557-48FD-B3DB-21533E53DA60}"/>
    <hyperlink ref="JB647" r:id="rId438" display="https://www.cdp.net/en/formatted_responses/files?file_path=k9me76vz7u2sozvqoi2gbw-cdp-credit360-com/knB0Kpig-0eAUvs0B3amaw/FlexEnvironmentalandCommunityDataVerificationStatementJuly2019.pdf" xr:uid="{4E2DFA9F-2ACD-4347-9888-E12F90707428}"/>
    <hyperlink ref="JB1092" r:id="rId439" display="https://www.cdp.net/en/formatted_responses/files?file_path=k9me76vz7u2sozvqoi2gbw-cdp-credit360-com/e9kxcUZ3F06MSAU3NYwRXw/2018SustainabilityExecutiveReport.pdf" xr:uid="{E1EC73B5-DCD9-458F-B75A-B489C3A5EA19}"/>
    <hyperlink ref="JB1114" r:id="rId440" display="https://www.cdp.net/en/formatted_responses/files?file_path=k9me76vz7u2sozvqoi2gbw-cdp-credit360-com/6tzRMMVe106qOX97viKuyA/SustainabilityVisionFlex.pdf" xr:uid="{9C24DA75-9468-4D5D-9C3C-9E19F84ACF49}"/>
    <hyperlink ref="JB1133" r:id="rId441" display="https://www.cdp.net/en/formatted_responses/files?file_path=k9me76vz7u2sozvqoi2gbw-cdp-credit360-com/80IJYU-xCkyeEGVHKyKOGw/2018ARFlex.pdf" xr:uid="{779B7AC1-F850-4CED-AA58-2B4C36A571F2}"/>
    <hyperlink ref="AO740" r:id="rId442" display="https://www.cdp.net/en/formatted_responses/files?file_path=k9me76vz7u2sozvqoi2gbw-cdp-credit360-com/oDTzNJv7LkitI3ibE4Vr6g/2019AdobeGHGAssuranceReviewLetter2018.pdf" xr:uid="{06EB4C62-074E-4B28-96D4-4EE633A555B6}"/>
    <hyperlink ref="AO766" r:id="rId443" display="https://www.cdp.net/en/formatted_responses/files?file_path=k9me76vz7u2sozvqoi2gbw-cdp-credit360-com/oDTzNJv7LkitI3ibE4Vr6g/2019AdobeGHGAssuranceReviewLetter2018.pdf" xr:uid="{A82EF80E-D1A0-4598-BE19-C6B250677D32}"/>
    <hyperlink ref="AO792" r:id="rId444" display="https://www.cdp.net/en/formatted_responses/files?file_path=k9me76vz7u2sozvqoi2gbw-cdp-credit360-com/oDTzNJv7LkitI3ibE4Vr6g/2019AdobeGHGAssuranceReviewLetter2018.pdf" xr:uid="{077FACC9-5EA0-4D16-84B5-8C280741DE86}"/>
    <hyperlink ref="AO820" r:id="rId445" display="https://www.cdp.net/en/formatted_responses/files?file_path=k9me76vz7u2sozvqoi2gbw-cdp-credit360-com/oDTzNJv7LkitI3ibE4Vr6g/2019AdobeGHGAssuranceReviewLetter2018.pdf" xr:uid="{1A3A136C-D3FE-425A-984F-6B9FE9AE0F65}"/>
    <hyperlink ref="AO1044" r:id="rId446" display="https://www.cdp.net/en/formatted_responses/files?file_path=k9me76vz7u2sozvqoi2gbw-cdp-credit360-com/93yJsa9n-U-GWhABxuvXjg/ADBE10KFY18FINALCERTIFIED.pdf" xr:uid="{0A891A45-3396-41C6-B7BD-4C4958CC1D7D}"/>
    <hyperlink ref="AO1065" r:id="rId447" display="https://www.cdp.net/en/formatted_responses/files?file_path=k9me76vz7u2sozvqoi2gbw-cdp-credit360-com/D1K4fBmujkiN-gHbWoSDDQ/AdobeCSRReportFY2018.pdf" xr:uid="{45F9A6EB-996C-4550-AB40-E93CCB45705D}"/>
    <hyperlink ref="AO1086" r:id="rId448" display="https://www.cdp.net/en/formatted_responses/files?file_path=k9me76vz7u2sozvqoi2gbw-cdp-credit360-com/dFmonl1rTU-Zs5IYfwGX3g/04202018AdobeBlogWhyBusinessesNeedtoCollaborateforaSustainableFuture.pdf" xr:uid="{5935917A-523E-40F0-81B4-51ADD504B1A2}"/>
    <hyperlink ref="AO1108" r:id="rId449" display="https://www.cdp.net/en/formatted_responses/files?file_path=k9me76vz7u2sozvqoi2gbw-cdp-credit360-com/bFF4mMI0YE2_l9XP93HmWg/2019AdobeRE100ReportingSpreadsheetFINAL.xlsx" xr:uid="{8418BF2D-5425-44D5-8AA7-99D927AE7E70}"/>
    <hyperlink ref="CH427" r:id="rId450" display="https://www.cdp.net/en/formatted_responses/files?file_path=k9me76vz7u2sozvqoi2gbw-cdp-credit360-com/nfw7_opFJUawEWW_xZ9Ypw/SynopsysAchievesCarbonNeutralityin2019Jun262019.pdf" xr:uid="{ACF99328-909B-445E-93F0-8551F3C2B437}"/>
    <hyperlink ref="KE375" r:id="rId451" display="https://literature.cdn.keysight.com/litweb/pdf/5992-3928EN.pdf" xr:uid="{766F9A8F-0C6E-4F4C-A79B-21BFA8A77503}"/>
    <hyperlink ref="KE388" r:id="rId452" display="https://literature.cdn.keysight.com/litweb/pdf/5992-3928EN.pdf" xr:uid="{2D824B27-34EE-4912-86E8-FE9F6AE444FA}"/>
    <hyperlink ref="KE403" r:id="rId453" display="https://www.keysight.com/us/en/about/corporate-social-responsibility.html" xr:uid="{E5B1A723-4421-475C-A1AD-6B7E79EB7B97}"/>
    <hyperlink ref="KE424" r:id="rId454" display="https://www.cdp.net/en/formatted_responses/files?file_path=k9me76vz7u2sozvqoi2gbw-cdp-credit360-com/JwK5h6NaYU-jZHnzbNoRhw/2018CSRReport.pdf" xr:uid="{2FD28B39-27B1-4630-BF22-36EC081D7E1D}"/>
    <hyperlink ref="KE425" r:id="rId455" display="https://www.cdp.net/en/formatted_responses/files?file_path=k9me76vz7u2sozvqoi2gbw-cdp-credit360-com/c2KwRwEAG02pMVB8D17ybQ/KeysightSupportUNSDGs.pdf" xr:uid="{69C3D2CA-0AD9-442B-9CF5-373396A8E4CC}"/>
    <hyperlink ref="KE426" r:id="rId456" display="https://www.cdp.net/en/formatted_responses/files?file_path=k9me76vz7u2sozvqoi2gbw-cdp-credit360-com/23zHDoYvUkyCUjNlJh-3zg/KeysightISO14001Certificate.pdf" xr:uid="{C95EAD38-1E18-4AE1-A39B-676907F8A602}"/>
    <hyperlink ref="KE427" r:id="rId457" display="https://www.cdp.net/en/formatted_responses/files?file_path=k9me76vz7u2sozvqoi2gbw-cdp-credit360-com/DT8j-NWqcESNLrdOmAR7tw/ResponsetoClimateChange.pdf" xr:uid="{7125980F-CDF6-45C6-96D1-CE24132FA524}"/>
    <hyperlink ref="KE428" r:id="rId458" display="https://www.cdp.net/en/formatted_responses/files?file_path=k9me76vz7u2sozvqoi2gbw-cdp-credit360-com/Q4RzwT7mw0G05T6El3dN8Q/KeysightEHSPolicy.pdf" xr:uid="{AEF75C55-7785-406F-BFEE-A3A3BEE371B0}"/>
    <hyperlink ref="KE451" r:id="rId459" display="https://www.cdp.net/en/formatted_responses/files?file_path=k9me76vz7u2sozvqoi2gbw-cdp-credit360-com/RzKWESyl0EetxiNlHG_6fg/KeysightClimateChange.pdf" xr:uid="{10AF0C55-1914-49BA-A1D9-694230BB0500}"/>
    <hyperlink ref="KE452" r:id="rId460" display="https://www.cdp.net/en/formatted_responses/files?file_path=k9me76vz7u2sozvqoi2gbw-cdp-credit360-com/qzkSprZpVU68y2izqfJhhg/KeysightSDG.pdf" xr:uid="{4E3D09C8-66A0-4501-8D2D-3AE5C762B6FD}"/>
    <hyperlink ref="KE453" r:id="rId461" display="https://www.cdp.net/en/formatted_responses/files?file_path=k9me76vz7u2sozvqoi2gbw-cdp-credit360-com/Q4RzwT7mw0G05T6El3dN8Q/KeysightEHSPolicy.pdf" xr:uid="{FBE02FB3-E5F2-421D-B563-07DAF1196A37}"/>
  </hyperlinks>
  <pageMargins left="0.7" right="0.7" top="0.78740157499999996" bottom="0.78740157499999996" header="0.3" footer="0.3"/>
  <pageSetup paperSize="9" orientation="portrait" r:id="rId462"/>
  <drawing r:id="rId46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53DF4-D868-4191-8BD6-77786421B79D}">
  <dimension ref="A1:C28"/>
  <sheetViews>
    <sheetView showGridLines="0" zoomScale="80" zoomScaleNormal="80" workbookViewId="0">
      <selection activeCell="B19" sqref="B19"/>
    </sheetView>
  </sheetViews>
  <sheetFormatPr baseColWidth="10" defaultRowHeight="14.5"/>
  <cols>
    <col min="1" max="1" width="22.54296875" bestFit="1" customWidth="1"/>
    <col min="2" max="2" width="57.90625" customWidth="1"/>
  </cols>
  <sheetData>
    <row r="1" spans="1:2" ht="21">
      <c r="A1" s="462" t="s">
        <v>12988</v>
      </c>
      <c r="B1" s="458"/>
    </row>
    <row r="3" spans="1:2" ht="15.5">
      <c r="A3" s="463" t="s">
        <v>12989</v>
      </c>
      <c r="B3" s="458"/>
    </row>
    <row r="4" spans="1:2">
      <c r="A4" s="786" t="s">
        <v>12885</v>
      </c>
      <c r="B4" s="474" t="s">
        <v>13029</v>
      </c>
    </row>
    <row r="5" spans="1:2">
      <c r="A5" s="460" t="s">
        <v>39</v>
      </c>
      <c r="B5" s="464" t="s">
        <v>13030</v>
      </c>
    </row>
    <row r="6" spans="1:2">
      <c r="A6" s="460" t="s">
        <v>12628</v>
      </c>
      <c r="B6" s="464" t="s">
        <v>5841</v>
      </c>
    </row>
    <row r="7" spans="1:2">
      <c r="A7" s="460" t="s">
        <v>12629</v>
      </c>
      <c r="B7" s="464" t="s">
        <v>13022</v>
      </c>
    </row>
    <row r="8" spans="1:2">
      <c r="A8" s="460" t="s">
        <v>3375</v>
      </c>
      <c r="B8" s="464" t="s">
        <v>13028</v>
      </c>
    </row>
    <row r="9" spans="1:2">
      <c r="A9" s="460" t="s">
        <v>864</v>
      </c>
      <c r="B9" s="464" t="s">
        <v>13012</v>
      </c>
    </row>
    <row r="10" spans="1:2" s="448" customFormat="1">
      <c r="A10" s="471" t="s">
        <v>13011</v>
      </c>
      <c r="B10" s="475" t="s">
        <v>13021</v>
      </c>
    </row>
    <row r="11" spans="1:2" s="448" customFormat="1">
      <c r="A11" s="471" t="s">
        <v>84</v>
      </c>
      <c r="B11" s="475" t="s">
        <v>13019</v>
      </c>
    </row>
    <row r="12" spans="1:2">
      <c r="A12" s="459" t="s">
        <v>13010</v>
      </c>
      <c r="B12" s="465" t="s">
        <v>13020</v>
      </c>
    </row>
    <row r="14" spans="1:2" s="448" customFormat="1"/>
    <row r="15" spans="1:2" s="448" customFormat="1" ht="15.5">
      <c r="A15" s="473" t="s">
        <v>6093</v>
      </c>
      <c r="B15" s="469"/>
    </row>
    <row r="16" spans="1:2" s="448" customFormat="1">
      <c r="A16" s="472" t="s">
        <v>13014</v>
      </c>
      <c r="B16" s="474" t="s">
        <v>13025</v>
      </c>
    </row>
    <row r="17" spans="1:3" s="448" customFormat="1">
      <c r="A17" s="477" t="s">
        <v>13015</v>
      </c>
      <c r="B17" s="475" t="s">
        <v>13026</v>
      </c>
    </row>
    <row r="18" spans="1:3" s="448" customFormat="1">
      <c r="A18" s="471" t="s">
        <v>13016</v>
      </c>
      <c r="B18" s="475" t="s">
        <v>13027</v>
      </c>
    </row>
    <row r="19" spans="1:3" s="448" customFormat="1">
      <c r="A19" s="471" t="s">
        <v>5829</v>
      </c>
      <c r="B19" s="475" t="s">
        <v>13045</v>
      </c>
    </row>
    <row r="20" spans="1:3" s="448" customFormat="1">
      <c r="A20" s="471" t="s">
        <v>560</v>
      </c>
      <c r="B20" s="475" t="s">
        <v>13046</v>
      </c>
    </row>
    <row r="21" spans="1:3" s="448" customFormat="1">
      <c r="A21" s="470" t="s">
        <v>11796</v>
      </c>
      <c r="B21" s="476" t="s">
        <v>13047</v>
      </c>
    </row>
    <row r="22" spans="1:3" s="448" customFormat="1"/>
    <row r="23" spans="1:3" s="448" customFormat="1"/>
    <row r="24" spans="1:3" ht="15.5">
      <c r="A24" s="463" t="s">
        <v>13053</v>
      </c>
      <c r="B24" s="458"/>
    </row>
    <row r="25" spans="1:3">
      <c r="A25" s="601"/>
      <c r="B25" s="602" t="s">
        <v>12991</v>
      </c>
      <c r="C25" s="53"/>
    </row>
    <row r="26" spans="1:3">
      <c r="A26" s="461"/>
      <c r="B26" s="466" t="s">
        <v>12990</v>
      </c>
    </row>
    <row r="27" spans="1:3">
      <c r="A27" s="467"/>
      <c r="B27" s="468" t="s">
        <v>12992</v>
      </c>
    </row>
    <row r="28" spans="1:3">
      <c r="A28" s="482" t="s">
        <v>13000</v>
      </c>
      <c r="B28" s="483" t="s">
        <v>13001</v>
      </c>
    </row>
  </sheetData>
  <phoneticPr fontId="21" type="noConversion"/>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E54F3-1B3C-4AE8-AC85-A05F9818295C}">
  <sheetPr>
    <tabColor theme="4" tint="-0.499984740745262"/>
  </sheetPr>
  <dimension ref="A1:BR49"/>
  <sheetViews>
    <sheetView showGridLines="0" zoomScale="80" zoomScaleNormal="80" workbookViewId="0">
      <pane xSplit="5" ySplit="6" topLeftCell="F7" activePane="bottomRight" state="frozen"/>
      <selection activeCell="BI1" sqref="BI1:BI34"/>
      <selection pane="topRight" activeCell="BI1" sqref="BI1:BI34"/>
      <selection pane="bottomLeft" activeCell="BI1" sqref="BI1:BI34"/>
      <selection pane="bottomRight" activeCell="C39" sqref="C39"/>
    </sheetView>
  </sheetViews>
  <sheetFormatPr baseColWidth="10" defaultRowHeight="14.5"/>
  <cols>
    <col min="1" max="1" width="3.6328125" style="355" customWidth="1"/>
    <col min="2" max="2" width="10.90625" style="180"/>
    <col min="3" max="3" width="40.6328125" customWidth="1"/>
    <col min="4" max="4" width="8.984375E-2" hidden="1" customWidth="1"/>
    <col min="5" max="5" width="35.54296875" bestFit="1" customWidth="1"/>
    <col min="6" max="6" width="21.7265625" bestFit="1" customWidth="1"/>
    <col min="7" max="7" width="21.08984375" customWidth="1"/>
    <col min="8" max="8" width="22.7265625" customWidth="1"/>
    <col min="9" max="13" width="15.6328125" customWidth="1"/>
    <col min="14" max="14" width="15.6328125" style="182" customWidth="1"/>
    <col min="15" max="15" width="19.26953125" customWidth="1"/>
    <col min="16" max="21" width="15.6328125" customWidth="1"/>
    <col min="22" max="22" width="15.6328125" style="182" customWidth="1"/>
    <col min="23" max="25" width="15.6328125" customWidth="1"/>
    <col min="26" max="26" width="15.6328125" style="182" customWidth="1"/>
    <col min="27" max="29" width="15.6328125" customWidth="1"/>
    <col min="30" max="30" width="21.36328125" customWidth="1"/>
    <col min="31" max="54" width="15.6328125" customWidth="1"/>
    <col min="55" max="55" width="15.6328125" style="182" customWidth="1"/>
    <col min="56" max="60" width="15.6328125" customWidth="1"/>
    <col min="61" max="61" width="15.6328125" style="182" customWidth="1"/>
    <col min="62" max="62" width="20.1796875" style="182" bestFit="1" customWidth="1"/>
    <col min="63" max="63" width="23.453125" style="182" customWidth="1"/>
    <col min="64" max="64" width="21" style="53" bestFit="1" customWidth="1"/>
    <col min="65" max="65" width="22.08984375" style="180" bestFit="1" customWidth="1"/>
    <col min="66" max="66" width="21.7265625" style="180" bestFit="1" customWidth="1"/>
    <col min="67" max="67" width="14" style="180" bestFit="1" customWidth="1"/>
    <col min="68" max="16384" width="10.90625" style="180"/>
  </cols>
  <sheetData>
    <row r="1" spans="1:65" s="355" customFormat="1">
      <c r="C1" s="356"/>
      <c r="D1" s="356"/>
      <c r="E1" s="356"/>
      <c r="F1" s="356"/>
      <c r="G1" s="356"/>
      <c r="H1" s="356"/>
      <c r="I1" s="356"/>
      <c r="J1" s="356"/>
      <c r="K1" s="356"/>
      <c r="L1" s="356"/>
      <c r="M1" s="356"/>
      <c r="N1" s="356"/>
      <c r="O1" s="356"/>
      <c r="P1" s="356"/>
      <c r="Q1" s="356"/>
      <c r="R1" s="356"/>
      <c r="S1" s="356"/>
      <c r="T1" s="356"/>
      <c r="U1" s="356"/>
      <c r="V1" s="356"/>
      <c r="W1" s="356"/>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row>
    <row r="2" spans="1:65">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c r="AK2" s="286"/>
      <c r="AL2" s="286"/>
      <c r="AM2" s="286"/>
      <c r="AN2" s="286"/>
      <c r="AO2" s="286"/>
      <c r="AP2" s="286"/>
      <c r="AQ2" s="286"/>
      <c r="AR2" s="286"/>
      <c r="AS2" s="286"/>
      <c r="AT2" s="286"/>
      <c r="AU2" s="286"/>
      <c r="AV2" s="286"/>
      <c r="AW2" s="286"/>
      <c r="AX2" s="286"/>
      <c r="AY2" s="286"/>
      <c r="AZ2" s="286"/>
      <c r="BA2" s="286"/>
      <c r="BB2" s="286"/>
      <c r="BC2" s="286"/>
      <c r="BD2" s="286"/>
      <c r="BE2" s="286"/>
      <c r="BF2" s="286"/>
      <c r="BG2" s="286"/>
      <c r="BH2" s="286"/>
      <c r="BI2" s="286"/>
      <c r="BJ2" s="286"/>
      <c r="BK2" s="286"/>
    </row>
    <row r="3" spans="1:65" ht="15.5">
      <c r="B3" s="355"/>
      <c r="C3" s="361" t="s">
        <v>13044</v>
      </c>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286"/>
      <c r="AO3" s="286"/>
      <c r="AP3" s="286"/>
      <c r="AQ3" s="286"/>
      <c r="AR3" s="286"/>
      <c r="AS3" s="286"/>
      <c r="AT3" s="286"/>
      <c r="AU3" s="286"/>
      <c r="AV3" s="286"/>
      <c r="AW3" s="286"/>
      <c r="AX3" s="286"/>
      <c r="AY3" s="286"/>
      <c r="AZ3" s="286"/>
      <c r="BA3" s="286"/>
      <c r="BB3" s="286"/>
      <c r="BC3" s="286"/>
      <c r="BD3" s="286"/>
      <c r="BE3" s="286"/>
      <c r="BF3" s="286"/>
      <c r="BG3" s="286"/>
      <c r="BH3" s="286"/>
      <c r="BI3" s="286"/>
      <c r="BJ3" s="286"/>
      <c r="BK3" s="286"/>
    </row>
    <row r="4" spans="1:65">
      <c r="C4" s="286"/>
      <c r="D4" s="286"/>
      <c r="E4" s="286"/>
      <c r="F4" s="45"/>
      <c r="G4" s="45"/>
      <c r="H4" s="45"/>
      <c r="I4" s="286"/>
      <c r="J4" s="286"/>
      <c r="K4" s="286"/>
      <c r="L4" s="286"/>
      <c r="M4" s="286"/>
      <c r="N4" s="286"/>
      <c r="O4" s="286"/>
      <c r="P4" s="286"/>
      <c r="Q4" s="286"/>
      <c r="R4" s="286"/>
      <c r="S4" s="286"/>
      <c r="T4" s="286"/>
      <c r="U4" s="286"/>
      <c r="V4" s="286"/>
      <c r="W4" s="286"/>
      <c r="X4" s="286"/>
      <c r="Y4" s="286"/>
      <c r="Z4" s="286"/>
      <c r="AA4" s="286"/>
      <c r="AB4" s="286"/>
      <c r="AC4" s="286"/>
      <c r="AD4" s="286"/>
      <c r="AE4" s="286"/>
      <c r="AF4" s="286"/>
      <c r="AG4" s="286"/>
      <c r="AH4" s="286"/>
      <c r="AI4" s="286"/>
      <c r="AJ4" s="286"/>
      <c r="AK4" s="286"/>
      <c r="AL4" s="286"/>
      <c r="AM4" s="286"/>
      <c r="AN4" s="286"/>
      <c r="AO4" s="286"/>
      <c r="AP4" s="286"/>
      <c r="AQ4" s="286"/>
      <c r="AR4" s="286"/>
      <c r="AS4" s="286"/>
      <c r="AT4" s="286"/>
      <c r="AU4" s="286"/>
      <c r="AV4" s="286"/>
      <c r="AW4" s="286"/>
      <c r="AX4" s="286"/>
      <c r="AY4" s="286"/>
      <c r="AZ4" s="286"/>
      <c r="BA4" s="286"/>
      <c r="BB4" s="286"/>
      <c r="BC4" s="286"/>
      <c r="BD4" s="286"/>
      <c r="BE4" s="286"/>
      <c r="BF4" s="286"/>
      <c r="BG4" s="286"/>
      <c r="BH4" s="286"/>
      <c r="BI4" s="286"/>
      <c r="BJ4" s="286"/>
      <c r="BK4" s="286"/>
    </row>
    <row r="5" spans="1:65" ht="14" customHeight="1">
      <c r="C5" s="45"/>
      <c r="D5" s="45"/>
      <c r="E5" s="45"/>
      <c r="F5" s="45"/>
      <c r="G5" s="45"/>
      <c r="H5" s="45"/>
      <c r="I5" s="870" t="s">
        <v>12964</v>
      </c>
      <c r="J5" s="870"/>
      <c r="K5" s="870"/>
      <c r="L5" s="870"/>
      <c r="M5" s="870"/>
      <c r="N5" s="870"/>
      <c r="O5" s="870"/>
      <c r="P5" s="870"/>
      <c r="Q5" s="870"/>
      <c r="R5" s="870"/>
      <c r="S5" s="870"/>
      <c r="T5" s="870"/>
      <c r="U5" s="870"/>
      <c r="V5" s="870"/>
      <c r="W5" s="870"/>
      <c r="X5" s="870"/>
      <c r="Y5" s="870"/>
      <c r="Z5" s="870"/>
      <c r="AA5" s="870"/>
      <c r="AB5" s="870"/>
      <c r="AC5" s="870"/>
      <c r="AD5" s="870"/>
      <c r="AE5" s="867" t="s">
        <v>12967</v>
      </c>
      <c r="AF5" s="868"/>
      <c r="AG5" s="868"/>
      <c r="AH5" s="868"/>
      <c r="AI5" s="868"/>
      <c r="AJ5" s="868"/>
      <c r="AK5" s="868"/>
      <c r="AL5" s="868"/>
      <c r="AM5" s="868"/>
      <c r="AN5" s="868"/>
      <c r="AO5" s="868"/>
      <c r="AP5" s="868"/>
      <c r="AQ5" s="868"/>
      <c r="AR5" s="868"/>
      <c r="AS5" s="868"/>
      <c r="AT5" s="868"/>
      <c r="AU5" s="868"/>
      <c r="AV5" s="868"/>
      <c r="AW5" s="868"/>
      <c r="AX5" s="868"/>
      <c r="AY5" s="868"/>
      <c r="AZ5" s="868"/>
      <c r="BA5" s="868"/>
      <c r="BB5" s="868"/>
      <c r="BC5" s="868"/>
      <c r="BD5" s="868"/>
      <c r="BE5" s="868"/>
      <c r="BF5" s="868"/>
      <c r="BG5" s="868"/>
      <c r="BH5" s="868"/>
      <c r="BI5" s="868"/>
      <c r="BJ5" s="868"/>
      <c r="BK5" s="868"/>
      <c r="BL5" s="868"/>
    </row>
    <row r="6" spans="1:65" s="225" customFormat="1" ht="34.5" customHeight="1" thickBot="1">
      <c r="A6" s="357"/>
      <c r="C6" s="329"/>
      <c r="D6" s="329"/>
      <c r="E6" s="335"/>
      <c r="F6" s="350" t="s">
        <v>12963</v>
      </c>
      <c r="G6" s="920" t="s">
        <v>12968</v>
      </c>
      <c r="H6" s="338" t="s">
        <v>2587</v>
      </c>
      <c r="I6" s="332" t="str">
        <f>'3.1 Emission data'!E7</f>
        <v>Microsoft</v>
      </c>
      <c r="J6" s="256" t="str">
        <f>'3.1 Emission data'!F7</f>
        <v>Alphabet</v>
      </c>
      <c r="K6" s="256" t="str">
        <f>'3.1 Emission data'!G7</f>
        <v>IBM</v>
      </c>
      <c r="L6" s="256" t="str">
        <f>'3.1 Emission data'!H7</f>
        <v>Oracle</v>
      </c>
      <c r="M6" s="256" t="str">
        <f>'3.1 Emission data'!I7</f>
        <v>SAP</v>
      </c>
      <c r="N6" s="256" t="str">
        <f>'3.1 Emission data'!J7</f>
        <v>Accenture</v>
      </c>
      <c r="O6" s="256" t="str">
        <f>'3.1 Emission data'!K7</f>
        <v>Tata Consultancy Services</v>
      </c>
      <c r="P6" s="256" t="str">
        <f>'3.1 Emission data'!L7</f>
        <v>Salesforce.com</v>
      </c>
      <c r="Q6" s="256" t="str">
        <f>'3.1 Emission data'!M7</f>
        <v>Adobe</v>
      </c>
      <c r="R6" s="256" t="str">
        <f>'3.1 Emission data'!N7</f>
        <v>VMware</v>
      </c>
      <c r="S6" s="256" t="str">
        <f>'3.1 Emission data'!O7</f>
        <v>Infosys</v>
      </c>
      <c r="T6" s="256" t="str">
        <f>'3.1 Emission data'!P7</f>
        <v>Capgemini</v>
      </c>
      <c r="U6" s="256" t="str">
        <f>'3.1 Emission data'!Q7</f>
        <v>ATOS</v>
      </c>
      <c r="V6" s="256" t="str">
        <f>'3.1 Emission data'!R7</f>
        <v>Intuit</v>
      </c>
      <c r="W6" s="256" t="str">
        <f>'3.1 Emission data'!S7</f>
        <v>Wipro</v>
      </c>
      <c r="X6" s="256" t="str">
        <f>'3.1 Emission data'!T7</f>
        <v>HCL Technologies</v>
      </c>
      <c r="Y6" s="256" t="str">
        <f>'3.1 Emission data'!U7</f>
        <v>Synopsys</v>
      </c>
      <c r="Z6" s="256" t="str">
        <f>'3.1 Emission data'!V7</f>
        <v>Tech Mahindra</v>
      </c>
      <c r="AA6" s="256" t="str">
        <f>'3.1 Emission data'!W7</f>
        <v>ServiceNow</v>
      </c>
      <c r="AB6" s="256" t="str">
        <f>'3.1 Emission data'!X7</f>
        <v>Autodesk</v>
      </c>
      <c r="AC6" s="256" t="str">
        <f>'3.1 Emission data'!Y7</f>
        <v>Shopify</v>
      </c>
      <c r="AD6" s="256" t="str">
        <f>'3.1 Emission data'!Z7</f>
        <v>Nomura Research Institute</v>
      </c>
      <c r="AE6" s="333" t="str">
        <f>'3.1 Emission data'!AA7</f>
        <v>Apple</v>
      </c>
      <c r="AF6" s="330" t="str">
        <f>'3.1 Emission data'!AB7</f>
        <v>Samsung Electronics</v>
      </c>
      <c r="AG6" s="330" t="str">
        <f>'3.1 Emission data'!AC7</f>
        <v>Cisco Systems</v>
      </c>
      <c r="AH6" s="330" t="str">
        <f>'3.1 Emission data'!AD7</f>
        <v>Hon Hai Precision</v>
      </c>
      <c r="AI6" s="330" t="str">
        <f>'3.1 Emission data'!AE7</f>
        <v>HP</v>
      </c>
      <c r="AJ6" s="330" t="str">
        <f>'3.1 Emission data'!AF7</f>
        <v>Dell Technologies</v>
      </c>
      <c r="AK6" s="330" t="str">
        <f>'3.1 Emission data'!AG7</f>
        <v>Hewlett Packard Enterprise</v>
      </c>
      <c r="AL6" s="330" t="str">
        <f>'3.1 Emission data'!AH7</f>
        <v>TE Connectivity</v>
      </c>
      <c r="AM6" s="330" t="str">
        <f>'3.1 Emission data'!AI7</f>
        <v>Fujitsu</v>
      </c>
      <c r="AN6" s="330" t="str">
        <f>'3.1 Emission data'!AJ7</f>
        <v>Murata Manufacturing</v>
      </c>
      <c r="AO6" s="330" t="str">
        <f>'3.1 Emission data'!AK7</f>
        <v>Corning</v>
      </c>
      <c r="AP6" s="330" t="str">
        <f>'3.1 Emission data'!AL7</f>
        <v>Western Digital</v>
      </c>
      <c r="AQ6" s="330" t="str">
        <f>'3.1 Emission data'!AM7</f>
        <v>BOE Technology Group</v>
      </c>
      <c r="AR6" s="330" t="str">
        <f>'3.1 Emission data'!AN7</f>
        <v>Nokia</v>
      </c>
      <c r="AS6" s="330" t="str">
        <f>'3.1 Emission data'!AO7</f>
        <v>Kyocera</v>
      </c>
      <c r="AT6" s="330" t="str">
        <f>'3.1 Emission data'!AP7</f>
        <v>Lenovo Group</v>
      </c>
      <c r="AU6" s="330" t="str">
        <f>'3.1 Emission data'!AQ7</f>
        <v>Ericsson</v>
      </c>
      <c r="AV6" s="330" t="str">
        <f>'3.1 Emission data'!AR7</f>
        <v>Amphenol</v>
      </c>
      <c r="AW6" s="330" t="str">
        <f>'3.1 Emission data'!AS7</f>
        <v>Seagate Technology</v>
      </c>
      <c r="AX6" s="330" t="str">
        <f>'3.1 Emission data'!AT7</f>
        <v>TDK</v>
      </c>
      <c r="AY6" s="330" t="str">
        <f>'3.1 Emission data'!AU7</f>
        <v>Samsung SDI</v>
      </c>
      <c r="AZ6" s="330" t="str">
        <f>'3.1 Emission data'!AV7</f>
        <v>NEC</v>
      </c>
      <c r="BA6" s="330" t="str">
        <f>'3.1 Emission data'!AW7</f>
        <v>NetApp</v>
      </c>
      <c r="BB6" s="330" t="str">
        <f>'3.1 Emission data'!AX7</f>
        <v>Hoya</v>
      </c>
      <c r="BC6" s="330" t="str">
        <f>'3.1 Emission data'!AY7</f>
        <v>Pegatron</v>
      </c>
      <c r="BD6" s="330" t="str">
        <f>'3.1 Emission data'!AZ7</f>
        <v>Delta Electronics</v>
      </c>
      <c r="BE6" s="330" t="str">
        <f>'3.1 Emission data'!BA7</f>
        <v>OMRON</v>
      </c>
      <c r="BF6" s="330" t="str">
        <f>'3.1 Emission data'!BB7</f>
        <v>Flex</v>
      </c>
      <c r="BG6" s="330" t="str">
        <f>'3.1 Emission data'!BC7</f>
        <v>Compal Electronics</v>
      </c>
      <c r="BH6" s="330" t="str">
        <f>'3.1 Emission data'!BD7</f>
        <v>Jabil Circuit</v>
      </c>
      <c r="BI6" s="330" t="str">
        <f>'3.1 Emission data'!BE7</f>
        <v>Wistron</v>
      </c>
      <c r="BJ6" s="330" t="str">
        <f>'3.1 Emission data'!BF7</f>
        <v>Olympus</v>
      </c>
      <c r="BK6" s="330" t="str">
        <f>'3.1 Emission data'!BG7</f>
        <v>Arista Networks</v>
      </c>
      <c r="BL6" s="331" t="str">
        <f>'3.1 Emission data'!BH7</f>
        <v>Keysight Technologies</v>
      </c>
    </row>
    <row r="7" spans="1:65" s="220" customFormat="1" ht="15" thickBot="1">
      <c r="A7" s="358"/>
      <c r="C7" s="215"/>
      <c r="D7" s="215"/>
      <c r="E7" s="313"/>
      <c r="F7" s="871"/>
      <c r="G7" s="872"/>
      <c r="H7" s="873"/>
      <c r="I7" s="218"/>
      <c r="J7" s="218"/>
      <c r="K7" s="218"/>
      <c r="L7" s="218"/>
      <c r="M7" s="218"/>
      <c r="N7" s="218"/>
      <c r="O7" s="218"/>
      <c r="P7" s="218"/>
      <c r="Q7" s="218"/>
      <c r="R7" s="218"/>
      <c r="S7" s="218"/>
      <c r="T7" s="218"/>
      <c r="U7" s="218"/>
      <c r="V7" s="218"/>
      <c r="W7" s="218"/>
      <c r="X7" s="218"/>
      <c r="Y7" s="218"/>
      <c r="Z7" s="218"/>
      <c r="AA7" s="218"/>
      <c r="AB7" s="218"/>
      <c r="AC7" s="218"/>
      <c r="AD7" s="218"/>
      <c r="AE7" s="217"/>
      <c r="AF7" s="218"/>
      <c r="AG7" s="218"/>
      <c r="AH7" s="218"/>
      <c r="AI7" s="218"/>
      <c r="AJ7" s="218"/>
      <c r="AK7" s="218"/>
      <c r="AL7" s="218"/>
      <c r="AM7" s="218"/>
      <c r="AN7" s="218"/>
      <c r="AO7" s="218"/>
      <c r="AP7" s="218"/>
      <c r="AQ7" s="218"/>
      <c r="AR7" s="218"/>
      <c r="AS7" s="218"/>
      <c r="AT7" s="218"/>
      <c r="AU7" s="218"/>
      <c r="AV7" s="218"/>
      <c r="AW7" s="218"/>
      <c r="AX7" s="218"/>
      <c r="AY7" s="218"/>
      <c r="AZ7" s="218"/>
      <c r="BA7" s="218"/>
      <c r="BB7" s="218"/>
      <c r="BC7" s="218"/>
      <c r="BD7" s="218"/>
      <c r="BE7" s="218"/>
      <c r="BF7" s="218"/>
      <c r="BG7" s="218"/>
      <c r="BH7" s="218"/>
      <c r="BI7" s="218"/>
      <c r="BJ7" s="218"/>
      <c r="BK7" s="218"/>
      <c r="BL7" s="228"/>
    </row>
    <row r="8" spans="1:65" s="220" customFormat="1">
      <c r="A8" s="358"/>
      <c r="B8" s="866" t="s">
        <v>13037</v>
      </c>
      <c r="C8" s="211" t="s">
        <v>13014</v>
      </c>
      <c r="D8" s="67"/>
      <c r="E8" s="221" t="s">
        <v>82</v>
      </c>
      <c r="F8" s="339">
        <f>SUM(I8:AD8)</f>
        <v>599498.01</v>
      </c>
      <c r="G8" s="309">
        <f>SUM(AE8:BL8)</f>
        <v>14121269.01</v>
      </c>
      <c r="H8" s="314">
        <f t="shared" ref="H8:H17" si="0">G8+F8</f>
        <v>14720767.02</v>
      </c>
      <c r="I8" s="210">
        <f>'3.1 Emission data'!E11</f>
        <v>90723</v>
      </c>
      <c r="J8" s="210">
        <f>'3.1 Emission data'!F11</f>
        <v>63521</v>
      </c>
      <c r="K8" s="210">
        <f>'3.1 Emission data'!G11</f>
        <v>124633</v>
      </c>
      <c r="L8" s="210">
        <f>'3.1 Emission data'!H11</f>
        <v>17084</v>
      </c>
      <c r="M8" s="210">
        <f>'3.1 Emission data'!I11</f>
        <v>144163</v>
      </c>
      <c r="N8" s="210">
        <f>'3.1 Emission data'!J11</f>
        <v>22183</v>
      </c>
      <c r="O8" s="210">
        <f>'3.1 Emission data'!K11</f>
        <v>27375</v>
      </c>
      <c r="P8" s="210">
        <f>'3.1 Emission data'!L11</f>
        <v>4701</v>
      </c>
      <c r="Q8" s="210">
        <f>'3.1 Emission data'!M11</f>
        <v>12119</v>
      </c>
      <c r="R8" s="210">
        <f>'3.1 Emission data'!N11</f>
        <v>4454</v>
      </c>
      <c r="S8" s="210">
        <f>'3.1 Emission data'!O11</f>
        <v>12532</v>
      </c>
      <c r="T8" s="210">
        <f>'3.1 Emission data'!P11</f>
        <v>7343.41</v>
      </c>
      <c r="U8" s="210">
        <f>'3.1 Emission data'!Q11</f>
        <v>30383</v>
      </c>
      <c r="V8" s="210">
        <f>'3.1 Emission data'!R11</f>
        <v>2045</v>
      </c>
      <c r="W8" s="210">
        <f>'3.1 Emission data'!S11</f>
        <v>13424</v>
      </c>
      <c r="X8" s="210">
        <f>'3.1 Emission data'!T11</f>
        <v>10146.959999999999</v>
      </c>
      <c r="Y8" s="210">
        <f>'3.1 Emission data'!U11</f>
        <v>4665.5</v>
      </c>
      <c r="Z8" s="210">
        <f>'3.1 Emission data'!V11</f>
        <v>2561.04</v>
      </c>
      <c r="AA8" s="210">
        <f>'3.1 Emission data'!W11</f>
        <v>0</v>
      </c>
      <c r="AB8" s="210">
        <f>'3.1 Emission data'!X11</f>
        <v>2655</v>
      </c>
      <c r="AC8" s="210">
        <f>'3.1 Emission data'!Y11</f>
        <v>1081.22</v>
      </c>
      <c r="AD8" s="210">
        <f>'3.1 Emission data'!Z11</f>
        <v>1704.88</v>
      </c>
      <c r="AE8" s="320">
        <f>'3.1 Emission data'!AA11</f>
        <v>54590</v>
      </c>
      <c r="AF8" s="210">
        <f>'3.1 Emission data'!AB11</f>
        <v>4855000</v>
      </c>
      <c r="AG8" s="210">
        <f>'3.1 Emission data'!AC11</f>
        <v>41171</v>
      </c>
      <c r="AH8" s="210">
        <f>'3.1 Emission data'!AD11</f>
        <v>99499</v>
      </c>
      <c r="AI8" s="210">
        <f>'3.1 Emission data'!AE11</f>
        <v>65900</v>
      </c>
      <c r="AJ8" s="210">
        <f>'3.1 Emission data'!AF11</f>
        <v>58965</v>
      </c>
      <c r="AK8" s="210">
        <f>'3.1 Emission data'!AG11</f>
        <v>67657</v>
      </c>
      <c r="AL8" s="210">
        <f>'3.1 Emission data'!AH11</f>
        <v>148227</v>
      </c>
      <c r="AM8" s="210">
        <f>'3.1 Emission data'!AI11</f>
        <v>147000</v>
      </c>
      <c r="AN8" s="210">
        <f>'3.1 Emission data'!AJ11</f>
        <v>311647</v>
      </c>
      <c r="AO8" s="210">
        <f>'3.1 Emission data'!AK11</f>
        <v>593561</v>
      </c>
      <c r="AP8" s="210">
        <f>'3.1 Emission data'!AL11</f>
        <v>46269.3</v>
      </c>
      <c r="AQ8" s="210">
        <f>'3.1 Emission data'!AM11</f>
        <v>6308208</v>
      </c>
      <c r="AR8" s="210">
        <f>'3.1 Emission data'!AN11</f>
        <v>135012.28</v>
      </c>
      <c r="AS8" s="210">
        <f>'3.1 Emission data'!AO11</f>
        <v>135747</v>
      </c>
      <c r="AT8" s="210">
        <f>'3.1 Emission data'!AP11</f>
        <v>6031</v>
      </c>
      <c r="AU8" s="210">
        <f>'3.1 Emission data'!AQ11</f>
        <v>54000</v>
      </c>
      <c r="AV8" s="210">
        <f>'3.1 Emission data'!AR11</f>
        <v>67197</v>
      </c>
      <c r="AW8" s="210">
        <f>'3.1 Emission data'!AS11</f>
        <v>259307</v>
      </c>
      <c r="AX8" s="210">
        <f>'3.1 Emission data'!AT11</f>
        <v>120978</v>
      </c>
      <c r="AY8" s="210">
        <f>'3.1 Emission data'!AU11</f>
        <v>154704</v>
      </c>
      <c r="AZ8" s="210">
        <f>'3.1 Emission data'!AV11</f>
        <v>53923</v>
      </c>
      <c r="BA8" s="210">
        <f>'3.1 Emission data'!AW11</f>
        <v>5354</v>
      </c>
      <c r="BB8" s="210">
        <f>'3.1 Emission data'!AX11</f>
        <v>22379</v>
      </c>
      <c r="BC8" s="210">
        <f>'3.1 Emission data'!AY11</f>
        <v>38828.61</v>
      </c>
      <c r="BD8" s="210">
        <f>'3.1 Emission data'!AZ11</f>
        <v>25670</v>
      </c>
      <c r="BE8" s="210">
        <f>'3.1 Emission data'!BA11</f>
        <v>43826</v>
      </c>
      <c r="BF8" s="210">
        <f>'3.1 Emission data'!BB11</f>
        <v>82432</v>
      </c>
      <c r="BG8" s="210">
        <f>'3.1 Emission data'!BC11</f>
        <v>20068</v>
      </c>
      <c r="BH8" s="210">
        <f>'3.1 Emission data'!BD11</f>
        <v>46351</v>
      </c>
      <c r="BI8" s="210">
        <f>'3.1 Emission data'!BE11</f>
        <v>27308.29</v>
      </c>
      <c r="BJ8" s="210">
        <f>'3.1 Emission data'!BF11</f>
        <v>16211</v>
      </c>
      <c r="BK8" s="210">
        <f>'3.1 Emission data'!BG11</f>
        <v>801.23</v>
      </c>
      <c r="BL8" s="212">
        <f>'3.1 Emission data'!BH11</f>
        <v>7446.3</v>
      </c>
    </row>
    <row r="9" spans="1:65" s="220" customFormat="1" ht="15" thickBot="1">
      <c r="A9" s="358"/>
      <c r="B9" s="866"/>
      <c r="C9" s="67" t="s">
        <v>13015</v>
      </c>
      <c r="D9" s="67"/>
      <c r="E9" s="211" t="s">
        <v>82</v>
      </c>
      <c r="F9" s="310">
        <f>SUM(I9:AD9)</f>
        <v>4062132.9400000004</v>
      </c>
      <c r="G9" s="311">
        <f>SUM(AE9:BL9)</f>
        <v>39315767.780000001</v>
      </c>
      <c r="H9" s="314">
        <f t="shared" si="0"/>
        <v>43377900.719999999</v>
      </c>
      <c r="I9" s="17">
        <f>'3.1 Emission data'!E12</f>
        <v>183329</v>
      </c>
      <c r="J9" s="17">
        <f>'3.1 Emission data'!F12</f>
        <v>684236</v>
      </c>
      <c r="K9" s="17">
        <f>'3.1 Emission data'!G12</f>
        <v>963304</v>
      </c>
      <c r="L9" s="17">
        <f>'3.1 Emission data'!H12</f>
        <v>362448</v>
      </c>
      <c r="M9" s="17">
        <f>'3.1 Emission data'!I12</f>
        <v>157086</v>
      </c>
      <c r="N9" s="17">
        <f>'3.1 Emission data'!J12</f>
        <v>218855</v>
      </c>
      <c r="O9" s="17">
        <f>'3.1 Emission data'!K12</f>
        <v>409991</v>
      </c>
      <c r="P9" s="17">
        <f>'3.1 Emission data'!L12</f>
        <v>157967</v>
      </c>
      <c r="Q9" s="17">
        <f>'3.1 Emission data'!M12</f>
        <v>58874</v>
      </c>
      <c r="R9" s="17">
        <f>'3.1 Emission data'!N12</f>
        <v>15237</v>
      </c>
      <c r="S9" s="17">
        <f>'3.1 Emission data'!O12</f>
        <v>124026</v>
      </c>
      <c r="T9" s="17">
        <f>'3.1 Emission data'!P12</f>
        <v>154642.98000000001</v>
      </c>
      <c r="U9" s="17">
        <f>'3.1 Emission data'!Q12</f>
        <v>63675</v>
      </c>
      <c r="V9" s="17">
        <f>'3.1 Emission data'!R12</f>
        <v>7622</v>
      </c>
      <c r="W9" s="17">
        <f>'3.1 Emission data'!S12</f>
        <v>103866</v>
      </c>
      <c r="X9" s="17">
        <f>'3.1 Emission data'!T12</f>
        <v>173541.76000000001</v>
      </c>
      <c r="Y9" s="17">
        <f>'3.1 Emission data'!U12</f>
        <v>35691.25</v>
      </c>
      <c r="Z9" s="17">
        <f>'3.1 Emission data'!V12</f>
        <v>108418.24000000001</v>
      </c>
      <c r="AA9" s="17">
        <f>'3.1 Emission data'!W12</f>
        <v>13550</v>
      </c>
      <c r="AB9" s="17">
        <f>'3.1 Emission data'!X12</f>
        <v>72</v>
      </c>
      <c r="AC9" s="17">
        <f>'3.1 Emission data'!Y12</f>
        <v>1006.61</v>
      </c>
      <c r="AD9" s="17">
        <f>'3.1 Emission data'!Z12</f>
        <v>64694.1</v>
      </c>
      <c r="AE9" s="224">
        <f>'3.1 Emission data'!AA12</f>
        <v>8730</v>
      </c>
      <c r="AF9" s="17">
        <f>'3.1 Emission data'!AB12</f>
        <v>10318000</v>
      </c>
      <c r="AG9" s="17">
        <f>'3.1 Emission data'!AC12</f>
        <v>205141</v>
      </c>
      <c r="AH9" s="17">
        <f>'3.1 Emission data'!AD12</f>
        <v>8301476.8099999996</v>
      </c>
      <c r="AI9" s="17">
        <f>'3.1 Emission data'!AE12</f>
        <v>163700</v>
      </c>
      <c r="AJ9" s="17">
        <f>'3.1 Emission data'!AF12</f>
        <v>313836</v>
      </c>
      <c r="AK9" s="17">
        <f>'3.1 Emission data'!AG12</f>
        <v>204558</v>
      </c>
      <c r="AL9" s="17">
        <f>'3.1 Emission data'!AH12</f>
        <v>504972</v>
      </c>
      <c r="AM9" s="17">
        <f>'3.1 Emission data'!AI12</f>
        <v>808000</v>
      </c>
      <c r="AN9" s="17">
        <f>'3.1 Emission data'!AJ12</f>
        <v>1319997</v>
      </c>
      <c r="AO9" s="17">
        <f>'3.1 Emission data'!AK12</f>
        <v>1815321</v>
      </c>
      <c r="AP9" s="17">
        <f>'3.1 Emission data'!AL12</f>
        <v>1110284.6000000001</v>
      </c>
      <c r="AQ9" s="17">
        <f>'3.1 Emission data'!AM12</f>
        <v>4719308</v>
      </c>
      <c r="AR9" s="17">
        <f>'3.1 Emission data'!AN12</f>
        <v>364914.69</v>
      </c>
      <c r="AS9" s="17">
        <f>'3.1 Emission data'!AO12</f>
        <v>897555</v>
      </c>
      <c r="AT9" s="17">
        <f>'3.1 Emission data'!AP12</f>
        <v>201321</v>
      </c>
      <c r="AU9" s="17">
        <f>'3.1 Emission data'!AQ12</f>
        <v>133910</v>
      </c>
      <c r="AV9" s="17">
        <f>'3.1 Emission data'!AR12</f>
        <v>278920</v>
      </c>
      <c r="AW9" s="17">
        <f>'3.1 Emission data'!AS12</f>
        <v>890010</v>
      </c>
      <c r="AX9" s="17">
        <f>'3.1 Emission data'!AT12</f>
        <v>1548755</v>
      </c>
      <c r="AY9" s="17">
        <f>'3.1 Emission data'!AU12</f>
        <v>947860</v>
      </c>
      <c r="AZ9" s="17">
        <f>'3.1 Emission data'!AV12</f>
        <v>384494</v>
      </c>
      <c r="BA9" s="17">
        <f>'3.1 Emission data'!AW12</f>
        <v>96532</v>
      </c>
      <c r="BB9" s="17">
        <f>'3.1 Emission data'!AX12</f>
        <v>383391</v>
      </c>
      <c r="BC9" s="17">
        <f>'3.1 Emission data'!AY12</f>
        <v>638582.53</v>
      </c>
      <c r="BD9" s="17">
        <f>'3.1 Emission data'!AZ12</f>
        <v>298159</v>
      </c>
      <c r="BE9" s="17">
        <f>'3.1 Emission data'!BA12</f>
        <v>134004</v>
      </c>
      <c r="BF9" s="17">
        <f>'3.1 Emission data'!BB12</f>
        <v>822750</v>
      </c>
      <c r="BG9" s="17">
        <f>'3.1 Emission data'!BC12</f>
        <v>262728</v>
      </c>
      <c r="BH9" s="17">
        <f>'3.1 Emission data'!BD12</f>
        <v>685071</v>
      </c>
      <c r="BI9" s="17">
        <f>'3.1 Emission data'!BE12</f>
        <v>402983.06</v>
      </c>
      <c r="BJ9" s="17">
        <f>'3.1 Emission data'!BF12</f>
        <v>77541</v>
      </c>
      <c r="BK9" s="17">
        <f>'3.1 Emission data'!BG12</f>
        <v>5872.79</v>
      </c>
      <c r="BL9" s="213">
        <f>'3.1 Emission data'!BH12</f>
        <v>67089.3</v>
      </c>
    </row>
    <row r="10" spans="1:65" s="183" customFormat="1" ht="15" thickBot="1">
      <c r="A10" s="359"/>
      <c r="B10" s="866"/>
      <c r="C10" s="455" t="s">
        <v>13031</v>
      </c>
      <c r="D10" s="456"/>
      <c r="E10" s="455" t="s">
        <v>82</v>
      </c>
      <c r="F10" s="562">
        <f>SUM(I10:AD10)</f>
        <v>35348970</v>
      </c>
      <c r="G10" s="563">
        <f>SUM(AE10:BL10)</f>
        <v>266525975.78</v>
      </c>
      <c r="H10" s="564">
        <f t="shared" si="0"/>
        <v>301874945.77999997</v>
      </c>
      <c r="I10" s="456">
        <f>'3.1 Emission data'!E17</f>
        <v>17334520</v>
      </c>
      <c r="J10" s="456">
        <f>'3.1 Emission data'!F17</f>
        <v>14279467</v>
      </c>
      <c r="K10" s="456">
        <f>'3.1 Emission data'!G17</f>
        <v>329409</v>
      </c>
      <c r="L10" s="456">
        <f>'3.1 Emission data'!H17</f>
        <v>0</v>
      </c>
      <c r="M10" s="456">
        <f>'3.1 Emission data'!I17</f>
        <v>432751</v>
      </c>
      <c r="N10" s="456">
        <f>'3.1 Emission data'!J17</f>
        <v>948756</v>
      </c>
      <c r="O10" s="456">
        <f>'3.1 Emission data'!K17</f>
        <v>0</v>
      </c>
      <c r="P10" s="456">
        <f>'3.1 Emission data'!L17</f>
        <v>155000</v>
      </c>
      <c r="Q10" s="456">
        <f>'3.1 Emission data'!M17</f>
        <v>51101</v>
      </c>
      <c r="R10" s="456">
        <f>'3.1 Emission data'!N17</f>
        <v>378122.72</v>
      </c>
      <c r="S10" s="456">
        <f>'3.1 Emission data'!O17</f>
        <v>343028</v>
      </c>
      <c r="T10" s="456">
        <f>'3.1 Emission data'!P17</f>
        <v>338201.15</v>
      </c>
      <c r="U10" s="456">
        <f>'3.1 Emission data'!Q17</f>
        <v>0</v>
      </c>
      <c r="V10" s="456">
        <f>'3.1 Emission data'!R17</f>
        <v>0</v>
      </c>
      <c r="W10" s="456">
        <f>'3.1 Emission data'!S17</f>
        <v>380946</v>
      </c>
      <c r="X10" s="456">
        <f>'3.1 Emission data'!T17</f>
        <v>0</v>
      </c>
      <c r="Y10" s="456">
        <f>'3.1 Emission data'!U17</f>
        <v>42724.2</v>
      </c>
      <c r="Z10" s="456">
        <f>'3.1 Emission data'!V17</f>
        <v>39188.270000000004</v>
      </c>
      <c r="AA10" s="456">
        <f>'3.1 Emission data'!W17</f>
        <v>0</v>
      </c>
      <c r="AB10" s="456">
        <f>'3.1 Emission data'!X17</f>
        <v>175045</v>
      </c>
      <c r="AC10" s="456">
        <f>'3.1 Emission data'!Y17</f>
        <v>0</v>
      </c>
      <c r="AD10" s="456">
        <f>'3.1 Emission data'!Z17</f>
        <v>120710.65999999999</v>
      </c>
      <c r="AE10" s="478">
        <f>'3.1 Emission data'!AA17</f>
        <v>25070500</v>
      </c>
      <c r="AF10" s="456">
        <f>'3.1 Emission data'!AB17</f>
        <v>15908000</v>
      </c>
      <c r="AG10" s="456">
        <f>'3.1 Emission data'!AC17</f>
        <v>0</v>
      </c>
      <c r="AH10" s="456">
        <f>'3.1 Emission data'!AD17</f>
        <v>0</v>
      </c>
      <c r="AI10" s="456">
        <f>'3.1 Emission data'!AE17</f>
        <v>47550000</v>
      </c>
      <c r="AJ10" s="456">
        <f>'3.1 Emission data'!AF17</f>
        <v>17642626</v>
      </c>
      <c r="AK10" s="456">
        <f>'3.1 Emission data'!AG17</f>
        <v>10019299</v>
      </c>
      <c r="AL10" s="456">
        <f>'3.1 Emission data'!AH17</f>
        <v>23520</v>
      </c>
      <c r="AM10" s="456">
        <f>'3.1 Emission data'!AI17</f>
        <v>6105200</v>
      </c>
      <c r="AN10" s="456">
        <f>'3.1 Emission data'!AJ17</f>
        <v>0</v>
      </c>
      <c r="AO10" s="456">
        <f>'3.1 Emission data'!AK17</f>
        <v>0</v>
      </c>
      <c r="AP10" s="456">
        <f>'3.1 Emission data'!AL17</f>
        <v>0</v>
      </c>
      <c r="AQ10" s="456">
        <f>'3.1 Emission data'!AM17</f>
        <v>0</v>
      </c>
      <c r="AR10" s="456">
        <f>'3.1 Emission data'!AN17</f>
        <v>44676400</v>
      </c>
      <c r="AS10" s="456">
        <f>'3.1 Emission data'!AO17</f>
        <v>4738391</v>
      </c>
      <c r="AT10" s="456">
        <f>'3.1 Emission data'!AP17</f>
        <v>15805120</v>
      </c>
      <c r="AU10" s="456">
        <f>'3.1 Emission data'!AQ17</f>
        <v>32171000</v>
      </c>
      <c r="AV10" s="456">
        <f>'3.1 Emission data'!AR17</f>
        <v>0</v>
      </c>
      <c r="AW10" s="456">
        <f>'3.1 Emission data'!AS17</f>
        <v>16790400</v>
      </c>
      <c r="AX10" s="456">
        <f>'3.1 Emission data'!AT17</f>
        <v>22162308</v>
      </c>
      <c r="AY10" s="456">
        <f>'3.1 Emission data'!AU17</f>
        <v>4947</v>
      </c>
      <c r="AZ10" s="456">
        <f>'3.1 Emission data'!AV17</f>
        <v>5295000</v>
      </c>
      <c r="BA10" s="456">
        <f>'3.1 Emission data'!AW17</f>
        <v>0</v>
      </c>
      <c r="BB10" s="456">
        <f>'3.1 Emission data'!AX17</f>
        <v>0</v>
      </c>
      <c r="BC10" s="456">
        <f>'3.1 Emission data'!AY17</f>
        <v>0</v>
      </c>
      <c r="BD10" s="456">
        <f>'3.1 Emission data'!AZ17</f>
        <v>516217.22</v>
      </c>
      <c r="BE10" s="456">
        <f>'3.1 Emission data'!BA17</f>
        <v>0</v>
      </c>
      <c r="BF10" s="456">
        <f>'3.1 Emission data'!BB17</f>
        <v>284363</v>
      </c>
      <c r="BG10" s="456">
        <f>'3.1 Emission data'!BC17</f>
        <v>0</v>
      </c>
      <c r="BH10" s="456">
        <f>'3.1 Emission data'!BD17</f>
        <v>60968</v>
      </c>
      <c r="BI10" s="456">
        <f>'3.1 Emission data'!BE17</f>
        <v>139156.56</v>
      </c>
      <c r="BJ10" s="456">
        <f>'3.1 Emission data'!BF17</f>
        <v>52486</v>
      </c>
      <c r="BK10" s="456">
        <f>'3.1 Emission data'!BG17</f>
        <v>1510074</v>
      </c>
      <c r="BL10" s="479">
        <f>'3.1 Emission data'!BH17</f>
        <v>0</v>
      </c>
    </row>
    <row r="11" spans="1:65" s="220" customFormat="1" ht="15" thickBot="1">
      <c r="A11" s="358"/>
      <c r="B11" s="866"/>
      <c r="C11" s="247" t="s">
        <v>12902</v>
      </c>
      <c r="D11" s="247"/>
      <c r="E11" s="247" t="s">
        <v>82</v>
      </c>
      <c r="F11" s="565">
        <f>SUM(F8:F10)</f>
        <v>40010600.950000003</v>
      </c>
      <c r="G11" s="566">
        <f>SUM(G8:G10)</f>
        <v>319963012.56999999</v>
      </c>
      <c r="H11" s="735">
        <f t="shared" si="0"/>
        <v>359973613.51999998</v>
      </c>
      <c r="I11" s="566">
        <f t="shared" ref="I11:N11" si="1">SUM(I8:I10)</f>
        <v>17608572</v>
      </c>
      <c r="J11" s="566">
        <f t="shared" si="1"/>
        <v>15027224</v>
      </c>
      <c r="K11" s="566">
        <f t="shared" si="1"/>
        <v>1417346</v>
      </c>
      <c r="L11" s="566">
        <f t="shared" si="1"/>
        <v>379532</v>
      </c>
      <c r="M11" s="566">
        <f t="shared" si="1"/>
        <v>734000</v>
      </c>
      <c r="N11" s="567">
        <f t="shared" si="1"/>
        <v>1189794</v>
      </c>
      <c r="O11" s="567">
        <f t="shared" ref="O11:AF11" si="2">SUM(O8:O10)</f>
        <v>437366</v>
      </c>
      <c r="P11" s="567">
        <f t="shared" si="2"/>
        <v>317668</v>
      </c>
      <c r="Q11" s="567">
        <f>SUM(Q8:Q10)</f>
        <v>122094</v>
      </c>
      <c r="R11" s="567">
        <f t="shared" si="2"/>
        <v>397813.72</v>
      </c>
      <c r="S11" s="567">
        <f t="shared" si="2"/>
        <v>479586</v>
      </c>
      <c r="T11" s="567">
        <f t="shared" si="2"/>
        <v>500187.54000000004</v>
      </c>
      <c r="U11" s="567">
        <f t="shared" si="2"/>
        <v>94058</v>
      </c>
      <c r="V11" s="567">
        <f t="shared" si="2"/>
        <v>9667</v>
      </c>
      <c r="W11" s="567">
        <f t="shared" si="2"/>
        <v>498236</v>
      </c>
      <c r="X11" s="567">
        <f t="shared" si="2"/>
        <v>183688.72</v>
      </c>
      <c r="Y11" s="567">
        <f>SUM(Y8:Y10)</f>
        <v>83080.95</v>
      </c>
      <c r="Z11" s="567">
        <f t="shared" si="2"/>
        <v>150167.54999999999</v>
      </c>
      <c r="AA11" s="567">
        <f t="shared" si="2"/>
        <v>13550</v>
      </c>
      <c r="AB11" s="567">
        <f t="shared" si="2"/>
        <v>177772</v>
      </c>
      <c r="AC11" s="567">
        <f>SUM(AC8:AC10)</f>
        <v>2087.83</v>
      </c>
      <c r="AD11" s="567">
        <f t="shared" si="2"/>
        <v>187109.63999999998</v>
      </c>
      <c r="AE11" s="568">
        <f t="shared" si="2"/>
        <v>25133820</v>
      </c>
      <c r="AF11" s="567">
        <f t="shared" si="2"/>
        <v>31081000</v>
      </c>
      <c r="AG11" s="567">
        <f t="shared" ref="AG11:BL11" si="3">SUM(AG8:AG10)</f>
        <v>246312</v>
      </c>
      <c r="AH11" s="567">
        <f t="shared" si="3"/>
        <v>8400975.8099999987</v>
      </c>
      <c r="AI11" s="567">
        <f t="shared" si="3"/>
        <v>47779600</v>
      </c>
      <c r="AJ11" s="567">
        <f t="shared" si="3"/>
        <v>18015427</v>
      </c>
      <c r="AK11" s="567">
        <f t="shared" si="3"/>
        <v>10291514</v>
      </c>
      <c r="AL11" s="567">
        <f t="shared" si="3"/>
        <v>676719</v>
      </c>
      <c r="AM11" s="567">
        <f t="shared" si="3"/>
        <v>7060200</v>
      </c>
      <c r="AN11" s="567">
        <f t="shared" si="3"/>
        <v>1631644</v>
      </c>
      <c r="AO11" s="567">
        <f t="shared" si="3"/>
        <v>2408882</v>
      </c>
      <c r="AP11" s="567">
        <f t="shared" si="3"/>
        <v>1156553.9000000001</v>
      </c>
      <c r="AQ11" s="567">
        <f t="shared" si="3"/>
        <v>11027516</v>
      </c>
      <c r="AR11" s="567">
        <f t="shared" si="3"/>
        <v>45176326.969999999</v>
      </c>
      <c r="AS11" s="567">
        <f t="shared" si="3"/>
        <v>5771693</v>
      </c>
      <c r="AT11" s="567">
        <f t="shared" si="3"/>
        <v>16012472</v>
      </c>
      <c r="AU11" s="567">
        <f t="shared" si="3"/>
        <v>32358910</v>
      </c>
      <c r="AV11" s="567">
        <f t="shared" si="3"/>
        <v>346117</v>
      </c>
      <c r="AW11" s="567">
        <f t="shared" si="3"/>
        <v>17939717</v>
      </c>
      <c r="AX11" s="567">
        <f t="shared" si="3"/>
        <v>23832041</v>
      </c>
      <c r="AY11" s="567">
        <f t="shared" si="3"/>
        <v>1107511</v>
      </c>
      <c r="AZ11" s="567">
        <f t="shared" si="3"/>
        <v>5733417</v>
      </c>
      <c r="BA11" s="567">
        <f t="shared" si="3"/>
        <v>101886</v>
      </c>
      <c r="BB11" s="567">
        <f t="shared" si="3"/>
        <v>405770</v>
      </c>
      <c r="BC11" s="567">
        <f t="shared" si="3"/>
        <v>677411.14</v>
      </c>
      <c r="BD11" s="567">
        <f t="shared" si="3"/>
        <v>840046.22</v>
      </c>
      <c r="BE11" s="567">
        <f t="shared" si="3"/>
        <v>177830</v>
      </c>
      <c r="BF11" s="567">
        <f t="shared" si="3"/>
        <v>1189545</v>
      </c>
      <c r="BG11" s="567">
        <f t="shared" si="3"/>
        <v>282796</v>
      </c>
      <c r="BH11" s="567">
        <f t="shared" si="3"/>
        <v>792390</v>
      </c>
      <c r="BI11" s="567">
        <f t="shared" si="3"/>
        <v>569447.90999999992</v>
      </c>
      <c r="BJ11" s="567">
        <f t="shared" si="3"/>
        <v>146238</v>
      </c>
      <c r="BK11" s="567">
        <f t="shared" si="3"/>
        <v>1516748.02</v>
      </c>
      <c r="BL11" s="569">
        <f t="shared" si="3"/>
        <v>74535.600000000006</v>
      </c>
    </row>
    <row r="12" spans="1:65" s="220" customFormat="1" ht="15" thickBot="1">
      <c r="A12" s="358"/>
      <c r="B12" s="866"/>
      <c r="C12" s="480" t="s">
        <v>13023</v>
      </c>
      <c r="D12" s="480"/>
      <c r="E12" s="480" t="s">
        <v>82</v>
      </c>
      <c r="F12" s="752">
        <f>SUM(F13:F15)</f>
        <v>39624574.78371378</v>
      </c>
      <c r="G12" s="754">
        <f>SUM(G13:G15)</f>
        <v>351471513.2612319</v>
      </c>
      <c r="H12" s="735">
        <f t="shared" si="0"/>
        <v>391096088.04494566</v>
      </c>
      <c r="I12" s="570">
        <f t="shared" ref="I12:N12" si="4">I13+I14+I15</f>
        <v>760557.64313418418</v>
      </c>
      <c r="J12" s="570">
        <f t="shared" si="4"/>
        <v>292458.18724264577</v>
      </c>
      <c r="K12" s="570">
        <f t="shared" si="4"/>
        <v>7209305.9808913106</v>
      </c>
      <c r="L12" s="570">
        <f t="shared" si="4"/>
        <v>3480992.3472613399</v>
      </c>
      <c r="M12" s="570">
        <f t="shared" si="4"/>
        <v>12919507</v>
      </c>
      <c r="N12" s="570">
        <f t="shared" si="4"/>
        <v>2036637.5822052467</v>
      </c>
      <c r="O12" s="570">
        <f t="shared" ref="O12:AD12" si="5">O13+O14+O15</f>
        <v>2060444.1881527677</v>
      </c>
      <c r="P12" s="570">
        <f t="shared" si="5"/>
        <v>771306</v>
      </c>
      <c r="Q12" s="570">
        <f t="shared" si="5"/>
        <v>462942.76</v>
      </c>
      <c r="R12" s="570">
        <f t="shared" si="5"/>
        <v>364263.95939086284</v>
      </c>
      <c r="S12" s="570">
        <f t="shared" si="5"/>
        <v>808471.84610698558</v>
      </c>
      <c r="T12" s="570">
        <f t="shared" si="5"/>
        <v>801035.85898941045</v>
      </c>
      <c r="U12" s="570">
        <f t="shared" si="5"/>
        <v>5233961.901647741</v>
      </c>
      <c r="V12" s="570">
        <f t="shared" si="5"/>
        <v>52630.26879241698</v>
      </c>
      <c r="W12" s="570">
        <f t="shared" si="5"/>
        <v>339979.69543147204</v>
      </c>
      <c r="X12" s="570">
        <f t="shared" si="5"/>
        <v>747969.44269331114</v>
      </c>
      <c r="Y12" s="570">
        <f t="shared" si="5"/>
        <v>269815.60512893007</v>
      </c>
      <c r="Z12" s="570">
        <f t="shared" si="5"/>
        <v>363405.93483930477</v>
      </c>
      <c r="AA12" s="570">
        <f t="shared" si="5"/>
        <v>288262.35899032262</v>
      </c>
      <c r="AB12" s="570">
        <f t="shared" si="5"/>
        <v>71337</v>
      </c>
      <c r="AC12" s="570">
        <f t="shared" si="5"/>
        <v>110849.72471009064</v>
      </c>
      <c r="AD12" s="570">
        <f t="shared" si="5"/>
        <v>178439.49810543284</v>
      </c>
      <c r="AE12" s="571">
        <f>AE13+AE14+AE15</f>
        <v>4120984.7006774172</v>
      </c>
      <c r="AF12" s="570">
        <f>AF13+AF14+AF15</f>
        <v>54864859.999580264</v>
      </c>
      <c r="AG12" s="572">
        <f>AG13+AG14+AG15</f>
        <v>45690328.283805139</v>
      </c>
      <c r="AH12" s="570">
        <f>AH13+AH14+AH15</f>
        <v>77281534.451003268</v>
      </c>
      <c r="AI12" s="570">
        <f t="shared" ref="AI12:BK12" si="6">AI13+AI14+AI15</f>
        <v>96455.708919286728</v>
      </c>
      <c r="AJ12" s="570">
        <f t="shared" si="6"/>
        <v>16221634.224473581</v>
      </c>
      <c r="AK12" s="570">
        <f t="shared" si="6"/>
        <v>5878.9484074190259</v>
      </c>
      <c r="AL12" s="570">
        <f t="shared" si="6"/>
        <v>5942686.3143318184</v>
      </c>
      <c r="AM12" s="570">
        <f t="shared" si="6"/>
        <v>210746.75432699639</v>
      </c>
      <c r="AN12" s="570">
        <f t="shared" si="6"/>
        <v>7535017.2321065422</v>
      </c>
      <c r="AO12" s="570">
        <f t="shared" si="6"/>
        <v>5118940.9207779597</v>
      </c>
      <c r="AP12" s="570">
        <f t="shared" si="6"/>
        <v>8488616.7423314657</v>
      </c>
      <c r="AQ12" s="570">
        <f t="shared" si="6"/>
        <v>6941613.3490470834</v>
      </c>
      <c r="AR12" s="570">
        <f t="shared" si="6"/>
        <v>318005.53621888906</v>
      </c>
      <c r="AS12" s="570">
        <f t="shared" si="6"/>
        <v>36001.746197720058</v>
      </c>
      <c r="AT12" s="570">
        <f t="shared" si="6"/>
        <v>8313604.9469921775</v>
      </c>
      <c r="AU12" s="570">
        <f t="shared" si="6"/>
        <v>5224501.8898120597</v>
      </c>
      <c r="AV12" s="570">
        <f t="shared" si="6"/>
        <v>3319048.0721152779</v>
      </c>
      <c r="AW12" s="570">
        <f t="shared" si="6"/>
        <v>5777.1266818940639</v>
      </c>
      <c r="AX12" s="570">
        <f t="shared" si="6"/>
        <v>90469.675203382969</v>
      </c>
      <c r="AY12" s="570">
        <f t="shared" si="6"/>
        <v>11843828.606916452</v>
      </c>
      <c r="AZ12" s="570">
        <f t="shared" si="6"/>
        <v>4687610.3734415192</v>
      </c>
      <c r="BA12" s="570">
        <f t="shared" si="6"/>
        <v>2512287.4907346708</v>
      </c>
      <c r="BB12" s="570">
        <f t="shared" si="6"/>
        <v>1918002.580934559</v>
      </c>
      <c r="BC12" s="570">
        <f t="shared" si="6"/>
        <v>19503584.888243262</v>
      </c>
      <c r="BD12" s="570">
        <f t="shared" si="6"/>
        <v>2986402.566218527</v>
      </c>
      <c r="BE12" s="570">
        <f t="shared" si="6"/>
        <v>13499902.124677468</v>
      </c>
      <c r="BF12" s="570">
        <f>BF13+BF14+BF15</f>
        <v>11327395.853862483</v>
      </c>
      <c r="BG12" s="570">
        <f t="shared" si="6"/>
        <v>9597613.3130371999</v>
      </c>
      <c r="BH12" s="570">
        <f t="shared" si="6"/>
        <v>9102163.3912062794</v>
      </c>
      <c r="BI12" s="570">
        <f t="shared" si="6"/>
        <v>12540024.078397142</v>
      </c>
      <c r="BJ12" s="570">
        <f t="shared" si="6"/>
        <v>455809.11987200606</v>
      </c>
      <c r="BK12" s="570">
        <f t="shared" si="6"/>
        <v>5693.3820759742521</v>
      </c>
      <c r="BL12" s="573">
        <f>BL13+BL14+BL15</f>
        <v>1664488.8686047297</v>
      </c>
      <c r="BM12" s="229"/>
    </row>
    <row r="13" spans="1:65" s="220" customFormat="1">
      <c r="A13" s="358"/>
      <c r="B13" s="866"/>
      <c r="C13" s="220" t="s">
        <v>5829</v>
      </c>
      <c r="E13" s="220" t="s">
        <v>82</v>
      </c>
      <c r="F13" s="574">
        <f>SUM(I13:AD13)</f>
        <v>23972375.760000002</v>
      </c>
      <c r="G13" s="575">
        <f>SUM(AE13:BL13)</f>
        <v>99714263.650000021</v>
      </c>
      <c r="H13" s="576">
        <f t="shared" si="0"/>
        <v>123686639.41000003</v>
      </c>
      <c r="I13" s="577">
        <f>'2.3 Reporting inconsistency'!E10</f>
        <v>500000</v>
      </c>
      <c r="J13" s="577">
        <f>'2.3 Reporting inconsistency'!F10</f>
        <v>0</v>
      </c>
      <c r="K13" s="577">
        <f>'2.3 Reporting inconsistency'!G10</f>
        <v>1017293</v>
      </c>
      <c r="L13" s="577">
        <f>'2.3 Reporting inconsistency'!H10</f>
        <v>1766048</v>
      </c>
      <c r="M13" s="577">
        <f>'2.3 Reporting inconsistency'!I10</f>
        <v>12919507</v>
      </c>
      <c r="N13" s="577">
        <f>'2.3 Reporting inconsistency'!J10</f>
        <v>0</v>
      </c>
      <c r="O13" s="577">
        <f>'2.3 Reporting inconsistency'!K10</f>
        <v>708758</v>
      </c>
      <c r="P13" s="577">
        <f>'2.3 Reporting inconsistency'!L10</f>
        <v>771306</v>
      </c>
      <c r="Q13" s="577">
        <f>'2.3 Reporting inconsistency'!M10</f>
        <v>462942.76</v>
      </c>
      <c r="R13" s="577">
        <f>'2.3 Reporting inconsistency'!N10</f>
        <v>0</v>
      </c>
      <c r="S13" s="577">
        <f>'2.3 Reporting inconsistency'!O10</f>
        <v>4132.179999999993</v>
      </c>
      <c r="T13" s="577">
        <f>'2.3 Reporting inconsistency'!P10</f>
        <v>405352</v>
      </c>
      <c r="U13" s="577">
        <f>'2.3 Reporting inconsistency'!Q10</f>
        <v>5228379</v>
      </c>
      <c r="V13" s="577">
        <f>'2.3 Reporting inconsistency'!R10</f>
        <v>28459</v>
      </c>
      <c r="W13" s="577">
        <f>'2.3 Reporting inconsistency'!S10</f>
        <v>0</v>
      </c>
      <c r="X13" s="577">
        <f>'2.3 Reporting inconsistency'!T10</f>
        <v>56677.96</v>
      </c>
      <c r="Y13" s="577">
        <f>'2.3 Reporting inconsistency'!U10</f>
        <v>0</v>
      </c>
      <c r="Z13" s="577">
        <f>'2.3 Reporting inconsistency'!V10</f>
        <v>0</v>
      </c>
      <c r="AA13" s="577">
        <f>'2.3 Reporting inconsistency'!W10</f>
        <v>26222</v>
      </c>
      <c r="AB13" s="577">
        <f>'2.3 Reporting inconsistency'!X10</f>
        <v>71337</v>
      </c>
      <c r="AC13" s="577">
        <f>'2.3 Reporting inconsistency'!Y10</f>
        <v>5961.86</v>
      </c>
      <c r="AD13" s="577">
        <f>'2.3 Reporting inconsistency'!Z10</f>
        <v>0</v>
      </c>
      <c r="AE13" s="578">
        <f>'2.3 Reporting inconsistency'!AA10</f>
        <v>0</v>
      </c>
      <c r="AF13" s="577">
        <f>'2.3 Reporting inconsistency'!AB10</f>
        <v>22326000</v>
      </c>
      <c r="AG13" s="577">
        <f>'2.3 Reporting inconsistency'!AC10</f>
        <v>39520558</v>
      </c>
      <c r="AH13" s="577">
        <f>'2.3 Reporting inconsistency'!AD10</f>
        <v>0</v>
      </c>
      <c r="AI13" s="577">
        <f>'2.3 Reporting inconsistency'!AE10</f>
        <v>0</v>
      </c>
      <c r="AJ13" s="577">
        <f>'2.3 Reporting inconsistency'!AF10</f>
        <v>0</v>
      </c>
      <c r="AK13" s="577">
        <f>'2.3 Reporting inconsistency'!AG10</f>
        <v>0</v>
      </c>
      <c r="AL13" s="577">
        <f>'2.3 Reporting inconsistency'!AH10</f>
        <v>0</v>
      </c>
      <c r="AM13" s="577">
        <f>'2.3 Reporting inconsistency'!AI10</f>
        <v>1500</v>
      </c>
      <c r="AN13" s="577">
        <f>'2.3 Reporting inconsistency'!AJ10</f>
        <v>4437221</v>
      </c>
      <c r="AO13" s="577">
        <f>'2.3 Reporting inconsistency'!AK10</f>
        <v>0</v>
      </c>
      <c r="AP13" s="577">
        <f>'2.3 Reporting inconsistency'!AL10</f>
        <v>18131.240000000002</v>
      </c>
      <c r="AQ13" s="577">
        <f>'2.3 Reporting inconsistency'!AM10</f>
        <v>33887</v>
      </c>
      <c r="AR13" s="577">
        <f>'2.3 Reporting inconsistency'!AN10</f>
        <v>0</v>
      </c>
      <c r="AS13" s="577">
        <f>'2.3 Reporting inconsistency'!AO10</f>
        <v>0</v>
      </c>
      <c r="AT13" s="577">
        <f>'2.3 Reporting inconsistency'!AP10</f>
        <v>0</v>
      </c>
      <c r="AU13" s="577">
        <f>'2.3 Reporting inconsistency'!AQ10</f>
        <v>0</v>
      </c>
      <c r="AV13" s="577">
        <f>'2.3 Reporting inconsistency'!AR10</f>
        <v>0</v>
      </c>
      <c r="AW13" s="577">
        <f>'2.3 Reporting inconsistency'!AS10</f>
        <v>0</v>
      </c>
      <c r="AX13" s="577">
        <f>'2.3 Reporting inconsistency'!AT10</f>
        <v>0</v>
      </c>
      <c r="AY13" s="577">
        <f>'2.3 Reporting inconsistency'!AU10</f>
        <v>9876227</v>
      </c>
      <c r="AZ13" s="577">
        <f>'2.3 Reporting inconsistency'!AV10</f>
        <v>0</v>
      </c>
      <c r="BA13" s="577">
        <f>'2.3 Reporting inconsistency'!AW10</f>
        <v>65614</v>
      </c>
      <c r="BB13" s="577">
        <f>'2.3 Reporting inconsistency'!AX10</f>
        <v>0</v>
      </c>
      <c r="BC13" s="577">
        <f>'2.3 Reporting inconsistency'!AY10</f>
        <v>0</v>
      </c>
      <c r="BD13" s="577">
        <f>'2.3 Reporting inconsistency'!AZ10</f>
        <v>93765.310000000056</v>
      </c>
      <c r="BE13" s="577">
        <f>'2.3 Reporting inconsistency'!BA10</f>
        <v>13414044</v>
      </c>
      <c r="BF13" s="577">
        <f>'2.3 Reporting inconsistency'!BB10</f>
        <v>0</v>
      </c>
      <c r="BG13" s="577">
        <f>'2.3 Reporting inconsistency'!BC10</f>
        <v>9430743.6999999993</v>
      </c>
      <c r="BH13" s="577">
        <f>'2.3 Reporting inconsistency'!BD10</f>
        <v>0</v>
      </c>
      <c r="BI13" s="577">
        <f>'2.3 Reporting inconsistency'!BE10</f>
        <v>0</v>
      </c>
      <c r="BJ13" s="577">
        <f>'2.3 Reporting inconsistency'!BF10</f>
        <v>440053</v>
      </c>
      <c r="BK13" s="577">
        <f>'2.3 Reporting inconsistency'!BG10</f>
        <v>0</v>
      </c>
      <c r="BL13" s="579">
        <f>'2.3 Reporting inconsistency'!BH10</f>
        <v>56519.4</v>
      </c>
    </row>
    <row r="14" spans="1:65" s="220" customFormat="1">
      <c r="A14" s="358"/>
      <c r="B14" s="866"/>
      <c r="C14" s="219" t="s">
        <v>560</v>
      </c>
      <c r="D14" s="219"/>
      <c r="E14" s="220" t="s">
        <v>82</v>
      </c>
      <c r="F14" s="574">
        <f>SUM(I14:AD14)</f>
        <v>7792771.9540078864</v>
      </c>
      <c r="G14" s="575">
        <f>SUM(AE14:BL14)</f>
        <v>75597278.325807467</v>
      </c>
      <c r="H14" s="576">
        <f t="shared" si="0"/>
        <v>83390050.279815346</v>
      </c>
      <c r="I14" s="577">
        <f>'2.2 Boundary incompleteness'!E36</f>
        <v>240712.48523944616</v>
      </c>
      <c r="J14" s="577">
        <f>'2.2 Boundary incompleteness'!F36</f>
        <v>0</v>
      </c>
      <c r="K14" s="577">
        <f>'2.2 Boundary incompleteness'!G36</f>
        <v>5415684.35755591</v>
      </c>
      <c r="L14" s="577">
        <f>'2.2 Boundary incompleteness'!H36</f>
        <v>96517.074938510079</v>
      </c>
      <c r="M14" s="577">
        <f>'2.2 Boundary incompleteness'!I36</f>
        <v>0</v>
      </c>
      <c r="N14" s="577">
        <f>'2.2 Boundary incompleteness'!J36</f>
        <v>854621.27836541831</v>
      </c>
      <c r="O14" s="577">
        <f>'2.2 Boundary incompleteness'!K36</f>
        <v>505784.32690065261</v>
      </c>
      <c r="P14" s="577">
        <f>'2.2 Boundary incompleteness'!L36</f>
        <v>0</v>
      </c>
      <c r="Q14" s="577">
        <f>'2.2 Boundary incompleteness'!M36</f>
        <v>0</v>
      </c>
      <c r="R14" s="577">
        <f>'2.2 Boundary incompleteness'!N36</f>
        <v>0</v>
      </c>
      <c r="S14" s="577">
        <f>'2.2 Boundary incompleteness'!O36</f>
        <v>0</v>
      </c>
      <c r="T14" s="577">
        <f>'2.2 Boundary incompleteness'!P36</f>
        <v>322027.67986638437</v>
      </c>
      <c r="U14" s="577">
        <f>'2.2 Boundary incompleteness'!Q36</f>
        <v>0</v>
      </c>
      <c r="V14" s="577">
        <f>'2.2 Boundary incompleteness'!R36</f>
        <v>0</v>
      </c>
      <c r="W14" s="577">
        <f>'2.2 Boundary incompleteness'!S36</f>
        <v>0</v>
      </c>
      <c r="X14" s="577">
        <f>'2.2 Boundary incompleteness'!T36</f>
        <v>17076.456375707457</v>
      </c>
      <c r="Y14" s="577">
        <f>'2.2 Boundary incompleteness'!U36</f>
        <v>0</v>
      </c>
      <c r="Z14" s="577">
        <f>'2.2 Boundary incompleteness'!V36</f>
        <v>161037.06851104758</v>
      </c>
      <c r="AA14" s="577">
        <f>'2.2 Boundary incompleteness'!W36</f>
        <v>0</v>
      </c>
      <c r="AB14" s="577">
        <f>'2.2 Boundary incompleteness'!X36</f>
        <v>0</v>
      </c>
      <c r="AC14" s="577">
        <f>'2.2 Boundary incompleteness'!Y36</f>
        <v>3615.0465593776689</v>
      </c>
      <c r="AD14" s="577">
        <f>'2.2 Boundary incompleteness'!Z36</f>
        <v>175696.17969543149</v>
      </c>
      <c r="AE14" s="578">
        <f>'2.2 Boundary incompleteness'!AA36</f>
        <v>0</v>
      </c>
      <c r="AF14" s="577">
        <f>'2.2 Boundary incompleteness'!AB36</f>
        <v>32538859.999580264</v>
      </c>
      <c r="AG14" s="577">
        <f>'2.2 Boundary incompleteness'!AC36</f>
        <v>6169770.2838051394</v>
      </c>
      <c r="AH14" s="577">
        <f>'2.2 Boundary incompleteness'!AD36</f>
        <v>0</v>
      </c>
      <c r="AI14" s="577">
        <f>'2.2 Boundary incompleteness'!AE36</f>
        <v>54299.486801221967</v>
      </c>
      <c r="AJ14" s="577">
        <f>'2.2 Boundary incompleteness'!AF36</f>
        <v>14644626.935893115</v>
      </c>
      <c r="AK14" s="577">
        <f>'2.2 Boundary incompleteness'!AG36</f>
        <v>0</v>
      </c>
      <c r="AL14" s="577">
        <f>'2.2 Boundary incompleteness'!AH36</f>
        <v>7525.4560870844107</v>
      </c>
      <c r="AM14" s="577">
        <f>'2.2 Boundary incompleteness'!AI36</f>
        <v>209246.75432699639</v>
      </c>
      <c r="AN14" s="577">
        <f>'2.2 Boundary incompleteness'!AJ36</f>
        <v>21510.393933898769</v>
      </c>
      <c r="AO14" s="577">
        <f>'2.2 Boundary incompleteness'!AK36</f>
        <v>0</v>
      </c>
      <c r="AP14" s="577">
        <f>'2.2 Boundary incompleteness'!AL36</f>
        <v>26105.44425136974</v>
      </c>
      <c r="AQ14" s="577">
        <f>'2.2 Boundary incompleteness'!AM36</f>
        <v>3413604.8255652166</v>
      </c>
      <c r="AR14" s="577">
        <f>'2.2 Boundary incompleteness'!AN36</f>
        <v>81938.035236671567</v>
      </c>
      <c r="AS14" s="577">
        <f>'2.2 Boundary incompleteness'!AO36</f>
        <v>27855.969257872552</v>
      </c>
      <c r="AT14" s="577">
        <f>'2.2 Boundary incompleteness'!AP36</f>
        <v>8226171.2239848711</v>
      </c>
      <c r="AU14" s="577">
        <f>'2.2 Boundary incompleteness'!AQ36</f>
        <v>0</v>
      </c>
      <c r="AV14" s="577">
        <f>'2.2 Boundary incompleteness'!AR36</f>
        <v>0</v>
      </c>
      <c r="AW14" s="577">
        <f>'2.2 Boundary incompleteness'!AS36</f>
        <v>5777.1266818940639</v>
      </c>
      <c r="AX14" s="577">
        <f>'2.2 Boundary incompleteness'!AT36</f>
        <v>52475.186046510935</v>
      </c>
      <c r="AY14" s="577">
        <f>'2.2 Boundary incompleteness'!AU36</f>
        <v>1445111.0440083705</v>
      </c>
      <c r="AZ14" s="577">
        <f>'2.2 Boundary incompleteness'!AV36</f>
        <v>4687610.3734415192</v>
      </c>
      <c r="BA14" s="577">
        <f>'2.2 Boundary incompleteness'!AW36</f>
        <v>979654.9249361977</v>
      </c>
      <c r="BB14" s="577">
        <f>'2.2 Boundary incompleteness'!AX36</f>
        <v>0</v>
      </c>
      <c r="BC14" s="577">
        <f>'2.2 Boundary incompleteness'!AY36</f>
        <v>0</v>
      </c>
      <c r="BD14" s="577">
        <f>'2.2 Boundary incompleteness'!AZ36</f>
        <v>2790253.2907682266</v>
      </c>
      <c r="BE14" s="577">
        <f>'2.2 Boundary incompleteness'!BA36</f>
        <v>53568.042488723993</v>
      </c>
      <c r="BF14" s="577">
        <f>'2.2 Boundary incompleteness'!BB36</f>
        <v>0</v>
      </c>
      <c r="BG14" s="577">
        <f>'2.2 Boundary incompleteness'!BC36</f>
        <v>84447.782184842974</v>
      </c>
      <c r="BH14" s="577">
        <f>'2.2 Boundary incompleteness'!BD36</f>
        <v>0</v>
      </c>
      <c r="BI14" s="577">
        <f>'2.2 Boundary incompleteness'!BE36</f>
        <v>73154.933543773834</v>
      </c>
      <c r="BJ14" s="577">
        <f>'2.2 Boundary incompleteness'!BF36</f>
        <v>0</v>
      </c>
      <c r="BK14" s="577">
        <f>'2.2 Boundary incompleteness'!BG36</f>
        <v>3710.8129836902954</v>
      </c>
      <c r="BL14" s="579">
        <f>'2.2 Boundary incompleteness'!BH36</f>
        <v>0</v>
      </c>
    </row>
    <row r="15" spans="1:65" s="220" customFormat="1" ht="15" thickBot="1">
      <c r="A15" s="358"/>
      <c r="B15" s="866"/>
      <c r="C15" s="220" t="s">
        <v>11796</v>
      </c>
      <c r="E15" s="220" t="s">
        <v>82</v>
      </c>
      <c r="F15" s="574">
        <f>SUM(I15:AD15)</f>
        <v>7859427.0697058905</v>
      </c>
      <c r="G15" s="575">
        <f>SUM(AE15:BL15)</f>
        <v>176159971.28542444</v>
      </c>
      <c r="H15" s="576">
        <f t="shared" si="0"/>
        <v>184019398.35513034</v>
      </c>
      <c r="I15" s="577">
        <f>'2.1 Activity exclusion'!E36</f>
        <v>19845.157894738019</v>
      </c>
      <c r="J15" s="577">
        <f>'2.1 Activity exclusion'!F36</f>
        <v>292458.18724264577</v>
      </c>
      <c r="K15" s="577">
        <f>'2.1 Activity exclusion'!G36</f>
        <v>776328.6233354006</v>
      </c>
      <c r="L15" s="577">
        <f>'2.1 Activity exclusion'!H36</f>
        <v>1618427.2723228298</v>
      </c>
      <c r="M15" s="577">
        <f>'2.1 Activity exclusion'!I36</f>
        <v>0</v>
      </c>
      <c r="N15" s="577">
        <f>'2.1 Activity exclusion'!J36</f>
        <v>1182016.3038398284</v>
      </c>
      <c r="O15" s="577">
        <f>'2.1 Activity exclusion'!K36</f>
        <v>845901.86125211511</v>
      </c>
      <c r="P15" s="577">
        <f>'2.1 Activity exclusion'!L36</f>
        <v>0</v>
      </c>
      <c r="Q15" s="577">
        <f>'2.1 Activity exclusion'!M36</f>
        <v>0</v>
      </c>
      <c r="R15" s="577">
        <f>'2.1 Activity exclusion'!N36</f>
        <v>364263.95939086284</v>
      </c>
      <c r="S15" s="577">
        <f>'2.1 Activity exclusion'!O36</f>
        <v>804339.66610698565</v>
      </c>
      <c r="T15" s="577">
        <f>'2.1 Activity exclusion'!P36</f>
        <v>73656.179123026086</v>
      </c>
      <c r="U15" s="577">
        <f>'2.1 Activity exclusion'!Q36</f>
        <v>5582.901647740975</v>
      </c>
      <c r="V15" s="577">
        <f>'2.1 Activity exclusion'!R36</f>
        <v>24171.26879241698</v>
      </c>
      <c r="W15" s="577">
        <f>'2.1 Activity exclusion'!S36</f>
        <v>339979.69543147204</v>
      </c>
      <c r="X15" s="577">
        <f>'2.1 Activity exclusion'!T36</f>
        <v>674215.02631760365</v>
      </c>
      <c r="Y15" s="577">
        <f>'2.1 Activity exclusion'!U36</f>
        <v>269815.60512893007</v>
      </c>
      <c r="Z15" s="577">
        <f>'2.1 Activity exclusion'!V36</f>
        <v>202368.86632825719</v>
      </c>
      <c r="AA15" s="577">
        <f>'2.1 Activity exclusion'!W36</f>
        <v>262040.35899032262</v>
      </c>
      <c r="AB15" s="577">
        <f>'2.1 Activity exclusion'!X36</f>
        <v>0</v>
      </c>
      <c r="AC15" s="577">
        <f>'2.1 Activity exclusion'!Y36</f>
        <v>101272.81815071296</v>
      </c>
      <c r="AD15" s="577">
        <f>'2.1 Activity exclusion'!Z36</f>
        <v>2743.3184100013459</v>
      </c>
      <c r="AE15" s="578">
        <f>'2.1 Activity exclusion'!AA36</f>
        <v>4120984.7006774172</v>
      </c>
      <c r="AF15" s="577">
        <f>'2.1 Activity exclusion'!AB36</f>
        <v>0</v>
      </c>
      <c r="AG15" s="577">
        <f>'2.1 Activity exclusion'!AC36</f>
        <v>0</v>
      </c>
      <c r="AH15" s="577">
        <f>'2.1 Activity exclusion'!AD36</f>
        <v>77281534.451003268</v>
      </c>
      <c r="AI15" s="577">
        <f>'2.1 Activity exclusion'!AE36</f>
        <v>42156.222118064761</v>
      </c>
      <c r="AJ15" s="577">
        <f>'2.1 Activity exclusion'!AF36</f>
        <v>1577007.2885804661</v>
      </c>
      <c r="AK15" s="577">
        <f>'2.1 Activity exclusion'!AG36</f>
        <v>5878.9484074190259</v>
      </c>
      <c r="AL15" s="577">
        <f>'2.1 Activity exclusion'!AH36</f>
        <v>5935160.8582447339</v>
      </c>
      <c r="AM15" s="577">
        <f>'2.1 Activity exclusion'!AI36</f>
        <v>0</v>
      </c>
      <c r="AN15" s="577">
        <f>'2.1 Activity exclusion'!AJ36</f>
        <v>3076285.8381726434</v>
      </c>
      <c r="AO15" s="577">
        <f>'2.1 Activity exclusion'!AK36</f>
        <v>5118940.9207779597</v>
      </c>
      <c r="AP15" s="577">
        <f>'2.1 Activity exclusion'!AL36</f>
        <v>8444380.0580800958</v>
      </c>
      <c r="AQ15" s="577">
        <f>'2.1 Activity exclusion'!AM36</f>
        <v>3494121.5234818668</v>
      </c>
      <c r="AR15" s="577">
        <f>'2.1 Activity exclusion'!AN36</f>
        <v>236067.50098221749</v>
      </c>
      <c r="AS15" s="577">
        <f>'2.1 Activity exclusion'!AO36</f>
        <v>8145.7769398475066</v>
      </c>
      <c r="AT15" s="577">
        <f>'2.1 Activity exclusion'!AP36</f>
        <v>87433.723007306457</v>
      </c>
      <c r="AU15" s="577">
        <f>'2.1 Activity exclusion'!AQ36</f>
        <v>5224501.8898120597</v>
      </c>
      <c r="AV15" s="577">
        <f>'2.1 Activity exclusion'!AR36</f>
        <v>3319048.0721152779</v>
      </c>
      <c r="AW15" s="577">
        <f>'2.1 Activity exclusion'!AS36</f>
        <v>0</v>
      </c>
      <c r="AX15" s="577">
        <f>'2.1 Activity exclusion'!AT36</f>
        <v>37994.489156872034</v>
      </c>
      <c r="AY15" s="577">
        <f>'2.1 Activity exclusion'!AU36</f>
        <v>522490.56290808134</v>
      </c>
      <c r="AZ15" s="577">
        <f>'2.1 Activity exclusion'!AV36</f>
        <v>0</v>
      </c>
      <c r="BA15" s="577">
        <f>'2.1 Activity exclusion'!AW36</f>
        <v>1467018.5657984731</v>
      </c>
      <c r="BB15" s="577">
        <f>'2.1 Activity exclusion'!AX36</f>
        <v>1918002.580934559</v>
      </c>
      <c r="BC15" s="577">
        <f>'2.1 Activity exclusion'!AY36</f>
        <v>19503584.888243262</v>
      </c>
      <c r="BD15" s="577">
        <f>'2.1 Activity exclusion'!AZ36</f>
        <v>102383.96545030037</v>
      </c>
      <c r="BE15" s="577">
        <f>'2.1 Activity exclusion'!BA36</f>
        <v>32290.082188744098</v>
      </c>
      <c r="BF15" s="577">
        <f>'2.1 Activity exclusion'!BB36</f>
        <v>11327395.853862483</v>
      </c>
      <c r="BG15" s="577">
        <f>'2.1 Activity exclusion'!BC36</f>
        <v>82421.830852357671</v>
      </c>
      <c r="BH15" s="577">
        <f>'2.1 Activity exclusion'!BD36</f>
        <v>9102163.3912062794</v>
      </c>
      <c r="BI15" s="577">
        <f>'2.1 Activity exclusion'!BE36</f>
        <v>12466869.144853368</v>
      </c>
      <c r="BJ15" s="577">
        <f>'2.1 Activity exclusion'!BF36</f>
        <v>15756.119872006064</v>
      </c>
      <c r="BK15" s="577">
        <f>'2.1 Activity exclusion'!BG36</f>
        <v>1982.5690922839567</v>
      </c>
      <c r="BL15" s="579">
        <f>'2.1 Activity exclusion'!BH36</f>
        <v>1607969.4686047297</v>
      </c>
      <c r="BM15" s="229"/>
    </row>
    <row r="16" spans="1:65" s="220" customFormat="1" ht="15" thickBot="1">
      <c r="A16" s="358"/>
      <c r="B16" s="866"/>
      <c r="C16" s="481" t="s">
        <v>13024</v>
      </c>
      <c r="D16" s="481"/>
      <c r="E16" s="481" t="s">
        <v>82</v>
      </c>
      <c r="F16" s="580">
        <f>F12+F10</f>
        <v>74973544.783713788</v>
      </c>
      <c r="G16" s="581">
        <f>G12+G10</f>
        <v>617997489.04123187</v>
      </c>
      <c r="H16" s="582">
        <f t="shared" si="0"/>
        <v>692971033.82494569</v>
      </c>
      <c r="I16" s="581">
        <f t="shared" ref="I16:N16" si="7">SUM(I12+I10)</f>
        <v>18095077.643134184</v>
      </c>
      <c r="J16" s="581">
        <f t="shared" si="7"/>
        <v>14571925.187242646</v>
      </c>
      <c r="K16" s="581">
        <f t="shared" si="7"/>
        <v>7538714.9808913106</v>
      </c>
      <c r="L16" s="581">
        <f t="shared" si="7"/>
        <v>3480992.3472613399</v>
      </c>
      <c r="M16" s="581">
        <f t="shared" si="7"/>
        <v>13352258</v>
      </c>
      <c r="N16" s="581">
        <f t="shared" si="7"/>
        <v>2985393.5822052467</v>
      </c>
      <c r="O16" s="581">
        <f t="shared" ref="O16:BK16" si="8">SUM(O12+O10)</f>
        <v>2060444.1881527677</v>
      </c>
      <c r="P16" s="581">
        <f t="shared" si="8"/>
        <v>926306</v>
      </c>
      <c r="Q16" s="581">
        <f>SUM(Q12+Q10)</f>
        <v>514043.76</v>
      </c>
      <c r="R16" s="581">
        <f t="shared" si="8"/>
        <v>742386.67939086282</v>
      </c>
      <c r="S16" s="581">
        <f t="shared" si="8"/>
        <v>1151499.8461069856</v>
      </c>
      <c r="T16" s="581">
        <f t="shared" si="8"/>
        <v>1139237.0089894105</v>
      </c>
      <c r="U16" s="581">
        <f t="shared" si="8"/>
        <v>5233961.901647741</v>
      </c>
      <c r="V16" s="581">
        <f t="shared" si="8"/>
        <v>52630.26879241698</v>
      </c>
      <c r="W16" s="581">
        <f t="shared" si="8"/>
        <v>720925.69543147204</v>
      </c>
      <c r="X16" s="581">
        <f t="shared" si="8"/>
        <v>747969.44269331114</v>
      </c>
      <c r="Y16" s="581">
        <f>SUM(Y12+Y10)</f>
        <v>312539.80512893008</v>
      </c>
      <c r="Z16" s="581">
        <f t="shared" si="8"/>
        <v>402594.20483930479</v>
      </c>
      <c r="AA16" s="581">
        <f t="shared" si="8"/>
        <v>288262.35899032262</v>
      </c>
      <c r="AB16" s="581">
        <f t="shared" si="8"/>
        <v>246382</v>
      </c>
      <c r="AC16" s="581">
        <f>SUM(AC12+AC10)</f>
        <v>110849.72471009064</v>
      </c>
      <c r="AD16" s="581">
        <f t="shared" si="8"/>
        <v>299150.15810543281</v>
      </c>
      <c r="AE16" s="580">
        <f t="shared" si="8"/>
        <v>29191484.700677417</v>
      </c>
      <c r="AF16" s="581">
        <f t="shared" si="8"/>
        <v>70772859.999580264</v>
      </c>
      <c r="AG16" s="581">
        <f t="shared" si="8"/>
        <v>45690328.283805139</v>
      </c>
      <c r="AH16" s="581">
        <f t="shared" si="8"/>
        <v>77281534.451003268</v>
      </c>
      <c r="AI16" s="581">
        <f t="shared" si="8"/>
        <v>47646455.708919287</v>
      </c>
      <c r="AJ16" s="581">
        <f t="shared" si="8"/>
        <v>33864260.224473581</v>
      </c>
      <c r="AK16" s="581">
        <f t="shared" si="8"/>
        <v>10025177.948407419</v>
      </c>
      <c r="AL16" s="581">
        <f t="shared" si="8"/>
        <v>5966206.3143318184</v>
      </c>
      <c r="AM16" s="581">
        <f t="shared" si="8"/>
        <v>6315946.7543269964</v>
      </c>
      <c r="AN16" s="581">
        <f>SUM(AN12+AN10)</f>
        <v>7535017.2321065422</v>
      </c>
      <c r="AO16" s="581">
        <f t="shared" si="8"/>
        <v>5118940.9207779597</v>
      </c>
      <c r="AP16" s="581">
        <f t="shared" si="8"/>
        <v>8488616.7423314657</v>
      </c>
      <c r="AQ16" s="581">
        <f t="shared" si="8"/>
        <v>6941613.3490470834</v>
      </c>
      <c r="AR16" s="581">
        <f t="shared" si="8"/>
        <v>44994405.536218889</v>
      </c>
      <c r="AS16" s="581">
        <f t="shared" si="8"/>
        <v>4774392.7461977201</v>
      </c>
      <c r="AT16" s="581">
        <f t="shared" si="8"/>
        <v>24118724.946992178</v>
      </c>
      <c r="AU16" s="581">
        <f t="shared" si="8"/>
        <v>37395501.88981206</v>
      </c>
      <c r="AV16" s="581">
        <f t="shared" si="8"/>
        <v>3319048.0721152779</v>
      </c>
      <c r="AW16" s="581">
        <f t="shared" si="8"/>
        <v>16796177.126681894</v>
      </c>
      <c r="AX16" s="581">
        <f t="shared" si="8"/>
        <v>22252777.675203383</v>
      </c>
      <c r="AY16" s="581">
        <f t="shared" si="8"/>
        <v>11848775.606916452</v>
      </c>
      <c r="AZ16" s="581">
        <f t="shared" si="8"/>
        <v>9982610.3734415192</v>
      </c>
      <c r="BA16" s="581">
        <f>SUM(BA12+BA10)</f>
        <v>2512287.4907346708</v>
      </c>
      <c r="BB16" s="581">
        <f t="shared" si="8"/>
        <v>1918002.580934559</v>
      </c>
      <c r="BC16" s="581">
        <f t="shared" si="8"/>
        <v>19503584.888243262</v>
      </c>
      <c r="BD16" s="581">
        <f t="shared" si="8"/>
        <v>3502619.7862185268</v>
      </c>
      <c r="BE16" s="581">
        <f t="shared" si="8"/>
        <v>13499902.124677468</v>
      </c>
      <c r="BF16" s="581">
        <f>SUM(BF12+BF10)</f>
        <v>11611758.853862483</v>
      </c>
      <c r="BG16" s="581">
        <f t="shared" si="8"/>
        <v>9597613.3130371999</v>
      </c>
      <c r="BH16" s="581">
        <f t="shared" si="8"/>
        <v>9163131.3912062794</v>
      </c>
      <c r="BI16" s="581">
        <f t="shared" si="8"/>
        <v>12679180.638397142</v>
      </c>
      <c r="BJ16" s="581">
        <f t="shared" si="8"/>
        <v>508295.11987200606</v>
      </c>
      <c r="BK16" s="581">
        <f t="shared" si="8"/>
        <v>1515767.3820759743</v>
      </c>
      <c r="BL16" s="582">
        <f>SUM(BL12+BL10)</f>
        <v>1664488.8686047297</v>
      </c>
    </row>
    <row r="17" spans="1:67" s="220" customFormat="1" ht="15" thickBot="1">
      <c r="A17" s="358"/>
      <c r="B17" s="866"/>
      <c r="C17" s="247" t="s">
        <v>12704</v>
      </c>
      <c r="D17" s="247"/>
      <c r="E17" s="247" t="s">
        <v>82</v>
      </c>
      <c r="F17" s="583">
        <f>F16+F8+F9</f>
        <v>79635175.733713791</v>
      </c>
      <c r="G17" s="584">
        <f>G16+G8+G9</f>
        <v>671434525.83123183</v>
      </c>
      <c r="H17" s="751">
        <f t="shared" si="0"/>
        <v>751069701.56494558</v>
      </c>
      <c r="I17" s="584">
        <f t="shared" ref="I17:N17" si="9">I16+I8+I9</f>
        <v>18369129.643134184</v>
      </c>
      <c r="J17" s="584">
        <f t="shared" si="9"/>
        <v>15319682.187242646</v>
      </c>
      <c r="K17" s="584">
        <f t="shared" si="9"/>
        <v>8626651.9808913097</v>
      </c>
      <c r="L17" s="584">
        <f t="shared" si="9"/>
        <v>3860524.3472613399</v>
      </c>
      <c r="M17" s="584">
        <f t="shared" si="9"/>
        <v>13653507</v>
      </c>
      <c r="N17" s="584">
        <f t="shared" si="9"/>
        <v>3226431.5822052467</v>
      </c>
      <c r="O17" s="584">
        <f t="shared" ref="O17:AD17" si="10">O16+O8+O9</f>
        <v>2497810.1881527677</v>
      </c>
      <c r="P17" s="584">
        <f t="shared" si="10"/>
        <v>1088974</v>
      </c>
      <c r="Q17" s="584">
        <f t="shared" si="10"/>
        <v>585036.76</v>
      </c>
      <c r="R17" s="584">
        <f t="shared" si="10"/>
        <v>762077.67939086282</v>
      </c>
      <c r="S17" s="584">
        <f t="shared" si="10"/>
        <v>1288057.8461069856</v>
      </c>
      <c r="T17" s="584">
        <f t="shared" si="10"/>
        <v>1301223.3989894104</v>
      </c>
      <c r="U17" s="584">
        <f t="shared" si="10"/>
        <v>5328019.901647741</v>
      </c>
      <c r="V17" s="584">
        <f t="shared" si="10"/>
        <v>62297.26879241698</v>
      </c>
      <c r="W17" s="584">
        <f t="shared" si="10"/>
        <v>838215.69543147204</v>
      </c>
      <c r="X17" s="584">
        <f t="shared" si="10"/>
        <v>931658.16269331111</v>
      </c>
      <c r="Y17" s="584">
        <f t="shared" si="10"/>
        <v>352896.55512893008</v>
      </c>
      <c r="Z17" s="584">
        <f t="shared" si="10"/>
        <v>513573.48483930476</v>
      </c>
      <c r="AA17" s="584">
        <f t="shared" si="10"/>
        <v>301812.35899032262</v>
      </c>
      <c r="AB17" s="584">
        <f t="shared" si="10"/>
        <v>249109</v>
      </c>
      <c r="AC17" s="584">
        <f t="shared" si="10"/>
        <v>112937.55471009064</v>
      </c>
      <c r="AD17" s="584">
        <f t="shared" si="10"/>
        <v>365549.13810543279</v>
      </c>
      <c r="AE17" s="586">
        <f>AE16+AE8+AE9</f>
        <v>29254804.700677417</v>
      </c>
      <c r="AF17" s="587">
        <f t="shared" ref="AF17:BK17" si="11">AF16+AF8+AF9</f>
        <v>85945859.999580264</v>
      </c>
      <c r="AG17" s="584">
        <f t="shared" si="11"/>
        <v>45936640.283805139</v>
      </c>
      <c r="AH17" s="587">
        <f t="shared" si="11"/>
        <v>85682510.261003271</v>
      </c>
      <c r="AI17" s="587">
        <f t="shared" si="11"/>
        <v>47876055.708919287</v>
      </c>
      <c r="AJ17" s="588">
        <f t="shared" si="11"/>
        <v>34237061.224473581</v>
      </c>
      <c r="AK17" s="584">
        <f t="shared" si="11"/>
        <v>10297392.948407419</v>
      </c>
      <c r="AL17" s="584">
        <f t="shared" si="11"/>
        <v>6619405.3143318184</v>
      </c>
      <c r="AM17" s="584">
        <f t="shared" si="11"/>
        <v>7270946.7543269964</v>
      </c>
      <c r="AN17" s="584">
        <f t="shared" si="11"/>
        <v>9166661.2321065422</v>
      </c>
      <c r="AO17" s="584">
        <f t="shared" si="11"/>
        <v>7527822.9207779597</v>
      </c>
      <c r="AP17" s="584">
        <f t="shared" si="11"/>
        <v>9645170.6423314661</v>
      </c>
      <c r="AQ17" s="584">
        <f t="shared" si="11"/>
        <v>17969129.349047083</v>
      </c>
      <c r="AR17" s="584">
        <f t="shared" si="11"/>
        <v>45494332.506218888</v>
      </c>
      <c r="AS17" s="584">
        <f t="shared" si="11"/>
        <v>5807694.7461977201</v>
      </c>
      <c r="AT17" s="584">
        <f t="shared" si="11"/>
        <v>24326076.946992178</v>
      </c>
      <c r="AU17" s="584">
        <f t="shared" si="11"/>
        <v>37583411.88981206</v>
      </c>
      <c r="AV17" s="584">
        <f t="shared" si="11"/>
        <v>3665165.0721152779</v>
      </c>
      <c r="AW17" s="584">
        <f t="shared" si="11"/>
        <v>17945494.126681894</v>
      </c>
      <c r="AX17" s="584">
        <f t="shared" si="11"/>
        <v>23922510.675203383</v>
      </c>
      <c r="AY17" s="584">
        <f t="shared" si="11"/>
        <v>12951339.606916452</v>
      </c>
      <c r="AZ17" s="584">
        <f t="shared" si="11"/>
        <v>10421027.373441519</v>
      </c>
      <c r="BA17" s="584">
        <f t="shared" si="11"/>
        <v>2614173.4907346708</v>
      </c>
      <c r="BB17" s="584">
        <f t="shared" si="11"/>
        <v>2323772.580934559</v>
      </c>
      <c r="BC17" s="584">
        <f t="shared" si="11"/>
        <v>20180996.028243262</v>
      </c>
      <c r="BD17" s="584">
        <f t="shared" si="11"/>
        <v>3826448.7862185268</v>
      </c>
      <c r="BE17" s="584">
        <f t="shared" si="11"/>
        <v>13677732.124677468</v>
      </c>
      <c r="BF17" s="584">
        <f>BF16+BF8+BF9</f>
        <v>12516940.853862483</v>
      </c>
      <c r="BG17" s="584">
        <f t="shared" si="11"/>
        <v>9880409.3130371999</v>
      </c>
      <c r="BH17" s="584">
        <f t="shared" si="11"/>
        <v>9894553.3912062794</v>
      </c>
      <c r="BI17" s="584">
        <f t="shared" si="11"/>
        <v>13109471.988397142</v>
      </c>
      <c r="BJ17" s="584">
        <f t="shared" si="11"/>
        <v>602047.11987200612</v>
      </c>
      <c r="BK17" s="584">
        <f t="shared" si="11"/>
        <v>1522441.4020759743</v>
      </c>
      <c r="BL17" s="585">
        <f>BL16+BL8+BL9</f>
        <v>1739024.4686047297</v>
      </c>
    </row>
    <row r="18" spans="1:67" s="220" customFormat="1">
      <c r="A18" s="358"/>
      <c r="B18" s="866"/>
      <c r="C18" s="211"/>
      <c r="D18" s="211"/>
      <c r="E18" s="211"/>
      <c r="F18" s="310"/>
      <c r="G18" s="205"/>
      <c r="H18" s="314"/>
      <c r="I18" s="17"/>
      <c r="J18" s="17"/>
      <c r="K18" s="17"/>
      <c r="L18" s="17"/>
      <c r="M18" s="17"/>
      <c r="N18" s="17"/>
      <c r="O18" s="17"/>
      <c r="P18" s="17"/>
      <c r="Q18" s="17"/>
      <c r="R18" s="17"/>
      <c r="S18" s="17"/>
      <c r="T18" s="17"/>
      <c r="U18" s="17"/>
      <c r="V18" s="17"/>
      <c r="W18" s="17"/>
      <c r="X18" s="17"/>
      <c r="Y18" s="17"/>
      <c r="Z18" s="17"/>
      <c r="AA18" s="17"/>
      <c r="AB18" s="17"/>
      <c r="AC18" s="17"/>
      <c r="AD18" s="17"/>
      <c r="AE18" s="224"/>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213"/>
    </row>
    <row r="19" spans="1:67" s="220" customFormat="1">
      <c r="A19" s="358"/>
      <c r="B19" s="866"/>
      <c r="C19" s="211" t="s">
        <v>13039</v>
      </c>
      <c r="D19" s="211"/>
      <c r="E19" s="211"/>
      <c r="F19" s="736">
        <f>(F17/SUM(F8:F10))-1</f>
        <v>0.99035190281774033</v>
      </c>
      <c r="G19" s="737">
        <f>(G17/SUM(G8:G10))-1</f>
        <v>1.0984754470154221</v>
      </c>
      <c r="H19" s="590">
        <f>(H17/SUM(H8:H10))-1</f>
        <v>1.0864576551059248</v>
      </c>
      <c r="I19" s="17"/>
      <c r="J19" s="17"/>
      <c r="K19" s="17"/>
      <c r="L19" s="17"/>
      <c r="M19" s="17"/>
      <c r="N19" s="17"/>
      <c r="O19" s="17"/>
      <c r="P19" s="17"/>
      <c r="Q19" s="17"/>
      <c r="R19" s="17"/>
      <c r="S19" s="17"/>
      <c r="T19" s="17"/>
      <c r="U19" s="17"/>
      <c r="V19" s="17"/>
      <c r="W19" s="17"/>
      <c r="X19" s="17"/>
      <c r="Y19" s="17"/>
      <c r="Z19" s="17"/>
      <c r="AA19" s="17"/>
      <c r="AB19" s="17"/>
      <c r="AC19" s="17"/>
      <c r="AD19" s="17"/>
      <c r="AE19" s="224"/>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213"/>
    </row>
    <row r="20" spans="1:67" s="220" customFormat="1">
      <c r="A20" s="358"/>
      <c r="B20" s="866"/>
      <c r="C20" s="211" t="s">
        <v>13040</v>
      </c>
      <c r="D20" s="211"/>
      <c r="E20" s="211"/>
      <c r="F20" s="753">
        <f>((F11+F13)/SUM(F8:F10))-1</f>
        <v>0.59915060485988536</v>
      </c>
      <c r="G20" s="737">
        <f>G13/G11</f>
        <v>0.31164309539742507</v>
      </c>
      <c r="H20" s="590">
        <f>H13/H11</f>
        <v>0.34359918273045326</v>
      </c>
      <c r="I20" s="17"/>
      <c r="J20" s="17"/>
      <c r="K20" s="17"/>
      <c r="L20" s="17"/>
      <c r="M20" s="17"/>
      <c r="N20" s="17"/>
      <c r="O20" s="17"/>
      <c r="P20" s="17"/>
      <c r="Q20" s="17"/>
      <c r="R20" s="17"/>
      <c r="S20" s="17"/>
      <c r="T20" s="17"/>
      <c r="U20" s="17"/>
      <c r="V20" s="17"/>
      <c r="W20" s="17"/>
      <c r="X20" s="17"/>
      <c r="Y20" s="17"/>
      <c r="Z20" s="17"/>
      <c r="AA20" s="17"/>
      <c r="AB20" s="17"/>
      <c r="AC20" s="17"/>
      <c r="AD20" s="17"/>
      <c r="AE20" s="224"/>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213"/>
    </row>
    <row r="21" spans="1:67" s="220" customFormat="1">
      <c r="A21" s="358"/>
      <c r="B21" s="866"/>
      <c r="C21" s="211" t="s">
        <v>13041</v>
      </c>
      <c r="D21" s="211"/>
      <c r="E21" s="211"/>
      <c r="F21" s="753">
        <f>((F11+F14)/SUM(F8:F10))-1</f>
        <v>0.19476768078905571</v>
      </c>
      <c r="G21" s="737">
        <f>G14/G11</f>
        <v>0.23626880406768472</v>
      </c>
      <c r="H21" s="590">
        <f>H14/H11</f>
        <v>0.23165600796232313</v>
      </c>
      <c r="I21" s="17"/>
      <c r="J21" s="17"/>
      <c r="K21" s="17"/>
      <c r="L21" s="17"/>
      <c r="M21" s="17"/>
      <c r="N21" s="17"/>
      <c r="O21" s="17"/>
      <c r="P21" s="17"/>
      <c r="Q21" s="17"/>
      <c r="R21" s="17"/>
      <c r="S21" s="17"/>
      <c r="T21" s="17"/>
      <c r="U21" s="17"/>
      <c r="V21" s="17"/>
      <c r="W21" s="17"/>
      <c r="X21" s="17"/>
      <c r="Y21" s="17"/>
      <c r="Z21" s="17"/>
      <c r="AA21" s="17"/>
      <c r="AB21" s="17"/>
      <c r="AC21" s="17"/>
      <c r="AD21" s="17"/>
      <c r="AE21" s="224"/>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213"/>
    </row>
    <row r="22" spans="1:67" s="220" customFormat="1">
      <c r="A22" s="358"/>
      <c r="B22" s="866"/>
      <c r="C22" s="211" t="s">
        <v>13042</v>
      </c>
      <c r="D22" s="211"/>
      <c r="E22" s="211"/>
      <c r="F22" s="753">
        <f>((F11+F15)/SUM(F8:F10))-1</f>
        <v>0.19643361716879904</v>
      </c>
      <c r="G22" s="737">
        <f>G15/G$11</f>
        <v>0.55056354755031256</v>
      </c>
      <c r="H22" s="590">
        <f>H15/H$11</f>
        <v>0.51120246441314876</v>
      </c>
      <c r="I22" s="17"/>
      <c r="J22" s="17"/>
      <c r="K22" s="17"/>
      <c r="L22" s="17"/>
      <c r="M22" s="17"/>
      <c r="N22" s="17"/>
      <c r="O22" s="17"/>
      <c r="P22" s="17"/>
      <c r="Q22" s="17"/>
      <c r="R22" s="17"/>
      <c r="S22" s="17"/>
      <c r="T22" s="17"/>
      <c r="U22" s="17"/>
      <c r="V22" s="17"/>
      <c r="W22" s="17"/>
      <c r="X22" s="17"/>
      <c r="Y22" s="17"/>
      <c r="Z22" s="17"/>
      <c r="AA22" s="17"/>
      <c r="AB22" s="17"/>
      <c r="AC22" s="17"/>
      <c r="AD22" s="17"/>
      <c r="AE22" s="224"/>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213"/>
    </row>
    <row r="23" spans="1:67" s="220" customFormat="1">
      <c r="A23" s="358"/>
      <c r="B23" s="866"/>
      <c r="C23" s="211"/>
      <c r="D23" s="211"/>
      <c r="E23" s="211"/>
      <c r="F23" s="310"/>
      <c r="G23" s="205"/>
      <c r="H23" s="314"/>
      <c r="I23" s="17"/>
      <c r="J23" s="17"/>
      <c r="K23" s="17"/>
      <c r="L23" s="17"/>
      <c r="M23" s="17"/>
      <c r="N23" s="17"/>
      <c r="O23" s="17"/>
      <c r="P23" s="17"/>
      <c r="Q23" s="17"/>
      <c r="R23" s="17"/>
      <c r="S23" s="17"/>
      <c r="T23" s="17"/>
      <c r="U23" s="17"/>
      <c r="V23" s="17"/>
      <c r="W23" s="17"/>
      <c r="X23" s="17"/>
      <c r="Y23" s="17"/>
      <c r="Z23" s="17"/>
      <c r="AA23" s="17"/>
      <c r="AB23" s="17"/>
      <c r="AC23" s="17"/>
      <c r="AD23" s="17"/>
      <c r="AE23" s="224"/>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213"/>
    </row>
    <row r="24" spans="1:67" s="220" customFormat="1">
      <c r="A24" s="358"/>
      <c r="B24" s="866"/>
      <c r="C24" s="211" t="s">
        <v>557</v>
      </c>
      <c r="D24" s="211"/>
      <c r="E24" s="211" t="s">
        <v>83</v>
      </c>
      <c r="F24" s="574">
        <f>F17/SUM('3.2 Emission predictors'!E12:Z12)*POWER(10,6)</f>
        <v>137.13078033649992</v>
      </c>
      <c r="G24" s="575">
        <f>G17/SUM('3.2 Emission predictors'!AA12:BH12)*POWER(10,6)</f>
        <v>488.08620437319371</v>
      </c>
      <c r="H24" s="576" t="s">
        <v>35</v>
      </c>
      <c r="I24" s="17"/>
      <c r="J24" s="17"/>
      <c r="K24" s="17"/>
      <c r="L24" s="17"/>
      <c r="M24" s="17"/>
      <c r="N24" s="17"/>
      <c r="O24" s="17"/>
      <c r="P24" s="17"/>
      <c r="Q24" s="17"/>
      <c r="R24" s="17"/>
      <c r="S24" s="17"/>
      <c r="T24" s="17"/>
      <c r="U24" s="17"/>
      <c r="V24" s="17"/>
      <c r="W24" s="17"/>
      <c r="X24" s="17"/>
      <c r="Y24" s="17"/>
      <c r="Z24" s="17"/>
      <c r="AA24" s="17"/>
      <c r="AB24" s="17"/>
      <c r="AC24" s="17"/>
      <c r="AD24" s="17"/>
      <c r="AE24" s="224"/>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213"/>
    </row>
    <row r="25" spans="1:67" s="220" customFormat="1">
      <c r="A25" s="358"/>
      <c r="B25" s="866"/>
      <c r="C25" s="211" t="s">
        <v>12699</v>
      </c>
      <c r="D25" s="211"/>
      <c r="E25" s="211" t="s">
        <v>83</v>
      </c>
      <c r="F25" s="574">
        <f>F11/SUM('3.2 Emission predictors'!E12:Z12)*POWER(10,6)</f>
        <v>68.897756292424447</v>
      </c>
      <c r="G25" s="575">
        <f>G11/SUM('3.2 Emission predictors'!AA12:BH12)*POWER(10,6)</f>
        <v>232.59085783795052</v>
      </c>
      <c r="H25" s="576" t="s">
        <v>35</v>
      </c>
      <c r="I25" s="17"/>
      <c r="J25" s="17"/>
      <c r="K25" s="17"/>
      <c r="L25" s="17"/>
      <c r="M25" s="17"/>
      <c r="N25" s="17"/>
      <c r="O25" s="17"/>
      <c r="P25" s="17"/>
      <c r="Q25" s="17"/>
      <c r="R25" s="17"/>
      <c r="S25" s="17"/>
      <c r="T25" s="17"/>
      <c r="U25" s="17"/>
      <c r="V25" s="17"/>
      <c r="W25" s="17"/>
      <c r="X25" s="17"/>
      <c r="Y25" s="17"/>
      <c r="Z25" s="17"/>
      <c r="AA25" s="17"/>
      <c r="AB25" s="17"/>
      <c r="AC25" s="17"/>
      <c r="AD25" s="17"/>
      <c r="AE25" s="224"/>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213"/>
    </row>
    <row r="26" spans="1:67" s="220" customFormat="1">
      <c r="A26" s="358"/>
      <c r="C26" s="211"/>
      <c r="D26" s="211"/>
      <c r="E26" s="211"/>
      <c r="F26" s="310"/>
      <c r="G26" s="205"/>
      <c r="H26" s="314"/>
      <c r="I26" s="17"/>
      <c r="J26" s="17"/>
      <c r="K26" s="17"/>
      <c r="L26" s="17"/>
      <c r="M26" s="17"/>
      <c r="N26" s="17"/>
      <c r="O26" s="17"/>
      <c r="P26" s="17"/>
      <c r="Q26" s="17"/>
      <c r="R26" s="17"/>
      <c r="S26" s="17"/>
      <c r="T26" s="17"/>
      <c r="U26" s="17"/>
      <c r="V26" s="17"/>
      <c r="W26" s="17"/>
      <c r="X26" s="17"/>
      <c r="Y26" s="17"/>
      <c r="Z26" s="17"/>
      <c r="AA26" s="17"/>
      <c r="AB26" s="17"/>
      <c r="AC26" s="17"/>
      <c r="AD26" s="17"/>
      <c r="AE26" s="224"/>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213"/>
    </row>
    <row r="27" spans="1:67" s="220" customFormat="1">
      <c r="A27" s="358"/>
      <c r="B27" s="866" t="s">
        <v>13036</v>
      </c>
      <c r="C27" s="362"/>
      <c r="D27" s="362"/>
      <c r="E27" s="362"/>
      <c r="F27" s="363"/>
      <c r="G27" s="364"/>
      <c r="H27" s="365"/>
      <c r="I27" s="366"/>
      <c r="J27" s="366"/>
      <c r="K27" s="366"/>
      <c r="L27" s="366"/>
      <c r="M27" s="366"/>
      <c r="N27" s="366"/>
      <c r="O27" s="366"/>
      <c r="P27" s="366"/>
      <c r="Q27" s="366"/>
      <c r="R27" s="366"/>
      <c r="S27" s="366"/>
      <c r="T27" s="366"/>
      <c r="U27" s="366"/>
      <c r="V27" s="366"/>
      <c r="W27" s="366"/>
      <c r="X27" s="366"/>
      <c r="Y27" s="366"/>
      <c r="Z27" s="366"/>
      <c r="AA27" s="366"/>
      <c r="AB27" s="366"/>
      <c r="AC27" s="366"/>
      <c r="AD27" s="366"/>
      <c r="AE27" s="367"/>
      <c r="AF27" s="366"/>
      <c r="AG27" s="366"/>
      <c r="AH27" s="366"/>
      <c r="AI27" s="366"/>
      <c r="AJ27" s="366"/>
      <c r="AK27" s="366"/>
      <c r="AL27" s="366"/>
      <c r="AM27" s="366"/>
      <c r="AN27" s="366"/>
      <c r="AO27" s="366"/>
      <c r="AP27" s="366"/>
      <c r="AQ27" s="366"/>
      <c r="AR27" s="366"/>
      <c r="AS27" s="366"/>
      <c r="AT27" s="366"/>
      <c r="AU27" s="366"/>
      <c r="AV27" s="366"/>
      <c r="AW27" s="364"/>
      <c r="AX27" s="366"/>
      <c r="AY27" s="366"/>
      <c r="AZ27" s="366"/>
      <c r="BA27" s="366"/>
      <c r="BB27" s="366"/>
      <c r="BC27" s="366"/>
      <c r="BD27" s="366"/>
      <c r="BE27" s="366"/>
      <c r="BF27" s="366"/>
      <c r="BG27" s="366"/>
      <c r="BH27" s="366"/>
      <c r="BI27" s="366"/>
      <c r="BJ27" s="366"/>
      <c r="BK27" s="366"/>
      <c r="BL27" s="368"/>
    </row>
    <row r="28" spans="1:67" s="220" customFormat="1">
      <c r="A28" s="358"/>
      <c r="B28" s="866"/>
      <c r="C28" s="211" t="s">
        <v>13038</v>
      </c>
      <c r="D28" s="211"/>
      <c r="E28" s="211"/>
      <c r="F28" s="589">
        <f>MEDIAN(I28:AD28)</f>
        <v>2.8378242491651839</v>
      </c>
      <c r="G28" s="591">
        <f>MEDIAN(AE28:BL28)</f>
        <v>3.3359724191878044</v>
      </c>
      <c r="H28" s="755">
        <f>MEDIAN(I28:BL28)</f>
        <v>3.182261156433563</v>
      </c>
      <c r="I28" s="593">
        <f t="shared" ref="I28:AN28" si="12">(I17/SUM(I8:I10))-1</f>
        <v>4.3192465756688447E-2</v>
      </c>
      <c r="J28" s="593">
        <f t="shared" si="12"/>
        <v>1.9461890449137265E-2</v>
      </c>
      <c r="K28" s="593">
        <f t="shared" si="12"/>
        <v>5.0864827507830199</v>
      </c>
      <c r="L28" s="593">
        <f t="shared" si="12"/>
        <v>9.1718019752256463</v>
      </c>
      <c r="M28" s="593">
        <f t="shared" si="12"/>
        <v>17.601508174386922</v>
      </c>
      <c r="N28" s="593">
        <f t="shared" si="12"/>
        <v>1.7117564739822582</v>
      </c>
      <c r="O28" s="593">
        <f t="shared" si="12"/>
        <v>4.7110296368551001</v>
      </c>
      <c r="P28" s="593">
        <f t="shared" si="12"/>
        <v>2.4280254857272374</v>
      </c>
      <c r="Q28" s="593">
        <f t="shared" si="12"/>
        <v>3.7916913198027746</v>
      </c>
      <c r="R28" s="593">
        <f t="shared" si="12"/>
        <v>0.91566464673682657</v>
      </c>
      <c r="S28" s="593">
        <f t="shared" si="12"/>
        <v>1.6857703229597729</v>
      </c>
      <c r="T28" s="593">
        <f t="shared" si="12"/>
        <v>1.6014710382218045</v>
      </c>
      <c r="U28" s="593">
        <f t="shared" si="12"/>
        <v>55.646110927807747</v>
      </c>
      <c r="V28" s="593">
        <f t="shared" si="12"/>
        <v>5.4443228294628092</v>
      </c>
      <c r="W28" s="593">
        <f t="shared" si="12"/>
        <v>0.68236678086583868</v>
      </c>
      <c r="X28" s="593">
        <f t="shared" si="12"/>
        <v>4.0719399791849558</v>
      </c>
      <c r="Y28" s="593">
        <f t="shared" si="12"/>
        <v>3.2476230126031309</v>
      </c>
      <c r="Z28" s="593">
        <f t="shared" si="12"/>
        <v>2.4200030888118294</v>
      </c>
      <c r="AA28" s="593">
        <f t="shared" si="12"/>
        <v>21.273974833234142</v>
      </c>
      <c r="AB28" s="593">
        <f t="shared" si="12"/>
        <v>0.40128366671916837</v>
      </c>
      <c r="AC28" s="593">
        <f t="shared" si="12"/>
        <v>53.093271343974678</v>
      </c>
      <c r="AD28" s="593">
        <f t="shared" si="12"/>
        <v>0.95366277282898326</v>
      </c>
      <c r="AE28" s="594">
        <f t="shared" si="12"/>
        <v>0.16396173365916589</v>
      </c>
      <c r="AF28" s="593">
        <f t="shared" si="12"/>
        <v>1.7652218396956423</v>
      </c>
      <c r="AG28" s="738">
        <f t="shared" si="12"/>
        <v>185.49777633166528</v>
      </c>
      <c r="AH28" s="593">
        <f t="shared" si="12"/>
        <v>9.1991140313738491</v>
      </c>
      <c r="AI28" s="593">
        <f t="shared" si="12"/>
        <v>2.0187634245427688E-3</v>
      </c>
      <c r="AJ28" s="593">
        <f t="shared" si="12"/>
        <v>0.90043018266919694</v>
      </c>
      <c r="AK28" s="593">
        <f t="shared" si="12"/>
        <v>5.7124232716576628E-4</v>
      </c>
      <c r="AL28" s="593">
        <f t="shared" si="12"/>
        <v>8.7816158765038637</v>
      </c>
      <c r="AM28" s="593">
        <f t="shared" si="12"/>
        <v>2.9849969452281355E-2</v>
      </c>
      <c r="AN28" s="593">
        <f t="shared" si="12"/>
        <v>4.6180522418533343</v>
      </c>
      <c r="AO28" s="593">
        <f t="shared" ref="AO28:BL28" si="13">(AO17/SUM(AO8:AO10))-1</f>
        <v>2.1250276770626209</v>
      </c>
      <c r="AP28" s="593">
        <f t="shared" si="13"/>
        <v>7.3395772927932406</v>
      </c>
      <c r="AQ28" s="593">
        <f t="shared" si="13"/>
        <v>0.62948114054398863</v>
      </c>
      <c r="AR28" s="593">
        <f t="shared" si="13"/>
        <v>7.0392074245004821E-3</v>
      </c>
      <c r="AS28" s="593">
        <f t="shared" si="13"/>
        <v>6.2376405324606754E-3</v>
      </c>
      <c r="AT28" s="593">
        <f t="shared" si="13"/>
        <v>0.51919559621975786</v>
      </c>
      <c r="AU28" s="593">
        <f t="shared" si="13"/>
        <v>0.1614548169209673</v>
      </c>
      <c r="AV28" s="593">
        <f t="shared" si="13"/>
        <v>9.5893818336437615</v>
      </c>
      <c r="AW28" s="738">
        <f t="shared" si="13"/>
        <v>3.2202997861641158E-4</v>
      </c>
      <c r="AX28" s="593">
        <f t="shared" si="13"/>
        <v>3.7961362689575839E-3</v>
      </c>
      <c r="AY28" s="593">
        <f t="shared" si="13"/>
        <v>10.694095685655901</v>
      </c>
      <c r="AZ28" s="593">
        <f t="shared" si="13"/>
        <v>0.8175945293080058</v>
      </c>
      <c r="BA28" s="593">
        <f t="shared" si="13"/>
        <v>24.657828266245321</v>
      </c>
      <c r="BB28" s="593">
        <f t="shared" si="13"/>
        <v>4.7268220443466964</v>
      </c>
      <c r="BC28" s="593">
        <f t="shared" si="13"/>
        <v>28.791355406767096</v>
      </c>
      <c r="BD28" s="593">
        <f t="shared" si="13"/>
        <v>3.5550455381116137</v>
      </c>
      <c r="BE28" s="593">
        <f t="shared" si="13"/>
        <v>75.914649523013367</v>
      </c>
      <c r="BF28" s="593">
        <f t="shared" si="13"/>
        <v>9.5224609862279124</v>
      </c>
      <c r="BG28" s="593">
        <f t="shared" si="13"/>
        <v>33.938292313318435</v>
      </c>
      <c r="BH28" s="593">
        <f t="shared" si="13"/>
        <v>11.486974079943311</v>
      </c>
      <c r="BI28" s="593">
        <f t="shared" si="13"/>
        <v>22.021371679803238</v>
      </c>
      <c r="BJ28" s="593">
        <f t="shared" si="13"/>
        <v>3.1168993002639951</v>
      </c>
      <c r="BK28" s="593">
        <f t="shared" si="13"/>
        <v>3.7536769462698238E-3</v>
      </c>
      <c r="BL28" s="595">
        <f t="shared" si="13"/>
        <v>22.33146132324325</v>
      </c>
      <c r="BO28" s="222"/>
    </row>
    <row r="29" spans="1:67" s="220" customFormat="1">
      <c r="A29" s="358"/>
      <c r="B29" s="866"/>
      <c r="C29" s="220" t="s">
        <v>13050</v>
      </c>
      <c r="F29" s="736">
        <f t="array" ref="F29">MEDIAN(IF(I29:AD29&gt;0,I29:AD29))</f>
        <v>1.9352029520295202</v>
      </c>
      <c r="G29" s="787">
        <f t="array" ref="G29">MEDIAN(IF(AE29:BL29&gt;0,AE29:BL29))</f>
        <v>0.75828731505481939</v>
      </c>
      <c r="H29" s="592">
        <f t="array" ref="H29">MEDIAN(IF(I29:BL29&gt;0,I29:BL29))</f>
        <v>1.7778587891118001</v>
      </c>
      <c r="I29" s="593">
        <f t="shared" ref="I29:AN29" si="14">I13/I11</f>
        <v>2.8395261126228748E-2</v>
      </c>
      <c r="J29" s="593">
        <f t="shared" si="14"/>
        <v>0</v>
      </c>
      <c r="K29" s="593">
        <f t="shared" si="14"/>
        <v>0.71774499663455504</v>
      </c>
      <c r="L29" s="593">
        <f t="shared" si="14"/>
        <v>4.6532255514686511</v>
      </c>
      <c r="M29" s="593">
        <f t="shared" si="14"/>
        <v>17.601508174386922</v>
      </c>
      <c r="N29" s="593">
        <f t="shared" si="14"/>
        <v>0</v>
      </c>
      <c r="O29" s="593">
        <f t="shared" si="14"/>
        <v>1.6205146261940799</v>
      </c>
      <c r="P29" s="593">
        <f t="shared" si="14"/>
        <v>2.4280254857272374</v>
      </c>
      <c r="Q29" s="593">
        <f t="shared" si="14"/>
        <v>3.7916913198027751</v>
      </c>
      <c r="R29" s="593">
        <f t="shared" si="14"/>
        <v>0</v>
      </c>
      <c r="S29" s="593">
        <f t="shared" si="14"/>
        <v>8.6161397538710334E-3</v>
      </c>
      <c r="T29" s="593">
        <f t="shared" si="14"/>
        <v>0.81040003515481407</v>
      </c>
      <c r="U29" s="593">
        <f t="shared" si="14"/>
        <v>55.586754980969189</v>
      </c>
      <c r="V29" s="593">
        <f t="shared" si="14"/>
        <v>2.9439329678286956</v>
      </c>
      <c r="W29" s="593">
        <f t="shared" si="14"/>
        <v>0</v>
      </c>
      <c r="X29" s="593">
        <f t="shared" si="14"/>
        <v>0.3085543848310337</v>
      </c>
      <c r="Y29" s="593">
        <f t="shared" si="14"/>
        <v>0</v>
      </c>
      <c r="Z29" s="593">
        <f t="shared" si="14"/>
        <v>0</v>
      </c>
      <c r="AA29" s="593">
        <f t="shared" si="14"/>
        <v>1.9352029520295202</v>
      </c>
      <c r="AB29" s="593">
        <f t="shared" si="14"/>
        <v>0.40128366671916837</v>
      </c>
      <c r="AC29" s="593">
        <f t="shared" si="14"/>
        <v>2.8555294252884575</v>
      </c>
      <c r="AD29" s="593">
        <f t="shared" si="14"/>
        <v>0</v>
      </c>
      <c r="AE29" s="594">
        <f t="shared" si="14"/>
        <v>0</v>
      </c>
      <c r="AF29" s="593">
        <f t="shared" si="14"/>
        <v>0.71831665647823428</v>
      </c>
      <c r="AG29" s="593">
        <f t="shared" si="14"/>
        <v>160.44917827795641</v>
      </c>
      <c r="AH29" s="593">
        <f t="shared" si="14"/>
        <v>0</v>
      </c>
      <c r="AI29" s="593">
        <f t="shared" si="14"/>
        <v>0</v>
      </c>
      <c r="AJ29" s="593">
        <f t="shared" si="14"/>
        <v>0</v>
      </c>
      <c r="AK29" s="593">
        <f t="shared" si="14"/>
        <v>0</v>
      </c>
      <c r="AL29" s="593">
        <f t="shared" si="14"/>
        <v>0</v>
      </c>
      <c r="AM29" s="593">
        <f t="shared" si="14"/>
        <v>2.1245857057873715E-4</v>
      </c>
      <c r="AN29" s="593">
        <f t="shared" si="14"/>
        <v>2.7194786362711474</v>
      </c>
      <c r="AO29" s="593">
        <f t="shared" ref="AO29:BL29" si="15">AO13/AO11</f>
        <v>0</v>
      </c>
      <c r="AP29" s="593">
        <f t="shared" si="15"/>
        <v>1.5676952020999627E-2</v>
      </c>
      <c r="AQ29" s="593">
        <f t="shared" si="15"/>
        <v>3.0729495200913786E-3</v>
      </c>
      <c r="AR29" s="593">
        <f t="shared" si="15"/>
        <v>0</v>
      </c>
      <c r="AS29" s="593">
        <f t="shared" si="15"/>
        <v>0</v>
      </c>
      <c r="AT29" s="593">
        <f t="shared" si="15"/>
        <v>0</v>
      </c>
      <c r="AU29" s="593">
        <f t="shared" si="15"/>
        <v>0</v>
      </c>
      <c r="AV29" s="593">
        <f t="shared" si="15"/>
        <v>0</v>
      </c>
      <c r="AW29" s="593">
        <f t="shared" si="15"/>
        <v>0</v>
      </c>
      <c r="AX29" s="593">
        <f t="shared" si="15"/>
        <v>0</v>
      </c>
      <c r="AY29" s="593">
        <f t="shared" si="15"/>
        <v>8.9174978848968536</v>
      </c>
      <c r="AZ29" s="593">
        <f t="shared" si="15"/>
        <v>0</v>
      </c>
      <c r="BA29" s="593">
        <f t="shared" si="15"/>
        <v>0.64399426810356675</v>
      </c>
      <c r="BB29" s="593">
        <f t="shared" si="15"/>
        <v>0</v>
      </c>
      <c r="BC29" s="593">
        <f t="shared" si="15"/>
        <v>0</v>
      </c>
      <c r="BD29" s="593">
        <f t="shared" si="15"/>
        <v>0.11161922733251518</v>
      </c>
      <c r="BE29" s="593">
        <f t="shared" si="15"/>
        <v>75.431839397177086</v>
      </c>
      <c r="BF29" s="593">
        <f t="shared" si="15"/>
        <v>0</v>
      </c>
      <c r="BG29" s="593">
        <f t="shared" si="15"/>
        <v>33.348221686303908</v>
      </c>
      <c r="BH29" s="593">
        <f t="shared" si="15"/>
        <v>0</v>
      </c>
      <c r="BI29" s="593">
        <f t="shared" si="15"/>
        <v>0</v>
      </c>
      <c r="BJ29" s="593">
        <f t="shared" si="15"/>
        <v>3.0091563068422706</v>
      </c>
      <c r="BK29" s="593">
        <f t="shared" si="15"/>
        <v>0</v>
      </c>
      <c r="BL29" s="595">
        <f t="shared" si="15"/>
        <v>0.75828731505481939</v>
      </c>
      <c r="BO29" s="222"/>
    </row>
    <row r="30" spans="1:67" s="220" customFormat="1">
      <c r="A30" s="358"/>
      <c r="B30" s="866"/>
      <c r="C30" s="220" t="s">
        <v>13051</v>
      </c>
      <c r="F30" s="736">
        <f t="array" ref="F30">MEDIAN(IF(I30:AD30&gt;0,I30:AD30))</f>
        <v>0.82864735092417952</v>
      </c>
      <c r="G30" s="787">
        <f t="array" ref="G30">MEDIAN(IF(AE30:BL30&gt;0,AE30:BL30))</f>
        <v>0.21354186672154182</v>
      </c>
      <c r="H30" s="592">
        <f t="array" ref="H30">MEDIAN(IF(I30:BL30&gt;0,I30:BL30))</f>
        <v>0.30539256494157752</v>
      </c>
      <c r="I30" s="593">
        <f t="shared" ref="I30:AD30" si="16">I14/I11</f>
        <v>1.3670187749435113E-2</v>
      </c>
      <c r="J30" s="593">
        <f t="shared" si="16"/>
        <v>0</v>
      </c>
      <c r="K30" s="593">
        <f t="shared" si="16"/>
        <v>3.8210037334256493</v>
      </c>
      <c r="L30" s="593">
        <f t="shared" si="16"/>
        <v>0.25430549976947947</v>
      </c>
      <c r="M30" s="593">
        <f t="shared" si="16"/>
        <v>0</v>
      </c>
      <c r="N30" s="593">
        <f t="shared" si="16"/>
        <v>0.71829348472543841</v>
      </c>
      <c r="O30" s="593">
        <f t="shared" si="16"/>
        <v>1.1564326602905863</v>
      </c>
      <c r="P30" s="593">
        <f t="shared" si="16"/>
        <v>0</v>
      </c>
      <c r="Q30" s="593">
        <f t="shared" si="16"/>
        <v>0</v>
      </c>
      <c r="R30" s="593">
        <f t="shared" si="16"/>
        <v>0</v>
      </c>
      <c r="S30" s="593">
        <f t="shared" si="16"/>
        <v>0</v>
      </c>
      <c r="T30" s="593">
        <f t="shared" si="16"/>
        <v>0.64381387802339962</v>
      </c>
      <c r="U30" s="593">
        <f t="shared" si="16"/>
        <v>0</v>
      </c>
      <c r="V30" s="593">
        <f t="shared" si="16"/>
        <v>0</v>
      </c>
      <c r="W30" s="593">
        <f t="shared" si="16"/>
        <v>0</v>
      </c>
      <c r="X30" s="593">
        <f t="shared" si="16"/>
        <v>9.2964099133073921E-2</v>
      </c>
      <c r="Y30" s="593">
        <f t="shared" si="16"/>
        <v>0</v>
      </c>
      <c r="Z30" s="593">
        <f t="shared" si="16"/>
        <v>1.0723826053701189</v>
      </c>
      <c r="AA30" s="593">
        <f t="shared" si="16"/>
        <v>0</v>
      </c>
      <c r="AB30" s="593">
        <f t="shared" si="16"/>
        <v>0</v>
      </c>
      <c r="AC30" s="593">
        <f t="shared" si="16"/>
        <v>1.7314851110376175</v>
      </c>
      <c r="AD30" s="593">
        <f t="shared" si="16"/>
        <v>0.93900121712292062</v>
      </c>
      <c r="AE30" s="594">
        <f>AE14/AE$11</f>
        <v>0</v>
      </c>
      <c r="AF30" s="593">
        <f t="shared" ref="AF30:BL30" si="17">AF14/AF11</f>
        <v>1.0469051832174081</v>
      </c>
      <c r="AG30" s="593">
        <f t="shared" si="17"/>
        <v>25.048598053708872</v>
      </c>
      <c r="AH30" s="593">
        <f t="shared" si="17"/>
        <v>0</v>
      </c>
      <c r="AI30" s="593">
        <f t="shared" si="17"/>
        <v>1.1364575425751151E-3</v>
      </c>
      <c r="AJ30" s="593">
        <f t="shared" si="17"/>
        <v>0.81289369027406977</v>
      </c>
      <c r="AK30" s="593">
        <f t="shared" si="17"/>
        <v>0</v>
      </c>
      <c r="AL30" s="593">
        <f t="shared" si="17"/>
        <v>1.1120503616840093E-2</v>
      </c>
      <c r="AM30" s="593">
        <f t="shared" si="17"/>
        <v>2.9637510881702557E-2</v>
      </c>
      <c r="AN30" s="593">
        <f t="shared" si="17"/>
        <v>1.3183264200952395E-2</v>
      </c>
      <c r="AO30" s="593">
        <f t="shared" si="17"/>
        <v>0</v>
      </c>
      <c r="AP30" s="593">
        <f t="shared" si="17"/>
        <v>2.2571748927023405E-2</v>
      </c>
      <c r="AQ30" s="593">
        <f t="shared" si="17"/>
        <v>0.309553377711283</v>
      </c>
      <c r="AR30" s="593">
        <f t="shared" si="17"/>
        <v>1.8137383167755917E-3</v>
      </c>
      <c r="AS30" s="593">
        <f t="shared" si="17"/>
        <v>4.8263082007086221E-3</v>
      </c>
      <c r="AT30" s="593">
        <f t="shared" si="17"/>
        <v>0.5137352448756739</v>
      </c>
      <c r="AU30" s="593">
        <f t="shared" si="17"/>
        <v>0</v>
      </c>
      <c r="AV30" s="593">
        <f t="shared" si="17"/>
        <v>0</v>
      </c>
      <c r="AW30" s="593">
        <f t="shared" si="17"/>
        <v>3.2202997861638865E-4</v>
      </c>
      <c r="AX30" s="593">
        <f t="shared" si="17"/>
        <v>2.2018754518973401E-3</v>
      </c>
      <c r="AY30" s="593">
        <f t="shared" si="17"/>
        <v>1.3048277118767855</v>
      </c>
      <c r="AZ30" s="593">
        <f t="shared" si="17"/>
        <v>0.81759452930800591</v>
      </c>
      <c r="BA30" s="593">
        <f t="shared" si="17"/>
        <v>9.6152064556091883</v>
      </c>
      <c r="BB30" s="593">
        <f t="shared" si="17"/>
        <v>0</v>
      </c>
      <c r="BC30" s="593">
        <f t="shared" si="17"/>
        <v>0</v>
      </c>
      <c r="BD30" s="593">
        <f t="shared" si="17"/>
        <v>3.3215473438690393</v>
      </c>
      <c r="BE30" s="593">
        <f t="shared" si="17"/>
        <v>0.30123175217187198</v>
      </c>
      <c r="BF30" s="593">
        <f t="shared" si="17"/>
        <v>0</v>
      </c>
      <c r="BG30" s="593">
        <f t="shared" si="17"/>
        <v>0.29861731490135285</v>
      </c>
      <c r="BH30" s="593">
        <f t="shared" si="17"/>
        <v>0</v>
      </c>
      <c r="BI30" s="593">
        <f t="shared" si="17"/>
        <v>0.1284664185417308</v>
      </c>
      <c r="BJ30" s="593">
        <f t="shared" si="17"/>
        <v>0</v>
      </c>
      <c r="BK30" s="593">
        <f t="shared" si="17"/>
        <v>2.4465586470258224E-3</v>
      </c>
      <c r="BL30" s="595">
        <f t="shared" si="17"/>
        <v>0</v>
      </c>
      <c r="BO30" s="222"/>
    </row>
    <row r="31" spans="1:67" s="220" customFormat="1">
      <c r="A31" s="358"/>
      <c r="B31" s="866"/>
      <c r="C31" s="220" t="s">
        <v>13052</v>
      </c>
      <c r="F31" s="736">
        <f t="array" ref="F31">MEDIAN(IF(I31:AD31&gt;0,I31:AD31))</f>
        <v>1.1705417363492649</v>
      </c>
      <c r="G31" s="787">
        <f t="array" ref="G31">MEDIAN(IF(AE31:BL31&gt;0,AE31:BL31))</f>
        <v>0.31685481331261428</v>
      </c>
      <c r="H31" s="592">
        <f t="array" ref="H31">MEDIAN(IF(I31:BL31&gt;0,I31:BL31))</f>
        <v>0.91566464673682668</v>
      </c>
      <c r="I31" s="593">
        <f t="shared" ref="I31:AD31" si="18">I15/I$11</f>
        <v>1.1270168810246521E-3</v>
      </c>
      <c r="J31" s="593">
        <f t="shared" si="18"/>
        <v>1.946189044913723E-2</v>
      </c>
      <c r="K31" s="593">
        <f t="shared" si="18"/>
        <v>0.54773402072281618</v>
      </c>
      <c r="L31" s="593">
        <f t="shared" si="18"/>
        <v>4.2642709239875156</v>
      </c>
      <c r="M31" s="593">
        <f t="shared" si="18"/>
        <v>0</v>
      </c>
      <c r="N31" s="593">
        <f t="shared" si="18"/>
        <v>0.99346298925681953</v>
      </c>
      <c r="O31" s="593">
        <f t="shared" si="18"/>
        <v>1.9340823503704336</v>
      </c>
      <c r="P31" s="593">
        <f t="shared" si="18"/>
        <v>0</v>
      </c>
      <c r="Q31" s="593">
        <f t="shared" si="18"/>
        <v>0</v>
      </c>
      <c r="R31" s="593">
        <f t="shared" si="18"/>
        <v>0.91566464673682668</v>
      </c>
      <c r="S31" s="593">
        <f t="shared" si="18"/>
        <v>1.6771541832059018</v>
      </c>
      <c r="T31" s="593">
        <f t="shared" si="18"/>
        <v>0.14725712504359081</v>
      </c>
      <c r="U31" s="593">
        <f t="shared" si="18"/>
        <v>5.9355946838556793E-2</v>
      </c>
      <c r="V31" s="593">
        <f t="shared" si="18"/>
        <v>2.500389861634114</v>
      </c>
      <c r="W31" s="593">
        <f t="shared" si="18"/>
        <v>0.6823667808658388</v>
      </c>
      <c r="X31" s="593">
        <f t="shared" si="18"/>
        <v>3.6704214952208476</v>
      </c>
      <c r="Y31" s="593">
        <f t="shared" si="18"/>
        <v>3.2476230126031309</v>
      </c>
      <c r="Z31" s="593">
        <f t="shared" si="18"/>
        <v>1.3476204834417103</v>
      </c>
      <c r="AA31" s="593">
        <f t="shared" si="18"/>
        <v>19.338771881204622</v>
      </c>
      <c r="AB31" s="593">
        <f t="shared" si="18"/>
        <v>0</v>
      </c>
      <c r="AC31" s="593">
        <f t="shared" si="18"/>
        <v>48.506256807648597</v>
      </c>
      <c r="AD31" s="593">
        <f t="shared" si="18"/>
        <v>1.4661555706062746E-2</v>
      </c>
      <c r="AE31" s="594">
        <f>AE15/AE$11</f>
        <v>0.16396173365916591</v>
      </c>
      <c r="AF31" s="593">
        <f t="shared" ref="AF31:BF31" si="19">AF15/AF$11</f>
        <v>0</v>
      </c>
      <c r="AG31" s="593">
        <f t="shared" si="19"/>
        <v>0</v>
      </c>
      <c r="AH31" s="593">
        <f t="shared" si="19"/>
        <v>9.1991140313738491</v>
      </c>
      <c r="AI31" s="593">
        <f t="shared" si="19"/>
        <v>8.8230588196771761E-4</v>
      </c>
      <c r="AJ31" s="593">
        <f t="shared" si="19"/>
        <v>8.7536492395127022E-2</v>
      </c>
      <c r="AK31" s="593">
        <f t="shared" si="19"/>
        <v>5.712423271657626E-4</v>
      </c>
      <c r="AL31" s="593">
        <f t="shared" si="19"/>
        <v>8.770495372887023</v>
      </c>
      <c r="AM31" s="593">
        <f t="shared" si="19"/>
        <v>0</v>
      </c>
      <c r="AN31" s="593">
        <f t="shared" si="19"/>
        <v>1.8853903413812347</v>
      </c>
      <c r="AO31" s="593">
        <f t="shared" si="19"/>
        <v>2.1250276770626209</v>
      </c>
      <c r="AP31" s="593">
        <f t="shared" si="19"/>
        <v>7.301328591845218</v>
      </c>
      <c r="AQ31" s="593">
        <f t="shared" si="19"/>
        <v>0.31685481331261428</v>
      </c>
      <c r="AR31" s="593">
        <f t="shared" si="19"/>
        <v>5.2254691077249721E-3</v>
      </c>
      <c r="AS31" s="593">
        <f t="shared" si="19"/>
        <v>1.4113323317521405E-3</v>
      </c>
      <c r="AT31" s="593">
        <f t="shared" si="19"/>
        <v>5.4603513440839397E-3</v>
      </c>
      <c r="AU31" s="593">
        <f t="shared" si="19"/>
        <v>0.16145481692096736</v>
      </c>
      <c r="AV31" s="593">
        <f t="shared" si="19"/>
        <v>9.5893818336437615</v>
      </c>
      <c r="AW31" s="593">
        <f t="shared" si="19"/>
        <v>0</v>
      </c>
      <c r="AX31" s="593">
        <f t="shared" si="19"/>
        <v>1.5942608170601937E-3</v>
      </c>
      <c r="AY31" s="593">
        <f t="shared" si="19"/>
        <v>0.47177008888226063</v>
      </c>
      <c r="AZ31" s="593">
        <f t="shared" si="19"/>
        <v>0</v>
      </c>
      <c r="BA31" s="593">
        <f t="shared" si="19"/>
        <v>14.398627542532566</v>
      </c>
      <c r="BB31" s="593">
        <f t="shared" si="19"/>
        <v>4.7268220443466964</v>
      </c>
      <c r="BC31" s="593">
        <f t="shared" si="19"/>
        <v>28.791355406767096</v>
      </c>
      <c r="BD31" s="593">
        <f t="shared" si="19"/>
        <v>0.12187896691005927</v>
      </c>
      <c r="BE31" s="593">
        <f t="shared" si="19"/>
        <v>0.18157837366442162</v>
      </c>
      <c r="BF31" s="593">
        <f t="shared" si="19"/>
        <v>9.5224609862279124</v>
      </c>
      <c r="BG31" s="593">
        <f t="shared" ref="BG31:BL31" si="20">BG15/BG$11</f>
        <v>0.29145331211317582</v>
      </c>
      <c r="BH31" s="593">
        <f t="shared" si="20"/>
        <v>11.486974079943311</v>
      </c>
      <c r="BI31" s="593">
        <f t="shared" si="20"/>
        <v>21.892905261261507</v>
      </c>
      <c r="BJ31" s="593">
        <f t="shared" si="20"/>
        <v>0.10774299342172393</v>
      </c>
      <c r="BK31" s="593">
        <f t="shared" si="20"/>
        <v>1.3071182992439026E-3</v>
      </c>
      <c r="BL31" s="595">
        <f t="shared" si="20"/>
        <v>21.573174008188431</v>
      </c>
      <c r="BO31" s="222"/>
    </row>
    <row r="32" spans="1:67" s="220" customFormat="1">
      <c r="A32" s="358"/>
      <c r="B32" s="866"/>
      <c r="F32" s="340"/>
      <c r="G32" s="312"/>
      <c r="H32" s="315"/>
      <c r="I32" s="44"/>
      <c r="J32" s="44"/>
      <c r="K32" s="44"/>
      <c r="L32" s="44"/>
      <c r="M32" s="44"/>
      <c r="N32" s="44"/>
      <c r="O32" s="44"/>
      <c r="P32" s="44"/>
      <c r="Q32" s="44"/>
      <c r="R32" s="44"/>
      <c r="S32" s="44"/>
      <c r="T32" s="44"/>
      <c r="U32" s="44"/>
      <c r="V32" s="44"/>
      <c r="W32" s="44"/>
      <c r="X32" s="44"/>
      <c r="Y32" s="44"/>
      <c r="Z32" s="44"/>
      <c r="AA32" s="44"/>
      <c r="AB32" s="44"/>
      <c r="AC32" s="44"/>
      <c r="AD32" s="44"/>
      <c r="AE32" s="334"/>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4"/>
      <c r="BF32" s="44"/>
      <c r="BG32" s="44"/>
      <c r="BH32" s="44"/>
      <c r="BI32" s="44"/>
      <c r="BJ32" s="44"/>
      <c r="BK32" s="44"/>
      <c r="BL32" s="214"/>
      <c r="BO32" s="222"/>
    </row>
    <row r="33" spans="1:70" s="220" customFormat="1">
      <c r="A33" s="358"/>
      <c r="B33" s="866"/>
      <c r="C33" s="220" t="s">
        <v>13043</v>
      </c>
      <c r="F33" s="788">
        <f>COUNTIFS(I29:AD29,"&gt;0",I30:AD30,"&gt;0",I31:AD31,"&gt;0")/COUNT(I28:AD28)</f>
        <v>0.31818181818181818</v>
      </c>
      <c r="G33" s="787">
        <f>COUNTIFS(AE29:BL29,"&gt;0",AE30:BL30,"&gt;0",AE31:BL31,"&gt;0")/COUNT(AE28:BL28)</f>
        <v>0.23529411764705882</v>
      </c>
      <c r="H33" s="592">
        <f>COUNTIFS(I29:BL29,"&gt;0",I30:BL30,"&gt;0",I31:BL31,"&gt;0")/COUNT(I28:BL28)</f>
        <v>0.26785714285714285</v>
      </c>
      <c r="I33" s="593"/>
      <c r="J33" s="593"/>
      <c r="K33" s="593"/>
      <c r="L33" s="593"/>
      <c r="M33" s="593"/>
      <c r="N33" s="593"/>
      <c r="O33" s="593"/>
      <c r="P33" s="593"/>
      <c r="Q33" s="593"/>
      <c r="R33" s="593"/>
      <c r="S33" s="593"/>
      <c r="T33" s="593"/>
      <c r="U33" s="593"/>
      <c r="V33" s="593"/>
      <c r="W33" s="593"/>
      <c r="X33" s="593"/>
      <c r="Y33" s="593"/>
      <c r="Z33" s="593"/>
      <c r="AA33" s="593"/>
      <c r="AB33" s="593"/>
      <c r="AC33" s="593"/>
      <c r="AD33" s="593"/>
      <c r="AE33" s="594"/>
      <c r="AF33" s="593"/>
      <c r="AG33" s="593"/>
      <c r="AH33" s="593"/>
      <c r="AI33" s="593"/>
      <c r="AJ33" s="593"/>
      <c r="AK33" s="593"/>
      <c r="AL33" s="593"/>
      <c r="AM33" s="593"/>
      <c r="AN33" s="593"/>
      <c r="AO33" s="593"/>
      <c r="AP33" s="593"/>
      <c r="AQ33" s="593"/>
      <c r="AR33" s="593"/>
      <c r="AS33" s="593"/>
      <c r="AT33" s="593"/>
      <c r="AU33" s="593"/>
      <c r="AV33" s="593"/>
      <c r="AW33" s="593"/>
      <c r="AX33" s="593"/>
      <c r="AY33" s="593"/>
      <c r="AZ33" s="593"/>
      <c r="BA33" s="593"/>
      <c r="BB33" s="593"/>
      <c r="BC33" s="593"/>
      <c r="BD33" s="593"/>
      <c r="BE33" s="593"/>
      <c r="BF33" s="593"/>
      <c r="BG33" s="593"/>
      <c r="BH33" s="593"/>
      <c r="BI33" s="593"/>
      <c r="BJ33" s="593"/>
      <c r="BK33" s="593"/>
      <c r="BL33" s="595"/>
      <c r="BO33" s="222"/>
    </row>
    <row r="34" spans="1:70" s="220" customFormat="1">
      <c r="A34" s="358"/>
      <c r="B34" s="866"/>
      <c r="C34" s="220" t="s">
        <v>13048</v>
      </c>
      <c r="F34" s="787">
        <f>(COUNTIFS(I29:AD29,"&gt;0",I30:AD30,"&gt;0",I31:AD31,"=0")+COUNTIFS(I29:AD29,"=0",I30:AD30,"&gt;0",I31:AD31,"&gt;0")+COUNTIFS(I29:AD29,"&gt;0",I30:AD30,"=0",I31:AD31,"&gt;0"))/COUNT(I28:AD28)</f>
        <v>0.31818181818181818</v>
      </c>
      <c r="G34" s="787">
        <f>(COUNTIFS(AE29:BL29,"&gt;0",AE30:BL30,"&gt;0",AE31:BL31,"=0")+COUNTIFS(AE29:BL29,"=0",AE30:BL30,"&gt;0",AE31:BL31,"&gt;0")+COUNTIFS(AE29:BL29,"&gt;0",AE30:BL30,"=0",AE31:BL31,"&gt;0"))/COUNT(AE28:BL28)</f>
        <v>0.41176470588235292</v>
      </c>
      <c r="H34" s="592">
        <f>(COUNTIFS(I29:BL29,"&gt;0",I30:BL30,"&gt;0",I31:BL31,"=0")+COUNTIFS(I29:BL29,"=0",I30:BL30,"&gt;0",I31:BL31,"&gt;0")+COUNTIFS(I29:BL29,"&gt;0",I30:BL30,"=0",I31:BL31,"&gt;0"))/COUNT(I28:BL28)</f>
        <v>0.375</v>
      </c>
      <c r="I34" s="593"/>
      <c r="J34" s="593"/>
      <c r="K34" s="593"/>
      <c r="L34" s="593"/>
      <c r="M34" s="593"/>
      <c r="N34" s="593"/>
      <c r="O34" s="593"/>
      <c r="P34" s="593"/>
      <c r="Q34" s="593"/>
      <c r="R34" s="593"/>
      <c r="S34" s="593"/>
      <c r="T34" s="593"/>
      <c r="U34" s="593"/>
      <c r="V34" s="593"/>
      <c r="W34" s="593"/>
      <c r="X34" s="593"/>
      <c r="Y34" s="593"/>
      <c r="Z34" s="593"/>
      <c r="AA34" s="593"/>
      <c r="AB34" s="593"/>
      <c r="AC34" s="593"/>
      <c r="AD34" s="593"/>
      <c r="AE34" s="594"/>
      <c r="AF34" s="593"/>
      <c r="AG34" s="593"/>
      <c r="AH34" s="593"/>
      <c r="AI34" s="593"/>
      <c r="AJ34" s="593"/>
      <c r="AK34" s="593"/>
      <c r="AL34" s="593"/>
      <c r="AM34" s="593"/>
      <c r="AN34" s="593"/>
      <c r="AO34" s="593"/>
      <c r="AP34" s="593"/>
      <c r="AQ34" s="593"/>
      <c r="AR34" s="593"/>
      <c r="AS34" s="593"/>
      <c r="AT34" s="593"/>
      <c r="AU34" s="593"/>
      <c r="AV34" s="593"/>
      <c r="AW34" s="593"/>
      <c r="AX34" s="593"/>
      <c r="AY34" s="593"/>
      <c r="AZ34" s="593"/>
      <c r="BA34" s="593"/>
      <c r="BB34" s="593"/>
      <c r="BC34" s="593"/>
      <c r="BD34" s="593"/>
      <c r="BE34" s="593"/>
      <c r="BF34" s="593"/>
      <c r="BG34" s="593"/>
      <c r="BH34" s="593"/>
      <c r="BI34" s="593"/>
      <c r="BJ34" s="593"/>
      <c r="BK34" s="593"/>
      <c r="BL34" s="595"/>
      <c r="BO34" s="222"/>
    </row>
    <row r="35" spans="1:70" s="220" customFormat="1">
      <c r="A35" s="358"/>
      <c r="B35" s="866"/>
      <c r="C35" s="220" t="s">
        <v>13049</v>
      </c>
      <c r="F35" s="736">
        <f>(COUNTIFS(I29:AD29,"&gt;0",I30:AD30,"=0",I31:AD31,"=0")+COUNTIFS(I29:AD29,"=0",I30:AD30,"&gt;0",I31:AD31,"=0")+COUNTIFS(I29:AD29,"=0",I30:AD30,"=0",I31:AD31,"&gt;0"))/COUNT(I28:AD28)</f>
        <v>0.36363636363636365</v>
      </c>
      <c r="G35" s="787">
        <f>(COUNTIFS(AE29:BL29,"&gt;0",AE30:BL30,"=0",AE31:BL31,"=0")+COUNTIFS(AE29:BL29,"=0",AE30:BL30,"&gt;0",AE31:BL31,"=0")+COUNTIFS(AE29:BL29,"=0",AE30:BL30,"=0",AE31:BL31,"&gt;0"))/COUNT(AE28:BL28)</f>
        <v>0.35294117647058826</v>
      </c>
      <c r="H35" s="592">
        <f>(COUNTIFS(I29:BL29,"&gt;0",I30:BL30,"=0",I31:BL31,"=0")+COUNTIFS(I29:BL29,"=0",I30:BL30,"&gt;0",I31:BL31,"=0")+COUNTIFS(I29:BL29,"=0",I30:BL30,"=0",I31:BL31,"&gt;0"))/COUNT(I28:BL28)</f>
        <v>0.35714285714285715</v>
      </c>
      <c r="I35" s="593"/>
      <c r="J35" s="593"/>
      <c r="K35" s="593"/>
      <c r="L35" s="593"/>
      <c r="M35" s="593"/>
      <c r="N35" s="593"/>
      <c r="O35" s="593"/>
      <c r="P35" s="593"/>
      <c r="Q35" s="593"/>
      <c r="R35" s="593"/>
      <c r="S35" s="593"/>
      <c r="T35" s="593"/>
      <c r="U35" s="593"/>
      <c r="V35" s="593"/>
      <c r="W35" s="593"/>
      <c r="X35" s="593"/>
      <c r="Y35" s="593"/>
      <c r="Z35" s="593"/>
      <c r="AA35" s="593"/>
      <c r="AB35" s="593"/>
      <c r="AC35" s="593"/>
      <c r="AD35" s="593"/>
      <c r="AE35" s="594"/>
      <c r="AF35" s="593"/>
      <c r="AG35" s="593"/>
      <c r="AH35" s="593"/>
      <c r="AI35" s="593"/>
      <c r="AJ35" s="593"/>
      <c r="AK35" s="593"/>
      <c r="AL35" s="593"/>
      <c r="AM35" s="593"/>
      <c r="AN35" s="593"/>
      <c r="AO35" s="593"/>
      <c r="AP35" s="593"/>
      <c r="AQ35" s="593"/>
      <c r="AR35" s="593"/>
      <c r="AS35" s="593"/>
      <c r="AT35" s="593"/>
      <c r="AU35" s="593"/>
      <c r="AV35" s="593"/>
      <c r="AW35" s="593"/>
      <c r="AX35" s="593"/>
      <c r="AY35" s="593"/>
      <c r="AZ35" s="593"/>
      <c r="BA35" s="593"/>
      <c r="BB35" s="593"/>
      <c r="BC35" s="593"/>
      <c r="BD35" s="593"/>
      <c r="BE35" s="593"/>
      <c r="BF35" s="593"/>
      <c r="BG35" s="593"/>
      <c r="BH35" s="593"/>
      <c r="BI35" s="593"/>
      <c r="BJ35" s="593"/>
      <c r="BK35" s="593"/>
      <c r="BL35" s="595"/>
      <c r="BO35" s="222"/>
    </row>
    <row r="36" spans="1:70" s="220" customFormat="1">
      <c r="A36" s="358"/>
      <c r="B36" s="866"/>
      <c r="C36" s="108"/>
      <c r="D36" s="108"/>
      <c r="E36" s="211"/>
      <c r="F36" s="341"/>
      <c r="G36" s="108"/>
      <c r="H36" s="314"/>
      <c r="I36" s="17"/>
      <c r="J36" s="17"/>
      <c r="K36" s="17"/>
      <c r="L36" s="17"/>
      <c r="M36" s="17"/>
      <c r="N36" s="17"/>
      <c r="O36" s="17"/>
      <c r="P36" s="17"/>
      <c r="Q36" s="17"/>
      <c r="R36" s="17"/>
      <c r="S36" s="17"/>
      <c r="T36" s="17"/>
      <c r="U36" s="17"/>
      <c r="V36" s="17"/>
      <c r="W36" s="17"/>
      <c r="X36" s="17"/>
      <c r="Y36" s="17"/>
      <c r="Z36" s="17"/>
      <c r="AA36" s="17"/>
      <c r="AB36" s="17"/>
      <c r="AC36" s="17"/>
      <c r="AD36" s="17"/>
      <c r="AE36" s="224"/>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213"/>
      <c r="BM36" s="17"/>
    </row>
    <row r="37" spans="1:70" s="220" customFormat="1">
      <c r="A37" s="358"/>
      <c r="B37" s="866"/>
      <c r="C37" s="211" t="s">
        <v>12900</v>
      </c>
      <c r="D37" s="211"/>
      <c r="E37" s="211" t="s">
        <v>83</v>
      </c>
      <c r="F37" s="574">
        <f>AVERAGE(I37:AD37)</f>
        <v>125.79177750872776</v>
      </c>
      <c r="G37" s="575">
        <f>AVERAGE(AE37:BK37)</f>
        <v>704.54730755255753</v>
      </c>
      <c r="H37" s="314"/>
      <c r="I37" s="577">
        <f>'2.1 Activity exclusion'!E33/'3.2 Emission predictors'!E12*POWER(10,6)</f>
        <v>155.40718818218431</v>
      </c>
      <c r="J37" s="577">
        <f>'2.1 Activity exclusion'!F33/'3.2 Emission predictors'!F12*POWER(10,6)</f>
        <v>111.82249771709961</v>
      </c>
      <c r="K37" s="577">
        <f>'2.1 Activity exclusion'!G33/'3.2 Emission predictors'!G12*POWER(10,6)</f>
        <v>109.61438349290101</v>
      </c>
      <c r="L37" s="577">
        <f>'2.1 Activity exclusion'!H33/'3.2 Emission predictors'!H12*POWER(10,6)</f>
        <v>97.487988567205548</v>
      </c>
      <c r="M37" s="577">
        <f>'2.1 Activity exclusion'!I33/'3.2 Emission predictors'!I12*POWER(10,6)</f>
        <v>469.19268041237115</v>
      </c>
      <c r="N37" s="577">
        <f>'2.1 Activity exclusion'!J33/'3.2 Emission predictors'!J12*POWER(10,6)</f>
        <v>75.916037228358746</v>
      </c>
      <c r="O37" s="577">
        <f>'2.1 Activity exclusion'!K33/'3.2 Emission predictors'!K12*POWER(10,6)</f>
        <v>119.51244919391233</v>
      </c>
      <c r="P37" s="577">
        <f>'2.1 Activity exclusion'!L33/'3.2 Emission predictors'!L12*POWER(10,6)</f>
        <v>81.877744360902255</v>
      </c>
      <c r="Q37" s="577">
        <f>'2.1 Activity exclusion'!M33/'3.2 Emission predictors'!M12*POWER(10,6)</f>
        <v>64.788066632942076</v>
      </c>
      <c r="R37" s="577">
        <f>'2.1 Activity exclusion'!N33/'3.2 Emission predictors'!N12*POWER(10,6)</f>
        <v>84.675297710095876</v>
      </c>
      <c r="S37" s="577">
        <f>'2.1 Activity exclusion'!O33/'3.2 Emission predictors'!O12*POWER(10,6)</f>
        <v>111.03946949198151</v>
      </c>
      <c r="T37" s="577">
        <f>'2.1 Activity exclusion'!P33/'3.2 Emission predictors'!P12*POWER(10,6)</f>
        <v>83.411756345475027</v>
      </c>
      <c r="U37" s="577">
        <f>'2.1 Activity exclusion'!Q33/'3.2 Emission predictors'!Q12*POWER(10,6)</f>
        <v>367.44964838949937</v>
      </c>
      <c r="V37" s="577">
        <f>'2.1 Activity exclusion'!R33/'3.2 Emission predictors'!R12*POWER(10,6)</f>
        <v>10.382878132069497</v>
      </c>
      <c r="W37" s="577">
        <f>'2.1 Activity exclusion'!S33/'3.2 Emission predictors'!S12*POWER(10,6)</f>
        <v>99.787582789460956</v>
      </c>
      <c r="X37" s="577">
        <f>'2.1 Activity exclusion'!T33/'3.2 Emission predictors'!T12*POWER(10,6)</f>
        <v>110.91168603491798</v>
      </c>
      <c r="Y37" s="577">
        <f>'2.1 Activity exclusion'!U33/'3.2 Emission predictors'!U12*POWER(10,6)</f>
        <v>113.06952806674214</v>
      </c>
      <c r="Z37" s="577">
        <f>'2.1 Activity exclusion'!V33/'3.2 Emission predictors'!V12*POWER(10,6)</f>
        <v>102.71469696786096</v>
      </c>
      <c r="AA37" s="577">
        <f>'2.1 Activity exclusion'!W33/'3.2 Emission predictors'!W12*POWER(10,6)</f>
        <v>116.08167653473947</v>
      </c>
      <c r="AB37" s="577">
        <f>'2.1 Activity exclusion'!X33/'3.2 Emission predictors'!X12*POWER(10,6)</f>
        <v>95.811153846153843</v>
      </c>
      <c r="AC37" s="577">
        <f>'2.1 Activity exclusion'!Y33/'3.2 Emission predictors'!Y12*POWER(10,6)</f>
        <v>105.23155329392948</v>
      </c>
      <c r="AD37" s="577">
        <f>'2.1 Activity exclusion'!Z33/'3.2 Emission predictors'!Z12*POWER(10,6)</f>
        <v>81.233141801207296</v>
      </c>
      <c r="AE37" s="578">
        <f>'2.1 Activity exclusion'!AA33/'3.2 Emission predictors'!AA12*POWER(10,6)</f>
        <v>111.78756095023851</v>
      </c>
      <c r="AF37" s="577">
        <f>'2.1 Activity exclusion'!AB33/'3.2 Emission predictors'!AB12*POWER(10,6)</f>
        <v>388.01742663467388</v>
      </c>
      <c r="AG37" s="577">
        <f>'2.1 Activity exclusion'!AC33/'3.2 Emission predictors'!AC12*POWER(10,6)</f>
        <v>904.26457251584918</v>
      </c>
      <c r="AH37" s="577">
        <f>'2.1 Activity exclusion'!AD33/'3.2 Emission predictors'!AD12*POWER(10,6)</f>
        <v>487.94140239751289</v>
      </c>
      <c r="AI37" s="577">
        <f>'2.1 Activity exclusion'!AE33/'3.2 Emission predictors'!AE12*POWER(10,6)</f>
        <v>815.6057190616574</v>
      </c>
      <c r="AJ37" s="577">
        <f>'2.1 Activity exclusion'!AF33/'3.2 Emission predictors'!AF12*POWER(10,6)</f>
        <v>378.72855336807061</v>
      </c>
      <c r="AK37" s="577">
        <f>'2.1 Activity exclusion'!AG33/'3.2 Emission predictors'!AG12*POWER(10,6)</f>
        <v>336.51610942507904</v>
      </c>
      <c r="AL37" s="577">
        <f>'2.1 Activity exclusion'!AH33/'3.2 Emission predictors'!AH12*POWER(10,6)</f>
        <v>472.8146653094156</v>
      </c>
      <c r="AM37" s="577">
        <f>'2.1 Activity exclusion'!AI33/'3.2 Emission predictors'!AI12*POWER(10,6)</f>
        <v>201.41126743288081</v>
      </c>
      <c r="AN37" s="577">
        <f>'2.1 Activity exclusion'!AJ33/'3.2 Emission predictors'!AJ12*POWER(10,6)</f>
        <v>650.11781787989662</v>
      </c>
      <c r="AO37" s="577">
        <f>'2.1 Activity exclusion'!AK33/'3.2 Emission predictors'!AK12*POWER(10,6)</f>
        <v>744.15015033392251</v>
      </c>
      <c r="AP37" s="577">
        <f>'2.1 Activity exclusion'!AL33/'3.2 Emission predictors'!AL12*POWER(10,6)</f>
        <v>467.14634776633244</v>
      </c>
      <c r="AQ37" s="577">
        <f>'2.1 Activity exclusion'!AM33/'3.2 Emission predictors'!AM12*POWER(10,6)</f>
        <v>1239.2502999342814</v>
      </c>
      <c r="AR37" s="577">
        <f>'2.1 Activity exclusion'!AN33/'3.2 Emission predictors'!AN12*POWER(10,6)</f>
        <v>1710.3132521134919</v>
      </c>
      <c r="AS37" s="577">
        <f>'2.1 Activity exclusion'!AO33/'3.2 Emission predictors'!AO12*POWER(10,6)</f>
        <v>389.77817088575301</v>
      </c>
      <c r="AT37" s="577">
        <f>'2.1 Activity exclusion'!AP33/'3.2 Emission predictors'!AP12*POWER(10,6)</f>
        <v>486.52153893984354</v>
      </c>
      <c r="AU37" s="577">
        <f>'2.1 Activity exclusion'!AQ33/'3.2 Emission predictors'!AQ12*POWER(10,6)</f>
        <v>1559.4776717764341</v>
      </c>
      <c r="AV37" s="577">
        <f>'2.1 Activity exclusion'!AR33/'3.2 Emission predictors'!AR12*POWER(10,6)</f>
        <v>446.97135025796069</v>
      </c>
      <c r="AW37" s="577">
        <f>'2.1 Activity exclusion'!AS33/'3.2 Emission predictors'!AS12*POWER(10,6)</f>
        <v>1588.0968253700792</v>
      </c>
      <c r="AX37" s="577">
        <f>'2.1 Activity exclusion'!AT33/'3.2 Emission predictors'!AT12*POWER(10,6)</f>
        <v>1913.8008540162707</v>
      </c>
      <c r="AY37" s="577">
        <f>'2.1 Activity exclusion'!AU33/'3.2 Emission predictors'!AU12*POWER(10,6)</f>
        <v>1560.4023622790905</v>
      </c>
      <c r="AZ37" s="577">
        <f>'2.1 Activity exclusion'!AV33/'3.2 Emission predictors'!AV12*POWER(10,6)</f>
        <v>396.23678226013379</v>
      </c>
      <c r="BA37" s="577">
        <f>'2.1 Activity exclusion'!AW33/'3.2 Emission predictors'!AW12*POWER(10,6)</f>
        <v>421.64088560236627</v>
      </c>
      <c r="BB37" s="577">
        <f>'2.1 Activity exclusion'!AX33/'3.2 Emission predictors'!AX12*POWER(10,6)</f>
        <v>455.64168253618806</v>
      </c>
      <c r="BC37" s="577">
        <f>'2.1 Activity exclusion'!AY33/'3.2 Emission predictors'!AY12*POWER(10,6)</f>
        <v>454.52693757304644</v>
      </c>
      <c r="BD37" s="577">
        <f>'2.1 Activity exclusion'!AZ33/'3.2 Emission predictors'!AZ12*POWER(10,6)</f>
        <v>484.36060585044652</v>
      </c>
      <c r="BE37" s="577">
        <f>'2.1 Activity exclusion'!BA33/'3.2 Emission predictors'!BA12*POWER(10,6)</f>
        <v>1731.3584967946163</v>
      </c>
      <c r="BF37" s="577">
        <f>'2.1 Activity exclusion'!BB33/'3.2 Emission predictors'!BB12*POWER(10,6)</f>
        <v>477.54533798262116</v>
      </c>
      <c r="BG37" s="577">
        <f>'2.1 Activity exclusion'!BC33/'3.2 Emission predictors'!BC12*POWER(10,6)</f>
        <v>307.80091317872899</v>
      </c>
      <c r="BH37" s="577">
        <f>'2.1 Activity exclusion'!BD33/'3.2 Emission predictors'!BD12*POWER(10,6)</f>
        <v>447.81023318168258</v>
      </c>
      <c r="BI37" s="577">
        <f>'2.1 Activity exclusion'!BE33/'3.2 Emission predictors'!BE12*POWER(10,6)</f>
        <v>444.38888096261496</v>
      </c>
      <c r="BJ37" s="577">
        <f>'2.1 Activity exclusion'!BF33/'3.2 Emission predictors'!BF12*POWER(10,6)</f>
        <v>83.617655537778617</v>
      </c>
      <c r="BK37" s="577">
        <f>'2.1 Activity exclusion'!BG33/'3.2 Emission predictors'!BG12*POWER(10,6)</f>
        <v>692.01881912544286</v>
      </c>
      <c r="BL37" s="579">
        <f>'2.1 Activity exclusion'!BH33/'3.2 Emission predictors'!BH12*POWER(10,6)</f>
        <v>448.43333383309175</v>
      </c>
      <c r="BM37" s="227"/>
      <c r="BO37" s="223"/>
    </row>
    <row r="38" spans="1:70" s="220" customFormat="1">
      <c r="A38" s="358"/>
      <c r="B38" s="866"/>
      <c r="C38" s="211" t="s">
        <v>12901</v>
      </c>
      <c r="D38" s="211"/>
      <c r="E38" s="211" t="s">
        <v>83</v>
      </c>
      <c r="F38" s="574">
        <f>AVERAGE(I38:AD38)</f>
        <v>84.947170119294725</v>
      </c>
      <c r="G38" s="575">
        <f>AVERAGE(AE38:BK38)</f>
        <v>491.22819782036674</v>
      </c>
      <c r="H38" s="314"/>
      <c r="I38" s="577">
        <f>'2.4 Carbon intensities'!E76</f>
        <v>153.20280879864637</v>
      </c>
      <c r="J38" s="577">
        <f>'2.4 Carbon intensities'!F76</f>
        <v>109.68776642335766</v>
      </c>
      <c r="K38" s="577">
        <f>'2.4 Carbon intensities'!G76</f>
        <v>30.935692503176622</v>
      </c>
      <c r="L38" s="577">
        <f>'2.4 Carbon intensities'!H76</f>
        <v>54.181313131313132</v>
      </c>
      <c r="M38" s="577">
        <f>'2.4 Carbon intensities'!I76</f>
        <v>469.19268041237115</v>
      </c>
      <c r="N38" s="577">
        <f>'2.4 Carbon intensities'!J76</f>
        <v>27.995152941176471</v>
      </c>
      <c r="O38" s="577">
        <f>'2.4 Carbon intensities'!K76</f>
        <v>54.83846889952153</v>
      </c>
      <c r="P38" s="577">
        <f>'2.4 Carbon intensities'!L76</f>
        <v>81.877744360902255</v>
      </c>
      <c r="Q38" s="577">
        <f>'2.4 Carbon intensities'!M76</f>
        <v>64.788066632942076</v>
      </c>
      <c r="R38" s="577">
        <f>'2.4 Carbon intensities'!N76</f>
        <v>44.201524444444438</v>
      </c>
      <c r="S38" s="577">
        <f>'2.4 Carbon intensities'!O76</f>
        <v>41.699843103448281</v>
      </c>
      <c r="T38" s="577">
        <f>'2.4 Carbon intensities'!P76</f>
        <v>58.047406410256414</v>
      </c>
      <c r="U38" s="577">
        <f>'2.4 Carbon intensities'!Q76</f>
        <v>367.06462068965516</v>
      </c>
      <c r="V38" s="577">
        <f>'2.4 Carbon intensities'!R76</f>
        <v>6.3543333333333338</v>
      </c>
      <c r="W38" s="577">
        <f>'2.4 Carbon intensities'!S76</f>
        <v>59.313809523809525</v>
      </c>
      <c r="X38" s="577">
        <f>'2.4 Carbon intensities'!T76</f>
        <v>28.61508095238095</v>
      </c>
      <c r="Y38" s="577">
        <f>'2.4 Carbon intensities'!U76</f>
        <v>26.619482880484757</v>
      </c>
      <c r="Z38" s="577">
        <f>'2.4 Carbon intensities'!V76</f>
        <v>30.033510000000003</v>
      </c>
      <c r="AA38" s="577">
        <f>'2.4 Carbon intensities'!W76</f>
        <v>15.296923076923076</v>
      </c>
      <c r="AB38" s="577">
        <f>'2.4 Carbon intensities'!X76</f>
        <v>95.811153846153843</v>
      </c>
      <c r="AC38" s="577">
        <f>'2.4 Carbon intensities'!Y76</f>
        <v>7.5004402601867817</v>
      </c>
      <c r="AD38" s="577">
        <f>'2.4 Carbon intensities'!Z76</f>
        <v>41.579920000000001</v>
      </c>
      <c r="AE38" s="578">
        <f>'2.4 Carbon intensities'!AA76</f>
        <v>96.04058081773023</v>
      </c>
      <c r="AF38" s="577">
        <f>'2.4 Carbon intensities'!AB76</f>
        <v>241.11512415349887</v>
      </c>
      <c r="AG38" s="577">
        <f>'2.4 Carbon intensities'!AC76</f>
        <v>782.81240157480318</v>
      </c>
      <c r="AH38" s="577">
        <f>'2.4 Carbon intensities'!AD76</f>
        <v>47.841547892938486</v>
      </c>
      <c r="AI38" s="577">
        <f>'2.4 Carbon intensities'!AE76</f>
        <v>813.96252129471884</v>
      </c>
      <c r="AJ38" s="577">
        <f>'2.4 Carbon intensities'!AF76</f>
        <v>199.28569690265485</v>
      </c>
      <c r="AK38" s="577">
        <f>'2.4 Carbon intensities'!AG76</f>
        <v>336.3239869281046</v>
      </c>
      <c r="AL38" s="577">
        <f>'2.4 Carbon intensities'!AH76</f>
        <v>48.337071428571427</v>
      </c>
      <c r="AM38" s="577">
        <f>'2.4 Carbon intensities'!AI76</f>
        <v>195.61495844875347</v>
      </c>
      <c r="AN38" s="577">
        <f>'2.4 Carbon intensities'!AJ76</f>
        <v>430.41595744680848</v>
      </c>
      <c r="AO38" s="577">
        <f>'2.4 Carbon intensities'!AK76</f>
        <v>238.12593910636616</v>
      </c>
      <c r="AP38" s="577">
        <f>'2.4 Carbon intensities'!AL76</f>
        <v>56.893744369642086</v>
      </c>
      <c r="AQ38" s="577">
        <f>'2.4 Carbon intensities'!AM76</f>
        <v>762.8553793103448</v>
      </c>
      <c r="AR38" s="577">
        <f>'2.4 Carbon intensities'!AN76</f>
        <v>1698.3581567669173</v>
      </c>
      <c r="AS38" s="577">
        <f>'2.4 Carbon intensities'!AO76</f>
        <v>387.36194630872484</v>
      </c>
      <c r="AT38" s="577">
        <f>'2.4 Carbon intensities'!AP76</f>
        <v>320.24943999999999</v>
      </c>
      <c r="AU38" s="577">
        <f>'2.4 Carbon intensities'!AQ76</f>
        <v>1342.6933609958508</v>
      </c>
      <c r="AV38" s="577">
        <f>'2.4 Carbon intensities'!AR76</f>
        <v>42.20939024390244</v>
      </c>
      <c r="AW38" s="577">
        <f>'2.4 Carbon intensities'!AS76</f>
        <v>1587.585575221239</v>
      </c>
      <c r="AX38" s="577">
        <f>'2.4 Carbon intensities'!AT76</f>
        <v>1906.5632800000001</v>
      </c>
      <c r="AY38" s="577">
        <f>'2.4 Carbon intensities'!AU76</f>
        <v>1323.3419277108433</v>
      </c>
      <c r="AZ38" s="577">
        <f>'2.4 Carbon intensities'!AV76</f>
        <v>218.00064638783272</v>
      </c>
      <c r="BA38" s="577">
        <f>'2.4 Carbon intensities'!AW76</f>
        <v>27.016129032258064</v>
      </c>
      <c r="BB38" s="577">
        <f>'2.4 Carbon intensities'!AX76</f>
        <v>79.562745098039215</v>
      </c>
      <c r="BC38" s="577">
        <f>'2.4 Carbon intensities'!AY76</f>
        <v>15.257007657657658</v>
      </c>
      <c r="BD38" s="577">
        <f>'2.4 Carbon intensities'!AZ76</f>
        <v>118.20399113924051</v>
      </c>
      <c r="BE38" s="577">
        <f>'2.4 Carbon intensities'!BA76</f>
        <v>1720.4903797468355</v>
      </c>
      <c r="BF38" s="577">
        <f>'2.4 Carbon intensities'!BB76</f>
        <v>45.383426805539656</v>
      </c>
      <c r="BG38" s="577">
        <f>'2.4 Carbon intensities'!BC76</f>
        <v>302.6024828660436</v>
      </c>
      <c r="BH38" s="577">
        <f>'2.4 Carbon intensities'!BD76</f>
        <v>35.862189695817449</v>
      </c>
      <c r="BI38" s="577">
        <f>'2.4 Carbon intensities'!BE76</f>
        <v>19.303318983050847</v>
      </c>
      <c r="BJ38" s="577">
        <f>'2.4 Carbon intensities'!BF76</f>
        <v>81.429305555555558</v>
      </c>
      <c r="BK38" s="577">
        <f>'2.4 Carbon intensities'!BG76</f>
        <v>689.43091818181824</v>
      </c>
      <c r="BL38" s="579">
        <f>'2.4 Carbon intensities'!BH76</f>
        <v>33.79448169159361</v>
      </c>
      <c r="BM38" s="227"/>
      <c r="BP38" s="26"/>
      <c r="BQ38" s="26"/>
      <c r="BR38" s="26"/>
    </row>
    <row r="39" spans="1:70" s="220" customFormat="1" ht="15" thickBot="1">
      <c r="A39" s="358"/>
      <c r="B39" s="866"/>
      <c r="C39" s="351" t="s">
        <v>12898</v>
      </c>
      <c r="D39" s="351"/>
      <c r="E39" s="352" t="s">
        <v>83</v>
      </c>
      <c r="F39" s="596">
        <f>AVERAGE(I39:AD39)</f>
        <v>35.384385881797861</v>
      </c>
      <c r="G39" s="597">
        <f>AVERAGE(AE39:BK39)</f>
        <v>356.01723575602705</v>
      </c>
      <c r="H39" s="353"/>
      <c r="I39" s="598">
        <f>'2.4 Carbon intensities'!E77</f>
        <v>148.97269035532995</v>
      </c>
      <c r="J39" s="598">
        <f>'2.4 Carbon intensities'!F77</f>
        <v>109.68776642335766</v>
      </c>
      <c r="K39" s="598">
        <f>'2.4 Carbon intensities'!G77</f>
        <v>18.009479034307496</v>
      </c>
      <c r="L39" s="598">
        <f>'2.4 Carbon intensities'!H77</f>
        <v>9.5841414141414134</v>
      </c>
      <c r="M39" s="598">
        <f>'2.4 Carbon intensities'!I77</f>
        <v>25.223367697594501</v>
      </c>
      <c r="N39" s="598">
        <f>'2.4 Carbon intensities'!J77</f>
        <v>27.995152941176471</v>
      </c>
      <c r="O39" s="598">
        <f>'2.4 Carbon intensities'!K77</f>
        <v>20.926602870813397</v>
      </c>
      <c r="P39" s="598">
        <f>'2.4 Carbon intensities'!L77</f>
        <v>23.884812030075189</v>
      </c>
      <c r="Q39" s="598">
        <f>'2.4 Carbon intensities'!M77</f>
        <v>13.52091825389302</v>
      </c>
      <c r="R39" s="598">
        <f>'2.4 Carbon intensities'!N77</f>
        <v>44.201524444444438</v>
      </c>
      <c r="S39" s="598">
        <f>'2.4 Carbon intensities'!O77</f>
        <v>41.343620689655168</v>
      </c>
      <c r="T39" s="598">
        <f>'2.4 Carbon intensities'!P77</f>
        <v>32.063303846153843</v>
      </c>
      <c r="U39" s="598">
        <f>'2.4 Carbon intensities'!Q77</f>
        <v>6.4867586206896544</v>
      </c>
      <c r="V39" s="598">
        <f>'2.4 Carbon intensities'!R77</f>
        <v>1.6111666666666666</v>
      </c>
      <c r="W39" s="598">
        <f>'2.4 Carbon intensities'!S77</f>
        <v>59.313809523809525</v>
      </c>
      <c r="X39" s="598">
        <f>'2.4 Carbon intensities'!T77</f>
        <v>21.867704761904761</v>
      </c>
      <c r="Y39" s="598">
        <f>'2.4 Carbon intensities'!U77</f>
        <v>26.619482880484757</v>
      </c>
      <c r="Z39" s="598">
        <f>'2.4 Carbon intensities'!V77</f>
        <v>30.033510000000003</v>
      </c>
      <c r="AA39" s="598">
        <f>'2.4 Carbon intensities'!W77</f>
        <v>5.2115384615384617</v>
      </c>
      <c r="AB39" s="598">
        <f>'2.4 Carbon intensities'!X77</f>
        <v>68.373846153846159</v>
      </c>
      <c r="AC39" s="598">
        <f>'2.4 Carbon intensities'!Y77</f>
        <v>1.9453723296705547</v>
      </c>
      <c r="AD39" s="598">
        <f>'2.4 Carbon intensities'!Z77</f>
        <v>41.579920000000001</v>
      </c>
      <c r="AE39" s="599">
        <f>'2.4 Carbon intensities'!AA77</f>
        <v>96.04058081773023</v>
      </c>
      <c r="AF39" s="598">
        <f>'2.4 Carbon intensities'!AB77</f>
        <v>140.32054176072234</v>
      </c>
      <c r="AG39" s="598">
        <f>'2.4 Carbon intensities'!AC77</f>
        <v>4.8486614173228348</v>
      </c>
      <c r="AH39" s="598">
        <f>'2.4 Carbon intensities'!AD77</f>
        <v>47.841547892938486</v>
      </c>
      <c r="AI39" s="598">
        <f>'2.4 Carbon intensities'!AE77</f>
        <v>813.96252129471884</v>
      </c>
      <c r="AJ39" s="598">
        <f>'2.4 Carbon intensities'!AF77</f>
        <v>199.28569690265485</v>
      </c>
      <c r="AK39" s="598">
        <f>'2.4 Carbon intensities'!AG77</f>
        <v>336.3239869281046</v>
      </c>
      <c r="AL39" s="598">
        <f>'2.4 Carbon intensities'!AH77</f>
        <v>48.337071428571427</v>
      </c>
      <c r="AM39" s="598">
        <f>'2.4 Carbon intensities'!AI77</f>
        <v>195.57340720221606</v>
      </c>
      <c r="AN39" s="598">
        <f>'2.4 Carbon intensities'!AJ77</f>
        <v>115.71943262411348</v>
      </c>
      <c r="AO39" s="598">
        <f>'2.4 Carbon intensities'!AK77</f>
        <v>238.12593910636616</v>
      </c>
      <c r="AP39" s="598">
        <f>'2.4 Carbon intensities'!AL77</f>
        <v>56.015590642708389</v>
      </c>
      <c r="AQ39" s="598">
        <f>'2.4 Carbon intensities'!AM77</f>
        <v>760.51834482758625</v>
      </c>
      <c r="AR39" s="598">
        <f>'2.4 Carbon intensities'!AN77</f>
        <v>1698.3581567669173</v>
      </c>
      <c r="AS39" s="598">
        <f>'2.4 Carbon intensities'!AO77</f>
        <v>387.36194630872484</v>
      </c>
      <c r="AT39" s="598">
        <f>'2.4 Carbon intensities'!AP77</f>
        <v>320.24943999999999</v>
      </c>
      <c r="AU39" s="598">
        <f>'2.4 Carbon intensities'!AQ77</f>
        <v>1342.6933609958508</v>
      </c>
      <c r="AV39" s="598">
        <f>'2.4 Carbon intensities'!AR77</f>
        <v>42.20939024390244</v>
      </c>
      <c r="AW39" s="598">
        <f>'2.4 Carbon intensities'!AS77</f>
        <v>1587.585575221239</v>
      </c>
      <c r="AX39" s="598">
        <f>'2.4 Carbon intensities'!AT77</f>
        <v>1906.5632800000001</v>
      </c>
      <c r="AY39" s="598">
        <f>'2.4 Carbon intensities'!AU77</f>
        <v>133.43506024096385</v>
      </c>
      <c r="AZ39" s="598">
        <f>'2.4 Carbon intensities'!AV77</f>
        <v>218.00064638783272</v>
      </c>
      <c r="BA39" s="598">
        <f>'2.4 Carbon intensities'!AW77</f>
        <v>16.433225806451613</v>
      </c>
      <c r="BB39" s="598">
        <f>'2.4 Carbon intensities'!AX77</f>
        <v>79.562745098039215</v>
      </c>
      <c r="BC39" s="598">
        <f>'2.4 Carbon intensities'!AY77</f>
        <v>15.257007657657658</v>
      </c>
      <c r="BD39" s="598">
        <f>'2.4 Carbon intensities'!AZ77</f>
        <v>106.33496455696202</v>
      </c>
      <c r="BE39" s="598">
        <f>'2.4 Carbon intensities'!BA77</f>
        <v>22.510126582278481</v>
      </c>
      <c r="BF39" s="598">
        <f>'2.4 Carbon intensities'!BB77</f>
        <v>45.383426805539656</v>
      </c>
      <c r="BG39" s="598">
        <f>'2.4 Carbon intensities'!BC77</f>
        <v>8.8098442367601244</v>
      </c>
      <c r="BH39" s="598">
        <f>'2.4 Carbon intensities'!BD77</f>
        <v>35.862189695817449</v>
      </c>
      <c r="BI39" s="598">
        <f>'2.4 Carbon intensities'!BE77</f>
        <v>19.303318983050847</v>
      </c>
      <c r="BJ39" s="598">
        <f>'2.4 Carbon intensities'!BF77</f>
        <v>20.310833333333331</v>
      </c>
      <c r="BK39" s="598">
        <f>'2.4 Carbon intensities'!BG77</f>
        <v>689.43091818181824</v>
      </c>
      <c r="BL39" s="600">
        <f>'2.4 Carbon intensities'!BH77</f>
        <v>19.220113460546674</v>
      </c>
      <c r="BM39" s="227"/>
      <c r="BP39" s="26"/>
      <c r="BQ39" s="26"/>
      <c r="BR39" s="26"/>
    </row>
    <row r="41" spans="1:70">
      <c r="BK41" s="207"/>
    </row>
    <row r="43" spans="1:70" s="259" customFormat="1">
      <c r="A43" s="360"/>
      <c r="C43" s="257"/>
      <c r="D43" s="257"/>
      <c r="E43" s="257"/>
      <c r="F43" s="257"/>
      <c r="G43" s="316"/>
      <c r="H43" s="316"/>
      <c r="I43" s="257" t="str">
        <f>INDEX($I$6:$AD$6,MATCH(LARGE($I$17:$AE$17,COLUMN(B17)),$I$17:$AE$17,0))</f>
        <v>Microsoft</v>
      </c>
      <c r="J43" s="257" t="str">
        <f t="shared" ref="J43:AD43" si="21">INDEX($I$6:$AD$6,MATCH(LARGE($I$17:$AE$17,COLUMN(C17)),$I$17:$AE$17,0))</f>
        <v>Alphabet</v>
      </c>
      <c r="K43" s="257" t="str">
        <f t="shared" si="21"/>
        <v>SAP</v>
      </c>
      <c r="L43" s="257" t="str">
        <f t="shared" si="21"/>
        <v>IBM</v>
      </c>
      <c r="M43" s="257" t="str">
        <f t="shared" si="21"/>
        <v>ATOS</v>
      </c>
      <c r="N43" s="257" t="str">
        <f t="shared" si="21"/>
        <v>Oracle</v>
      </c>
      <c r="O43" s="257" t="str">
        <f t="shared" si="21"/>
        <v>Accenture</v>
      </c>
      <c r="P43" s="257" t="str">
        <f t="shared" si="21"/>
        <v>Tata Consultancy Services</v>
      </c>
      <c r="Q43" s="257" t="str">
        <f t="shared" si="21"/>
        <v>Capgemini</v>
      </c>
      <c r="R43" s="257" t="str">
        <f t="shared" si="21"/>
        <v>Infosys</v>
      </c>
      <c r="S43" s="257" t="str">
        <f t="shared" si="21"/>
        <v>Salesforce.com</v>
      </c>
      <c r="T43" s="257" t="str">
        <f t="shared" si="21"/>
        <v>HCL Technologies</v>
      </c>
      <c r="U43" s="257" t="str">
        <f t="shared" si="21"/>
        <v>Wipro</v>
      </c>
      <c r="V43" s="257" t="str">
        <f t="shared" si="21"/>
        <v>VMware</v>
      </c>
      <c r="W43" s="257" t="str">
        <f t="shared" si="21"/>
        <v>Adobe</v>
      </c>
      <c r="X43" s="257" t="str">
        <f t="shared" si="21"/>
        <v>Tech Mahindra</v>
      </c>
      <c r="Y43" s="257" t="str">
        <f t="shared" si="21"/>
        <v>Nomura Research Institute</v>
      </c>
      <c r="Z43" s="257" t="str">
        <f t="shared" si="21"/>
        <v>Synopsys</v>
      </c>
      <c r="AA43" s="257" t="str">
        <f t="shared" si="21"/>
        <v>ServiceNow</v>
      </c>
      <c r="AB43" s="257" t="str">
        <f t="shared" si="21"/>
        <v>Autodesk</v>
      </c>
      <c r="AC43" s="257" t="str">
        <f t="shared" si="21"/>
        <v>Shopify</v>
      </c>
      <c r="AD43" s="257" t="str">
        <f t="shared" si="21"/>
        <v>Intuit</v>
      </c>
      <c r="AE43" s="257" t="str">
        <f>INDEX($AE$6:$BL$6,MATCH(LARGE($AE$17:$BL$17,COLUMN(A17)),$AE$17:$BL$17,0))</f>
        <v>Samsung Electronics</v>
      </c>
      <c r="AF43" s="257" t="str">
        <f t="shared" ref="AF43:BL43" si="22">INDEX($AE$6:$BL$6,MATCH(LARGE($AE$17:$BL$17,COLUMN(B17)),$AE$17:$BL$17,0))</f>
        <v>Hon Hai Precision</v>
      </c>
      <c r="AG43" s="257" t="str">
        <f t="shared" si="22"/>
        <v>HP</v>
      </c>
      <c r="AH43" s="257" t="str">
        <f t="shared" si="22"/>
        <v>Cisco Systems</v>
      </c>
      <c r="AI43" s="257" t="str">
        <f t="shared" si="22"/>
        <v>Nokia</v>
      </c>
      <c r="AJ43" s="257" t="str">
        <f t="shared" si="22"/>
        <v>Ericsson</v>
      </c>
      <c r="AK43" s="257" t="str">
        <f t="shared" si="22"/>
        <v>Dell Technologies</v>
      </c>
      <c r="AL43" s="257" t="str">
        <f t="shared" si="22"/>
        <v>Apple</v>
      </c>
      <c r="AM43" s="257" t="str">
        <f t="shared" si="22"/>
        <v>Lenovo Group</v>
      </c>
      <c r="AN43" s="257" t="str">
        <f t="shared" si="22"/>
        <v>TDK</v>
      </c>
      <c r="AO43" s="257" t="str">
        <f t="shared" si="22"/>
        <v>Pegatron</v>
      </c>
      <c r="AP43" s="257" t="str">
        <f t="shared" si="22"/>
        <v>BOE Technology Group</v>
      </c>
      <c r="AQ43" s="257" t="str">
        <f t="shared" si="22"/>
        <v>Seagate Technology</v>
      </c>
      <c r="AR43" s="257" t="str">
        <f t="shared" si="22"/>
        <v>OMRON</v>
      </c>
      <c r="AS43" s="257" t="str">
        <f t="shared" si="22"/>
        <v>Wistron</v>
      </c>
      <c r="AT43" s="257" t="str">
        <f t="shared" si="22"/>
        <v>Samsung SDI</v>
      </c>
      <c r="AU43" s="257" t="str">
        <f t="shared" si="22"/>
        <v>Flex</v>
      </c>
      <c r="AV43" s="257" t="str">
        <f t="shared" si="22"/>
        <v>NEC</v>
      </c>
      <c r="AW43" s="257" t="str">
        <f t="shared" si="22"/>
        <v>Hewlett Packard Enterprise</v>
      </c>
      <c r="AX43" s="257" t="str">
        <f t="shared" si="22"/>
        <v>Jabil Circuit</v>
      </c>
      <c r="AY43" s="257" t="str">
        <f t="shared" si="22"/>
        <v>Compal Electronics</v>
      </c>
      <c r="AZ43" s="257" t="str">
        <f t="shared" si="22"/>
        <v>Western Digital</v>
      </c>
      <c r="BA43" s="257" t="str">
        <f t="shared" si="22"/>
        <v>Murata Manufacturing</v>
      </c>
      <c r="BB43" s="257" t="str">
        <f t="shared" si="22"/>
        <v>Corning</v>
      </c>
      <c r="BC43" s="257" t="str">
        <f t="shared" si="22"/>
        <v>Fujitsu</v>
      </c>
      <c r="BD43" s="257" t="str">
        <f t="shared" si="22"/>
        <v>TE Connectivity</v>
      </c>
      <c r="BE43" s="257" t="str">
        <f t="shared" si="22"/>
        <v>Kyocera</v>
      </c>
      <c r="BF43" s="257" t="str">
        <f t="shared" si="22"/>
        <v>Delta Electronics</v>
      </c>
      <c r="BG43" s="257" t="str">
        <f t="shared" si="22"/>
        <v>Amphenol</v>
      </c>
      <c r="BH43" s="257" t="str">
        <f t="shared" si="22"/>
        <v>NetApp</v>
      </c>
      <c r="BI43" s="257" t="str">
        <f t="shared" si="22"/>
        <v>Hoya</v>
      </c>
      <c r="BJ43" s="257" t="str">
        <f t="shared" si="22"/>
        <v>Keysight Technologies</v>
      </c>
      <c r="BK43" s="257" t="str">
        <f t="shared" si="22"/>
        <v>Arista Networks</v>
      </c>
      <c r="BL43" s="257" t="str">
        <f t="shared" si="22"/>
        <v>Olympus</v>
      </c>
      <c r="BM43" s="257"/>
      <c r="BN43" s="257"/>
      <c r="BO43" s="258"/>
    </row>
    <row r="44" spans="1:70" s="259" customFormat="1">
      <c r="A44" s="360"/>
      <c r="C44" s="257"/>
      <c r="D44" s="257"/>
      <c r="F44" s="257"/>
      <c r="G44" s="869" t="s">
        <v>12903</v>
      </c>
      <c r="H44" s="869"/>
      <c r="I44" s="257">
        <f t="shared" ref="I44:AD44" si="23">HLOOKUP(I$43,$I$6:$AD$39,6,FALSE)</f>
        <v>17608572</v>
      </c>
      <c r="J44" s="257">
        <f t="shared" si="23"/>
        <v>15027224</v>
      </c>
      <c r="K44" s="257">
        <f t="shared" si="23"/>
        <v>734000</v>
      </c>
      <c r="L44" s="257">
        <f t="shared" si="23"/>
        <v>1417346</v>
      </c>
      <c r="M44" s="257">
        <f t="shared" si="23"/>
        <v>94058</v>
      </c>
      <c r="N44" s="257">
        <f t="shared" si="23"/>
        <v>379532</v>
      </c>
      <c r="O44" s="257">
        <f t="shared" si="23"/>
        <v>1189794</v>
      </c>
      <c r="P44" s="257">
        <f t="shared" si="23"/>
        <v>437366</v>
      </c>
      <c r="Q44" s="257">
        <f t="shared" si="23"/>
        <v>500187.54000000004</v>
      </c>
      <c r="R44" s="257">
        <f t="shared" si="23"/>
        <v>479586</v>
      </c>
      <c r="S44" s="257">
        <f t="shared" si="23"/>
        <v>317668</v>
      </c>
      <c r="T44" s="257">
        <f t="shared" si="23"/>
        <v>183688.72</v>
      </c>
      <c r="U44" s="257">
        <f t="shared" si="23"/>
        <v>498236</v>
      </c>
      <c r="V44" s="257">
        <f t="shared" si="23"/>
        <v>397813.72</v>
      </c>
      <c r="W44" s="257">
        <f t="shared" si="23"/>
        <v>122094</v>
      </c>
      <c r="X44" s="257">
        <f t="shared" si="23"/>
        <v>150167.54999999999</v>
      </c>
      <c r="Y44" s="257">
        <f t="shared" si="23"/>
        <v>187109.63999999998</v>
      </c>
      <c r="Z44" s="257">
        <f t="shared" si="23"/>
        <v>83080.95</v>
      </c>
      <c r="AA44" s="257">
        <f t="shared" si="23"/>
        <v>13550</v>
      </c>
      <c r="AB44" s="257">
        <f t="shared" si="23"/>
        <v>177772</v>
      </c>
      <c r="AC44" s="257">
        <f t="shared" si="23"/>
        <v>2087.83</v>
      </c>
      <c r="AD44" s="257">
        <f t="shared" si="23"/>
        <v>9667</v>
      </c>
      <c r="AE44" s="257">
        <f t="shared" ref="AE44:BL44" si="24">HLOOKUP(AE$43,$AE$6:$BL$38,6,FALSE)</f>
        <v>31081000</v>
      </c>
      <c r="AF44" s="257">
        <f t="shared" si="24"/>
        <v>8400975.8099999987</v>
      </c>
      <c r="AG44" s="257">
        <f t="shared" si="24"/>
        <v>47779600</v>
      </c>
      <c r="AH44" s="257">
        <f t="shared" si="24"/>
        <v>246312</v>
      </c>
      <c r="AI44" s="257">
        <f t="shared" si="24"/>
        <v>45176326.969999999</v>
      </c>
      <c r="AJ44" s="257">
        <f t="shared" si="24"/>
        <v>32358910</v>
      </c>
      <c r="AK44" s="257">
        <f t="shared" si="24"/>
        <v>18015427</v>
      </c>
      <c r="AL44" s="257">
        <f t="shared" si="24"/>
        <v>25133820</v>
      </c>
      <c r="AM44" s="257">
        <f t="shared" si="24"/>
        <v>16012472</v>
      </c>
      <c r="AN44" s="257">
        <f t="shared" si="24"/>
        <v>23832041</v>
      </c>
      <c r="AO44" s="257">
        <f t="shared" si="24"/>
        <v>677411.14</v>
      </c>
      <c r="AP44" s="257">
        <f t="shared" si="24"/>
        <v>11027516</v>
      </c>
      <c r="AQ44" s="257">
        <f t="shared" si="24"/>
        <v>17939717</v>
      </c>
      <c r="AR44" s="257">
        <f t="shared" si="24"/>
        <v>177830</v>
      </c>
      <c r="AS44" s="257">
        <f t="shared" si="24"/>
        <v>569447.90999999992</v>
      </c>
      <c r="AT44" s="257">
        <f t="shared" si="24"/>
        <v>1107511</v>
      </c>
      <c r="AU44" s="257">
        <f t="shared" si="24"/>
        <v>1189545</v>
      </c>
      <c r="AV44" s="257">
        <f t="shared" si="24"/>
        <v>5733417</v>
      </c>
      <c r="AW44" s="257">
        <f t="shared" si="24"/>
        <v>10291514</v>
      </c>
      <c r="AX44" s="257">
        <f t="shared" si="24"/>
        <v>792390</v>
      </c>
      <c r="AY44" s="257">
        <f t="shared" si="24"/>
        <v>282796</v>
      </c>
      <c r="AZ44" s="257">
        <f t="shared" si="24"/>
        <v>1156553.9000000001</v>
      </c>
      <c r="BA44" s="257">
        <f t="shared" si="24"/>
        <v>1631644</v>
      </c>
      <c r="BB44" s="257">
        <f t="shared" si="24"/>
        <v>2408882</v>
      </c>
      <c r="BC44" s="257">
        <f t="shared" si="24"/>
        <v>7060200</v>
      </c>
      <c r="BD44" s="257">
        <f t="shared" si="24"/>
        <v>676719</v>
      </c>
      <c r="BE44" s="257">
        <f t="shared" si="24"/>
        <v>5771693</v>
      </c>
      <c r="BF44" s="257">
        <f t="shared" si="24"/>
        <v>840046.22</v>
      </c>
      <c r="BG44" s="257">
        <f t="shared" si="24"/>
        <v>346117</v>
      </c>
      <c r="BH44" s="257">
        <f t="shared" si="24"/>
        <v>101886</v>
      </c>
      <c r="BI44" s="257">
        <f t="shared" si="24"/>
        <v>405770</v>
      </c>
      <c r="BJ44" s="257">
        <f t="shared" si="24"/>
        <v>74535.600000000006</v>
      </c>
      <c r="BK44" s="257">
        <f t="shared" si="24"/>
        <v>1516748.02</v>
      </c>
      <c r="BL44" s="257">
        <f t="shared" si="24"/>
        <v>146238</v>
      </c>
      <c r="BM44" s="257"/>
      <c r="BN44" s="257"/>
      <c r="BO44" s="258"/>
    </row>
    <row r="45" spans="1:70" s="259" customFormat="1">
      <c r="A45" s="360"/>
      <c r="C45" s="257"/>
      <c r="D45" s="257"/>
      <c r="F45" s="257"/>
      <c r="G45" s="869" t="s">
        <v>5829</v>
      </c>
      <c r="H45" s="869"/>
      <c r="I45" s="257">
        <f t="shared" ref="I45:AD45" si="25">HLOOKUP(I$43,$I$6:$AD$39,8,FALSE)</f>
        <v>500000</v>
      </c>
      <c r="J45" s="257">
        <f t="shared" si="25"/>
        <v>0</v>
      </c>
      <c r="K45" s="257">
        <f t="shared" si="25"/>
        <v>12919507</v>
      </c>
      <c r="L45" s="257">
        <f t="shared" si="25"/>
        <v>1017293</v>
      </c>
      <c r="M45" s="257">
        <f t="shared" si="25"/>
        <v>5228379</v>
      </c>
      <c r="N45" s="257">
        <f t="shared" si="25"/>
        <v>1766048</v>
      </c>
      <c r="O45" s="257">
        <f t="shared" si="25"/>
        <v>0</v>
      </c>
      <c r="P45" s="257">
        <f t="shared" si="25"/>
        <v>708758</v>
      </c>
      <c r="Q45" s="257">
        <f t="shared" si="25"/>
        <v>405352</v>
      </c>
      <c r="R45" s="257">
        <f t="shared" si="25"/>
        <v>4132.179999999993</v>
      </c>
      <c r="S45" s="257">
        <f t="shared" si="25"/>
        <v>771306</v>
      </c>
      <c r="T45" s="257">
        <f t="shared" si="25"/>
        <v>56677.96</v>
      </c>
      <c r="U45" s="257">
        <f t="shared" si="25"/>
        <v>0</v>
      </c>
      <c r="V45" s="257">
        <f t="shared" si="25"/>
        <v>0</v>
      </c>
      <c r="W45" s="257">
        <f t="shared" si="25"/>
        <v>462942.76</v>
      </c>
      <c r="X45" s="257">
        <f t="shared" si="25"/>
        <v>0</v>
      </c>
      <c r="Y45" s="257">
        <f t="shared" si="25"/>
        <v>0</v>
      </c>
      <c r="Z45" s="257">
        <f t="shared" si="25"/>
        <v>0</v>
      </c>
      <c r="AA45" s="257">
        <f t="shared" si="25"/>
        <v>26222</v>
      </c>
      <c r="AB45" s="257">
        <f t="shared" si="25"/>
        <v>71337</v>
      </c>
      <c r="AC45" s="257">
        <f t="shared" si="25"/>
        <v>5961.86</v>
      </c>
      <c r="AD45" s="257">
        <f t="shared" si="25"/>
        <v>28459</v>
      </c>
      <c r="AE45" s="257">
        <f t="shared" ref="AE45:BL45" si="26">HLOOKUP(AE$43,$AE$6:$BL$38,8,FALSE)</f>
        <v>22326000</v>
      </c>
      <c r="AF45" s="257">
        <f t="shared" si="26"/>
        <v>0</v>
      </c>
      <c r="AG45" s="257">
        <f t="shared" si="26"/>
        <v>0</v>
      </c>
      <c r="AH45" s="257">
        <f t="shared" si="26"/>
        <v>39520558</v>
      </c>
      <c r="AI45" s="257">
        <f t="shared" si="26"/>
        <v>0</v>
      </c>
      <c r="AJ45" s="257">
        <f t="shared" si="26"/>
        <v>0</v>
      </c>
      <c r="AK45" s="257">
        <f t="shared" si="26"/>
        <v>0</v>
      </c>
      <c r="AL45" s="257">
        <f t="shared" si="26"/>
        <v>0</v>
      </c>
      <c r="AM45" s="257">
        <f t="shared" si="26"/>
        <v>0</v>
      </c>
      <c r="AN45" s="257">
        <f t="shared" si="26"/>
        <v>0</v>
      </c>
      <c r="AO45" s="257">
        <f t="shared" si="26"/>
        <v>0</v>
      </c>
      <c r="AP45" s="257">
        <f t="shared" si="26"/>
        <v>33887</v>
      </c>
      <c r="AQ45" s="257">
        <f t="shared" si="26"/>
        <v>0</v>
      </c>
      <c r="AR45" s="257">
        <f t="shared" si="26"/>
        <v>13414044</v>
      </c>
      <c r="AS45" s="257">
        <f t="shared" si="26"/>
        <v>0</v>
      </c>
      <c r="AT45" s="257">
        <f t="shared" si="26"/>
        <v>9876227</v>
      </c>
      <c r="AU45" s="257">
        <f t="shared" si="26"/>
        <v>0</v>
      </c>
      <c r="AV45" s="257">
        <f t="shared" si="26"/>
        <v>0</v>
      </c>
      <c r="AW45" s="257">
        <f t="shared" si="26"/>
        <v>0</v>
      </c>
      <c r="AX45" s="257">
        <f t="shared" si="26"/>
        <v>0</v>
      </c>
      <c r="AY45" s="257">
        <f t="shared" si="26"/>
        <v>9430743.6999999993</v>
      </c>
      <c r="AZ45" s="257">
        <f t="shared" si="26"/>
        <v>18131.240000000002</v>
      </c>
      <c r="BA45" s="257">
        <f t="shared" si="26"/>
        <v>4437221</v>
      </c>
      <c r="BB45" s="257">
        <f t="shared" si="26"/>
        <v>0</v>
      </c>
      <c r="BC45" s="257">
        <f t="shared" si="26"/>
        <v>1500</v>
      </c>
      <c r="BD45" s="257">
        <f t="shared" si="26"/>
        <v>0</v>
      </c>
      <c r="BE45" s="257">
        <f t="shared" si="26"/>
        <v>0</v>
      </c>
      <c r="BF45" s="257">
        <f t="shared" si="26"/>
        <v>93765.310000000056</v>
      </c>
      <c r="BG45" s="257">
        <f t="shared" si="26"/>
        <v>0</v>
      </c>
      <c r="BH45" s="257">
        <f t="shared" si="26"/>
        <v>65614</v>
      </c>
      <c r="BI45" s="257">
        <f t="shared" si="26"/>
        <v>0</v>
      </c>
      <c r="BJ45" s="257">
        <f t="shared" si="26"/>
        <v>56519.4</v>
      </c>
      <c r="BK45" s="257">
        <f t="shared" si="26"/>
        <v>0</v>
      </c>
      <c r="BL45" s="257">
        <f t="shared" si="26"/>
        <v>440053</v>
      </c>
      <c r="BM45" s="257"/>
      <c r="BN45" s="257"/>
      <c r="BO45" s="258"/>
    </row>
    <row r="46" spans="1:70" s="259" customFormat="1">
      <c r="A46" s="360"/>
      <c r="C46" s="257"/>
      <c r="D46" s="257"/>
      <c r="F46" s="257"/>
      <c r="G46" s="869" t="s">
        <v>560</v>
      </c>
      <c r="H46" s="869"/>
      <c r="I46" s="257">
        <f t="shared" ref="I46:AD46" si="27">HLOOKUP(I$43,$I$6:$AD$39,9,FALSE)</f>
        <v>240712.48523944616</v>
      </c>
      <c r="J46" s="257">
        <f t="shared" si="27"/>
        <v>0</v>
      </c>
      <c r="K46" s="257">
        <f t="shared" si="27"/>
        <v>0</v>
      </c>
      <c r="L46" s="257">
        <f t="shared" si="27"/>
        <v>5415684.35755591</v>
      </c>
      <c r="M46" s="257">
        <f t="shared" si="27"/>
        <v>0</v>
      </c>
      <c r="N46" s="257">
        <f t="shared" si="27"/>
        <v>96517.074938510079</v>
      </c>
      <c r="O46" s="257">
        <f t="shared" si="27"/>
        <v>854621.27836541831</v>
      </c>
      <c r="P46" s="257">
        <f t="shared" si="27"/>
        <v>505784.32690065261</v>
      </c>
      <c r="Q46" s="257">
        <f t="shared" si="27"/>
        <v>322027.67986638437</v>
      </c>
      <c r="R46" s="257">
        <f t="shared" si="27"/>
        <v>0</v>
      </c>
      <c r="S46" s="257">
        <f t="shared" si="27"/>
        <v>0</v>
      </c>
      <c r="T46" s="257">
        <f t="shared" si="27"/>
        <v>17076.456375707457</v>
      </c>
      <c r="U46" s="257">
        <f t="shared" si="27"/>
        <v>0</v>
      </c>
      <c r="V46" s="257">
        <f t="shared" si="27"/>
        <v>0</v>
      </c>
      <c r="W46" s="257">
        <f t="shared" si="27"/>
        <v>0</v>
      </c>
      <c r="X46" s="257">
        <f t="shared" si="27"/>
        <v>161037.06851104758</v>
      </c>
      <c r="Y46" s="257">
        <f t="shared" si="27"/>
        <v>175696.17969543149</v>
      </c>
      <c r="Z46" s="257">
        <f t="shared" si="27"/>
        <v>0</v>
      </c>
      <c r="AA46" s="257">
        <f t="shared" si="27"/>
        <v>0</v>
      </c>
      <c r="AB46" s="257">
        <f t="shared" si="27"/>
        <v>0</v>
      </c>
      <c r="AC46" s="257">
        <f t="shared" si="27"/>
        <v>3615.0465593776689</v>
      </c>
      <c r="AD46" s="257">
        <f t="shared" si="27"/>
        <v>0</v>
      </c>
      <c r="AE46" s="257">
        <f t="shared" ref="AE46:BL46" si="28">HLOOKUP(AE$43,$AE$6:$BL$38,9,FALSE)</f>
        <v>32538859.999580264</v>
      </c>
      <c r="AF46" s="257">
        <f t="shared" si="28"/>
        <v>0</v>
      </c>
      <c r="AG46" s="257">
        <f t="shared" si="28"/>
        <v>54299.486801221967</v>
      </c>
      <c r="AH46" s="257">
        <f t="shared" si="28"/>
        <v>6169770.2838051394</v>
      </c>
      <c r="AI46" s="257">
        <f t="shared" si="28"/>
        <v>81938.035236671567</v>
      </c>
      <c r="AJ46" s="257">
        <f t="shared" si="28"/>
        <v>0</v>
      </c>
      <c r="AK46" s="257">
        <f t="shared" si="28"/>
        <v>14644626.935893115</v>
      </c>
      <c r="AL46" s="257">
        <f t="shared" si="28"/>
        <v>0</v>
      </c>
      <c r="AM46" s="257">
        <f t="shared" si="28"/>
        <v>8226171.2239848711</v>
      </c>
      <c r="AN46" s="257">
        <f t="shared" si="28"/>
        <v>52475.186046510935</v>
      </c>
      <c r="AO46" s="257">
        <f t="shared" si="28"/>
        <v>0</v>
      </c>
      <c r="AP46" s="257">
        <f t="shared" si="28"/>
        <v>3413604.8255652166</v>
      </c>
      <c r="AQ46" s="257">
        <f t="shared" si="28"/>
        <v>5777.1266818940639</v>
      </c>
      <c r="AR46" s="257">
        <f t="shared" si="28"/>
        <v>53568.042488723993</v>
      </c>
      <c r="AS46" s="257">
        <f t="shared" si="28"/>
        <v>73154.933543773834</v>
      </c>
      <c r="AT46" s="257">
        <f t="shared" si="28"/>
        <v>1445111.0440083705</v>
      </c>
      <c r="AU46" s="257">
        <f t="shared" si="28"/>
        <v>0</v>
      </c>
      <c r="AV46" s="257">
        <f t="shared" si="28"/>
        <v>4687610.3734415192</v>
      </c>
      <c r="AW46" s="257">
        <f t="shared" si="28"/>
        <v>0</v>
      </c>
      <c r="AX46" s="257">
        <f t="shared" si="28"/>
        <v>0</v>
      </c>
      <c r="AY46" s="257">
        <f t="shared" si="28"/>
        <v>84447.782184842974</v>
      </c>
      <c r="AZ46" s="257">
        <f t="shared" si="28"/>
        <v>26105.44425136974</v>
      </c>
      <c r="BA46" s="257">
        <f t="shared" si="28"/>
        <v>21510.393933898769</v>
      </c>
      <c r="BB46" s="257">
        <f t="shared" si="28"/>
        <v>0</v>
      </c>
      <c r="BC46" s="257">
        <f t="shared" si="28"/>
        <v>209246.75432699639</v>
      </c>
      <c r="BD46" s="257">
        <f t="shared" si="28"/>
        <v>7525.4560870844107</v>
      </c>
      <c r="BE46" s="257">
        <f t="shared" si="28"/>
        <v>27855.969257872552</v>
      </c>
      <c r="BF46" s="257">
        <f t="shared" si="28"/>
        <v>2790253.2907682266</v>
      </c>
      <c r="BG46" s="257">
        <f t="shared" si="28"/>
        <v>0</v>
      </c>
      <c r="BH46" s="257">
        <f t="shared" si="28"/>
        <v>979654.9249361977</v>
      </c>
      <c r="BI46" s="257">
        <f t="shared" si="28"/>
        <v>0</v>
      </c>
      <c r="BJ46" s="257">
        <f t="shared" si="28"/>
        <v>0</v>
      </c>
      <c r="BK46" s="257">
        <f t="shared" si="28"/>
        <v>3710.8129836902954</v>
      </c>
      <c r="BL46" s="257">
        <f t="shared" si="28"/>
        <v>0</v>
      </c>
      <c r="BM46" s="257"/>
      <c r="BN46" s="257"/>
      <c r="BO46" s="258"/>
    </row>
    <row r="47" spans="1:70" s="259" customFormat="1">
      <c r="A47" s="360"/>
      <c r="C47" s="257"/>
      <c r="D47" s="257"/>
      <c r="F47" s="257"/>
      <c r="G47" s="869" t="s">
        <v>11796</v>
      </c>
      <c r="H47" s="869"/>
      <c r="I47" s="257">
        <f t="shared" ref="I47:AD47" si="29">HLOOKUP(I$43,$I$6:$AD$39,10,FALSE)</f>
        <v>19845.157894738019</v>
      </c>
      <c r="J47" s="257">
        <f t="shared" si="29"/>
        <v>292458.18724264577</v>
      </c>
      <c r="K47" s="257">
        <f t="shared" si="29"/>
        <v>0</v>
      </c>
      <c r="L47" s="257">
        <f t="shared" si="29"/>
        <v>776328.6233354006</v>
      </c>
      <c r="M47" s="257">
        <f t="shared" si="29"/>
        <v>5582.901647740975</v>
      </c>
      <c r="N47" s="257">
        <f t="shared" si="29"/>
        <v>1618427.2723228298</v>
      </c>
      <c r="O47" s="257">
        <f t="shared" si="29"/>
        <v>1182016.3038398284</v>
      </c>
      <c r="P47" s="257">
        <f t="shared" si="29"/>
        <v>845901.86125211511</v>
      </c>
      <c r="Q47" s="257">
        <f t="shared" si="29"/>
        <v>73656.179123026086</v>
      </c>
      <c r="R47" s="257">
        <f t="shared" si="29"/>
        <v>804339.66610698565</v>
      </c>
      <c r="S47" s="257">
        <f t="shared" si="29"/>
        <v>0</v>
      </c>
      <c r="T47" s="257">
        <f t="shared" si="29"/>
        <v>674215.02631760365</v>
      </c>
      <c r="U47" s="257">
        <f t="shared" si="29"/>
        <v>339979.69543147204</v>
      </c>
      <c r="V47" s="257">
        <f t="shared" si="29"/>
        <v>364263.95939086284</v>
      </c>
      <c r="W47" s="257">
        <f t="shared" si="29"/>
        <v>0</v>
      </c>
      <c r="X47" s="257">
        <f t="shared" si="29"/>
        <v>202368.86632825719</v>
      </c>
      <c r="Y47" s="257">
        <f t="shared" si="29"/>
        <v>2743.3184100013459</v>
      </c>
      <c r="Z47" s="257">
        <f t="shared" si="29"/>
        <v>269815.60512893007</v>
      </c>
      <c r="AA47" s="257">
        <f t="shared" si="29"/>
        <v>262040.35899032262</v>
      </c>
      <c r="AB47" s="257">
        <f t="shared" si="29"/>
        <v>0</v>
      </c>
      <c r="AC47" s="257">
        <f t="shared" si="29"/>
        <v>101272.81815071296</v>
      </c>
      <c r="AD47" s="257">
        <f t="shared" si="29"/>
        <v>24171.26879241698</v>
      </c>
      <c r="AE47" s="257">
        <f t="shared" ref="AE47:BL47" si="30">HLOOKUP(AE$43,$AE$6:$BL$38,10,FALSE)</f>
        <v>0</v>
      </c>
      <c r="AF47" s="257">
        <f t="shared" si="30"/>
        <v>77281534.451003268</v>
      </c>
      <c r="AG47" s="257">
        <f t="shared" si="30"/>
        <v>42156.222118064761</v>
      </c>
      <c r="AH47" s="257">
        <f t="shared" si="30"/>
        <v>0</v>
      </c>
      <c r="AI47" s="257">
        <f t="shared" si="30"/>
        <v>236067.50098221749</v>
      </c>
      <c r="AJ47" s="257">
        <f t="shared" si="30"/>
        <v>5224501.8898120597</v>
      </c>
      <c r="AK47" s="257">
        <f t="shared" si="30"/>
        <v>1577007.2885804661</v>
      </c>
      <c r="AL47" s="257">
        <f t="shared" si="30"/>
        <v>4120984.7006774172</v>
      </c>
      <c r="AM47" s="257">
        <f t="shared" si="30"/>
        <v>87433.723007306457</v>
      </c>
      <c r="AN47" s="257">
        <f t="shared" si="30"/>
        <v>37994.489156872034</v>
      </c>
      <c r="AO47" s="257">
        <f t="shared" si="30"/>
        <v>19503584.888243262</v>
      </c>
      <c r="AP47" s="257">
        <f t="shared" si="30"/>
        <v>3494121.5234818668</v>
      </c>
      <c r="AQ47" s="257">
        <f t="shared" si="30"/>
        <v>0</v>
      </c>
      <c r="AR47" s="257">
        <f t="shared" si="30"/>
        <v>32290.082188744098</v>
      </c>
      <c r="AS47" s="257">
        <f t="shared" si="30"/>
        <v>12466869.144853368</v>
      </c>
      <c r="AT47" s="257">
        <f t="shared" si="30"/>
        <v>522490.56290808134</v>
      </c>
      <c r="AU47" s="257">
        <f t="shared" si="30"/>
        <v>11327395.853862483</v>
      </c>
      <c r="AV47" s="257">
        <f t="shared" si="30"/>
        <v>0</v>
      </c>
      <c r="AW47" s="257">
        <f t="shared" si="30"/>
        <v>5878.9484074190259</v>
      </c>
      <c r="AX47" s="257">
        <f t="shared" si="30"/>
        <v>9102163.3912062794</v>
      </c>
      <c r="AY47" s="257">
        <f t="shared" si="30"/>
        <v>82421.830852357671</v>
      </c>
      <c r="AZ47" s="257">
        <f t="shared" si="30"/>
        <v>8444380.0580800958</v>
      </c>
      <c r="BA47" s="257">
        <f t="shared" si="30"/>
        <v>3076285.8381726434</v>
      </c>
      <c r="BB47" s="257">
        <f t="shared" si="30"/>
        <v>5118940.9207779597</v>
      </c>
      <c r="BC47" s="257">
        <f t="shared" si="30"/>
        <v>0</v>
      </c>
      <c r="BD47" s="257">
        <f t="shared" si="30"/>
        <v>5935160.8582447339</v>
      </c>
      <c r="BE47" s="257">
        <f t="shared" si="30"/>
        <v>8145.7769398475066</v>
      </c>
      <c r="BF47" s="257">
        <f t="shared" si="30"/>
        <v>102383.96545030037</v>
      </c>
      <c r="BG47" s="257">
        <f t="shared" si="30"/>
        <v>3319048.0721152779</v>
      </c>
      <c r="BH47" s="257">
        <f t="shared" si="30"/>
        <v>1467018.5657984731</v>
      </c>
      <c r="BI47" s="257">
        <f t="shared" si="30"/>
        <v>1918002.580934559</v>
      </c>
      <c r="BJ47" s="257">
        <f t="shared" si="30"/>
        <v>1607969.4686047297</v>
      </c>
      <c r="BK47" s="257">
        <f t="shared" si="30"/>
        <v>1982.5690922839567</v>
      </c>
      <c r="BL47" s="257">
        <f t="shared" si="30"/>
        <v>15756.119872006064</v>
      </c>
      <c r="BM47" s="257"/>
      <c r="BN47" s="257"/>
      <c r="BO47" s="258"/>
    </row>
    <row r="48" spans="1:70" s="259" customFormat="1">
      <c r="A48" s="360"/>
      <c r="C48" s="257"/>
      <c r="D48" s="257"/>
      <c r="F48" s="257"/>
      <c r="G48" s="869" t="s">
        <v>12899</v>
      </c>
      <c r="H48" s="869"/>
      <c r="I48" s="257">
        <f t="shared" ref="I48:AD48" si="31">HLOOKUP(I$43,$I$6:$AD$39,27,FALSE)</f>
        <v>0</v>
      </c>
      <c r="J48" s="257">
        <f t="shared" si="31"/>
        <v>0</v>
      </c>
      <c r="K48" s="257">
        <f t="shared" si="31"/>
        <v>0</v>
      </c>
      <c r="L48" s="257">
        <f t="shared" si="31"/>
        <v>0</v>
      </c>
      <c r="M48" s="257">
        <f t="shared" si="31"/>
        <v>0</v>
      </c>
      <c r="N48" s="257">
        <f t="shared" si="31"/>
        <v>0</v>
      </c>
      <c r="O48" s="257">
        <f t="shared" si="31"/>
        <v>0</v>
      </c>
      <c r="P48" s="257">
        <f t="shared" si="31"/>
        <v>0</v>
      </c>
      <c r="Q48" s="257">
        <f t="shared" si="31"/>
        <v>0</v>
      </c>
      <c r="R48" s="257">
        <f t="shared" si="31"/>
        <v>0</v>
      </c>
      <c r="S48" s="257">
        <f t="shared" si="31"/>
        <v>0</v>
      </c>
      <c r="T48" s="257">
        <f t="shared" si="31"/>
        <v>0</v>
      </c>
      <c r="U48" s="257">
        <f t="shared" si="31"/>
        <v>0</v>
      </c>
      <c r="V48" s="257">
        <f t="shared" si="31"/>
        <v>0</v>
      </c>
      <c r="W48" s="257">
        <f t="shared" si="31"/>
        <v>0</v>
      </c>
      <c r="X48" s="257">
        <f t="shared" si="31"/>
        <v>0</v>
      </c>
      <c r="Y48" s="257">
        <f t="shared" si="31"/>
        <v>0</v>
      </c>
      <c r="Z48" s="257">
        <f t="shared" si="31"/>
        <v>0</v>
      </c>
      <c r="AA48" s="257">
        <f t="shared" si="31"/>
        <v>0</v>
      </c>
      <c r="AB48" s="257">
        <f t="shared" si="31"/>
        <v>0</v>
      </c>
      <c r="AC48" s="257">
        <f t="shared" si="31"/>
        <v>0</v>
      </c>
      <c r="AD48" s="257">
        <f t="shared" si="31"/>
        <v>0</v>
      </c>
      <c r="AE48" s="257">
        <f t="shared" ref="AE48:BL48" si="32">HLOOKUP(AE$43,$AE$6:$BL$38,27,FALSE)</f>
        <v>0</v>
      </c>
      <c r="AF48" s="257">
        <f t="shared" si="32"/>
        <v>0</v>
      </c>
      <c r="AG48" s="257">
        <f t="shared" si="32"/>
        <v>0</v>
      </c>
      <c r="AH48" s="257">
        <f t="shared" si="32"/>
        <v>0</v>
      </c>
      <c r="AI48" s="257">
        <f t="shared" si="32"/>
        <v>0</v>
      </c>
      <c r="AJ48" s="257">
        <f t="shared" si="32"/>
        <v>0</v>
      </c>
      <c r="AK48" s="257">
        <f t="shared" si="32"/>
        <v>0</v>
      </c>
      <c r="AL48" s="257">
        <f t="shared" si="32"/>
        <v>0</v>
      </c>
      <c r="AM48" s="257">
        <f t="shared" si="32"/>
        <v>0</v>
      </c>
      <c r="AN48" s="257">
        <f t="shared" si="32"/>
        <v>0</v>
      </c>
      <c r="AO48" s="257">
        <f t="shared" si="32"/>
        <v>0</v>
      </c>
      <c r="AP48" s="257">
        <f t="shared" si="32"/>
        <v>0</v>
      </c>
      <c r="AQ48" s="257">
        <f t="shared" si="32"/>
        <v>0</v>
      </c>
      <c r="AR48" s="257">
        <f t="shared" si="32"/>
        <v>0</v>
      </c>
      <c r="AS48" s="257">
        <f t="shared" si="32"/>
        <v>0</v>
      </c>
      <c r="AT48" s="257">
        <f t="shared" si="32"/>
        <v>0</v>
      </c>
      <c r="AU48" s="257">
        <f t="shared" si="32"/>
        <v>0</v>
      </c>
      <c r="AV48" s="257">
        <f t="shared" si="32"/>
        <v>0</v>
      </c>
      <c r="AW48" s="257">
        <f t="shared" si="32"/>
        <v>0</v>
      </c>
      <c r="AX48" s="257">
        <f t="shared" si="32"/>
        <v>0</v>
      </c>
      <c r="AY48" s="257">
        <f t="shared" si="32"/>
        <v>0</v>
      </c>
      <c r="AZ48" s="257">
        <f t="shared" si="32"/>
        <v>0</v>
      </c>
      <c r="BA48" s="257">
        <f t="shared" si="32"/>
        <v>0</v>
      </c>
      <c r="BB48" s="257">
        <f t="shared" si="32"/>
        <v>0</v>
      </c>
      <c r="BC48" s="257">
        <f t="shared" si="32"/>
        <v>0</v>
      </c>
      <c r="BD48" s="257">
        <f t="shared" si="32"/>
        <v>0</v>
      </c>
      <c r="BE48" s="257">
        <f t="shared" si="32"/>
        <v>0</v>
      </c>
      <c r="BF48" s="257">
        <f t="shared" si="32"/>
        <v>0</v>
      </c>
      <c r="BG48" s="257">
        <f t="shared" si="32"/>
        <v>0</v>
      </c>
      <c r="BH48" s="257">
        <f t="shared" si="32"/>
        <v>0</v>
      </c>
      <c r="BI48" s="257">
        <f t="shared" si="32"/>
        <v>0</v>
      </c>
      <c r="BJ48" s="257">
        <f t="shared" si="32"/>
        <v>0</v>
      </c>
      <c r="BK48" s="257">
        <f t="shared" si="32"/>
        <v>0</v>
      </c>
      <c r="BL48" s="257">
        <f t="shared" si="32"/>
        <v>0</v>
      </c>
      <c r="BM48" s="257"/>
      <c r="BN48" s="257"/>
      <c r="BO48" s="258"/>
    </row>
    <row r="49" spans="1:67" s="259" customFormat="1">
      <c r="A49" s="360"/>
      <c r="C49" s="257"/>
      <c r="D49" s="257"/>
      <c r="F49" s="257"/>
      <c r="G49" s="869" t="s">
        <v>12898</v>
      </c>
      <c r="H49" s="869"/>
      <c r="I49" s="257">
        <f t="shared" ref="I49:AD49" si="33">HLOOKUP(I$43,$I$6:$AD$39,29,FALSE)</f>
        <v>0</v>
      </c>
      <c r="J49" s="257">
        <f t="shared" si="33"/>
        <v>0</v>
      </c>
      <c r="K49" s="257">
        <f t="shared" si="33"/>
        <v>0</v>
      </c>
      <c r="L49" s="257">
        <f t="shared" si="33"/>
        <v>0</v>
      </c>
      <c r="M49" s="257">
        <f t="shared" si="33"/>
        <v>0</v>
      </c>
      <c r="N49" s="257">
        <f t="shared" si="33"/>
        <v>0</v>
      </c>
      <c r="O49" s="257">
        <f t="shared" si="33"/>
        <v>0</v>
      </c>
      <c r="P49" s="257">
        <f t="shared" si="33"/>
        <v>0</v>
      </c>
      <c r="Q49" s="257">
        <f t="shared" si="33"/>
        <v>0</v>
      </c>
      <c r="R49" s="257">
        <f t="shared" si="33"/>
        <v>0</v>
      </c>
      <c r="S49" s="257">
        <f t="shared" si="33"/>
        <v>0</v>
      </c>
      <c r="T49" s="257">
        <f t="shared" si="33"/>
        <v>0</v>
      </c>
      <c r="U49" s="257">
        <f t="shared" si="33"/>
        <v>0</v>
      </c>
      <c r="V49" s="257">
        <f t="shared" si="33"/>
        <v>0</v>
      </c>
      <c r="W49" s="257">
        <f t="shared" si="33"/>
        <v>0</v>
      </c>
      <c r="X49" s="257">
        <f t="shared" si="33"/>
        <v>0</v>
      </c>
      <c r="Y49" s="257">
        <f t="shared" si="33"/>
        <v>0</v>
      </c>
      <c r="Z49" s="257">
        <f t="shared" si="33"/>
        <v>0</v>
      </c>
      <c r="AA49" s="257">
        <f t="shared" si="33"/>
        <v>0</v>
      </c>
      <c r="AB49" s="257">
        <f t="shared" si="33"/>
        <v>0</v>
      </c>
      <c r="AC49" s="257">
        <f t="shared" si="33"/>
        <v>0</v>
      </c>
      <c r="AD49" s="257">
        <f t="shared" si="33"/>
        <v>0</v>
      </c>
      <c r="AE49" s="257">
        <f t="shared" ref="AE49:BL49" si="34">HLOOKUP(AE$43,$AE$6:$BL$39,29,FALSE)</f>
        <v>0</v>
      </c>
      <c r="AF49" s="257">
        <f t="shared" si="34"/>
        <v>0</v>
      </c>
      <c r="AG49" s="257">
        <f t="shared" si="34"/>
        <v>0</v>
      </c>
      <c r="AH49" s="257">
        <f t="shared" si="34"/>
        <v>0</v>
      </c>
      <c r="AI49" s="257">
        <f t="shared" si="34"/>
        <v>0</v>
      </c>
      <c r="AJ49" s="257">
        <f t="shared" si="34"/>
        <v>0</v>
      </c>
      <c r="AK49" s="257">
        <f t="shared" si="34"/>
        <v>0</v>
      </c>
      <c r="AL49" s="257">
        <f t="shared" si="34"/>
        <v>0</v>
      </c>
      <c r="AM49" s="257">
        <f t="shared" si="34"/>
        <v>0</v>
      </c>
      <c r="AN49" s="257">
        <f t="shared" si="34"/>
        <v>0</v>
      </c>
      <c r="AO49" s="257">
        <f t="shared" si="34"/>
        <v>0</v>
      </c>
      <c r="AP49" s="257">
        <f t="shared" si="34"/>
        <v>0</v>
      </c>
      <c r="AQ49" s="257">
        <f t="shared" si="34"/>
        <v>0</v>
      </c>
      <c r="AR49" s="257">
        <f t="shared" si="34"/>
        <v>0</v>
      </c>
      <c r="AS49" s="257">
        <f t="shared" si="34"/>
        <v>0</v>
      </c>
      <c r="AT49" s="257">
        <f t="shared" si="34"/>
        <v>0</v>
      </c>
      <c r="AU49" s="257">
        <f t="shared" si="34"/>
        <v>0</v>
      </c>
      <c r="AV49" s="257">
        <f t="shared" si="34"/>
        <v>0</v>
      </c>
      <c r="AW49" s="257">
        <f t="shared" si="34"/>
        <v>0</v>
      </c>
      <c r="AX49" s="257">
        <f t="shared" si="34"/>
        <v>0</v>
      </c>
      <c r="AY49" s="257">
        <f t="shared" si="34"/>
        <v>0</v>
      </c>
      <c r="AZ49" s="257">
        <f t="shared" si="34"/>
        <v>0</v>
      </c>
      <c r="BA49" s="257">
        <f t="shared" si="34"/>
        <v>0</v>
      </c>
      <c r="BB49" s="257">
        <f t="shared" si="34"/>
        <v>0</v>
      </c>
      <c r="BC49" s="257">
        <f t="shared" si="34"/>
        <v>0</v>
      </c>
      <c r="BD49" s="257">
        <f t="shared" si="34"/>
        <v>0</v>
      </c>
      <c r="BE49" s="257">
        <f t="shared" si="34"/>
        <v>0</v>
      </c>
      <c r="BF49" s="257">
        <f t="shared" si="34"/>
        <v>0</v>
      </c>
      <c r="BG49" s="257">
        <f t="shared" si="34"/>
        <v>0</v>
      </c>
      <c r="BH49" s="257">
        <f t="shared" si="34"/>
        <v>0</v>
      </c>
      <c r="BI49" s="257">
        <f t="shared" si="34"/>
        <v>0</v>
      </c>
      <c r="BJ49" s="257">
        <f t="shared" si="34"/>
        <v>0</v>
      </c>
      <c r="BK49" s="257">
        <f t="shared" si="34"/>
        <v>0</v>
      </c>
      <c r="BL49" s="257">
        <f t="shared" si="34"/>
        <v>0</v>
      </c>
      <c r="BM49" s="257"/>
      <c r="BN49" s="257"/>
      <c r="BO49" s="258"/>
    </row>
  </sheetData>
  <mergeCells count="11">
    <mergeCell ref="B27:B39"/>
    <mergeCell ref="B8:B25"/>
    <mergeCell ref="AE5:BL5"/>
    <mergeCell ref="G48:H48"/>
    <mergeCell ref="G49:H49"/>
    <mergeCell ref="I5:AD5"/>
    <mergeCell ref="F7:H7"/>
    <mergeCell ref="G44:H44"/>
    <mergeCell ref="G45:H45"/>
    <mergeCell ref="G46:H46"/>
    <mergeCell ref="G47:H47"/>
  </mergeCells>
  <conditionalFormatting sqref="I28:BL28">
    <cfRule type="top10" priority="1" rank="1"/>
  </conditionalFormatting>
  <pageMargins left="0.7" right="0.7" top="0.78740157499999996" bottom="0.78740157499999996"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389A4-A3A6-461D-97F2-5598F25A9094}">
  <sheetPr>
    <tabColor theme="4" tint="0.59999389629810485"/>
  </sheetPr>
  <dimension ref="A1:GW51"/>
  <sheetViews>
    <sheetView showGridLines="0" zoomScale="80" zoomScaleNormal="80" workbookViewId="0">
      <pane xSplit="4" ySplit="7" topLeftCell="E8" activePane="bottomRight" state="frozen"/>
      <selection activeCell="AH46" sqref="AH46"/>
      <selection pane="topRight" activeCell="AH46" sqref="AH46"/>
      <selection pane="bottomLeft" activeCell="AH46" sqref="AH46"/>
      <selection pane="bottomRight" activeCell="D45" sqref="D45"/>
    </sheetView>
  </sheetViews>
  <sheetFormatPr baseColWidth="10" defaultRowHeight="14.5"/>
  <cols>
    <col min="1" max="1" width="3.54296875" style="355" customWidth="1"/>
    <col min="2" max="2" width="11.54296875" style="2" customWidth="1"/>
    <col min="3" max="3" width="31.453125" style="2" customWidth="1"/>
    <col min="4" max="4" width="39.36328125" style="2" bestFit="1" customWidth="1"/>
    <col min="5" max="5" width="61.36328125" style="13" bestFit="1" customWidth="1"/>
    <col min="6" max="6" width="21.90625" style="13" customWidth="1"/>
    <col min="7" max="7" width="17" style="2" bestFit="1" customWidth="1"/>
    <col min="8" max="8" width="17.90625" style="2" customWidth="1"/>
    <col min="9" max="9" width="20.08984375" style="2" bestFit="1" customWidth="1"/>
    <col min="10" max="10" width="17.90625" style="2" customWidth="1"/>
    <col min="11" max="12" width="17.90625" style="147" customWidth="1"/>
    <col min="13" max="13" width="17.90625" style="180" customWidth="1"/>
    <col min="14" max="20" width="17.90625" style="147" customWidth="1"/>
    <col min="21" max="21" width="17.90625" style="180" customWidth="1"/>
    <col min="22" max="24" width="17.90625" style="147" customWidth="1"/>
    <col min="25" max="25" width="17.90625" style="180" customWidth="1"/>
    <col min="26" max="26" width="17.90625" style="147" customWidth="1"/>
    <col min="27" max="27" width="29.54296875" style="13" bestFit="1" customWidth="1"/>
    <col min="28" max="28" width="32.453125" style="13" customWidth="1"/>
    <col min="29" max="29" width="17.90625" style="2" customWidth="1"/>
    <col min="30" max="30" width="25.6328125" style="13" bestFit="1" customWidth="1"/>
    <col min="31" max="31" width="17.90625" style="2" customWidth="1"/>
    <col min="32" max="32" width="29.81640625" style="2" customWidth="1"/>
    <col min="33" max="33" width="17.90625" style="2" customWidth="1"/>
    <col min="34" max="34" width="17.90625" style="147" customWidth="1"/>
    <col min="35" max="35" width="17.90625" style="2" customWidth="1"/>
    <col min="36" max="39" width="17.90625" style="147" customWidth="1"/>
    <col min="40" max="40" width="17.90625" style="2" customWidth="1"/>
    <col min="41" max="41" width="17.90625" style="147" customWidth="1"/>
    <col min="42" max="42" width="17.90625" style="2" customWidth="1"/>
    <col min="43" max="47" width="17.90625" style="147" customWidth="1"/>
    <col min="48" max="48" width="17.90625" style="2" customWidth="1"/>
    <col min="49" max="50" width="17.90625" style="147" customWidth="1"/>
    <col min="51" max="51" width="17.90625" style="2" customWidth="1"/>
    <col min="52" max="53" width="17.90625" style="147" customWidth="1"/>
    <col min="54" max="54" width="17.90625" style="180" customWidth="1"/>
    <col min="55" max="55" width="17.90625" style="2" customWidth="1"/>
    <col min="56" max="56" width="17.90625" style="147" customWidth="1"/>
    <col min="57" max="57" width="17.90625" style="2" customWidth="1"/>
    <col min="58" max="59" width="17.90625" style="147" customWidth="1"/>
    <col min="60" max="61" width="17.90625" style="180" customWidth="1"/>
    <col min="62" max="62" width="17.90625" customWidth="1"/>
    <col min="63" max="64" width="17.90625" style="180" customWidth="1"/>
    <col min="65" max="65" width="23" style="180" customWidth="1"/>
    <col min="66" max="70" width="17.90625" style="180" customWidth="1"/>
    <col min="71" max="71" width="11.6328125" bestFit="1" customWidth="1"/>
    <col min="72" max="72" width="31.453125" customWidth="1"/>
    <col min="73" max="73" width="21" bestFit="1" customWidth="1"/>
    <col min="74" max="74" width="15.7265625" style="2" bestFit="1" customWidth="1"/>
    <col min="75" max="75" width="16.26953125" style="2" bestFit="1" customWidth="1"/>
    <col min="76" max="125" width="10.90625" style="2"/>
    <col min="126" max="126" width="15.08984375" style="2" bestFit="1" customWidth="1"/>
    <col min="127" max="127" width="14.26953125" style="3" bestFit="1" customWidth="1"/>
    <col min="128" max="128" width="15.90625" style="3" bestFit="1" customWidth="1"/>
    <col min="129" max="130" width="13.1796875" style="2" bestFit="1" customWidth="1"/>
    <col min="131" max="16384" width="10.90625" style="2"/>
  </cols>
  <sheetData>
    <row r="1" spans="1:128" s="355" customFormat="1">
      <c r="E1" s="371"/>
      <c r="F1" s="371"/>
      <c r="AA1" s="371"/>
      <c r="AB1" s="371"/>
      <c r="AD1" s="371"/>
      <c r="BJ1" s="356"/>
      <c r="BS1" s="356"/>
      <c r="BT1" s="356"/>
      <c r="BU1" s="356"/>
      <c r="DW1" s="372"/>
      <c r="DX1" s="372"/>
    </row>
    <row r="2" spans="1:128" s="180" customFormat="1">
      <c r="A2" s="355"/>
      <c r="E2" s="13"/>
      <c r="F2" s="13"/>
      <c r="AA2" s="13"/>
      <c r="AB2" s="13"/>
      <c r="AD2" s="13"/>
      <c r="BJ2" s="286"/>
      <c r="BS2" s="286"/>
      <c r="BT2" s="286"/>
      <c r="BU2" s="286"/>
      <c r="DW2" s="3"/>
      <c r="DX2" s="3"/>
    </row>
    <row r="3" spans="1:128" s="180" customFormat="1" ht="15.5">
      <c r="A3" s="355"/>
      <c r="B3" s="355"/>
      <c r="C3" s="376" t="s">
        <v>11796</v>
      </c>
      <c r="E3" s="13"/>
      <c r="F3" s="13"/>
      <c r="AA3" s="13"/>
      <c r="AB3" s="13"/>
      <c r="AD3" s="13"/>
      <c r="BJ3" s="286"/>
      <c r="BS3" s="286"/>
      <c r="BT3" s="286"/>
      <c r="BU3" s="286"/>
      <c r="DW3" s="3"/>
      <c r="DX3" s="3"/>
    </row>
    <row r="4" spans="1:128" s="180" customFormat="1">
      <c r="A4" s="355"/>
      <c r="E4" s="13"/>
      <c r="F4" s="13"/>
      <c r="AA4" s="13"/>
      <c r="AB4" s="13"/>
      <c r="AD4" s="13"/>
      <c r="BJ4" s="286"/>
      <c r="BS4" s="286"/>
      <c r="BT4" s="286"/>
      <c r="BU4" s="286"/>
      <c r="DW4" s="3"/>
      <c r="DX4" s="3"/>
    </row>
    <row r="5" spans="1:128" customFormat="1">
      <c r="A5" s="356"/>
      <c r="B5" s="3"/>
      <c r="C5" s="2"/>
      <c r="D5" s="186" t="s">
        <v>558</v>
      </c>
      <c r="E5" s="870" t="s">
        <v>12964</v>
      </c>
      <c r="F5" s="870"/>
      <c r="G5" s="870"/>
      <c r="H5" s="870"/>
      <c r="I5" s="870"/>
      <c r="J5" s="870"/>
      <c r="K5" s="870"/>
      <c r="L5" s="870"/>
      <c r="M5" s="870"/>
      <c r="N5" s="870"/>
      <c r="O5" s="870"/>
      <c r="P5" s="870"/>
      <c r="Q5" s="870"/>
      <c r="R5" s="870"/>
      <c r="S5" s="870"/>
      <c r="T5" s="870"/>
      <c r="U5" s="870"/>
      <c r="V5" s="870"/>
      <c r="W5" s="870"/>
      <c r="X5" s="870"/>
      <c r="Y5" s="870"/>
      <c r="Z5" s="870"/>
      <c r="AA5" s="867" t="s">
        <v>12967</v>
      </c>
      <c r="AB5" s="868"/>
      <c r="AC5" s="868"/>
      <c r="AD5" s="868"/>
      <c r="AE5" s="868"/>
      <c r="AF5" s="868"/>
      <c r="AG5" s="868"/>
      <c r="AH5" s="868"/>
      <c r="AI5" s="868"/>
      <c r="AJ5" s="868"/>
      <c r="AK5" s="868"/>
      <c r="AL5" s="868"/>
      <c r="AM5" s="868"/>
      <c r="AN5" s="868"/>
      <c r="AO5" s="868"/>
      <c r="AP5" s="868"/>
      <c r="AQ5" s="868"/>
      <c r="AR5" s="868"/>
      <c r="AS5" s="868"/>
      <c r="AT5" s="868"/>
      <c r="AU5" s="868"/>
      <c r="AV5" s="868"/>
      <c r="AW5" s="868"/>
      <c r="AX5" s="868"/>
      <c r="AY5" s="868"/>
      <c r="AZ5" s="868"/>
      <c r="BA5" s="868"/>
      <c r="BB5" s="868"/>
      <c r="BC5" s="868"/>
      <c r="BD5" s="868"/>
      <c r="BE5" s="868"/>
      <c r="BF5" s="868"/>
      <c r="BG5" s="868"/>
      <c r="BH5" s="868"/>
      <c r="BI5" s="180"/>
      <c r="BK5" s="180"/>
      <c r="BL5" s="180"/>
      <c r="BM5" s="180"/>
      <c r="BN5" s="180"/>
      <c r="BO5" s="180"/>
      <c r="BP5" s="180"/>
      <c r="BQ5" s="180"/>
      <c r="BR5" s="180"/>
      <c r="BV5" s="2"/>
      <c r="DW5" s="42"/>
      <c r="DX5" s="42"/>
    </row>
    <row r="6" spans="1:128" customFormat="1">
      <c r="A6" s="356"/>
      <c r="B6" s="3"/>
      <c r="C6" s="2"/>
      <c r="D6" s="2"/>
      <c r="E6" s="13"/>
      <c r="F6" s="13"/>
      <c r="G6" s="2"/>
      <c r="H6" s="2"/>
      <c r="I6" s="2"/>
      <c r="J6" s="2"/>
      <c r="K6" s="147"/>
      <c r="L6" s="147"/>
      <c r="M6" s="180"/>
      <c r="N6" s="147"/>
      <c r="O6" s="147"/>
      <c r="P6" s="147"/>
      <c r="Q6" s="147"/>
      <c r="R6" s="147"/>
      <c r="S6" s="147"/>
      <c r="T6" s="147"/>
      <c r="U6" s="180"/>
      <c r="V6" s="147"/>
      <c r="W6" s="147"/>
      <c r="X6" s="147"/>
      <c r="Y6" s="180"/>
      <c r="Z6" s="147"/>
      <c r="AA6" s="291"/>
      <c r="AB6" s="13"/>
      <c r="AC6" s="2"/>
      <c r="AD6" s="13"/>
      <c r="AE6" s="2"/>
      <c r="AF6" s="2"/>
      <c r="AG6" s="2"/>
      <c r="AH6" s="147"/>
      <c r="AI6" s="2"/>
      <c r="AJ6" s="147"/>
      <c r="AK6" s="147"/>
      <c r="AL6" s="147"/>
      <c r="AM6" s="147"/>
      <c r="AN6" s="2"/>
      <c r="AO6" s="147"/>
      <c r="AP6" s="2"/>
      <c r="AQ6" s="147"/>
      <c r="AR6" s="147"/>
      <c r="AS6" s="147"/>
      <c r="AT6" s="147"/>
      <c r="AU6" s="147"/>
      <c r="AV6" s="2"/>
      <c r="AW6" s="147"/>
      <c r="AX6" s="147"/>
      <c r="AY6" s="2"/>
      <c r="AZ6" s="147"/>
      <c r="BA6" s="147"/>
      <c r="BB6" s="180"/>
      <c r="BC6" s="2"/>
      <c r="BD6" s="147"/>
      <c r="BE6" s="2"/>
      <c r="BF6" s="147"/>
      <c r="BG6" s="147"/>
      <c r="BH6" s="180"/>
      <c r="BI6" s="180"/>
      <c r="BK6" s="180"/>
      <c r="BL6" s="180"/>
      <c r="BM6" s="180"/>
      <c r="BN6" s="180"/>
      <c r="BO6" s="180"/>
      <c r="BP6" s="180"/>
      <c r="BQ6" s="180"/>
      <c r="BR6" s="180"/>
      <c r="BV6" s="2"/>
      <c r="DW6" s="42"/>
      <c r="DX6" s="42"/>
    </row>
    <row r="7" spans="1:128" customFormat="1">
      <c r="A7" s="356"/>
      <c r="B7" s="2"/>
      <c r="C7" s="3" t="s">
        <v>3</v>
      </c>
      <c r="D7" s="2"/>
      <c r="E7" s="173" t="str">
        <f>'3.1 Emission data'!E7</f>
        <v>Microsoft</v>
      </c>
      <c r="F7" s="15" t="str">
        <f>'3.1 Emission data'!F7</f>
        <v>Alphabet</v>
      </c>
      <c r="G7" s="15" t="str">
        <f>'3.1 Emission data'!G7</f>
        <v>IBM</v>
      </c>
      <c r="H7" s="15" t="str">
        <f>'3.1 Emission data'!H7</f>
        <v>Oracle</v>
      </c>
      <c r="I7" s="15" t="str">
        <f>'3.1 Emission data'!I7</f>
        <v>SAP</v>
      </c>
      <c r="J7" s="15" t="str">
        <f>'3.1 Emission data'!J7</f>
        <v>Accenture</v>
      </c>
      <c r="K7" s="173" t="str">
        <f>'3.1 Emission data'!K7</f>
        <v>Tata Consultancy Services</v>
      </c>
      <c r="L7" s="15" t="str">
        <f>'3.1 Emission data'!L7</f>
        <v>Salesforce.com</v>
      </c>
      <c r="M7" s="15" t="str">
        <f>'3.1 Emission data'!M7</f>
        <v>Adobe</v>
      </c>
      <c r="N7" s="15" t="str">
        <f>'3.1 Emission data'!N7</f>
        <v>VMware</v>
      </c>
      <c r="O7" s="15" t="str">
        <f>'3.1 Emission data'!O7</f>
        <v>Infosys</v>
      </c>
      <c r="P7" s="15" t="str">
        <f>'3.1 Emission data'!P7</f>
        <v>Capgemini</v>
      </c>
      <c r="Q7" s="15" t="str">
        <f>'3.1 Emission data'!Q7</f>
        <v>ATOS</v>
      </c>
      <c r="R7" s="15" t="str">
        <f>'3.1 Emission data'!R7</f>
        <v>Intuit</v>
      </c>
      <c r="S7" s="15" t="str">
        <f>'3.1 Emission data'!S7</f>
        <v>Wipro</v>
      </c>
      <c r="T7" s="15" t="str">
        <f>'3.1 Emission data'!T7</f>
        <v>HCL Technologies</v>
      </c>
      <c r="U7" s="15" t="str">
        <f>'3.1 Emission data'!U7</f>
        <v>Synopsys</v>
      </c>
      <c r="V7" s="15" t="str">
        <f>'3.1 Emission data'!V7</f>
        <v>Tech Mahindra</v>
      </c>
      <c r="W7" s="15" t="str">
        <f>'3.1 Emission data'!W7</f>
        <v>ServiceNow</v>
      </c>
      <c r="X7" s="15" t="str">
        <f>'3.1 Emission data'!X7</f>
        <v>Autodesk</v>
      </c>
      <c r="Y7" s="15" t="str">
        <f>'3.1 Emission data'!Y7</f>
        <v>Shopify</v>
      </c>
      <c r="Z7" s="15" t="str">
        <f>'3.1 Emission data'!Z7</f>
        <v>Nomura Research Institute</v>
      </c>
      <c r="AA7" s="292" t="str">
        <f>'3.1 Emission data'!AA7</f>
        <v>Apple</v>
      </c>
      <c r="AB7" s="22" t="str">
        <f>'3.1 Emission data'!AB7</f>
        <v>Samsung Electronics</v>
      </c>
      <c r="AC7" s="15" t="str">
        <f>'3.1 Emission data'!AC7</f>
        <v>Cisco Systems</v>
      </c>
      <c r="AD7" s="15" t="str">
        <f>'3.1 Emission data'!AD7</f>
        <v>Hon Hai Precision</v>
      </c>
      <c r="AE7" s="15" t="str">
        <f>'3.1 Emission data'!AE7</f>
        <v>HP</v>
      </c>
      <c r="AF7" s="15" t="str">
        <f>'3.1 Emission data'!AF7</f>
        <v>Dell Technologies</v>
      </c>
      <c r="AG7" s="15" t="str">
        <f>'3.1 Emission data'!AG7</f>
        <v>Hewlett Packard Enterprise</v>
      </c>
      <c r="AH7" s="15" t="str">
        <f>'3.1 Emission data'!AH7</f>
        <v>TE Connectivity</v>
      </c>
      <c r="AI7" s="153" t="str">
        <f>'3.1 Emission data'!AI7</f>
        <v>Fujitsu</v>
      </c>
      <c r="AJ7" s="153" t="str">
        <f>'3.1 Emission data'!AJ7</f>
        <v>Murata Manufacturing</v>
      </c>
      <c r="AK7" s="153" t="str">
        <f>'3.1 Emission data'!AK7</f>
        <v>Corning</v>
      </c>
      <c r="AL7" s="153" t="str">
        <f>'3.1 Emission data'!AL7</f>
        <v>Western Digital</v>
      </c>
      <c r="AM7" s="153" t="str">
        <f>'3.1 Emission data'!AM7</f>
        <v>BOE Technology Group</v>
      </c>
      <c r="AN7" s="15" t="str">
        <f>'3.1 Emission data'!AN7</f>
        <v>Nokia</v>
      </c>
      <c r="AO7" s="15" t="str">
        <f>'3.1 Emission data'!AO7</f>
        <v>Kyocera</v>
      </c>
      <c r="AP7" s="15" t="str">
        <f>'3.1 Emission data'!AP7</f>
        <v>Lenovo Group</v>
      </c>
      <c r="AQ7" s="15" t="str">
        <f>'3.1 Emission data'!AQ7</f>
        <v>Ericsson</v>
      </c>
      <c r="AR7" s="15" t="str">
        <f>'3.1 Emission data'!AR7</f>
        <v>Amphenol</v>
      </c>
      <c r="AS7" s="15" t="str">
        <f>'3.1 Emission data'!AS7</f>
        <v>Seagate Technology</v>
      </c>
      <c r="AT7" s="15" t="str">
        <f>'3.1 Emission data'!AT7</f>
        <v>TDK</v>
      </c>
      <c r="AU7" s="15" t="str">
        <f>'3.1 Emission data'!AU7</f>
        <v>Samsung SDI</v>
      </c>
      <c r="AV7" s="15" t="str">
        <f>'3.1 Emission data'!AV7</f>
        <v>NEC</v>
      </c>
      <c r="AW7" s="15" t="str">
        <f>'3.1 Emission data'!AW7</f>
        <v>NetApp</v>
      </c>
      <c r="AX7" s="15" t="str">
        <f>'3.1 Emission data'!AX7</f>
        <v>Hoya</v>
      </c>
      <c r="AY7" s="15" t="str">
        <f>'3.1 Emission data'!AY7</f>
        <v>Pegatron</v>
      </c>
      <c r="AZ7" s="15" t="str">
        <f>'3.1 Emission data'!AZ7</f>
        <v>Delta Electronics</v>
      </c>
      <c r="BA7" s="15" t="str">
        <f>'3.1 Emission data'!BA7</f>
        <v>OMRON</v>
      </c>
      <c r="BB7" s="15" t="str">
        <f>'3.1 Emission data'!BB7</f>
        <v>Flex</v>
      </c>
      <c r="BC7" s="15" t="str">
        <f>'3.1 Emission data'!BC7</f>
        <v>Compal Electronics</v>
      </c>
      <c r="BD7" s="15" t="str">
        <f>'3.1 Emission data'!BD7</f>
        <v>Jabil Circuit</v>
      </c>
      <c r="BE7" s="15" t="str">
        <f>'3.1 Emission data'!BE7</f>
        <v>Wistron</v>
      </c>
      <c r="BF7" s="15" t="str">
        <f>'3.1 Emission data'!BF7</f>
        <v>Olympus</v>
      </c>
      <c r="BG7" s="15" t="str">
        <f>'3.1 Emission data'!BG7</f>
        <v>Arista Networks</v>
      </c>
      <c r="BH7" s="15" t="str">
        <f>'3.1 Emission data'!BH7</f>
        <v>Keysight Technologies</v>
      </c>
      <c r="BI7" s="15"/>
      <c r="BK7" s="15"/>
      <c r="BL7" s="15"/>
      <c r="BM7" s="15"/>
      <c r="BN7" s="15"/>
      <c r="BO7" s="15"/>
      <c r="BP7" s="15"/>
      <c r="BQ7" s="15"/>
      <c r="BR7" s="15"/>
      <c r="BV7" s="2"/>
      <c r="DW7" s="42"/>
      <c r="DX7" s="42"/>
    </row>
    <row r="8" spans="1:128" s="4" customFormat="1" ht="14" customHeight="1">
      <c r="A8" s="370"/>
      <c r="C8" s="28" t="s">
        <v>12904</v>
      </c>
      <c r="E8" s="27" t="str">
        <f>'3.1 Emission data'!E8</f>
        <v>July 1 2017</v>
      </c>
      <c r="F8" s="27" t="str">
        <f>'3.1 Emission data'!F8</f>
        <v>January 1 2018</v>
      </c>
      <c r="G8" s="27" t="str">
        <f>'3.1 Emission data'!G8</f>
        <v>January 1 2018</v>
      </c>
      <c r="H8" s="30" t="str">
        <f>'3.1 Emission data'!H8</f>
        <v>January 1 2018</v>
      </c>
      <c r="I8" s="30" t="str">
        <f>'3.1 Emission data'!I8</f>
        <v>January 1 2018</v>
      </c>
      <c r="J8" s="30" t="str">
        <f>'3.1 Emission data'!J8</f>
        <v>September 1 2017</v>
      </c>
      <c r="K8" s="30" t="str">
        <f>'3.1 Emission data'!K8</f>
        <v>April 1 2018</v>
      </c>
      <c r="L8" s="30" t="str">
        <f>'3.1 Emission data'!L8</f>
        <v>February 1 2018</v>
      </c>
      <c r="M8" s="30" t="str">
        <f>'3.1 Emission data'!M8</f>
        <v>December 1 2017</v>
      </c>
      <c r="N8" s="30" t="str">
        <f>'3.1 Emission data'!N8</f>
        <v>February 1 2018</v>
      </c>
      <c r="O8" s="30" t="str">
        <f>'3.1 Emission data'!O8</f>
        <v>April 1 2018</v>
      </c>
      <c r="P8" s="30" t="str">
        <f>'3.1 Emission data'!P8</f>
        <v>January 1 2018</v>
      </c>
      <c r="Q8" s="30" t="str">
        <f>'3.1 Emission data'!Q8</f>
        <v>January 1 2018</v>
      </c>
      <c r="R8" s="30" t="str">
        <f>'3.1 Emission data'!R8</f>
        <v>August 1 2017</v>
      </c>
      <c r="S8" s="30" t="str">
        <f>'3.1 Emission data'!S8</f>
        <v>April 1 2018</v>
      </c>
      <c r="T8" s="30" t="str">
        <f>'3.1 Emission data'!T8</f>
        <v>April 1 2017</v>
      </c>
      <c r="U8" s="30" t="str">
        <f>'3.1 Emission data'!U8</f>
        <v>January 1 2018</v>
      </c>
      <c r="V8" s="30" t="str">
        <f>'3.1 Emission data'!V8</f>
        <v>April 1 2018</v>
      </c>
      <c r="W8" s="30" t="str">
        <f>'3.1 Emission data'!W8</f>
        <v>January 1 2018</v>
      </c>
      <c r="X8" s="30" t="str">
        <f>'3.1 Emission data'!X8</f>
        <v>February 1 2018</v>
      </c>
      <c r="Y8" s="30" t="str">
        <f>'3.1 Emission data'!Y8</f>
        <v>January 1 2018</v>
      </c>
      <c r="Z8" s="30" t="str">
        <f>'3.1 Emission data'!Z8</f>
        <v>April 1 2018</v>
      </c>
      <c r="AA8" s="293" t="str">
        <f>'3.1 Emission data'!AA8</f>
        <v>September 29 2017</v>
      </c>
      <c r="AB8" s="29" t="str">
        <f>'3.1 Emission data'!AB8</f>
        <v>January 1 2018</v>
      </c>
      <c r="AC8" s="30" t="str">
        <f>'3.1 Emission data'!AC8</f>
        <v>August 1 2017</v>
      </c>
      <c r="AD8" s="27" t="str">
        <f>'3.1 Emission data'!AD8</f>
        <v>January 1 2018</v>
      </c>
      <c r="AE8" s="30" t="str">
        <f>'3.1 Emission data'!AE8</f>
        <v>November 1 2017</v>
      </c>
      <c r="AF8" s="4" t="str">
        <f>'3.1 Emission data'!AF8</f>
        <v>February 1 2018</v>
      </c>
      <c r="AG8" s="30" t="str">
        <f>'3.1 Emission data'!AG8</f>
        <v>November 1 2017</v>
      </c>
      <c r="AH8" s="30" t="str">
        <f>'3.1 Emission data'!AH8</f>
        <v>September 30 2017</v>
      </c>
      <c r="AI8" s="154" t="str">
        <f>'3.1 Emission data'!AI8</f>
        <v>April 1 2018</v>
      </c>
      <c r="AJ8" s="154" t="str">
        <f>'3.1 Emission data'!AJ8</f>
        <v>April 1 2018</v>
      </c>
      <c r="AK8" s="154" t="str">
        <f>'3.1 Emission data'!AK8</f>
        <v>January 1 2017</v>
      </c>
      <c r="AL8" s="154" t="str">
        <f>'3.1 Emission data'!AL8</f>
        <v>January 1 2018</v>
      </c>
      <c r="AM8" s="154" t="str">
        <f>'3.1 Emission data'!AM8</f>
        <v>January 1 2018</v>
      </c>
      <c r="AN8" s="30" t="str">
        <f>'3.1 Emission data'!AN8</f>
        <v>January 1 2018</v>
      </c>
      <c r="AO8" s="30" t="str">
        <f>'3.1 Emission data'!AO8</f>
        <v>April 1 2018</v>
      </c>
      <c r="AP8" s="30" t="str">
        <f>'3.1 Emission data'!AP8</f>
        <v>April 1 2018</v>
      </c>
      <c r="AQ8" s="30" t="str">
        <f>'3.1 Emission data'!AQ8</f>
        <v>January 1 2018</v>
      </c>
      <c r="AR8" s="30" t="str">
        <f>'3.1 Emission data'!AR8</f>
        <v>January 1 2018</v>
      </c>
      <c r="AS8" s="30" t="str">
        <f>'3.1 Emission data'!AS8</f>
        <v>January 1 2018</v>
      </c>
      <c r="AT8" s="30" t="str">
        <f>'3.1 Emission data'!AT8</f>
        <v>April 1 2018</v>
      </c>
      <c r="AU8" s="30" t="str">
        <f>'3.1 Emission data'!AU8</f>
        <v>January 1 2018</v>
      </c>
      <c r="AV8" s="30" t="str">
        <f>'3.1 Emission data'!AV8</f>
        <v>April 1 2018</v>
      </c>
      <c r="AW8" s="30" t="str">
        <f>'3.1 Emission data'!AW8</f>
        <v>January 1 2018</v>
      </c>
      <c r="AX8" s="30" t="str">
        <f>'3.1 Emission data'!AX8</f>
        <v>April 1 2018</v>
      </c>
      <c r="AY8" s="30" t="str">
        <f>'3.1 Emission data'!AY8</f>
        <v>January 1 2018</v>
      </c>
      <c r="AZ8" s="30" t="str">
        <f>'3.1 Emission data'!AZ8</f>
        <v>January 1 2018</v>
      </c>
      <c r="BA8" s="30" t="str">
        <f>'3.1 Emission data'!BA8</f>
        <v>April 1 2018</v>
      </c>
      <c r="BB8" s="30" t="str">
        <f>'3.1 Emission data'!BB8</f>
        <v>January 1 2018</v>
      </c>
      <c r="BC8" s="30" t="str">
        <f>'3.1 Emission data'!BC8</f>
        <v>January 1 2018</v>
      </c>
      <c r="BD8" s="30" t="str">
        <f>'3.1 Emission data'!BD8</f>
        <v>September 1 2017</v>
      </c>
      <c r="BE8" s="30" t="str">
        <f>'3.1 Emission data'!BE8</f>
        <v>January 1 2018</v>
      </c>
      <c r="BF8" s="30" t="str">
        <f>'3.1 Emission data'!BF8</f>
        <v>April 1 2018</v>
      </c>
      <c r="BG8" s="30" t="str">
        <f>'3.1 Emission data'!BG8</f>
        <v>January 1 2018</v>
      </c>
      <c r="BH8" s="30" t="str">
        <f>'3.1 Emission data'!BH8</f>
        <v>November 1 2017</v>
      </c>
      <c r="BI8" s="30"/>
      <c r="BJ8"/>
      <c r="BK8" s="30"/>
      <c r="BL8" s="30"/>
      <c r="BM8" s="30"/>
      <c r="BN8" s="30"/>
      <c r="BO8" s="30"/>
      <c r="BP8" s="30"/>
      <c r="BQ8" s="30"/>
      <c r="BR8" s="30"/>
      <c r="DW8" s="28"/>
      <c r="DX8" s="28"/>
    </row>
    <row r="9" spans="1:128" s="4" customFormat="1" ht="16" customHeight="1">
      <c r="A9" s="370"/>
      <c r="E9" s="27" t="str">
        <f>'3.1 Emission data'!E9</f>
        <v>June 30 2018</v>
      </c>
      <c r="F9" s="27" t="str">
        <f>'3.1 Emission data'!F9</f>
        <v>December 31 2018</v>
      </c>
      <c r="G9" s="27" t="str">
        <f>'3.1 Emission data'!G9</f>
        <v>December 31 2018</v>
      </c>
      <c r="H9" s="30" t="str">
        <f>'3.1 Emission data'!H9</f>
        <v>December 31 2018</v>
      </c>
      <c r="I9" s="30" t="str">
        <f>'3.1 Emission data'!I9</f>
        <v>December 31 2018</v>
      </c>
      <c r="J9" s="30" t="str">
        <f>'3.1 Emission data'!J9</f>
        <v>August 31 2018</v>
      </c>
      <c r="K9" s="30" t="str">
        <f>'3.1 Emission data'!K9</f>
        <v>March 31 2019</v>
      </c>
      <c r="L9" s="30" t="str">
        <f>'3.1 Emission data'!L9</f>
        <v>January 31 2019</v>
      </c>
      <c r="M9" s="30" t="str">
        <f>'3.1 Emission data'!M9</f>
        <v>November 30 2018</v>
      </c>
      <c r="N9" s="30" t="str">
        <f>'3.1 Emission data'!N9</f>
        <v>January 31 2019</v>
      </c>
      <c r="O9" s="30" t="str">
        <f>'3.1 Emission data'!O9</f>
        <v>March 31 2019</v>
      </c>
      <c r="P9" s="30" t="str">
        <f>'3.1 Emission data'!P9</f>
        <v>December 31 2018</v>
      </c>
      <c r="Q9" s="30" t="str">
        <f>'3.1 Emission data'!Q9</f>
        <v>December 31 2018</v>
      </c>
      <c r="R9" s="30" t="str">
        <f>'3.1 Emission data'!R9</f>
        <v>July 31 2018</v>
      </c>
      <c r="S9" s="30" t="str">
        <f>'3.1 Emission data'!S9</f>
        <v>March 31 2019</v>
      </c>
      <c r="T9" s="30" t="str">
        <f>'3.1 Emission data'!T9</f>
        <v>March 31 2018</v>
      </c>
      <c r="U9" s="30" t="str">
        <f>'3.1 Emission data'!U9</f>
        <v>December 31 2018</v>
      </c>
      <c r="V9" s="30" t="str">
        <f>'3.1 Emission data'!V9</f>
        <v>March 31 2019</v>
      </c>
      <c r="W9" s="30" t="str">
        <f>'3.1 Emission data'!W9</f>
        <v>December 31 2018</v>
      </c>
      <c r="X9" s="30" t="str">
        <f>'3.1 Emission data'!X9</f>
        <v>January 31 2019</v>
      </c>
      <c r="Y9" s="30" t="str">
        <f>'3.1 Emission data'!Y9</f>
        <v>December 31 2018</v>
      </c>
      <c r="Z9" s="30" t="str">
        <f>'3.1 Emission data'!Z9</f>
        <v>March 31 2019</v>
      </c>
      <c r="AA9" s="293" t="str">
        <f>'3.1 Emission data'!AA9</f>
        <v>September 29 2018</v>
      </c>
      <c r="AB9" s="29" t="str">
        <f>'3.1 Emission data'!AB9</f>
        <v>December 31 2018</v>
      </c>
      <c r="AC9" s="30" t="str">
        <f>'3.1 Emission data'!AC9</f>
        <v>July 31 2018</v>
      </c>
      <c r="AD9" s="27" t="str">
        <f>'3.1 Emission data'!AD9</f>
        <v>December 31 2018</v>
      </c>
      <c r="AE9" s="30" t="str">
        <f>'3.1 Emission data'!AE9</f>
        <v>October 31 2018</v>
      </c>
      <c r="AF9" s="4" t="str">
        <f>'3.1 Emission data'!AF9</f>
        <v>January 31 2019</v>
      </c>
      <c r="AG9" s="30" t="str">
        <f>'3.1 Emission data'!AG9</f>
        <v>October 31 2018</v>
      </c>
      <c r="AH9" s="30" t="str">
        <f>'3.1 Emission data'!AH9</f>
        <v>September 29 2018</v>
      </c>
      <c r="AI9" s="30" t="str">
        <f>'3.1 Emission data'!AI9</f>
        <v>March 31 2019</v>
      </c>
      <c r="AJ9" s="30" t="str">
        <f>'3.1 Emission data'!AJ9</f>
        <v>March 31 2019</v>
      </c>
      <c r="AK9" s="30" t="str">
        <f>'3.1 Emission data'!AK9</f>
        <v>December 31 2017</v>
      </c>
      <c r="AL9" s="30" t="str">
        <f>'3.1 Emission data'!AL9</f>
        <v>December 31 2018</v>
      </c>
      <c r="AM9" s="30" t="str">
        <f>'3.1 Emission data'!AM9</f>
        <v>December 31 2018</v>
      </c>
      <c r="AN9" s="30" t="str">
        <f>'3.1 Emission data'!AN9</f>
        <v>December 31 2018</v>
      </c>
      <c r="AO9" s="30" t="str">
        <f>'3.1 Emission data'!AO9</f>
        <v>March 31 2019</v>
      </c>
      <c r="AP9" s="30" t="str">
        <f>'3.1 Emission data'!AP9</f>
        <v>March 31 2019</v>
      </c>
      <c r="AQ9" s="30" t="str">
        <f>'3.1 Emission data'!AQ9</f>
        <v>December 31 2018</v>
      </c>
      <c r="AR9" s="30" t="str">
        <f>'3.1 Emission data'!AR9</f>
        <v>December 31 2018</v>
      </c>
      <c r="AS9" s="30" t="str">
        <f>'3.1 Emission data'!AS9</f>
        <v>December 31 2018</v>
      </c>
      <c r="AT9" s="30" t="str">
        <f>'3.1 Emission data'!AT9</f>
        <v>March 31 2019</v>
      </c>
      <c r="AU9" s="30" t="str">
        <f>'3.1 Emission data'!AU9</f>
        <v>December 31 2018</v>
      </c>
      <c r="AV9" s="30" t="str">
        <f>'3.1 Emission data'!AV9</f>
        <v>March 31 2019</v>
      </c>
      <c r="AW9" s="30" t="str">
        <f>'3.1 Emission data'!AW9</f>
        <v>December 31 2018</v>
      </c>
      <c r="AX9" s="30" t="str">
        <f>'3.1 Emission data'!AX9</f>
        <v>March 31 2019</v>
      </c>
      <c r="AY9" s="30" t="str">
        <f>'3.1 Emission data'!AY9</f>
        <v>December 31 2018</v>
      </c>
      <c r="AZ9" s="30" t="str">
        <f>'3.1 Emission data'!AZ9</f>
        <v>December 31 2018</v>
      </c>
      <c r="BA9" s="30" t="str">
        <f>'3.1 Emission data'!BA9</f>
        <v>March 31 2019</v>
      </c>
      <c r="BB9" s="30" t="str">
        <f>'3.1 Emission data'!BB9</f>
        <v>December 31 2018</v>
      </c>
      <c r="BC9" s="30" t="str">
        <f>'3.1 Emission data'!BC9</f>
        <v>December 31 2018</v>
      </c>
      <c r="BD9" s="30" t="str">
        <f>'3.1 Emission data'!BD9</f>
        <v>August 31 2018</v>
      </c>
      <c r="BE9" s="30" t="str">
        <f>'3.1 Emission data'!BE9</f>
        <v>December 31 2018</v>
      </c>
      <c r="BF9" s="30" t="str">
        <f>'3.1 Emission data'!BF9</f>
        <v>March 31 2019</v>
      </c>
      <c r="BG9" s="30" t="str">
        <f>'3.1 Emission data'!BG9</f>
        <v>December 31 2018</v>
      </c>
      <c r="BH9" s="30" t="str">
        <f>'3.1 Emission data'!BH9</f>
        <v>October 31 2018</v>
      </c>
      <c r="BI9" s="30"/>
      <c r="BJ9"/>
      <c r="BK9" s="30"/>
      <c r="BL9" s="30"/>
      <c r="BM9" s="30"/>
      <c r="BN9" s="30"/>
      <c r="BO9" s="30"/>
      <c r="BP9" s="30"/>
      <c r="BQ9" s="30"/>
      <c r="BR9" s="30"/>
      <c r="DW9" s="28"/>
      <c r="DX9" s="28"/>
    </row>
    <row r="10" spans="1:128" customFormat="1" ht="15" thickBot="1">
      <c r="A10" s="356"/>
      <c r="B10" s="2"/>
      <c r="C10" s="8"/>
      <c r="D10" s="8"/>
      <c r="E10" s="14" t="s">
        <v>84</v>
      </c>
      <c r="F10" s="14" t="s">
        <v>84</v>
      </c>
      <c r="G10" s="14" t="s">
        <v>84</v>
      </c>
      <c r="H10" s="21" t="s">
        <v>84</v>
      </c>
      <c r="I10" s="21" t="s">
        <v>84</v>
      </c>
      <c r="J10" s="21" t="s">
        <v>84</v>
      </c>
      <c r="K10" s="21" t="s">
        <v>84</v>
      </c>
      <c r="L10" s="21" t="s">
        <v>84</v>
      </c>
      <c r="M10" s="21" t="s">
        <v>84</v>
      </c>
      <c r="N10" s="21" t="s">
        <v>84</v>
      </c>
      <c r="O10" s="21" t="s">
        <v>84</v>
      </c>
      <c r="P10" s="21" t="s">
        <v>84</v>
      </c>
      <c r="Q10" s="21" t="s">
        <v>84</v>
      </c>
      <c r="R10" s="21" t="s">
        <v>84</v>
      </c>
      <c r="S10" s="21" t="s">
        <v>84</v>
      </c>
      <c r="T10" s="21" t="s">
        <v>84</v>
      </c>
      <c r="U10" s="21" t="s">
        <v>84</v>
      </c>
      <c r="V10" s="21" t="s">
        <v>84</v>
      </c>
      <c r="W10" s="21" t="s">
        <v>84</v>
      </c>
      <c r="X10" s="21" t="s">
        <v>84</v>
      </c>
      <c r="Y10" s="21" t="s">
        <v>84</v>
      </c>
      <c r="Z10" s="21" t="s">
        <v>84</v>
      </c>
      <c r="AA10" s="294" t="s">
        <v>84</v>
      </c>
      <c r="AB10" s="20" t="s">
        <v>84</v>
      </c>
      <c r="AC10" s="21" t="s">
        <v>84</v>
      </c>
      <c r="AD10" s="14" t="s">
        <v>84</v>
      </c>
      <c r="AE10" s="21" t="s">
        <v>84</v>
      </c>
      <c r="AF10" s="14" t="s">
        <v>84</v>
      </c>
      <c r="AG10" s="21" t="s">
        <v>84</v>
      </c>
      <c r="AH10" s="21" t="s">
        <v>84</v>
      </c>
      <c r="AI10" s="21" t="s">
        <v>84</v>
      </c>
      <c r="AJ10" s="21" t="s">
        <v>84</v>
      </c>
      <c r="AK10" s="21" t="s">
        <v>84</v>
      </c>
      <c r="AL10" s="21" t="s">
        <v>84</v>
      </c>
      <c r="AM10" s="21" t="s">
        <v>84</v>
      </c>
      <c r="AN10" s="21" t="s">
        <v>84</v>
      </c>
      <c r="AO10" s="21" t="s">
        <v>84</v>
      </c>
      <c r="AP10" s="21" t="s">
        <v>84</v>
      </c>
      <c r="AQ10" s="21" t="s">
        <v>84</v>
      </c>
      <c r="AR10" s="21" t="s">
        <v>84</v>
      </c>
      <c r="AS10" s="21" t="s">
        <v>84</v>
      </c>
      <c r="AT10" s="21" t="s">
        <v>84</v>
      </c>
      <c r="AU10" s="21" t="s">
        <v>84</v>
      </c>
      <c r="AV10" s="21" t="s">
        <v>84</v>
      </c>
      <c r="AW10" s="21" t="s">
        <v>84</v>
      </c>
      <c r="AX10" s="21" t="s">
        <v>84</v>
      </c>
      <c r="AY10" s="21" t="s">
        <v>84</v>
      </c>
      <c r="AZ10" s="21" t="s">
        <v>84</v>
      </c>
      <c r="BA10" s="21" t="s">
        <v>84</v>
      </c>
      <c r="BB10" s="21" t="s">
        <v>84</v>
      </c>
      <c r="BC10" s="21" t="s">
        <v>84</v>
      </c>
      <c r="BD10" s="21" t="s">
        <v>84</v>
      </c>
      <c r="BE10" s="21" t="s">
        <v>84</v>
      </c>
      <c r="BF10" s="21" t="s">
        <v>84</v>
      </c>
      <c r="BG10" s="21" t="s">
        <v>84</v>
      </c>
      <c r="BH10" s="21" t="s">
        <v>84</v>
      </c>
      <c r="BI10" s="203"/>
      <c r="BK10" s="203"/>
      <c r="BL10" s="203"/>
      <c r="BM10" s="203"/>
      <c r="BN10" s="203"/>
      <c r="BO10" s="203"/>
      <c r="BP10" s="203"/>
      <c r="BQ10" s="203"/>
      <c r="BR10" s="203"/>
      <c r="BV10" s="2"/>
      <c r="DW10" s="42"/>
      <c r="DX10" s="42"/>
    </row>
    <row r="11" spans="1:128" s="53" customFormat="1" ht="15.5" thickTop="1" thickBot="1">
      <c r="A11" s="356"/>
      <c r="B11" s="180"/>
      <c r="C11" s="3" t="s">
        <v>13014</v>
      </c>
      <c r="D11" s="326"/>
      <c r="E11" s="484">
        <f>'3.1 Emission data'!E11</f>
        <v>90723</v>
      </c>
      <c r="F11" s="484">
        <f>'3.1 Emission data'!F11</f>
        <v>63521</v>
      </c>
      <c r="G11" s="485">
        <f>'3.1 Emission data'!G11</f>
        <v>124633</v>
      </c>
      <c r="H11" s="484">
        <f>'3.1 Emission data'!H11</f>
        <v>17084</v>
      </c>
      <c r="I11" s="484">
        <f>'3.1 Emission data'!I11</f>
        <v>144163</v>
      </c>
      <c r="J11" s="484">
        <f>'3.1 Emission data'!J11</f>
        <v>22183</v>
      </c>
      <c r="K11" s="484">
        <f>'3.1 Emission data'!K11</f>
        <v>27375</v>
      </c>
      <c r="L11" s="484">
        <f>'3.1 Emission data'!L11</f>
        <v>4701</v>
      </c>
      <c r="M11" s="484">
        <f>'3.1 Emission data'!M11</f>
        <v>12119</v>
      </c>
      <c r="N11" s="484">
        <f>'3.1 Emission data'!N11</f>
        <v>4454</v>
      </c>
      <c r="O11" s="484">
        <f>'3.1 Emission data'!O11</f>
        <v>12532</v>
      </c>
      <c r="P11" s="484">
        <f>'3.1 Emission data'!P11</f>
        <v>7343.41</v>
      </c>
      <c r="Q11" s="484">
        <f>'3.1 Emission data'!Q11</f>
        <v>30383</v>
      </c>
      <c r="R11" s="484">
        <f>'3.1 Emission data'!R11</f>
        <v>2045</v>
      </c>
      <c r="S11" s="484">
        <f>'3.1 Emission data'!S11</f>
        <v>13424</v>
      </c>
      <c r="T11" s="484">
        <f>'3.1 Emission data'!T11</f>
        <v>10146.959999999999</v>
      </c>
      <c r="U11" s="484">
        <f>'3.1 Emission data'!U11</f>
        <v>4665.5</v>
      </c>
      <c r="V11" s="484">
        <f>'3.1 Emission data'!V11</f>
        <v>2561.04</v>
      </c>
      <c r="W11" s="484">
        <f>'3.1 Emission data'!W11</f>
        <v>0</v>
      </c>
      <c r="X11" s="484">
        <f>'3.1 Emission data'!X11</f>
        <v>2655</v>
      </c>
      <c r="Y11" s="484">
        <f>'3.1 Emission data'!Y11</f>
        <v>1081.22</v>
      </c>
      <c r="Z11" s="244">
        <f>'3.1 Emission data'!Z11</f>
        <v>1704.88</v>
      </c>
      <c r="AA11" s="486">
        <f>'3.1 Emission data'!AA11</f>
        <v>54590</v>
      </c>
      <c r="AB11" s="484">
        <f>'3.1 Emission data'!AB11</f>
        <v>4855000</v>
      </c>
      <c r="AC11" s="484">
        <f>'3.1 Emission data'!AC11</f>
        <v>41171</v>
      </c>
      <c r="AD11" s="485">
        <f>'3.1 Emission data'!AD11</f>
        <v>99499</v>
      </c>
      <c r="AE11" s="484">
        <f>'3.1 Emission data'!AE11</f>
        <v>65900</v>
      </c>
      <c r="AF11" s="485">
        <f>'3.1 Emission data'!AF11</f>
        <v>58965</v>
      </c>
      <c r="AG11" s="484">
        <f>'3.1 Emission data'!AG11</f>
        <v>67657</v>
      </c>
      <c r="AH11" s="484">
        <f>'3.1 Emission data'!AH11</f>
        <v>148227</v>
      </c>
      <c r="AI11" s="484">
        <f>'3.1 Emission data'!AI11</f>
        <v>147000</v>
      </c>
      <c r="AJ11" s="484">
        <f>'3.1 Emission data'!AJ11</f>
        <v>311647</v>
      </c>
      <c r="AK11" s="484">
        <f>'3.1 Emission data'!AK11</f>
        <v>593561</v>
      </c>
      <c r="AL11" s="484">
        <f>'3.1 Emission data'!AL11</f>
        <v>46269.3</v>
      </c>
      <c r="AM11" s="484">
        <f>'3.1 Emission data'!AM11</f>
        <v>6308208</v>
      </c>
      <c r="AN11" s="484">
        <f>'3.1 Emission data'!AN11</f>
        <v>135012.28</v>
      </c>
      <c r="AO11" s="484">
        <f>'3.1 Emission data'!AO11</f>
        <v>135747</v>
      </c>
      <c r="AP11" s="484">
        <f>'3.1 Emission data'!AP11</f>
        <v>6031</v>
      </c>
      <c r="AQ11" s="484">
        <f>'3.1 Emission data'!AQ11</f>
        <v>54000</v>
      </c>
      <c r="AR11" s="484">
        <f>'3.1 Emission data'!AR11</f>
        <v>67197</v>
      </c>
      <c r="AS11" s="484">
        <f>'3.1 Emission data'!AS11</f>
        <v>259307</v>
      </c>
      <c r="AT11" s="484">
        <f>'3.1 Emission data'!AT11</f>
        <v>120978</v>
      </c>
      <c r="AU11" s="484">
        <f>'3.1 Emission data'!AU11</f>
        <v>154704</v>
      </c>
      <c r="AV11" s="484">
        <f>'3.1 Emission data'!AV11</f>
        <v>53923</v>
      </c>
      <c r="AW11" s="484">
        <f>'3.1 Emission data'!AW11</f>
        <v>5354</v>
      </c>
      <c r="AX11" s="484">
        <f>'3.1 Emission data'!AX11</f>
        <v>22379</v>
      </c>
      <c r="AY11" s="484">
        <f>'3.1 Emission data'!AY11</f>
        <v>38828.61</v>
      </c>
      <c r="AZ11" s="484">
        <f>'3.1 Emission data'!AZ11</f>
        <v>25670</v>
      </c>
      <c r="BA11" s="484">
        <f>'3.1 Emission data'!BA11</f>
        <v>43826</v>
      </c>
      <c r="BB11" s="484">
        <f>'3.1 Emission data'!BB11</f>
        <v>82432</v>
      </c>
      <c r="BC11" s="484">
        <f>'3.1 Emission data'!BC11</f>
        <v>20068</v>
      </c>
      <c r="BD11" s="484">
        <f>'3.1 Emission data'!BD11</f>
        <v>46351</v>
      </c>
      <c r="BE11" s="484">
        <f>'3.1 Emission data'!BE11</f>
        <v>27308.29</v>
      </c>
      <c r="BF11" s="484">
        <f>'3.1 Emission data'!BF11</f>
        <v>16211</v>
      </c>
      <c r="BG11" s="484">
        <f>'3.1 Emission data'!BG11</f>
        <v>801.23</v>
      </c>
      <c r="BH11" s="484">
        <f>'3.1 Emission data'!BH11</f>
        <v>7446.3</v>
      </c>
      <c r="BI11" s="205"/>
      <c r="BK11" s="205"/>
      <c r="BL11" s="205"/>
      <c r="BM11" s="205"/>
      <c r="BN11" s="205"/>
      <c r="BO11" s="205"/>
      <c r="BP11" s="205"/>
      <c r="BQ11" s="205"/>
      <c r="BR11" s="205"/>
      <c r="BV11" s="180"/>
      <c r="DW11" s="107"/>
      <c r="DX11" s="107"/>
    </row>
    <row r="12" spans="1:128" s="53" customFormat="1">
      <c r="A12" s="356"/>
      <c r="B12" s="180"/>
      <c r="C12" s="322" t="s">
        <v>13015</v>
      </c>
      <c r="D12" s="323"/>
      <c r="E12" s="487">
        <f>'3.1 Emission data'!E12</f>
        <v>183329</v>
      </c>
      <c r="F12" s="487">
        <f>'3.1 Emission data'!F12</f>
        <v>684236</v>
      </c>
      <c r="G12" s="488">
        <f>'3.1 Emission data'!G12</f>
        <v>963304</v>
      </c>
      <c r="H12" s="487">
        <f>'3.1 Emission data'!H12</f>
        <v>362448</v>
      </c>
      <c r="I12" s="487">
        <f>'3.1 Emission data'!I12</f>
        <v>157086</v>
      </c>
      <c r="J12" s="487">
        <f>'3.1 Emission data'!J12</f>
        <v>218855</v>
      </c>
      <c r="K12" s="487">
        <f>'3.1 Emission data'!K12</f>
        <v>409991</v>
      </c>
      <c r="L12" s="487">
        <f>'3.1 Emission data'!L12</f>
        <v>157967</v>
      </c>
      <c r="M12" s="487">
        <f>'3.1 Emission data'!M12</f>
        <v>58874</v>
      </c>
      <c r="N12" s="487">
        <f>'3.1 Emission data'!N12</f>
        <v>15237</v>
      </c>
      <c r="O12" s="487">
        <f>'3.1 Emission data'!O12</f>
        <v>124026</v>
      </c>
      <c r="P12" s="487">
        <f>'3.1 Emission data'!P12</f>
        <v>154642.98000000001</v>
      </c>
      <c r="Q12" s="487">
        <f>'3.1 Emission data'!Q12</f>
        <v>63675</v>
      </c>
      <c r="R12" s="487">
        <f>'3.1 Emission data'!R12</f>
        <v>7622</v>
      </c>
      <c r="S12" s="487">
        <f>'3.1 Emission data'!S12</f>
        <v>103866</v>
      </c>
      <c r="T12" s="487">
        <f>'3.1 Emission data'!T12</f>
        <v>173541.76000000001</v>
      </c>
      <c r="U12" s="487">
        <f>'3.1 Emission data'!U12</f>
        <v>35691.25</v>
      </c>
      <c r="V12" s="487">
        <f>'3.1 Emission data'!V12</f>
        <v>108418.24000000001</v>
      </c>
      <c r="W12" s="487">
        <f>'3.1 Emission data'!W12</f>
        <v>13550</v>
      </c>
      <c r="X12" s="487">
        <f>'3.1 Emission data'!X12</f>
        <v>72</v>
      </c>
      <c r="Y12" s="487">
        <f>'3.1 Emission data'!Y12</f>
        <v>1006.61</v>
      </c>
      <c r="Z12" s="489">
        <f>'3.1 Emission data'!Z12</f>
        <v>64694.1</v>
      </c>
      <c r="AA12" s="490">
        <f>'3.1 Emission data'!AA12</f>
        <v>8730</v>
      </c>
      <c r="AB12" s="487">
        <f>'3.1 Emission data'!AB12</f>
        <v>10318000</v>
      </c>
      <c r="AC12" s="487">
        <f>'3.1 Emission data'!AC12</f>
        <v>205141</v>
      </c>
      <c r="AD12" s="488">
        <f>'3.1 Emission data'!AD12</f>
        <v>8301476.8099999996</v>
      </c>
      <c r="AE12" s="487">
        <f>'3.1 Emission data'!AE12</f>
        <v>163700</v>
      </c>
      <c r="AF12" s="488">
        <f>'3.1 Emission data'!AF12</f>
        <v>313836</v>
      </c>
      <c r="AG12" s="487">
        <f>'3.1 Emission data'!AG12</f>
        <v>204558</v>
      </c>
      <c r="AH12" s="487">
        <f>'3.1 Emission data'!AH12</f>
        <v>504972</v>
      </c>
      <c r="AI12" s="487">
        <f>'3.1 Emission data'!AI12</f>
        <v>808000</v>
      </c>
      <c r="AJ12" s="487">
        <f>'3.1 Emission data'!AJ12</f>
        <v>1319997</v>
      </c>
      <c r="AK12" s="487">
        <f>'3.1 Emission data'!AK12</f>
        <v>1815321</v>
      </c>
      <c r="AL12" s="487">
        <f>'3.1 Emission data'!AL12</f>
        <v>1110284.6000000001</v>
      </c>
      <c r="AM12" s="487">
        <f>'3.1 Emission data'!AM12</f>
        <v>4719308</v>
      </c>
      <c r="AN12" s="487">
        <f>'3.1 Emission data'!AN12</f>
        <v>364914.69</v>
      </c>
      <c r="AO12" s="487">
        <f>'3.1 Emission data'!AO12</f>
        <v>897555</v>
      </c>
      <c r="AP12" s="487">
        <f>'3.1 Emission data'!AP12</f>
        <v>201321</v>
      </c>
      <c r="AQ12" s="487">
        <f>'3.1 Emission data'!AQ12</f>
        <v>133910</v>
      </c>
      <c r="AR12" s="487">
        <f>'3.1 Emission data'!AR12</f>
        <v>278920</v>
      </c>
      <c r="AS12" s="487">
        <f>'3.1 Emission data'!AS12</f>
        <v>890010</v>
      </c>
      <c r="AT12" s="487">
        <f>'3.1 Emission data'!AT12</f>
        <v>1548755</v>
      </c>
      <c r="AU12" s="487">
        <f>'3.1 Emission data'!AU12</f>
        <v>947860</v>
      </c>
      <c r="AV12" s="487">
        <f>'3.1 Emission data'!AV12</f>
        <v>384494</v>
      </c>
      <c r="AW12" s="487">
        <f>'3.1 Emission data'!AW12</f>
        <v>96532</v>
      </c>
      <c r="AX12" s="487">
        <f>'3.1 Emission data'!AX12</f>
        <v>383391</v>
      </c>
      <c r="AY12" s="487">
        <f>'3.1 Emission data'!AY12</f>
        <v>638582.53</v>
      </c>
      <c r="AZ12" s="487">
        <f>'3.1 Emission data'!AZ12</f>
        <v>298159</v>
      </c>
      <c r="BA12" s="487">
        <f>'3.1 Emission data'!BA12</f>
        <v>134004</v>
      </c>
      <c r="BB12" s="487">
        <f>'3.1 Emission data'!BB12</f>
        <v>822750</v>
      </c>
      <c r="BC12" s="487">
        <f>'3.1 Emission data'!BC12</f>
        <v>262728</v>
      </c>
      <c r="BD12" s="487">
        <f>'3.1 Emission data'!BD12</f>
        <v>685071</v>
      </c>
      <c r="BE12" s="487">
        <f>'3.1 Emission data'!BE12</f>
        <v>402983.06</v>
      </c>
      <c r="BF12" s="487">
        <f>'3.1 Emission data'!BF12</f>
        <v>77541</v>
      </c>
      <c r="BG12" s="487">
        <f>'3.1 Emission data'!BG12</f>
        <v>5872.79</v>
      </c>
      <c r="BH12" s="487">
        <f>'3.1 Emission data'!BH12</f>
        <v>67089.3</v>
      </c>
      <c r="BI12" s="205"/>
      <c r="BK12" s="205"/>
      <c r="BL12" s="205"/>
      <c r="BM12" s="205"/>
      <c r="BN12" s="205"/>
      <c r="BO12" s="205"/>
      <c r="BP12" s="205"/>
      <c r="BQ12" s="205"/>
      <c r="BR12" s="205"/>
      <c r="BV12" s="180"/>
      <c r="DW12" s="107"/>
      <c r="DX12" s="107"/>
    </row>
    <row r="13" spans="1:128" s="53" customFormat="1">
      <c r="A13" s="356"/>
      <c r="B13" s="180"/>
      <c r="C13" s="180"/>
      <c r="D13" s="5" t="s">
        <v>18</v>
      </c>
      <c r="E13" s="31">
        <f>'3.1 Emission data'!E13</f>
        <v>183329</v>
      </c>
      <c r="F13" s="31">
        <f>'3.1 Emission data'!F13</f>
        <v>684236</v>
      </c>
      <c r="G13" s="38">
        <f>'3.1 Emission data'!G13</f>
        <v>963304</v>
      </c>
      <c r="H13" s="31">
        <f>'3.1 Emission data'!H13</f>
        <v>362448</v>
      </c>
      <c r="I13" s="31">
        <f>'3.1 Emission data'!I13</f>
        <v>82538</v>
      </c>
      <c r="J13" s="31">
        <f>'3.1 Emission data'!J13</f>
        <v>218855</v>
      </c>
      <c r="K13" s="31">
        <f>'3.1 Emission data'!K13</f>
        <v>409991</v>
      </c>
      <c r="L13" s="31">
        <f>'3.1 Emission data'!L13</f>
        <v>157967</v>
      </c>
      <c r="M13" s="31">
        <f>'3.1 Emission data'!M13</f>
        <v>47871</v>
      </c>
      <c r="N13" s="31">
        <f>'3.1 Emission data'!N13</f>
        <v>15237</v>
      </c>
      <c r="O13" s="31">
        <f>'3.1 Emission data'!O13</f>
        <v>0</v>
      </c>
      <c r="P13" s="31">
        <f>'3.1 Emission data'!P13</f>
        <v>128802.32</v>
      </c>
      <c r="Q13" s="31">
        <f>'3.1 Emission data'!Q13</f>
        <v>0</v>
      </c>
      <c r="R13" s="31">
        <f>'3.1 Emission data'!R13</f>
        <v>7622</v>
      </c>
      <c r="S13" s="31" t="str">
        <f>'3.1 Emission data'!S13</f>
        <v>&lt;Not Applicable&gt;</v>
      </c>
      <c r="T13" s="31" t="str">
        <f>'3.1 Emission data'!T13</f>
        <v>&lt;Not Applicable&gt;</v>
      </c>
      <c r="U13" s="31">
        <f>'3.1 Emission data'!U13</f>
        <v>35691.25</v>
      </c>
      <c r="V13" s="31">
        <f>'3.1 Emission data'!V13</f>
        <v>0</v>
      </c>
      <c r="W13" s="31" t="str">
        <f>'3.1 Emission data'!W13</f>
        <v>&lt;Not Applicable&gt;</v>
      </c>
      <c r="X13" s="31">
        <f>'3.1 Emission data'!X13</f>
        <v>72</v>
      </c>
      <c r="Y13" s="31" t="str">
        <f>'3.1 Emission data'!Y13</f>
        <v>&lt;Not Applicable&gt;</v>
      </c>
      <c r="Z13" s="59">
        <f>'3.1 Emission data'!Z13</f>
        <v>64694.1</v>
      </c>
      <c r="AA13" s="46">
        <f>'3.1 Emission data'!AA13</f>
        <v>8730</v>
      </c>
      <c r="AB13" s="31" t="str">
        <f>'3.1 Emission data'!AB13</f>
        <v>&lt;Not Applicable&gt;</v>
      </c>
      <c r="AC13" s="31">
        <f>'3.1 Emission data'!AC13</f>
        <v>205141</v>
      </c>
      <c r="AD13" s="36" t="str">
        <f>'3.1 Emission data'!AD13</f>
        <v>&lt;Not Applicable&gt;</v>
      </c>
      <c r="AE13" s="31">
        <f>'3.1 Emission data'!AE13</f>
        <v>163700</v>
      </c>
      <c r="AF13" s="36">
        <f>'3.1 Emission data'!AF13</f>
        <v>313836</v>
      </c>
      <c r="AG13" s="31">
        <f>'3.1 Emission data'!AG13</f>
        <v>204558</v>
      </c>
      <c r="AH13" s="31" t="str">
        <f>'3.1 Emission data'!AH13</f>
        <v>&lt;Not Applicable&gt;</v>
      </c>
      <c r="AI13" s="31">
        <f>'3.1 Emission data'!AI13</f>
        <v>771000</v>
      </c>
      <c r="AJ13" s="31">
        <f>'3.1 Emission data'!AJ13</f>
        <v>1287752</v>
      </c>
      <c r="AK13" s="31" t="str">
        <f>'3.1 Emission data'!AK13</f>
        <v>&lt;Not Applicable&gt;</v>
      </c>
      <c r="AL13" s="31">
        <f>'3.1 Emission data'!AL13</f>
        <v>1107529.3</v>
      </c>
      <c r="AM13" s="31" t="str">
        <f>'3.1 Emission data'!AM13</f>
        <v>&lt;Not Applicable&gt;</v>
      </c>
      <c r="AN13" s="31">
        <f>'3.1 Emission data'!AN13</f>
        <v>364914.69</v>
      </c>
      <c r="AO13" s="31">
        <f>'3.1 Emission data'!AO13</f>
        <v>875349</v>
      </c>
      <c r="AP13" s="31">
        <f>'3.1 Emission data'!AP13</f>
        <v>26029</v>
      </c>
      <c r="AQ13" s="31">
        <f>'3.1 Emission data'!AQ13</f>
        <v>90</v>
      </c>
      <c r="AR13" s="31" t="str">
        <f>'3.1 Emission data'!AR13</f>
        <v>&lt;Not Applicable&gt;</v>
      </c>
      <c r="AS13" s="31">
        <f>'3.1 Emission data'!AS13</f>
        <v>902266</v>
      </c>
      <c r="AT13" s="31">
        <f>'3.1 Emission data'!AT13</f>
        <v>1548755</v>
      </c>
      <c r="AU13" s="31">
        <f>'3.1 Emission data'!AU13</f>
        <v>0</v>
      </c>
      <c r="AV13" s="31">
        <f>'3.1 Emission data'!AV13</f>
        <v>384494</v>
      </c>
      <c r="AW13" s="31" t="str">
        <f>'3.1 Emission data'!AW13</f>
        <v>&lt;Not Applicable&gt;</v>
      </c>
      <c r="AX13" s="31" t="str">
        <f>'3.1 Emission data'!AX13</f>
        <v>&lt;Not Applicable&gt;</v>
      </c>
      <c r="AY13" s="31" t="str">
        <f>'3.1 Emission data'!AY13</f>
        <v>&lt;Not Applicable&gt;</v>
      </c>
      <c r="AZ13" s="31">
        <f>'3.1 Emission data'!AZ13</f>
        <v>298159</v>
      </c>
      <c r="BA13" s="31">
        <f>'3.1 Emission data'!BA13</f>
        <v>134004</v>
      </c>
      <c r="BB13" s="31">
        <f>'3.1 Emission data'!BB13</f>
        <v>784009</v>
      </c>
      <c r="BC13" s="31" t="str">
        <f>'3.1 Emission data'!BC13</f>
        <v>&lt;Not Applicable&gt;</v>
      </c>
      <c r="BD13" s="31" t="str">
        <f>'3.1 Emission data'!BD13</f>
        <v>&lt;Not Applicable&gt;</v>
      </c>
      <c r="BE13" s="31" t="str">
        <f>'3.1 Emission data'!BE13</f>
        <v>&lt;Not Applicable&gt;</v>
      </c>
      <c r="BF13" s="31">
        <f>'3.1 Emission data'!BF13</f>
        <v>77541</v>
      </c>
      <c r="BG13" s="31" t="str">
        <f>'3.1 Emission data'!BG13</f>
        <v>&lt;Not Applicable&gt;</v>
      </c>
      <c r="BH13" s="31" t="str">
        <f>'3.1 Emission data'!BH13</f>
        <v>&lt;Not Applicable&gt;</v>
      </c>
      <c r="BI13" s="17"/>
      <c r="BK13" s="17"/>
      <c r="BL13" s="17"/>
      <c r="BM13" s="17"/>
      <c r="BN13" s="17"/>
      <c r="BO13" s="17"/>
      <c r="BP13" s="17"/>
      <c r="BQ13" s="17"/>
      <c r="BR13" s="17"/>
      <c r="BV13" s="180"/>
      <c r="DW13" s="107"/>
      <c r="DX13" s="107"/>
    </row>
    <row r="14" spans="1:128" s="180" customFormat="1" ht="15" thickBot="1">
      <c r="A14" s="355"/>
      <c r="B14" s="40"/>
      <c r="D14" s="10" t="s">
        <v>19</v>
      </c>
      <c r="E14" s="32">
        <f>'3.1 Emission data'!E14</f>
        <v>3000523</v>
      </c>
      <c r="F14" s="32">
        <f>'3.1 Emission data'!F14</f>
        <v>4344686</v>
      </c>
      <c r="G14" s="36">
        <f>'3.1 Emission data'!G14</f>
        <v>1133030</v>
      </c>
      <c r="H14" s="32">
        <f>'3.1 Emission data'!H14</f>
        <v>489917</v>
      </c>
      <c r="I14" s="32">
        <f>'3.1 Emission data'!I14</f>
        <v>157086</v>
      </c>
      <c r="J14" s="32">
        <f>'3.1 Emission data'!J14</f>
        <v>282026</v>
      </c>
      <c r="K14" s="32">
        <f>'3.1 Emission data'!K14</f>
        <v>453391</v>
      </c>
      <c r="L14" s="32">
        <f>'3.1 Emission data'!L14</f>
        <v>280961</v>
      </c>
      <c r="M14" s="32">
        <f>'3.1 Emission data'!M14</f>
        <v>58874</v>
      </c>
      <c r="N14" s="32">
        <f>'3.1 Emission data'!N14</f>
        <v>67524</v>
      </c>
      <c r="O14" s="32">
        <f>'3.1 Emission data'!O14</f>
        <v>124026</v>
      </c>
      <c r="P14" s="32">
        <f>'3.1 Emission data'!P14</f>
        <v>154642.98000000001</v>
      </c>
      <c r="Q14" s="32">
        <f>'3.1 Emission data'!Q14</f>
        <v>63675</v>
      </c>
      <c r="R14" s="32">
        <f>'3.1 Emission data'!R14</f>
        <v>18883</v>
      </c>
      <c r="S14" s="32">
        <f>'3.1 Emission data'!S14</f>
        <v>103866</v>
      </c>
      <c r="T14" s="32">
        <f>'3.1 Emission data'!T14</f>
        <v>173541.76000000001</v>
      </c>
      <c r="U14" s="32">
        <f>'3.1 Emission data'!U14</f>
        <v>38554.660000000003</v>
      </c>
      <c r="V14" s="32">
        <f>'3.1 Emission data'!V14</f>
        <v>108418.24000000001</v>
      </c>
      <c r="W14" s="32">
        <f>'3.1 Emission data'!W14</f>
        <v>13550</v>
      </c>
      <c r="X14" s="32">
        <f>'3.1 Emission data'!X14</f>
        <v>10956</v>
      </c>
      <c r="Y14" s="32">
        <f>'3.1 Emission data'!Y14</f>
        <v>1006.61</v>
      </c>
      <c r="Z14" s="65">
        <f>'3.1 Emission data'!Z14</f>
        <v>65047.03</v>
      </c>
      <c r="AA14" s="295">
        <f>'3.1 Emission data'!AA14</f>
        <v>776500</v>
      </c>
      <c r="AB14" s="32">
        <f>'3.1 Emission data'!AB14</f>
        <v>10318000</v>
      </c>
      <c r="AC14" s="32">
        <f>'3.1 Emission data'!AC14</f>
        <v>666708</v>
      </c>
      <c r="AD14" s="38">
        <f>'3.1 Emission data'!AD14</f>
        <v>8301476.8099999996</v>
      </c>
      <c r="AE14" s="32">
        <f>'3.1 Emission data'!AE14</f>
        <v>252300</v>
      </c>
      <c r="AF14" s="38">
        <f>'3.1 Emission data'!AF14</f>
        <v>436381</v>
      </c>
      <c r="AG14" s="32">
        <f>'3.1 Emission data'!AG14</f>
        <v>335361</v>
      </c>
      <c r="AH14" s="32">
        <f>'3.1 Emission data'!AH14</f>
        <v>504972</v>
      </c>
      <c r="AI14" s="32">
        <f>'3.1 Emission data'!AI14</f>
        <v>808000</v>
      </c>
      <c r="AJ14" s="32">
        <f>'3.1 Emission data'!AJ14</f>
        <v>1319997</v>
      </c>
      <c r="AK14" s="32">
        <f>'3.1 Emission data'!AK14</f>
        <v>1815321</v>
      </c>
      <c r="AL14" s="32">
        <f>'3.1 Emission data'!AL14</f>
        <v>1110284.6000000001</v>
      </c>
      <c r="AM14" s="32">
        <f>'3.1 Emission data'!AM14</f>
        <v>4719308</v>
      </c>
      <c r="AN14" s="32">
        <f>'3.1 Emission data'!AN14</f>
        <v>436944.31</v>
      </c>
      <c r="AO14" s="32">
        <f>'3.1 Emission data'!AO14</f>
        <v>897555</v>
      </c>
      <c r="AP14" s="32">
        <f>'3.1 Emission data'!AP14</f>
        <v>201321</v>
      </c>
      <c r="AQ14" s="32">
        <f>'3.1 Emission data'!AQ14</f>
        <v>133910</v>
      </c>
      <c r="AR14" s="32">
        <f>'3.1 Emission data'!AR14</f>
        <v>278920</v>
      </c>
      <c r="AS14" s="32">
        <f>'3.1 Emission data'!AS14</f>
        <v>890010</v>
      </c>
      <c r="AT14" s="32">
        <f>'3.1 Emission data'!AT14</f>
        <v>1566113</v>
      </c>
      <c r="AU14" s="32">
        <f>'3.1 Emission data'!AU14</f>
        <v>947860</v>
      </c>
      <c r="AV14" s="32">
        <f>'3.1 Emission data'!AV14</f>
        <v>403535</v>
      </c>
      <c r="AW14" s="32">
        <f>'3.1 Emission data'!AW14</f>
        <v>96532</v>
      </c>
      <c r="AX14" s="32">
        <f>'3.1 Emission data'!AX14</f>
        <v>383391</v>
      </c>
      <c r="AY14" s="32">
        <f>'3.1 Emission data'!AY14</f>
        <v>638582.53</v>
      </c>
      <c r="AZ14" s="32">
        <f>'3.1 Emission data'!AZ14</f>
        <v>370846</v>
      </c>
      <c r="BA14" s="32">
        <f>'3.1 Emission data'!BA14</f>
        <v>56727</v>
      </c>
      <c r="BB14" s="32">
        <f>'3.1 Emission data'!BB14</f>
        <v>822750</v>
      </c>
      <c r="BC14" s="32">
        <f>'3.1 Emission data'!BC14</f>
        <v>262728</v>
      </c>
      <c r="BD14" s="32">
        <f>'3.1 Emission data'!BD14</f>
        <v>685071</v>
      </c>
      <c r="BE14" s="32">
        <f>'3.1 Emission data'!BE14</f>
        <v>402983.06</v>
      </c>
      <c r="BF14" s="32">
        <f>'3.1 Emission data'!BF14</f>
        <v>84703</v>
      </c>
      <c r="BG14" s="32">
        <f>'3.1 Emission data'!BG14</f>
        <v>5872.79</v>
      </c>
      <c r="BH14" s="32">
        <f>'3.1 Emission data'!BH14</f>
        <v>67089.3</v>
      </c>
      <c r="BI14" s="17"/>
      <c r="BJ14" s="53"/>
      <c r="BK14" s="17"/>
      <c r="BL14" s="17"/>
      <c r="BM14" s="17"/>
      <c r="BN14" s="17"/>
      <c r="BO14" s="17"/>
      <c r="BP14" s="17"/>
      <c r="BQ14" s="17"/>
      <c r="BR14" s="17"/>
      <c r="DW14" s="3"/>
      <c r="DX14" s="3"/>
    </row>
    <row r="15" spans="1:128" s="180" customFormat="1" ht="15.5" thickTop="1" thickBot="1">
      <c r="A15" s="355"/>
      <c r="C15" s="324" t="s">
        <v>24</v>
      </c>
      <c r="D15" s="325"/>
      <c r="E15" s="603">
        <f>'3.1 Emission data'!E15</f>
        <v>274052</v>
      </c>
      <c r="F15" s="603">
        <f>'3.1 Emission data'!F15</f>
        <v>747757</v>
      </c>
      <c r="G15" s="604">
        <f>'3.1 Emission data'!G15</f>
        <v>1087937</v>
      </c>
      <c r="H15" s="603">
        <f>'3.1 Emission data'!H15</f>
        <v>379532</v>
      </c>
      <c r="I15" s="603">
        <f>'3.1 Emission data'!I15</f>
        <v>301249</v>
      </c>
      <c r="J15" s="603">
        <f>'3.1 Emission data'!J15</f>
        <v>241038</v>
      </c>
      <c r="K15" s="603">
        <f>'3.1 Emission data'!K15</f>
        <v>437366</v>
      </c>
      <c r="L15" s="603">
        <f>'3.1 Emission data'!L15</f>
        <v>162668</v>
      </c>
      <c r="M15" s="603">
        <f>'3.1 Emission data'!M15</f>
        <v>70993</v>
      </c>
      <c r="N15" s="603">
        <f>'3.1 Emission data'!N15</f>
        <v>19691</v>
      </c>
      <c r="O15" s="603">
        <f>'3.1 Emission data'!O15</f>
        <v>136558</v>
      </c>
      <c r="P15" s="603">
        <f>'3.1 Emission data'!P15</f>
        <v>161986.39000000001</v>
      </c>
      <c r="Q15" s="603">
        <f>'3.1 Emission data'!Q15</f>
        <v>94058</v>
      </c>
      <c r="R15" s="603">
        <f>'3.1 Emission data'!R15</f>
        <v>9667</v>
      </c>
      <c r="S15" s="603">
        <f>'3.1 Emission data'!S15</f>
        <v>117290</v>
      </c>
      <c r="T15" s="603">
        <f>'3.1 Emission data'!T15</f>
        <v>183688.72</v>
      </c>
      <c r="U15" s="603">
        <f>'3.1 Emission data'!U15</f>
        <v>40356.75</v>
      </c>
      <c r="V15" s="603">
        <f>'3.1 Emission data'!V15</f>
        <v>110979.28</v>
      </c>
      <c r="W15" s="603">
        <f>'3.1 Emission data'!W15</f>
        <v>13550</v>
      </c>
      <c r="X15" s="603">
        <f>'3.1 Emission data'!X15</f>
        <v>2727</v>
      </c>
      <c r="Y15" s="603">
        <f>'3.1 Emission data'!Y15</f>
        <v>2087.83</v>
      </c>
      <c r="Z15" s="605">
        <f>'3.1 Emission data'!Z15</f>
        <v>66398.98</v>
      </c>
      <c r="AA15" s="606">
        <f>'3.1 Emission data'!AA15</f>
        <v>63320</v>
      </c>
      <c r="AB15" s="603">
        <f>'3.1 Emission data'!AB15</f>
        <v>15173000</v>
      </c>
      <c r="AC15" s="603">
        <f>'3.1 Emission data'!AC15</f>
        <v>246312</v>
      </c>
      <c r="AD15" s="604">
        <f>'3.1 Emission data'!AD15</f>
        <v>8400975.8099999987</v>
      </c>
      <c r="AE15" s="603">
        <f>'3.1 Emission data'!AE15</f>
        <v>229600</v>
      </c>
      <c r="AF15" s="604">
        <f>'3.1 Emission data'!AF15</f>
        <v>372801</v>
      </c>
      <c r="AG15" s="603">
        <f>'3.1 Emission data'!AG15</f>
        <v>272215</v>
      </c>
      <c r="AH15" s="603">
        <f>'3.1 Emission data'!AH15</f>
        <v>653199</v>
      </c>
      <c r="AI15" s="603">
        <f>'3.1 Emission data'!AI15</f>
        <v>955000</v>
      </c>
      <c r="AJ15" s="603">
        <f>'3.1 Emission data'!AJ15</f>
        <v>1631644</v>
      </c>
      <c r="AK15" s="603">
        <f>'3.1 Emission data'!AK15</f>
        <v>2408882</v>
      </c>
      <c r="AL15" s="603">
        <f>'3.1 Emission data'!AL15</f>
        <v>1156553.9000000001</v>
      </c>
      <c r="AM15" s="603">
        <f>'3.1 Emission data'!AM15</f>
        <v>11027516</v>
      </c>
      <c r="AN15" s="603">
        <f>'3.1 Emission data'!AN15</f>
        <v>499926.97</v>
      </c>
      <c r="AO15" s="603">
        <f>'3.1 Emission data'!AO15</f>
        <v>1033302</v>
      </c>
      <c r="AP15" s="603">
        <f>'3.1 Emission data'!AP15</f>
        <v>207352</v>
      </c>
      <c r="AQ15" s="603">
        <f>'3.1 Emission data'!AQ15</f>
        <v>187910</v>
      </c>
      <c r="AR15" s="603">
        <f>'3.1 Emission data'!AR15</f>
        <v>346117</v>
      </c>
      <c r="AS15" s="603">
        <f>'3.1 Emission data'!AS15</f>
        <v>1149317</v>
      </c>
      <c r="AT15" s="603">
        <f>'3.1 Emission data'!AT15</f>
        <v>1669733</v>
      </c>
      <c r="AU15" s="603">
        <f>'3.1 Emission data'!AU15</f>
        <v>1102564</v>
      </c>
      <c r="AV15" s="603">
        <f>'3.1 Emission data'!AV15</f>
        <v>438417</v>
      </c>
      <c r="AW15" s="603">
        <f>'3.1 Emission data'!AW15</f>
        <v>101886</v>
      </c>
      <c r="AX15" s="603">
        <f>'3.1 Emission data'!AX15</f>
        <v>405770</v>
      </c>
      <c r="AY15" s="603">
        <f>'3.1 Emission data'!AY15</f>
        <v>677411.14</v>
      </c>
      <c r="AZ15" s="603">
        <f>'3.1 Emission data'!AZ15</f>
        <v>323829</v>
      </c>
      <c r="BA15" s="603">
        <f>'3.1 Emission data'!BA15</f>
        <v>177830</v>
      </c>
      <c r="BB15" s="603">
        <f>'3.1 Emission data'!BB15</f>
        <v>905182</v>
      </c>
      <c r="BC15" s="603">
        <f>'3.1 Emission data'!BC15</f>
        <v>282796</v>
      </c>
      <c r="BD15" s="603">
        <f>'3.1 Emission data'!BD15</f>
        <v>731422</v>
      </c>
      <c r="BE15" s="603">
        <f>'3.1 Emission data'!BE15</f>
        <v>430291.35</v>
      </c>
      <c r="BF15" s="603">
        <f>'3.1 Emission data'!BF15</f>
        <v>93752</v>
      </c>
      <c r="BG15" s="603">
        <f>'3.1 Emission data'!BG15</f>
        <v>6674.02</v>
      </c>
      <c r="BH15" s="603">
        <f>'3.1 Emission data'!BH15</f>
        <v>74535.600000000006</v>
      </c>
      <c r="BI15" s="205"/>
      <c r="BJ15" s="53"/>
      <c r="BK15" s="205"/>
      <c r="BL15" s="113"/>
      <c r="BM15" s="113"/>
      <c r="BN15" s="205"/>
      <c r="BO15" s="205"/>
      <c r="BP15" s="205"/>
      <c r="BQ15" s="205"/>
      <c r="BR15" s="205"/>
      <c r="DW15" s="3"/>
      <c r="DX15" s="3"/>
    </row>
    <row r="16" spans="1:128" s="180" customFormat="1" ht="15" thickTop="1">
      <c r="A16" s="355"/>
      <c r="C16" s="496" t="s">
        <v>13016</v>
      </c>
      <c r="D16" s="497"/>
      <c r="E16" s="607">
        <f t="shared" ref="E16:AJ16" si="0">SUM(E17:E32)</f>
        <v>18095077.643134184</v>
      </c>
      <c r="F16" s="607">
        <f t="shared" si="0"/>
        <v>14571925.187242646</v>
      </c>
      <c r="G16" s="608">
        <f t="shared" si="0"/>
        <v>7538714.9808913106</v>
      </c>
      <c r="H16" s="607">
        <f t="shared" si="0"/>
        <v>3480992.3472613399</v>
      </c>
      <c r="I16" s="607">
        <f t="shared" si="0"/>
        <v>13352258</v>
      </c>
      <c r="J16" s="607">
        <f t="shared" si="0"/>
        <v>2985393.5822052467</v>
      </c>
      <c r="K16" s="607">
        <f t="shared" si="0"/>
        <v>2060444.1881527677</v>
      </c>
      <c r="L16" s="607">
        <f t="shared" si="0"/>
        <v>926306</v>
      </c>
      <c r="M16" s="607">
        <f t="shared" si="0"/>
        <v>514043.76</v>
      </c>
      <c r="N16" s="607">
        <f t="shared" si="0"/>
        <v>742386.67939086282</v>
      </c>
      <c r="O16" s="607">
        <f t="shared" si="0"/>
        <v>1151499.8461069856</v>
      </c>
      <c r="P16" s="607">
        <f t="shared" si="0"/>
        <v>1139237.0089894105</v>
      </c>
      <c r="Q16" s="607">
        <f t="shared" si="0"/>
        <v>5233961.901647741</v>
      </c>
      <c r="R16" s="607">
        <f t="shared" si="0"/>
        <v>52630.26879241698</v>
      </c>
      <c r="S16" s="607">
        <f t="shared" si="0"/>
        <v>720925.69543147204</v>
      </c>
      <c r="T16" s="607">
        <f t="shared" si="0"/>
        <v>747969.44269331114</v>
      </c>
      <c r="U16" s="607">
        <f t="shared" si="0"/>
        <v>312539.80512893008</v>
      </c>
      <c r="V16" s="607">
        <f t="shared" si="0"/>
        <v>402594.20483930479</v>
      </c>
      <c r="W16" s="607">
        <f t="shared" si="0"/>
        <v>288262.35899032262</v>
      </c>
      <c r="X16" s="607">
        <f t="shared" si="0"/>
        <v>246382</v>
      </c>
      <c r="Y16" s="607">
        <f t="shared" si="0"/>
        <v>110849.72471009064</v>
      </c>
      <c r="Z16" s="609">
        <f t="shared" si="0"/>
        <v>299150.15810543281</v>
      </c>
      <c r="AA16" s="610">
        <f t="shared" si="0"/>
        <v>29191484.700677417</v>
      </c>
      <c r="AB16" s="607">
        <f t="shared" si="0"/>
        <v>70772859.999580264</v>
      </c>
      <c r="AC16" s="607">
        <f t="shared" si="0"/>
        <v>45690328.283805139</v>
      </c>
      <c r="AD16" s="608">
        <f t="shared" si="0"/>
        <v>77281534.451003268</v>
      </c>
      <c r="AE16" s="607">
        <f t="shared" si="0"/>
        <v>47646455.708919287</v>
      </c>
      <c r="AF16" s="608">
        <f t="shared" si="0"/>
        <v>33864260.224473581</v>
      </c>
      <c r="AG16" s="607">
        <f t="shared" si="0"/>
        <v>10025177.948407419</v>
      </c>
      <c r="AH16" s="607">
        <f t="shared" si="0"/>
        <v>5966206.3143318184</v>
      </c>
      <c r="AI16" s="607">
        <f t="shared" si="0"/>
        <v>6315946.7543269964</v>
      </c>
      <c r="AJ16" s="607">
        <f t="shared" si="0"/>
        <v>7535017.2321065422</v>
      </c>
      <c r="AK16" s="607">
        <f t="shared" ref="AK16:BH16" si="1">SUM(AK17:AK32)</f>
        <v>5118940.9207779597</v>
      </c>
      <c r="AL16" s="607">
        <f t="shared" si="1"/>
        <v>8488616.7423314657</v>
      </c>
      <c r="AM16" s="607">
        <f t="shared" si="1"/>
        <v>6941613.3490470834</v>
      </c>
      <c r="AN16" s="607">
        <f t="shared" si="1"/>
        <v>44994405.536218889</v>
      </c>
      <c r="AO16" s="607">
        <f t="shared" si="1"/>
        <v>4774392.7461977201</v>
      </c>
      <c r="AP16" s="607">
        <f t="shared" si="1"/>
        <v>24118724.946992178</v>
      </c>
      <c r="AQ16" s="607">
        <f t="shared" si="1"/>
        <v>37395501.88981206</v>
      </c>
      <c r="AR16" s="607">
        <f t="shared" si="1"/>
        <v>3319048.0721152779</v>
      </c>
      <c r="AS16" s="607">
        <f t="shared" si="1"/>
        <v>16796177.126681894</v>
      </c>
      <c r="AT16" s="607">
        <f t="shared" si="1"/>
        <v>22252777.675203383</v>
      </c>
      <c r="AU16" s="607">
        <f t="shared" si="1"/>
        <v>11848775.606916452</v>
      </c>
      <c r="AV16" s="607">
        <f t="shared" si="1"/>
        <v>9982610.3734415192</v>
      </c>
      <c r="AW16" s="607">
        <f t="shared" si="1"/>
        <v>2512287.4907346708</v>
      </c>
      <c r="AX16" s="607">
        <f t="shared" si="1"/>
        <v>1918002.580934559</v>
      </c>
      <c r="AY16" s="607">
        <f t="shared" si="1"/>
        <v>19503584.888243262</v>
      </c>
      <c r="AZ16" s="607">
        <f t="shared" si="1"/>
        <v>3502619.7862185272</v>
      </c>
      <c r="BA16" s="607">
        <f t="shared" si="1"/>
        <v>13499902.124677468</v>
      </c>
      <c r="BB16" s="607">
        <f t="shared" si="1"/>
        <v>11611758.853862483</v>
      </c>
      <c r="BC16" s="607">
        <f t="shared" si="1"/>
        <v>9597613.3130371999</v>
      </c>
      <c r="BD16" s="607">
        <f t="shared" si="1"/>
        <v>9163131.3912062794</v>
      </c>
      <c r="BE16" s="607">
        <f t="shared" si="1"/>
        <v>12679180.638397142</v>
      </c>
      <c r="BF16" s="607">
        <f t="shared" si="1"/>
        <v>508295.11987200606</v>
      </c>
      <c r="BG16" s="607">
        <f t="shared" si="1"/>
        <v>1515767.3820759743</v>
      </c>
      <c r="BH16" s="607">
        <f t="shared" si="1"/>
        <v>1664488.8686047297</v>
      </c>
      <c r="BI16" s="205"/>
      <c r="BJ16" s="876" t="s">
        <v>12882</v>
      </c>
      <c r="BK16" s="877"/>
      <c r="BL16" s="874" t="s">
        <v>12883</v>
      </c>
      <c r="BM16" s="875"/>
      <c r="BN16" s="874" t="s">
        <v>12884</v>
      </c>
      <c r="BO16" s="875"/>
      <c r="BP16" s="284"/>
      <c r="BQ16" s="205"/>
      <c r="BR16" s="205"/>
      <c r="DW16" s="3"/>
      <c r="DX16" s="3"/>
    </row>
    <row r="17" spans="2:205" ht="17" customHeight="1">
      <c r="C17" s="879" t="s">
        <v>20</v>
      </c>
      <c r="D17" s="7" t="s">
        <v>4</v>
      </c>
      <c r="E17" s="31">
        <f>'2.2 Boundary incompleteness'!E17</f>
        <v>11000000</v>
      </c>
      <c r="F17" s="31">
        <f>'2.2 Boundary incompleteness'!F17</f>
        <v>7566397.8833312336</v>
      </c>
      <c r="G17" s="820">
        <f>'2.2 Boundary incompleteness'!G17</f>
        <v>2465947.61453006</v>
      </c>
      <c r="H17" s="31">
        <f>'2.2 Boundary incompleteness'!H17</f>
        <v>1355224</v>
      </c>
      <c r="I17" s="31">
        <f>'2.2 Boundary incompleteness'!I17</f>
        <v>713864</v>
      </c>
      <c r="J17" s="820">
        <f>'2.2 Boundary incompleteness'!J17</f>
        <v>1308449.2783654183</v>
      </c>
      <c r="K17" s="820">
        <f>'2.2 Boundary incompleteness'!K17</f>
        <v>559449.89239749394</v>
      </c>
      <c r="L17" s="31">
        <f>'2.2 Boundary incompleteness'!L17</f>
        <v>406579</v>
      </c>
      <c r="M17" s="31">
        <f>'2.2 Boundary incompleteness'!M17</f>
        <v>359426.45488221699</v>
      </c>
      <c r="N17" s="31">
        <f>'2.2 Boundary incompleteness'!N17</f>
        <v>204427</v>
      </c>
      <c r="O17" s="830">
        <f>'2.4 Carbon intensities'!$J8*'3.2 Emission predictors'!O$31/POWER(10,6)</f>
        <v>333054.21645821357</v>
      </c>
      <c r="P17" s="820">
        <f>'2.2 Boundary incompleteness'!P17</f>
        <v>501692.67986638437</v>
      </c>
      <c r="Q17" s="31">
        <f>'2.2 Boundary incompleteness'!Q17</f>
        <v>3282922.9178505349</v>
      </c>
      <c r="R17" s="31">
        <f>'2.2 Boundary incompleteness'!R17</f>
        <v>3480</v>
      </c>
      <c r="S17" s="31">
        <f>'2.2 Boundary incompleteness'!S17</f>
        <v>66330.685001006001</v>
      </c>
      <c r="T17" s="830">
        <f>'2.4 Carbon intensities'!$J8*'3.2 Emission predictors'!T$31/POWER(10,6)</f>
        <v>233778.91774085062</v>
      </c>
      <c r="U17" s="830">
        <f>'2.4 Carbon intensities'!$J8*'3.2 Emission predictors'!U$31/POWER(10,6)</f>
        <v>95940.103229476284</v>
      </c>
      <c r="V17" s="819">
        <f>'2.2 Boundary incompleteness'!V17</f>
        <v>147994.98236937192</v>
      </c>
      <c r="W17" s="830">
        <f>'2.4 Carbon intensities'!$J8*'3.2 Emission predictors'!W$31/POWER(10,6)</f>
        <v>97001.793579161487</v>
      </c>
      <c r="X17" s="31">
        <f>'2.2 Boundary incompleteness'!X17</f>
        <v>104637</v>
      </c>
      <c r="Y17" s="830">
        <f>'2.4 Carbon intensities'!$J8*'3.2 Emission predictors'!Y$31/POWER(10,6)</f>
        <v>42629.659151056912</v>
      </c>
      <c r="Z17" s="59">
        <f>'2.2 Boundary incompleteness'!Z17</f>
        <v>84470.44</v>
      </c>
      <c r="AA17" s="46">
        <f>'2.2 Boundary incompleteness'!AA17</f>
        <v>18500000</v>
      </c>
      <c r="AB17" s="819">
        <f>'2.2 Boundary incompleteness'!AB17</f>
        <v>33775286.290610321</v>
      </c>
      <c r="AC17" s="819">
        <f>'2.2 Boundary incompleteness'!AC17</f>
        <v>7324452.2838051412</v>
      </c>
      <c r="AD17" s="829">
        <f>'2.4 Carbon intensities'!$J$29*'3.2 Emission predictors'!AD31/POWER(10,6)</f>
        <v>34389361.589558981</v>
      </c>
      <c r="AE17" s="31">
        <f>'2.2 Boundary incompleteness'!AE17</f>
        <v>18600000</v>
      </c>
      <c r="AF17" s="820">
        <f>'2.2 Boundary incompleteness'!AF17</f>
        <v>18252240.842898648</v>
      </c>
      <c r="AG17" s="31">
        <f>'2.2 Boundary incompleteness'!AG17</f>
        <v>2272300</v>
      </c>
      <c r="AH17" s="830">
        <f>'2.4 Carbon intensities'!$J$29*'3.2 Emission predictors'!AH31/POWER(10,6)</f>
        <v>2312984.9317279393</v>
      </c>
      <c r="AI17" s="31">
        <f>'2.2 Boundary incompleteness'!AI17</f>
        <v>1840000</v>
      </c>
      <c r="AJ17" s="31">
        <f>'2.2 Boundary incompleteness'!AJ17</f>
        <v>3379889</v>
      </c>
      <c r="AK17" s="830">
        <f>'2.4 Carbon intensities'!$J$29*'3.2 Emission predictors'!AK31/POWER(10,6)</f>
        <v>1648572.6383200325</v>
      </c>
      <c r="AL17" s="829">
        <f>'2.4 Carbon intensities'!$J$29*'3.2 Emission predictors'!AL31/POWER(10,6)</f>
        <v>3295773.2627929309</v>
      </c>
      <c r="AM17" s="819">
        <f>'2.2 Boundary incompleteness'!AM17</f>
        <v>2706893.9682508758</v>
      </c>
      <c r="AN17" s="819">
        <f>'2.2 Boundary incompleteness'!AN17</f>
        <v>5365938.0352366734</v>
      </c>
      <c r="AO17" s="31">
        <f>'2.2 Boundary incompleteness'!AO17</f>
        <v>3645685</v>
      </c>
      <c r="AP17" s="819">
        <f>'2.2 Boundary incompleteness'!AP17</f>
        <v>10021171.223984871</v>
      </c>
      <c r="AQ17" s="830">
        <f>'2.4 Carbon intensities'!$J$29*'3.2 Emission predictors'!AQ31/POWER(10,6)</f>
        <v>4803131.9222741537</v>
      </c>
      <c r="AR17" s="829">
        <f>'2.4 Carbon intensities'!$J$29*'3.2 Emission predictors'!AR31/POWER(10,6)</f>
        <v>1240692.5550138974</v>
      </c>
      <c r="AS17" s="31">
        <f>'2.2 Boundary incompleteness'!AS17</f>
        <v>1200000</v>
      </c>
      <c r="AT17" s="31">
        <f>'2.2 Boundary incompleteness'!AT17</f>
        <v>7964779</v>
      </c>
      <c r="AU17" s="819">
        <f>'2.2 Boundary incompleteness'!AU17</f>
        <v>1380235.6357521408</v>
      </c>
      <c r="AV17" s="819">
        <f>'2.2 Boundary incompleteness'!AV17</f>
        <v>5122610.3734415192</v>
      </c>
      <c r="AW17" s="819">
        <f>'2.2 Boundary incompleteness'!AW17</f>
        <v>997509.9249361977</v>
      </c>
      <c r="AX17" s="830">
        <f>'2.4 Carbon intensities'!$J$29*'3.2 Emission predictors'!AX31/POWER(10,6)</f>
        <v>644724.39892037015</v>
      </c>
      <c r="AY17" s="830">
        <f>'2.4 Carbon intensities'!$J$29*'3.2 Emission predictors'!AY31/POWER(10,6)</f>
        <v>8844471.5785474908</v>
      </c>
      <c r="AZ17" s="819">
        <f>'2.2 Boundary incompleteness'!AZ17</f>
        <v>1432998.8806338066</v>
      </c>
      <c r="BA17" s="31">
        <f>'2.2 Boundary incompleteness'!BA17</f>
        <v>2275908</v>
      </c>
      <c r="BB17" s="830">
        <f>'2.4 Carbon intensities'!$J$29*'3.2 Emission predictors'!BB31/POWER(10,6)</f>
        <v>5134673.7965635788</v>
      </c>
      <c r="BC17" s="31">
        <f>'2.2 Boundary incompleteness'!BC17</f>
        <v>8351229</v>
      </c>
      <c r="BD17" s="830">
        <f>'2.4 Carbon intensities'!$J$29*'3.2 Emission predictors'!BD31/POWER(10,6)</f>
        <v>3652695.8629084877</v>
      </c>
      <c r="BE17" s="830">
        <f>'2.4 Carbon intensities'!$J$29*'3.2 Emission predictors'!BE31/POWER(10,6)</f>
        <v>5859409.4524003044</v>
      </c>
      <c r="BF17" s="31">
        <f>'2.2 Boundary incompleteness'!BF17</f>
        <v>83100</v>
      </c>
      <c r="BG17" s="31">
        <f>'2.2 Boundary incompleteness'!BG17</f>
        <v>106760</v>
      </c>
      <c r="BH17" s="830">
        <f>'2.4 Carbon intensities'!$J$29*'3.2 Emission predictors'!BH31/POWER(10,6)</f>
        <v>706477.4100646252</v>
      </c>
      <c r="BI17" s="17"/>
      <c r="BJ17" s="774">
        <f t="shared" ref="BJ17:BJ32" si="2">SUM(E17:Z17)/SUM($E$16:$Z$16)</f>
        <v>0.41259485073022839</v>
      </c>
      <c r="BK17" s="775">
        <f t="shared" ref="BK17:BK32" si="3">SUM(AA17:BH17)/SUM($AA$16:$BH$16)</f>
        <v>0.36752893156737249</v>
      </c>
      <c r="BL17" s="776">
        <f t="shared" ref="BL17:BL32" si="4">SUM(E17:Z17)</f>
        <v>30933698.518752478</v>
      </c>
      <c r="BM17" s="777">
        <f t="shared" ref="BM17:BM32" si="5">SUM(AA17:BH17)</f>
        <v>227131956.85864294</v>
      </c>
      <c r="BN17" s="778">
        <f>BL17-'3.1 Emission data'!BN18</f>
        <v>10690949.290420242</v>
      </c>
      <c r="BO17" s="779">
        <f>BM17-'3.1 Emission data'!BO18</f>
        <v>153791264.47864294</v>
      </c>
      <c r="BP17" s="261"/>
      <c r="BQ17" s="43"/>
      <c r="BR17" s="354" t="str">
        <f t="shared" ref="BR17:BR25" si="6">INDEX($D$17:$D$25,MATCH(LARGE($BN$17:$BN$25,ROW(BN1)),$BN$17:$BN$25,0))</f>
        <v>Purchased goods and services</v>
      </c>
      <c r="BS17" s="267">
        <f t="shared" ref="BS17:BS31" si="7">VLOOKUP(BR17,$D$17:$BN$32,63,FALSE)</f>
        <v>10690949.290420242</v>
      </c>
      <c r="BT17" s="267">
        <f t="shared" ref="BT17:BT31" si="8">VLOOKUP(BR17,$D$17:$BO$32,64,FALSE)</f>
        <v>153791264.47864294</v>
      </c>
      <c r="BU17" s="17"/>
      <c r="BV17" s="17"/>
      <c r="BW17" s="155"/>
      <c r="BX17" s="155"/>
      <c r="BY17" s="17"/>
      <c r="BZ17" s="17"/>
      <c r="CA17" s="17"/>
      <c r="CB17" s="17"/>
      <c r="CC17" s="155"/>
      <c r="CD17" s="17"/>
      <c r="CE17" s="17"/>
      <c r="CF17" s="17"/>
      <c r="CG17" s="17"/>
      <c r="CH17" s="17"/>
      <c r="CI17" s="17"/>
      <c r="CJ17" s="17"/>
      <c r="CK17" s="17"/>
      <c r="CL17" s="17"/>
      <c r="CM17" s="17"/>
      <c r="CN17" s="17"/>
      <c r="CO17" s="17"/>
      <c r="CP17" s="17"/>
      <c r="CQ17" s="155"/>
      <c r="CR17" s="17"/>
      <c r="CS17" s="155"/>
      <c r="CT17" s="17"/>
      <c r="CU17" s="17"/>
      <c r="CV17" s="17"/>
      <c r="CW17" s="17"/>
      <c r="CX17" s="17"/>
      <c r="CY17" s="155"/>
      <c r="CZ17" s="17"/>
      <c r="DA17" s="17"/>
      <c r="DB17" s="17"/>
      <c r="DC17" s="17"/>
      <c r="DD17" s="17"/>
      <c r="DE17" s="155"/>
      <c r="DF17" s="17"/>
      <c r="DG17" s="17"/>
      <c r="DH17" s="17"/>
      <c r="DI17" s="17"/>
      <c r="DJ17" s="17"/>
      <c r="DK17" s="17"/>
      <c r="DL17" s="17"/>
      <c r="DM17" s="17"/>
      <c r="DN17" s="17"/>
      <c r="DO17" s="17"/>
      <c r="DP17" s="17"/>
      <c r="DQ17" s="17"/>
      <c r="DR17" s="17"/>
      <c r="DS17" s="17"/>
      <c r="DT17" s="17"/>
      <c r="DU17" s="17"/>
      <c r="DV17" s="192"/>
      <c r="DW17" s="192"/>
      <c r="DX17" s="26"/>
      <c r="DY17" s="26"/>
      <c r="DZ17" s="40"/>
      <c r="EA17" s="40"/>
      <c r="EB17" s="41"/>
      <c r="EC17" s="41"/>
      <c r="ED17" s="41"/>
      <c r="EE17" s="41"/>
      <c r="EF17" s="41"/>
      <c r="EG17" s="41"/>
      <c r="EH17" s="41"/>
      <c r="EI17" s="41"/>
      <c r="EJ17" s="41"/>
      <c r="EK17" s="41"/>
      <c r="EL17" s="41"/>
      <c r="EM17" s="41"/>
      <c r="EN17" s="41"/>
      <c r="EO17" s="41"/>
      <c r="EP17" s="41"/>
      <c r="EQ17" s="41"/>
      <c r="ER17" s="41"/>
      <c r="ES17" s="41"/>
      <c r="ET17" s="41"/>
      <c r="EU17" s="41"/>
      <c r="EV17" s="41"/>
      <c r="EW17" s="41"/>
      <c r="EX17" s="41"/>
      <c r="EY17" s="41"/>
      <c r="EZ17" s="41"/>
      <c r="FA17" s="41"/>
      <c r="FB17" s="41"/>
      <c r="FC17" s="41"/>
      <c r="FD17" s="41"/>
      <c r="FE17" s="41"/>
      <c r="FF17" s="41"/>
      <c r="FG17" s="41"/>
      <c r="FH17" s="41"/>
      <c r="FI17" s="41"/>
      <c r="FJ17" s="41"/>
      <c r="FK17" s="41"/>
      <c r="FL17" s="41"/>
      <c r="FM17" s="41"/>
      <c r="FN17" s="41"/>
      <c r="FO17" s="41"/>
      <c r="FP17" s="41"/>
      <c r="FQ17" s="41"/>
      <c r="FR17" s="41"/>
      <c r="FS17" s="41"/>
      <c r="FT17" s="41"/>
      <c r="FU17" s="41"/>
      <c r="FV17" s="41"/>
      <c r="FW17" s="41"/>
      <c r="FX17" s="41"/>
      <c r="FY17" s="41"/>
      <c r="FZ17" s="41"/>
      <c r="GA17" s="41"/>
      <c r="GB17" s="41"/>
      <c r="GC17" s="41"/>
      <c r="GD17" s="41"/>
      <c r="GE17" s="41"/>
      <c r="GF17" s="41"/>
      <c r="GG17" s="41"/>
      <c r="GH17" s="41"/>
      <c r="GI17" s="41"/>
      <c r="GJ17" s="41"/>
      <c r="GK17" s="41"/>
      <c r="GL17" s="41"/>
      <c r="GM17" s="41"/>
      <c r="GN17" s="41"/>
      <c r="GO17" s="41"/>
      <c r="GP17" s="41"/>
      <c r="GQ17" s="41"/>
      <c r="GR17" s="41"/>
      <c r="GS17" s="41"/>
      <c r="GT17" s="41"/>
      <c r="GU17" s="41"/>
      <c r="GV17" s="41"/>
      <c r="GW17" s="41"/>
    </row>
    <row r="18" spans="2:205">
      <c r="C18" s="879"/>
      <c r="D18" s="5" t="s">
        <v>5</v>
      </c>
      <c r="E18" s="31">
        <f>'2.2 Boundary incompleteness'!E18</f>
        <v>500000</v>
      </c>
      <c r="F18" s="31">
        <f>'2.2 Boundary incompleteness'!F18</f>
        <v>2422000</v>
      </c>
      <c r="G18" s="831">
        <f>'2.4 Carbon intensities'!$J$9*'3.2 Emission predictors'!G14/POWER(10,6)</f>
        <v>661323.3326927314</v>
      </c>
      <c r="H18" s="31">
        <f>'2.2 Boundary incompleteness'!H18</f>
        <v>136405</v>
      </c>
      <c r="I18" s="31">
        <f>'2.2 Boundary incompleteness'!I18</f>
        <v>403231</v>
      </c>
      <c r="J18" s="830">
        <f>'2.4 Carbon intensities'!$J$9*'3.2 Emission predictors'!J14/POWER(10,6)</f>
        <v>862959.32191255514</v>
      </c>
      <c r="K18" s="31">
        <f>'2.2 Boundary incompleteness'!K18</f>
        <v>71691</v>
      </c>
      <c r="L18" s="31">
        <f>'2.2 Boundary incompleteness'!L18</f>
        <v>145178</v>
      </c>
      <c r="M18" s="31">
        <f>'2.2 Boundary incompleteness'!M18</f>
        <v>86240.4066584783</v>
      </c>
      <c r="N18" s="31">
        <f>'2.2 Boundary incompleteness'!N18</f>
        <v>49050</v>
      </c>
      <c r="O18" s="31">
        <f>'2.2 Boundary incompleteness'!O18</f>
        <v>187469</v>
      </c>
      <c r="P18" s="830">
        <f>'2.4 Carbon intensities'!$J$9*'3.2 Emission predictors'!P14/POWER(10,6)</f>
        <v>66898.232261705241</v>
      </c>
      <c r="Q18" s="31">
        <f>'2.2 Boundary incompleteness'!Q18</f>
        <v>787701.08214946534</v>
      </c>
      <c r="R18" s="830">
        <f>'2.4 Carbon intensities'!$J$9*'3.2 Emission predictors'!R14/POWER(10,6)</f>
        <v>22067.839949918918</v>
      </c>
      <c r="S18" s="31">
        <f>'2.2 Boundary incompleteness'!S18</f>
        <v>15915.314998993992</v>
      </c>
      <c r="T18" s="830">
        <f>'2.4 Carbon intensities'!$J$9*'3.2 Emission predictors'!T14/POWER(10,6)</f>
        <v>56146.755490924697</v>
      </c>
      <c r="U18" s="830">
        <f>'2.4 Carbon intensities'!$J$9*'3.2 Emission predictors'!U14/POWER(10,6)</f>
        <v>44937.062829632072</v>
      </c>
      <c r="V18" s="31">
        <f>'2.2 Boundary incompleteness'!V18</f>
        <v>0</v>
      </c>
      <c r="W18" s="830">
        <f>'2.4 Carbon intensities'!$J$9*'3.2 Emission predictors'!W14/POWER(10,6)</f>
        <v>44793.443903506392</v>
      </c>
      <c r="X18" s="31">
        <f>'2.2 Boundary incompleteness'!X18</f>
        <v>23213</v>
      </c>
      <c r="Y18" s="830">
        <f>'2.4 Carbon intensities'!$J$9*'3.2 Emission predictors'!Y14/POWER(10,6)</f>
        <v>6816.8269471104386</v>
      </c>
      <c r="Z18" s="59">
        <f>'2.2 Boundary incompleteness'!Z18</f>
        <v>12802.77</v>
      </c>
      <c r="AA18" s="834">
        <f>'2.4 Carbon intensities'!$J$30*'3.2 Emission predictors'!AA14/POWER(10,6)</f>
        <v>3938679.2452830193</v>
      </c>
      <c r="AB18" s="819">
        <f>'2.2 Boundary incompleteness'!AB18</f>
        <v>6297169.8113207547</v>
      </c>
      <c r="AC18" s="31">
        <f>'2.2 Boundary incompleteness'!AC18</f>
        <v>40020</v>
      </c>
      <c r="AD18" s="829">
        <f>'2.4 Carbon intensities'!$J$30*'3.2 Emission predictors'!AD14/POWER(10,6)</f>
        <v>452709.58655660378</v>
      </c>
      <c r="AE18" s="31">
        <f>'2.2 Boundary incompleteness'!AE18</f>
        <v>200000</v>
      </c>
      <c r="AF18" s="829">
        <f>'2.4 Carbon intensities'!$J$30*'3.2 Emission predictors'!AF14/POWER(10,6)</f>
        <v>283018.86792452831</v>
      </c>
      <c r="AG18" s="31">
        <f>'2.2 Boundary incompleteness'!AG18</f>
        <v>90083</v>
      </c>
      <c r="AH18" s="830">
        <f>'2.4 Carbon intensities'!$J$30*'3.2 Emission predictors'!AH14/POWER(10,6)</f>
        <v>220518.86792452831</v>
      </c>
      <c r="AI18" s="31">
        <f>'2.2 Boundary incompleteness'!AI18</f>
        <v>6200</v>
      </c>
      <c r="AJ18" s="31">
        <f>'2.2 Boundary incompleteness'!AJ18</f>
        <v>712289</v>
      </c>
      <c r="AK18" s="830">
        <f>'2.4 Carbon intensities'!$J$30*'3.2 Emission predictors'!AK14/POWER(10,6)</f>
        <v>425471.69811320759</v>
      </c>
      <c r="AL18" s="829">
        <f>'2.4 Carbon intensities'!$J$30*'3.2 Emission predictors'!AL14/POWER(10,6)</f>
        <v>196933.96226415093</v>
      </c>
      <c r="AM18" s="824">
        <f>AVERAGE(AA38:BH38)*SUM(AM19:AM32,AM17)</f>
        <v>258235.22311376696</v>
      </c>
      <c r="AN18" s="31">
        <f>'2.2 Boundary incompleteness'!AN18</f>
        <v>398200</v>
      </c>
      <c r="AO18" s="31">
        <f>'2.2 Boundary incompleteness'!AO18</f>
        <v>211678</v>
      </c>
      <c r="AP18" s="31">
        <f>'2.2 Boundary incompleteness'!AP18</f>
        <v>127500</v>
      </c>
      <c r="AQ18" s="830">
        <f>'2.4 Carbon intensities'!$J$30*'3.2 Emission predictors'!AQ14/POWER(10,6)</f>
        <v>107835.63236515132</v>
      </c>
      <c r="AR18" s="829">
        <f>'2.4 Carbon intensities'!$J$30*'3.2 Emission predictors'!AR14/POWER(10,6)</f>
        <v>73254.716981132078</v>
      </c>
      <c r="AS18" s="31">
        <f>'2.2 Boundary incompleteness'!AS18</f>
        <v>200000</v>
      </c>
      <c r="AT18" s="31">
        <f>'2.2 Boundary incompleteness'!AT18</f>
        <v>626937</v>
      </c>
      <c r="AU18" s="830">
        <f>'2.4 Carbon intensities'!$J$30*'3.2 Emission predictors'!AU14/POWER(10,6)</f>
        <v>487473.43748841767</v>
      </c>
      <c r="AV18" s="31">
        <f>'2.2 Boundary incompleteness'!AV18</f>
        <v>335000</v>
      </c>
      <c r="AW18" s="830">
        <f>'2.4 Carbon intensities'!$J$30*'3.2 Emission predictors'!AW14/POWER(10,6)</f>
        <v>40801.886792452824</v>
      </c>
      <c r="AX18" s="830">
        <f>'2.4 Carbon intensities'!$J$30*'3.2 Emission predictors'!AX14/POWER(10,6)</f>
        <v>62057.07547169811</v>
      </c>
      <c r="AY18" s="830">
        <f>'2.4 Carbon intensities'!$J$30*'3.2 Emission predictors'!AY14/POWER(10,6)</f>
        <v>201148.88746452137</v>
      </c>
      <c r="AZ18" s="830">
        <f>'2.4 Carbon intensities'!$J$30*'3.2 Emission predictors'!AZ14/POWER(10,6)</f>
        <v>86703.555549566008</v>
      </c>
      <c r="BA18" s="31">
        <f>'2.2 Boundary incompleteness'!BA18</f>
        <v>129349</v>
      </c>
      <c r="BB18" s="830">
        <f>'2.4 Carbon intensities'!$J$30*'3.2 Emission predictors'!BB14/POWER(10,6)</f>
        <v>148820.75471698114</v>
      </c>
      <c r="BC18" s="31">
        <f>'2.2 Boundary incompleteness'!BC18</f>
        <v>6.8</v>
      </c>
      <c r="BD18" s="830">
        <f>'2.4 Carbon intensities'!$J$30*'3.2 Emission predictors'!BD14/POWER(10,6)</f>
        <v>165094.33962264151</v>
      </c>
      <c r="BE18" s="830">
        <f>'2.4 Carbon intensities'!$J$30*'3.2 Emission predictors'!BE14/POWER(10,6)</f>
        <v>110701.29198113208</v>
      </c>
      <c r="BF18" s="31">
        <f>'2.2 Boundary incompleteness'!BF18</f>
        <v>199918</v>
      </c>
      <c r="BG18" s="31">
        <f>'2.2 Boundary incompleteness'!BG18</f>
        <v>3038</v>
      </c>
      <c r="BH18" s="830">
        <f>'2.4 Carbon intensities'!$J$30*'3.2 Emission predictors'!BH14/POWER(10,6)</f>
        <v>31132.075471698114</v>
      </c>
      <c r="BI18" s="17"/>
      <c r="BJ18" s="774">
        <f t="shared" si="2"/>
        <v>8.8122275782139645E-2</v>
      </c>
      <c r="BK18" s="775">
        <f t="shared" si="3"/>
        <v>2.7294576459485499E-2</v>
      </c>
      <c r="BL18" s="776">
        <f t="shared" si="4"/>
        <v>6606839.3897950221</v>
      </c>
      <c r="BM18" s="777">
        <f t="shared" si="5"/>
        <v>16867979.716405954</v>
      </c>
      <c r="BN18" s="778">
        <f>BL18-'3.1 Emission data'!BN19</f>
        <v>3896389.304796028</v>
      </c>
      <c r="BO18" s="779">
        <f>BM18-'3.1 Emission data'!BO19</f>
        <v>14669343.716405954</v>
      </c>
      <c r="BP18" s="261"/>
      <c r="BQ18" s="43"/>
      <c r="BR18" s="354" t="str">
        <f t="shared" si="6"/>
        <v>Capital goods</v>
      </c>
      <c r="BS18" s="267">
        <f t="shared" si="7"/>
        <v>3896389.304796028</v>
      </c>
      <c r="BT18" s="267">
        <f t="shared" si="8"/>
        <v>14669343.716405954</v>
      </c>
      <c r="BU18" s="17"/>
      <c r="BV18" s="17"/>
      <c r="BW18" s="17"/>
      <c r="BX18" s="17"/>
      <c r="BY18" s="17"/>
      <c r="BZ18" s="17"/>
      <c r="CA18" s="17"/>
      <c r="CB18" s="17"/>
      <c r="CC18" s="17"/>
      <c r="CD18" s="17"/>
      <c r="CE18" s="17"/>
      <c r="CF18" s="17"/>
      <c r="CG18" s="17"/>
      <c r="CH18" s="17"/>
      <c r="CI18" s="17"/>
      <c r="CJ18" s="17"/>
      <c r="CK18" s="17"/>
      <c r="CL18" s="17"/>
      <c r="CM18" s="17"/>
      <c r="CN18" s="17"/>
      <c r="CO18" s="17"/>
      <c r="CP18" s="17"/>
      <c r="CQ18" s="155"/>
      <c r="CR18" s="17"/>
      <c r="CS18" s="155"/>
      <c r="CT18" s="17"/>
      <c r="CU18" s="17"/>
      <c r="CV18" s="17"/>
      <c r="CW18" s="17"/>
      <c r="CX18" s="17"/>
      <c r="CY18" s="155"/>
      <c r="CZ18" s="17"/>
      <c r="DA18" s="17"/>
      <c r="DB18" s="17"/>
      <c r="DC18" s="17"/>
      <c r="DD18" s="17"/>
      <c r="DE18" s="155"/>
      <c r="DF18" s="17"/>
      <c r="DG18" s="17"/>
      <c r="DH18" s="17"/>
      <c r="DI18" s="17"/>
      <c r="DJ18" s="17"/>
      <c r="DK18" s="17"/>
      <c r="DL18" s="17"/>
      <c r="DM18" s="17"/>
      <c r="DN18" s="17"/>
      <c r="DO18" s="17"/>
      <c r="DP18" s="17"/>
      <c r="DQ18" s="17"/>
      <c r="DR18" s="17"/>
      <c r="DS18" s="17"/>
      <c r="DT18" s="17"/>
      <c r="DU18" s="17"/>
      <c r="DV18" s="192"/>
      <c r="DW18" s="192"/>
      <c r="DX18" s="26"/>
      <c r="DY18" s="26"/>
      <c r="DZ18" s="180"/>
      <c r="EA18" s="180"/>
    </row>
    <row r="19" spans="2:205" ht="16" customHeight="1">
      <c r="C19" s="879"/>
      <c r="D19" s="6" t="s">
        <v>12695</v>
      </c>
      <c r="E19" s="31">
        <f>'2.2 Boundary incompleteness'!E19</f>
        <v>550000</v>
      </c>
      <c r="F19" s="829">
        <f>'2.4 Carbon intensities'!$J$10*'3.2 Emission predictors'!F34</f>
        <v>288431.96792250732</v>
      </c>
      <c r="G19" s="820">
        <f>'2.2 Boundary incompleteness'!G19</f>
        <v>530262.78701908165</v>
      </c>
      <c r="H19" s="31">
        <f>'2.2 Boundary incompleteness'!H19</f>
        <v>21747</v>
      </c>
      <c r="I19" s="31">
        <f>'2.2 Boundary incompleteness'!I19</f>
        <v>79712</v>
      </c>
      <c r="J19" s="31">
        <f>'2.2 Boundary incompleteness'!J19</f>
        <v>0</v>
      </c>
      <c r="K19" s="31">
        <f>'2.2 Boundary incompleteness'!K19</f>
        <v>171198</v>
      </c>
      <c r="L19" s="31">
        <f>'2.2 Boundary incompleteness'!L19</f>
        <v>67890</v>
      </c>
      <c r="M19" s="31">
        <f>'2.2 Boundary incompleteness'!M19</f>
        <v>14804.55</v>
      </c>
      <c r="N19" s="31">
        <f>'2.2 Boundary incompleteness'!N19</f>
        <v>18841</v>
      </c>
      <c r="O19" s="31">
        <f>'2.2 Boundary incompleteness'!O19</f>
        <v>21928</v>
      </c>
      <c r="P19" s="31">
        <f>'2.2 Boundary incompleteness'!P19</f>
        <v>22373.55</v>
      </c>
      <c r="Q19" s="31">
        <f>'2.2 Boundary incompleteness'!Q19</f>
        <v>91073</v>
      </c>
      <c r="R19" s="31">
        <f>'2.2 Boundary incompleteness'!R19</f>
        <v>0</v>
      </c>
      <c r="S19" s="31">
        <f>'2.2 Boundary incompleteness'!S19</f>
        <v>76659</v>
      </c>
      <c r="T19" s="830">
        <f>'2.4 Carbon intensities'!$J$10*'3.2 Emission predictors'!T34</f>
        <v>44065.640403321115</v>
      </c>
      <c r="U19" s="31">
        <f>'2.2 Boundary incompleteness'!U19</f>
        <v>3208.9</v>
      </c>
      <c r="V19" s="31">
        <f>'2.2 Boundary incompleteness'!V19</f>
        <v>0</v>
      </c>
      <c r="W19" s="830">
        <f>'2.4 Carbon intensities'!$J$10*'3.2 Emission predictors'!W34</f>
        <v>6353.8517208280291</v>
      </c>
      <c r="X19" s="31">
        <f>'2.2 Boundary incompleteness'!X19</f>
        <v>3849</v>
      </c>
      <c r="Y19" s="824">
        <f>AVERAGE(E39:Z39)*SUM(Y17:Y18,Y20:Y32)</f>
        <v>3236.9546730367488</v>
      </c>
      <c r="Z19" s="59">
        <f>'2.2 Boundary incompleteness'!Z19</f>
        <v>5716.32</v>
      </c>
      <c r="AA19" s="834">
        <f>'2.4 Carbon intensities'!$J$31*'3.2 Emission predictors'!AA34</f>
        <v>30685.611161960285</v>
      </c>
      <c r="AB19" s="31">
        <f>'2.2 Boundary incompleteness'!AB19</f>
        <v>670000</v>
      </c>
      <c r="AC19" s="31">
        <f>'2.2 Boundary incompleteness'!AC19</f>
        <v>40002</v>
      </c>
      <c r="AD19" s="825">
        <f>AVERAGE(AA39:BH39)*SUM(AD17:AD18,AD20:AD32)</f>
        <v>1416436.5858416678</v>
      </c>
      <c r="AE19" s="31">
        <f>'2.2 Boundary incompleteness'!AE19</f>
        <v>100000</v>
      </c>
      <c r="AF19" s="38">
        <f>'2.2 Boundary incompleteness'!AF19</f>
        <v>140026</v>
      </c>
      <c r="AG19" s="31">
        <f>'2.2 Boundary incompleteness'!AG19</f>
        <v>93746</v>
      </c>
      <c r="AH19" s="830">
        <f>'2.4 Carbon intensities'!$J$31*'3.2 Emission predictors'!AH34</f>
        <v>182878.59933061505</v>
      </c>
      <c r="AI19" s="31">
        <f>'2.2 Boundary incompleteness'!AI19</f>
        <v>71100</v>
      </c>
      <c r="AJ19" s="31">
        <f>'2.2 Boundary incompleteness'!AJ19</f>
        <v>95300</v>
      </c>
      <c r="AK19" s="830">
        <f>'2.4 Carbon intensities'!$J$31*'3.2 Emission predictors'!AK34</f>
        <v>704861.80078551138</v>
      </c>
      <c r="AL19" s="829">
        <f>'2.4 Carbon intensities'!$J$31*'3.2 Emission predictors'!AL34</f>
        <v>245340.13739184785</v>
      </c>
      <c r="AM19" s="819">
        <f>'2.2 Boundary incompleteness'!AM19</f>
        <v>640824.65238382679</v>
      </c>
      <c r="AN19" s="830">
        <f>'2.4 Carbon intensities'!$J$31*'3.2 Emission predictors'!AN34</f>
        <v>141013.58423081058</v>
      </c>
      <c r="AO19" s="31">
        <f>'2.2 Boundary incompleteness'!AO19</f>
        <v>161453</v>
      </c>
      <c r="AP19" s="31">
        <f>'2.2 Boundary incompleteness'!AP19</f>
        <v>12100</v>
      </c>
      <c r="AQ19" s="830">
        <f>'2.4 Carbon intensities'!$J$31*'3.2 Emission predictors'!AQ34</f>
        <v>39386.466788142381</v>
      </c>
      <c r="AR19" s="829">
        <f>'2.4 Carbon intensities'!$J$31*'3.2 Emission predictors'!AR34</f>
        <v>93350.120163504645</v>
      </c>
      <c r="AS19" s="31">
        <f>'2.2 Boundary incompleteness'!AS19</f>
        <v>190000</v>
      </c>
      <c r="AT19" s="31">
        <f>'2.2 Boundary incompleteness'!AT19</f>
        <v>701930</v>
      </c>
      <c r="AU19" s="31">
        <f>'2.2 Boundary incompleteness'!AU19</f>
        <v>788494</v>
      </c>
      <c r="AV19" s="31">
        <f>'2.2 Boundary incompleteness'!AV19</f>
        <v>159000</v>
      </c>
      <c r="AW19" s="830">
        <f>'2.4 Carbon intensities'!$J$31*'3.2 Emission predictors'!AW34</f>
        <v>23496.848768403564</v>
      </c>
      <c r="AX19" s="824">
        <f>AVERAGE(AA39:BH39)*SUM(AX17:AX18,AX20:AX32)</f>
        <v>35153.663118540549</v>
      </c>
      <c r="AY19" s="830">
        <f>'2.4 Carbon intensities'!$J$31*'3.2 Emission predictors'!AY34</f>
        <v>102180.45624127588</v>
      </c>
      <c r="AZ19" s="817">
        <f>'2.2 Boundary incompleteness'!AZ19</f>
        <v>93527.35</v>
      </c>
      <c r="BA19" s="31">
        <f>'2.2 Boundary incompleteness'!BA19</f>
        <v>210409</v>
      </c>
      <c r="BB19" s="31">
        <f>'2.2 Boundary incompleteness'!BB19</f>
        <v>221825</v>
      </c>
      <c r="BC19" s="830">
        <f>'2.4 Carbon intensities'!$J$31*'3.2 Emission predictors'!BC34</f>
        <v>36236.119352570764</v>
      </c>
      <c r="BD19" s="830">
        <f>'2.4 Carbon intensities'!$J$31*'3.2 Emission predictors'!BD34</f>
        <v>161370.33125920128</v>
      </c>
      <c r="BE19" s="31">
        <f>'2.2 Boundary incompleteness'!BE19</f>
        <v>0</v>
      </c>
      <c r="BF19" s="31">
        <f>'2.2 Boundary incompleteness'!BF19</f>
        <v>5029</v>
      </c>
      <c r="BG19" s="830">
        <f>'2.4 Carbon intensities'!$J$31*'3.2 Emission predictors'!BG34</f>
        <v>1982.5690922837948</v>
      </c>
      <c r="BH19" s="830">
        <f>'2.4 Carbon intensities'!$J$31*'3.2 Emission predictors'!BH34</f>
        <v>19053.395049309616</v>
      </c>
      <c r="BI19" s="17"/>
      <c r="BJ19" s="774">
        <f t="shared" si="2"/>
        <v>2.6960863696254968E-2</v>
      </c>
      <c r="BK19" s="775">
        <f t="shared" si="3"/>
        <v>1.2343403373359872E-2</v>
      </c>
      <c r="BL19" s="776">
        <f t="shared" si="4"/>
        <v>2021351.5217387748</v>
      </c>
      <c r="BM19" s="777">
        <f t="shared" si="5"/>
        <v>7628192.2909594718</v>
      </c>
      <c r="BN19" s="778">
        <f>BL19-'3.1 Emission data'!BN20</f>
        <v>1318775.7517387748</v>
      </c>
      <c r="BO19" s="779">
        <f>BM19-'3.1 Emission data'!BO20</f>
        <v>5777012.2909594718</v>
      </c>
      <c r="BP19" s="261"/>
      <c r="BQ19" s="43"/>
      <c r="BR19" s="354" t="str">
        <f t="shared" si="6"/>
        <v>Business travel</v>
      </c>
      <c r="BS19" s="267">
        <f t="shared" si="7"/>
        <v>1552813.408819366</v>
      </c>
      <c r="BT19" s="267">
        <f t="shared" si="8"/>
        <v>1428064.4899497072</v>
      </c>
      <c r="BU19" s="17"/>
      <c r="BV19" s="17"/>
      <c r="BW19" s="17"/>
      <c r="BX19" s="17"/>
      <c r="BY19" s="17"/>
      <c r="BZ19" s="17"/>
      <c r="CA19" s="17"/>
      <c r="CB19" s="17"/>
      <c r="CC19" s="17"/>
      <c r="CD19" s="17"/>
      <c r="CE19" s="17"/>
      <c r="CF19" s="17"/>
      <c r="CG19" s="17"/>
      <c r="CH19" s="17"/>
      <c r="CI19" s="17"/>
      <c r="CJ19" s="17"/>
      <c r="CK19" s="17"/>
      <c r="CL19" s="17"/>
      <c r="CM19" s="17"/>
      <c r="CN19" s="17"/>
      <c r="CO19" s="17"/>
      <c r="CP19" s="17"/>
      <c r="CQ19" s="155"/>
      <c r="CR19" s="17"/>
      <c r="CS19" s="155"/>
      <c r="CT19" s="17"/>
      <c r="CU19" s="17"/>
      <c r="CV19" s="17"/>
      <c r="CW19" s="17"/>
      <c r="CX19" s="17"/>
      <c r="CY19" s="155"/>
      <c r="CZ19" s="17"/>
      <c r="DA19" s="17"/>
      <c r="DB19" s="17"/>
      <c r="DC19" s="17"/>
      <c r="DD19" s="17"/>
      <c r="DE19" s="155"/>
      <c r="DF19" s="17"/>
      <c r="DG19" s="17"/>
      <c r="DH19" s="17"/>
      <c r="DI19" s="17"/>
      <c r="DJ19" s="17"/>
      <c r="DK19" s="17"/>
      <c r="DL19" s="17"/>
      <c r="DM19" s="17"/>
      <c r="DN19" s="17"/>
      <c r="DO19" s="17"/>
      <c r="DP19" s="17"/>
      <c r="DQ19" s="17"/>
      <c r="DR19" s="17"/>
      <c r="DS19" s="17"/>
      <c r="DT19" s="17"/>
      <c r="DU19" s="17"/>
      <c r="DV19" s="192"/>
      <c r="DW19" s="192"/>
      <c r="DX19" s="26"/>
      <c r="DY19" s="26"/>
      <c r="DZ19" s="180"/>
      <c r="EA19" s="180"/>
    </row>
    <row r="20" spans="2:205">
      <c r="C20" s="879"/>
      <c r="D20" s="5" t="s">
        <v>6</v>
      </c>
      <c r="E20" s="31">
        <f>'2.2 Boundary incompleteness'!E20</f>
        <v>100000</v>
      </c>
      <c r="F20" s="31">
        <f>'2.2 Boundary incompleteness'!F20</f>
        <v>237500</v>
      </c>
      <c r="G20" s="831">
        <f>'2.4 Carbon intensities'!$J11*'3.2 Emission predictors'!G$31/POWER(10,6)</f>
        <v>33217.034273318874</v>
      </c>
      <c r="H20" s="31">
        <f>'2.2 Boundary incompleteness'!H20</f>
        <v>9468</v>
      </c>
      <c r="I20" s="31">
        <f>'2.2 Boundary incompleteness'!I20</f>
        <v>0</v>
      </c>
      <c r="J20" s="31">
        <f>'2.2 Boundary incompleteness'!J20</f>
        <v>0</v>
      </c>
      <c r="K20" s="31">
        <f>'2.2 Boundary incompleteness'!K20</f>
        <v>3350</v>
      </c>
      <c r="L20" s="31">
        <f>'2.2 Boundary incompleteness'!L20</f>
        <v>4032</v>
      </c>
      <c r="M20" s="31">
        <f>'2.2 Boundary incompleteness'!M20</f>
        <v>0</v>
      </c>
      <c r="N20" s="31">
        <f>'2.2 Boundary incompleteness'!N20</f>
        <v>3408</v>
      </c>
      <c r="O20" s="31">
        <f>'2.2 Boundary incompleteness'!O20</f>
        <v>0</v>
      </c>
      <c r="P20" s="830">
        <f>'2.4 Carbon intensities'!$J11*'3.2 Emission predictors'!P$31/POWER(10,6)</f>
        <v>6757.94686132078</v>
      </c>
      <c r="Q20" s="31">
        <f>'2.2 Boundary incompleteness'!Q20</f>
        <v>18356</v>
      </c>
      <c r="R20" s="31">
        <f>'2.2 Boundary incompleteness'!R20</f>
        <v>0</v>
      </c>
      <c r="S20" s="31">
        <f>'2.2 Boundary incompleteness'!S20</f>
        <v>0</v>
      </c>
      <c r="T20" s="31">
        <f>'2.2 Boundary incompleteness'!T20</f>
        <v>0</v>
      </c>
      <c r="U20" s="31">
        <f>'2.2 Boundary incompleteness'!U20</f>
        <v>523.77</v>
      </c>
      <c r="V20" s="31">
        <f>'2.2 Boundary incompleteness'!V20</f>
        <v>0</v>
      </c>
      <c r="W20" s="830">
        <f>'2.4 Carbon intensities'!$J11*'3.2 Emission predictors'!W$31/POWER(10,6)</f>
        <v>1306.6424780911063</v>
      </c>
      <c r="X20" s="31">
        <f>'2.2 Boundary incompleteness'!X20</f>
        <v>7942</v>
      </c>
      <c r="Y20" s="830">
        <f>'2.4 Carbon intensities'!$J11*'3.2 Emission predictors'!Y$31/POWER(10,6)</f>
        <v>574.23395401301525</v>
      </c>
      <c r="Z20" s="833">
        <f>'2.4 Carbon intensities'!$J11*'3.2 Emission predictors'!Z$31/POWER(10,6)</f>
        <v>1901.6869069999575</v>
      </c>
      <c r="AA20" s="46">
        <f>'2.2 Boundary incompleteness'!AA20</f>
        <v>400000</v>
      </c>
      <c r="AB20" s="31">
        <f>'2.2 Boundary incompleteness'!AB20</f>
        <v>11000</v>
      </c>
      <c r="AC20" s="31">
        <f>'2.2 Boundary incompleteness'!AC20</f>
        <v>36598</v>
      </c>
      <c r="AD20" s="829">
        <f>'2.4 Carbon intensities'!$J$32*'3.2 Emission predictors'!AD31/POWER(10,6)</f>
        <v>1381009.013273637</v>
      </c>
      <c r="AE20" s="31">
        <f>'2.2 Boundary incompleteness'!AE20</f>
        <v>900000</v>
      </c>
      <c r="AF20" s="829">
        <f>'2.4 Carbon intensities'!$J$32*'3.2 Emission predictors'!AF31/POWER(10,6)</f>
        <v>732974.03474152391</v>
      </c>
      <c r="AG20" s="31">
        <f>'2.2 Boundary incompleteness'!AG20</f>
        <v>318186</v>
      </c>
      <c r="AH20" s="830">
        <f>'2.4 Carbon intensities'!$J$32*'3.2 Emission predictors'!AH31/POWER(10,6)</f>
        <v>92884.91820250031</v>
      </c>
      <c r="AI20" s="819">
        <f>'2.2 Boundary incompleteness'!AI20</f>
        <v>278246.75432699634</v>
      </c>
      <c r="AJ20" s="31">
        <f>'2.2 Boundary incompleteness'!AJ20</f>
        <v>162682</v>
      </c>
      <c r="AK20" s="830">
        <f>'2.4 Carbon intensities'!$J$32*'3.2 Emission predictors'!AK31/POWER(10,6)</f>
        <v>66203.429413109407</v>
      </c>
      <c r="AL20" s="829">
        <f>'2.4 Carbon intensities'!$J$32*'3.2 Emission predictors'!AL31/POWER(10,6)</f>
        <v>132351.76145302993</v>
      </c>
      <c r="AM20" s="830">
        <f>'2.4 Carbon intensities'!$J$32*'3.2 Emission predictors'!AM31/POWER(10,6)</f>
        <v>108703.52909562233</v>
      </c>
      <c r="AN20" s="31">
        <f>'2.2 Boundary incompleteness'!AN20</f>
        <v>384300</v>
      </c>
      <c r="AO20" s="31">
        <f>'2.2 Boundary incompleteness'!AO20</f>
        <v>45927</v>
      </c>
      <c r="AP20" s="31">
        <f>'2.2 Boundary incompleteness'!AP20</f>
        <v>633000</v>
      </c>
      <c r="AQ20" s="830">
        <f>'2.4 Carbon intensities'!$J$32*'3.2 Emission predictors'!AQ31/POWER(10,6)</f>
        <v>192884.31567211309</v>
      </c>
      <c r="AR20" s="829">
        <f>'2.4 Carbon intensities'!$J$32*'3.2 Emission predictors'!AR31/POWER(10,6)</f>
        <v>49823.768804591622</v>
      </c>
      <c r="AS20" s="31">
        <f>'2.2 Boundary incompleteness'!AS20</f>
        <v>90000</v>
      </c>
      <c r="AT20" s="31">
        <f>'2.2 Boundary incompleteness'!AT20</f>
        <v>277621</v>
      </c>
      <c r="AU20" s="819">
        <f>'2.2 Boundary incompleteness'!AU20</f>
        <v>55427.544022622824</v>
      </c>
      <c r="AV20" s="31">
        <f>'2.2 Boundary incompleteness'!AV20</f>
        <v>80000</v>
      </c>
      <c r="AW20" s="830">
        <f>'2.4 Carbon intensities'!$J$32*'3.2 Emission predictors'!AW31/POWER(10,6)</f>
        <v>40058.033458377562</v>
      </c>
      <c r="AX20" s="830">
        <f>'2.4 Carbon intensities'!$J$32*'3.2 Emission predictors'!AX31/POWER(10,6)</f>
        <v>25890.861732565165</v>
      </c>
      <c r="AY20" s="830">
        <f>'2.4 Carbon intensities'!$J$32*'3.2 Emission predictors'!AY31/POWER(10,6)</f>
        <v>355176.55469722359</v>
      </c>
      <c r="AZ20" s="819">
        <f>'2.2 Boundary incompleteness'!AZ20</f>
        <v>57546.411991758599</v>
      </c>
      <c r="BA20" s="819">
        <f>'2.2 Boundary incompleteness'!BA20</f>
        <v>58167.368198829339</v>
      </c>
      <c r="BB20" s="830">
        <f>'2.4 Carbon intensities'!$J$32*'3.2 Emission predictors'!BB31/POWER(10,6)</f>
        <v>206198.38419527939</v>
      </c>
      <c r="BC20" s="31">
        <f>'2.2 Boundary incompleteness'!BC20</f>
        <v>96.7</v>
      </c>
      <c r="BD20" s="830">
        <f>'2.4 Carbon intensities'!$J$32*'3.2 Emission predictors'!BD31/POWER(10,6)</f>
        <v>146685.06992451663</v>
      </c>
      <c r="BE20" s="31">
        <f>'2.2 Boundary incompleteness'!BE20</f>
        <v>2877.56</v>
      </c>
      <c r="BF20" s="31">
        <f>'2.2 Boundary incompleteness'!BF20</f>
        <v>52486</v>
      </c>
      <c r="BG20" s="31">
        <f>'2.2 Boundary incompleteness'!BG20</f>
        <v>38784</v>
      </c>
      <c r="BH20" s="31">
        <f>'2.2 Boundary incompleteness'!BH20</f>
        <v>20665</v>
      </c>
      <c r="BI20" s="17"/>
      <c r="BJ20" s="774">
        <f t="shared" si="2"/>
        <v>5.7131794382862091E-3</v>
      </c>
      <c r="BK20" s="775">
        <f t="shared" si="3"/>
        <v>1.2029911358925085E-2</v>
      </c>
      <c r="BL20" s="776">
        <f t="shared" si="4"/>
        <v>428337.31447374378</v>
      </c>
      <c r="BM20" s="777">
        <f t="shared" si="5"/>
        <v>7434455.0132042961</v>
      </c>
      <c r="BN20" s="778">
        <f>BL20-'3.1 Emission data'!BN21</f>
        <v>78963.544473743765</v>
      </c>
      <c r="BO20" s="779">
        <f>BM20-'3.1 Emission data'!BO21</f>
        <v>4134565.4532042961</v>
      </c>
      <c r="BP20" s="261"/>
      <c r="BQ20" s="43"/>
      <c r="BR20" s="354" t="str">
        <f t="shared" si="6"/>
        <v>Fuel- and energy-related activities</v>
      </c>
      <c r="BS20" s="267">
        <f t="shared" si="7"/>
        <v>1318775.7517387748</v>
      </c>
      <c r="BT20" s="267">
        <f t="shared" si="8"/>
        <v>5777012.2909594718</v>
      </c>
      <c r="BU20" s="17"/>
      <c r="BV20" s="17"/>
      <c r="BW20" s="17"/>
      <c r="BX20" s="17"/>
      <c r="BY20" s="17"/>
      <c r="BZ20" s="17"/>
      <c r="CA20" s="17"/>
      <c r="CB20" s="17"/>
      <c r="CC20" s="17"/>
      <c r="CD20" s="17"/>
      <c r="CE20" s="17"/>
      <c r="CF20" s="17"/>
      <c r="CG20" s="17"/>
      <c r="CH20" s="17"/>
      <c r="CI20" s="17"/>
      <c r="CJ20" s="17"/>
      <c r="CK20" s="17"/>
      <c r="CL20" s="17"/>
      <c r="CM20" s="17"/>
      <c r="CN20" s="17"/>
      <c r="CO20" s="17"/>
      <c r="CP20" s="17"/>
      <c r="CQ20" s="155"/>
      <c r="CR20" s="17"/>
      <c r="CS20" s="155"/>
      <c r="CT20" s="17"/>
      <c r="CU20" s="17"/>
      <c r="CV20" s="17"/>
      <c r="CW20" s="17"/>
      <c r="CX20" s="17"/>
      <c r="CY20" s="155"/>
      <c r="CZ20" s="17"/>
      <c r="DA20" s="17"/>
      <c r="DB20" s="17"/>
      <c r="DC20" s="17"/>
      <c r="DD20" s="17"/>
      <c r="DE20" s="155"/>
      <c r="DF20" s="17"/>
      <c r="DG20" s="17"/>
      <c r="DH20" s="17"/>
      <c r="DI20" s="17"/>
      <c r="DJ20" s="17"/>
      <c r="DK20" s="17"/>
      <c r="DL20" s="17"/>
      <c r="DM20" s="17"/>
      <c r="DN20" s="17"/>
      <c r="DO20" s="17"/>
      <c r="DP20" s="17"/>
      <c r="DQ20" s="17"/>
      <c r="DR20" s="17"/>
      <c r="DS20" s="17"/>
      <c r="DT20" s="17"/>
      <c r="DU20" s="17"/>
      <c r="DV20" s="192"/>
      <c r="DW20" s="192"/>
      <c r="DX20" s="26"/>
      <c r="DY20" s="26"/>
      <c r="DZ20" s="180"/>
      <c r="EA20" s="180"/>
    </row>
    <row r="21" spans="2:205">
      <c r="C21" s="879"/>
      <c r="D21" s="5" t="s">
        <v>7</v>
      </c>
      <c r="E21" s="31">
        <f>'2.2 Boundary incompleteness'!E21</f>
        <v>600</v>
      </c>
      <c r="F21" s="830">
        <f>'2.4 Carbon intensities'!$J12*'3.2 Emission predictors'!F$31/POWER(10,6)</f>
        <v>4026.2193201382561</v>
      </c>
      <c r="G21" s="831">
        <f>'2.4 Carbon intensities'!$J12*'3.2 Emission predictors'!G$31/POWER(10,6)</f>
        <v>2573.9436383279267</v>
      </c>
      <c r="H21" s="31">
        <f>'2.2 Boundary incompleteness'!H21</f>
        <v>762</v>
      </c>
      <c r="I21" s="31">
        <f>'2.2 Boundary incompleteness'!I21</f>
        <v>1909</v>
      </c>
      <c r="J21" s="830">
        <f>'2.4 Carbon intensities'!$J12*'3.2 Emission predictors'!J$31/POWER(10,6)</f>
        <v>1365.7527338695136</v>
      </c>
      <c r="K21" s="31">
        <f>'2.2 Boundary incompleteness'!K21</f>
        <v>3145</v>
      </c>
      <c r="L21" s="31">
        <f>'2.2 Boundary incompleteness'!L21</f>
        <v>304</v>
      </c>
      <c r="M21" s="31">
        <f>'2.2 Boundary incompleteness'!M21</f>
        <v>87.21</v>
      </c>
      <c r="N21" s="31">
        <f>'2.2 Boundary incompleteness'!N21</f>
        <v>306.72000000000003</v>
      </c>
      <c r="O21" s="31">
        <f>'2.2 Boundary incompleteness'!O21</f>
        <v>173.18</v>
      </c>
      <c r="P21" s="31">
        <f>'2.2 Boundary incompleteness'!P21</f>
        <v>399.53</v>
      </c>
      <c r="Q21" s="31">
        <f>'2.2 Boundary incompleteness'!Q21</f>
        <v>3475</v>
      </c>
      <c r="R21" s="830">
        <f>'2.4 Carbon intensities'!$J12*'3.2 Emission predictors'!R$31/POWER(10,6)</f>
        <v>170.36399012716629</v>
      </c>
      <c r="S21" s="31">
        <f>'2.2 Boundary incompleteness'!S21</f>
        <v>760</v>
      </c>
      <c r="T21" s="830">
        <f>'2.4 Carbon intensities'!$J12*'3.2 Emission predictors'!T$31/POWER(10,6)</f>
        <v>244.01725103512535</v>
      </c>
      <c r="U21" s="31">
        <f>'2.2 Boundary incompleteness'!U21</f>
        <v>484.25</v>
      </c>
      <c r="V21" s="31">
        <f>'2.2 Boundary incompleteness'!V21</f>
        <v>17.600000000000001</v>
      </c>
      <c r="W21" s="830">
        <f>'2.4 Carbon intensities'!$J12*'3.2 Emission predictors'!W$31/POWER(10,6)</f>
        <v>101.24998115057804</v>
      </c>
      <c r="X21" s="31">
        <f>'2.2 Boundary incompleteness'!X21</f>
        <v>684</v>
      </c>
      <c r="Y21" s="830">
        <f>'2.4 Carbon intensities'!$J12*'3.2 Emission predictors'!Y$31/POWER(10,6)</f>
        <v>44.496622446240231</v>
      </c>
      <c r="Z21" s="833">
        <f>'2.4 Carbon intensities'!$J12*'3.2 Emission predictors'!Z$31/POWER(10,6)</f>
        <v>147.35917951277671</v>
      </c>
      <c r="AA21" s="834">
        <f>'2.4 Carbon intensities'!$J$33*'3.2 Emission predictors'!AA31/POWER(10,6)</f>
        <v>151619.84423243892</v>
      </c>
      <c r="AB21" s="31">
        <f>'2.2 Boundary incompleteness'!AB21</f>
        <v>370000</v>
      </c>
      <c r="AC21" s="31">
        <f>'2.2 Boundary incompleteness'!AC21</f>
        <v>1096</v>
      </c>
      <c r="AD21" s="829">
        <f>'2.4 Carbon intensities'!$J$33*'3.2 Emission predictors'!AD31/POWER(10,6)</f>
        <v>133217.40338765425</v>
      </c>
      <c r="AE21" s="830">
        <f>'2.4 Carbon intensities'!$J$33*'3.2 Emission predictors'!AE31/POWER(10,6)</f>
        <v>35874.094299611526</v>
      </c>
      <c r="AF21" s="829">
        <f>'2.4 Carbon intensities'!$J$33*'3.2 Emission predictors'!AF31/POWER(10,6)</f>
        <v>70705.474562670715</v>
      </c>
      <c r="AG21" s="31">
        <f>'2.2 Boundary incompleteness'!AG21</f>
        <v>1290</v>
      </c>
      <c r="AH21" s="830">
        <f>'2.4 Carbon intensities'!$J$33*'3.2 Emission predictors'!AH31/POWER(10,6)</f>
        <v>8960.033930176789</v>
      </c>
      <c r="AI21" s="31">
        <f>'2.2 Boundary incompleteness'!AI21</f>
        <v>4900</v>
      </c>
      <c r="AJ21" s="31">
        <f>'2.2 Boundary incompleteness'!AJ21</f>
        <v>41897</v>
      </c>
      <c r="AK21" s="830">
        <f>'2.4 Carbon intensities'!$J$33*'3.2 Emission predictors'!AK31/POWER(10,6)</f>
        <v>6386.2356269971579</v>
      </c>
      <c r="AL21" s="829">
        <f>'2.4 Carbon intensities'!$J$33*'3.2 Emission predictors'!AL31/POWER(10,6)</f>
        <v>12767.156350963882</v>
      </c>
      <c r="AM21" s="830">
        <f>'2.4 Carbon intensities'!$J$33*'3.2 Emission predictors'!AM31/POWER(10,6)</f>
        <v>10485.957546986541</v>
      </c>
      <c r="AN21" s="830">
        <f>'2.4 Carbon intensities'!$J$33*'3.2 Emission predictors'!AN31/POWER(10,6)</f>
        <v>20786.554293299636</v>
      </c>
      <c r="AO21" s="31">
        <f>'2.2 Boundary incompleteness'!AO21</f>
        <v>17423</v>
      </c>
      <c r="AP21" s="31">
        <f>'2.2 Boundary incompleteness'!AP21</f>
        <v>1920</v>
      </c>
      <c r="AQ21" s="830">
        <f>'2.4 Carbon intensities'!$J$33*'3.2 Emission predictors'!AQ31/POWER(10,6)</f>
        <v>18606.357700108758</v>
      </c>
      <c r="AR21" s="829">
        <f>'2.4 Carbon intensities'!$J$33*'3.2 Emission predictors'!AR31/POWER(10,6)</f>
        <v>4806.1910120345856</v>
      </c>
      <c r="AS21" s="31">
        <f>'2.2 Boundary incompleteness'!AS21</f>
        <v>5700</v>
      </c>
      <c r="AT21" s="31">
        <f>'2.2 Boundary incompleteness'!AT21</f>
        <v>8971</v>
      </c>
      <c r="AU21" s="31">
        <f>'2.2 Boundary incompleteness'!AU21</f>
        <v>12651</v>
      </c>
      <c r="AV21" s="31">
        <f>'2.2 Boundary incompleteness'!AV21</f>
        <v>8000</v>
      </c>
      <c r="AW21" s="830">
        <f>'2.4 Carbon intensities'!$J$33*'3.2 Emission predictors'!AW31/POWER(10,6)</f>
        <v>3864.1508859460728</v>
      </c>
      <c r="AX21" s="830">
        <f>'2.4 Carbon intensities'!$J$33*'3.2 Emission predictors'!AX31/POWER(10,6)</f>
        <v>2497.5313979342563</v>
      </c>
      <c r="AY21" s="830">
        <f>'2.4 Carbon intensities'!$J$33*'3.2 Emission predictors'!AY31/POWER(10,6)</f>
        <v>34261.686858058194</v>
      </c>
      <c r="AZ21" s="819">
        <f>'2.2 Boundary incompleteness'!AZ21</f>
        <v>5551.1466660494925</v>
      </c>
      <c r="BA21" s="31">
        <f>'2.2 Boundary incompleteness'!BA21</f>
        <v>6717</v>
      </c>
      <c r="BB21" s="31">
        <f>'2.2 Boundary incompleteness'!BB21</f>
        <v>30419</v>
      </c>
      <c r="BC21" s="31">
        <f>'2.2 Boundary incompleteness'!BC21</f>
        <v>586</v>
      </c>
      <c r="BD21" s="830">
        <f>'2.4 Carbon intensities'!$J$33*'3.2 Emission predictors'!BD31/POWER(10,6)</f>
        <v>14149.802023926904</v>
      </c>
      <c r="BE21" s="830">
        <f>'2.4 Carbon intensities'!$J$33*'3.2 Emission predictors'!BE31/POWER(10,6)</f>
        <v>22698.162354686971</v>
      </c>
      <c r="BF21" s="31">
        <f>'2.2 Boundary incompleteness'!BF21</f>
        <v>5063</v>
      </c>
      <c r="BG21" s="31">
        <f>'2.2 Boundary incompleteness'!BG21</f>
        <v>34</v>
      </c>
      <c r="BH21" s="31">
        <f>'2.2 Boundary incompleteness'!BH21</f>
        <v>6562.4</v>
      </c>
      <c r="BI21" s="17"/>
      <c r="BJ21" s="774">
        <f t="shared" si="2"/>
        <v>2.9051437783076469E-4</v>
      </c>
      <c r="BK21" s="775">
        <f t="shared" si="3"/>
        <v>1.7483358788492707E-3</v>
      </c>
      <c r="BL21" s="776">
        <f t="shared" si="4"/>
        <v>21780.892716607581</v>
      </c>
      <c r="BM21" s="777">
        <f t="shared" si="5"/>
        <v>1080467.1831295446</v>
      </c>
      <c r="BN21" s="778">
        <f>BL21-'3.1 Emission data'!BN22</f>
        <v>18528.792716607582</v>
      </c>
      <c r="BO21" s="779">
        <f>BM21-'3.1 Emission data'!BO22</f>
        <v>1001527.2231295446</v>
      </c>
      <c r="BP21" s="261"/>
      <c r="BQ21" s="43"/>
      <c r="BR21" s="354" t="str">
        <f t="shared" si="6"/>
        <v>Employee commuting</v>
      </c>
      <c r="BS21" s="267">
        <f t="shared" si="7"/>
        <v>1236351.0505951354</v>
      </c>
      <c r="BT21" s="267">
        <f t="shared" si="8"/>
        <v>1628525.0465116282</v>
      </c>
      <c r="BU21" s="17"/>
      <c r="BV21" s="17"/>
      <c r="BW21" s="17"/>
      <c r="BX21" s="17"/>
      <c r="BY21" s="17"/>
      <c r="BZ21" s="17"/>
      <c r="CA21" s="17"/>
      <c r="CB21" s="17"/>
      <c r="CC21" s="17"/>
      <c r="CD21" s="17"/>
      <c r="CE21" s="17"/>
      <c r="CF21" s="17"/>
      <c r="CG21" s="17"/>
      <c r="CH21" s="17"/>
      <c r="CI21" s="17"/>
      <c r="CJ21" s="17"/>
      <c r="CK21" s="17"/>
      <c r="CL21" s="17"/>
      <c r="CM21" s="17"/>
      <c r="CN21" s="17"/>
      <c r="CO21" s="17"/>
      <c r="CP21" s="17"/>
      <c r="CQ21" s="155"/>
      <c r="CR21" s="17"/>
      <c r="CS21" s="155"/>
      <c r="CT21" s="17"/>
      <c r="CU21" s="17"/>
      <c r="CV21" s="17"/>
      <c r="CW21" s="17"/>
      <c r="CX21" s="17"/>
      <c r="CY21" s="155"/>
      <c r="CZ21" s="17"/>
      <c r="DA21" s="17"/>
      <c r="DB21" s="17"/>
      <c r="DC21" s="17"/>
      <c r="DD21" s="17"/>
      <c r="DE21" s="155"/>
      <c r="DF21" s="17"/>
      <c r="DG21" s="17"/>
      <c r="DH21" s="17"/>
      <c r="DI21" s="17"/>
      <c r="DJ21" s="17"/>
      <c r="DK21" s="17"/>
      <c r="DL21" s="17"/>
      <c r="DM21" s="17"/>
      <c r="DN21" s="17"/>
      <c r="DO21" s="17"/>
      <c r="DP21" s="17"/>
      <c r="DQ21" s="17"/>
      <c r="DR21" s="17"/>
      <c r="DS21" s="17"/>
      <c r="DT21" s="17"/>
      <c r="DU21" s="17"/>
      <c r="DV21" s="192"/>
      <c r="DW21" s="192"/>
      <c r="DX21" s="26"/>
      <c r="DY21" s="26"/>
      <c r="DZ21" s="180"/>
      <c r="EA21" s="180"/>
    </row>
    <row r="22" spans="2:205">
      <c r="C22" s="879"/>
      <c r="D22" s="5" t="s">
        <v>8</v>
      </c>
      <c r="E22" s="819">
        <f>'2.2 Boundary incompleteness'!E22</f>
        <v>618942.48523944768</v>
      </c>
      <c r="F22" s="31">
        <f>'2.2 Boundary incompleteness'!F22</f>
        <v>313000</v>
      </c>
      <c r="G22" s="38">
        <f>'2.2 Boundary incompleteness'!G22</f>
        <v>458090</v>
      </c>
      <c r="H22" s="31">
        <f>'2.2 Boundary incompleteness'!H22</f>
        <v>192845</v>
      </c>
      <c r="I22" s="31">
        <f>'2.2 Boundary incompleteness'!I22</f>
        <v>317166</v>
      </c>
      <c r="J22" s="31">
        <f>'2.2 Boundary incompleteness'!J22</f>
        <v>494928</v>
      </c>
      <c r="K22" s="817">
        <f>'2.2 Boundary incompleteness'!K22</f>
        <v>125682.43450315869</v>
      </c>
      <c r="L22" s="31">
        <f>'2.2 Boundary incompleteness'!L22</f>
        <v>129000</v>
      </c>
      <c r="M22" s="31">
        <f>'2.2 Boundary incompleteness'!M22</f>
        <v>40498</v>
      </c>
      <c r="N22" s="817">
        <f>'2.2 Boundary incompleteness'!N22</f>
        <v>58081</v>
      </c>
      <c r="O22" s="31">
        <f>'2.2 Boundary incompleteness'!O22</f>
        <v>75869</v>
      </c>
      <c r="P22" s="31">
        <f>'2.2 Boundary incompleteness'!P22</f>
        <v>315428.07</v>
      </c>
      <c r="Q22" s="31">
        <f>'2.2 Boundary incompleteness'!Q22</f>
        <v>37005</v>
      </c>
      <c r="R22" s="31">
        <f>'2.2 Boundary incompleteness'!R22</f>
        <v>8117</v>
      </c>
      <c r="S22" s="31">
        <f>'2.2 Boundary incompleteness'!S22</f>
        <v>117819</v>
      </c>
      <c r="T22" s="819">
        <f>'2.2 Boundary incompleteness'!T22</f>
        <v>52519.276375707457</v>
      </c>
      <c r="U22" s="31">
        <f>'2.2 Boundary incompleteness'!U22</f>
        <v>18536.28</v>
      </c>
      <c r="V22" s="819">
        <f>'2.2 Boundary incompleteness'!V22</f>
        <v>33247.606141675664</v>
      </c>
      <c r="W22" s="31">
        <f>'2.2 Boundary incompleteness'!W22</f>
        <v>26222</v>
      </c>
      <c r="X22" s="31">
        <f>'2.2 Boundary incompleteness'!X22</f>
        <v>92937</v>
      </c>
      <c r="Y22" s="819">
        <f>'2.2 Boundary incompleteness'!Y22</f>
        <v>9576.9065593776686</v>
      </c>
      <c r="Z22" s="59">
        <f>'2.2 Boundary incompleteness'!Z22</f>
        <v>8442.06</v>
      </c>
      <c r="AA22" s="46">
        <f>'2.2 Boundary incompleteness'!AA22</f>
        <v>337300</v>
      </c>
      <c r="AB22" s="31">
        <f>'2.2 Boundary incompleteness'!AB22</f>
        <v>110000</v>
      </c>
      <c r="AC22" s="817">
        <f>'2.2 Boundary incompleteness'!AC22</f>
        <v>217500</v>
      </c>
      <c r="AD22" s="829">
        <f>'2.4 Carbon intensities'!$J$34*'3.2 Emission predictors'!AD31/POWER(10,6)</f>
        <v>461582.52068418544</v>
      </c>
      <c r="AE22" s="819">
        <f>'2.2 Boundary incompleteness'!AE22</f>
        <v>124299.48680122245</v>
      </c>
      <c r="AF22" s="820">
        <f>'2.2 Boundary incompleteness'!AF22</f>
        <v>244986.09299446555</v>
      </c>
      <c r="AG22" s="31">
        <f>'2.2 Boundary incompleteness'!AG22</f>
        <v>68553</v>
      </c>
      <c r="AH22" s="819">
        <f>'2.2 Boundary incompleteness'!AH22</f>
        <v>31045.456087084411</v>
      </c>
      <c r="AI22" s="31">
        <f>'2.2 Boundary incompleteness'!AI22</f>
        <v>93000</v>
      </c>
      <c r="AJ22" s="819">
        <f>'2.2 Boundary incompleteness'!AJ22</f>
        <v>31594.393933898926</v>
      </c>
      <c r="AK22" s="830">
        <f>'2.4 Carbon intensities'!$J$34*'3.2 Emission predictors'!AK31/POWER(10,6)</f>
        <v>22127.549880361043</v>
      </c>
      <c r="AL22" s="819">
        <f>'2.2 Boundary incompleteness'!AL22</f>
        <v>44236.684251369741</v>
      </c>
      <c r="AM22" s="819">
        <f>'2.2 Boundary incompleteness'!AM22</f>
        <v>36332.600645584709</v>
      </c>
      <c r="AN22" s="817">
        <f>'2.2 Boundary incompleteness'!AN22</f>
        <v>81500</v>
      </c>
      <c r="AO22" s="819">
        <f>'2.2 Boundary incompleteness'!AO22</f>
        <v>37848.969257872108</v>
      </c>
      <c r="AP22" s="31">
        <f>'2.2 Boundary incompleteness'!AP22</f>
        <v>53500</v>
      </c>
      <c r="AQ22" s="31">
        <f>'2.2 Boundary incompleteness'!AQ22</f>
        <v>110000</v>
      </c>
      <c r="AR22" s="829">
        <f>'2.4 Carbon intensities'!$J$34*'3.2 Emission predictors'!AR31/POWER(10,6)</f>
        <v>16652.882474889859</v>
      </c>
      <c r="AS22" s="819">
        <f>'2.2 Boundary incompleteness'!AS22</f>
        <v>22777.126681896108</v>
      </c>
      <c r="AT22" s="31">
        <f>'2.2 Boundary incompleteness'!AT22</f>
        <v>52248</v>
      </c>
      <c r="AU22" s="819">
        <f>'2.2 Boundary incompleteness'!AU22</f>
        <v>18525.864233607674</v>
      </c>
      <c r="AV22" s="31">
        <f>'2.2 Boundary incompleteness'!AV22</f>
        <v>51000</v>
      </c>
      <c r="AW22" s="817">
        <f>'2.2 Boundary incompleteness'!AW22</f>
        <v>47759</v>
      </c>
      <c r="AX22" s="830">
        <f>'2.4 Carbon intensities'!$J$34*'3.2 Emission predictors'!AX31/POWER(10,6)</f>
        <v>8653.6504152671932</v>
      </c>
      <c r="AY22" s="830">
        <f>'2.4 Carbon intensities'!$J$34*'3.2 Emission predictors'!AY31/POWER(10,6)</f>
        <v>118712.6860355869</v>
      </c>
      <c r="AZ22" s="819">
        <f>'2.2 Boundary incompleteness'!AZ22</f>
        <v>19234.065562339249</v>
      </c>
      <c r="BA22" s="819">
        <f>'2.2 Boundary incompleteness'!BA22</f>
        <v>19441.611297768428</v>
      </c>
      <c r="BB22" s="31">
        <f>'2.2 Boundary incompleteness'!BB22</f>
        <v>32119</v>
      </c>
      <c r="BC22" s="819">
        <f>'2.2 Boundary incompleteness'!BC22</f>
        <v>85945.982184842986</v>
      </c>
      <c r="BD22" s="31">
        <f>'2.2 Boundary incompleteness'!BD22</f>
        <v>60968</v>
      </c>
      <c r="BE22" s="819">
        <f>'2.2 Boundary incompleteness'!BE22</f>
        <v>78646.443543773828</v>
      </c>
      <c r="BF22" s="31">
        <f>'2.2 Boundary incompleteness'!BF22</f>
        <v>19588</v>
      </c>
      <c r="BG22" s="819">
        <f>'2.2 Boundary incompleteness'!BG22</f>
        <v>3973.8129836904109</v>
      </c>
      <c r="BH22" s="817">
        <f>'2.2 Boundary incompleteness'!BH22</f>
        <v>17835</v>
      </c>
      <c r="BI22" s="17"/>
      <c r="BJ22" s="774">
        <f t="shared" si="2"/>
        <v>4.7269368535835937E-2</v>
      </c>
      <c r="BK22" s="775">
        <f t="shared" si="3"/>
        <v>4.4975714776152821E-3</v>
      </c>
      <c r="BL22" s="776">
        <f t="shared" si="4"/>
        <v>3543952.1188193662</v>
      </c>
      <c r="BM22" s="777">
        <f t="shared" si="5"/>
        <v>2779487.8799497071</v>
      </c>
      <c r="BN22" s="778">
        <f>BL22-'3.1 Emission data'!BN23</f>
        <v>1552813.408819366</v>
      </c>
      <c r="BO22" s="779">
        <f>BM22-'3.1 Emission data'!BO23</f>
        <v>1428064.4899497072</v>
      </c>
      <c r="BP22" s="261"/>
      <c r="BQ22" s="43"/>
      <c r="BR22" s="354" t="str">
        <f t="shared" si="6"/>
        <v>Upstream leased assets</v>
      </c>
      <c r="BS22" s="267">
        <f t="shared" si="7"/>
        <v>140593.14407108785</v>
      </c>
      <c r="BT22" s="267">
        <f t="shared" si="8"/>
        <v>796623.56074754475</v>
      </c>
      <c r="BU22" s="17"/>
      <c r="BV22" s="17"/>
      <c r="BW22" s="17"/>
      <c r="BX22" s="17"/>
      <c r="BY22" s="17"/>
      <c r="BZ22" s="17"/>
      <c r="CA22" s="17"/>
      <c r="CB22" s="17"/>
      <c r="CC22" s="17"/>
      <c r="CD22" s="17"/>
      <c r="CE22" s="17"/>
      <c r="CF22" s="17"/>
      <c r="CG22" s="17"/>
      <c r="CH22" s="17"/>
      <c r="CI22" s="17"/>
      <c r="CJ22" s="17"/>
      <c r="CK22" s="17"/>
      <c r="CL22" s="17"/>
      <c r="CM22" s="17"/>
      <c r="CN22" s="17"/>
      <c r="CO22" s="17"/>
      <c r="CP22" s="17"/>
      <c r="CQ22" s="155"/>
      <c r="CR22" s="17"/>
      <c r="CS22" s="155"/>
      <c r="CT22" s="17"/>
      <c r="CU22" s="17"/>
      <c r="CV22" s="17"/>
      <c r="CW22" s="17"/>
      <c r="CX22" s="17"/>
      <c r="CY22" s="17"/>
      <c r="CZ22" s="17"/>
      <c r="DA22" s="17"/>
      <c r="DB22" s="17"/>
      <c r="DC22" s="17"/>
      <c r="DD22" s="17"/>
      <c r="DE22" s="155"/>
      <c r="DF22" s="17"/>
      <c r="DG22" s="17"/>
      <c r="DH22" s="17"/>
      <c r="DI22" s="17"/>
      <c r="DJ22" s="17"/>
      <c r="DK22" s="17"/>
      <c r="DL22" s="17"/>
      <c r="DM22" s="17"/>
      <c r="DN22" s="17"/>
      <c r="DO22" s="17"/>
      <c r="DP22" s="17"/>
      <c r="DQ22" s="17"/>
      <c r="DR22" s="17"/>
      <c r="DS22" s="17"/>
      <c r="DT22" s="17"/>
      <c r="DU22" s="17"/>
      <c r="DV22" s="192"/>
      <c r="DW22" s="192"/>
      <c r="DX22" s="26"/>
      <c r="DY22" s="26"/>
      <c r="DZ22" s="180"/>
      <c r="EA22" s="180"/>
    </row>
    <row r="23" spans="2:205">
      <c r="C23" s="879"/>
      <c r="D23" s="5" t="s">
        <v>9</v>
      </c>
      <c r="E23" s="31">
        <f>'2.2 Boundary incompleteness'!E23</f>
        <v>330000</v>
      </c>
      <c r="F23" s="31">
        <f>'2.2 Boundary incompleteness'!F23</f>
        <v>150467</v>
      </c>
      <c r="G23" s="38">
        <f>'2.2 Boundary incompleteness'!G23</f>
        <v>122800</v>
      </c>
      <c r="H23" s="819">
        <f>'2.2 Boundary incompleteness'!H23</f>
        <v>96587.074938510006</v>
      </c>
      <c r="I23" s="31">
        <f>'2.2 Boundary incompleteness'!I23</f>
        <v>47620</v>
      </c>
      <c r="J23" s="830">
        <f>'2.4 Carbon intensities'!$J$14*'3.2 Emission predictors'!J10</f>
        <v>310555.7028776143</v>
      </c>
      <c r="K23" s="31">
        <f>'2.2 Boundary incompleteness'!K23</f>
        <v>280026</v>
      </c>
      <c r="L23" s="31">
        <f>'2.2 Boundary incompleteness'!L23</f>
        <v>26000</v>
      </c>
      <c r="M23" s="31">
        <f>'2.2 Boundary incompleteness'!M23</f>
        <v>10603</v>
      </c>
      <c r="N23" s="31">
        <f>'2.2 Boundary incompleteness'!N23</f>
        <v>42653</v>
      </c>
      <c r="O23" s="31">
        <f>'2.2 Boundary incompleteness'!O23</f>
        <v>57762</v>
      </c>
      <c r="P23" s="31">
        <f>'2.2 Boundary incompleteness'!P23</f>
        <v>225687</v>
      </c>
      <c r="Q23" s="31">
        <f>'2.2 Boundary incompleteness'!Q23</f>
        <v>107383</v>
      </c>
      <c r="R23" s="31">
        <f>'2.2 Boundary incompleteness'!R23</f>
        <v>15932</v>
      </c>
      <c r="S23" s="31">
        <f>'2.2 Boundary incompleteness'!S23</f>
        <v>79160</v>
      </c>
      <c r="T23" s="31">
        <f>'2.2 Boundary incompleteness'!T23</f>
        <v>21235.14</v>
      </c>
      <c r="U23" s="31">
        <f>'2.2 Boundary incompleteness'!U23</f>
        <v>19971</v>
      </c>
      <c r="V23" s="31">
        <f>'2.2 Boundary incompleteness'!V23</f>
        <v>18965.150000000001</v>
      </c>
      <c r="W23" s="830">
        <f>'2.4 Carbon intensities'!$J$14*'3.2 Emission predictors'!W10</f>
        <v>5719.428392303691</v>
      </c>
      <c r="X23" s="31">
        <f>'2.2 Boundary incompleteness'!X23</f>
        <v>13090</v>
      </c>
      <c r="Y23" s="830">
        <f>'2.4 Carbon intensities'!$J$14*'3.2 Emission predictors'!Y10</f>
        <v>2805.7043867077218</v>
      </c>
      <c r="Z23" s="59">
        <f>'2.2 Boundary incompleteness'!Z23</f>
        <v>2827.34</v>
      </c>
      <c r="AA23" s="46">
        <f>'2.2 Boundary incompleteness'!AA23</f>
        <v>183200</v>
      </c>
      <c r="AB23" s="819">
        <f>'2.2 Boundary incompleteness'!AB23</f>
        <v>180017.44186046513</v>
      </c>
      <c r="AC23" s="31">
        <f>'2.2 Boundary incompleteness'!AC23</f>
        <v>81394</v>
      </c>
      <c r="AD23" s="829">
        <f>'2.4 Carbon intensities'!$J$35*'3.2 Emission predictors'!AD10</f>
        <v>501744.18604651163</v>
      </c>
      <c r="AE23" s="31">
        <f>'2.2 Boundary incompleteness'!AE23</f>
        <v>200000</v>
      </c>
      <c r="AF23" s="829">
        <f>'2.4 Carbon intensities'!$J$35*'3.2 Emission predictors'!AF10</f>
        <v>74418.604651162794</v>
      </c>
      <c r="AG23" s="31">
        <f>'2.2 Boundary incompleteness'!AG23</f>
        <v>247936</v>
      </c>
      <c r="AH23" s="830">
        <f>'2.4 Carbon intensities'!$J$35*'3.2 Emission predictors'!AH10</f>
        <v>46511.627906976748</v>
      </c>
      <c r="AI23" s="31">
        <f>'2.2 Boundary incompleteness'!AI23</f>
        <v>68000</v>
      </c>
      <c r="AJ23" s="31">
        <f>'2.2 Boundary incompleteness'!AJ23</f>
        <v>34730</v>
      </c>
      <c r="AK23" s="830">
        <f>'2.4 Carbon intensities'!$J$35*'3.2 Emission predictors'!AK10</f>
        <v>26860.465116279072</v>
      </c>
      <c r="AL23" s="829">
        <f>'2.4 Carbon intensities'!$J$35*'3.2 Emission predictors'!AL10</f>
        <v>35930.232558139534</v>
      </c>
      <c r="AM23" s="819">
        <f>'2.2 Boundary incompleteness'!AM23</f>
        <v>39636.627906976748</v>
      </c>
      <c r="AN23" s="31">
        <f>'2.2 Boundary incompleteness'!AN23</f>
        <v>118400</v>
      </c>
      <c r="AO23" s="31">
        <f>'2.2 Boundary incompleteness'!AO23</f>
        <v>27668</v>
      </c>
      <c r="AP23" s="31">
        <f>'2.2 Boundary incompleteness'!AP23</f>
        <v>23600</v>
      </c>
      <c r="AQ23" s="31">
        <f>'2.2 Boundary incompleteness'!AQ23</f>
        <v>61000</v>
      </c>
      <c r="AR23" s="829">
        <f>'2.4 Carbon intensities'!$J$35*'3.2 Emission predictors'!AR10</f>
        <v>42790.69767441861</v>
      </c>
      <c r="AS23" s="31">
        <f>'2.2 Boundary incompleteness'!AS23</f>
        <v>25000</v>
      </c>
      <c r="AT23" s="819">
        <f>'2.2 Boundary incompleteness'!AT23</f>
        <v>60919.186046511633</v>
      </c>
      <c r="AU23" s="830">
        <f>'2.4 Carbon intensities'!$J$35*'3.2 Emission predictors'!AU10</f>
        <v>14370.930232558141</v>
      </c>
      <c r="AV23" s="31">
        <f>'2.2 Boundary incompleteness'!AV23</f>
        <v>16000</v>
      </c>
      <c r="AW23" s="830">
        <f>'2.4 Carbon intensities'!$J$35*'3.2 Emission predictors'!AW10</f>
        <v>6104.6511627906984</v>
      </c>
      <c r="AX23" s="830">
        <f>'2.4 Carbon intensities'!$J$35*'3.2 Emission predictors'!AX10</f>
        <v>21751.162790697676</v>
      </c>
      <c r="AY23" s="830">
        <f>'2.4 Carbon intensities'!$J$35*'3.2 Emission predictors'!AY10</f>
        <v>100578.48837209302</v>
      </c>
      <c r="AZ23" s="819">
        <f>'2.2 Boundary incompleteness'!AZ23</f>
        <v>48255.813953488374</v>
      </c>
      <c r="BA23" s="830">
        <f>'2.4 Carbon intensities'!$J$35*'3.2 Emission predictors'!BA10</f>
        <v>20401.162790697676</v>
      </c>
      <c r="BB23" s="830">
        <f>'2.4 Carbon intensities'!$J$35*'3.2 Emission predictors'!BB10</f>
        <v>116279.06976744186</v>
      </c>
      <c r="BC23" s="31">
        <f>'2.2 Boundary incompleteness'!BC23</f>
        <v>173</v>
      </c>
      <c r="BD23" s="830">
        <f>'2.4 Carbon intensities'!$J$35*'3.2 Emission predictors'!BD10</f>
        <v>116279.06976744186</v>
      </c>
      <c r="BE23" s="830">
        <f>'2.4 Carbon intensities'!$J$35*'3.2 Emission predictors'!BE10</f>
        <v>46511.627906976748</v>
      </c>
      <c r="BF23" s="31">
        <f>'2.2 Boundary incompleteness'!BF23</f>
        <v>13811</v>
      </c>
      <c r="BG23" s="31">
        <f>'2.2 Boundary incompleteness'!BG23</f>
        <v>2243</v>
      </c>
      <c r="BH23" s="830">
        <f>'2.4 Carbon intensities'!$J$35*'3.2 Emission predictors'!BH10</f>
        <v>7500</v>
      </c>
      <c r="BI23" s="17"/>
      <c r="BJ23" s="774">
        <f t="shared" si="2"/>
        <v>2.6514012993913403E-2</v>
      </c>
      <c r="BK23" s="775">
        <f t="shared" si="3"/>
        <v>4.2233440957192819E-3</v>
      </c>
      <c r="BL23" s="776">
        <f t="shared" si="4"/>
        <v>1987849.5405951354</v>
      </c>
      <c r="BM23" s="777">
        <f t="shared" si="5"/>
        <v>2610016.0465116282</v>
      </c>
      <c r="BN23" s="778">
        <f>BL23-'3.1 Emission data'!BN24</f>
        <v>1236351.0505951354</v>
      </c>
      <c r="BO23" s="779">
        <f>BM23-'3.1 Emission data'!BO24</f>
        <v>1628525.0465116282</v>
      </c>
      <c r="BP23" s="261"/>
      <c r="BQ23" s="43"/>
      <c r="BR23" s="354" t="str">
        <f t="shared" si="6"/>
        <v>Upstream transportation and distribution</v>
      </c>
      <c r="BS23" s="267">
        <f t="shared" si="7"/>
        <v>78963.544473743765</v>
      </c>
      <c r="BT23" s="267">
        <f t="shared" si="8"/>
        <v>4134565.4532042961</v>
      </c>
      <c r="BU23" s="17"/>
      <c r="BV23" s="17"/>
      <c r="BW23" s="17"/>
      <c r="BX23" s="17"/>
      <c r="BY23" s="17"/>
      <c r="BZ23" s="17"/>
      <c r="CA23" s="17"/>
      <c r="CB23" s="17"/>
      <c r="CC23" s="17"/>
      <c r="CD23" s="17"/>
      <c r="CE23" s="17"/>
      <c r="CF23" s="17"/>
      <c r="CG23" s="17"/>
      <c r="CH23" s="17"/>
      <c r="CI23" s="17"/>
      <c r="CJ23" s="17"/>
      <c r="CK23" s="17"/>
      <c r="CL23" s="17"/>
      <c r="CM23" s="17"/>
      <c r="CN23" s="17"/>
      <c r="CO23" s="17"/>
      <c r="CP23" s="17"/>
      <c r="CQ23" s="155"/>
      <c r="CR23" s="17"/>
      <c r="CS23" s="155"/>
      <c r="CT23" s="17"/>
      <c r="CU23" s="17"/>
      <c r="CV23" s="17"/>
      <c r="CW23" s="17"/>
      <c r="CX23" s="17"/>
      <c r="CY23" s="155"/>
      <c r="CZ23" s="17"/>
      <c r="DA23" s="17"/>
      <c r="DB23" s="17"/>
      <c r="DC23" s="17"/>
      <c r="DD23" s="17"/>
      <c r="DE23" s="155"/>
      <c r="DF23" s="17"/>
      <c r="DG23" s="17"/>
      <c r="DH23" s="17"/>
      <c r="DI23" s="17"/>
      <c r="DJ23" s="17"/>
      <c r="DK23" s="17"/>
      <c r="DL23" s="17"/>
      <c r="DM23" s="17"/>
      <c r="DN23" s="17"/>
      <c r="DO23" s="17"/>
      <c r="DP23" s="17"/>
      <c r="DQ23" s="17"/>
      <c r="DR23" s="17"/>
      <c r="DS23" s="17"/>
      <c r="DT23" s="17"/>
      <c r="DU23" s="17"/>
      <c r="DV23" s="192"/>
      <c r="DW23" s="192"/>
      <c r="DX23" s="26"/>
      <c r="DY23" s="26"/>
      <c r="DZ23" s="180"/>
      <c r="EA23" s="180"/>
    </row>
    <row r="24" spans="2:205">
      <c r="C24" s="879"/>
      <c r="D24" s="5" t="s">
        <v>10</v>
      </c>
      <c r="E24" s="31">
        <f>'2.2 Boundary incompleteness'!E24</f>
        <v>0</v>
      </c>
      <c r="F24" s="31">
        <f>'2.2 Boundary incompleteness'!F24</f>
        <v>0</v>
      </c>
      <c r="G24" s="38">
        <f>'2.2 Boundary incompleteness'!G24</f>
        <v>0</v>
      </c>
      <c r="H24" s="31">
        <f>'2.2 Boundary incompleteness'!H24</f>
        <v>0</v>
      </c>
      <c r="I24" s="31">
        <f>'2.2 Boundary incompleteness'!I24</f>
        <v>0</v>
      </c>
      <c r="J24" s="31">
        <f>'2.2 Boundary incompleteness'!J24</f>
        <v>0</v>
      </c>
      <c r="K24" s="31">
        <f>'2.2 Boundary incompleteness'!K24</f>
        <v>0</v>
      </c>
      <c r="L24" s="31">
        <f>'2.2 Boundary incompleteness'!L24</f>
        <v>127090</v>
      </c>
      <c r="M24" s="31">
        <f>'2.2 Boundary incompleteness'!M24</f>
        <v>2384.138459304721</v>
      </c>
      <c r="N24" s="31">
        <f>'2.2 Boundary incompleteness'!N24</f>
        <v>1356</v>
      </c>
      <c r="O24" s="31">
        <f>'2.2 Boundary incompleteness'!O24</f>
        <v>3959</v>
      </c>
      <c r="P24" s="31">
        <f>'2.2 Boundary incompleteness'!P24</f>
        <v>0</v>
      </c>
      <c r="Q24" s="830">
        <f>'2.4 Carbon intensities'!$J15*'3.2 Emission predictors'!Q$31/POWER(10,6)</f>
        <v>5582.9016477406485</v>
      </c>
      <c r="R24" s="31">
        <f>'2.2 Boundary incompleteness'!R24</f>
        <v>0</v>
      </c>
      <c r="S24" s="31">
        <f>'2.2 Boundary incompleteness'!S24</f>
        <v>24302</v>
      </c>
      <c r="T24" s="31">
        <f>'2.2 Boundary incompleteness'!T24</f>
        <v>0</v>
      </c>
      <c r="U24" s="31">
        <f>'2.2 Boundary incompleteness'!U24</f>
        <v>0</v>
      </c>
      <c r="V24" s="31">
        <f>'2.2 Boundary incompleteness'!V24</f>
        <v>0</v>
      </c>
      <c r="W24" s="830">
        <f>'2.4 Carbon intensities'!$J15*'3.2 Emission predictors'!W$31/POWER(10,6)</f>
        <v>1095.6121287980898</v>
      </c>
      <c r="X24" s="31">
        <f>'2.2 Boundary incompleteness'!X24</f>
        <v>21</v>
      </c>
      <c r="Y24" s="830">
        <f>'2.4 Carbon intensities'!$J15*'3.2 Emission predictors'!Y$31/POWER(10,6)</f>
        <v>481.49183524437427</v>
      </c>
      <c r="Z24" s="59">
        <f>'2.2 Boundary incompleteness'!Z24</f>
        <v>0</v>
      </c>
      <c r="AA24" s="46">
        <f>'2.2 Boundary incompleteness'!AA24</f>
        <v>0</v>
      </c>
      <c r="AB24" s="819">
        <f>'2.2 Boundary incompleteness'!AB24</f>
        <v>211086.4557887174</v>
      </c>
      <c r="AC24" s="31">
        <f>'2.2 Boundary incompleteness'!AC24</f>
        <v>0</v>
      </c>
      <c r="AD24" s="829">
        <f>'2.4 Carbon intensities'!$J$36*'3.2 Emission predictors'!AD31/POWER(10,6)</f>
        <v>214924.26125769745</v>
      </c>
      <c r="AE24" s="31">
        <f>'2.2 Boundary incompleteness'!AE24</f>
        <v>0</v>
      </c>
      <c r="AF24" s="829">
        <f>'2.4 Carbon intensities'!$J$36*'3.2 Emission predictors'!AF31/POWER(10,6)</f>
        <v>114071.59650932829</v>
      </c>
      <c r="AG24" s="31">
        <f>'2.2 Boundary incompleteness'!AG24</f>
        <v>0</v>
      </c>
      <c r="AH24" s="830">
        <f>'2.4 Carbon intensities'!$J$36*'3.2 Emission predictors'!AH31/POWER(10,6)</f>
        <v>14455.533768988129</v>
      </c>
      <c r="AI24" s="150">
        <f>'2.2 Boundary incompleteness'!AI24</f>
        <v>281000</v>
      </c>
      <c r="AJ24" s="829">
        <f>'2.4 Carbon intensities'!$J$36*'3.2 Emission predictors'!AJ31/POWER(10,6)</f>
        <v>14711.132835062215</v>
      </c>
      <c r="AK24" s="830">
        <f>'2.4 Carbon intensities'!$J$36*'3.2 Emission predictors'!AK31/POWER(10,6)</f>
        <v>10303.13562227225</v>
      </c>
      <c r="AL24" s="829">
        <f>'2.4 Carbon intensities'!$J$36*'3.2 Emission predictors'!AL31/POWER(10,6)</f>
        <v>20597.696526989403</v>
      </c>
      <c r="AM24" s="150">
        <f>'2.2 Boundary incompleteness'!AM24</f>
        <v>0</v>
      </c>
      <c r="AN24" s="31">
        <f>'2.2 Boundary incompleteness'!AN24</f>
        <v>0</v>
      </c>
      <c r="AO24" s="31">
        <f>'2.2 Boundary incompleteness'!AO24</f>
        <v>110</v>
      </c>
      <c r="AP24" s="31">
        <f>'2.2 Boundary incompleteness'!AP24</f>
        <v>0</v>
      </c>
      <c r="AQ24" s="31">
        <f>'2.2 Boundary incompleteness'!AQ24</f>
        <v>0</v>
      </c>
      <c r="AR24" s="829">
        <f>'2.4 Carbon intensities'!$J$36*'3.2 Emission predictors'!AR31/POWER(10,6)</f>
        <v>7753.9947969038976</v>
      </c>
      <c r="AS24" s="31">
        <f>'2.2 Boundary incompleteness'!AS24</f>
        <v>2500</v>
      </c>
      <c r="AT24" s="31">
        <f>'2.2 Boundary incompleteness'!AT24</f>
        <v>0</v>
      </c>
      <c r="AU24" s="31">
        <f>'2.2 Boundary incompleteness'!AU24</f>
        <v>0</v>
      </c>
      <c r="AV24" s="31">
        <f>'2.2 Boundary incompleteness'!AV24</f>
        <v>0</v>
      </c>
      <c r="AW24" s="31">
        <f>'2.2 Boundary incompleteness'!AW24</f>
        <v>0</v>
      </c>
      <c r="AX24" s="830">
        <f>'2.4 Carbon intensities'!$J$36*'3.2 Emission predictors'!AX31/POWER(10,6)</f>
        <v>4029.3541010323415</v>
      </c>
      <c r="AY24" s="830">
        <f>'2.4 Carbon intensities'!$J$36*'3.2 Emission predictors'!AY31/POWER(10,6)</f>
        <v>55275.56873318502</v>
      </c>
      <c r="AZ24" s="830">
        <f>'2.4 Carbon intensities'!$J$36*'3.2 Emission predictors'!AZ31/POWER(10,6)</f>
        <v>8955.8576131531463</v>
      </c>
      <c r="BA24" s="31">
        <f>'2.2 Boundary incompleteness'!BA24</f>
        <v>2461</v>
      </c>
      <c r="BB24" s="31">
        <f>'2.2 Boundary incompleteness'!BB24</f>
        <v>0</v>
      </c>
      <c r="BC24" s="830">
        <f>'2.4 Carbon intensities'!$J$36*'3.2 Emission predictors'!BC31/POWER(10,6)</f>
        <v>40018.579346905251</v>
      </c>
      <c r="BD24" s="830">
        <f>'2.4 Carbon intensities'!$J$36*'3.2 Emission predictors'!BD31/POWER(10,6)</f>
        <v>22828.366786925344</v>
      </c>
      <c r="BE24" s="830">
        <f>'2.4 Carbon intensities'!$J$36*'3.2 Emission predictors'!BE31/POWER(10,6)</f>
        <v>36619.733247559096</v>
      </c>
      <c r="BF24" s="31">
        <f>'2.2 Boundary incompleteness'!BF24</f>
        <v>14116</v>
      </c>
      <c r="BG24" s="31">
        <f>'2.2 Boundary incompleteness'!BG24</f>
        <v>4175</v>
      </c>
      <c r="BH24" s="830">
        <f>'2.4 Carbon intensities'!$J$36*'3.2 Emission predictors'!BH31/POWER(10,6)</f>
        <v>4415.2938128252754</v>
      </c>
      <c r="BI24" s="17"/>
      <c r="BJ24" s="774">
        <f t="shared" si="2"/>
        <v>2.2177441996474273E-3</v>
      </c>
      <c r="BK24" s="775">
        <f t="shared" si="3"/>
        <v>1.7547135384480416E-3</v>
      </c>
      <c r="BL24" s="776">
        <f t="shared" si="4"/>
        <v>166272.14407108785</v>
      </c>
      <c r="BM24" s="777">
        <f t="shared" si="5"/>
        <v>1084408.5607475447</v>
      </c>
      <c r="BN24" s="778">
        <f>BL24-'3.1 Emission data'!BN25</f>
        <v>140593.14407108785</v>
      </c>
      <c r="BO24" s="779">
        <f>BM24-'3.1 Emission data'!BO25</f>
        <v>796623.56074754475</v>
      </c>
      <c r="BP24" s="261"/>
      <c r="BQ24" s="43"/>
      <c r="BR24" s="354" t="str">
        <f t="shared" si="6"/>
        <v>Other (upstream)</v>
      </c>
      <c r="BS24" s="267">
        <f t="shared" si="7"/>
        <v>56368</v>
      </c>
      <c r="BT24" s="267">
        <f t="shared" si="8"/>
        <v>0</v>
      </c>
      <c r="BU24" s="17"/>
      <c r="BV24" s="17"/>
      <c r="BW24" s="17"/>
      <c r="BX24" s="17"/>
      <c r="BY24" s="17"/>
      <c r="BZ24" s="17"/>
      <c r="CA24" s="17"/>
      <c r="CB24" s="17"/>
      <c r="CC24" s="17"/>
      <c r="CD24" s="17"/>
      <c r="CE24" s="17"/>
      <c r="CF24" s="17"/>
      <c r="CG24" s="17"/>
      <c r="CH24" s="17"/>
      <c r="CI24" s="17"/>
      <c r="CJ24" s="17"/>
      <c r="CK24" s="17"/>
      <c r="CL24" s="17"/>
      <c r="CM24" s="17"/>
      <c r="CN24" s="17"/>
      <c r="CO24" s="17"/>
      <c r="CP24" s="17"/>
      <c r="CQ24" s="155"/>
      <c r="CR24" s="17"/>
      <c r="CS24" s="155"/>
      <c r="CT24" s="17"/>
      <c r="CU24" s="17"/>
      <c r="CV24" s="17"/>
      <c r="CW24" s="155"/>
      <c r="CX24" s="17"/>
      <c r="CY24" s="155"/>
      <c r="CZ24" s="17"/>
      <c r="DA24" s="17"/>
      <c r="DB24" s="17"/>
      <c r="DC24" s="17"/>
      <c r="DD24" s="17"/>
      <c r="DE24" s="155"/>
      <c r="DF24" s="17"/>
      <c r="DG24" s="17"/>
      <c r="DH24" s="17"/>
      <c r="DI24" s="17"/>
      <c r="DJ24" s="17"/>
      <c r="DK24" s="17"/>
      <c r="DL24" s="17"/>
      <c r="DM24" s="17"/>
      <c r="DN24" s="17"/>
      <c r="DO24" s="17"/>
      <c r="DP24" s="17"/>
      <c r="DQ24" s="17"/>
      <c r="DR24" s="17"/>
      <c r="DS24" s="17"/>
      <c r="DT24" s="17"/>
      <c r="DU24" s="17"/>
      <c r="DV24" s="192"/>
      <c r="DW24" s="192"/>
      <c r="DX24" s="26"/>
      <c r="DY24" s="26"/>
      <c r="DZ24" s="180"/>
      <c r="EA24" s="180"/>
    </row>
    <row r="25" spans="2:205">
      <c r="B25" s="40"/>
      <c r="C25" s="879"/>
      <c r="D25" s="16" t="s">
        <v>26</v>
      </c>
      <c r="E25" s="34">
        <f>'2.2 Boundary incompleteness'!E25</f>
        <v>0</v>
      </c>
      <c r="F25" s="34">
        <f>'2.2 Boundary incompleteness'!F25</f>
        <v>0</v>
      </c>
      <c r="G25" s="798">
        <f>'2.2 Boundary incompleteness'!G25</f>
        <v>0</v>
      </c>
      <c r="H25" s="39" t="str">
        <f>'2.2 Boundary incompleteness'!H25</f>
        <v>-</v>
      </c>
      <c r="I25" s="39">
        <f>'2.2 Boundary incompleteness'!I25</f>
        <v>56368</v>
      </c>
      <c r="J25" s="39">
        <f>'2.2 Boundary incompleteness'!J25</f>
        <v>0</v>
      </c>
      <c r="K25" s="39">
        <f>'2.2 Boundary incompleteness'!K25</f>
        <v>0</v>
      </c>
      <c r="L25" s="39">
        <f>'2.2 Boundary incompleteness'!L25</f>
        <v>0</v>
      </c>
      <c r="M25" s="39">
        <f>'2.2 Boundary incompleteness'!M25</f>
        <v>0</v>
      </c>
      <c r="N25" s="39">
        <f>'2.2 Boundary incompleteness'!N25</f>
        <v>0</v>
      </c>
      <c r="O25" s="39">
        <f>'2.2 Boundary incompleteness'!O25</f>
        <v>0</v>
      </c>
      <c r="P25" s="39">
        <f>'2.2 Boundary incompleteness'!P25</f>
        <v>0</v>
      </c>
      <c r="Q25" s="39">
        <f>'2.2 Boundary incompleteness'!Q25</f>
        <v>0</v>
      </c>
      <c r="R25" s="39">
        <f>'2.2 Boundary incompleteness'!R25</f>
        <v>0</v>
      </c>
      <c r="S25" s="39">
        <f>'2.2 Boundary incompleteness'!S25</f>
        <v>0</v>
      </c>
      <c r="T25" s="39">
        <f>'2.2 Boundary incompleteness'!T25</f>
        <v>0</v>
      </c>
      <c r="U25" s="39">
        <f>'2.2 Boundary incompleteness'!U25</f>
        <v>0</v>
      </c>
      <c r="V25" s="39">
        <f>'2.2 Boundary incompleteness'!V25</f>
        <v>0</v>
      </c>
      <c r="W25" s="39">
        <f>'2.2 Boundary incompleteness'!W25</f>
        <v>0</v>
      </c>
      <c r="X25" s="39">
        <f>'2.2 Boundary incompleteness'!X25</f>
        <v>0</v>
      </c>
      <c r="Y25" s="39">
        <f>'2.2 Boundary incompleteness'!Y25</f>
        <v>0</v>
      </c>
      <c r="Z25" s="288">
        <f>'2.2 Boundary incompleteness'!Z25</f>
        <v>0</v>
      </c>
      <c r="AA25" s="296">
        <f>'2.2 Boundary incompleteness'!AA25</f>
        <v>0</v>
      </c>
      <c r="AB25" s="34">
        <f>'2.2 Boundary incompleteness'!AB25</f>
        <v>0</v>
      </c>
      <c r="AC25" s="39">
        <f>'2.2 Boundary incompleteness'!AC25</f>
        <v>0</v>
      </c>
      <c r="AD25" s="835">
        <v>0</v>
      </c>
      <c r="AE25" s="39">
        <f>'2.2 Boundary incompleteness'!AE25</f>
        <v>3080000</v>
      </c>
      <c r="AF25" s="798" t="str">
        <f>'2.2 Boundary incompleteness'!AF25</f>
        <v>-</v>
      </c>
      <c r="AG25" s="39">
        <f>'2.2 Boundary incompleteness'!AG25</f>
        <v>0</v>
      </c>
      <c r="AH25" s="39">
        <f>'2.2 Boundary incompleteness'!AH25</f>
        <v>0</v>
      </c>
      <c r="AI25" s="151">
        <f>'2.2 Boundary incompleteness'!AI25</f>
        <v>0</v>
      </c>
      <c r="AJ25" s="151">
        <f>'2.2 Boundary incompleteness'!AJ25</f>
        <v>0</v>
      </c>
      <c r="AK25" s="837">
        <v>0</v>
      </c>
      <c r="AL25" s="151">
        <f>'2.2 Boundary incompleteness'!AL25</f>
        <v>0</v>
      </c>
      <c r="AM25" s="151">
        <f>'2.2 Boundary incompleteness'!AM25</f>
        <v>0</v>
      </c>
      <c r="AN25" s="39">
        <f>'2.2 Boundary incompleteness'!AN25</f>
        <v>0</v>
      </c>
      <c r="AO25" s="39">
        <f>'2.2 Boundary incompleteness'!AO25</f>
        <v>0</v>
      </c>
      <c r="AP25" s="39">
        <f>'2.2 Boundary incompleteness'!AP25</f>
        <v>0</v>
      </c>
      <c r="AQ25" s="39">
        <f>'2.2 Boundary incompleteness'!AQ25</f>
        <v>0</v>
      </c>
      <c r="AR25" s="39">
        <f>'2.2 Boundary incompleteness'!AR25</f>
        <v>0</v>
      </c>
      <c r="AS25" s="39">
        <f>'2.2 Boundary incompleteness'!AS25</f>
        <v>0</v>
      </c>
      <c r="AT25" s="39">
        <f>'2.2 Boundary incompleteness'!AT25</f>
        <v>0</v>
      </c>
      <c r="AU25" s="39">
        <f>'2.2 Boundary incompleteness'!AU25</f>
        <v>0</v>
      </c>
      <c r="AV25" s="39">
        <f>'2.2 Boundary incompleteness'!AV25</f>
        <v>0</v>
      </c>
      <c r="AW25" s="39">
        <f>'2.2 Boundary incompleteness'!AW25</f>
        <v>0</v>
      </c>
      <c r="AX25" s="39">
        <f>'2.2 Boundary incompleteness'!AX25</f>
        <v>0</v>
      </c>
      <c r="AY25" s="39">
        <v>0</v>
      </c>
      <c r="AZ25" s="39">
        <f>'2.2 Boundary incompleteness'!AZ25</f>
        <v>0</v>
      </c>
      <c r="BA25" s="39">
        <f>'2.2 Boundary incompleteness'!BA25</f>
        <v>0</v>
      </c>
      <c r="BB25" s="39">
        <f>'2.2 Boundary incompleteness'!BB25</f>
        <v>0</v>
      </c>
      <c r="BC25" s="39">
        <f>'2.2 Boundary incompleteness'!BC25</f>
        <v>0</v>
      </c>
      <c r="BD25" s="39">
        <f>'2.2 Boundary incompleteness'!BD25</f>
        <v>0</v>
      </c>
      <c r="BE25" s="39">
        <f>'2.2 Boundary incompleteness'!BE25</f>
        <v>0</v>
      </c>
      <c r="BF25" s="39">
        <f>'2.2 Boundary incompleteness'!BF25</f>
        <v>0</v>
      </c>
      <c r="BG25" s="39">
        <f>'2.2 Boundary incompleteness'!BG25</f>
        <v>0</v>
      </c>
      <c r="BH25" s="39">
        <f>'2.2 Boundary incompleteness'!BH25</f>
        <v>0</v>
      </c>
      <c r="BI25" s="17"/>
      <c r="BJ25" s="774">
        <f t="shared" si="2"/>
        <v>7.5183853401372875E-4</v>
      </c>
      <c r="BK25" s="775">
        <f t="shared" si="3"/>
        <v>4.9838390197642166E-3</v>
      </c>
      <c r="BL25" s="776">
        <f t="shared" si="4"/>
        <v>56368</v>
      </c>
      <c r="BM25" s="777">
        <f t="shared" si="5"/>
        <v>3080000</v>
      </c>
      <c r="BN25" s="778">
        <f>BL25-'3.1 Emission data'!BN26</f>
        <v>56368</v>
      </c>
      <c r="BO25" s="779">
        <f>BM25-'3.1 Emission data'!BO26</f>
        <v>0</v>
      </c>
      <c r="BP25" s="261"/>
      <c r="BQ25" s="43"/>
      <c r="BR25" s="354" t="str">
        <f t="shared" si="6"/>
        <v>Waste generated in operations</v>
      </c>
      <c r="BS25" s="267">
        <f t="shared" si="7"/>
        <v>18528.792716607582</v>
      </c>
      <c r="BT25" s="267">
        <f t="shared" si="8"/>
        <v>1001527.2231295446</v>
      </c>
      <c r="BU25" s="17"/>
      <c r="BV25" s="17"/>
      <c r="BW25" s="17"/>
      <c r="BX25" s="17"/>
      <c r="BY25" s="17"/>
      <c r="BZ25" s="17"/>
      <c r="CA25" s="17"/>
      <c r="CB25" s="17"/>
      <c r="CC25" s="17"/>
      <c r="CD25" s="17"/>
      <c r="CE25" s="17"/>
      <c r="CF25" s="17"/>
      <c r="CG25" s="17"/>
      <c r="CH25" s="17"/>
      <c r="CI25" s="17"/>
      <c r="CJ25" s="17"/>
      <c r="CK25" s="17"/>
      <c r="CL25" s="17"/>
      <c r="CM25" s="17"/>
      <c r="CN25" s="17"/>
      <c r="CO25" s="17"/>
      <c r="CP25" s="17"/>
      <c r="CQ25" s="155"/>
      <c r="CR25" s="17"/>
      <c r="CS25" s="155"/>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92"/>
      <c r="DW25" s="192"/>
      <c r="DX25" s="26"/>
      <c r="DY25" s="26"/>
      <c r="DZ25" s="180"/>
      <c r="EA25" s="180"/>
    </row>
    <row r="26" spans="2:205" ht="14.5" customHeight="1">
      <c r="C26" s="879" t="s">
        <v>21</v>
      </c>
      <c r="D26" s="7" t="s">
        <v>11</v>
      </c>
      <c r="E26" s="35">
        <f>'2.2 Boundary incompleteness'!E26</f>
        <v>100000</v>
      </c>
      <c r="F26" s="35">
        <f>'2.2 Boundary incompleteness'!F26</f>
        <v>237500</v>
      </c>
      <c r="G26" s="831">
        <f>'2.4 Carbon intensities'!$J16*'3.2 Emission predictors'!G$12/POWER(10,6)</f>
        <v>48080.411873986086</v>
      </c>
      <c r="H26" s="35">
        <f>'2.2 Boundary incompleteness'!H26</f>
        <v>37874</v>
      </c>
      <c r="I26" s="35">
        <f>'2.2 Boundary incompleteness'!I26</f>
        <v>10937</v>
      </c>
      <c r="J26" s="31">
        <f>'2.2 Boundary incompleteness'!J26</f>
        <v>0</v>
      </c>
      <c r="K26" s="31">
        <f>'2.2 Boundary incompleteness'!K26</f>
        <v>0</v>
      </c>
      <c r="L26" s="31">
        <f>'2.2 Boundary incompleteness'!L26</f>
        <v>0</v>
      </c>
      <c r="M26" s="31">
        <f>'2.2 Boundary incompleteness'!M26</f>
        <v>0</v>
      </c>
      <c r="N26" s="31">
        <f>'2.2 Boundary incompleteness'!N26</f>
        <v>0</v>
      </c>
      <c r="O26" s="31">
        <f>'2.2 Boundary incompleteness'!O26</f>
        <v>0</v>
      </c>
      <c r="P26" s="31">
        <f>'2.2 Boundary incompleteness'!P26</f>
        <v>0</v>
      </c>
      <c r="Q26" s="31">
        <f>'2.2 Boundary incompleteness'!Q26</f>
        <v>0</v>
      </c>
      <c r="R26" s="35">
        <f>'2.2 Boundary incompleteness'!R26</f>
        <v>930</v>
      </c>
      <c r="S26" s="31">
        <f>'2.2 Boundary incompleteness'!S26</f>
        <v>0</v>
      </c>
      <c r="T26" s="31">
        <f>'2.2 Boundary incompleteness'!T26</f>
        <v>0</v>
      </c>
      <c r="U26" s="830">
        <f>'2.4 Carbon intensities'!$J16*'3.2 Emission predictors'!U$12/POWER(10,6)</f>
        <v>1906.7567232858862</v>
      </c>
      <c r="V26" s="35">
        <f>'2.2 Boundary incompleteness'!V26</f>
        <v>0</v>
      </c>
      <c r="W26" s="31">
        <f>'2.2 Boundary incompleteness'!W26</f>
        <v>0</v>
      </c>
      <c r="X26" s="35">
        <f>'2.2 Boundary incompleteness'!X26</f>
        <v>7</v>
      </c>
      <c r="Y26" s="830">
        <f>'2.4 Carbon intensities'!$J16*'3.2 Emission predictors'!Y$12/POWER(10,6)</f>
        <v>655.67080502040938</v>
      </c>
      <c r="Z26" s="59">
        <f>'2.2 Boundary incompleteness'!Z26</f>
        <v>0</v>
      </c>
      <c r="AA26" s="297">
        <f>'2.2 Boundary incompleteness'!AA26</f>
        <v>900000</v>
      </c>
      <c r="AB26" s="35">
        <f>'2.2 Boundary incompleteness'!AB26</f>
        <v>7800000</v>
      </c>
      <c r="AC26" s="35">
        <f>'2.2 Boundary incompleteness'!AC26</f>
        <v>83396</v>
      </c>
      <c r="AD26" s="836">
        <f>'2.4 Carbon intensities'!$J37*'3.2 Emission predictors'!AD$12/POWER(10,6)</f>
        <v>288274.36220472434</v>
      </c>
      <c r="AE26" s="35">
        <f>'2.2 Boundary incompleteness'!AE26</f>
        <v>900000</v>
      </c>
      <c r="AF26" s="829">
        <f>'2.4 Carbon intensities'!$J37*'3.2 Emission predictors'!AF$12/POWER(10,6)</f>
        <v>148405.48031496062</v>
      </c>
      <c r="AG26" s="35">
        <f>'2.2 Boundary incompleteness'!AG26</f>
        <v>323853</v>
      </c>
      <c r="AH26" s="830">
        <f>IFERROR('2.4 Carbon intensities'!$J37*'3.2 Emission predictors'!AH$12/POWER(10,6),"")</f>
        <v>22983.149606299208</v>
      </c>
      <c r="AI26" s="35">
        <f>'2.2 Boundary incompleteness'!AI26</f>
        <v>550</v>
      </c>
      <c r="AJ26" s="830">
        <f>IFERROR('2.4 Carbon intensities'!$J37*'3.2 Emission predictors'!AJ$12/POWER(10,6),"")</f>
        <v>23147.314960629919</v>
      </c>
      <c r="AK26" s="838">
        <f>IFERROR('2.4 Carbon intensities'!$J37*'3.2 Emission predictors'!AK$12/POWER(10,6),"")</f>
        <v>16606.967244094485</v>
      </c>
      <c r="AL26" s="829">
        <f>IFERROR('2.4 Carbon intensities'!$J37*'3.2 Emission predictors'!AL$12/POWER(10,6),"")</f>
        <v>33895.220708661414</v>
      </c>
      <c r="AM26" s="822">
        <f>'2.2 Boundary incompleteness'!AM26</f>
        <v>23803.976377952757</v>
      </c>
      <c r="AN26" s="839">
        <f>IFERROR('2.4 Carbon intensities'!$J37*'3.2 Emission predictors'!AN$12/POWER(10,6),0)</f>
        <v>43667.984251968497</v>
      </c>
      <c r="AO26" s="35">
        <f>'2.2 Boundary incompleteness'!AO26</f>
        <v>28</v>
      </c>
      <c r="AP26" s="839">
        <f>IFERROR('2.4 Carbon intensities'!$J37*'3.2 Emission predictors'!AP$12/POWER(10,6),0)</f>
        <v>82082.677165354326</v>
      </c>
      <c r="AQ26" s="839">
        <f>IFERROR('2.4 Carbon intensities'!$J37*'3.2 Emission predictors'!AQ$12/POWER(10,6),"")</f>
        <v>39563.850393700784</v>
      </c>
      <c r="AR26" s="829">
        <f>IFERROR('2.4 Carbon intensities'!$J37*'3.2 Emission predictors'!AR$12/POWER(10,6),"")</f>
        <v>13461.559055118109</v>
      </c>
      <c r="AS26" s="35">
        <f>'2.2 Boundary incompleteness'!AS26</f>
        <v>8000</v>
      </c>
      <c r="AT26" s="839">
        <f>IFERROR('2.4 Carbon intensities'!$J37*'3.2 Emission predictors'!AT$12/POWER(10,6),0)</f>
        <v>20520.669291338581</v>
      </c>
      <c r="AU26" s="830">
        <f>IFERROR('2.4 Carbon intensities'!$J37*'3.2 Emission predictors'!AU$12/POWER(10,6),"")</f>
        <v>13625.724409448818</v>
      </c>
      <c r="AV26" s="35">
        <f>'2.2 Boundary incompleteness'!AV26</f>
        <v>1000</v>
      </c>
      <c r="AW26" s="839">
        <f>IFERROR('2.4 Carbon intensities'!$J37*'3.2 Emission predictors'!AW$12/POWER(10,6),0)</f>
        <v>10178.251968503937</v>
      </c>
      <c r="AX26" s="830">
        <f>IFERROR('2.4 Carbon intensities'!$J37*'3.2 Emission predictors'!AX$12/POWER(10,6),0)</f>
        <v>8372.4330708661419</v>
      </c>
      <c r="AY26" s="830">
        <f>IFERROR('2.4 Carbon intensities'!$J37*'3.2 Emission predictors'!AY$12/POWER(10,6),"")</f>
        <v>72889.417322834634</v>
      </c>
      <c r="AZ26" s="818">
        <f>'2.2 Boundary incompleteness'!AZ26</f>
        <v>38562</v>
      </c>
      <c r="BA26" s="823">
        <f>'2.2 Boundary incompleteness'!BA26</f>
        <v>12969.062992125982</v>
      </c>
      <c r="BB26" s="830">
        <f>IFERROR('2.4 Carbon intensities'!$J37*'3.2 Emission predictors'!BB$12/POWER(10,6),0)</f>
        <v>43029.381023622038</v>
      </c>
      <c r="BC26" s="35">
        <f>'2.2 Boundary incompleteness'!BC26</f>
        <v>1977</v>
      </c>
      <c r="BD26" s="830">
        <f>IFERROR('2.4 Carbon intensities'!$J37*'3.2 Emission predictors'!BD$12/POWER(10,6),"")</f>
        <v>36273.017967244094</v>
      </c>
      <c r="BE26" s="35">
        <f>'2.2 Boundary incompleteness'!BE26</f>
        <v>130787.49</v>
      </c>
      <c r="BF26" s="839">
        <f>IFERROR('2.4 Carbon intensities'!$J37*'3.2 Emission predictors'!BF$12/POWER(10,6),0)</f>
        <v>11819.905511811021</v>
      </c>
      <c r="BG26" s="35">
        <f>'2.2 Boundary incompleteness'!BG26</f>
        <v>2641</v>
      </c>
      <c r="BH26" s="35">
        <f>'2.2 Boundary incompleteness'!BH26</f>
        <v>11457</v>
      </c>
      <c r="BI26" s="17"/>
      <c r="BJ26" s="774">
        <f t="shared" si="2"/>
        <v>5.8406047181780553E-3</v>
      </c>
      <c r="BK26" s="775">
        <f t="shared" si="3"/>
        <v>1.8070982639698328E-2</v>
      </c>
      <c r="BL26" s="776">
        <f t="shared" si="4"/>
        <v>437890.83940229239</v>
      </c>
      <c r="BM26" s="777">
        <f t="shared" si="5"/>
        <v>11167821.89584126</v>
      </c>
      <c r="BN26" s="778">
        <f>BL26-'3.1 Emission data'!BN27</f>
        <v>100383.83940229239</v>
      </c>
      <c r="BO26" s="779">
        <f>BM26-'3.1 Emission data'!BO27</f>
        <v>1062950.4058412593</v>
      </c>
      <c r="BP26" s="261"/>
      <c r="BQ26" s="43"/>
      <c r="BR26" s="354" t="str">
        <f t="shared" ref="BR26:BR31" si="9">INDEX($D$26:$D$32,MATCH(LARGE($BN$26:$BN$32,ROW(BN1)),$BN$26:$BN$32,0))</f>
        <v>Use of sold products</v>
      </c>
      <c r="BS26" s="267">
        <f t="shared" si="7"/>
        <v>20440637.836277496</v>
      </c>
      <c r="BT26" s="267">
        <f t="shared" si="8"/>
        <v>153298782.25053045</v>
      </c>
      <c r="BU26" s="17"/>
      <c r="BV26" s="17"/>
      <c r="BW26" s="17"/>
      <c r="BX26" s="17"/>
      <c r="BY26" s="17"/>
      <c r="BZ26" s="17"/>
      <c r="CA26" s="17"/>
      <c r="CB26" s="17"/>
      <c r="CC26" s="17"/>
      <c r="CD26" s="17"/>
      <c r="CE26" s="17"/>
      <c r="CF26" s="17"/>
      <c r="CG26" s="17"/>
      <c r="CH26" s="17"/>
      <c r="CI26" s="17"/>
      <c r="CJ26" s="17"/>
      <c r="CK26" s="17"/>
      <c r="CL26" s="17"/>
      <c r="CM26" s="17"/>
      <c r="CN26" s="17"/>
      <c r="CO26" s="17"/>
      <c r="CP26" s="17"/>
      <c r="CQ26" s="155"/>
      <c r="CR26" s="17"/>
      <c r="CS26" s="155"/>
      <c r="CT26" s="17"/>
      <c r="CU26" s="17"/>
      <c r="CV26" s="17"/>
      <c r="CW26" s="17"/>
      <c r="CX26" s="17"/>
      <c r="CY26" s="155"/>
      <c r="CZ26" s="17"/>
      <c r="DA26" s="17"/>
      <c r="DB26" s="17"/>
      <c r="DC26" s="17"/>
      <c r="DD26" s="17"/>
      <c r="DE26" s="155"/>
      <c r="DF26" s="17"/>
      <c r="DG26" s="17"/>
      <c r="DH26" s="17"/>
      <c r="DI26" s="17"/>
      <c r="DJ26" s="17"/>
      <c r="DK26" s="17"/>
      <c r="DL26" s="17"/>
      <c r="DM26" s="17"/>
      <c r="DN26" s="110"/>
      <c r="DO26" s="17"/>
      <c r="DP26" s="17"/>
      <c r="DQ26" s="17"/>
      <c r="DR26" s="17"/>
      <c r="DS26" s="17"/>
      <c r="DT26" s="17"/>
      <c r="DU26" s="17"/>
      <c r="DV26" s="192"/>
      <c r="DW26" s="192"/>
      <c r="DX26" s="26"/>
      <c r="DY26" s="26"/>
      <c r="DZ26" s="180"/>
      <c r="EA26" s="180"/>
    </row>
    <row r="27" spans="2:205">
      <c r="C27" s="879"/>
      <c r="D27" s="5" t="s">
        <v>12</v>
      </c>
      <c r="E27" s="38">
        <f>'2.2 Boundary incompleteness'!E27</f>
        <v>0</v>
      </c>
      <c r="F27" s="31">
        <f>'2.2 Boundary incompleteness'!F27</f>
        <v>0</v>
      </c>
      <c r="G27" s="38">
        <f>'2.2 Boundary incompleteness'!G27</f>
        <v>0</v>
      </c>
      <c r="H27" s="31">
        <f>'2.2 Boundary incompleteness'!H27</f>
        <v>0</v>
      </c>
      <c r="I27" s="31">
        <f>'2.2 Boundary incompleteness'!I27</f>
        <v>0</v>
      </c>
      <c r="J27" s="31">
        <f>'2.2 Boundary incompleteness'!J27</f>
        <v>0</v>
      </c>
      <c r="K27" s="31">
        <f>'2.2 Boundary incompleteness'!K27</f>
        <v>0</v>
      </c>
      <c r="L27" s="31">
        <f>'2.2 Boundary incompleteness'!L27</f>
        <v>0</v>
      </c>
      <c r="M27" s="31">
        <f>'2.2 Boundary incompleteness'!M27</f>
        <v>0</v>
      </c>
      <c r="N27" s="31">
        <f>'2.2 Boundary incompleteness'!N27</f>
        <v>0</v>
      </c>
      <c r="O27" s="31">
        <f>'2.2 Boundary incompleteness'!O27</f>
        <v>0</v>
      </c>
      <c r="P27" s="31">
        <f>'2.2 Boundary incompleteness'!P27</f>
        <v>0</v>
      </c>
      <c r="Q27" s="31">
        <f>'2.2 Boundary incompleteness'!Q27</f>
        <v>0</v>
      </c>
      <c r="R27" s="31">
        <f>'2.2 Boundary incompleteness'!R27</f>
        <v>0</v>
      </c>
      <c r="S27" s="31">
        <f>'2.2 Boundary incompleteness'!S27</f>
        <v>0</v>
      </c>
      <c r="T27" s="31">
        <f>'2.2 Boundary incompleteness'!T27</f>
        <v>0</v>
      </c>
      <c r="U27" s="31">
        <f>'2.2 Boundary incompleteness'!U27</f>
        <v>0</v>
      </c>
      <c r="V27" s="31">
        <f>'2.2 Boundary incompleteness'!V27</f>
        <v>0</v>
      </c>
      <c r="W27" s="31">
        <f>'2.2 Boundary incompleteness'!W27</f>
        <v>0</v>
      </c>
      <c r="X27" s="31">
        <f>'2.2 Boundary incompleteness'!X27</f>
        <v>0</v>
      </c>
      <c r="Y27" s="830">
        <f>IFERROR('2.4 Carbon intensities'!$J17*'3.2 Emission predictors'!Y$12/POWER(10,6),0)</f>
        <v>0</v>
      </c>
      <c r="Z27" s="59">
        <f>'2.2 Boundary incompleteness'!Z27</f>
        <v>0</v>
      </c>
      <c r="AA27" s="46">
        <f>'2.2 Boundary incompleteness'!AA27</f>
        <v>0</v>
      </c>
      <c r="AB27" s="31">
        <f>'2.2 Boundary incompleteness'!AB27</f>
        <v>3500000</v>
      </c>
      <c r="AC27" s="31">
        <f>'2.2 Boundary incompleteness'!AC27</f>
        <v>0</v>
      </c>
      <c r="AD27" s="829">
        <f>'2.4 Carbon intensities'!$J38*'3.2 Emission predictors'!AD$12/POWER(10,6)</f>
        <v>95999.894673646297</v>
      </c>
      <c r="AE27" s="31">
        <f>'2.2 Boundary incompleteness'!AE27</f>
        <v>3978048.7804878051</v>
      </c>
      <c r="AF27" s="829">
        <f>'2.4 Carbon intensities'!$J38*'3.2 Emission predictors'!AF$12/POWER(10,6)</f>
        <v>49421.358078004698</v>
      </c>
      <c r="AG27" s="31">
        <f>'2.2 Boundary incompleteness'!AG27</f>
        <v>0</v>
      </c>
      <c r="AH27" s="830">
        <f>IFERROR('2.4 Carbon intensities'!$J38*'3.2 Emission predictors'!AH$12/POWER(10,6),0)</f>
        <v>7653.7501448237363</v>
      </c>
      <c r="AI27" s="31">
        <f>'2.2 Boundary incompleteness'!AI27</f>
        <v>23000</v>
      </c>
      <c r="AJ27" s="829">
        <f>IFERROR('2.4 Carbon intensities'!$J38*'3.2 Emission predictors'!AJ$12/POWER(10,6),"")</f>
        <v>7708.419788715335</v>
      </c>
      <c r="AK27" s="830">
        <f>IFERROR('2.4 Carbon intensities'!$J38*'3.2 Emission predictors'!AK$12/POWER(10,6),"")</f>
        <v>5530.3811760740655</v>
      </c>
      <c r="AL27" s="829">
        <f>IFERROR('2.4 Carbon intensities'!$J38*'3.2 Emission predictors'!AL$12/POWER(10,6),"")</f>
        <v>11287.641374298264</v>
      </c>
      <c r="AM27" s="31">
        <f>'2.2 Boundary incompleteness'!AM27</f>
        <v>0</v>
      </c>
      <c r="AN27" s="31">
        <f>'2.2 Boundary incompleteness'!AN27</f>
        <v>0</v>
      </c>
      <c r="AO27" s="830">
        <f>IFERROR('2.4 Carbon intensities'!$J38*'3.2 Emission predictors'!AO$12/POWER(10,6),"")</f>
        <v>8145.7769398481196</v>
      </c>
      <c r="AP27" s="31">
        <f>'2.2 Boundary incompleteness'!AP27</f>
        <v>0</v>
      </c>
      <c r="AQ27" s="31">
        <f>'2.2 Boundary incompleteness'!AQ27</f>
        <v>0</v>
      </c>
      <c r="AR27" s="829">
        <f>IFERROR('2.4 Carbon intensities'!$J38*'3.2 Emission predictors'!AR$12/POWER(10,6),"")</f>
        <v>4482.9107991110459</v>
      </c>
      <c r="AS27" s="31">
        <f>'2.2 Boundary incompleteness'!AS27</f>
        <v>2200</v>
      </c>
      <c r="AT27" s="839">
        <f>IFERROR('2.4 Carbon intensities'!$J38*'3.2 Emission predictors'!AT$12/POWER(10,6),0)</f>
        <v>6833.705486449765</v>
      </c>
      <c r="AU27" s="830">
        <f>IFERROR('2.4 Carbon intensities'!$J38*'3.2 Emission predictors'!AU$12/POWER(10,6),0)</f>
        <v>4537.5804430026437</v>
      </c>
      <c r="AV27" s="31">
        <f>'2.2 Boundary incompleteness'!AV27</f>
        <v>12000</v>
      </c>
      <c r="AW27" s="839">
        <f>IFERROR('2.4 Carbon intensities'!$J38*'3.2 Emission predictors'!AW$12/POWER(10,6),0)</f>
        <v>3389.5179212790831</v>
      </c>
      <c r="AX27" s="830">
        <f>IFERROR('2.4 Carbon intensities'!$J38*'3.2 Emission predictors'!AX$12/POWER(10,6),0)</f>
        <v>2788.1518384715041</v>
      </c>
      <c r="AY27" s="830">
        <f>IFERROR('2.4 Carbon intensities'!$J38*'3.2 Emission predictors'!AY$12/POWER(10,6),"")</f>
        <v>24273.321887869562</v>
      </c>
      <c r="AZ27" s="31">
        <f>'2.2 Boundary incompleteness'!AZ27</f>
        <v>0</v>
      </c>
      <c r="BA27" s="830">
        <f>IFERROR('2.4 Carbon intensities'!$J38*'3.2 Emission predictors'!BA$12/POWER(10,6),0)</f>
        <v>4318.9018674362515</v>
      </c>
      <c r="BB27" s="830">
        <f>IFERROR('2.4 Carbon intensities'!$J38*'3.2 Emission predictors'!BB$12/POWER(10,6),0)</f>
        <v>14329.460360426783</v>
      </c>
      <c r="BC27" s="31">
        <f>'2.2 Boundary incompleteness'!BC27</f>
        <v>9718</v>
      </c>
      <c r="BD27" s="830">
        <f>IFERROR('2.4 Carbon intensities'!$J38*'3.2 Emission predictors'!BD$12/POWER(10,6),0)</f>
        <v>12079.485243567195</v>
      </c>
      <c r="BE27" s="840">
        <f>IFERROR('2.4 Carbon intensities'!$J38*'3.2 Emission predictors'!BE$12/POWER(10,6),0)</f>
        <v>16127.544948021445</v>
      </c>
      <c r="BF27" s="839">
        <f>IFERROR('2.4 Carbon intensities'!$J38*'3.2 Emission predictors'!BF$12/POWER(10,6),0)</f>
        <v>3936.2143601950647</v>
      </c>
      <c r="BG27" s="31">
        <f>'2.2 Boundary incompleteness'!BG27</f>
        <v>0</v>
      </c>
      <c r="BH27" s="830">
        <f>IFERROR('2.4 Carbon intensities'!$J38*'3.2 Emission predictors'!BH$12/POWER(10,6),0)</f>
        <v>2120.088790116175</v>
      </c>
      <c r="BI27" s="17"/>
      <c r="BJ27" s="774">
        <f t="shared" si="2"/>
        <v>0</v>
      </c>
      <c r="BK27" s="775">
        <f t="shared" si="3"/>
        <v>1.2637479965696259E-2</v>
      </c>
      <c r="BL27" s="776">
        <f t="shared" si="4"/>
        <v>0</v>
      </c>
      <c r="BM27" s="777">
        <f t="shared" si="5"/>
        <v>7809930.8866091613</v>
      </c>
      <c r="BN27" s="778">
        <f>BL27-'3.1 Emission data'!BN28</f>
        <v>0</v>
      </c>
      <c r="BO27" s="779">
        <f>BM27-'3.1 Emission data'!BO28</f>
        <v>3794682.1061213561</v>
      </c>
      <c r="BP27" s="261"/>
      <c r="BQ27" s="43"/>
      <c r="BR27" s="354" t="str">
        <f t="shared" si="9"/>
        <v>Downstream transportation and distribution</v>
      </c>
      <c r="BS27" s="267">
        <f t="shared" si="7"/>
        <v>100383.83940229239</v>
      </c>
      <c r="BT27" s="267">
        <f t="shared" si="8"/>
        <v>1062950.4058412593</v>
      </c>
      <c r="BU27" s="17"/>
      <c r="BV27" s="17"/>
      <c r="BW27" s="17"/>
      <c r="BX27" s="17"/>
      <c r="BY27" s="17"/>
      <c r="BZ27" s="17"/>
      <c r="CA27" s="17"/>
      <c r="CB27" s="17"/>
      <c r="CC27" s="17"/>
      <c r="CD27" s="17"/>
      <c r="CE27" s="17"/>
      <c r="CF27" s="17"/>
      <c r="CG27" s="17"/>
      <c r="CH27" s="17"/>
      <c r="CI27" s="17"/>
      <c r="CJ27" s="17"/>
      <c r="CK27" s="17"/>
      <c r="CL27" s="17"/>
      <c r="CM27" s="17"/>
      <c r="CN27" s="17"/>
      <c r="CO27" s="17"/>
      <c r="CP27" s="17"/>
      <c r="CQ27" s="155"/>
      <c r="CR27" s="17"/>
      <c r="CS27" s="155"/>
      <c r="CT27" s="17"/>
      <c r="CU27" s="17"/>
      <c r="CV27" s="17"/>
      <c r="CW27" s="155"/>
      <c r="CX27" s="17"/>
      <c r="CY27" s="155"/>
      <c r="CZ27" s="17"/>
      <c r="DA27" s="17"/>
      <c r="DB27" s="17"/>
      <c r="DC27" s="17"/>
      <c r="DD27" s="17"/>
      <c r="DE27" s="155"/>
      <c r="DF27" s="17"/>
      <c r="DG27" s="17"/>
      <c r="DH27" s="17"/>
      <c r="DI27" s="17"/>
      <c r="DJ27" s="17"/>
      <c r="DK27" s="17"/>
      <c r="DL27" s="17"/>
      <c r="DM27" s="17"/>
      <c r="DN27" s="17"/>
      <c r="DO27" s="17"/>
      <c r="DP27" s="17"/>
      <c r="DQ27" s="17"/>
      <c r="DR27" s="110"/>
      <c r="DS27" s="17"/>
      <c r="DT27" s="17"/>
      <c r="DU27" s="17"/>
      <c r="DV27" s="192"/>
      <c r="DW27" s="192"/>
      <c r="DX27" s="26"/>
      <c r="DY27" s="26"/>
      <c r="DZ27" s="180"/>
      <c r="EA27" s="180"/>
    </row>
    <row r="28" spans="2:205">
      <c r="C28" s="879"/>
      <c r="D28" s="5" t="s">
        <v>13</v>
      </c>
      <c r="E28" s="31">
        <f>'2.2 Boundary incompleteness'!E28</f>
        <v>4784000</v>
      </c>
      <c r="F28" s="31">
        <f>'2.2 Boundary incompleteness'!F28</f>
        <v>3290695.2248960566</v>
      </c>
      <c r="G28" s="820">
        <f>'2.2 Boundary incompleteness'!G28</f>
        <v>3185285.9560067682</v>
      </c>
      <c r="H28" s="830">
        <f>'2.4 Carbon intensities'!$J18*'3.2 Emission predictors'!H$12/POWER(10,6)</f>
        <v>1602761.4213197969</v>
      </c>
      <c r="I28" s="31">
        <f>'2.2 Boundary incompleteness'!I28</f>
        <v>11721451</v>
      </c>
      <c r="J28" s="31">
        <f>'2.2 Boundary incompleteness'!J28</f>
        <v>0</v>
      </c>
      <c r="K28" s="830">
        <f>'2.4 Carbon intensities'!$J18*'3.2 Emission predictors'!K$12/POWER(10,6)</f>
        <v>845901.86125211511</v>
      </c>
      <c r="L28" s="31">
        <f>'2.2 Boundary incompleteness'!L28</f>
        <v>18000</v>
      </c>
      <c r="M28" s="31">
        <f>'2.2 Boundary incompleteness'!M28</f>
        <v>0</v>
      </c>
      <c r="N28" s="830">
        <f>'2.4 Carbon intensities'!$J18*'3.2 Emission predictors'!N$12/POWER(10,6)</f>
        <v>364263.9593908629</v>
      </c>
      <c r="O28" s="830">
        <f>'2.4 Carbon intensities'!$J18*'3.2 Emission predictors'!O$12/POWER(10,6)</f>
        <v>469495.76988155668</v>
      </c>
      <c r="P28" s="31">
        <f>'2.2 Boundary incompleteness'!P28</f>
        <v>0</v>
      </c>
      <c r="Q28" s="31">
        <f>'2.2 Boundary incompleteness'!Q28</f>
        <v>900463</v>
      </c>
      <c r="R28" s="31">
        <f>'2.2 Boundary incompleteness'!R28</f>
        <v>0</v>
      </c>
      <c r="S28" s="830">
        <f>'2.4 Carbon intensities'!$J18*'3.2 Emission predictors'!S$12/POWER(10,6)</f>
        <v>339979.69543147209</v>
      </c>
      <c r="T28" s="830">
        <f>'2.4 Carbon intensities'!$J18*'3.2 Emission predictors'!T$12/POWER(10,6)</f>
        <v>339979.69543147209</v>
      </c>
      <c r="U28" s="830">
        <f>'2.4 Carbon intensities'!$J18*'3.2 Emission predictors'!U$12/POWER(10,6)</f>
        <v>126320.99384094754</v>
      </c>
      <c r="V28" s="830">
        <f>'2.4 Carbon intensities'!$J18*'3.2 Emission predictors'!V$12/POWER(10,6)</f>
        <v>202368.86632825719</v>
      </c>
      <c r="W28" s="830">
        <f>'2.4 Carbon intensities'!$J18*'3.2 Emission predictors'!W$12/POWER(10,6)</f>
        <v>105231.81049069374</v>
      </c>
      <c r="X28" s="31">
        <f>'2.2 Boundary incompleteness'!X28</f>
        <v>0</v>
      </c>
      <c r="Y28" s="830">
        <f>'2.4 Carbon intensities'!$J18*'3.2 Emission predictors'!Y$12/POWER(10,6)</f>
        <v>43437.627208121827</v>
      </c>
      <c r="Z28" s="821">
        <f>'2.2 Boundary incompleteness'!Z28</f>
        <v>182131.97969543145</v>
      </c>
      <c r="AA28" s="46">
        <f>'2.2 Boundary incompleteness'!AA28</f>
        <v>4700000</v>
      </c>
      <c r="AB28" s="31">
        <f>'2.2 Boundary incompleteness'!AB28</f>
        <v>17000000</v>
      </c>
      <c r="AC28" s="31">
        <f>'2.2 Boundary incompleteness'!AC28</f>
        <v>37865598</v>
      </c>
      <c r="AD28" s="829">
        <f>'2.4 Carbon intensities'!$J39*'3.2 Emission predictors'!AD$12/POWER(10,6)</f>
        <v>37744273.137254909</v>
      </c>
      <c r="AE28" s="31">
        <f>'2.2 Boundary incompleteness'!AE28</f>
        <v>19321951.219512194</v>
      </c>
      <c r="AF28" s="38">
        <f>'2.2 Boundary incompleteness'!AF28</f>
        <v>13650000</v>
      </c>
      <c r="AG28" s="31">
        <f>'2.2 Boundary incompleteness'!AG28</f>
        <v>6577305</v>
      </c>
      <c r="AH28" s="830">
        <f>IFERROR('2.4 Carbon intensities'!$J39*'3.2 Emission predictors'!AH$12/POWER(10,6),"")</f>
        <v>3009224.5098039219</v>
      </c>
      <c r="AI28" s="31">
        <f>'2.2 Boundary incompleteness'!AI28</f>
        <v>3649000</v>
      </c>
      <c r="AJ28" s="830">
        <f>IFERROR('2.4 Carbon intensities'!$J39*'3.2 Emission predictors'!AJ$12/POWER(10,6),0)</f>
        <v>3030718.9705882357</v>
      </c>
      <c r="AK28" s="830">
        <f>IFERROR('2.4 Carbon intensities'!$J39*'3.2 Emission predictors'!AK$12/POWER(10,6),"")</f>
        <v>2174379.6529411767</v>
      </c>
      <c r="AL28" s="829">
        <f>IFERROR('2.4 Carbon intensities'!$J39*'3.2 Emission predictors'!AL$12/POWER(10,6),"")</f>
        <v>4437961.3181372546</v>
      </c>
      <c r="AM28" s="830">
        <f>IFERROR('2.4 Carbon intensities'!$J39*'3.2 Emission predictors'!AM$12/POWER(10,6),"")</f>
        <v>3116696.8137254906</v>
      </c>
      <c r="AN28" s="31">
        <f>'2.2 Boundary incompleteness'!AN28</f>
        <v>38410000</v>
      </c>
      <c r="AO28" s="31">
        <f>'2.2 Boundary incompleteness'!AO28</f>
        <v>609252</v>
      </c>
      <c r="AP28" s="31">
        <f>'2.2 Boundary incompleteness'!AP28</f>
        <v>12885000</v>
      </c>
      <c r="AQ28" s="31">
        <f>'2.2 Boundary incompleteness'!AQ28</f>
        <v>32000000</v>
      </c>
      <c r="AR28" s="829">
        <f>IFERROR('2.4 Carbon intensities'!$J39*'3.2 Emission predictors'!AR$12/POWER(10,6),"")</f>
        <v>1762545.7843137255</v>
      </c>
      <c r="AS28" s="31">
        <f>'2.2 Boundary incompleteness'!AS28</f>
        <v>15000000</v>
      </c>
      <c r="AT28" s="31">
        <f>'2.2 Boundary incompleteness'!AT28</f>
        <v>12521378</v>
      </c>
      <c r="AU28" s="31">
        <f>'2.2 Boundary incompleteness'!AU28</f>
        <v>614883</v>
      </c>
      <c r="AV28" s="31">
        <f>'2.2 Boundary incompleteness'!AV28</f>
        <v>4183000</v>
      </c>
      <c r="AW28" s="839">
        <f>IFERROR('2.4 Carbon intensities'!$J39*'3.2 Emission predictors'!AW$12/POWER(10,6),0)</f>
        <v>1332656.5686274511</v>
      </c>
      <c r="AX28" s="830">
        <f>IFERROR('2.4 Carbon intensities'!$J39*'3.2 Emission predictors'!AX$12/POWER(10,6),0)</f>
        <v>1096217.5000000002</v>
      </c>
      <c r="AY28" s="830">
        <f>IFERROR('2.4 Carbon intensities'!$J39*'3.2 Emission predictors'!AY$12/POWER(10,6),"")</f>
        <v>9543540.5882352944</v>
      </c>
      <c r="AZ28" s="819">
        <f>'2.2 Boundary incompleteness'!AZ28</f>
        <v>1698062.4019607843</v>
      </c>
      <c r="BA28" s="31">
        <f>'2.2 Boundary incompleteness'!BA28</f>
        <v>10751864</v>
      </c>
      <c r="BB28" s="830">
        <f>IFERROR('2.4 Carbon intensities'!$J39*'3.2 Emission predictors'!BB$12/POWER(10,6),0)</f>
        <v>5633913.1161764711</v>
      </c>
      <c r="BC28" s="31">
        <f>'2.2 Boundary incompleteness'!BC28</f>
        <v>915824</v>
      </c>
      <c r="BD28" s="830">
        <f>IFERROR('2.4 Carbon intensities'!$J39*'3.2 Emission predictors'!BD$12/POWER(10,6),0)</f>
        <v>4749290.52725098</v>
      </c>
      <c r="BE28" s="840">
        <f>IFERROR('2.4 Carbon intensities'!$J39*'3.2 Emission predictors'!BE$12/POWER(10,6),0)</f>
        <v>6340865.9313725494</v>
      </c>
      <c r="BF28" s="66">
        <f>'2.2 Boundary incompleteness'!BF28</f>
        <v>93288.490926456536</v>
      </c>
      <c r="BG28" s="66">
        <f>'2.2 Boundary incompleteness'!BG28</f>
        <v>1336063</v>
      </c>
      <c r="BH28" s="830">
        <f>IFERROR('2.4 Carbon intensities'!$J39*'3.2 Emission predictors'!BH$12/POWER(10,6),0)</f>
        <v>833555.18921568641</v>
      </c>
      <c r="BI28" s="17"/>
      <c r="BJ28" s="774">
        <f t="shared" si="2"/>
        <v>0.38042444096052974</v>
      </c>
      <c r="BK28" s="775">
        <f t="shared" si="3"/>
        <v>0.51551715722066127</v>
      </c>
      <c r="BL28" s="776">
        <f t="shared" si="4"/>
        <v>28521768.861173552</v>
      </c>
      <c r="BM28" s="777">
        <f t="shared" si="5"/>
        <v>318588308.72004265</v>
      </c>
      <c r="BN28" s="778">
        <f>BL28-'3.1 Emission data'!BN29</f>
        <v>20440637.836277496</v>
      </c>
      <c r="BO28" s="779">
        <f>BM28-'3.1 Emission data'!BO29</f>
        <v>153298782.25053045</v>
      </c>
      <c r="BP28" s="261"/>
      <c r="BQ28" s="43"/>
      <c r="BR28" s="354" t="str">
        <f t="shared" si="9"/>
        <v>Investments</v>
      </c>
      <c r="BS28" s="267">
        <f t="shared" si="7"/>
        <v>50699.715816315787</v>
      </c>
      <c r="BT28" s="267">
        <f t="shared" si="8"/>
        <v>152977.70971121549</v>
      </c>
      <c r="BU28" s="17"/>
      <c r="BV28" s="17"/>
      <c r="BW28" s="17"/>
      <c r="BX28" s="17"/>
      <c r="BY28" s="17"/>
      <c r="BZ28" s="17"/>
      <c r="CA28" s="17"/>
      <c r="CB28" s="17"/>
      <c r="CC28" s="17"/>
      <c r="CD28" s="17"/>
      <c r="CE28" s="17"/>
      <c r="CF28" s="17"/>
      <c r="CG28" s="17"/>
      <c r="CH28" s="17"/>
      <c r="CI28" s="17"/>
      <c r="CJ28" s="17"/>
      <c r="CK28" s="17"/>
      <c r="CL28" s="17"/>
      <c r="CM28" s="17"/>
      <c r="CN28" s="17"/>
      <c r="CO28" s="17"/>
      <c r="CP28" s="17"/>
      <c r="CQ28" s="155"/>
      <c r="CR28" s="17"/>
      <c r="CS28" s="155"/>
      <c r="CT28" s="17"/>
      <c r="CU28" s="17"/>
      <c r="CV28" s="17"/>
      <c r="CW28" s="17"/>
      <c r="CX28" s="17"/>
      <c r="CY28" s="155"/>
      <c r="CZ28" s="17"/>
      <c r="DA28" s="17"/>
      <c r="DB28" s="17"/>
      <c r="DC28" s="17"/>
      <c r="DD28" s="17"/>
      <c r="DE28" s="155"/>
      <c r="DF28" s="17"/>
      <c r="DG28" s="17"/>
      <c r="DH28" s="17"/>
      <c r="DI28" s="17"/>
      <c r="DJ28" s="17"/>
      <c r="DK28" s="17"/>
      <c r="DL28" s="17"/>
      <c r="DM28" s="17"/>
      <c r="DN28" s="17"/>
      <c r="DO28" s="17"/>
      <c r="DP28" s="17"/>
      <c r="DQ28" s="17"/>
      <c r="DR28" s="110"/>
      <c r="DS28" s="110"/>
      <c r="DT28" s="110"/>
      <c r="DU28" s="17"/>
      <c r="DV28" s="192"/>
      <c r="DW28" s="192"/>
      <c r="DX28" s="26"/>
      <c r="DY28" s="26"/>
      <c r="DZ28" s="180"/>
      <c r="EA28" s="180"/>
    </row>
    <row r="29" spans="2:205">
      <c r="C29" s="879"/>
      <c r="D29" s="5" t="s">
        <v>14</v>
      </c>
      <c r="E29" s="31">
        <f>'2.2 Boundary incompleteness'!E29</f>
        <v>90000</v>
      </c>
      <c r="F29" s="31">
        <f>'2.2 Boundary incompleteness'!F29</f>
        <v>61906.891772710092</v>
      </c>
      <c r="G29" s="831">
        <f>'2.4 Carbon intensities'!$J19*'3.2 Emission predictors'!G$12/POWER(10,6)</f>
        <v>17920.585067563079</v>
      </c>
      <c r="H29" s="830">
        <f>'2.4 Carbon intensities'!$J19*'3.2 Emission predictors'!H$12/POWER(10,6)</f>
        <v>9017.2194240851077</v>
      </c>
      <c r="I29" s="31">
        <f>'2.2 Boundary incompleteness'!I29</f>
        <v>0</v>
      </c>
      <c r="J29" s="31">
        <f>'2.2 Boundary incompleteness'!J29</f>
        <v>0</v>
      </c>
      <c r="K29" s="31">
        <f>'2.2 Boundary incompleteness'!K29</f>
        <v>0</v>
      </c>
      <c r="L29" s="31">
        <f>'2.2 Boundary incompleteness'!L29</f>
        <v>0</v>
      </c>
      <c r="M29" s="31">
        <f>'2.2 Boundary incompleteness'!M29</f>
        <v>0</v>
      </c>
      <c r="N29" s="31">
        <f>'2.2 Boundary incompleteness'!N29</f>
        <v>0</v>
      </c>
      <c r="O29" s="31">
        <f>'2.2 Boundary incompleteness'!O29</f>
        <v>0</v>
      </c>
      <c r="P29" s="31">
        <f>'2.2 Boundary incompleteness'!P29</f>
        <v>0</v>
      </c>
      <c r="Q29" s="31">
        <f>'2.2 Boundary incompleteness'!Q29</f>
        <v>0</v>
      </c>
      <c r="R29" s="31">
        <f>'2.2 Boundary incompleteness'!R29</f>
        <v>0</v>
      </c>
      <c r="S29" s="31">
        <f>'2.2 Boundary incompleteness'!S29</f>
        <v>0</v>
      </c>
      <c r="T29" s="31">
        <f>'2.2 Boundary incompleteness'!T29</f>
        <v>0</v>
      </c>
      <c r="U29" s="830">
        <f>'2.4 Carbon intensities'!$J19*'3.2 Emission predictors'!U$12/POWER(10,6)</f>
        <v>710.68850558828842</v>
      </c>
      <c r="V29" s="31">
        <f>'2.2 Boundary incompleteness'!V29</f>
        <v>0</v>
      </c>
      <c r="W29" s="31">
        <f>'2.2 Boundary incompleteness'!W29</f>
        <v>0</v>
      </c>
      <c r="X29" s="31">
        <f>'2.2 Boundary incompleteness'!X29</f>
        <v>2</v>
      </c>
      <c r="Y29" s="830">
        <f>'2.4 Carbon intensities'!$J19*'3.2 Emission predictors'!Y$12/POWER(10,6)</f>
        <v>244.38235821443021</v>
      </c>
      <c r="Z29" s="59">
        <f>'2.2 Boundary incompleteness'!Z29</f>
        <v>15.93</v>
      </c>
      <c r="AA29" s="46">
        <f>'2.2 Boundary incompleteness'!AA29</f>
        <v>50000</v>
      </c>
      <c r="AB29" s="31">
        <f>'2.2 Boundary incompleteness'!AB29</f>
        <v>800000</v>
      </c>
      <c r="AC29" s="31">
        <f>'2.2 Boundary incompleteness'!AC29</f>
        <v>272</v>
      </c>
      <c r="AD29" s="829">
        <f>'2.4 Carbon intensities'!$J40*'3.2 Emission predictors'!AD$12/POWER(10,6)</f>
        <v>149472.32679738561</v>
      </c>
      <c r="AE29" s="31">
        <f>'2.2 Boundary incompleteness'!AE29</f>
        <v>200000</v>
      </c>
      <c r="AF29" s="829">
        <f>'2.4 Carbon intensities'!$J40*'3.2 Emission predictors'!AF$12/POWER(10,6)</f>
        <v>76949.307189542495</v>
      </c>
      <c r="AG29" s="31">
        <f>'2.2 Boundary incompleteness'!AG29</f>
        <v>26047</v>
      </c>
      <c r="AH29" s="830">
        <f>IFERROR('2.4 Carbon intensities'!$J40*'3.2 Emission predictors'!AH$12/POWER(10,6),0)</f>
        <v>11916.928104575165</v>
      </c>
      <c r="AI29" s="31">
        <f>'2.2 Boundary incompleteness'!AI29</f>
        <v>950</v>
      </c>
      <c r="AJ29" s="31">
        <f>'2.2 Boundary incompleteness'!AJ29</f>
        <v>350</v>
      </c>
      <c r="AK29" s="830">
        <f>IFERROR('2.4 Carbon intensities'!$J40*'3.2 Emission predictors'!AK$12/POWER(10,6),"")</f>
        <v>8610.831764705883</v>
      </c>
      <c r="AL29" s="829">
        <f>IFERROR('2.4 Carbon intensities'!$J40*'3.2 Emission predictors'!AL$12/POWER(10,6),"")</f>
        <v>17574.915326797385</v>
      </c>
      <c r="AM29" s="31">
        <f>'2.2 Boundary incompleteness'!AM29</f>
        <v>0</v>
      </c>
      <c r="AN29" s="830">
        <f>IFERROR('2.4 Carbon intensities'!$J40*'3.2 Emission predictors'!AN$12/POWER(10,6),0)</f>
        <v>22642.163398692814</v>
      </c>
      <c r="AO29" s="31">
        <f>'2.2 Boundary incompleteness'!AO29</f>
        <v>9174</v>
      </c>
      <c r="AP29" s="31">
        <f>'2.2 Boundary incompleteness'!AP29</f>
        <v>273500</v>
      </c>
      <c r="AQ29" s="830">
        <f>IFERROR('2.4 Carbon intensities'!$J40*'3.2 Emission predictors'!AQ$12/POWER(10,6),0)</f>
        <v>20514.140522875819</v>
      </c>
      <c r="AR29" s="829">
        <f>IFERROR('2.4 Carbon intensities'!$J40*'3.2 Emission predictors'!AR$12/POWER(10,6),"")</f>
        <v>6979.9150326797389</v>
      </c>
      <c r="AS29" s="31">
        <f>'2.2 Boundary incompleteness'!AS29</f>
        <v>50000</v>
      </c>
      <c r="AT29" s="830">
        <f>IFERROR('2.4 Carbon intensities'!$J40*'3.2 Emission predictors'!AT$12/POWER(10,6),0)</f>
        <v>10640.114379084969</v>
      </c>
      <c r="AU29" s="31">
        <f>'2.2 Boundary incompleteness'!AU29</f>
        <v>8456068</v>
      </c>
      <c r="AV29" s="31">
        <f>'2.2 Boundary incompleteness'!AV29</f>
        <v>5000</v>
      </c>
      <c r="AW29" s="839">
        <f>IFERROR('2.4 Carbon intensities'!$J40*'3.2 Emission predictors'!AW$12/POWER(10,6),0)</f>
        <v>5277.4967320261439</v>
      </c>
      <c r="AX29" s="830">
        <f>IFERROR('2.4 Carbon intensities'!$J40*'3.2 Emission predictors'!AX$12/POWER(10,6),0)</f>
        <v>4341.166666666667</v>
      </c>
      <c r="AY29" s="830">
        <f>IFERROR('2.4 Carbon intensities'!$J40*'3.2 Emission predictors'!AY$12/POWER(10,6),"")</f>
        <v>37793.686274509804</v>
      </c>
      <c r="AZ29" s="830">
        <f>IFERROR('2.4 Carbon intensities'!$J40*'3.2 Emission predictors'!AZ$12/POWER(10,6),"")</f>
        <v>6724.5522875816996</v>
      </c>
      <c r="BA29" s="830">
        <f>IFERROR('2.4 Carbon intensities'!$J40*'3.2 Emission predictors'!BA$12/POWER(10,6),0)</f>
        <v>6724.5522875816996</v>
      </c>
      <c r="BB29" s="830">
        <f>IFERROR('2.4 Carbon intensities'!$J40*'3.2 Emission predictors'!BB$12/POWER(10,6),0)</f>
        <v>22311.043039215685</v>
      </c>
      <c r="BC29" s="31">
        <f>'2.2 Boundary incompleteness'!BC29</f>
        <v>149635</v>
      </c>
      <c r="BD29" s="830">
        <f>IFERROR('2.4 Carbon intensities'!$J40*'3.2 Emission predictors'!BD$12/POWER(10,6),0)</f>
        <v>18807.820279477128</v>
      </c>
      <c r="BE29" s="840">
        <f>IFERROR('2.4 Carbon intensities'!$J40*'3.2 Emission predictors'!BE$12/POWER(10,6),0)</f>
        <v>25110.669934640526</v>
      </c>
      <c r="BF29" s="66">
        <f>'2.2 Boundary incompleteness'!BF29</f>
        <v>2057</v>
      </c>
      <c r="BG29" s="66">
        <f>'2.2 Boundary incompleteness'!BG29</f>
        <v>16073</v>
      </c>
      <c r="BH29" s="830">
        <f>IFERROR('2.4 Carbon intensities'!$J40*'3.2 Emission predictors'!BH$12/POWER(10,6),0)</f>
        <v>3300.9890849673207</v>
      </c>
      <c r="BI29" s="17"/>
      <c r="BJ29" s="774">
        <f t="shared" si="2"/>
        <v>2.3984153029832744E-3</v>
      </c>
      <c r="BK29" s="775">
        <f t="shared" si="3"/>
        <v>1.698197614910181E-2</v>
      </c>
      <c r="BL29" s="776">
        <f t="shared" si="4"/>
        <v>179817.69712816097</v>
      </c>
      <c r="BM29" s="777">
        <f t="shared" si="5"/>
        <v>10494818.619103007</v>
      </c>
      <c r="BN29" s="778">
        <f>BL29-'3.1 Emission data'!BN30</f>
        <v>27892.875355450902</v>
      </c>
      <c r="BO29" s="779">
        <f>BM29-'3.1 Emission data'!BO30</f>
        <v>9865024.619103007</v>
      </c>
      <c r="BP29" s="261"/>
      <c r="BQ29" s="43"/>
      <c r="BR29" s="354" t="str">
        <f t="shared" si="9"/>
        <v>End-of-life treatment of sold products</v>
      </c>
      <c r="BS29" s="267">
        <f t="shared" si="7"/>
        <v>27892.875355450902</v>
      </c>
      <c r="BT29" s="267">
        <f t="shared" si="8"/>
        <v>9865024.619103007</v>
      </c>
      <c r="BU29" s="17"/>
      <c r="BV29" s="17"/>
      <c r="BW29" s="17"/>
      <c r="BX29" s="17"/>
      <c r="BY29" s="17"/>
      <c r="BZ29" s="17"/>
      <c r="CA29" s="17"/>
      <c r="CB29" s="17"/>
      <c r="CC29" s="17"/>
      <c r="CD29" s="17"/>
      <c r="CE29" s="17"/>
      <c r="CF29" s="17"/>
      <c r="CG29" s="17"/>
      <c r="CH29" s="17"/>
      <c r="CI29" s="17"/>
      <c r="CJ29" s="17"/>
      <c r="CK29" s="17"/>
      <c r="CL29" s="17"/>
      <c r="CM29" s="17"/>
      <c r="CN29" s="17"/>
      <c r="CO29" s="17"/>
      <c r="CP29" s="17"/>
      <c r="CQ29" s="155"/>
      <c r="CR29" s="17"/>
      <c r="CS29" s="155"/>
      <c r="CT29" s="17"/>
      <c r="CU29" s="17"/>
      <c r="CV29" s="17"/>
      <c r="CW29" s="17"/>
      <c r="CX29" s="17"/>
      <c r="CY29" s="155"/>
      <c r="CZ29" s="17"/>
      <c r="DA29" s="17"/>
      <c r="DB29" s="17"/>
      <c r="DC29" s="17"/>
      <c r="DD29" s="17"/>
      <c r="DE29" s="155"/>
      <c r="DF29" s="17"/>
      <c r="DG29" s="17"/>
      <c r="DH29" s="17"/>
      <c r="DI29" s="17"/>
      <c r="DJ29" s="17"/>
      <c r="DK29" s="17"/>
      <c r="DL29" s="17"/>
      <c r="DM29" s="17"/>
      <c r="DN29" s="17"/>
      <c r="DO29" s="17"/>
      <c r="DP29" s="17"/>
      <c r="DQ29" s="17"/>
      <c r="DR29" s="110"/>
      <c r="DS29" s="110"/>
      <c r="DT29" s="110"/>
      <c r="DU29" s="17"/>
      <c r="DV29" s="192"/>
      <c r="DW29" s="192"/>
      <c r="DX29" s="26"/>
      <c r="DY29" s="26"/>
      <c r="DZ29" s="180"/>
      <c r="EA29" s="180"/>
    </row>
    <row r="30" spans="2:205">
      <c r="C30" s="879"/>
      <c r="D30" s="5" t="s">
        <v>15</v>
      </c>
      <c r="E30" s="31">
        <f>'2.2 Boundary incompleteness'!E30</f>
        <v>1690</v>
      </c>
      <c r="F30" s="31">
        <f>'2.2 Boundary incompleteness'!F30</f>
        <v>0</v>
      </c>
      <c r="G30" s="38">
        <f>'2.2 Boundary incompleteness'!G30</f>
        <v>0</v>
      </c>
      <c r="H30" s="31">
        <f>'2.2 Boundary incompleteness'!H30</f>
        <v>11653</v>
      </c>
      <c r="I30" s="31">
        <f>'2.2 Boundary incompleteness'!I30</f>
        <v>0</v>
      </c>
      <c r="J30" s="31">
        <f>'2.2 Boundary incompleteness'!J30</f>
        <v>0</v>
      </c>
      <c r="K30" s="31">
        <f>'2.2 Boundary incompleteness'!K30</f>
        <v>0</v>
      </c>
      <c r="L30" s="31">
        <f>'2.2 Boundary incompleteness'!L30</f>
        <v>0</v>
      </c>
      <c r="M30" s="31">
        <f>'2.2 Boundary incompleteness'!M30</f>
        <v>0</v>
      </c>
      <c r="N30" s="31">
        <f>'2.2 Boundary incompleteness'!N30</f>
        <v>0</v>
      </c>
      <c r="O30" s="830">
        <f>'2.4 Carbon intensities'!$J20*'3.2 Emission predictors'!O$12/POWER(10,6)</f>
        <v>1789.6797672152998</v>
      </c>
      <c r="P30" s="31">
        <f>'2.2 Boundary incompleteness'!P30</f>
        <v>0</v>
      </c>
      <c r="Q30" s="31">
        <f>'2.2 Boundary incompleteness'!Q30</f>
        <v>0</v>
      </c>
      <c r="R30" s="830">
        <f>'2.4 Carbon intensities'!$J20*'3.2 Emission predictors'!R$12/POWER(10,6)</f>
        <v>925.69643131825853</v>
      </c>
      <c r="S30" s="31" t="str">
        <f>'2.2 Boundary incompleteness'!S30</f>
        <v>incl. In scope 1+2</v>
      </c>
      <c r="T30" s="31" t="str">
        <f>'2.2 Boundary incompleteness'!T30</f>
        <v>incl. In scope 1+2</v>
      </c>
      <c r="U30" s="31">
        <f>'2.2 Boundary incompleteness'!U30</f>
        <v>0</v>
      </c>
      <c r="V30" s="31">
        <f>'2.2 Boundary incompleteness'!V30</f>
        <v>0</v>
      </c>
      <c r="W30" s="31">
        <f>'2.2 Boundary incompleteness'!W30</f>
        <v>0</v>
      </c>
      <c r="X30" s="31">
        <f>'2.2 Boundary incompleteness'!X30</f>
        <v>0</v>
      </c>
      <c r="Y30" s="830">
        <f>'2.4 Carbon intensities'!$J20*'3.2 Emission predictors'!Y$12/POWER(10,6)</f>
        <v>165.58070921454387</v>
      </c>
      <c r="Z30" s="833">
        <f>'2.4 Carbon intensities'!$J20*'3.2 Emission predictors'!Z$12/POWER(10,6)</f>
        <v>694.27232348869381</v>
      </c>
      <c r="AA30" s="46" t="str">
        <f>'2.2 Boundary incompleteness'!AA30</f>
        <v>incl. in scope 1+2 emissions</v>
      </c>
      <c r="AB30" s="31">
        <f>'2.2 Boundary incompleteness'!AB30</f>
        <v>5300</v>
      </c>
      <c r="AC30" s="31" t="str">
        <f>'2.2 Boundary incompleteness'!AC30</f>
        <v>incl. In scope 1+2</v>
      </c>
      <c r="AD30" s="829">
        <f>'2.4 Carbon intensities'!$J41*'3.2 Emission predictors'!AD$12/POWER(10,6)</f>
        <v>18792.872996935857</v>
      </c>
      <c r="AE30" s="830">
        <f>IFERROR('2.4 Carbon intensities'!$J41*'3.2 Emission predictors'!AE$12/POWER(10,6),0)</f>
        <v>6282.1278184517923</v>
      </c>
      <c r="AF30" s="829">
        <f>'2.4 Carbon intensities'!$J41*'3.2 Emission predictors'!AF$12/POWER(10,6)</f>
        <v>9674.6908822494388</v>
      </c>
      <c r="AG30" s="31">
        <f>'2.2 Boundary incompleteness'!AG30</f>
        <v>0</v>
      </c>
      <c r="AH30" s="830">
        <f>IFERROR('2.4 Carbon intensities'!$J41*'3.2 Emission predictors'!AH$12/POWER(10,6),0)</f>
        <v>1498.2928357465946</v>
      </c>
      <c r="AI30" s="150">
        <f>'2.2 Boundary incompleteness'!AI30</f>
        <v>0</v>
      </c>
      <c r="AJ30" s="150">
        <f>'2.2 Boundary incompleteness'!AJ30</f>
        <v>0</v>
      </c>
      <c r="AK30" s="830">
        <f>IFERROR('2.4 Carbon intensities'!$J41*'3.2 Emission predictors'!AK$12/POWER(10,6),"")</f>
        <v>1082.6235947437538</v>
      </c>
      <c r="AL30" s="150">
        <f>'2.2 Boundary incompleteness'!AL30</f>
        <v>0</v>
      </c>
      <c r="AM30" s="150">
        <f>'2.2 Boundary incompleteness'!AM30</f>
        <v>0</v>
      </c>
      <c r="AN30" s="830">
        <f>IFERROR('2.4 Carbon intensities'!$J41*'3.2 Emission predictors'!AN$12/POWER(10,6),0)</f>
        <v>2846.7563879185295</v>
      </c>
      <c r="AO30" s="31" t="str">
        <f>'2.2 Boundary incompleteness'!AO30</f>
        <v>incl. In scope 1+2</v>
      </c>
      <c r="AP30" s="830">
        <f>IFERROR('2.4 Carbon intensities'!$J41*'3.2 Emission predictors'!AP$12/POWER(10,6),0)</f>
        <v>5351.0458419521237</v>
      </c>
      <c r="AQ30" s="830">
        <f>IFERROR('2.4 Carbon intensities'!$J41*'3.2 Emission predictors'!AQ$12/POWER(10,6),0)</f>
        <v>2579.2040958209232</v>
      </c>
      <c r="AR30" s="829">
        <f>IFERROR('2.4 Carbon intensities'!$J41*'3.2 Emission predictors'!AR$12/POWER(10,6),0)</f>
        <v>877.57151808014817</v>
      </c>
      <c r="AS30" s="150">
        <f>'2.2 Boundary incompleteness'!AS30</f>
        <v>0</v>
      </c>
      <c r="AT30" s="150">
        <f>'2.2 Boundary incompleteness'!AT30</f>
        <v>0</v>
      </c>
      <c r="AU30" s="830">
        <f>IFERROR('2.4 Carbon intensities'!$J41*'3.2 Emission predictors'!AU$12/POWER(10,6),0)</f>
        <v>888.27360976405248</v>
      </c>
      <c r="AV30" s="150">
        <f>'2.2 Boundary incompleteness'!AV30</f>
        <v>5000</v>
      </c>
      <c r="AW30" s="150">
        <f>'2.2 Boundary incompleteness'!AW30</f>
        <v>0</v>
      </c>
      <c r="AX30" s="830">
        <f>IFERROR('2.4 Carbon intensities'!$J41*'3.2 Emission predictors'!AX$12/POWER(10,6),0)</f>
        <v>545.80667587911648</v>
      </c>
      <c r="AY30" s="830">
        <f>IFERROR('2.4 Carbon intensities'!$J41*'3.2 Emission predictors'!AY$12/POWER(10,6),"")</f>
        <v>4751.7287076534849</v>
      </c>
      <c r="AZ30" s="31">
        <f>'2.2 Boundary incompleteness'!AZ30</f>
        <v>6497.75</v>
      </c>
      <c r="BA30" s="830">
        <f>IFERROR('2.4 Carbon intensities'!$J41*'3.2 Emission predictors'!BA$12/POWER(10,6),0)</f>
        <v>845.46524302843545</v>
      </c>
      <c r="BB30" s="830">
        <f>IFERROR('2.4 Carbon intensities'!$J41*'3.2 Emission predictors'!BB$12/POWER(10,6),0)</f>
        <v>2805.1252512681422</v>
      </c>
      <c r="BC30" s="31">
        <f>'2.2 Boundary incompleteness'!BC30</f>
        <v>0</v>
      </c>
      <c r="BD30" s="830">
        <f>IFERROR('2.4 Carbon intensities'!$J41*'3.2 Emission predictors'!BD$12/POWER(10,6),0)</f>
        <v>2364.6716782600483</v>
      </c>
      <c r="BE30" s="840">
        <f>IFERROR('2.4 Carbon intensities'!$J41*'3.2 Emission predictors'!BE$12/POWER(10,6),0)</f>
        <v>3157.1170467517527</v>
      </c>
      <c r="BF30" s="31">
        <f>'2.2 Boundary incompleteness'!BF30</f>
        <v>111.5090735434575</v>
      </c>
      <c r="BG30" s="150">
        <f>'2.2 Boundary incompleteness'!BG30</f>
        <v>0</v>
      </c>
      <c r="BH30" s="830">
        <f>IFERROR('2.4 Carbon intensities'!$J41*'3.2 Emission predictors'!BH$12/POWER(10,6),0)</f>
        <v>415.02711550180669</v>
      </c>
      <c r="BI30" s="17"/>
      <c r="BJ30" s="774">
        <f t="shared" si="2"/>
        <v>2.256559867889811E-4</v>
      </c>
      <c r="BK30" s="775">
        <f t="shared" si="3"/>
        <v>1.3214885468264533E-4</v>
      </c>
      <c r="BL30" s="776">
        <f t="shared" si="4"/>
        <v>16918.229231236797</v>
      </c>
      <c r="BM30" s="777">
        <f t="shared" si="5"/>
        <v>81667.660373549457</v>
      </c>
      <c r="BN30" s="778">
        <f>BL30-'3.1 Emission data'!BN31</f>
        <v>15228.229231236797</v>
      </c>
      <c r="BO30" s="779">
        <f>BM30-'3.1 Emission data'!BO31</f>
        <v>70169.910373549457</v>
      </c>
      <c r="BP30" s="261"/>
      <c r="BQ30" s="43"/>
      <c r="BR30" s="354" t="str">
        <f t="shared" si="9"/>
        <v>Downstream leased assets</v>
      </c>
      <c r="BS30" s="267">
        <f t="shared" si="7"/>
        <v>15228.229231236797</v>
      </c>
      <c r="BT30" s="267">
        <f t="shared" si="8"/>
        <v>70169.910373549457</v>
      </c>
      <c r="BU30" s="17"/>
      <c r="BV30" s="17"/>
      <c r="BW30" s="17"/>
      <c r="BX30" s="17"/>
      <c r="BY30" s="17"/>
      <c r="BZ30" s="17"/>
      <c r="CA30" s="17"/>
      <c r="CB30" s="17"/>
      <c r="CC30" s="17"/>
      <c r="CD30" s="17"/>
      <c r="CE30" s="17"/>
      <c r="CF30" s="17"/>
      <c r="CG30" s="17"/>
      <c r="CH30" s="17"/>
      <c r="CI30" s="17"/>
      <c r="CJ30" s="17"/>
      <c r="CK30" s="17"/>
      <c r="CL30" s="17"/>
      <c r="CM30" s="17"/>
      <c r="CN30" s="17"/>
      <c r="CO30" s="17"/>
      <c r="CP30" s="17"/>
      <c r="CQ30" s="155"/>
      <c r="CR30" s="17"/>
      <c r="CS30" s="155"/>
      <c r="CT30" s="17"/>
      <c r="CU30" s="17"/>
      <c r="CV30" s="17"/>
      <c r="CW30" s="17"/>
      <c r="CX30" s="17"/>
      <c r="CY30" s="17"/>
      <c r="CZ30" s="17"/>
      <c r="DA30" s="17"/>
      <c r="DB30" s="17"/>
      <c r="DC30" s="17"/>
      <c r="DD30" s="17"/>
      <c r="DE30" s="155"/>
      <c r="DF30" s="17"/>
      <c r="DG30" s="17"/>
      <c r="DH30" s="17"/>
      <c r="DI30" s="17"/>
      <c r="DJ30" s="17"/>
      <c r="DK30" s="17"/>
      <c r="DL30" s="17"/>
      <c r="DM30" s="17"/>
      <c r="DN30" s="17"/>
      <c r="DO30" s="17"/>
      <c r="DP30" s="17"/>
      <c r="DQ30" s="17"/>
      <c r="DR30" s="110"/>
      <c r="DS30" s="17"/>
      <c r="DT30" s="17"/>
      <c r="DU30" s="17"/>
      <c r="DV30" s="192"/>
      <c r="DW30" s="192"/>
      <c r="DX30" s="26"/>
      <c r="DY30" s="26"/>
      <c r="DZ30" s="180"/>
      <c r="EA30" s="180"/>
    </row>
    <row r="31" spans="2:205">
      <c r="C31" s="879"/>
      <c r="D31" s="5" t="s">
        <v>16</v>
      </c>
      <c r="E31" s="38">
        <f>'2.2 Boundary incompleteness'!E31</f>
        <v>0</v>
      </c>
      <c r="F31" s="38">
        <f>'2.2 Boundary incompleteness'!F31</f>
        <v>0</v>
      </c>
      <c r="G31" s="38">
        <f>'2.2 Boundary incompleteness'!G31</f>
        <v>0</v>
      </c>
      <c r="H31" s="38">
        <f>'2.2 Boundary incompleteness'!H31</f>
        <v>0</v>
      </c>
      <c r="I31" s="31">
        <f>'2.2 Boundary incompleteness'!I31</f>
        <v>0</v>
      </c>
      <c r="J31" s="38">
        <f>'2.2 Boundary incompleteness'!J31</f>
        <v>0</v>
      </c>
      <c r="K31" s="38">
        <f>'2.2 Boundary incompleteness'!K31</f>
        <v>0</v>
      </c>
      <c r="L31" s="38">
        <f>'2.2 Boundary incompleteness'!L31</f>
        <v>0</v>
      </c>
      <c r="M31" s="38">
        <f>'2.2 Boundary incompleteness'!M31</f>
        <v>0</v>
      </c>
      <c r="N31" s="38">
        <f>'2.2 Boundary incompleteness'!N31</f>
        <v>0</v>
      </c>
      <c r="O31" s="38">
        <f>'2.2 Boundary incompleteness'!O31</f>
        <v>0</v>
      </c>
      <c r="P31" s="38">
        <f>'2.2 Boundary incompleteness'!P31</f>
        <v>0</v>
      </c>
      <c r="Q31" s="38">
        <f>'2.2 Boundary incompleteness'!Q31</f>
        <v>0</v>
      </c>
      <c r="R31" s="38">
        <f>'2.2 Boundary incompleteness'!R31</f>
        <v>0</v>
      </c>
      <c r="S31" s="38">
        <f>'2.2 Boundary incompleteness'!S31</f>
        <v>0</v>
      </c>
      <c r="T31" s="38">
        <f>'2.2 Boundary incompleteness'!T31</f>
        <v>0</v>
      </c>
      <c r="U31" s="38">
        <f>'2.2 Boundary incompleteness'!U31</f>
        <v>0</v>
      </c>
      <c r="V31" s="38">
        <f>'2.2 Boundary incompleteness'!V31</f>
        <v>0</v>
      </c>
      <c r="W31" s="38">
        <f>'2.2 Boundary incompleteness'!W31</f>
        <v>0</v>
      </c>
      <c r="X31" s="38">
        <f>'2.2 Boundary incompleteness'!X31</f>
        <v>0</v>
      </c>
      <c r="Y31" s="830">
        <f>IFERROR('2.4 Carbon intensities'!$J21*'3.2 Emission predictors'!Y$12/POWER(10,6),0)</f>
        <v>0</v>
      </c>
      <c r="Z31" s="289">
        <f>'2.2 Boundary incompleteness'!Z31</f>
        <v>0</v>
      </c>
      <c r="AA31" s="298">
        <f>'2.2 Boundary incompleteness'!AA31</f>
        <v>0</v>
      </c>
      <c r="AB31" s="38">
        <f>'2.2 Boundary incompleteness'!AB31</f>
        <v>0</v>
      </c>
      <c r="AC31" s="38">
        <f>'2.2 Boundary incompleteness'!AC31</f>
        <v>0</v>
      </c>
      <c r="AD31" s="829" t="str">
        <f>IFERROR('2.4 Carbon intensities'!$J42*'3.2 Emission predictors'!AD$12/POWER(10,6),"")</f>
        <v/>
      </c>
      <c r="AE31" s="38">
        <f>'2.2 Boundary incompleteness'!AE31</f>
        <v>0</v>
      </c>
      <c r="AF31" s="829">
        <f>IFERROR('2.4 Carbon intensities'!$J42*'3.2 Emission predictors'!AF$12/POWER(10,6),0)</f>
        <v>0</v>
      </c>
      <c r="AG31" s="38">
        <f>'2.2 Boundary incompleteness'!AG31</f>
        <v>0</v>
      </c>
      <c r="AH31" s="38">
        <f>'2.2 Boundary incompleteness'!AH31</f>
        <v>0</v>
      </c>
      <c r="AI31" s="152">
        <f>'2.2 Boundary incompleteness'!AI31</f>
        <v>0</v>
      </c>
      <c r="AJ31" s="152">
        <f>'2.2 Boundary incompleteness'!AJ31</f>
        <v>0</v>
      </c>
      <c r="AK31" s="830">
        <f>IFERROR('2.4 Carbon intensities'!$J42*'3.2 Emission predictors'!AK$12/POWER(10,6),0)</f>
        <v>0</v>
      </c>
      <c r="AL31" s="152">
        <f>'2.2 Boundary incompleteness'!AL31</f>
        <v>0</v>
      </c>
      <c r="AM31" s="152">
        <f>'2.2 Boundary incompleteness'!AM31</f>
        <v>0</v>
      </c>
      <c r="AN31" s="38">
        <f>'2.2 Boundary incompleteness'!AN31</f>
        <v>0</v>
      </c>
      <c r="AO31" s="38">
        <f>'2.2 Boundary incompleteness'!AO31</f>
        <v>0</v>
      </c>
      <c r="AP31" s="38">
        <f>'2.2 Boundary incompleteness'!AP31</f>
        <v>0</v>
      </c>
      <c r="AQ31" s="829">
        <f>IFERROR('2.4 Carbon intensities'!$J42*'3.2 Emission predictors'!AQ$12/POWER(10,6),0)</f>
        <v>0</v>
      </c>
      <c r="AR31" s="829">
        <f>IFERROR('2.4 Carbon intensities'!$J42*'3.2 Emission predictors'!AR$12/POWER(10,6),0)</f>
        <v>0</v>
      </c>
      <c r="AS31" s="152">
        <f>'2.2 Boundary incompleteness'!AS31</f>
        <v>0</v>
      </c>
      <c r="AT31" s="152">
        <f>'2.2 Boundary incompleteness'!AT31</f>
        <v>0</v>
      </c>
      <c r="AU31" s="152">
        <f>'2.2 Boundary incompleteness'!AU31</f>
        <v>0</v>
      </c>
      <c r="AV31" s="152">
        <f>'2.2 Boundary incompleteness'!AV31</f>
        <v>0</v>
      </c>
      <c r="AW31" s="152">
        <f>'2.2 Boundary incompleteness'!AW31</f>
        <v>0</v>
      </c>
      <c r="AX31" s="830">
        <f>IFERROR('2.4 Carbon intensities'!$J42*'3.2 Emission predictors'!AX$12/POWER(10,6),0)</f>
        <v>0</v>
      </c>
      <c r="AY31" s="830">
        <f>IFERROR('2.4 Carbon intensities'!$J42*'3.2 Emission predictors'!AY$12/POWER(10,6),0)</f>
        <v>0</v>
      </c>
      <c r="AZ31" s="152">
        <f>'2.2 Boundary incompleteness'!AZ31</f>
        <v>0</v>
      </c>
      <c r="BA31" s="830">
        <f>IFERROR('2.4 Carbon intensities'!$J42*'3.2 Emission predictors'!BA$12/POWER(10,6),0)</f>
        <v>0</v>
      </c>
      <c r="BB31" s="38">
        <f>'2.2 Boundary incompleteness'!BB31</f>
        <v>0</v>
      </c>
      <c r="BC31" s="31">
        <f>'2.2 Boundary incompleteness'!BC31</f>
        <v>0</v>
      </c>
      <c r="BD31" s="830">
        <f>IFERROR('2.4 Carbon intensities'!$J42*'3.2 Emission predictors'!BD$12/POWER(10,6),0)</f>
        <v>0</v>
      </c>
      <c r="BE31" s="31">
        <f>'2.2 Boundary incompleteness'!BE31</f>
        <v>0</v>
      </c>
      <c r="BF31" s="152">
        <f>'2.2 Boundary incompleteness'!BF31</f>
        <v>0</v>
      </c>
      <c r="BG31" s="152">
        <f>'2.2 Boundary incompleteness'!BG31</f>
        <v>0</v>
      </c>
      <c r="BH31" s="152">
        <f>'2.2 Boundary incompleteness'!BH31</f>
        <v>0</v>
      </c>
      <c r="BI31" s="155"/>
      <c r="BJ31" s="774">
        <f t="shared" si="2"/>
        <v>0</v>
      </c>
      <c r="BK31" s="775">
        <f t="shared" si="3"/>
        <v>0</v>
      </c>
      <c r="BL31" s="776">
        <f t="shared" si="4"/>
        <v>0</v>
      </c>
      <c r="BM31" s="777">
        <f t="shared" si="5"/>
        <v>0</v>
      </c>
      <c r="BN31" s="778">
        <f>BL31-'3.1 Emission data'!BN32</f>
        <v>0</v>
      </c>
      <c r="BO31" s="779">
        <f>BM31-'3.1 Emission data'!BO32</f>
        <v>0</v>
      </c>
      <c r="BP31" s="261"/>
      <c r="BQ31" s="43"/>
      <c r="BR31" s="354" t="str">
        <f t="shared" si="9"/>
        <v>Processing of sold products</v>
      </c>
      <c r="BS31" s="267">
        <f t="shared" si="7"/>
        <v>0</v>
      </c>
      <c r="BT31" s="267">
        <f t="shared" si="8"/>
        <v>3794682.1061213561</v>
      </c>
      <c r="BU31" s="155"/>
      <c r="BV31" s="17"/>
      <c r="BW31" s="155"/>
      <c r="BX31" s="155"/>
      <c r="BY31" s="155"/>
      <c r="BZ31" s="155"/>
      <c r="CA31" s="155"/>
      <c r="CB31" s="155"/>
      <c r="CC31" s="155"/>
      <c r="CD31" s="155"/>
      <c r="CE31" s="155"/>
      <c r="CF31" s="155"/>
      <c r="CG31" s="155"/>
      <c r="CH31" s="155"/>
      <c r="CI31" s="155"/>
      <c r="CJ31" s="155"/>
      <c r="CK31" s="155"/>
      <c r="CL31" s="17"/>
      <c r="CM31" s="155"/>
      <c r="CN31" s="155"/>
      <c r="CO31" s="155"/>
      <c r="CP31" s="155"/>
      <c r="CQ31" s="155"/>
      <c r="CR31" s="155"/>
      <c r="CS31" s="155"/>
      <c r="CT31" s="155"/>
      <c r="CU31" s="155"/>
      <c r="CV31" s="155"/>
      <c r="CW31" s="155"/>
      <c r="CX31" s="17"/>
      <c r="CY31" s="155"/>
      <c r="CZ31" s="155"/>
      <c r="DA31" s="155"/>
      <c r="DB31" s="155"/>
      <c r="DC31" s="155"/>
      <c r="DD31" s="155"/>
      <c r="DE31" s="155"/>
      <c r="DF31" s="155"/>
      <c r="DG31" s="155"/>
      <c r="DH31" s="155"/>
      <c r="DI31" s="155"/>
      <c r="DJ31" s="155"/>
      <c r="DK31" s="17"/>
      <c r="DL31" s="17"/>
      <c r="DM31" s="155"/>
      <c r="DN31" s="17"/>
      <c r="DO31" s="155"/>
      <c r="DP31" s="17"/>
      <c r="DQ31" s="17"/>
      <c r="DR31" s="17"/>
      <c r="DS31" s="155"/>
      <c r="DT31" s="155"/>
      <c r="DU31" s="155"/>
      <c r="DV31" s="192"/>
      <c r="DW31" s="192"/>
      <c r="DX31" s="26"/>
      <c r="DY31" s="26"/>
      <c r="DZ31" s="180"/>
      <c r="EA31" s="180"/>
    </row>
    <row r="32" spans="2:205">
      <c r="C32" s="879"/>
      <c r="D32" s="10" t="s">
        <v>17</v>
      </c>
      <c r="E32" s="829">
        <f>'2.4 Carbon intensities'!$J22*'3.2 Emission predictors'!E$12/POWER(10,6)</f>
        <v>19845.157894736843</v>
      </c>
      <c r="F32" s="38">
        <f>'2.2 Boundary incompleteness'!F32</f>
        <v>0</v>
      </c>
      <c r="G32" s="832">
        <f>'2.4 Carbon intensities'!$J22*'3.2 Emission predictors'!G$12/POWER(10,6)</f>
        <v>13213.315789473685</v>
      </c>
      <c r="H32" s="829">
        <f>'2.4 Carbon intensities'!$J22*'3.2 Emission predictors'!H$12/POWER(10,6)</f>
        <v>6648.6315789473683</v>
      </c>
      <c r="I32" s="31">
        <f>'2.2 Boundary incompleteness'!I32</f>
        <v>0</v>
      </c>
      <c r="J32" s="830">
        <f>'2.4 Carbon intensities'!$J22*'3.2 Emission predictors'!J$12/POWER(10,6)</f>
        <v>7135.5263157894733</v>
      </c>
      <c r="K32" s="31">
        <f>'2.2 Boundary incompleteness'!K32</f>
        <v>0</v>
      </c>
      <c r="L32" s="31">
        <f>'2.2 Boundary incompleteness'!L32</f>
        <v>2233</v>
      </c>
      <c r="M32" s="31">
        <f>'2.2 Boundary incompleteness'!M32</f>
        <v>0</v>
      </c>
      <c r="N32" s="31">
        <f>'2.2 Boundary incompleteness'!N32</f>
        <v>0</v>
      </c>
      <c r="O32" s="31">
        <f>'2.2 Boundary incompleteness'!O32</f>
        <v>0</v>
      </c>
      <c r="P32" s="31">
        <f>'2.2 Boundary incompleteness'!P32</f>
        <v>0</v>
      </c>
      <c r="Q32" s="31">
        <f>'2.2 Boundary incompleteness'!Q32</f>
        <v>0</v>
      </c>
      <c r="R32" s="830">
        <f>'2.4 Carbon intensities'!$J22*'3.2 Emission predictors'!R$12/POWER(10,6)</f>
        <v>1007.3684210526316</v>
      </c>
      <c r="S32" s="31">
        <f>'2.2 Boundary incompleteness'!S32</f>
        <v>0</v>
      </c>
      <c r="T32" s="31">
        <f>'2.2 Boundary incompleteness'!T32</f>
        <v>0</v>
      </c>
      <c r="U32" s="31">
        <f>'2.2 Boundary incompleteness'!U32</f>
        <v>0</v>
      </c>
      <c r="V32" s="31" t="str">
        <f>'2.2 Boundary incompleteness'!V32</f>
        <v>incl. In scope 1+2</v>
      </c>
      <c r="W32" s="830">
        <f>'2.4 Carbon intensities'!$J22*'3.2 Emission predictors'!W$12/POWER(10,6)</f>
        <v>436.5263157894737</v>
      </c>
      <c r="X32" s="31">
        <f>'2.2 Boundary incompleteness'!X32</f>
        <v>0</v>
      </c>
      <c r="Y32" s="830">
        <f>'2.4 Carbon intensities'!$J22*'3.2 Emission predictors'!Y$12/POWER(10,6)</f>
        <v>180.18950052631578</v>
      </c>
      <c r="Z32" s="59">
        <f>'2.2 Boundary incompleteness'!Z32</f>
        <v>0</v>
      </c>
      <c r="AA32" s="298">
        <f>'2.2 Boundary incompleteness'!AA32</f>
        <v>0</v>
      </c>
      <c r="AB32" s="31">
        <f>'2.2 Boundary incompleteness'!AB32</f>
        <v>43000</v>
      </c>
      <c r="AC32" s="38">
        <f>'2.2 Boundary incompleteness'!AC32</f>
        <v>0</v>
      </c>
      <c r="AD32" s="829">
        <f>'2.4 Carbon intensities'!$J43*'3.2 Emission predictors'!AD$12/POWER(10,6)</f>
        <v>33736.710468719153</v>
      </c>
      <c r="AE32" s="31">
        <f>'2.2 Boundary incompleteness'!AE32</f>
        <v>0</v>
      </c>
      <c r="AF32" s="829">
        <f>'2.4 Carbon intensities'!$J43*'3.2 Emission predictors'!AF$12/POWER(10,6)</f>
        <v>17367.873726493228</v>
      </c>
      <c r="AG32" s="830">
        <f>IFERROR('2.4 Carbon intensities'!$J43*'3.2 Emission predictors'!AG$12/POWER(10,6),0)</f>
        <v>5878.9484074191687</v>
      </c>
      <c r="AH32" s="830">
        <f>IFERROR('2.4 Carbon intensities'!$J43*'3.2 Emission predictors'!AH$12/POWER(10,6),0)</f>
        <v>2689.7149576427569</v>
      </c>
      <c r="AI32" s="152">
        <f>'2.2 Boundary incompleteness'!AI32</f>
        <v>0</v>
      </c>
      <c r="AJ32" s="152">
        <f>'2.2 Boundary incompleteness'!AJ32</f>
        <v>0</v>
      </c>
      <c r="AK32" s="830">
        <f>IFERROR('2.4 Carbon intensities'!$J43*'3.2 Emission predictors'!AK$12/POWER(10,6),"")</f>
        <v>1943.5111793938663</v>
      </c>
      <c r="AL32" s="829">
        <f>IFERROR('2.4 Carbon intensities'!$J43*'3.2 Emission predictors'!AL$12/POWER(10,6),"")</f>
        <v>3966.7531950321431</v>
      </c>
      <c r="AM32" s="152">
        <f>'2.2 Boundary incompleteness'!AM32</f>
        <v>0</v>
      </c>
      <c r="AN32" s="830">
        <f>IFERROR('2.4 Carbon intensities'!$J43*'3.2 Emission predictors'!AN$12/POWER(10,6),0)</f>
        <v>5110.4584195212383</v>
      </c>
      <c r="AO32" s="152">
        <f>'2.2 Boundary incompleteness'!AO32</f>
        <v>0</v>
      </c>
      <c r="AP32" s="31">
        <f>'2.2 Boundary incompleteness'!AP32</f>
        <v>0</v>
      </c>
      <c r="AQ32" s="152" t="str">
        <f>'2.2 Boundary incompleteness'!AQ32</f>
        <v>incl. In other categories</v>
      </c>
      <c r="AR32" s="829">
        <f>IFERROR('2.4 Carbon intensities'!$J43*'3.2 Emission predictors'!AR$12/POWER(10,6),0)</f>
        <v>1575.4044751907575</v>
      </c>
      <c r="AS32" s="152">
        <f>'2.2 Boundary incompleteness'!AS32</f>
        <v>0</v>
      </c>
      <c r="AT32" s="152">
        <f>'2.2 Boundary incompleteness'!AT32</f>
        <v>0</v>
      </c>
      <c r="AU32" s="829">
        <f>IFERROR('2.4 Carbon intensities'!$J43*'3.2 Emission predictors'!AU$12/POWER(10,6),0)</f>
        <v>1594.6167248882059</v>
      </c>
      <c r="AV32" s="31">
        <f>'2.2 Boundary incompleteness'!AV32</f>
        <v>5000</v>
      </c>
      <c r="AW32" s="829">
        <f>IFERROR('2.4 Carbon intensities'!$J43*'3.2 Emission predictors'!AW$12/POWER(10,6),0)</f>
        <v>1191.1594812417925</v>
      </c>
      <c r="AX32" s="830">
        <f>IFERROR('2.4 Carbon intensities'!$J43*'3.2 Emission predictors'!AX$12/POWER(10,6),0)</f>
        <v>979.82473456986145</v>
      </c>
      <c r="AY32" s="830">
        <f>IFERROR('2.4 Carbon intensities'!$J43*'3.2 Emission predictors'!AY$12/POWER(10,6),"")</f>
        <v>8530.23886566703</v>
      </c>
      <c r="AZ32" s="152">
        <f>'2.2 Boundary incompleteness'!AZ32</f>
        <v>0</v>
      </c>
      <c r="BA32" s="31">
        <f>'2.2 Boundary incompleteness'!BA32</f>
        <v>326</v>
      </c>
      <c r="BB32" s="830">
        <f>IFERROR('2.4 Carbon intensities'!$J43*'3.2 Emission predictors'!BB$12/POWER(10,6),0)</f>
        <v>5035.722768198164</v>
      </c>
      <c r="BC32" s="830">
        <f>IFERROR('2.4 Carbon intensities'!$J43*'3.2 Emission predictors'!BC$12/POWER(10,6),"")</f>
        <v>6167.132152880893</v>
      </c>
      <c r="BD32" s="830">
        <f>IFERROR('2.4 Carbon intensities'!$J43*'3.2 Emission predictors'!BD$12/POWER(10,6),0)</f>
        <v>4245.0264936099356</v>
      </c>
      <c r="BE32" s="830">
        <f>IFERROR('2.4 Carbon intensities'!$J43*'3.2 Emission predictors'!BE$12/POWER(10,6),"")</f>
        <v>5667.6136607472381</v>
      </c>
      <c r="BF32" s="31">
        <f>'2.2 Boundary incompleteness'!BF32</f>
        <v>3971</v>
      </c>
      <c r="BG32" s="152">
        <f>'2.2 Boundary incompleteness'!BG32</f>
        <v>0</v>
      </c>
      <c r="BH32" s="152">
        <f>'2.2 Boundary incompleteness'!BH32</f>
        <v>0</v>
      </c>
      <c r="BI32" s="155"/>
      <c r="BJ32" s="774">
        <f t="shared" si="2"/>
        <v>6.7623474336949189E-4</v>
      </c>
      <c r="BK32" s="775">
        <f t="shared" si="3"/>
        <v>2.5562840062069486E-4</v>
      </c>
      <c r="BL32" s="776">
        <f t="shared" si="4"/>
        <v>50699.715816315787</v>
      </c>
      <c r="BM32" s="777">
        <f t="shared" si="5"/>
        <v>157977.70971121549</v>
      </c>
      <c r="BN32" s="778">
        <f>BL32-'3.1 Emission data'!BN33</f>
        <v>50699.715816315787</v>
      </c>
      <c r="BO32" s="779">
        <f>BM32-'3.1 Emission data'!BO33</f>
        <v>152977.70971121549</v>
      </c>
      <c r="BP32" s="261"/>
      <c r="BQ32" s="43"/>
      <c r="BR32" s="354" t="s">
        <v>12889</v>
      </c>
      <c r="BS32" s="267">
        <v>0</v>
      </c>
      <c r="BT32" s="267">
        <v>0</v>
      </c>
      <c r="BU32" s="155"/>
      <c r="BV32" s="17"/>
      <c r="BW32" s="17"/>
      <c r="BX32" s="17"/>
      <c r="BY32" s="17"/>
      <c r="BZ32" s="17"/>
      <c r="CA32" s="17"/>
      <c r="CB32" s="17"/>
      <c r="CC32" s="17"/>
      <c r="CD32" s="17"/>
      <c r="CE32" s="17"/>
      <c r="CF32" s="17"/>
      <c r="CG32" s="17"/>
      <c r="CH32" s="17"/>
      <c r="CI32" s="17"/>
      <c r="CJ32" s="17"/>
      <c r="CK32" s="17"/>
      <c r="CL32" s="17"/>
      <c r="CM32" s="17"/>
      <c r="CN32" s="155"/>
      <c r="CO32" s="17"/>
      <c r="CP32" s="155"/>
      <c r="CQ32" s="155"/>
      <c r="CR32" s="17"/>
      <c r="CS32" s="155"/>
      <c r="CT32" s="17"/>
      <c r="CU32" s="17"/>
      <c r="CV32" s="155"/>
      <c r="CW32" s="155"/>
      <c r="CX32" s="17"/>
      <c r="CY32" s="155"/>
      <c r="CZ32" s="155"/>
      <c r="DA32" s="17"/>
      <c r="DB32" s="155"/>
      <c r="DC32" s="17"/>
      <c r="DD32" s="155"/>
      <c r="DE32" s="155"/>
      <c r="DF32" s="155"/>
      <c r="DG32" s="155"/>
      <c r="DH32" s="155"/>
      <c r="DI32" s="17"/>
      <c r="DJ32" s="155"/>
      <c r="DK32" s="17"/>
      <c r="DL32" s="17"/>
      <c r="DM32" s="155"/>
      <c r="DN32" s="17"/>
      <c r="DO32" s="17"/>
      <c r="DP32" s="17"/>
      <c r="DQ32" s="17"/>
      <c r="DR32" s="17"/>
      <c r="DS32" s="17"/>
      <c r="DT32" s="155"/>
      <c r="DU32" s="155"/>
      <c r="DV32" s="192"/>
      <c r="DW32" s="192"/>
      <c r="DX32" s="26"/>
      <c r="DY32" s="26"/>
      <c r="DZ32" s="180"/>
      <c r="EA32" s="180"/>
    </row>
    <row r="33" spans="1:132" s="180" customFormat="1" ht="15" thickBot="1">
      <c r="A33" s="355"/>
      <c r="C33" s="491" t="s">
        <v>12704</v>
      </c>
      <c r="D33" s="495"/>
      <c r="E33" s="611">
        <f t="shared" ref="E33:AJ33" si="10">E16+E12+E11</f>
        <v>18369129.643134184</v>
      </c>
      <c r="F33" s="611">
        <f t="shared" si="10"/>
        <v>15319682.187242646</v>
      </c>
      <c r="G33" s="612">
        <f t="shared" si="10"/>
        <v>8626651.9808913097</v>
      </c>
      <c r="H33" s="611">
        <f t="shared" si="10"/>
        <v>3860524.3472613399</v>
      </c>
      <c r="I33" s="611">
        <f t="shared" si="10"/>
        <v>13653507</v>
      </c>
      <c r="J33" s="611">
        <f t="shared" si="10"/>
        <v>3226431.5822052467</v>
      </c>
      <c r="K33" s="611">
        <f t="shared" si="10"/>
        <v>2497810.1881527677</v>
      </c>
      <c r="L33" s="611">
        <f t="shared" si="10"/>
        <v>1088974</v>
      </c>
      <c r="M33" s="611">
        <f t="shared" si="10"/>
        <v>585036.76</v>
      </c>
      <c r="N33" s="611">
        <f t="shared" si="10"/>
        <v>762077.67939086282</v>
      </c>
      <c r="O33" s="611">
        <f t="shared" si="10"/>
        <v>1288057.8461069856</v>
      </c>
      <c r="P33" s="611">
        <f t="shared" si="10"/>
        <v>1301223.3989894104</v>
      </c>
      <c r="Q33" s="611">
        <f t="shared" si="10"/>
        <v>5328019.901647741</v>
      </c>
      <c r="R33" s="611">
        <f t="shared" si="10"/>
        <v>62297.26879241698</v>
      </c>
      <c r="S33" s="611">
        <f t="shared" si="10"/>
        <v>838215.69543147204</v>
      </c>
      <c r="T33" s="611">
        <f t="shared" si="10"/>
        <v>931658.16269331111</v>
      </c>
      <c r="U33" s="611">
        <f t="shared" si="10"/>
        <v>352896.55512893008</v>
      </c>
      <c r="V33" s="611">
        <f t="shared" si="10"/>
        <v>513573.48483930476</v>
      </c>
      <c r="W33" s="611">
        <f t="shared" si="10"/>
        <v>301812.35899032262</v>
      </c>
      <c r="X33" s="611">
        <f t="shared" si="10"/>
        <v>249109</v>
      </c>
      <c r="Y33" s="611">
        <f t="shared" si="10"/>
        <v>112937.55471009064</v>
      </c>
      <c r="Z33" s="613">
        <f t="shared" si="10"/>
        <v>365549.13810543279</v>
      </c>
      <c r="AA33" s="614">
        <f t="shared" si="10"/>
        <v>29254804.700677417</v>
      </c>
      <c r="AB33" s="611">
        <f t="shared" si="10"/>
        <v>85945859.999580264</v>
      </c>
      <c r="AC33" s="611">
        <f t="shared" si="10"/>
        <v>45936640.283805139</v>
      </c>
      <c r="AD33" s="612">
        <f t="shared" si="10"/>
        <v>85682510.261003271</v>
      </c>
      <c r="AE33" s="611">
        <f t="shared" si="10"/>
        <v>47876055.708919287</v>
      </c>
      <c r="AF33" s="612">
        <f t="shared" si="10"/>
        <v>34237061.224473581</v>
      </c>
      <c r="AG33" s="611">
        <f t="shared" si="10"/>
        <v>10297392.948407419</v>
      </c>
      <c r="AH33" s="611">
        <f t="shared" si="10"/>
        <v>6619405.3143318184</v>
      </c>
      <c r="AI33" s="611">
        <f t="shared" si="10"/>
        <v>7270946.7543269964</v>
      </c>
      <c r="AJ33" s="611">
        <f t="shared" si="10"/>
        <v>9166661.2321065422</v>
      </c>
      <c r="AK33" s="611">
        <f t="shared" ref="AK33:BH33" si="11">AK16+AK12+AK11</f>
        <v>7527822.9207779597</v>
      </c>
      <c r="AL33" s="611">
        <f t="shared" si="11"/>
        <v>9645170.6423314661</v>
      </c>
      <c r="AM33" s="611">
        <f t="shared" si="11"/>
        <v>17969129.349047083</v>
      </c>
      <c r="AN33" s="611">
        <f t="shared" si="11"/>
        <v>45494332.506218888</v>
      </c>
      <c r="AO33" s="611">
        <f t="shared" si="11"/>
        <v>5807694.7461977201</v>
      </c>
      <c r="AP33" s="611">
        <f t="shared" si="11"/>
        <v>24326076.946992178</v>
      </c>
      <c r="AQ33" s="611">
        <f t="shared" si="11"/>
        <v>37583411.88981206</v>
      </c>
      <c r="AR33" s="611">
        <f t="shared" si="11"/>
        <v>3665165.0721152779</v>
      </c>
      <c r="AS33" s="611">
        <f t="shared" si="11"/>
        <v>17945494.126681894</v>
      </c>
      <c r="AT33" s="611">
        <f t="shared" si="11"/>
        <v>23922510.675203383</v>
      </c>
      <c r="AU33" s="611">
        <f t="shared" si="11"/>
        <v>12951339.606916452</v>
      </c>
      <c r="AV33" s="611">
        <f t="shared" si="11"/>
        <v>10421027.373441519</v>
      </c>
      <c r="AW33" s="611">
        <f t="shared" si="11"/>
        <v>2614173.4907346708</v>
      </c>
      <c r="AX33" s="611">
        <f t="shared" si="11"/>
        <v>2323772.580934559</v>
      </c>
      <c r="AY33" s="611">
        <f t="shared" si="11"/>
        <v>20180996.028243262</v>
      </c>
      <c r="AZ33" s="611">
        <f t="shared" si="11"/>
        <v>3826448.7862185272</v>
      </c>
      <c r="BA33" s="611">
        <f t="shared" si="11"/>
        <v>13677732.124677468</v>
      </c>
      <c r="BB33" s="611">
        <f t="shared" si="11"/>
        <v>12516940.853862483</v>
      </c>
      <c r="BC33" s="611">
        <f t="shared" si="11"/>
        <v>9880409.3130371999</v>
      </c>
      <c r="BD33" s="611">
        <f t="shared" si="11"/>
        <v>9894553.3912062794</v>
      </c>
      <c r="BE33" s="611">
        <f t="shared" si="11"/>
        <v>13109471.988397142</v>
      </c>
      <c r="BF33" s="611">
        <f t="shared" si="11"/>
        <v>602047.11987200612</v>
      </c>
      <c r="BG33" s="611">
        <f t="shared" si="11"/>
        <v>1522441.4020759743</v>
      </c>
      <c r="BH33" s="611">
        <f t="shared" si="11"/>
        <v>1739024.4686047297</v>
      </c>
      <c r="BI33" s="205"/>
      <c r="BJ33" s="780"/>
      <c r="BK33" s="781"/>
      <c r="BL33" s="782">
        <f>SUM(BL17:BL32)</f>
        <v>74973544.783713773</v>
      </c>
      <c r="BM33" s="783">
        <f>SUM(BM17:BM32)</f>
        <v>617997489.04123187</v>
      </c>
      <c r="BN33" s="784">
        <f>SUM(BN17:BN32)</f>
        <v>39624574.78371378</v>
      </c>
      <c r="BO33" s="785">
        <f>SUM(BO17:BO32)</f>
        <v>351471513.26123196</v>
      </c>
      <c r="BP33" s="284"/>
      <c r="BQ33" s="43"/>
      <c r="BR33" s="43"/>
      <c r="DW33" s="192"/>
      <c r="DX33" s="192"/>
      <c r="DY33" s="26"/>
    </row>
    <row r="34" spans="1:132">
      <c r="B34" s="25"/>
      <c r="C34" s="12"/>
      <c r="D34" s="19"/>
      <c r="E34" s="33"/>
      <c r="F34" s="33"/>
      <c r="G34" s="493"/>
      <c r="H34" s="33"/>
      <c r="I34" s="498"/>
      <c r="J34" s="33"/>
      <c r="K34" s="33"/>
      <c r="L34" s="33"/>
      <c r="M34" s="33"/>
      <c r="N34" s="33"/>
      <c r="O34" s="33"/>
      <c r="P34" s="33"/>
      <c r="Q34" s="33"/>
      <c r="R34" s="33"/>
      <c r="S34" s="33"/>
      <c r="T34" s="33"/>
      <c r="U34" s="33"/>
      <c r="V34" s="33"/>
      <c r="W34" s="33"/>
      <c r="X34" s="33"/>
      <c r="Y34" s="33"/>
      <c r="Z34" s="17"/>
      <c r="AA34" s="299"/>
      <c r="AB34" s="494"/>
      <c r="AC34" s="33"/>
      <c r="AD34" s="493"/>
      <c r="AE34" s="33"/>
      <c r="AF34" s="493"/>
      <c r="AG34" s="498"/>
      <c r="AH34" s="498"/>
      <c r="AI34" s="33"/>
      <c r="AJ34" s="33"/>
      <c r="AK34" s="33"/>
      <c r="AL34" s="33"/>
      <c r="AM34" s="33"/>
      <c r="AN34" s="498"/>
      <c r="AO34" s="498"/>
      <c r="AP34" s="33"/>
      <c r="AQ34" s="33"/>
      <c r="AR34" s="33"/>
      <c r="AS34" s="33"/>
      <c r="AT34" s="33"/>
      <c r="AU34" s="498"/>
      <c r="AV34" s="498"/>
      <c r="AW34" s="498"/>
      <c r="AX34" s="498"/>
      <c r="AY34" s="33"/>
      <c r="AZ34" s="33"/>
      <c r="BA34" s="33"/>
      <c r="BB34" s="33"/>
      <c r="BC34" s="498"/>
      <c r="BD34" s="498"/>
      <c r="BE34" s="498"/>
      <c r="BF34" s="498"/>
      <c r="BG34" s="498"/>
      <c r="BH34" s="498"/>
      <c r="BI34" s="44"/>
      <c r="BK34" s="44"/>
      <c r="BL34" s="260"/>
      <c r="BM34" s="260"/>
      <c r="BN34" s="375"/>
      <c r="BO34" s="374"/>
      <c r="BP34" s="284"/>
      <c r="BQ34" s="43"/>
      <c r="BR34" s="43"/>
      <c r="BS34" s="180"/>
      <c r="BT34" s="180"/>
      <c r="BU34" s="180"/>
      <c r="BV34" s="180"/>
      <c r="BW34" s="180"/>
      <c r="BX34" s="180"/>
      <c r="BY34" s="180"/>
      <c r="BZ34" s="180"/>
      <c r="CA34" s="180"/>
      <c r="CB34" s="180"/>
      <c r="CC34" s="180"/>
      <c r="CD34" s="180"/>
      <c r="CE34" s="180"/>
      <c r="CF34" s="180"/>
      <c r="CG34" s="180"/>
      <c r="CH34" s="180"/>
      <c r="CI34" s="180"/>
      <c r="CJ34" s="180"/>
      <c r="CK34" s="180"/>
      <c r="CL34" s="180"/>
      <c r="CM34" s="180"/>
      <c r="CN34" s="180"/>
      <c r="CO34" s="180"/>
      <c r="CP34" s="180"/>
      <c r="CQ34" s="180"/>
      <c r="CR34" s="180"/>
      <c r="CS34" s="180"/>
      <c r="CT34" s="180"/>
      <c r="CU34" s="180"/>
      <c r="CV34" s="180"/>
      <c r="CW34" s="180"/>
      <c r="CX34" s="180"/>
      <c r="CY34" s="180"/>
      <c r="CZ34" s="180"/>
      <c r="DA34" s="180"/>
      <c r="DB34" s="180"/>
      <c r="DC34" s="180"/>
      <c r="DD34" s="180"/>
      <c r="DE34" s="180"/>
      <c r="DF34" s="180"/>
      <c r="DG34" s="180"/>
      <c r="DH34" s="180"/>
      <c r="DI34" s="180"/>
      <c r="DJ34" s="180"/>
      <c r="DK34" s="180"/>
      <c r="DL34" s="180"/>
      <c r="DM34" s="180"/>
      <c r="DN34" s="180"/>
      <c r="DO34" s="180"/>
      <c r="DP34" s="180"/>
      <c r="DQ34" s="180"/>
      <c r="DR34" s="180"/>
      <c r="DS34" s="180"/>
      <c r="DT34" s="180"/>
      <c r="DU34" s="180"/>
      <c r="DV34" s="180"/>
      <c r="DY34" s="180"/>
      <c r="DZ34" s="180"/>
      <c r="EA34" s="180"/>
      <c r="EB34" s="180"/>
    </row>
    <row r="35" spans="1:132">
      <c r="B35" s="25"/>
      <c r="C35" s="12" t="s">
        <v>12698</v>
      </c>
      <c r="D35" s="10"/>
      <c r="E35" s="615">
        <f>'3.1 Emission data'!E35</f>
        <v>17608572</v>
      </c>
      <c r="F35" s="616">
        <f>'3.1 Emission data'!F35</f>
        <v>15027224</v>
      </c>
      <c r="G35" s="617">
        <f>'3.1 Emission data'!G35</f>
        <v>1417346</v>
      </c>
      <c r="H35" s="618">
        <f>'3.1 Emission data'!H35</f>
        <v>379532</v>
      </c>
      <c r="I35" s="615">
        <f>'3.1 Emission data'!I35</f>
        <v>734000</v>
      </c>
      <c r="J35" s="615">
        <f>'3.1 Emission data'!J35</f>
        <v>1189794</v>
      </c>
      <c r="K35" s="615">
        <f>'3.1 Emission data'!K35</f>
        <v>437366</v>
      </c>
      <c r="L35" s="618">
        <f>'3.1 Emission data'!L35</f>
        <v>317668</v>
      </c>
      <c r="M35" s="618">
        <f>'3.1 Emission data'!M35</f>
        <v>122094</v>
      </c>
      <c r="N35" s="615">
        <f>'3.1 Emission data'!N35</f>
        <v>397813.72</v>
      </c>
      <c r="O35" s="615">
        <f>'3.1 Emission data'!O35</f>
        <v>479586</v>
      </c>
      <c r="P35" s="615">
        <f>'3.1 Emission data'!P35</f>
        <v>500187.54</v>
      </c>
      <c r="Q35" s="615">
        <f>'3.1 Emission data'!Q35</f>
        <v>94058</v>
      </c>
      <c r="R35" s="615">
        <f>'3.1 Emission data'!R35</f>
        <v>9667</v>
      </c>
      <c r="S35" s="615">
        <f>'3.1 Emission data'!S35</f>
        <v>498236</v>
      </c>
      <c r="T35" s="615">
        <f>'3.1 Emission data'!T35</f>
        <v>183688.72</v>
      </c>
      <c r="U35" s="615">
        <f>'3.1 Emission data'!U35</f>
        <v>83080.95</v>
      </c>
      <c r="V35" s="615">
        <f>'3.1 Emission data'!V35</f>
        <v>150167.55000000002</v>
      </c>
      <c r="W35" s="619">
        <f>'3.1 Emission data'!W35</f>
        <v>13550</v>
      </c>
      <c r="X35" s="615">
        <f>'3.1 Emission data'!X35</f>
        <v>177772</v>
      </c>
      <c r="Y35" s="615">
        <f>'3.1 Emission data'!Y35</f>
        <v>2087.83</v>
      </c>
      <c r="Z35" s="618">
        <f>'3.1 Emission data'!Z35</f>
        <v>187109.63999999998</v>
      </c>
      <c r="AA35" s="617">
        <f>'3.1 Emission data'!AA35</f>
        <v>25133820</v>
      </c>
      <c r="AB35" s="616">
        <f>'3.1 Emission data'!AB35</f>
        <v>31081000</v>
      </c>
      <c r="AC35" s="615">
        <f>'3.1 Emission data'!AC35</f>
        <v>246312</v>
      </c>
      <c r="AD35" s="616">
        <f>'3.1 Emission data'!AD35</f>
        <v>8400975.8099999987</v>
      </c>
      <c r="AE35" s="615">
        <f>'3.1 Emission data'!AE35</f>
        <v>47779600</v>
      </c>
      <c r="AF35" s="616">
        <f>'3.1 Emission data'!AF35</f>
        <v>18015427</v>
      </c>
      <c r="AG35" s="615">
        <f>'3.1 Emission data'!AG35</f>
        <v>10291514</v>
      </c>
      <c r="AH35" s="615">
        <f>'3.1 Emission data'!AH35</f>
        <v>676719</v>
      </c>
      <c r="AI35" s="615">
        <f>'3.1 Emission data'!AI35</f>
        <v>7060200</v>
      </c>
      <c r="AJ35" s="615">
        <f>'3.1 Emission data'!AJ35</f>
        <v>1631644</v>
      </c>
      <c r="AK35" s="616">
        <f>'3.1 Emission data'!AK35</f>
        <v>2408882</v>
      </c>
      <c r="AL35" s="615">
        <f>'3.1 Emission data'!AL35</f>
        <v>1156553.9000000001</v>
      </c>
      <c r="AM35" s="619">
        <f>'3.1 Emission data'!AM35</f>
        <v>11027516</v>
      </c>
      <c r="AN35" s="615">
        <f>'3.1 Emission data'!AN35</f>
        <v>45176326.969999999</v>
      </c>
      <c r="AO35" s="615">
        <f>'3.1 Emission data'!AO35</f>
        <v>5771693</v>
      </c>
      <c r="AP35" s="615">
        <f>'3.1 Emission data'!AP35</f>
        <v>16012472</v>
      </c>
      <c r="AQ35" s="615">
        <f>'3.1 Emission data'!AQ35</f>
        <v>32358910</v>
      </c>
      <c r="AR35" s="619">
        <f>'3.1 Emission data'!AR35</f>
        <v>346117</v>
      </c>
      <c r="AS35" s="615">
        <f>'3.1 Emission data'!AS35</f>
        <v>17939717</v>
      </c>
      <c r="AT35" s="615">
        <f>'3.1 Emission data'!AT35</f>
        <v>23832041</v>
      </c>
      <c r="AU35" s="616">
        <f>'3.1 Emission data'!AU35</f>
        <v>1107511</v>
      </c>
      <c r="AV35" s="615">
        <f>'3.1 Emission data'!AV35</f>
        <v>5733417</v>
      </c>
      <c r="AW35" s="615">
        <f>'3.1 Emission data'!AW35</f>
        <v>101886</v>
      </c>
      <c r="AX35" s="615">
        <f>'3.1 Emission data'!AX35</f>
        <v>405770</v>
      </c>
      <c r="AY35" s="619">
        <f>'3.1 Emission data'!AY35</f>
        <v>677411.14</v>
      </c>
      <c r="AZ35" s="615">
        <f>'3.1 Emission data'!AZ35</f>
        <v>840046.22</v>
      </c>
      <c r="BA35" s="615">
        <f>'3.1 Emission data'!BA35</f>
        <v>177830</v>
      </c>
      <c r="BB35" s="615">
        <f>'3.1 Emission data'!BB35</f>
        <v>1189545</v>
      </c>
      <c r="BC35" s="615">
        <f>'3.1 Emission data'!BC35</f>
        <v>282796</v>
      </c>
      <c r="BD35" s="615">
        <f>'3.1 Emission data'!BD35</f>
        <v>792390</v>
      </c>
      <c r="BE35" s="615">
        <f>'3.1 Emission data'!BE35</f>
        <v>569447.91</v>
      </c>
      <c r="BF35" s="616">
        <f>'3.1 Emission data'!BF35</f>
        <v>146238</v>
      </c>
      <c r="BG35" s="615">
        <f>'3.1 Emission data'!BG35</f>
        <v>1516748.02</v>
      </c>
      <c r="BH35" s="615">
        <f>'3.1 Emission data'!BH35</f>
        <v>74535.600000000006</v>
      </c>
      <c r="BI35" s="17"/>
      <c r="BK35" s="17"/>
      <c r="BL35" s="260"/>
      <c r="BM35" s="260"/>
      <c r="BN35" s="342" t="s">
        <v>20</v>
      </c>
      <c r="BO35" s="749">
        <f>SUM(BN17:BN25)+SUM(BO17:BO25)</f>
        <v>202216658.54718205</v>
      </c>
      <c r="BP35" s="113"/>
      <c r="BR35" s="113"/>
      <c r="BS35" s="40"/>
      <c r="BT35" s="180"/>
      <c r="BU35" s="180"/>
      <c r="BV35" s="180"/>
      <c r="BW35" s="180"/>
      <c r="BX35" s="180"/>
      <c r="BY35" s="180"/>
      <c r="BZ35" s="180"/>
      <c r="CA35" s="180"/>
      <c r="CB35" s="180"/>
      <c r="CC35" s="180"/>
      <c r="CD35" s="180"/>
      <c r="CE35" s="180"/>
      <c r="CF35" s="180"/>
      <c r="CG35" s="180"/>
      <c r="CH35" s="180"/>
      <c r="CI35" s="180"/>
      <c r="CJ35" s="180"/>
      <c r="CK35" s="180"/>
      <c r="CL35" s="180"/>
      <c r="CM35" s="180"/>
      <c r="CN35" s="180"/>
      <c r="CO35" s="180"/>
      <c r="CP35" s="180"/>
      <c r="CQ35" s="180"/>
      <c r="CR35" s="180"/>
      <c r="CS35" s="180"/>
      <c r="CT35" s="180"/>
      <c r="CU35" s="180"/>
      <c r="CV35" s="180"/>
      <c r="CW35" s="180"/>
      <c r="CX35" s="180"/>
      <c r="CY35" s="180"/>
      <c r="CZ35" s="180"/>
      <c r="DA35" s="180"/>
      <c r="DB35" s="180"/>
      <c r="DC35" s="180"/>
      <c r="DD35" s="180"/>
      <c r="DE35" s="180"/>
      <c r="DF35" s="180"/>
      <c r="DG35" s="180"/>
      <c r="DH35" s="180"/>
      <c r="DI35" s="180"/>
      <c r="DJ35" s="180"/>
      <c r="DK35" s="180"/>
      <c r="DL35" s="180"/>
      <c r="DM35" s="180"/>
      <c r="DN35" s="180"/>
      <c r="DO35" s="180"/>
      <c r="DP35" s="180"/>
      <c r="DQ35" s="180"/>
      <c r="DR35" s="180"/>
      <c r="DS35" s="180"/>
      <c r="DT35" s="180"/>
      <c r="DU35" s="180"/>
      <c r="DV35" s="192"/>
      <c r="DW35" s="192"/>
      <c r="DX35" s="192"/>
      <c r="DY35" s="40"/>
      <c r="DZ35" s="180"/>
      <c r="EA35" s="180"/>
      <c r="EB35" s="180"/>
    </row>
    <row r="36" spans="1:132" s="180" customFormat="1" ht="15" thickBot="1">
      <c r="A36" s="355"/>
      <c r="C36" s="491" t="s">
        <v>12905</v>
      </c>
      <c r="D36" s="492"/>
      <c r="E36" s="620">
        <f>E16-'2.2 Boundary incompleteness'!E16</f>
        <v>19845.157894738019</v>
      </c>
      <c r="F36" s="620">
        <f>F16-'2.2 Boundary incompleteness'!F16</f>
        <v>292458.18724264577</v>
      </c>
      <c r="G36" s="620">
        <f>G16-'2.2 Boundary incompleteness'!G16</f>
        <v>776328.6233354006</v>
      </c>
      <c r="H36" s="621">
        <f>H16-'2.2 Boundary incompleteness'!H16</f>
        <v>1618427.2723228298</v>
      </c>
      <c r="I36" s="622">
        <f>I16-'2.2 Boundary incompleteness'!I16</f>
        <v>0</v>
      </c>
      <c r="J36" s="623">
        <f>J16-'2.2 Boundary incompleteness'!J16</f>
        <v>1182016.3038398284</v>
      </c>
      <c r="K36" s="623">
        <f>K16-'2.2 Boundary incompleteness'!K16</f>
        <v>845901.86125211511</v>
      </c>
      <c r="L36" s="623">
        <f>L16-'2.2 Boundary incompleteness'!L16</f>
        <v>0</v>
      </c>
      <c r="M36" s="623">
        <f>M16-'2.2 Boundary incompleteness'!M16</f>
        <v>0</v>
      </c>
      <c r="N36" s="620">
        <f>N16-'2.2 Boundary incompleteness'!N16</f>
        <v>364263.95939086284</v>
      </c>
      <c r="O36" s="623">
        <f>O16-'2.2 Boundary incompleteness'!O16</f>
        <v>804339.66610698565</v>
      </c>
      <c r="P36" s="623">
        <f>P16-'2.2 Boundary incompleteness'!P16</f>
        <v>73656.179123026086</v>
      </c>
      <c r="Q36" s="623">
        <f>Q16-'2.2 Boundary incompleteness'!Q16</f>
        <v>5582.901647740975</v>
      </c>
      <c r="R36" s="623">
        <f>R16-'2.2 Boundary incompleteness'!R16</f>
        <v>24171.26879241698</v>
      </c>
      <c r="S36" s="623">
        <f>S16-'2.2 Boundary incompleteness'!S16</f>
        <v>339979.69543147204</v>
      </c>
      <c r="T36" s="623">
        <f>T16-'2.2 Boundary incompleteness'!T16</f>
        <v>674215.02631760365</v>
      </c>
      <c r="U36" s="623">
        <f>U16-'2.2 Boundary incompleteness'!U16</f>
        <v>269815.60512893007</v>
      </c>
      <c r="V36" s="623">
        <f>V16-'2.2 Boundary incompleteness'!V16</f>
        <v>202368.86632825719</v>
      </c>
      <c r="W36" s="621">
        <f>W16-'2.2 Boundary incompleteness'!W16</f>
        <v>262040.35899032262</v>
      </c>
      <c r="X36" s="623">
        <f>X16-'2.2 Boundary incompleteness'!X16</f>
        <v>0</v>
      </c>
      <c r="Y36" s="623">
        <f>Y16-'2.2 Boundary incompleteness'!Y16</f>
        <v>101272.81815071296</v>
      </c>
      <c r="Z36" s="622">
        <f>Z16-'2.2 Boundary incompleteness'!Z16</f>
        <v>2743.3184100013459</v>
      </c>
      <c r="AA36" s="624">
        <f>AA16-'2.2 Boundary incompleteness'!AA16</f>
        <v>4120984.7006774172</v>
      </c>
      <c r="AB36" s="620">
        <f>AB16-'2.2 Boundary incompleteness'!AB16</f>
        <v>0</v>
      </c>
      <c r="AC36" s="623">
        <f>AC16-'2.2 Boundary incompleteness'!AC16</f>
        <v>0</v>
      </c>
      <c r="AD36" s="620">
        <f>AD16-'2.2 Boundary incompleteness'!AD16</f>
        <v>77281534.451003268</v>
      </c>
      <c r="AE36" s="623">
        <f>AE16-'2.2 Boundary incompleteness'!AE16</f>
        <v>42156.222118064761</v>
      </c>
      <c r="AF36" s="620">
        <f>AF16-'2.2 Boundary incompleteness'!AF16</f>
        <v>1577007.2885804661</v>
      </c>
      <c r="AG36" s="623">
        <f>AG16-'2.2 Boundary incompleteness'!AG16</f>
        <v>5878.9484074190259</v>
      </c>
      <c r="AH36" s="623">
        <f>AH16-'2.2 Boundary incompleteness'!AH16</f>
        <v>5935160.8582447339</v>
      </c>
      <c r="AI36" s="623">
        <f>AI16-'2.2 Boundary incompleteness'!AI16</f>
        <v>0</v>
      </c>
      <c r="AJ36" s="623">
        <f>AJ16-'2.2 Boundary incompleteness'!AJ16</f>
        <v>3076285.8381726434</v>
      </c>
      <c r="AK36" s="620">
        <f>AK16-'2.2 Boundary incompleteness'!AK16</f>
        <v>5118940.9207779597</v>
      </c>
      <c r="AL36" s="623">
        <f>AL16-'2.2 Boundary incompleteness'!AL16</f>
        <v>8444380.0580800958</v>
      </c>
      <c r="AM36" s="621">
        <f>AM16-'2.2 Boundary incompleteness'!AM16</f>
        <v>3494121.5234818668</v>
      </c>
      <c r="AN36" s="623">
        <f>AN16-'2.2 Boundary incompleteness'!AN16</f>
        <v>236067.50098221749</v>
      </c>
      <c r="AO36" s="623">
        <f>AO16-'2.2 Boundary incompleteness'!AO16</f>
        <v>8145.7769398475066</v>
      </c>
      <c r="AP36" s="623">
        <f>AP16-'2.2 Boundary incompleteness'!AP16</f>
        <v>87433.723007306457</v>
      </c>
      <c r="AQ36" s="623">
        <f>AQ16-'2.2 Boundary incompleteness'!AQ16</f>
        <v>5224501.8898120597</v>
      </c>
      <c r="AR36" s="621">
        <f>AR16-'2.2 Boundary incompleteness'!AR16</f>
        <v>3319048.0721152779</v>
      </c>
      <c r="AS36" s="623">
        <f>AS16-'2.2 Boundary incompleteness'!AS16</f>
        <v>0</v>
      </c>
      <c r="AT36" s="623">
        <f>AT16-'2.2 Boundary incompleteness'!AT16</f>
        <v>37994.489156872034</v>
      </c>
      <c r="AU36" s="620">
        <f>AU16-'2.2 Boundary incompleteness'!AU16</f>
        <v>522490.56290808134</v>
      </c>
      <c r="AV36" s="623">
        <f>AV16-'2.2 Boundary incompleteness'!AV16</f>
        <v>0</v>
      </c>
      <c r="AW36" s="623">
        <f>AW16-'2.2 Boundary incompleteness'!AW16</f>
        <v>1467018.5657984731</v>
      </c>
      <c r="AX36" s="623">
        <f>AX16-'2.2 Boundary incompleteness'!AX16</f>
        <v>1918002.580934559</v>
      </c>
      <c r="AY36" s="621">
        <f>AY16-'2.2 Boundary incompleteness'!AY16</f>
        <v>19503584.888243262</v>
      </c>
      <c r="AZ36" s="623">
        <f>AZ16-'2.2 Boundary incompleteness'!AZ16</f>
        <v>102383.96545030037</v>
      </c>
      <c r="BA36" s="623">
        <f>BA16-'2.2 Boundary incompleteness'!BA16</f>
        <v>32290.082188744098</v>
      </c>
      <c r="BB36" s="623">
        <f>BB16-'2.2 Boundary incompleteness'!BB16</f>
        <v>11327395.853862483</v>
      </c>
      <c r="BC36" s="623">
        <f>BC16-'2.2 Boundary incompleteness'!BC16</f>
        <v>82421.830852357671</v>
      </c>
      <c r="BD36" s="623">
        <f>BD16-'2.2 Boundary incompleteness'!BD16</f>
        <v>9102163.3912062794</v>
      </c>
      <c r="BE36" s="623">
        <f>BE16-'2.2 Boundary incompleteness'!BE16</f>
        <v>12466869.144853368</v>
      </c>
      <c r="BF36" s="620">
        <f>BF16-'2.2 Boundary incompleteness'!BF16</f>
        <v>15756.119872006064</v>
      </c>
      <c r="BG36" s="623">
        <f>BG16-'2.2 Boundary incompleteness'!BG16</f>
        <v>1982.5690922839567</v>
      </c>
      <c r="BH36" s="623">
        <f>BH16-'2.2 Boundary incompleteness'!BH16</f>
        <v>1607969.4686047297</v>
      </c>
      <c r="BI36" s="17"/>
      <c r="BJ36" s="53"/>
      <c r="BK36" s="17"/>
      <c r="BL36" s="17"/>
      <c r="BM36" s="17"/>
      <c r="BN36" s="346" t="s">
        <v>86</v>
      </c>
      <c r="BO36" s="750">
        <f>SUM(BN26:BN32)+SUM(BO26:BO32)</f>
        <v>188879429.49776363</v>
      </c>
      <c r="BP36" s="17"/>
      <c r="BR36" s="17"/>
      <c r="DV36" s="192"/>
      <c r="DW36" s="192"/>
      <c r="DX36" s="192"/>
      <c r="DY36" s="40"/>
      <c r="DZ36" s="40"/>
    </row>
    <row r="37" spans="1:132">
      <c r="C37" s="12"/>
      <c r="D37" s="19"/>
      <c r="E37" s="33"/>
      <c r="F37" s="33"/>
      <c r="G37" s="63"/>
      <c r="H37" s="63"/>
      <c r="I37" s="63"/>
      <c r="J37" s="63"/>
      <c r="K37" s="63"/>
      <c r="L37" s="63"/>
      <c r="M37" s="63"/>
      <c r="N37" s="63"/>
      <c r="O37" s="63"/>
      <c r="P37" s="63"/>
      <c r="Q37" s="63"/>
      <c r="R37" s="63"/>
      <c r="S37" s="63"/>
      <c r="T37" s="63"/>
      <c r="U37" s="63"/>
      <c r="V37" s="63"/>
      <c r="W37" s="63"/>
      <c r="X37" s="63"/>
      <c r="Y37" s="63"/>
      <c r="Z37" s="110"/>
      <c r="AA37" s="299"/>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G37" s="63"/>
      <c r="BH37" s="63"/>
      <c r="BI37" s="110"/>
      <c r="BK37" s="110"/>
      <c r="BL37" s="110"/>
      <c r="BM37" s="110"/>
      <c r="BN37" s="17"/>
      <c r="BO37" s="17"/>
      <c r="BP37" s="17"/>
      <c r="BQ37" s="17"/>
      <c r="BR37" s="110"/>
      <c r="BS37" s="110"/>
      <c r="BT37" s="110"/>
      <c r="BU37" s="180"/>
      <c r="BV37" s="180"/>
      <c r="BW37" s="180"/>
      <c r="BX37" s="180"/>
      <c r="BY37" s="180"/>
      <c r="BZ37" s="180"/>
      <c r="CA37" s="180"/>
      <c r="CB37" s="180"/>
      <c r="CC37" s="180"/>
      <c r="CD37" s="180"/>
      <c r="CE37" s="180"/>
      <c r="CF37" s="180"/>
      <c r="CG37" s="180"/>
      <c r="CH37" s="180"/>
      <c r="CI37" s="180"/>
      <c r="CJ37" s="180"/>
      <c r="CK37" s="180"/>
      <c r="CL37" s="180"/>
      <c r="CM37" s="180"/>
      <c r="CN37" s="180"/>
      <c r="CO37" s="180"/>
      <c r="CP37" s="180"/>
      <c r="CQ37" s="180"/>
      <c r="CR37" s="180"/>
      <c r="CS37" s="180"/>
      <c r="CT37" s="180"/>
      <c r="CU37" s="180"/>
      <c r="CV37" s="180"/>
      <c r="CW37" s="180"/>
      <c r="CX37" s="180"/>
      <c r="CY37" s="180"/>
      <c r="CZ37" s="180"/>
      <c r="DA37" s="180"/>
      <c r="DB37" s="180"/>
      <c r="DC37" s="180"/>
      <c r="DD37" s="180"/>
      <c r="DE37" s="180"/>
      <c r="DF37" s="180"/>
      <c r="DG37" s="180"/>
      <c r="DH37" s="180"/>
      <c r="DI37" s="180"/>
      <c r="DJ37" s="180"/>
      <c r="DK37" s="180"/>
      <c r="DL37" s="180"/>
      <c r="DM37" s="180"/>
      <c r="DN37" s="180"/>
      <c r="DO37" s="180"/>
      <c r="DP37" s="180"/>
      <c r="DQ37" s="180"/>
      <c r="DR37" s="180"/>
      <c r="DS37" s="180"/>
      <c r="DT37" s="180"/>
      <c r="DU37" s="180"/>
      <c r="DV37" s="180"/>
      <c r="DY37" s="180"/>
      <c r="DZ37" s="180"/>
      <c r="EA37" s="180"/>
      <c r="EB37" s="180"/>
    </row>
    <row r="38" spans="1:132">
      <c r="C38" s="12"/>
      <c r="D38" s="19"/>
      <c r="E38" s="33"/>
      <c r="F38" s="33"/>
      <c r="G38" s="63"/>
      <c r="H38" s="63"/>
      <c r="I38" s="63"/>
      <c r="J38" s="63"/>
      <c r="K38" s="63"/>
      <c r="L38" s="63"/>
      <c r="M38" s="63"/>
      <c r="N38" s="63"/>
      <c r="O38" s="63"/>
      <c r="P38" s="63"/>
      <c r="Q38" s="63"/>
      <c r="R38" s="63"/>
      <c r="S38" s="63"/>
      <c r="T38" s="63"/>
      <c r="U38" s="63"/>
      <c r="V38" s="63"/>
      <c r="W38" s="63"/>
      <c r="X38" s="63"/>
      <c r="Y38" s="63"/>
      <c r="Z38" s="110"/>
      <c r="AA38" s="627">
        <f>AA18/AA16</f>
        <v>0.13492562251181484</v>
      </c>
      <c r="AB38" s="625">
        <f>AB18/AB16</f>
        <v>8.8977184352279984E-2</v>
      </c>
      <c r="AC38" s="625">
        <f>AC18/AC16</f>
        <v>8.7589653003620506E-4</v>
      </c>
      <c r="AD38" s="112"/>
      <c r="AE38" s="625">
        <f t="shared" ref="AE38:AL38" si="12">AE18/AE16</f>
        <v>4.1975839970518633E-3</v>
      </c>
      <c r="AF38" s="625">
        <f t="shared" si="12"/>
        <v>8.3574501863764791E-3</v>
      </c>
      <c r="AG38" s="625">
        <f t="shared" si="12"/>
        <v>8.9856759115493224E-3</v>
      </c>
      <c r="AH38" s="625">
        <f t="shared" si="12"/>
        <v>3.6961321199168957E-2</v>
      </c>
      <c r="AI38" s="625">
        <f t="shared" si="12"/>
        <v>9.8164222105774374E-4</v>
      </c>
      <c r="AJ38" s="625">
        <f t="shared" si="12"/>
        <v>9.4530507105538161E-2</v>
      </c>
      <c r="AK38" s="625">
        <f t="shared" si="12"/>
        <v>8.3117133934131393E-2</v>
      </c>
      <c r="AL38" s="625">
        <f t="shared" si="12"/>
        <v>2.3199770733206816E-2</v>
      </c>
      <c r="AM38" s="63"/>
      <c r="AN38" s="629">
        <f t="shared" ref="AN38:AW38" si="13">AN18/AN16</f>
        <v>8.8499891320813918E-3</v>
      </c>
      <c r="AO38" s="629">
        <f t="shared" si="13"/>
        <v>4.4336109585575739E-2</v>
      </c>
      <c r="AP38" s="629">
        <f t="shared" si="13"/>
        <v>5.2863491034545922E-3</v>
      </c>
      <c r="AQ38" s="629">
        <f t="shared" si="13"/>
        <v>2.8836524960380275E-3</v>
      </c>
      <c r="AR38" s="629">
        <f t="shared" si="13"/>
        <v>2.2071002103457266E-2</v>
      </c>
      <c r="AS38" s="629">
        <f t="shared" si="13"/>
        <v>1.1907471473510844E-2</v>
      </c>
      <c r="AT38" s="629">
        <f t="shared" si="13"/>
        <v>2.8173426668375232E-2</v>
      </c>
      <c r="AU38" s="629">
        <f t="shared" si="13"/>
        <v>4.1141249835456938E-2</v>
      </c>
      <c r="AV38" s="629">
        <f t="shared" si="13"/>
        <v>3.3558356729143611E-2</v>
      </c>
      <c r="AW38" s="629">
        <f t="shared" si="13"/>
        <v>1.624093060325715E-2</v>
      </c>
      <c r="AX38" s="190"/>
      <c r="AY38" s="190">
        <f t="shared" ref="AY38:BH38" si="14">AY18/AY16</f>
        <v>1.0313431536669634E-2</v>
      </c>
      <c r="AZ38" s="190">
        <f t="shared" si="14"/>
        <v>2.4753915880539309E-2</v>
      </c>
      <c r="BA38" s="190">
        <f t="shared" si="14"/>
        <v>9.5814768733436528E-3</v>
      </c>
      <c r="BB38" s="190">
        <f t="shared" si="14"/>
        <v>1.2816383511743192E-2</v>
      </c>
      <c r="BC38" s="190">
        <f t="shared" si="14"/>
        <v>7.085094781598484E-7</v>
      </c>
      <c r="BD38" s="190">
        <f t="shared" si="14"/>
        <v>1.8017240239628134E-2</v>
      </c>
      <c r="BE38" s="190">
        <f t="shared" si="14"/>
        <v>8.730949983147062E-3</v>
      </c>
      <c r="BF38" s="190">
        <f t="shared" si="14"/>
        <v>0.39331087823613459</v>
      </c>
      <c r="BG38" s="190">
        <f t="shared" si="14"/>
        <v>2.0042653219250546E-3</v>
      </c>
      <c r="BH38" s="190">
        <f t="shared" si="14"/>
        <v>1.8703684992375354E-2</v>
      </c>
      <c r="BI38" s="204"/>
      <c r="BK38" s="204"/>
      <c r="BL38" s="204"/>
      <c r="BM38" s="204"/>
      <c r="BN38" s="110"/>
      <c r="BO38" s="110"/>
      <c r="BP38" s="110"/>
      <c r="BQ38" s="110"/>
      <c r="BR38" s="204"/>
      <c r="BS38" s="110"/>
      <c r="BT38" s="110"/>
      <c r="BU38" s="180"/>
      <c r="BV38" s="180"/>
      <c r="BW38" s="180"/>
      <c r="BX38" s="180"/>
      <c r="BY38" s="180"/>
      <c r="BZ38" s="180"/>
      <c r="CA38" s="180"/>
      <c r="CB38" s="180"/>
      <c r="CC38" s="180"/>
      <c r="CD38" s="180"/>
      <c r="CE38" s="180"/>
      <c r="CF38" s="180"/>
      <c r="CG38" s="180"/>
      <c r="CH38" s="180"/>
      <c r="CI38" s="180"/>
      <c r="CJ38" s="180"/>
      <c r="CK38" s="180"/>
      <c r="CL38" s="180"/>
      <c r="CM38" s="180"/>
      <c r="CN38" s="180"/>
      <c r="CO38" s="180"/>
      <c r="CP38" s="180"/>
      <c r="CQ38" s="180"/>
      <c r="CR38" s="180"/>
      <c r="CS38" s="180"/>
      <c r="CT38" s="180"/>
      <c r="CU38" s="180"/>
      <c r="CV38" s="180"/>
      <c r="CW38" s="180"/>
      <c r="CX38" s="180"/>
      <c r="CY38" s="180"/>
      <c r="CZ38" s="180"/>
      <c r="DA38" s="180"/>
      <c r="DB38" s="180"/>
      <c r="DC38" s="180"/>
      <c r="DD38" s="180"/>
      <c r="DE38" s="180"/>
      <c r="DF38" s="180"/>
      <c r="DG38" s="180"/>
      <c r="DH38" s="180"/>
      <c r="DI38" s="180"/>
      <c r="DJ38" s="180"/>
      <c r="DK38" s="180"/>
      <c r="DL38" s="180"/>
      <c r="DM38" s="180"/>
      <c r="DN38" s="180"/>
      <c r="DO38" s="180"/>
      <c r="DP38" s="180"/>
      <c r="DQ38" s="180"/>
      <c r="DR38" s="180"/>
      <c r="DS38" s="180"/>
      <c r="DT38" s="180"/>
      <c r="DU38" s="180"/>
      <c r="DV38" s="40"/>
      <c r="DW38" s="40"/>
      <c r="DX38" s="40"/>
      <c r="DY38" s="40"/>
      <c r="DZ38" s="180"/>
      <c r="EA38" s="180"/>
      <c r="EB38" s="180"/>
    </row>
    <row r="39" spans="1:132">
      <c r="C39" s="878" t="s">
        <v>12960</v>
      </c>
      <c r="D39" s="19" t="s">
        <v>12959</v>
      </c>
      <c r="E39" s="625">
        <f t="shared" ref="E39:X39" si="15">E19/E16</f>
        <v>3.0395006357360754E-2</v>
      </c>
      <c r="F39" s="625">
        <f t="shared" si="15"/>
        <v>1.9793676142053095E-2</v>
      </c>
      <c r="G39" s="625">
        <f t="shared" si="15"/>
        <v>7.033861717323979E-2</v>
      </c>
      <c r="H39" s="625">
        <f t="shared" si="15"/>
        <v>6.2473564519926012E-3</v>
      </c>
      <c r="I39" s="625">
        <f t="shared" si="15"/>
        <v>5.9699265847020034E-3</v>
      </c>
      <c r="J39" s="625">
        <f t="shared" si="15"/>
        <v>0</v>
      </c>
      <c r="K39" s="625">
        <f t="shared" si="15"/>
        <v>8.3087909385928416E-2</v>
      </c>
      <c r="L39" s="625">
        <f t="shared" si="15"/>
        <v>7.3291115462924772E-2</v>
      </c>
      <c r="M39" s="625">
        <f t="shared" si="15"/>
        <v>2.8800174522106831E-2</v>
      </c>
      <c r="N39" s="625">
        <f t="shared" si="15"/>
        <v>2.537895752043836E-2</v>
      </c>
      <c r="O39" s="625">
        <f t="shared" si="15"/>
        <v>1.9042989952742621E-2</v>
      </c>
      <c r="P39" s="625">
        <f t="shared" si="15"/>
        <v>1.9639065289712657E-2</v>
      </c>
      <c r="Q39" s="625">
        <f t="shared" si="15"/>
        <v>1.7400394139538665E-2</v>
      </c>
      <c r="R39" s="625">
        <f t="shared" si="15"/>
        <v>0</v>
      </c>
      <c r="S39" s="625">
        <f t="shared" si="15"/>
        <v>0.10633412081964952</v>
      </c>
      <c r="T39" s="625">
        <f t="shared" si="15"/>
        <v>5.8913690704593777E-2</v>
      </c>
      <c r="U39" s="625">
        <f t="shared" si="15"/>
        <v>1.0267172204437297E-2</v>
      </c>
      <c r="V39" s="625">
        <f t="shared" si="15"/>
        <v>0</v>
      </c>
      <c r="W39" s="625">
        <f t="shared" si="15"/>
        <v>2.2041905655262251E-2</v>
      </c>
      <c r="X39" s="625">
        <f t="shared" si="15"/>
        <v>1.5622082782021414E-2</v>
      </c>
      <c r="Y39" s="63"/>
      <c r="Z39" s="626">
        <f>Z19/Z16</f>
        <v>1.9108530766630362E-2</v>
      </c>
      <c r="AA39" s="628">
        <f>AA19/AA16</f>
        <v>1.0511836405925662E-3</v>
      </c>
      <c r="AB39" s="629">
        <f>AB19/AB16</f>
        <v>9.4669058167774142E-3</v>
      </c>
      <c r="AC39" s="629">
        <f>AC19/AC16</f>
        <v>8.7550257357591897E-4</v>
      </c>
      <c r="AD39" s="63"/>
      <c r="AE39" s="629">
        <f t="shared" ref="AE39:AL39" si="16">AE19/AE16</f>
        <v>2.0987919985259317E-3</v>
      </c>
      <c r="AF39" s="629">
        <f t="shared" si="16"/>
        <v>4.1349197966180197E-3</v>
      </c>
      <c r="AG39" s="629">
        <f t="shared" si="16"/>
        <v>9.3510559595495566E-3</v>
      </c>
      <c r="AH39" s="629">
        <f t="shared" si="16"/>
        <v>3.0652409537248199E-2</v>
      </c>
      <c r="AI39" s="629">
        <f t="shared" si="16"/>
        <v>1.1257219664065414E-2</v>
      </c>
      <c r="AJ39" s="629">
        <f t="shared" si="16"/>
        <v>1.2647615402115977E-2</v>
      </c>
      <c r="AK39" s="629">
        <f t="shared" si="16"/>
        <v>0.13769680324390007</v>
      </c>
      <c r="AL39" s="629">
        <f t="shared" si="16"/>
        <v>2.8902251667032294E-2</v>
      </c>
      <c r="AM39" s="190"/>
      <c r="AN39" s="629">
        <f t="shared" ref="AN39:AW39" si="17">AN19/AN16</f>
        <v>3.1340248315382159E-3</v>
      </c>
      <c r="AO39" s="629">
        <f t="shared" si="17"/>
        <v>3.3816447155207242E-2</v>
      </c>
      <c r="AP39" s="629">
        <f t="shared" si="17"/>
        <v>5.0168489530823973E-4</v>
      </c>
      <c r="AQ39" s="629">
        <f t="shared" si="17"/>
        <v>1.053240758853747E-3</v>
      </c>
      <c r="AR39" s="629">
        <f t="shared" si="17"/>
        <v>2.8125570385008389E-2</v>
      </c>
      <c r="AS39" s="629">
        <f t="shared" si="17"/>
        <v>1.1312097899835302E-2</v>
      </c>
      <c r="AT39" s="629">
        <f t="shared" si="17"/>
        <v>3.1543477863537527E-2</v>
      </c>
      <c r="AU39" s="629">
        <f t="shared" si="17"/>
        <v>6.6546453925562965E-2</v>
      </c>
      <c r="AV39" s="629">
        <f t="shared" si="17"/>
        <v>1.592769767144428E-2</v>
      </c>
      <c r="AW39" s="629">
        <f t="shared" si="17"/>
        <v>9.3527706741605258E-3</v>
      </c>
      <c r="AX39" s="63"/>
      <c r="AY39" s="190">
        <f t="shared" ref="AY39:BD39" si="18">AY19/AY16</f>
        <v>5.2390602459381781E-3</v>
      </c>
      <c r="AZ39" s="190">
        <f t="shared" si="18"/>
        <v>2.6702113191958331E-2</v>
      </c>
      <c r="BA39" s="190">
        <f t="shared" si="18"/>
        <v>1.5585964850469387E-2</v>
      </c>
      <c r="BB39" s="190">
        <f t="shared" si="18"/>
        <v>1.9103479739093369E-2</v>
      </c>
      <c r="BC39" s="190">
        <f t="shared" si="18"/>
        <v>3.775534413680573E-3</v>
      </c>
      <c r="BD39" s="190">
        <f t="shared" si="18"/>
        <v>1.7610828042263584E-2</v>
      </c>
      <c r="BE39" s="190"/>
      <c r="BF39" s="190">
        <f>BF19/BF16</f>
        <v>9.8938585152388518E-3</v>
      </c>
      <c r="BG39" s="190">
        <f>BG19/BG16</f>
        <v>1.3079639499620948E-3</v>
      </c>
      <c r="BH39" s="190">
        <f>BH19/BH16</f>
        <v>1.1446994575146224E-2</v>
      </c>
      <c r="BI39" s="204"/>
      <c r="BK39" s="204"/>
      <c r="BL39" s="204"/>
      <c r="BM39" s="204"/>
      <c r="BN39" s="204"/>
      <c r="BO39" s="204"/>
      <c r="BP39" s="204"/>
      <c r="BQ39" s="204"/>
      <c r="BR39" s="204"/>
      <c r="BS39" s="110"/>
      <c r="BT39" s="110"/>
      <c r="BU39" s="180"/>
      <c r="BV39" s="180"/>
      <c r="BW39" s="180"/>
      <c r="BX39" s="180"/>
      <c r="BY39" s="180"/>
      <c r="BZ39" s="180"/>
      <c r="CA39" s="180"/>
      <c r="CB39" s="180"/>
      <c r="CC39" s="180"/>
      <c r="CD39" s="180"/>
      <c r="CE39" s="180"/>
      <c r="CF39" s="180"/>
      <c r="CG39" s="180"/>
      <c r="CH39" s="180"/>
      <c r="CI39" s="180"/>
      <c r="CJ39" s="180"/>
      <c r="CK39" s="180"/>
      <c r="CL39" s="180"/>
      <c r="CM39" s="180"/>
      <c r="CN39" s="180"/>
      <c r="CO39" s="180"/>
      <c r="CP39" s="180"/>
      <c r="CQ39" s="180"/>
      <c r="CR39" s="180"/>
      <c r="CS39" s="180"/>
      <c r="CT39" s="180"/>
      <c r="CU39" s="180"/>
      <c r="CV39" s="180"/>
      <c r="CW39" s="180"/>
      <c r="CX39" s="180"/>
      <c r="CY39" s="180"/>
      <c r="CZ39" s="180"/>
      <c r="DA39" s="180"/>
      <c r="DB39" s="180"/>
      <c r="DC39" s="180"/>
      <c r="DD39" s="180"/>
      <c r="DE39" s="180"/>
      <c r="DF39" s="180"/>
      <c r="DG39" s="180"/>
      <c r="DH39" s="180"/>
      <c r="DI39" s="180"/>
      <c r="DJ39" s="180"/>
      <c r="DK39" s="180"/>
      <c r="DL39" s="180"/>
      <c r="DM39" s="180"/>
      <c r="DN39" s="180"/>
      <c r="DO39" s="180"/>
      <c r="DP39" s="180"/>
      <c r="DQ39" s="180"/>
      <c r="DR39" s="180"/>
      <c r="DS39" s="180"/>
      <c r="DT39" s="180"/>
      <c r="DU39" s="180"/>
      <c r="DV39" s="180"/>
      <c r="DY39" s="180"/>
      <c r="DZ39" s="180"/>
      <c r="EA39" s="180"/>
      <c r="EB39" s="180"/>
    </row>
    <row r="40" spans="1:132">
      <c r="C40" s="878"/>
      <c r="D40" s="19" t="s">
        <v>12695</v>
      </c>
      <c r="E40" s="33"/>
      <c r="F40" s="33"/>
      <c r="G40" s="63"/>
      <c r="H40" s="63"/>
      <c r="I40" s="63"/>
      <c r="J40" s="63"/>
      <c r="K40" s="63"/>
      <c r="L40" s="63"/>
      <c r="M40" s="63"/>
      <c r="N40" s="63"/>
      <c r="O40" s="63"/>
      <c r="P40" s="63"/>
      <c r="Q40" s="63"/>
      <c r="R40" s="63"/>
      <c r="S40" s="63"/>
      <c r="T40" s="63"/>
      <c r="U40" s="63"/>
      <c r="V40" s="63"/>
      <c r="W40" s="63"/>
      <c r="X40" s="63"/>
      <c r="Y40" s="190"/>
      <c r="Z40" s="110"/>
      <c r="AA40" s="299"/>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63"/>
      <c r="BB40" s="63"/>
      <c r="BC40" s="63"/>
      <c r="BD40" s="63"/>
      <c r="BE40" s="63"/>
      <c r="BF40" s="63"/>
      <c r="BG40" s="63"/>
      <c r="BH40" s="63"/>
      <c r="BI40" s="110"/>
      <c r="BK40" s="110"/>
      <c r="BL40" s="110"/>
      <c r="BM40" s="110"/>
      <c r="BN40" s="204"/>
      <c r="BO40" s="204"/>
      <c r="BP40" s="204"/>
      <c r="BQ40" s="204"/>
      <c r="BR40" s="110"/>
      <c r="BS40" s="110"/>
      <c r="BT40" s="110"/>
      <c r="BU40" s="180"/>
      <c r="BV40" s="180"/>
      <c r="BW40" s="180"/>
      <c r="BX40" s="180"/>
      <c r="BY40" s="180"/>
      <c r="BZ40" s="180"/>
      <c r="CA40" s="180"/>
      <c r="CB40" s="180"/>
      <c r="CC40" s="180"/>
      <c r="CD40" s="180"/>
      <c r="CE40" s="180"/>
      <c r="CF40" s="180"/>
      <c r="CG40" s="180"/>
      <c r="CH40" s="180"/>
      <c r="CI40" s="180"/>
      <c r="CJ40" s="180"/>
      <c r="CK40" s="180"/>
      <c r="CL40" s="180"/>
      <c r="CM40" s="180"/>
      <c r="CN40" s="180"/>
      <c r="CO40" s="180"/>
      <c r="CP40" s="180"/>
      <c r="CQ40" s="180"/>
      <c r="CR40" s="180"/>
      <c r="CS40" s="180"/>
      <c r="CT40" s="180"/>
      <c r="CU40" s="180"/>
      <c r="CV40" s="180"/>
      <c r="CW40" s="180"/>
      <c r="CX40" s="180"/>
      <c r="CY40" s="180"/>
      <c r="CZ40" s="180"/>
      <c r="DA40" s="180"/>
      <c r="DB40" s="180"/>
      <c r="DC40" s="180"/>
      <c r="DD40" s="180"/>
      <c r="DE40" s="180"/>
      <c r="DF40" s="180"/>
      <c r="DG40" s="180"/>
      <c r="DH40" s="180"/>
      <c r="DI40" s="180"/>
      <c r="DJ40" s="180"/>
      <c r="DK40" s="180"/>
      <c r="DL40" s="180"/>
      <c r="DM40" s="180"/>
      <c r="DN40" s="180"/>
      <c r="DO40" s="180"/>
      <c r="DP40" s="180"/>
      <c r="DQ40" s="180"/>
      <c r="DR40" s="180"/>
      <c r="DS40" s="180"/>
      <c r="DT40" s="180"/>
      <c r="DU40" s="180"/>
      <c r="DV40" s="180"/>
      <c r="DY40" s="180"/>
      <c r="DZ40" s="180"/>
      <c r="EA40" s="180"/>
      <c r="EB40" s="180"/>
    </row>
    <row r="41" spans="1:132" ht="15" thickBot="1">
      <c r="C41" s="11"/>
      <c r="D41" s="9"/>
      <c r="E41" s="37"/>
      <c r="F41" s="37"/>
      <c r="G41" s="37"/>
      <c r="H41" s="37"/>
      <c r="I41" s="37"/>
      <c r="J41" s="37"/>
      <c r="K41" s="37"/>
      <c r="L41" s="37"/>
      <c r="M41" s="37"/>
      <c r="N41" s="37"/>
      <c r="O41" s="37"/>
      <c r="P41" s="37"/>
      <c r="Q41" s="37"/>
      <c r="R41" s="37"/>
      <c r="S41" s="37"/>
      <c r="T41" s="37"/>
      <c r="U41" s="37"/>
      <c r="V41" s="37"/>
      <c r="W41" s="37"/>
      <c r="X41" s="37"/>
      <c r="Y41" s="37"/>
      <c r="Z41" s="290"/>
      <c r="AA41" s="300"/>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37"/>
      <c r="BA41" s="37"/>
      <c r="BB41" s="37"/>
      <c r="BC41" s="37"/>
      <c r="BD41" s="37"/>
      <c r="BE41" s="37"/>
      <c r="BF41" s="37"/>
      <c r="BG41" s="37"/>
      <c r="BH41" s="37"/>
      <c r="BI41" s="111"/>
      <c r="BK41" s="111"/>
      <c r="BL41" s="111"/>
      <c r="BM41" s="111"/>
      <c r="BN41" s="110"/>
      <c r="BO41" s="110"/>
      <c r="BP41" s="110"/>
      <c r="BQ41" s="110"/>
      <c r="BR41" s="111"/>
      <c r="BS41" s="111"/>
      <c r="BT41" s="111"/>
      <c r="BU41" s="3"/>
      <c r="BV41" s="180"/>
      <c r="BW41" s="180"/>
      <c r="BX41" s="180"/>
      <c r="BY41" s="180"/>
      <c r="BZ41" s="180"/>
      <c r="CA41" s="180"/>
      <c r="CB41" s="180"/>
      <c r="CC41" s="180"/>
      <c r="CD41" s="180"/>
      <c r="CE41" s="180"/>
      <c r="CF41" s="180"/>
      <c r="CG41" s="180"/>
      <c r="CH41" s="180"/>
      <c r="CI41" s="180"/>
      <c r="CJ41" s="180"/>
      <c r="CK41" s="180"/>
      <c r="CL41" s="180"/>
      <c r="CM41" s="180"/>
      <c r="CN41" s="180"/>
      <c r="CO41" s="180"/>
      <c r="CP41" s="180"/>
      <c r="CQ41" s="180"/>
      <c r="CR41" s="180"/>
      <c r="CS41" s="180"/>
      <c r="CT41" s="180"/>
      <c r="CU41" s="180"/>
      <c r="CV41" s="180"/>
      <c r="CW41" s="180"/>
      <c r="CX41" s="180"/>
      <c r="CY41" s="180"/>
      <c r="CZ41" s="180"/>
      <c r="DA41" s="180"/>
      <c r="DB41" s="180"/>
      <c r="DC41" s="180"/>
      <c r="DD41" s="180"/>
      <c r="DE41" s="180"/>
      <c r="DF41" s="180"/>
      <c r="DG41" s="180"/>
      <c r="DH41" s="180"/>
      <c r="DI41" s="180"/>
      <c r="DJ41" s="180"/>
      <c r="DK41" s="180"/>
      <c r="DL41" s="180"/>
      <c r="DM41" s="180"/>
      <c r="DN41" s="180"/>
      <c r="DO41" s="180"/>
      <c r="DP41" s="180"/>
      <c r="DQ41" s="180"/>
      <c r="DR41" s="180"/>
      <c r="DS41" s="180"/>
      <c r="DT41" s="180"/>
      <c r="DU41" s="180"/>
      <c r="DV41" s="183"/>
      <c r="DY41" s="180"/>
      <c r="DZ41" s="180"/>
      <c r="EA41" s="180"/>
      <c r="EB41" s="180"/>
    </row>
    <row r="42" spans="1:132" ht="15" thickTop="1">
      <c r="BN42" s="111"/>
      <c r="BO42" s="111"/>
      <c r="BP42" s="111"/>
      <c r="BQ42" s="111"/>
      <c r="BS42" s="180"/>
      <c r="BT42" s="180"/>
      <c r="BU42" s="180"/>
      <c r="BV42" s="180"/>
      <c r="BW42" s="180"/>
      <c r="BX42" s="180"/>
      <c r="BY42" s="180"/>
      <c r="BZ42" s="180"/>
      <c r="CA42" s="180"/>
      <c r="CB42" s="180"/>
      <c r="CC42" s="180"/>
      <c r="CD42" s="180"/>
      <c r="CE42" s="180"/>
      <c r="CF42" s="180"/>
      <c r="CG42" s="180"/>
      <c r="CH42" s="180"/>
      <c r="CI42" s="180"/>
      <c r="CJ42" s="180"/>
      <c r="CK42" s="180"/>
      <c r="CL42" s="180"/>
      <c r="CM42" s="180"/>
      <c r="CN42" s="180"/>
      <c r="CO42" s="180"/>
      <c r="CP42" s="180"/>
      <c r="CQ42" s="180"/>
      <c r="CR42" s="180"/>
      <c r="CS42" s="180"/>
      <c r="CT42" s="180"/>
      <c r="CU42" s="180"/>
      <c r="CV42" s="180"/>
      <c r="CW42" s="180"/>
      <c r="CX42" s="180"/>
      <c r="CY42" s="180"/>
      <c r="CZ42" s="180"/>
      <c r="DA42" s="180"/>
      <c r="DB42" s="180"/>
      <c r="DC42" s="180"/>
      <c r="DD42" s="180"/>
      <c r="DE42" s="180"/>
      <c r="DF42" s="180"/>
      <c r="DG42" s="180"/>
      <c r="DH42" s="180"/>
      <c r="DI42" s="180"/>
      <c r="DJ42" s="180"/>
      <c r="DK42" s="180"/>
      <c r="DL42" s="180"/>
      <c r="DM42" s="180"/>
      <c r="DN42" s="180"/>
      <c r="DO42" s="180"/>
      <c r="DP42" s="180"/>
      <c r="DQ42" s="180"/>
      <c r="DR42" s="180"/>
      <c r="DS42" s="180"/>
      <c r="DT42" s="180"/>
      <c r="DU42" s="180"/>
      <c r="DV42" s="183"/>
      <c r="DY42" s="180"/>
      <c r="DZ42" s="180"/>
      <c r="EA42" s="180"/>
      <c r="EB42" s="180"/>
    </row>
    <row r="43" spans="1:132">
      <c r="BS43" s="180"/>
      <c r="BT43" s="180"/>
      <c r="BU43" s="180"/>
      <c r="BV43" s="180"/>
      <c r="BW43" s="180"/>
      <c r="BX43" s="180"/>
      <c r="BY43" s="180"/>
      <c r="BZ43" s="180"/>
      <c r="CA43" s="180"/>
      <c r="CB43" s="180"/>
      <c r="CC43" s="180"/>
      <c r="CD43" s="180"/>
      <c r="CE43" s="180"/>
      <c r="CF43" s="180"/>
      <c r="CG43" s="180"/>
      <c r="CH43" s="180"/>
      <c r="CI43" s="180"/>
      <c r="CJ43" s="180"/>
      <c r="CK43" s="180"/>
      <c r="CL43" s="180"/>
      <c r="CM43" s="180"/>
      <c r="CN43" s="180"/>
      <c r="CO43" s="180"/>
      <c r="CP43" s="180"/>
      <c r="CQ43" s="180"/>
      <c r="CR43" s="180"/>
      <c r="CS43" s="180"/>
      <c r="CT43" s="180"/>
      <c r="CU43" s="180"/>
      <c r="CV43" s="180"/>
      <c r="CW43" s="180"/>
      <c r="CX43" s="180"/>
      <c r="CY43" s="180"/>
      <c r="CZ43" s="180"/>
      <c r="DA43" s="180"/>
      <c r="DB43" s="180"/>
      <c r="DC43" s="180"/>
      <c r="DD43" s="180"/>
      <c r="DE43" s="180"/>
      <c r="DF43" s="180"/>
      <c r="DG43" s="180"/>
      <c r="DH43" s="180"/>
      <c r="DI43" s="180"/>
      <c r="DJ43" s="180"/>
      <c r="DK43" s="180"/>
      <c r="DL43" s="180"/>
      <c r="DM43" s="180"/>
      <c r="DN43" s="180"/>
      <c r="DO43" s="180"/>
      <c r="DP43" s="180"/>
      <c r="DQ43" s="180"/>
      <c r="DR43" s="180"/>
      <c r="DS43" s="180"/>
      <c r="DT43" s="180"/>
      <c r="DU43" s="180"/>
      <c r="DV43" s="183"/>
      <c r="DX43" s="192"/>
      <c r="DY43" s="180"/>
      <c r="DZ43" s="180"/>
      <c r="EA43" s="180"/>
      <c r="EB43" s="180"/>
    </row>
    <row r="44" spans="1:132">
      <c r="D44" s="22" t="s">
        <v>13055</v>
      </c>
      <c r="E44" s="826" t="s">
        <v>12955</v>
      </c>
      <c r="F44" s="2" t="s">
        <v>12978</v>
      </c>
      <c r="G44" s="47"/>
      <c r="AA44" s="17"/>
      <c r="BS44" s="180"/>
      <c r="BT44" s="180"/>
      <c r="BU44" s="180"/>
      <c r="BV44" s="180"/>
      <c r="BW44" s="180"/>
      <c r="BX44" s="180"/>
      <c r="BY44" s="180"/>
      <c r="BZ44" s="180"/>
      <c r="CA44" s="180"/>
      <c r="CB44" s="180"/>
      <c r="CC44" s="180"/>
      <c r="CD44" s="180"/>
      <c r="CE44" s="180"/>
      <c r="CF44" s="180"/>
      <c r="CG44" s="180"/>
      <c r="CH44" s="180"/>
      <c r="CI44" s="180"/>
      <c r="CJ44" s="180"/>
      <c r="CK44" s="180"/>
      <c r="CL44" s="180"/>
      <c r="CM44" s="180"/>
      <c r="CN44" s="180"/>
      <c r="CO44" s="180"/>
      <c r="CP44" s="180"/>
      <c r="CQ44" s="180"/>
      <c r="CR44" s="180"/>
      <c r="CS44" s="180"/>
      <c r="CT44" s="180"/>
      <c r="CU44" s="180"/>
      <c r="CV44" s="180"/>
      <c r="CW44" s="180"/>
      <c r="CX44" s="180"/>
      <c r="CY44" s="180"/>
      <c r="CZ44" s="180"/>
      <c r="DA44" s="180"/>
      <c r="DB44" s="180"/>
      <c r="DC44" s="180"/>
      <c r="DD44" s="180"/>
      <c r="DE44" s="180"/>
      <c r="DF44" s="180"/>
      <c r="DG44" s="180"/>
      <c r="DH44" s="180"/>
      <c r="DI44" s="180"/>
      <c r="DJ44" s="180"/>
      <c r="DK44" s="180"/>
      <c r="DL44" s="180"/>
      <c r="DM44" s="180"/>
      <c r="DN44" s="180"/>
      <c r="DO44" s="180"/>
      <c r="DP44" s="180"/>
      <c r="DQ44" s="180"/>
      <c r="DR44" s="180"/>
      <c r="DS44" s="180"/>
      <c r="DT44" s="180"/>
      <c r="DU44" s="180"/>
      <c r="DV44" s="183"/>
      <c r="DX44" s="192"/>
      <c r="DY44" s="180"/>
      <c r="DZ44" s="180"/>
      <c r="EA44" s="180"/>
      <c r="EB44" s="180"/>
    </row>
    <row r="45" spans="1:132">
      <c r="E45" s="827" t="s">
        <v>12980</v>
      </c>
      <c r="F45" s="2" t="s">
        <v>12961</v>
      </c>
      <c r="G45" s="47"/>
      <c r="AA45" s="17"/>
      <c r="BT45" s="53"/>
      <c r="BU45" s="53"/>
    </row>
    <row r="46" spans="1:132">
      <c r="E46" s="828" t="s">
        <v>12958</v>
      </c>
      <c r="F46" s="180" t="s">
        <v>12979</v>
      </c>
      <c r="G46" s="180"/>
      <c r="AA46" s="17"/>
      <c r="BT46" s="53"/>
      <c r="BU46" s="53"/>
    </row>
    <row r="47" spans="1:132">
      <c r="E47" s="816" t="s">
        <v>12981</v>
      </c>
      <c r="F47" s="180" t="s">
        <v>12957</v>
      </c>
      <c r="G47" s="4"/>
      <c r="BT47" s="53"/>
      <c r="BU47" s="53"/>
    </row>
    <row r="48" spans="1:132">
      <c r="AQ48" s="180"/>
    </row>
    <row r="51" spans="3:3">
      <c r="C51" s="2" t="s">
        <v>555</v>
      </c>
    </row>
  </sheetData>
  <mergeCells count="8">
    <mergeCell ref="C39:C40"/>
    <mergeCell ref="C17:C25"/>
    <mergeCell ref="C26:C32"/>
    <mergeCell ref="BN16:BO16"/>
    <mergeCell ref="BJ16:BK16"/>
    <mergeCell ref="BL16:BM16"/>
    <mergeCell ref="E5:Z5"/>
    <mergeCell ref="AA5:BH5"/>
  </mergeCells>
  <pageMargins left="0.7" right="0.7" top="0.78740157499999996" bottom="0.78740157499999996"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B4658-92DB-4E5B-9CB9-BEE0802F3D0E}">
  <sheetPr>
    <tabColor theme="4" tint="0.59999389629810485"/>
  </sheetPr>
  <dimension ref="A1:BU47"/>
  <sheetViews>
    <sheetView showGridLines="0" zoomScale="80" zoomScaleNormal="80" workbookViewId="0">
      <pane xSplit="4" ySplit="7" topLeftCell="E8" activePane="bottomRight" state="frozen"/>
      <selection activeCell="AH46" sqref="AH46"/>
      <selection pane="topRight" activeCell="AH46" sqref="AH46"/>
      <selection pane="bottomLeft" activeCell="AH46" sqref="AH46"/>
      <selection pane="bottomRight" activeCell="E47" sqref="E47"/>
    </sheetView>
  </sheetViews>
  <sheetFormatPr baseColWidth="10" defaultRowHeight="14.5"/>
  <cols>
    <col min="1" max="1" width="3.54296875" style="355" customWidth="1"/>
    <col min="2" max="2" width="15" style="2" bestFit="1" customWidth="1"/>
    <col min="3" max="3" width="38" style="2" customWidth="1"/>
    <col min="4" max="4" width="39.7265625" style="2" customWidth="1"/>
    <col min="5" max="5" width="58.26953125" style="13" bestFit="1" customWidth="1"/>
    <col min="6" max="6" width="19.90625" style="13" customWidth="1"/>
    <col min="7" max="7" width="20.453125" style="2" customWidth="1"/>
    <col min="8" max="10" width="17.90625" style="2" customWidth="1"/>
    <col min="11" max="12" width="17.90625" style="147" customWidth="1"/>
    <col min="13" max="13" width="17.90625" style="180" customWidth="1"/>
    <col min="14" max="20" width="17.90625" style="147" customWidth="1"/>
    <col min="21" max="21" width="17.90625" style="180" customWidth="1"/>
    <col min="22" max="24" width="17.90625" style="147" customWidth="1"/>
    <col min="25" max="25" width="17.90625" style="180" customWidth="1"/>
    <col min="26" max="26" width="17.90625" style="147" customWidth="1"/>
    <col min="27" max="27" width="29.54296875" style="13" bestFit="1" customWidth="1"/>
    <col min="28" max="28" width="32.453125" style="13" customWidth="1"/>
    <col min="29" max="29" width="17.90625" style="2" customWidth="1"/>
    <col min="30" max="30" width="25.6328125" style="13" bestFit="1" customWidth="1"/>
    <col min="31" max="31" width="17.90625" style="2" customWidth="1"/>
    <col min="32" max="32" width="29.81640625" style="2" customWidth="1"/>
    <col min="33" max="33" width="17.90625" style="2" customWidth="1"/>
    <col min="34" max="34" width="17.90625" style="147" customWidth="1"/>
    <col min="35" max="35" width="17.90625" style="2" customWidth="1"/>
    <col min="36" max="39" width="17.90625" style="147" customWidth="1"/>
    <col min="40" max="40" width="17.90625" style="2" customWidth="1"/>
    <col min="41" max="41" width="17.90625" style="147" customWidth="1"/>
    <col min="42" max="42" width="17.90625" style="2" customWidth="1"/>
    <col min="43" max="47" width="17.90625" style="147" customWidth="1"/>
    <col min="48" max="48" width="17.90625" style="2" customWidth="1"/>
    <col min="49" max="50" width="17.90625" style="147" customWidth="1"/>
    <col min="51" max="51" width="17.90625" style="2" customWidth="1"/>
    <col min="52" max="53" width="17.90625" style="147" customWidth="1"/>
    <col min="54" max="54" width="17.90625" style="180" customWidth="1"/>
    <col min="55" max="55" width="17.90625" style="2" customWidth="1"/>
    <col min="56" max="56" width="17.90625" style="147" customWidth="1"/>
    <col min="57" max="57" width="17.90625" style="2" customWidth="1"/>
    <col min="58" max="59" width="17.90625" style="147" customWidth="1"/>
    <col min="60" max="60" width="17.90625" style="180" customWidth="1"/>
    <col min="61" max="61" width="17.90625" style="2" customWidth="1"/>
    <col min="62" max="62" width="15.7265625" style="2" bestFit="1" customWidth="1"/>
    <col min="63" max="63" width="16.26953125" style="2" bestFit="1" customWidth="1"/>
    <col min="64" max="64" width="14.26953125" style="2" bestFit="1" customWidth="1"/>
    <col min="65" max="65" width="14.08984375" style="2" bestFit="1" customWidth="1"/>
    <col min="66" max="66" width="10.90625" style="2"/>
    <col min="67" max="67" width="17.08984375" style="2" customWidth="1"/>
    <col min="68" max="68" width="11.7265625" style="2" customWidth="1"/>
    <col min="69" max="69" width="14.08984375" style="2" bestFit="1" customWidth="1"/>
    <col min="70" max="70" width="15.81640625" style="2" customWidth="1"/>
    <col min="71" max="71" width="14.08984375" style="2" bestFit="1" customWidth="1"/>
    <col min="72" max="16384" width="10.90625" style="2"/>
  </cols>
  <sheetData>
    <row r="1" spans="1:73" s="355" customFormat="1">
      <c r="E1" s="371"/>
      <c r="F1" s="371"/>
      <c r="AA1" s="371"/>
      <c r="AB1" s="371"/>
      <c r="AD1" s="371"/>
    </row>
    <row r="2" spans="1:73" s="180" customFormat="1">
      <c r="A2" s="355"/>
      <c r="E2" s="13"/>
      <c r="F2" s="13"/>
      <c r="AA2" s="13"/>
      <c r="AB2" s="13"/>
      <c r="AD2" s="13"/>
    </row>
    <row r="3" spans="1:73" s="180" customFormat="1" ht="15.5">
      <c r="A3" s="355"/>
      <c r="B3" s="355"/>
      <c r="C3" s="376" t="s">
        <v>560</v>
      </c>
      <c r="E3" s="13"/>
      <c r="F3" s="13"/>
      <c r="AA3" s="13"/>
      <c r="AB3" s="13"/>
      <c r="AD3" s="13"/>
    </row>
    <row r="4" spans="1:73" s="180" customFormat="1">
      <c r="A4" s="355"/>
      <c r="E4" s="13"/>
      <c r="F4" s="13"/>
      <c r="AA4" s="13"/>
      <c r="AB4" s="13"/>
      <c r="AD4" s="13"/>
    </row>
    <row r="5" spans="1:73">
      <c r="B5" s="3"/>
      <c r="E5" s="870" t="s">
        <v>12964</v>
      </c>
      <c r="F5" s="870"/>
      <c r="G5" s="870"/>
      <c r="H5" s="870"/>
      <c r="I5" s="870"/>
      <c r="J5" s="870"/>
      <c r="K5" s="870"/>
      <c r="L5" s="870"/>
      <c r="M5" s="870"/>
      <c r="N5" s="870"/>
      <c r="O5" s="870"/>
      <c r="P5" s="870"/>
      <c r="Q5" s="870"/>
      <c r="R5" s="870"/>
      <c r="S5" s="870"/>
      <c r="T5" s="870"/>
      <c r="U5" s="870"/>
      <c r="V5" s="870"/>
      <c r="W5" s="870"/>
      <c r="X5" s="870"/>
      <c r="Y5" s="870"/>
      <c r="Z5" s="870"/>
      <c r="AA5" s="867" t="s">
        <v>12967</v>
      </c>
      <c r="AB5" s="868"/>
      <c r="AC5" s="868"/>
      <c r="AD5" s="868"/>
      <c r="AE5" s="868"/>
      <c r="AF5" s="868"/>
      <c r="AG5" s="868"/>
      <c r="AH5" s="868"/>
      <c r="AI5" s="868"/>
      <c r="AJ5" s="868"/>
      <c r="AK5" s="868"/>
      <c r="AL5" s="868"/>
      <c r="AM5" s="868"/>
      <c r="AN5" s="868"/>
      <c r="AO5" s="868"/>
      <c r="AP5" s="868"/>
      <c r="AQ5" s="868"/>
      <c r="AR5" s="868"/>
      <c r="AS5" s="868"/>
      <c r="AT5" s="868"/>
      <c r="AU5" s="868"/>
      <c r="AV5" s="868"/>
      <c r="AW5" s="868"/>
      <c r="AX5" s="868"/>
      <c r="AY5" s="868"/>
      <c r="AZ5" s="868"/>
      <c r="BA5" s="868"/>
      <c r="BB5" s="868"/>
      <c r="BC5" s="868"/>
      <c r="BD5" s="868"/>
      <c r="BE5" s="868"/>
      <c r="BF5" s="868"/>
      <c r="BG5" s="868"/>
      <c r="BH5" s="868"/>
    </row>
    <row r="6" spans="1:73">
      <c r="B6" s="3"/>
      <c r="AA6" s="291"/>
      <c r="AC6" s="180"/>
      <c r="AE6" s="180"/>
      <c r="AF6" s="180"/>
      <c r="AG6" s="180"/>
      <c r="AH6" s="180"/>
      <c r="AI6" s="180"/>
      <c r="AJ6" s="180"/>
      <c r="AK6" s="180"/>
      <c r="AL6" s="180"/>
      <c r="AM6" s="180"/>
      <c r="AN6" s="180"/>
      <c r="AO6" s="180"/>
      <c r="AP6" s="180"/>
      <c r="AQ6" s="180"/>
      <c r="AR6" s="180"/>
      <c r="AS6" s="180"/>
      <c r="AT6" s="180"/>
      <c r="AU6" s="180"/>
      <c r="AV6" s="180"/>
      <c r="AW6" s="180"/>
      <c r="AX6" s="180"/>
      <c r="AY6" s="180"/>
      <c r="AZ6" s="180"/>
      <c r="BA6" s="180"/>
      <c r="BC6" s="180"/>
      <c r="BD6" s="180"/>
      <c r="BE6" s="180"/>
      <c r="BF6" s="180"/>
      <c r="BG6" s="180"/>
    </row>
    <row r="7" spans="1:73">
      <c r="C7" s="3" t="s">
        <v>3</v>
      </c>
      <c r="E7" s="173" t="str">
        <f>'3.1 Emission data'!E7</f>
        <v>Microsoft</v>
      </c>
      <c r="F7" s="173" t="str">
        <f>'3.1 Emission data'!F7</f>
        <v>Alphabet</v>
      </c>
      <c r="G7" s="173" t="str">
        <f>'3.1 Emission data'!G7</f>
        <v>IBM</v>
      </c>
      <c r="H7" s="173" t="str">
        <f>'3.1 Emission data'!H7</f>
        <v>Oracle</v>
      </c>
      <c r="I7" s="173" t="str">
        <f>'3.1 Emission data'!I7</f>
        <v>SAP</v>
      </c>
      <c r="J7" s="173" t="str">
        <f>'3.1 Emission data'!J7</f>
        <v>Accenture</v>
      </c>
      <c r="K7" s="173" t="str">
        <f>'3.1 Emission data'!K7</f>
        <v>Tata Consultancy Services</v>
      </c>
      <c r="L7" s="173" t="str">
        <f>'3.1 Emission data'!L7</f>
        <v>Salesforce.com</v>
      </c>
      <c r="M7" s="173" t="str">
        <f>'3.1 Emission data'!M7</f>
        <v>Adobe</v>
      </c>
      <c r="N7" s="173" t="str">
        <f>'3.1 Emission data'!N7</f>
        <v>VMware</v>
      </c>
      <c r="O7" s="173" t="str">
        <f>'3.1 Emission data'!O7</f>
        <v>Infosys</v>
      </c>
      <c r="P7" s="173" t="str">
        <f>'3.1 Emission data'!P7</f>
        <v>Capgemini</v>
      </c>
      <c r="Q7" s="173" t="str">
        <f>'3.1 Emission data'!Q7</f>
        <v>ATOS</v>
      </c>
      <c r="R7" s="173" t="str">
        <f>'3.1 Emission data'!R7</f>
        <v>Intuit</v>
      </c>
      <c r="S7" s="173" t="str">
        <f>'3.1 Emission data'!S7</f>
        <v>Wipro</v>
      </c>
      <c r="T7" s="173" t="str">
        <f>'3.1 Emission data'!T7</f>
        <v>HCL Technologies</v>
      </c>
      <c r="U7" s="173" t="str">
        <f>'3.1 Emission data'!U7</f>
        <v>Synopsys</v>
      </c>
      <c r="V7" s="173" t="str">
        <f>'3.1 Emission data'!V7</f>
        <v>Tech Mahindra</v>
      </c>
      <c r="W7" s="173" t="str">
        <f>'3.1 Emission data'!W7</f>
        <v>ServiceNow</v>
      </c>
      <c r="X7" s="173" t="str">
        <f>'3.1 Emission data'!X7</f>
        <v>Autodesk</v>
      </c>
      <c r="Y7" s="173" t="str">
        <f>'3.1 Emission data'!Y7</f>
        <v>Shopify</v>
      </c>
      <c r="Z7" s="173" t="str">
        <f>'3.1 Emission data'!Z7</f>
        <v>Nomura Research Institute</v>
      </c>
      <c r="AA7" s="303" t="str">
        <f>'3.1 Emission data'!AA7</f>
        <v>Apple</v>
      </c>
      <c r="AB7" s="173" t="str">
        <f>'3.1 Emission data'!AB7</f>
        <v>Samsung Electronics</v>
      </c>
      <c r="AC7" s="173" t="str">
        <f>'3.1 Emission data'!AC7</f>
        <v>Cisco Systems</v>
      </c>
      <c r="AD7" s="173" t="str">
        <f>'3.1 Emission data'!AD7</f>
        <v>Hon Hai Precision</v>
      </c>
      <c r="AE7" s="173" t="str">
        <f>'3.1 Emission data'!AE7</f>
        <v>HP</v>
      </c>
      <c r="AF7" s="173" t="str">
        <f>'3.1 Emission data'!AF7</f>
        <v>Dell Technologies</v>
      </c>
      <c r="AG7" s="173" t="str">
        <f>'3.1 Emission data'!AG7</f>
        <v>Hewlett Packard Enterprise</v>
      </c>
      <c r="AH7" s="173" t="str">
        <f>'3.1 Emission data'!AH7</f>
        <v>TE Connectivity</v>
      </c>
      <c r="AI7" s="173" t="str">
        <f>'3.1 Emission data'!AI7</f>
        <v>Fujitsu</v>
      </c>
      <c r="AJ7" s="173" t="str">
        <f>'3.1 Emission data'!AJ7</f>
        <v>Murata Manufacturing</v>
      </c>
      <c r="AK7" s="173" t="str">
        <f>'3.1 Emission data'!AK7</f>
        <v>Corning</v>
      </c>
      <c r="AL7" s="173" t="str">
        <f>'3.1 Emission data'!AL7</f>
        <v>Western Digital</v>
      </c>
      <c r="AM7" s="173" t="str">
        <f>'3.1 Emission data'!AM7</f>
        <v>BOE Technology Group</v>
      </c>
      <c r="AN7" s="173" t="str">
        <f>'3.1 Emission data'!AN7</f>
        <v>Nokia</v>
      </c>
      <c r="AO7" s="173" t="str">
        <f>'3.1 Emission data'!AO7</f>
        <v>Kyocera</v>
      </c>
      <c r="AP7" s="173" t="str">
        <f>'3.1 Emission data'!AP7</f>
        <v>Lenovo Group</v>
      </c>
      <c r="AQ7" s="173" t="str">
        <f>'3.1 Emission data'!AQ7</f>
        <v>Ericsson</v>
      </c>
      <c r="AR7" s="173" t="str">
        <f>'3.1 Emission data'!AR7</f>
        <v>Amphenol</v>
      </c>
      <c r="AS7" s="173" t="str">
        <f>'3.1 Emission data'!AS7</f>
        <v>Seagate Technology</v>
      </c>
      <c r="AT7" s="173" t="str">
        <f>'3.1 Emission data'!AT7</f>
        <v>TDK</v>
      </c>
      <c r="AU7" s="173" t="str">
        <f>'3.1 Emission data'!AU7</f>
        <v>Samsung SDI</v>
      </c>
      <c r="AV7" s="173" t="str">
        <f>'3.1 Emission data'!AV7</f>
        <v>NEC</v>
      </c>
      <c r="AW7" s="173" t="str">
        <f>'3.1 Emission data'!AW7</f>
        <v>NetApp</v>
      </c>
      <c r="AX7" s="173" t="str">
        <f>'3.1 Emission data'!AX7</f>
        <v>Hoya</v>
      </c>
      <c r="AY7" s="173" t="str">
        <f>'3.1 Emission data'!AY7</f>
        <v>Pegatron</v>
      </c>
      <c r="AZ7" s="173" t="str">
        <f>'3.1 Emission data'!AZ7</f>
        <v>Delta Electronics</v>
      </c>
      <c r="BA7" s="173" t="str">
        <f>'3.1 Emission data'!BA7</f>
        <v>OMRON</v>
      </c>
      <c r="BB7" s="173" t="str">
        <f>'3.1 Emission data'!BB7</f>
        <v>Flex</v>
      </c>
      <c r="BC7" s="173" t="str">
        <f>'3.1 Emission data'!BC7</f>
        <v>Compal Electronics</v>
      </c>
      <c r="BD7" s="173" t="str">
        <f>'3.1 Emission data'!BD7</f>
        <v>Jabil Circuit</v>
      </c>
      <c r="BE7" s="173" t="str">
        <f>'3.1 Emission data'!BE7</f>
        <v>Wistron</v>
      </c>
      <c r="BF7" s="173" t="str">
        <f>'3.1 Emission data'!BF7</f>
        <v>Olympus</v>
      </c>
      <c r="BG7" s="173" t="str">
        <f>'3.1 Emission data'!BG7</f>
        <v>Arista Networks</v>
      </c>
      <c r="BH7" s="173" t="str">
        <f>'3.1 Emission data'!BH7</f>
        <v>Keysight Technologies</v>
      </c>
    </row>
    <row r="8" spans="1:73" s="4" customFormat="1">
      <c r="A8" s="370"/>
      <c r="C8" s="28" t="s">
        <v>12904</v>
      </c>
      <c r="E8" s="27" t="str">
        <f>'3.1 Emission data'!E8</f>
        <v>July 1 2017</v>
      </c>
      <c r="F8" s="27" t="str">
        <f>'3.1 Emission data'!F8</f>
        <v>January 1 2018</v>
      </c>
      <c r="G8" s="27" t="str">
        <f>'3.1 Emission data'!G8</f>
        <v>January 1 2018</v>
      </c>
      <c r="H8" s="27" t="str">
        <f>'3.1 Emission data'!H8</f>
        <v>January 1 2018</v>
      </c>
      <c r="I8" s="27" t="str">
        <f>'3.1 Emission data'!I8</f>
        <v>January 1 2018</v>
      </c>
      <c r="J8" s="27" t="str">
        <f>'3.1 Emission data'!J8</f>
        <v>September 1 2017</v>
      </c>
      <c r="K8" s="27" t="str">
        <f>'3.1 Emission data'!K8</f>
        <v>April 1 2018</v>
      </c>
      <c r="L8" s="27" t="str">
        <f>'3.1 Emission data'!L8</f>
        <v>February 1 2018</v>
      </c>
      <c r="M8" s="27" t="str">
        <f>'3.1 Emission data'!M8</f>
        <v>December 1 2017</v>
      </c>
      <c r="N8" s="27" t="str">
        <f>'3.1 Emission data'!N8</f>
        <v>February 1 2018</v>
      </c>
      <c r="O8" s="27" t="str">
        <f>'3.1 Emission data'!O8</f>
        <v>April 1 2018</v>
      </c>
      <c r="P8" s="27" t="str">
        <f>'3.1 Emission data'!P8</f>
        <v>January 1 2018</v>
      </c>
      <c r="Q8" s="27" t="str">
        <f>'3.1 Emission data'!Q8</f>
        <v>January 1 2018</v>
      </c>
      <c r="R8" s="27" t="str">
        <f>'3.1 Emission data'!R8</f>
        <v>August 1 2017</v>
      </c>
      <c r="S8" s="27" t="str">
        <f>'3.1 Emission data'!S8</f>
        <v>April 1 2018</v>
      </c>
      <c r="T8" s="27" t="str">
        <f>'3.1 Emission data'!T8</f>
        <v>April 1 2017</v>
      </c>
      <c r="U8" s="27" t="str">
        <f>'3.1 Emission data'!U8</f>
        <v>January 1 2018</v>
      </c>
      <c r="V8" s="27" t="str">
        <f>'3.1 Emission data'!V8</f>
        <v>April 1 2018</v>
      </c>
      <c r="W8" s="27" t="str">
        <f>'3.1 Emission data'!W8</f>
        <v>January 1 2018</v>
      </c>
      <c r="X8" s="27" t="str">
        <f>'3.1 Emission data'!X8</f>
        <v>February 1 2018</v>
      </c>
      <c r="Y8" s="27" t="str">
        <f>'3.1 Emission data'!Y8</f>
        <v>January 1 2018</v>
      </c>
      <c r="Z8" s="27" t="str">
        <f>'3.1 Emission data'!Z8</f>
        <v>April 1 2018</v>
      </c>
      <c r="AA8" s="293" t="str">
        <f>'3.1 Emission data'!AA8</f>
        <v>September 29 2017</v>
      </c>
      <c r="AB8" s="27" t="str">
        <f>'3.1 Emission data'!AB8</f>
        <v>January 1 2018</v>
      </c>
      <c r="AC8" s="27" t="str">
        <f>'3.1 Emission data'!AC8</f>
        <v>August 1 2017</v>
      </c>
      <c r="AD8" s="27" t="str">
        <f>'3.1 Emission data'!AD8</f>
        <v>January 1 2018</v>
      </c>
      <c r="AE8" s="27" t="str">
        <f>'3.1 Emission data'!AE8</f>
        <v>November 1 2017</v>
      </c>
      <c r="AF8" s="27" t="str">
        <f>'3.1 Emission data'!AF8</f>
        <v>February 1 2018</v>
      </c>
      <c r="AG8" s="27" t="str">
        <f>'3.1 Emission data'!AG8</f>
        <v>November 1 2017</v>
      </c>
      <c r="AH8" s="30" t="str">
        <f>'3.1 Emission data'!AH8</f>
        <v>September 30 2017</v>
      </c>
      <c r="AI8" s="317" t="s">
        <v>37</v>
      </c>
      <c r="AJ8" s="317" t="str">
        <f>'3.1 Emission data'!AJ8</f>
        <v>April 1 2018</v>
      </c>
      <c r="AK8" s="317" t="str">
        <f>'3.1 Emission data'!AK8</f>
        <v>January 1 2017</v>
      </c>
      <c r="AL8" s="317" t="str">
        <f>'3.1 Emission data'!AL8</f>
        <v>January 1 2018</v>
      </c>
      <c r="AM8" s="317" t="str">
        <f>'3.1 Emission data'!AM8</f>
        <v>January 1 2018</v>
      </c>
      <c r="AN8" s="30" t="str">
        <f>'3.1 Emission data'!AN8</f>
        <v>January 1 2018</v>
      </c>
      <c r="AO8" s="30" t="str">
        <f>'3.1 Emission data'!AO8</f>
        <v>April 1 2018</v>
      </c>
      <c r="AP8" s="30" t="s">
        <v>37</v>
      </c>
      <c r="AQ8" s="30" t="str">
        <f>'3.1 Emission data'!AQ8</f>
        <v>January 1 2018</v>
      </c>
      <c r="AR8" s="30" t="str">
        <f>'3.1 Emission data'!AR8</f>
        <v>January 1 2018</v>
      </c>
      <c r="AS8" s="30" t="str">
        <f>'3.1 Emission data'!AS8</f>
        <v>January 1 2018</v>
      </c>
      <c r="AT8" s="30" t="str">
        <f>'3.1 Emission data'!AT8</f>
        <v>April 1 2018</v>
      </c>
      <c r="AU8" s="30" t="str">
        <f>'3.1 Emission data'!AU8</f>
        <v>January 1 2018</v>
      </c>
      <c r="AV8" s="30" t="str">
        <f>'3.1 Emission data'!AV8</f>
        <v>April 1 2018</v>
      </c>
      <c r="AW8" s="30" t="str">
        <f>'3.1 Emission data'!AW8</f>
        <v>January 1 2018</v>
      </c>
      <c r="AX8" s="30" t="str">
        <f>'3.1 Emission data'!AX8</f>
        <v>April 1 2018</v>
      </c>
      <c r="AY8" s="30">
        <v>2018</v>
      </c>
      <c r="AZ8" s="30" t="str">
        <f>'3.1 Emission data'!AZ8</f>
        <v>January 1 2018</v>
      </c>
      <c r="BA8" s="30" t="str">
        <f>'3.1 Emission data'!BA8</f>
        <v>April 1 2018</v>
      </c>
      <c r="BB8" s="30" t="str">
        <f>'3.1 Emission data'!BB8</f>
        <v>January 1 2018</v>
      </c>
      <c r="BC8" s="30" t="str">
        <f>'3.1 Emission data'!BC8</f>
        <v>January 1 2018</v>
      </c>
      <c r="BD8" s="30" t="str">
        <f>'3.1 Emission data'!BD8</f>
        <v>September 1 2017</v>
      </c>
      <c r="BE8" s="30" t="str">
        <f>'3.1 Emission data'!BE8</f>
        <v>January 1 2018</v>
      </c>
      <c r="BF8" s="30" t="str">
        <f>'3.1 Emission data'!BF8</f>
        <v>April 1 2018</v>
      </c>
      <c r="BG8" s="30" t="str">
        <f>'3.1 Emission data'!BG8</f>
        <v>January 1 2018</v>
      </c>
      <c r="BH8" s="30" t="str">
        <f>'3.1 Emission data'!BH8</f>
        <v>November 1 2017</v>
      </c>
    </row>
    <row r="9" spans="1:73" s="4" customFormat="1">
      <c r="A9" s="370"/>
      <c r="C9" s="28"/>
      <c r="E9" s="27" t="str">
        <f>'3.1 Emission data'!E9</f>
        <v>June 30 2018</v>
      </c>
      <c r="F9" s="27" t="str">
        <f>'3.1 Emission data'!F9</f>
        <v>December 31 2018</v>
      </c>
      <c r="G9" s="27" t="str">
        <f>'3.1 Emission data'!G9</f>
        <v>December 31 2018</v>
      </c>
      <c r="H9" s="27" t="str">
        <f>'3.1 Emission data'!H9</f>
        <v>December 31 2018</v>
      </c>
      <c r="I9" s="27" t="str">
        <f>'3.1 Emission data'!I9</f>
        <v>December 31 2018</v>
      </c>
      <c r="J9" s="27" t="str">
        <f>'3.1 Emission data'!J9</f>
        <v>August 31 2018</v>
      </c>
      <c r="K9" s="27" t="str">
        <f>'3.1 Emission data'!K9</f>
        <v>March 31 2019</v>
      </c>
      <c r="L9" s="27" t="str">
        <f>'3.1 Emission data'!L9</f>
        <v>January 31 2019</v>
      </c>
      <c r="M9" s="27" t="str">
        <f>'3.1 Emission data'!M9</f>
        <v>November 30 2018</v>
      </c>
      <c r="N9" s="27" t="str">
        <f>'3.1 Emission data'!N9</f>
        <v>January 31 2019</v>
      </c>
      <c r="O9" s="27" t="str">
        <f>'3.1 Emission data'!O9</f>
        <v>March 31 2019</v>
      </c>
      <c r="P9" s="27" t="str">
        <f>'3.1 Emission data'!P9</f>
        <v>December 31 2018</v>
      </c>
      <c r="Q9" s="27" t="str">
        <f>'3.1 Emission data'!Q9</f>
        <v>December 31 2018</v>
      </c>
      <c r="R9" s="27" t="str">
        <f>'3.1 Emission data'!R9</f>
        <v>July 31 2018</v>
      </c>
      <c r="S9" s="27" t="str">
        <f>'3.1 Emission data'!S9</f>
        <v>March 31 2019</v>
      </c>
      <c r="T9" s="27" t="str">
        <f>'3.1 Emission data'!T9</f>
        <v>March 31 2018</v>
      </c>
      <c r="U9" s="27" t="str">
        <f>'3.1 Emission data'!U9</f>
        <v>December 31 2018</v>
      </c>
      <c r="V9" s="27" t="str">
        <f>'3.1 Emission data'!V9</f>
        <v>March 31 2019</v>
      </c>
      <c r="W9" s="27" t="str">
        <f>'3.1 Emission data'!W9</f>
        <v>December 31 2018</v>
      </c>
      <c r="X9" s="27" t="str">
        <f>'3.1 Emission data'!X9</f>
        <v>January 31 2019</v>
      </c>
      <c r="Y9" s="27" t="str">
        <f>'3.1 Emission data'!Y9</f>
        <v>December 31 2018</v>
      </c>
      <c r="Z9" s="27" t="str">
        <f>'3.1 Emission data'!Z9</f>
        <v>March 31 2019</v>
      </c>
      <c r="AA9" s="293" t="str">
        <f>'3.1 Emission data'!AA9</f>
        <v>September 29 2018</v>
      </c>
      <c r="AB9" s="27" t="str">
        <f>'3.1 Emission data'!AB9</f>
        <v>December 31 2018</v>
      </c>
      <c r="AC9" s="27" t="str">
        <f>'3.1 Emission data'!AC9</f>
        <v>July 31 2018</v>
      </c>
      <c r="AD9" s="27" t="str">
        <f>'3.1 Emission data'!AD9</f>
        <v>December 31 2018</v>
      </c>
      <c r="AE9" s="27" t="str">
        <f>'3.1 Emission data'!AE9</f>
        <v>October 31 2018</v>
      </c>
      <c r="AF9" s="27" t="str">
        <f>'3.1 Emission data'!AF9</f>
        <v>January 31 2019</v>
      </c>
      <c r="AG9" s="27" t="str">
        <f>'3.1 Emission data'!AG9</f>
        <v>October 31 2018</v>
      </c>
      <c r="AH9" s="30" t="str">
        <f>'3.1 Emission data'!AH9</f>
        <v>September 29 2018</v>
      </c>
      <c r="AI9" s="30"/>
      <c r="AJ9" s="30" t="str">
        <f>'3.1 Emission data'!AJ9</f>
        <v>March 31 2019</v>
      </c>
      <c r="AK9" s="30" t="str">
        <f>'3.1 Emission data'!AK9</f>
        <v>December 31 2017</v>
      </c>
      <c r="AL9" s="30" t="str">
        <f>'3.1 Emission data'!AL9</f>
        <v>December 31 2018</v>
      </c>
      <c r="AM9" s="30" t="str">
        <f>'3.1 Emission data'!AM9</f>
        <v>December 31 2018</v>
      </c>
      <c r="AN9" s="30"/>
      <c r="AO9" s="30" t="str">
        <f>'3.1 Emission data'!AO9</f>
        <v>March 31 2019</v>
      </c>
      <c r="AP9" s="30"/>
      <c r="AQ9" s="30" t="str">
        <f>'3.1 Emission data'!AQ9</f>
        <v>December 31 2018</v>
      </c>
      <c r="AR9" s="30" t="str">
        <f>'3.1 Emission data'!AR9</f>
        <v>December 31 2018</v>
      </c>
      <c r="AS9" s="30" t="str">
        <f>'3.1 Emission data'!AS9</f>
        <v>December 31 2018</v>
      </c>
      <c r="AT9" s="30" t="str">
        <f>'3.1 Emission data'!AT9</f>
        <v>March 31 2019</v>
      </c>
      <c r="AU9" s="30" t="str">
        <f>'3.1 Emission data'!AU9</f>
        <v>December 31 2018</v>
      </c>
      <c r="AV9" s="30"/>
      <c r="AW9" s="30" t="str">
        <f>'3.1 Emission data'!AW9</f>
        <v>December 31 2018</v>
      </c>
      <c r="AX9" s="30" t="str">
        <f>'3.1 Emission data'!AX9</f>
        <v>March 31 2019</v>
      </c>
      <c r="AY9" s="30"/>
      <c r="AZ9" s="30" t="str">
        <f>'3.1 Emission data'!AZ9</f>
        <v>December 31 2018</v>
      </c>
      <c r="BA9" s="30" t="str">
        <f>'3.1 Emission data'!BA9</f>
        <v>March 31 2019</v>
      </c>
      <c r="BB9" s="30" t="str">
        <f>'3.1 Emission data'!BB9</f>
        <v>December 31 2018</v>
      </c>
      <c r="BC9" s="30"/>
      <c r="BD9" s="30" t="str">
        <f>'3.1 Emission data'!BD9</f>
        <v>August 31 2018</v>
      </c>
      <c r="BE9" s="30"/>
      <c r="BF9" s="30" t="str">
        <f>'3.1 Emission data'!BF9</f>
        <v>March 31 2019</v>
      </c>
      <c r="BG9" s="30" t="str">
        <f>'3.1 Emission data'!BG9</f>
        <v>December 31 2018</v>
      </c>
      <c r="BH9" s="30" t="str">
        <f>'3.1 Emission data'!BH9</f>
        <v>October 31 2018</v>
      </c>
    </row>
    <row r="10" spans="1:73" ht="15" thickBot="1">
      <c r="C10" s="8"/>
      <c r="D10" s="8"/>
      <c r="E10" s="14" t="s">
        <v>84</v>
      </c>
      <c r="F10" s="14" t="s">
        <v>84</v>
      </c>
      <c r="G10" s="14" t="s">
        <v>84</v>
      </c>
      <c r="H10" s="14" t="s">
        <v>84</v>
      </c>
      <c r="I10" s="14" t="s">
        <v>84</v>
      </c>
      <c r="J10" s="14" t="s">
        <v>84</v>
      </c>
      <c r="K10" s="14" t="s">
        <v>84</v>
      </c>
      <c r="L10" s="14" t="s">
        <v>84</v>
      </c>
      <c r="M10" s="14" t="s">
        <v>84</v>
      </c>
      <c r="N10" s="14" t="s">
        <v>84</v>
      </c>
      <c r="O10" s="14" t="s">
        <v>84</v>
      </c>
      <c r="P10" s="14" t="s">
        <v>84</v>
      </c>
      <c r="Q10" s="14" t="s">
        <v>84</v>
      </c>
      <c r="R10" s="14" t="s">
        <v>84</v>
      </c>
      <c r="S10" s="14" t="s">
        <v>84</v>
      </c>
      <c r="T10" s="14" t="s">
        <v>84</v>
      </c>
      <c r="U10" s="14" t="s">
        <v>84</v>
      </c>
      <c r="V10" s="14" t="s">
        <v>84</v>
      </c>
      <c r="W10" s="14" t="s">
        <v>84</v>
      </c>
      <c r="X10" s="14" t="s">
        <v>84</v>
      </c>
      <c r="Y10" s="14" t="s">
        <v>84</v>
      </c>
      <c r="Z10" s="14" t="s">
        <v>84</v>
      </c>
      <c r="AA10" s="294" t="s">
        <v>84</v>
      </c>
      <c r="AB10" s="14" t="s">
        <v>84</v>
      </c>
      <c r="AC10" s="14" t="s">
        <v>84</v>
      </c>
      <c r="AD10" s="14" t="s">
        <v>84</v>
      </c>
      <c r="AE10" s="14" t="s">
        <v>84</v>
      </c>
      <c r="AF10" s="14" t="s">
        <v>84</v>
      </c>
      <c r="AG10" s="14" t="s">
        <v>84</v>
      </c>
      <c r="AH10" s="21" t="s">
        <v>84</v>
      </c>
      <c r="AI10" s="21" t="s">
        <v>84</v>
      </c>
      <c r="AJ10" s="21" t="s">
        <v>84</v>
      </c>
      <c r="AK10" s="21" t="s">
        <v>84</v>
      </c>
      <c r="AL10" s="21" t="s">
        <v>84</v>
      </c>
      <c r="AM10" s="21" t="s">
        <v>84</v>
      </c>
      <c r="AN10" s="21" t="s">
        <v>84</v>
      </c>
      <c r="AO10" s="21" t="s">
        <v>84</v>
      </c>
      <c r="AP10" s="21" t="s">
        <v>84</v>
      </c>
      <c r="AQ10" s="21" t="s">
        <v>84</v>
      </c>
      <c r="AR10" s="21" t="s">
        <v>84</v>
      </c>
      <c r="AS10" s="21" t="s">
        <v>84</v>
      </c>
      <c r="AT10" s="21" t="s">
        <v>84</v>
      </c>
      <c r="AU10" s="21" t="s">
        <v>84</v>
      </c>
      <c r="AV10" s="21" t="s">
        <v>84</v>
      </c>
      <c r="AW10" s="21" t="s">
        <v>84</v>
      </c>
      <c r="AX10" s="21" t="s">
        <v>84</v>
      </c>
      <c r="AY10" s="21" t="s">
        <v>84</v>
      </c>
      <c r="AZ10" s="21" t="s">
        <v>84</v>
      </c>
      <c r="BA10" s="21" t="s">
        <v>84</v>
      </c>
      <c r="BB10" s="21" t="s">
        <v>84</v>
      </c>
      <c r="BC10" s="21" t="s">
        <v>84</v>
      </c>
      <c r="BD10" s="21" t="s">
        <v>84</v>
      </c>
      <c r="BE10" s="21" t="s">
        <v>84</v>
      </c>
      <c r="BF10" s="21" t="s">
        <v>84</v>
      </c>
      <c r="BG10" s="21" t="s">
        <v>84</v>
      </c>
      <c r="BH10" s="21" t="s">
        <v>84</v>
      </c>
      <c r="BT10" s="26"/>
    </row>
    <row r="11" spans="1:73" s="180" customFormat="1" ht="15.5" thickTop="1" thickBot="1">
      <c r="A11" s="355"/>
      <c r="C11" s="326" t="s">
        <v>13014</v>
      </c>
      <c r="D11" s="326"/>
      <c r="E11" s="484">
        <f>'3.1 Emission data'!E11</f>
        <v>90723</v>
      </c>
      <c r="F11" s="484">
        <f>'3.1 Emission data'!F11</f>
        <v>63521</v>
      </c>
      <c r="G11" s="484">
        <f>'3.1 Emission data'!G11</f>
        <v>124633</v>
      </c>
      <c r="H11" s="484">
        <f>'3.1 Emission data'!H11</f>
        <v>17084</v>
      </c>
      <c r="I11" s="484">
        <f>'3.1 Emission data'!I11</f>
        <v>144163</v>
      </c>
      <c r="J11" s="484">
        <f>'3.1 Emission data'!J11</f>
        <v>22183</v>
      </c>
      <c r="K11" s="484">
        <f>'3.1 Emission data'!K11</f>
        <v>27375</v>
      </c>
      <c r="L11" s="484">
        <f>'3.1 Emission data'!L11</f>
        <v>4701</v>
      </c>
      <c r="M11" s="484">
        <f>'3.1 Emission data'!M11</f>
        <v>12119</v>
      </c>
      <c r="N11" s="484">
        <f>'3.1 Emission data'!N11</f>
        <v>4454</v>
      </c>
      <c r="O11" s="484">
        <f>'3.1 Emission data'!O11</f>
        <v>12532</v>
      </c>
      <c r="P11" s="484">
        <f>'3.1 Emission data'!P11</f>
        <v>7343.41</v>
      </c>
      <c r="Q11" s="484">
        <f>'3.1 Emission data'!Q11</f>
        <v>30383</v>
      </c>
      <c r="R11" s="484">
        <f>'3.1 Emission data'!R11</f>
        <v>2045</v>
      </c>
      <c r="S11" s="484">
        <f>'3.1 Emission data'!S11</f>
        <v>13424</v>
      </c>
      <c r="T11" s="484">
        <f>'3.1 Emission data'!T11</f>
        <v>10146.959999999999</v>
      </c>
      <c r="U11" s="484">
        <f>'3.1 Emission data'!U11</f>
        <v>4665.5</v>
      </c>
      <c r="V11" s="484">
        <f>'3.1 Emission data'!V11</f>
        <v>2561.04</v>
      </c>
      <c r="W11" s="484">
        <f>'3.1 Emission data'!W11</f>
        <v>0</v>
      </c>
      <c r="X11" s="484">
        <f>'3.1 Emission data'!X11</f>
        <v>2655</v>
      </c>
      <c r="Y11" s="484">
        <f>'3.1 Emission data'!Y11</f>
        <v>1081.22</v>
      </c>
      <c r="Z11" s="244">
        <f>'3.1 Emission data'!Z11</f>
        <v>1704.88</v>
      </c>
      <c r="AA11" s="486">
        <f>'3.1 Emission data'!AA11</f>
        <v>54590</v>
      </c>
      <c r="AB11" s="484">
        <f>'3.1 Emission data'!AB11</f>
        <v>4855000</v>
      </c>
      <c r="AC11" s="484">
        <f>'3.1 Emission data'!AC11</f>
        <v>41171</v>
      </c>
      <c r="AD11" s="485">
        <f>'3.1 Emission data'!AD11</f>
        <v>99499</v>
      </c>
      <c r="AE11" s="484">
        <f>'3.1 Emission data'!AE11</f>
        <v>65900</v>
      </c>
      <c r="AF11" s="485">
        <f>'3.1 Emission data'!AF11</f>
        <v>58965</v>
      </c>
      <c r="AG11" s="484">
        <f>'3.1 Emission data'!AG11</f>
        <v>67657</v>
      </c>
      <c r="AH11" s="484">
        <f>'3.1 Emission data'!AH11</f>
        <v>148227</v>
      </c>
      <c r="AI11" s="484">
        <f>'3.1 Emission data'!AI11</f>
        <v>147000</v>
      </c>
      <c r="AJ11" s="484">
        <f>'3.1 Emission data'!AJ11</f>
        <v>311647</v>
      </c>
      <c r="AK11" s="484">
        <f>'3.1 Emission data'!AK11</f>
        <v>593561</v>
      </c>
      <c r="AL11" s="484">
        <f>'3.1 Emission data'!AL11</f>
        <v>46269.3</v>
      </c>
      <c r="AM11" s="484">
        <f>'3.1 Emission data'!AM11</f>
        <v>6308208</v>
      </c>
      <c r="AN11" s="484">
        <f>'3.1 Emission data'!AN11</f>
        <v>135012.28</v>
      </c>
      <c r="AO11" s="484">
        <f>'3.1 Emission data'!AO11</f>
        <v>135747</v>
      </c>
      <c r="AP11" s="484">
        <f>'3.1 Emission data'!AP11</f>
        <v>6031</v>
      </c>
      <c r="AQ11" s="484">
        <f>'3.1 Emission data'!AQ11</f>
        <v>54000</v>
      </c>
      <c r="AR11" s="484">
        <f>'3.1 Emission data'!AR11</f>
        <v>67197</v>
      </c>
      <c r="AS11" s="484">
        <f>'3.1 Emission data'!AS11</f>
        <v>259307</v>
      </c>
      <c r="AT11" s="484">
        <f>'3.1 Emission data'!AT11</f>
        <v>120978</v>
      </c>
      <c r="AU11" s="484">
        <f>'3.1 Emission data'!AU11</f>
        <v>154704</v>
      </c>
      <c r="AV11" s="484">
        <f>'3.1 Emission data'!AV11</f>
        <v>53923</v>
      </c>
      <c r="AW11" s="484">
        <f>'3.1 Emission data'!AW11</f>
        <v>5354</v>
      </c>
      <c r="AX11" s="484">
        <f>'3.1 Emission data'!AX11</f>
        <v>22379</v>
      </c>
      <c r="AY11" s="484">
        <f>'3.1 Emission data'!AY11</f>
        <v>38828.61</v>
      </c>
      <c r="AZ11" s="484">
        <f>'3.1 Emission data'!AZ11</f>
        <v>25670</v>
      </c>
      <c r="BA11" s="484">
        <f>'3.1 Emission data'!BA11</f>
        <v>43826</v>
      </c>
      <c r="BB11" s="484">
        <f>'3.1 Emission data'!BB11</f>
        <v>82432</v>
      </c>
      <c r="BC11" s="484">
        <f>'3.1 Emission data'!BC11</f>
        <v>20068</v>
      </c>
      <c r="BD11" s="484">
        <f>'3.1 Emission data'!BD11</f>
        <v>46351</v>
      </c>
      <c r="BE11" s="484">
        <f>'3.1 Emission data'!BE11</f>
        <v>27308.29</v>
      </c>
      <c r="BF11" s="484">
        <f>'3.1 Emission data'!BF11</f>
        <v>16211</v>
      </c>
      <c r="BG11" s="484">
        <f>'3.1 Emission data'!BG11</f>
        <v>801.23</v>
      </c>
      <c r="BH11" s="484">
        <f>'3.1 Emission data'!BH11</f>
        <v>7446.3</v>
      </c>
      <c r="BI11" s="40"/>
      <c r="BT11" s="26"/>
    </row>
    <row r="12" spans="1:73" s="180" customFormat="1">
      <c r="A12" s="355"/>
      <c r="C12" s="322" t="s">
        <v>13015</v>
      </c>
      <c r="D12" s="323"/>
      <c r="E12" s="487">
        <f>'3.1 Emission data'!E12</f>
        <v>183329</v>
      </c>
      <c r="F12" s="487">
        <f>'3.1 Emission data'!F12</f>
        <v>684236</v>
      </c>
      <c r="G12" s="487">
        <f>'3.1 Emission data'!G12</f>
        <v>963304</v>
      </c>
      <c r="H12" s="487">
        <f>'3.1 Emission data'!H12</f>
        <v>362448</v>
      </c>
      <c r="I12" s="487">
        <f>'3.1 Emission data'!I12</f>
        <v>157086</v>
      </c>
      <c r="J12" s="487">
        <f>'3.1 Emission data'!J12</f>
        <v>218855</v>
      </c>
      <c r="K12" s="487">
        <f>'3.1 Emission data'!K12</f>
        <v>409991</v>
      </c>
      <c r="L12" s="487">
        <f>'3.1 Emission data'!L12</f>
        <v>157967</v>
      </c>
      <c r="M12" s="487">
        <f>'3.1 Emission data'!M12</f>
        <v>58874</v>
      </c>
      <c r="N12" s="487">
        <f>'3.1 Emission data'!N12</f>
        <v>15237</v>
      </c>
      <c r="O12" s="487">
        <f>'3.1 Emission data'!O12</f>
        <v>124026</v>
      </c>
      <c r="P12" s="487">
        <f>'3.1 Emission data'!P12</f>
        <v>154642.98000000001</v>
      </c>
      <c r="Q12" s="487">
        <f>'3.1 Emission data'!Q12</f>
        <v>63675</v>
      </c>
      <c r="R12" s="487">
        <f>'3.1 Emission data'!R12</f>
        <v>7622</v>
      </c>
      <c r="S12" s="487">
        <f>'3.1 Emission data'!S12</f>
        <v>103866</v>
      </c>
      <c r="T12" s="487">
        <f>'3.1 Emission data'!T12</f>
        <v>173541.76000000001</v>
      </c>
      <c r="U12" s="487">
        <f>'3.1 Emission data'!U12</f>
        <v>35691.25</v>
      </c>
      <c r="V12" s="487">
        <f>'3.1 Emission data'!V12</f>
        <v>108418.24000000001</v>
      </c>
      <c r="W12" s="487">
        <f>'3.1 Emission data'!W12</f>
        <v>13550</v>
      </c>
      <c r="X12" s="487">
        <f>'3.1 Emission data'!X12</f>
        <v>72</v>
      </c>
      <c r="Y12" s="487">
        <f>'3.1 Emission data'!Y12</f>
        <v>1006.61</v>
      </c>
      <c r="Z12" s="489">
        <f>'3.1 Emission data'!Z12</f>
        <v>64694.1</v>
      </c>
      <c r="AA12" s="490">
        <f>'3.1 Emission data'!AA12</f>
        <v>8730</v>
      </c>
      <c r="AB12" s="487">
        <f>'3.1 Emission data'!AB12</f>
        <v>10318000</v>
      </c>
      <c r="AC12" s="487">
        <f>'3.1 Emission data'!AC12</f>
        <v>205141</v>
      </c>
      <c r="AD12" s="488">
        <f>'3.1 Emission data'!AD12</f>
        <v>8301476.8099999996</v>
      </c>
      <c r="AE12" s="487">
        <f>'3.1 Emission data'!AE12</f>
        <v>163700</v>
      </c>
      <c r="AF12" s="488">
        <f>'3.1 Emission data'!AF12</f>
        <v>313836</v>
      </c>
      <c r="AG12" s="487">
        <f>'3.1 Emission data'!AG12</f>
        <v>204558</v>
      </c>
      <c r="AH12" s="487">
        <f>'3.1 Emission data'!AH12</f>
        <v>504972</v>
      </c>
      <c r="AI12" s="487">
        <f>'3.1 Emission data'!AI12</f>
        <v>808000</v>
      </c>
      <c r="AJ12" s="487">
        <f>'3.1 Emission data'!AJ12</f>
        <v>1319997</v>
      </c>
      <c r="AK12" s="487">
        <f>'3.1 Emission data'!AK12</f>
        <v>1815321</v>
      </c>
      <c r="AL12" s="487">
        <f>'3.1 Emission data'!AL12</f>
        <v>1110284.6000000001</v>
      </c>
      <c r="AM12" s="487">
        <f>'3.1 Emission data'!AM12</f>
        <v>4719308</v>
      </c>
      <c r="AN12" s="487">
        <f>'3.1 Emission data'!AN12</f>
        <v>364914.69</v>
      </c>
      <c r="AO12" s="487">
        <f>'3.1 Emission data'!AO12</f>
        <v>897555</v>
      </c>
      <c r="AP12" s="487">
        <f>'3.1 Emission data'!AP12</f>
        <v>201321</v>
      </c>
      <c r="AQ12" s="487">
        <f>'3.1 Emission data'!AQ12</f>
        <v>133910</v>
      </c>
      <c r="AR12" s="487">
        <f>'3.1 Emission data'!AR12</f>
        <v>278920</v>
      </c>
      <c r="AS12" s="487">
        <f>'3.1 Emission data'!AS12</f>
        <v>890010</v>
      </c>
      <c r="AT12" s="487">
        <f>'3.1 Emission data'!AT12</f>
        <v>1548755</v>
      </c>
      <c r="AU12" s="487">
        <f>'3.1 Emission data'!AU12</f>
        <v>947860</v>
      </c>
      <c r="AV12" s="487">
        <f>'3.1 Emission data'!AV12</f>
        <v>384494</v>
      </c>
      <c r="AW12" s="487">
        <f>'3.1 Emission data'!AW12</f>
        <v>96532</v>
      </c>
      <c r="AX12" s="487">
        <f>'3.1 Emission data'!AX12</f>
        <v>383391</v>
      </c>
      <c r="AY12" s="487">
        <f>'3.1 Emission data'!AY12</f>
        <v>638582.53</v>
      </c>
      <c r="AZ12" s="487">
        <f>'3.1 Emission data'!AZ12</f>
        <v>298159</v>
      </c>
      <c r="BA12" s="487">
        <f>'3.1 Emission data'!BA12</f>
        <v>134004</v>
      </c>
      <c r="BB12" s="487">
        <f>'3.1 Emission data'!BB12</f>
        <v>822750</v>
      </c>
      <c r="BC12" s="487">
        <f>'3.1 Emission data'!BC12</f>
        <v>262728</v>
      </c>
      <c r="BD12" s="487">
        <f>'3.1 Emission data'!BD12</f>
        <v>685071</v>
      </c>
      <c r="BE12" s="487">
        <f>'3.1 Emission data'!BE12</f>
        <v>402983.06</v>
      </c>
      <c r="BF12" s="487">
        <f>'3.1 Emission data'!BF12</f>
        <v>77541</v>
      </c>
      <c r="BG12" s="487">
        <f>'3.1 Emission data'!BG12</f>
        <v>5872.79</v>
      </c>
      <c r="BH12" s="487">
        <f>'3.1 Emission data'!BH12</f>
        <v>67089.3</v>
      </c>
      <c r="BI12" s="40"/>
      <c r="BJ12" s="191"/>
      <c r="BT12" s="26"/>
    </row>
    <row r="13" spans="1:73" s="180" customFormat="1">
      <c r="A13" s="355"/>
      <c r="D13" s="5" t="s">
        <v>18</v>
      </c>
      <c r="E13" s="31">
        <f>'3.1 Emission data'!E13</f>
        <v>183329</v>
      </c>
      <c r="F13" s="31">
        <f>'3.1 Emission data'!F13</f>
        <v>684236</v>
      </c>
      <c r="G13" s="31">
        <f>'3.1 Emission data'!G13</f>
        <v>963304</v>
      </c>
      <c r="H13" s="31">
        <f>'3.1 Emission data'!H13</f>
        <v>362448</v>
      </c>
      <c r="I13" s="31">
        <f>'3.1 Emission data'!I13</f>
        <v>82538</v>
      </c>
      <c r="J13" s="31">
        <f>'3.1 Emission data'!J13</f>
        <v>218855</v>
      </c>
      <c r="K13" s="31">
        <f>'3.1 Emission data'!K13</f>
        <v>409991</v>
      </c>
      <c r="L13" s="31">
        <f>'3.1 Emission data'!L13</f>
        <v>157967</v>
      </c>
      <c r="M13" s="31">
        <f>'3.1 Emission data'!M13</f>
        <v>47871</v>
      </c>
      <c r="N13" s="31">
        <f>'3.1 Emission data'!N13</f>
        <v>15237</v>
      </c>
      <c r="O13" s="31">
        <f>'3.1 Emission data'!O13</f>
        <v>0</v>
      </c>
      <c r="P13" s="31">
        <f>'3.1 Emission data'!P13</f>
        <v>128802.32</v>
      </c>
      <c r="Q13" s="31">
        <f>'3.1 Emission data'!Q13</f>
        <v>0</v>
      </c>
      <c r="R13" s="31">
        <f>'3.1 Emission data'!R13</f>
        <v>7622</v>
      </c>
      <c r="S13" s="31" t="str">
        <f>'3.1 Emission data'!S13</f>
        <v>&lt;Not Applicable&gt;</v>
      </c>
      <c r="T13" s="31" t="str">
        <f>'3.1 Emission data'!T13</f>
        <v>&lt;Not Applicable&gt;</v>
      </c>
      <c r="U13" s="31">
        <f>'3.1 Emission data'!U13</f>
        <v>35691.25</v>
      </c>
      <c r="V13" s="31">
        <f>'3.1 Emission data'!V13</f>
        <v>0</v>
      </c>
      <c r="W13" s="31" t="str">
        <f>'3.1 Emission data'!W13</f>
        <v>&lt;Not Applicable&gt;</v>
      </c>
      <c r="X13" s="31">
        <f>'3.1 Emission data'!X13</f>
        <v>72</v>
      </c>
      <c r="Y13" s="31" t="str">
        <f>'3.1 Emission data'!Y13</f>
        <v>&lt;Not Applicable&gt;</v>
      </c>
      <c r="Z13" s="59">
        <f>'3.1 Emission data'!Z13</f>
        <v>64694.1</v>
      </c>
      <c r="AA13" s="46">
        <f>'3.1 Emission data'!AA13</f>
        <v>8730</v>
      </c>
      <c r="AB13" s="31" t="str">
        <f>'3.1 Emission data'!AB13</f>
        <v>&lt;Not Applicable&gt;</v>
      </c>
      <c r="AC13" s="31">
        <f>'3.1 Emission data'!AC13</f>
        <v>205141</v>
      </c>
      <c r="AD13" s="36" t="str">
        <f>'3.1 Emission data'!AD13</f>
        <v>&lt;Not Applicable&gt;</v>
      </c>
      <c r="AE13" s="31">
        <f>'3.1 Emission data'!AE13</f>
        <v>163700</v>
      </c>
      <c r="AF13" s="36">
        <f>'3.1 Emission data'!AF13</f>
        <v>313836</v>
      </c>
      <c r="AG13" s="31">
        <f>'3.1 Emission data'!AG13</f>
        <v>204558</v>
      </c>
      <c r="AH13" s="31" t="str">
        <f>'3.1 Emission data'!AH13</f>
        <v>&lt;Not Applicable&gt;</v>
      </c>
      <c r="AI13" s="31">
        <f>'3.1 Emission data'!AI13</f>
        <v>771000</v>
      </c>
      <c r="AJ13" s="31">
        <f>'3.1 Emission data'!AJ13</f>
        <v>1287752</v>
      </c>
      <c r="AK13" s="31" t="str">
        <f>'3.1 Emission data'!AK13</f>
        <v>&lt;Not Applicable&gt;</v>
      </c>
      <c r="AL13" s="31">
        <f>'3.1 Emission data'!AL13</f>
        <v>1107529.3</v>
      </c>
      <c r="AM13" s="31" t="str">
        <f>'3.1 Emission data'!AM13</f>
        <v>&lt;Not Applicable&gt;</v>
      </c>
      <c r="AN13" s="31">
        <f>'3.1 Emission data'!AN13</f>
        <v>364914.69</v>
      </c>
      <c r="AO13" s="31">
        <f>'3.1 Emission data'!AO13</f>
        <v>875349</v>
      </c>
      <c r="AP13" s="31">
        <f>'3.1 Emission data'!AP13</f>
        <v>26029</v>
      </c>
      <c r="AQ13" s="31">
        <f>'3.1 Emission data'!AQ13</f>
        <v>90</v>
      </c>
      <c r="AR13" s="31" t="str">
        <f>'3.1 Emission data'!AR13</f>
        <v>&lt;Not Applicable&gt;</v>
      </c>
      <c r="AS13" s="31">
        <f>'3.1 Emission data'!AS13</f>
        <v>902266</v>
      </c>
      <c r="AT13" s="31">
        <f>'3.1 Emission data'!AT13</f>
        <v>1548755</v>
      </c>
      <c r="AU13" s="31">
        <f>'3.1 Emission data'!AU13</f>
        <v>0</v>
      </c>
      <c r="AV13" s="31">
        <f>'3.1 Emission data'!AV13</f>
        <v>384494</v>
      </c>
      <c r="AW13" s="31" t="str">
        <f>'3.1 Emission data'!AW13</f>
        <v>&lt;Not Applicable&gt;</v>
      </c>
      <c r="AX13" s="31" t="str">
        <f>'3.1 Emission data'!AX13</f>
        <v>&lt;Not Applicable&gt;</v>
      </c>
      <c r="AY13" s="31" t="str">
        <f>'3.1 Emission data'!AY13</f>
        <v>&lt;Not Applicable&gt;</v>
      </c>
      <c r="AZ13" s="31">
        <f>'3.1 Emission data'!AZ13</f>
        <v>298159</v>
      </c>
      <c r="BA13" s="31">
        <f>'3.1 Emission data'!BA13</f>
        <v>134004</v>
      </c>
      <c r="BB13" s="31">
        <f>'3.1 Emission data'!BB13</f>
        <v>784009</v>
      </c>
      <c r="BC13" s="31" t="str">
        <f>'3.1 Emission data'!BC13</f>
        <v>&lt;Not Applicable&gt;</v>
      </c>
      <c r="BD13" s="31" t="str">
        <f>'3.1 Emission data'!BD13</f>
        <v>&lt;Not Applicable&gt;</v>
      </c>
      <c r="BE13" s="31" t="str">
        <f>'3.1 Emission data'!BE13</f>
        <v>&lt;Not Applicable&gt;</v>
      </c>
      <c r="BF13" s="31">
        <f>'3.1 Emission data'!BF13</f>
        <v>77541</v>
      </c>
      <c r="BG13" s="31" t="str">
        <f>'3.1 Emission data'!BG13</f>
        <v>&lt;Not Applicable&gt;</v>
      </c>
      <c r="BH13" s="31" t="str">
        <f>'3.1 Emission data'!BH13</f>
        <v>&lt;Not Applicable&gt;</v>
      </c>
      <c r="BT13" s="26"/>
    </row>
    <row r="14" spans="1:73" s="180" customFormat="1" ht="15" thickBot="1">
      <c r="A14" s="355"/>
      <c r="B14" s="40"/>
      <c r="D14" s="10" t="s">
        <v>19</v>
      </c>
      <c r="E14" s="32">
        <f>'3.1 Emission data'!E14</f>
        <v>3000523</v>
      </c>
      <c r="F14" s="32">
        <f>'3.1 Emission data'!F14</f>
        <v>4344686</v>
      </c>
      <c r="G14" s="32">
        <f>'3.1 Emission data'!G14</f>
        <v>1133030</v>
      </c>
      <c r="H14" s="32">
        <f>'3.1 Emission data'!H14</f>
        <v>489917</v>
      </c>
      <c r="I14" s="32">
        <f>'3.1 Emission data'!I14</f>
        <v>157086</v>
      </c>
      <c r="J14" s="32">
        <f>'3.1 Emission data'!J14</f>
        <v>282026</v>
      </c>
      <c r="K14" s="32">
        <f>'3.1 Emission data'!K14</f>
        <v>453391</v>
      </c>
      <c r="L14" s="32">
        <f>'3.1 Emission data'!L14</f>
        <v>280961</v>
      </c>
      <c r="M14" s="32">
        <f>'3.1 Emission data'!M14</f>
        <v>58874</v>
      </c>
      <c r="N14" s="32">
        <f>'3.1 Emission data'!N14</f>
        <v>67524</v>
      </c>
      <c r="O14" s="32">
        <f>'3.1 Emission data'!O14</f>
        <v>124026</v>
      </c>
      <c r="P14" s="32">
        <f>'3.1 Emission data'!P14</f>
        <v>154642.98000000001</v>
      </c>
      <c r="Q14" s="32">
        <f>'3.1 Emission data'!Q14</f>
        <v>63675</v>
      </c>
      <c r="R14" s="32">
        <f>'3.1 Emission data'!R14</f>
        <v>18883</v>
      </c>
      <c r="S14" s="32">
        <f>'3.1 Emission data'!S14</f>
        <v>103866</v>
      </c>
      <c r="T14" s="32">
        <f>'3.1 Emission data'!T14</f>
        <v>173541.76000000001</v>
      </c>
      <c r="U14" s="32">
        <f>'3.1 Emission data'!U14</f>
        <v>38554.660000000003</v>
      </c>
      <c r="V14" s="32">
        <f>'3.1 Emission data'!V14</f>
        <v>108418.24000000001</v>
      </c>
      <c r="W14" s="32">
        <f>'3.1 Emission data'!W14</f>
        <v>13550</v>
      </c>
      <c r="X14" s="32">
        <f>'3.1 Emission data'!X14</f>
        <v>10956</v>
      </c>
      <c r="Y14" s="32">
        <f>'3.1 Emission data'!Y14</f>
        <v>1006.61</v>
      </c>
      <c r="Z14" s="65">
        <f>'3.1 Emission data'!Z14</f>
        <v>65047.03</v>
      </c>
      <c r="AA14" s="295">
        <f>'3.1 Emission data'!AA14</f>
        <v>776500</v>
      </c>
      <c r="AB14" s="32">
        <f>'3.1 Emission data'!AB14</f>
        <v>10318000</v>
      </c>
      <c r="AC14" s="32">
        <f>'3.1 Emission data'!AC14</f>
        <v>666708</v>
      </c>
      <c r="AD14" s="38">
        <f>'3.1 Emission data'!AD14</f>
        <v>8301476.8099999996</v>
      </c>
      <c r="AE14" s="32">
        <f>'3.1 Emission data'!AE14</f>
        <v>252300</v>
      </c>
      <c r="AF14" s="38">
        <f>'3.1 Emission data'!AF14</f>
        <v>436381</v>
      </c>
      <c r="AG14" s="32">
        <f>'3.1 Emission data'!AG14</f>
        <v>335361</v>
      </c>
      <c r="AH14" s="32">
        <f>'3.1 Emission data'!AH14</f>
        <v>504972</v>
      </c>
      <c r="AI14" s="32">
        <f>'3.1 Emission data'!AI14</f>
        <v>808000</v>
      </c>
      <c r="AJ14" s="32">
        <f>'3.1 Emission data'!AJ14</f>
        <v>1319997</v>
      </c>
      <c r="AK14" s="32">
        <f>'3.1 Emission data'!AK14</f>
        <v>1815321</v>
      </c>
      <c r="AL14" s="32">
        <f>'3.1 Emission data'!AL14</f>
        <v>1110284.6000000001</v>
      </c>
      <c r="AM14" s="32">
        <f>'3.1 Emission data'!AM14</f>
        <v>4719308</v>
      </c>
      <c r="AN14" s="32">
        <f>'3.1 Emission data'!AN14</f>
        <v>436944.31</v>
      </c>
      <c r="AO14" s="32">
        <f>'3.1 Emission data'!AO14</f>
        <v>897555</v>
      </c>
      <c r="AP14" s="32">
        <f>'3.1 Emission data'!AP14</f>
        <v>201321</v>
      </c>
      <c r="AQ14" s="32">
        <f>'3.1 Emission data'!AQ14</f>
        <v>133910</v>
      </c>
      <c r="AR14" s="32">
        <f>'3.1 Emission data'!AR14</f>
        <v>278920</v>
      </c>
      <c r="AS14" s="32">
        <f>'3.1 Emission data'!AS14</f>
        <v>890010</v>
      </c>
      <c r="AT14" s="32">
        <f>'3.1 Emission data'!AT14</f>
        <v>1566113</v>
      </c>
      <c r="AU14" s="32">
        <f>'3.1 Emission data'!AU14</f>
        <v>947860</v>
      </c>
      <c r="AV14" s="32">
        <f>'3.1 Emission data'!AV14</f>
        <v>403535</v>
      </c>
      <c r="AW14" s="32">
        <f>'3.1 Emission data'!AW14</f>
        <v>96532</v>
      </c>
      <c r="AX14" s="32">
        <f>'3.1 Emission data'!AX14</f>
        <v>383391</v>
      </c>
      <c r="AY14" s="32">
        <f>'3.1 Emission data'!AY14</f>
        <v>638582.53</v>
      </c>
      <c r="AZ14" s="32">
        <f>'3.1 Emission data'!AZ14</f>
        <v>370846</v>
      </c>
      <c r="BA14" s="32">
        <f>'3.1 Emission data'!BA14</f>
        <v>56727</v>
      </c>
      <c r="BB14" s="32">
        <f>'3.1 Emission data'!BB14</f>
        <v>822750</v>
      </c>
      <c r="BC14" s="32">
        <f>'3.1 Emission data'!BC14</f>
        <v>262728</v>
      </c>
      <c r="BD14" s="32">
        <f>'3.1 Emission data'!BD14</f>
        <v>685071</v>
      </c>
      <c r="BE14" s="32">
        <f>'3.1 Emission data'!BE14</f>
        <v>402983.06</v>
      </c>
      <c r="BF14" s="32">
        <f>'3.1 Emission data'!BF14</f>
        <v>84703</v>
      </c>
      <c r="BG14" s="32">
        <f>'3.1 Emission data'!BG14</f>
        <v>5872.79</v>
      </c>
      <c r="BH14" s="32">
        <f>'3.1 Emission data'!BH14</f>
        <v>67089.3</v>
      </c>
    </row>
    <row r="15" spans="1:73" s="180" customFormat="1" ht="15.5" thickTop="1" thickBot="1">
      <c r="A15" s="355"/>
      <c r="C15" s="324" t="s">
        <v>24</v>
      </c>
      <c r="D15" s="325"/>
      <c r="E15" s="603">
        <f>'3.1 Emission data'!E15</f>
        <v>274052</v>
      </c>
      <c r="F15" s="603">
        <f>'3.1 Emission data'!F15</f>
        <v>747757</v>
      </c>
      <c r="G15" s="603">
        <f>'3.1 Emission data'!G15</f>
        <v>1087937</v>
      </c>
      <c r="H15" s="603">
        <f>'3.1 Emission data'!H15</f>
        <v>379532</v>
      </c>
      <c r="I15" s="603">
        <f>'3.1 Emission data'!I15</f>
        <v>301249</v>
      </c>
      <c r="J15" s="603">
        <f>'3.1 Emission data'!J15</f>
        <v>241038</v>
      </c>
      <c r="K15" s="603">
        <f>'3.1 Emission data'!K15</f>
        <v>437366</v>
      </c>
      <c r="L15" s="603">
        <f>'3.1 Emission data'!L15</f>
        <v>162668</v>
      </c>
      <c r="M15" s="603">
        <f>'3.1 Emission data'!M15</f>
        <v>70993</v>
      </c>
      <c r="N15" s="603">
        <f>'3.1 Emission data'!N15</f>
        <v>19691</v>
      </c>
      <c r="O15" s="603">
        <f>'3.1 Emission data'!O15</f>
        <v>136558</v>
      </c>
      <c r="P15" s="603">
        <f>'3.1 Emission data'!P15</f>
        <v>161986.39000000001</v>
      </c>
      <c r="Q15" s="603">
        <f>'3.1 Emission data'!Q15</f>
        <v>94058</v>
      </c>
      <c r="R15" s="603">
        <f>'3.1 Emission data'!R15</f>
        <v>9667</v>
      </c>
      <c r="S15" s="603">
        <f>'3.1 Emission data'!S15</f>
        <v>117290</v>
      </c>
      <c r="T15" s="603">
        <f>'3.1 Emission data'!T15</f>
        <v>183688.72</v>
      </c>
      <c r="U15" s="603">
        <f>'3.1 Emission data'!U15</f>
        <v>40356.75</v>
      </c>
      <c r="V15" s="603">
        <f>'3.1 Emission data'!V15</f>
        <v>110979.28</v>
      </c>
      <c r="W15" s="603">
        <f>'3.1 Emission data'!W15</f>
        <v>13550</v>
      </c>
      <c r="X15" s="603">
        <f>'3.1 Emission data'!X15</f>
        <v>2727</v>
      </c>
      <c r="Y15" s="603">
        <f>'3.1 Emission data'!Y15</f>
        <v>2087.83</v>
      </c>
      <c r="Z15" s="605">
        <f>'3.1 Emission data'!Z15</f>
        <v>66398.98</v>
      </c>
      <c r="AA15" s="606">
        <f>'3.1 Emission data'!AA15</f>
        <v>63320</v>
      </c>
      <c r="AB15" s="603">
        <f>'3.1 Emission data'!AB15</f>
        <v>15173000</v>
      </c>
      <c r="AC15" s="603">
        <f>'3.1 Emission data'!AC15</f>
        <v>246312</v>
      </c>
      <c r="AD15" s="604">
        <f>'3.1 Emission data'!AD15</f>
        <v>8400975.8099999987</v>
      </c>
      <c r="AE15" s="603">
        <f>'3.1 Emission data'!AE15</f>
        <v>229600</v>
      </c>
      <c r="AF15" s="604">
        <f>'3.1 Emission data'!AF15</f>
        <v>372801</v>
      </c>
      <c r="AG15" s="603">
        <f>'3.1 Emission data'!AG15</f>
        <v>272215</v>
      </c>
      <c r="AH15" s="603">
        <f>'3.1 Emission data'!AH15</f>
        <v>653199</v>
      </c>
      <c r="AI15" s="603">
        <f>'3.1 Emission data'!AI15</f>
        <v>955000</v>
      </c>
      <c r="AJ15" s="603">
        <f>'3.1 Emission data'!AJ15</f>
        <v>1631644</v>
      </c>
      <c r="AK15" s="603">
        <f>'3.1 Emission data'!AK15</f>
        <v>2408882</v>
      </c>
      <c r="AL15" s="603">
        <f>'3.1 Emission data'!AL15</f>
        <v>1156553.9000000001</v>
      </c>
      <c r="AM15" s="603">
        <f>'3.1 Emission data'!AM15</f>
        <v>11027516</v>
      </c>
      <c r="AN15" s="603">
        <f>'3.1 Emission data'!AN15</f>
        <v>499926.97</v>
      </c>
      <c r="AO15" s="603">
        <f>'3.1 Emission data'!AO15</f>
        <v>1033302</v>
      </c>
      <c r="AP15" s="603">
        <f>'3.1 Emission data'!AP15</f>
        <v>207352</v>
      </c>
      <c r="AQ15" s="603">
        <f>'3.1 Emission data'!AQ15</f>
        <v>187910</v>
      </c>
      <c r="AR15" s="603">
        <f>'3.1 Emission data'!AR15</f>
        <v>346117</v>
      </c>
      <c r="AS15" s="603">
        <f>'3.1 Emission data'!AS15</f>
        <v>1149317</v>
      </c>
      <c r="AT15" s="603">
        <f>'3.1 Emission data'!AT15</f>
        <v>1669733</v>
      </c>
      <c r="AU15" s="603">
        <f>'3.1 Emission data'!AU15</f>
        <v>1102564</v>
      </c>
      <c r="AV15" s="603">
        <f>'3.1 Emission data'!AV15</f>
        <v>438417</v>
      </c>
      <c r="AW15" s="603">
        <f>'3.1 Emission data'!AW15</f>
        <v>101886</v>
      </c>
      <c r="AX15" s="603">
        <f>'3.1 Emission data'!AX15</f>
        <v>405770</v>
      </c>
      <c r="AY15" s="603">
        <f>'3.1 Emission data'!AY15</f>
        <v>677411.14</v>
      </c>
      <c r="AZ15" s="603">
        <f>'3.1 Emission data'!AZ15</f>
        <v>323829</v>
      </c>
      <c r="BA15" s="603">
        <f>'3.1 Emission data'!BA15</f>
        <v>177830</v>
      </c>
      <c r="BB15" s="603">
        <f>'3.1 Emission data'!BB15</f>
        <v>905182</v>
      </c>
      <c r="BC15" s="603">
        <f>'3.1 Emission data'!BC15</f>
        <v>282796</v>
      </c>
      <c r="BD15" s="603">
        <f>'3.1 Emission data'!BD15</f>
        <v>731422</v>
      </c>
      <c r="BE15" s="603">
        <f>'3.1 Emission data'!BE15</f>
        <v>430291.35</v>
      </c>
      <c r="BF15" s="603">
        <f>'3.1 Emission data'!BF15</f>
        <v>93752</v>
      </c>
      <c r="BG15" s="603">
        <f>'3.1 Emission data'!BG15</f>
        <v>6674.02</v>
      </c>
      <c r="BH15" s="603">
        <f>'3.1 Emission data'!BH15</f>
        <v>74535.600000000006</v>
      </c>
    </row>
    <row r="16" spans="1:73" s="180" customFormat="1" ht="15" thickTop="1">
      <c r="A16" s="355"/>
      <c r="C16" s="496" t="s">
        <v>13016</v>
      </c>
      <c r="D16" s="497"/>
      <c r="E16" s="857">
        <f>SUM(E17:E32)</f>
        <v>18075232.485239446</v>
      </c>
      <c r="F16" s="607">
        <f t="shared" ref="F16:K16" si="0">SUM(F17:F32)</f>
        <v>14279467</v>
      </c>
      <c r="G16" s="607">
        <f>SUM(G17:G32)</f>
        <v>6762386.35755591</v>
      </c>
      <c r="H16" s="607">
        <f t="shared" si="0"/>
        <v>1862565.0749385101</v>
      </c>
      <c r="I16" s="607">
        <f t="shared" si="0"/>
        <v>13352258</v>
      </c>
      <c r="J16" s="607">
        <f>SUM(J17:J32)</f>
        <v>1803377.2783654183</v>
      </c>
      <c r="K16" s="607">
        <f t="shared" si="0"/>
        <v>1214542.3269006526</v>
      </c>
      <c r="L16" s="607">
        <f t="shared" ref="L16:Z16" si="1">SUM(L17:L32)</f>
        <v>926306</v>
      </c>
      <c r="M16" s="607">
        <f>SUM(M17:M32)</f>
        <v>514043.76</v>
      </c>
      <c r="N16" s="607">
        <f>SUM(N17:N32)</f>
        <v>378122.72</v>
      </c>
      <c r="O16" s="607">
        <f t="shared" si="1"/>
        <v>347160.18</v>
      </c>
      <c r="P16" s="607">
        <f t="shared" si="1"/>
        <v>1065580.8298663844</v>
      </c>
      <c r="Q16" s="607">
        <f t="shared" si="1"/>
        <v>5228379</v>
      </c>
      <c r="R16" s="607">
        <f t="shared" si="1"/>
        <v>28459</v>
      </c>
      <c r="S16" s="607">
        <f t="shared" si="1"/>
        <v>380946</v>
      </c>
      <c r="T16" s="607">
        <f t="shared" si="1"/>
        <v>73754.416375707457</v>
      </c>
      <c r="U16" s="607">
        <f>SUM(U17:U32)</f>
        <v>42724.2</v>
      </c>
      <c r="V16" s="607">
        <f t="shared" si="1"/>
        <v>200225.33851104759</v>
      </c>
      <c r="W16" s="607">
        <f t="shared" si="1"/>
        <v>26222</v>
      </c>
      <c r="X16" s="607">
        <f t="shared" si="1"/>
        <v>246382</v>
      </c>
      <c r="Y16" s="607">
        <f>SUM(Y17:Y32)</f>
        <v>9576.9065593776686</v>
      </c>
      <c r="Z16" s="609">
        <f t="shared" si="1"/>
        <v>296406.83969543147</v>
      </c>
      <c r="AA16" s="610">
        <f t="shared" ref="AA16:BH16" si="2">SUM(AA17:AA32)</f>
        <v>25070500</v>
      </c>
      <c r="AB16" s="607">
        <f t="shared" si="2"/>
        <v>70772859.999580264</v>
      </c>
      <c r="AC16" s="607">
        <f t="shared" si="2"/>
        <v>45690328.283805139</v>
      </c>
      <c r="AD16" s="608">
        <f t="shared" si="2"/>
        <v>0</v>
      </c>
      <c r="AE16" s="607">
        <f t="shared" si="2"/>
        <v>47604299.486801222</v>
      </c>
      <c r="AF16" s="608">
        <f t="shared" si="2"/>
        <v>32287252.935893115</v>
      </c>
      <c r="AG16" s="607">
        <f t="shared" si="2"/>
        <v>10019299</v>
      </c>
      <c r="AH16" s="607">
        <f t="shared" si="2"/>
        <v>31045.456087084411</v>
      </c>
      <c r="AI16" s="607">
        <f t="shared" si="2"/>
        <v>6315946.7543269964</v>
      </c>
      <c r="AJ16" s="607">
        <f t="shared" si="2"/>
        <v>4458731.3939338988</v>
      </c>
      <c r="AK16" s="607">
        <f t="shared" si="2"/>
        <v>0</v>
      </c>
      <c r="AL16" s="607">
        <f t="shared" si="2"/>
        <v>44236.684251369741</v>
      </c>
      <c r="AM16" s="607">
        <f t="shared" si="2"/>
        <v>3447491.8255652166</v>
      </c>
      <c r="AN16" s="607">
        <f t="shared" si="2"/>
        <v>44758338.035236672</v>
      </c>
      <c r="AO16" s="607">
        <f t="shared" si="2"/>
        <v>4766246.9692578726</v>
      </c>
      <c r="AP16" s="607">
        <f t="shared" si="2"/>
        <v>24031291.223984871</v>
      </c>
      <c r="AQ16" s="607">
        <f t="shared" si="2"/>
        <v>32171000</v>
      </c>
      <c r="AR16" s="607">
        <f t="shared" si="2"/>
        <v>0</v>
      </c>
      <c r="AS16" s="607">
        <f t="shared" si="2"/>
        <v>16796177.126681894</v>
      </c>
      <c r="AT16" s="607">
        <f t="shared" si="2"/>
        <v>22214783.186046511</v>
      </c>
      <c r="AU16" s="607">
        <f t="shared" si="2"/>
        <v>11326285.04400837</v>
      </c>
      <c r="AV16" s="607">
        <f t="shared" si="2"/>
        <v>9982610.3734415192</v>
      </c>
      <c r="AW16" s="607">
        <f t="shared" si="2"/>
        <v>1045268.9249361977</v>
      </c>
      <c r="AX16" s="607">
        <f t="shared" si="2"/>
        <v>0</v>
      </c>
      <c r="AY16" s="607">
        <f t="shared" si="2"/>
        <v>0</v>
      </c>
      <c r="AZ16" s="607">
        <f t="shared" si="2"/>
        <v>3400235.8207682269</v>
      </c>
      <c r="BA16" s="607">
        <f t="shared" si="2"/>
        <v>13467612.042488724</v>
      </c>
      <c r="BB16" s="607">
        <f t="shared" si="2"/>
        <v>284363</v>
      </c>
      <c r="BC16" s="607">
        <f t="shared" si="2"/>
        <v>9515191.4821848422</v>
      </c>
      <c r="BD16" s="607">
        <f t="shared" si="2"/>
        <v>60968</v>
      </c>
      <c r="BE16" s="607">
        <f t="shared" si="2"/>
        <v>212311.49354377383</v>
      </c>
      <c r="BF16" s="607">
        <f t="shared" si="2"/>
        <v>492539</v>
      </c>
      <c r="BG16" s="607">
        <f t="shared" si="2"/>
        <v>1513784.8129836903</v>
      </c>
      <c r="BH16" s="607">
        <f t="shared" si="2"/>
        <v>56519.4</v>
      </c>
      <c r="BU16" s="26"/>
    </row>
    <row r="17" spans="1:61" ht="17" customHeight="1">
      <c r="C17" s="879" t="s">
        <v>20</v>
      </c>
      <c r="D17" s="841" t="s">
        <v>4</v>
      </c>
      <c r="E17" s="853">
        <f>'3.1 Emission data'!E18</f>
        <v>11000000</v>
      </c>
      <c r="F17" s="853">
        <f>'3.1 Emission data'!F18</f>
        <v>7566397.8833312336</v>
      </c>
      <c r="G17" s="854">
        <f>('3.2 Emission predictors'!G31*'2.4 Carbon intensities'!$J$8)/POWER(10,6)</f>
        <v>2465947.61453006</v>
      </c>
      <c r="H17" s="853">
        <f>'3.1 Emission data'!H18</f>
        <v>1355224</v>
      </c>
      <c r="I17" s="853">
        <f>'3.1 Emission data'!I18</f>
        <v>713864</v>
      </c>
      <c r="J17" s="854">
        <f>('3.2 Emission predictors'!J31*'2.4 Carbon intensities'!$J$8)/POWER(10,6)</f>
        <v>1308449.2783654183</v>
      </c>
      <c r="K17" s="854">
        <f>('3.2 Emission predictors'!K31*'2.4 Carbon intensities'!$J$8)/POWER(10,6)</f>
        <v>559449.89239749394</v>
      </c>
      <c r="L17" s="853">
        <f>'3.1 Emission data'!L18</f>
        <v>406579</v>
      </c>
      <c r="M17" s="853">
        <f>'3.1 Emission data'!M18</f>
        <v>359426.45488221699</v>
      </c>
      <c r="N17" s="853">
        <f>'3.1 Emission data'!N18</f>
        <v>204427</v>
      </c>
      <c r="O17" s="853" t="str">
        <f>'3.1 Emission data'!O18</f>
        <v>relevant, not calculated</v>
      </c>
      <c r="P17" s="854">
        <f>('3.2 Emission predictors'!P31*'2.4 Carbon intensities'!$J$8)/POWER(10,6)</f>
        <v>501692.67986638437</v>
      </c>
      <c r="Q17" s="853">
        <f>'3.1 Emission data'!Q18</f>
        <v>3282922.9178505349</v>
      </c>
      <c r="R17" s="853">
        <f>'3.1 Emission data'!R18</f>
        <v>3480</v>
      </c>
      <c r="S17" s="853">
        <f>'3.1 Emission data'!S18</f>
        <v>66330.685001006001</v>
      </c>
      <c r="T17" s="853" t="str">
        <f>'3.1 Emission data'!T18</f>
        <v>Relevant, not calculated</v>
      </c>
      <c r="U17" s="853" t="str">
        <f>'3.1 Emission data'!U18</f>
        <v>Relevant, not calculated</v>
      </c>
      <c r="V17" s="855">
        <f>('3.2 Emission predictors'!V31*'2.4 Carbon intensities'!$J$8)/POWER(10,6)</f>
        <v>147994.98236937192</v>
      </c>
      <c r="W17" s="853" t="str">
        <f>'3.1 Emission data'!W18</f>
        <v>Relevant, not calculated</v>
      </c>
      <c r="X17" s="853">
        <f>'3.1 Emission data'!X18</f>
        <v>104637</v>
      </c>
      <c r="Y17" s="853" t="str">
        <f>'3.1 Emission data'!Y18</f>
        <v>relevant, not calculated</v>
      </c>
      <c r="Z17" s="853">
        <f>'3.1 Emission data'!Z18</f>
        <v>84470.44</v>
      </c>
      <c r="AA17" s="853">
        <f>'3.1 Emission data'!AA18</f>
        <v>18500000</v>
      </c>
      <c r="AB17" s="855">
        <f>('3.2 Emission predictors'!AB$31*'2.4 Carbon intensities'!$J29)/POWER(10,6)</f>
        <v>33775286.290610321</v>
      </c>
      <c r="AC17" s="855">
        <f>('3.2 Emission predictors'!AC$31*'2.4 Carbon intensities'!$J29)/POWER(10,6)</f>
        <v>7324452.2838051412</v>
      </c>
      <c r="AD17" s="856" t="str">
        <f>'3.1 Emission data'!AD18</f>
        <v>relevant, not calculated</v>
      </c>
      <c r="AE17" s="853">
        <f>'3.1 Emission data'!AE18</f>
        <v>18600000</v>
      </c>
      <c r="AF17" s="854">
        <f>('3.2 Emission predictors'!AF31*'2.4 Carbon intensities'!$J$29)/POWER(10,6)</f>
        <v>18252240.842898648</v>
      </c>
      <c r="AG17" s="853">
        <f>'3.1 Emission data'!AG18</f>
        <v>2272300</v>
      </c>
      <c r="AH17" s="853" t="str">
        <f>'3.1 Emission data'!AH18</f>
        <v>relevant, not calculated</v>
      </c>
      <c r="AI17" s="853">
        <f>'3.1 Emission data'!AI18</f>
        <v>1840000</v>
      </c>
      <c r="AJ17" s="853">
        <f>'3.1 Emission data'!AJ18</f>
        <v>3379889</v>
      </c>
      <c r="AK17" s="853" t="str">
        <f>'3.1 Emission data'!AK18</f>
        <v>relevant, not calculated</v>
      </c>
      <c r="AL17" s="856" t="str">
        <f>'3.1 Emission data'!AL18</f>
        <v>Relevant, not calculated</v>
      </c>
      <c r="AM17" s="855">
        <f>('3.2 Emission predictors'!AM31*'2.4 Carbon intensities'!$J$29)/POWER(10,6)</f>
        <v>2706893.9682508758</v>
      </c>
      <c r="AN17" s="855">
        <f>('3.2 Emission predictors'!AN31*'2.4 Carbon intensities'!$J$29)/POWER(10,6)</f>
        <v>5365938.0352366734</v>
      </c>
      <c r="AO17" s="853">
        <f>'3.1 Emission data'!AO18</f>
        <v>3645685</v>
      </c>
      <c r="AP17" s="855">
        <f>('3.2 Emission predictors'!AP31*'2.4 Carbon intensities'!$J$29)/POWER(10,6)</f>
        <v>10021171.223984871</v>
      </c>
      <c r="AQ17" s="853" t="str">
        <f>'3.1 Emission data'!AQ18</f>
        <v>relevant, not calculated</v>
      </c>
      <c r="AR17" s="856" t="str">
        <f>'3.1 Emission data'!AR18</f>
        <v>Relevant, not calculated</v>
      </c>
      <c r="AS17" s="853">
        <f>'3.1 Emission data'!AS18</f>
        <v>1200000</v>
      </c>
      <c r="AT17" s="853">
        <f>'3.1 Emission data'!AT18</f>
        <v>7964779</v>
      </c>
      <c r="AU17" s="855">
        <f>('3.2 Emission predictors'!AU31*'2.4 Carbon intensities'!$J$29)/POWER(10,6)</f>
        <v>1380235.6357521408</v>
      </c>
      <c r="AV17" s="855">
        <f>('3.2 Emission predictors'!AV31*'2.4 Carbon intensities'!$J$29)/POWER(10,6)</f>
        <v>5122610.3734415192</v>
      </c>
      <c r="AW17" s="855">
        <f>('3.2 Emission predictors'!AW31*'2.4 Carbon intensities'!$J$29)/POWER(10,6)</f>
        <v>997509.9249361977</v>
      </c>
      <c r="AX17" s="853" t="str">
        <f>'3.1 Emission data'!AX18</f>
        <v>relevant, not calculated</v>
      </c>
      <c r="AY17" s="853" t="str">
        <f>'3.1 Emission data'!AY18</f>
        <v>relevant, not calculated</v>
      </c>
      <c r="AZ17" s="855">
        <f>('3.2 Emission predictors'!AZ31*'2.4 Carbon intensities'!$J$29)/POWER(10,6)</f>
        <v>1432998.8806338066</v>
      </c>
      <c r="BA17" s="853">
        <f>'3.1 Emission data'!BA18</f>
        <v>2275908</v>
      </c>
      <c r="BB17" s="853" t="str">
        <f>'3.1 Emission data'!BB18</f>
        <v>relevant, not calculated</v>
      </c>
      <c r="BC17" s="853">
        <f>'3.1 Emission data'!BC18</f>
        <v>8351229</v>
      </c>
      <c r="BD17" s="853" t="str">
        <f>'3.1 Emission data'!BD18</f>
        <v>relevant, not calculated</v>
      </c>
      <c r="BE17" s="853" t="str">
        <f>'3.1 Emission data'!BE18</f>
        <v>Relevant, not calculated</v>
      </c>
      <c r="BF17" s="853">
        <f>'3.1 Emission data'!BF18</f>
        <v>83100</v>
      </c>
      <c r="BG17" s="853">
        <f>'3.1 Emission data'!BG18</f>
        <v>106760</v>
      </c>
      <c r="BH17" s="853" t="str">
        <f>'3.1 Emission data'!BH18</f>
        <v>relevant, not calculated</v>
      </c>
      <c r="BI17" s="40"/>
    </row>
    <row r="18" spans="1:61">
      <c r="C18" s="879"/>
      <c r="D18" s="499" t="s">
        <v>5</v>
      </c>
      <c r="E18" s="845">
        <f>'3.1 Emission data'!E19</f>
        <v>500000</v>
      </c>
      <c r="F18" s="845">
        <f>'3.1 Emission data'!F19</f>
        <v>2422000</v>
      </c>
      <c r="G18" s="845" t="s">
        <v>25</v>
      </c>
      <c r="H18" s="845">
        <f>'3.1 Emission data'!H19</f>
        <v>136405</v>
      </c>
      <c r="I18" s="845">
        <f>'3.1 Emission data'!I19</f>
        <v>403231</v>
      </c>
      <c r="J18" s="845" t="str">
        <f>'3.1 Emission data'!J19</f>
        <v>relevant, not calculated</v>
      </c>
      <c r="K18" s="845">
        <f>'3.1 Emission data'!K19</f>
        <v>71691</v>
      </c>
      <c r="L18" s="845">
        <f>'3.1 Emission data'!L19</f>
        <v>145178</v>
      </c>
      <c r="M18" s="845">
        <f>'3.1 Emission data'!M19</f>
        <v>86240.4066584783</v>
      </c>
      <c r="N18" s="845">
        <f>'3.1 Emission data'!N19</f>
        <v>49050</v>
      </c>
      <c r="O18" s="845">
        <f>'3.1 Emission data'!O19</f>
        <v>187469</v>
      </c>
      <c r="P18" s="845" t="str">
        <f>'3.1 Emission data'!P19</f>
        <v>relevant, not calculated</v>
      </c>
      <c r="Q18" s="845">
        <f>'3.1 Emission data'!Q19</f>
        <v>787701.08214946534</v>
      </c>
      <c r="R18" s="845" t="str">
        <f>'3.1 Emission data'!R19</f>
        <v>relevant, not calculated</v>
      </c>
      <c r="S18" s="845">
        <f>'3.1 Emission data'!S19</f>
        <v>15915.314998993992</v>
      </c>
      <c r="T18" s="845" t="str">
        <f>'3.1 Emission data'!T19</f>
        <v>Relevant, not calculated</v>
      </c>
      <c r="U18" s="845" t="str">
        <f>'3.1 Emission data'!U19</f>
        <v>Relevant, not calculated</v>
      </c>
      <c r="V18" s="845">
        <f>'3.1 Emission data'!V19</f>
        <v>0</v>
      </c>
      <c r="W18" s="845" t="str">
        <f>'3.1 Emission data'!W19</f>
        <v>Relevant, not calculated</v>
      </c>
      <c r="X18" s="845">
        <f>'3.1 Emission data'!X19</f>
        <v>23213</v>
      </c>
      <c r="Y18" s="845" t="str">
        <f>'3.1 Emission data'!Y19</f>
        <v>relevant, not calculated</v>
      </c>
      <c r="Z18" s="845">
        <f>'3.1 Emission data'!Z19</f>
        <v>12802.77</v>
      </c>
      <c r="AA18" s="845" t="str">
        <f>'3.1 Emission data'!AA19</f>
        <v>relevant, not calculated</v>
      </c>
      <c r="AB18" s="847">
        <f>('3.2 Emission predictors'!AB14*'2.4 Carbon intensities'!$J30)/POWER(10,6)</f>
        <v>6297169.8113207547</v>
      </c>
      <c r="AC18" s="845">
        <f>'3.1 Emission data'!AC19</f>
        <v>40020</v>
      </c>
      <c r="AD18" s="848" t="str">
        <f>'3.1 Emission data'!AD19</f>
        <v>relevant, not calculated</v>
      </c>
      <c r="AE18" s="845">
        <f>'3.1 Emission data'!AE19</f>
        <v>200000</v>
      </c>
      <c r="AF18" s="848" t="str">
        <f>'3.1 Emission data'!AF19</f>
        <v>relevant, not calculated</v>
      </c>
      <c r="AG18" s="845">
        <f>'3.1 Emission data'!AG19</f>
        <v>90083</v>
      </c>
      <c r="AH18" s="845" t="str">
        <f>'3.1 Emission data'!AH19</f>
        <v>relevant, not calculated</v>
      </c>
      <c r="AI18" s="845">
        <f>'3.1 Emission data'!AI19</f>
        <v>6200</v>
      </c>
      <c r="AJ18" s="845">
        <f>'3.1 Emission data'!AJ19</f>
        <v>712289</v>
      </c>
      <c r="AK18" s="845" t="str">
        <f>'3.1 Emission data'!AK19</f>
        <v>relevant, not calculated</v>
      </c>
      <c r="AL18" s="848" t="str">
        <f>'3.1 Emission data'!AL19</f>
        <v>Relevant, not calculated</v>
      </c>
      <c r="AM18" s="845" t="str">
        <f>'3.1 Emission data'!AM19</f>
        <v>relevant, not calculated</v>
      </c>
      <c r="AN18" s="845">
        <f>'3.1 Emission data'!AN19</f>
        <v>398200</v>
      </c>
      <c r="AO18" s="845">
        <f>'3.1 Emission data'!AO19</f>
        <v>211678</v>
      </c>
      <c r="AP18" s="845">
        <f>'3.1 Emission data'!AP19</f>
        <v>127500</v>
      </c>
      <c r="AQ18" s="845" t="str">
        <f>'3.1 Emission data'!AQ19</f>
        <v>relevant, not calculated</v>
      </c>
      <c r="AR18" s="848" t="str">
        <f>'3.1 Emission data'!AR19</f>
        <v>Relevant, not calculated</v>
      </c>
      <c r="AS18" s="845">
        <f>'3.1 Emission data'!AS19</f>
        <v>200000</v>
      </c>
      <c r="AT18" s="845">
        <f>'3.1 Emission data'!AT19</f>
        <v>626937</v>
      </c>
      <c r="AU18" s="845" t="str">
        <f>'3.1 Emission data'!AU19</f>
        <v>Relevant, not calculated</v>
      </c>
      <c r="AV18" s="845">
        <f>'3.1 Emission data'!AV19</f>
        <v>335000</v>
      </c>
      <c r="AW18" s="845" t="str">
        <f>'3.1 Emission data'!AW19</f>
        <v>relevant, not calculated</v>
      </c>
      <c r="AX18" s="845" t="str">
        <f>'3.1 Emission data'!AX19</f>
        <v>relevant, not calculated</v>
      </c>
      <c r="AY18" s="845" t="str">
        <f>'3.1 Emission data'!AY19</f>
        <v>relevant, not calculated</v>
      </c>
      <c r="AZ18" s="845" t="str">
        <f>'3.1 Emission data'!AZ19</f>
        <v>Relevant, not calculated</v>
      </c>
      <c r="BA18" s="845">
        <f>'3.1 Emission data'!BA19</f>
        <v>129349</v>
      </c>
      <c r="BB18" s="845" t="str">
        <f>'3.1 Emission data'!BB19</f>
        <v>relevant, not calculated</v>
      </c>
      <c r="BC18" s="845">
        <f>'3.1 Emission data'!BC19</f>
        <v>6.8</v>
      </c>
      <c r="BD18" s="845" t="str">
        <f>'3.1 Emission data'!BD19</f>
        <v>relevant, not calculated</v>
      </c>
      <c r="BE18" s="845" t="str">
        <f>'3.1 Emission data'!BE19</f>
        <v>Relevant, not calculated</v>
      </c>
      <c r="BF18" s="845">
        <f>'3.1 Emission data'!BF19</f>
        <v>199918</v>
      </c>
      <c r="BG18" s="845">
        <f>'3.1 Emission data'!BG19</f>
        <v>3038</v>
      </c>
      <c r="BH18" s="845" t="str">
        <f>'3.1 Emission data'!BH19</f>
        <v>relevant, not calculated</v>
      </c>
      <c r="BI18" s="40"/>
    </row>
    <row r="19" spans="1:61" ht="19" customHeight="1">
      <c r="C19" s="879"/>
      <c r="D19" s="412" t="s">
        <v>12695</v>
      </c>
      <c r="E19" s="845">
        <f>'3.1 Emission data'!E20</f>
        <v>550000</v>
      </c>
      <c r="F19" s="848" t="str">
        <f>'3.1 Emission data'!F20</f>
        <v>relevant, not calculated</v>
      </c>
      <c r="G19" s="846">
        <f>('3.2 Emission predictors'!G34*'2.4 Carbon intensities'!$J$10)</f>
        <v>530262.78701908165</v>
      </c>
      <c r="H19" s="845">
        <f>'3.1 Emission data'!H20</f>
        <v>21747</v>
      </c>
      <c r="I19" s="845">
        <f>'3.1 Emission data'!I20</f>
        <v>79712</v>
      </c>
      <c r="J19" s="845">
        <f>'3.1 Emission data'!J20</f>
        <v>0</v>
      </c>
      <c r="K19" s="845">
        <f>'3.1 Emission data'!K20</f>
        <v>171198</v>
      </c>
      <c r="L19" s="845">
        <f>'3.1 Emission data'!L20</f>
        <v>67890</v>
      </c>
      <c r="M19" s="845">
        <f>'3.1 Emission data'!M20</f>
        <v>14804.55</v>
      </c>
      <c r="N19" s="845">
        <f>'3.1 Emission data'!N20</f>
        <v>18841</v>
      </c>
      <c r="O19" s="845">
        <f>'3.1 Emission data'!O20</f>
        <v>21928</v>
      </c>
      <c r="P19" s="845">
        <f>'3.1 Emission data'!P20</f>
        <v>22373.55</v>
      </c>
      <c r="Q19" s="845">
        <f>'3.1 Emission data'!Q20</f>
        <v>91073</v>
      </c>
      <c r="R19" s="845">
        <f>'3.1 Emission data'!R20</f>
        <v>0</v>
      </c>
      <c r="S19" s="845">
        <f>'3.1 Emission data'!S20</f>
        <v>76659</v>
      </c>
      <c r="T19" s="845" t="str">
        <f>'3.1 Emission data'!T20</f>
        <v>Relevant, not calculated</v>
      </c>
      <c r="U19" s="845">
        <f>'3.1 Emission data'!U20</f>
        <v>3208.9</v>
      </c>
      <c r="V19" s="845">
        <f>'3.1 Emission data'!V20</f>
        <v>0</v>
      </c>
      <c r="W19" s="845" t="str">
        <f>'3.1 Emission data'!W20</f>
        <v>Relevant, not calculated</v>
      </c>
      <c r="X19" s="845">
        <f>'3.1 Emission data'!X20</f>
        <v>3849</v>
      </c>
      <c r="Y19" s="845" t="str">
        <f>'3.1 Emission data'!Y20</f>
        <v>relevant, not calculated</v>
      </c>
      <c r="Z19" s="845">
        <f>'3.1 Emission data'!Z20</f>
        <v>5716.32</v>
      </c>
      <c r="AA19" s="845" t="str">
        <f>'3.1 Emission data'!AA20</f>
        <v>relevant, not calculated</v>
      </c>
      <c r="AB19" s="845">
        <f>'3.1 Emission data'!AB20</f>
        <v>670000</v>
      </c>
      <c r="AC19" s="845">
        <f>'3.1 Emission data'!AC20</f>
        <v>40002</v>
      </c>
      <c r="AD19" s="848" t="str">
        <f>'3.1 Emission data'!AD20</f>
        <v>relevant, not calculated</v>
      </c>
      <c r="AE19" s="845">
        <f>'3.1 Emission data'!AE20</f>
        <v>100000</v>
      </c>
      <c r="AF19" s="848">
        <f>'3.1 Emission data'!AF20</f>
        <v>140026</v>
      </c>
      <c r="AG19" s="845">
        <f>'3.1 Emission data'!AG20</f>
        <v>93746</v>
      </c>
      <c r="AH19" s="845" t="str">
        <f>'3.1 Emission data'!AH20</f>
        <v>relevant, not calculated</v>
      </c>
      <c r="AI19" s="845">
        <f>'3.1 Emission data'!AI20</f>
        <v>71100</v>
      </c>
      <c r="AJ19" s="845">
        <f>'3.1 Emission data'!AJ20</f>
        <v>95300</v>
      </c>
      <c r="AK19" s="845" t="str">
        <f>'3.1 Emission data'!AK20</f>
        <v>relevant, not calculated</v>
      </c>
      <c r="AL19" s="848" t="str">
        <f>'3.1 Emission data'!AL20</f>
        <v>Relevant, not calculated</v>
      </c>
      <c r="AM19" s="847">
        <f>('3.2 Emission predictors'!AM34*'2.4 Carbon intensities'!$J$31)</f>
        <v>640824.65238382679</v>
      </c>
      <c r="AN19" s="845" t="str">
        <f>'3.1 Emission data'!AN20</f>
        <v>relevant, not calculated</v>
      </c>
      <c r="AO19" s="845">
        <f>'3.1 Emission data'!AO20</f>
        <v>161453</v>
      </c>
      <c r="AP19" s="845">
        <f>'3.1 Emission data'!AP20</f>
        <v>12100</v>
      </c>
      <c r="AQ19" s="845" t="str">
        <f>'3.1 Emission data'!AQ20</f>
        <v>relevant, not calculated</v>
      </c>
      <c r="AR19" s="848" t="str">
        <f>'3.1 Emission data'!AR20</f>
        <v>Relevant, not calculated</v>
      </c>
      <c r="AS19" s="845">
        <f>'3.1 Emission data'!AS20</f>
        <v>190000</v>
      </c>
      <c r="AT19" s="845">
        <f>'3.1 Emission data'!AT20</f>
        <v>701930</v>
      </c>
      <c r="AU19" s="845">
        <f>'3.1 Emission data'!AU20</f>
        <v>788494</v>
      </c>
      <c r="AV19" s="845">
        <f>'3.1 Emission data'!AV20</f>
        <v>159000</v>
      </c>
      <c r="AW19" s="845" t="str">
        <f>'3.1 Emission data'!AW20</f>
        <v>relevant, not calculated</v>
      </c>
      <c r="AX19" s="845" t="str">
        <f>'3.1 Emission data'!AX20</f>
        <v>relevant, not calculated</v>
      </c>
      <c r="AY19" s="845" t="str">
        <f>'3.1 Emission data'!AY20</f>
        <v>relevant, not calculated</v>
      </c>
      <c r="AZ19" s="849">
        <f>'3.1 Emission data'!AZ20</f>
        <v>93527.35</v>
      </c>
      <c r="BA19" s="845">
        <f>'3.1 Emission data'!BA20</f>
        <v>210409</v>
      </c>
      <c r="BB19" s="845">
        <f>'3.1 Emission data'!BB20</f>
        <v>221825</v>
      </c>
      <c r="BC19" s="845" t="str">
        <f>'3.1 Emission data'!BC20</f>
        <v>Relevant, not calculated</v>
      </c>
      <c r="BD19" s="845" t="str">
        <f>'3.1 Emission data'!BD20</f>
        <v>relevant, not calculated</v>
      </c>
      <c r="BE19" s="845">
        <f>'3.1 Emission data'!BE20</f>
        <v>0</v>
      </c>
      <c r="BF19" s="845">
        <f>'3.1 Emission data'!BF20</f>
        <v>5029</v>
      </c>
      <c r="BG19" s="845" t="str">
        <f>'3.1 Emission data'!BG20</f>
        <v>relevant, not calculated</v>
      </c>
      <c r="BH19" s="845" t="str">
        <f>'3.1 Emission data'!BH20</f>
        <v>relevant, not calculated</v>
      </c>
      <c r="BI19" s="40"/>
    </row>
    <row r="20" spans="1:61">
      <c r="C20" s="879"/>
      <c r="D20" s="499" t="s">
        <v>6</v>
      </c>
      <c r="E20" s="845">
        <f>'3.1 Emission data'!E21</f>
        <v>100000</v>
      </c>
      <c r="F20" s="845">
        <f>'3.1 Emission data'!F21</f>
        <v>237500</v>
      </c>
      <c r="G20" s="845" t="s">
        <v>25</v>
      </c>
      <c r="H20" s="845">
        <f>'3.1 Emission data'!H21</f>
        <v>9468</v>
      </c>
      <c r="I20" s="845">
        <f>'3.1 Emission data'!I21</f>
        <v>0</v>
      </c>
      <c r="J20" s="845">
        <f>'3.1 Emission data'!J21</f>
        <v>0</v>
      </c>
      <c r="K20" s="845">
        <f>'3.1 Emission data'!K21</f>
        <v>3350</v>
      </c>
      <c r="L20" s="845">
        <f>'3.1 Emission data'!L21</f>
        <v>4032</v>
      </c>
      <c r="M20" s="845">
        <f>'3.1 Emission data'!M21</f>
        <v>0</v>
      </c>
      <c r="N20" s="845">
        <f>'3.1 Emission data'!N21</f>
        <v>3408</v>
      </c>
      <c r="O20" s="845">
        <f>'3.1 Emission data'!O21</f>
        <v>0</v>
      </c>
      <c r="P20" s="845" t="str">
        <f>'3.1 Emission data'!P21</f>
        <v>relevant, not calculated</v>
      </c>
      <c r="Q20" s="845">
        <f>'3.1 Emission data'!Q21</f>
        <v>18356</v>
      </c>
      <c r="R20" s="845">
        <f>'3.1 Emission data'!R21</f>
        <v>0</v>
      </c>
      <c r="S20" s="845">
        <f>'3.1 Emission data'!S21</f>
        <v>0</v>
      </c>
      <c r="T20" s="845">
        <f>'3.1 Emission data'!T21</f>
        <v>0</v>
      </c>
      <c r="U20" s="845">
        <f>'3.1 Emission data'!U21</f>
        <v>523.77</v>
      </c>
      <c r="V20" s="845">
        <f>'3.1 Emission data'!V21</f>
        <v>0</v>
      </c>
      <c r="W20" s="845" t="str">
        <f>'3.1 Emission data'!W21</f>
        <v>Relevant, not calculated</v>
      </c>
      <c r="X20" s="845">
        <f>'3.1 Emission data'!X21</f>
        <v>7942</v>
      </c>
      <c r="Y20" s="845" t="str">
        <f>'3.1 Emission data'!Y21</f>
        <v>relevant, not calculated</v>
      </c>
      <c r="Z20" s="845" t="str">
        <f>'3.1 Emission data'!Z21</f>
        <v>relevant, not calculated</v>
      </c>
      <c r="AA20" s="845">
        <f>'3.1 Emission data'!AA21</f>
        <v>400000</v>
      </c>
      <c r="AB20" s="845">
        <f>'3.1 Emission data'!AB21</f>
        <v>11000</v>
      </c>
      <c r="AC20" s="845">
        <f>'3.1 Emission data'!AC21</f>
        <v>36598</v>
      </c>
      <c r="AD20" s="848" t="str">
        <f>'3.1 Emission data'!AD21</f>
        <v>relevant, not calculated</v>
      </c>
      <c r="AE20" s="845">
        <f>'3.1 Emission data'!AE21</f>
        <v>900000</v>
      </c>
      <c r="AF20" s="848" t="str">
        <f>'3.1 Emission data'!AF21</f>
        <v>Relevant, not calculated</v>
      </c>
      <c r="AG20" s="845">
        <f>'3.1 Emission data'!AG21</f>
        <v>318186</v>
      </c>
      <c r="AH20" s="845" t="str">
        <f>'3.1 Emission data'!AH21</f>
        <v>relevant, not calculated</v>
      </c>
      <c r="AI20" s="847">
        <f>('3.2 Emission predictors'!AI$31*'2.4 Carbon intensities'!$J32)/POWER(10,6)</f>
        <v>278246.75432699634</v>
      </c>
      <c r="AJ20" s="845">
        <f>'3.1 Emission data'!AJ21</f>
        <v>162682</v>
      </c>
      <c r="AK20" s="845" t="str">
        <f>'3.1 Emission data'!AK21</f>
        <v>relevant, not calculated</v>
      </c>
      <c r="AL20" s="848" t="str">
        <f>'3.1 Emission data'!AL21</f>
        <v>Relevant, not calculated</v>
      </c>
      <c r="AM20" s="845" t="str">
        <f>'3.1 Emission data'!AM21</f>
        <v>relevant, not calculated</v>
      </c>
      <c r="AN20" s="845">
        <f>'3.1 Emission data'!AN21</f>
        <v>384300</v>
      </c>
      <c r="AO20" s="845">
        <f>'3.1 Emission data'!AO21</f>
        <v>45927</v>
      </c>
      <c r="AP20" s="845">
        <f>'3.1 Emission data'!AP21</f>
        <v>633000</v>
      </c>
      <c r="AQ20" s="845" t="str">
        <f>'3.1 Emission data'!AQ21</f>
        <v>relevant, not calculated</v>
      </c>
      <c r="AR20" s="848" t="str">
        <f>'3.1 Emission data'!AR21</f>
        <v>Relevant, not calculated</v>
      </c>
      <c r="AS20" s="845">
        <f>'3.1 Emission data'!AS21</f>
        <v>90000</v>
      </c>
      <c r="AT20" s="845">
        <f>'3.1 Emission data'!AT21</f>
        <v>277621</v>
      </c>
      <c r="AU20" s="847">
        <f>('3.2 Emission predictors'!AU$31*'2.4 Carbon intensities'!$J32)/POWER(10,6)</f>
        <v>55427.544022622824</v>
      </c>
      <c r="AV20" s="845">
        <f>'3.1 Emission data'!AV21</f>
        <v>80000</v>
      </c>
      <c r="AW20" s="845" t="str">
        <f>'3.1 Emission data'!AW21</f>
        <v>relevant, not calculated</v>
      </c>
      <c r="AX20" s="845" t="str">
        <f>'3.1 Emission data'!AX21</f>
        <v>relevant, not calculated</v>
      </c>
      <c r="AY20" s="845" t="str">
        <f>'3.1 Emission data'!AY21</f>
        <v>relevant, not calculated</v>
      </c>
      <c r="AZ20" s="847">
        <f>('3.2 Emission predictors'!AZ$31*'2.4 Carbon intensities'!$J32)/POWER(10,6)</f>
        <v>57546.411991758599</v>
      </c>
      <c r="BA20" s="847">
        <f>('3.2 Emission predictors'!BA$31*'2.4 Carbon intensities'!$J32)/POWER(10,6)</f>
        <v>58167.368198829339</v>
      </c>
      <c r="BB20" s="845" t="str">
        <f>'3.1 Emission data'!BB21</f>
        <v>relevant, not calculated</v>
      </c>
      <c r="BC20" s="845">
        <f>'3.1 Emission data'!BC21</f>
        <v>96.7</v>
      </c>
      <c r="BD20" s="845" t="str">
        <f>'3.1 Emission data'!BD21</f>
        <v>relevant, not calculated</v>
      </c>
      <c r="BE20" s="845">
        <f>'3.1 Emission data'!BE21</f>
        <v>2877.56</v>
      </c>
      <c r="BF20" s="845">
        <f>'3.1 Emission data'!BF21</f>
        <v>52486</v>
      </c>
      <c r="BG20" s="845">
        <f>'3.1 Emission data'!BG21</f>
        <v>38784</v>
      </c>
      <c r="BH20" s="845">
        <f>'3.1 Emission data'!BH21</f>
        <v>20665</v>
      </c>
      <c r="BI20" s="40"/>
    </row>
    <row r="21" spans="1:61">
      <c r="C21" s="879"/>
      <c r="D21" s="499" t="s">
        <v>7</v>
      </c>
      <c r="E21" s="845">
        <f>'3.1 Emission data'!E22</f>
        <v>600</v>
      </c>
      <c r="F21" s="845" t="str">
        <f>'3.1 Emission data'!F22</f>
        <v>relevant, not calculated</v>
      </c>
      <c r="G21" s="845" t="s">
        <v>25</v>
      </c>
      <c r="H21" s="845">
        <f>'3.1 Emission data'!H22</f>
        <v>762</v>
      </c>
      <c r="I21" s="845">
        <f>'3.1 Emission data'!I22</f>
        <v>1909</v>
      </c>
      <c r="J21" s="845" t="str">
        <f>'3.1 Emission data'!J22</f>
        <v>relevant, not calculated</v>
      </c>
      <c r="K21" s="845">
        <f>'3.1 Emission data'!K22</f>
        <v>3145</v>
      </c>
      <c r="L21" s="845">
        <f>'3.1 Emission data'!L22</f>
        <v>304</v>
      </c>
      <c r="M21" s="845">
        <f>'3.1 Emission data'!M22</f>
        <v>87.21</v>
      </c>
      <c r="N21" s="845">
        <f>'3.1 Emission data'!N22</f>
        <v>306.72000000000003</v>
      </c>
      <c r="O21" s="845">
        <f>'3.1 Emission data'!O22</f>
        <v>173.18</v>
      </c>
      <c r="P21" s="845">
        <f>'3.1 Emission data'!P22</f>
        <v>399.53</v>
      </c>
      <c r="Q21" s="845">
        <f>'3.1 Emission data'!Q22</f>
        <v>3475</v>
      </c>
      <c r="R21" s="845" t="str">
        <f>'3.1 Emission data'!R22</f>
        <v>relevant, not calculated</v>
      </c>
      <c r="S21" s="845">
        <f>'3.1 Emission data'!S22</f>
        <v>760</v>
      </c>
      <c r="T21" s="845" t="str">
        <f>'3.1 Emission data'!T22</f>
        <v>Relevant, not calculated</v>
      </c>
      <c r="U21" s="845">
        <f>'3.1 Emission data'!U22</f>
        <v>484.25</v>
      </c>
      <c r="V21" s="845">
        <f>'3.1 Emission data'!V22</f>
        <v>17.600000000000001</v>
      </c>
      <c r="W21" s="845" t="str">
        <f>'3.1 Emission data'!W22</f>
        <v>Relevant, not calculated</v>
      </c>
      <c r="X21" s="845">
        <f>'3.1 Emission data'!X22</f>
        <v>684</v>
      </c>
      <c r="Y21" s="845" t="str">
        <f>'3.1 Emission data'!Y22</f>
        <v>relevant, not calculated</v>
      </c>
      <c r="Z21" s="845" t="str">
        <f>'3.1 Emission data'!Z22</f>
        <v>relevant, not calculated</v>
      </c>
      <c r="AA21" s="845" t="str">
        <f>'3.1 Emission data'!AA22</f>
        <v>relevant, not calculated</v>
      </c>
      <c r="AB21" s="845">
        <f>'3.1 Emission data'!AB22</f>
        <v>370000</v>
      </c>
      <c r="AC21" s="845">
        <f>'3.1 Emission data'!AC22</f>
        <v>1096</v>
      </c>
      <c r="AD21" s="848" t="str">
        <f>'3.1 Emission data'!AD22</f>
        <v>relevant, not calculated</v>
      </c>
      <c r="AE21" s="845" t="str">
        <f>'3.1 Emission data'!AE22</f>
        <v>relevant, not calculated</v>
      </c>
      <c r="AF21" s="848" t="str">
        <f>'3.1 Emission data'!AF22</f>
        <v>relevant, not calculated</v>
      </c>
      <c r="AG21" s="845">
        <f>'3.1 Emission data'!AG22</f>
        <v>1290</v>
      </c>
      <c r="AH21" s="845" t="str">
        <f>'3.1 Emission data'!AH22</f>
        <v>relevant, not calculated</v>
      </c>
      <c r="AI21" s="845">
        <f>'3.1 Emission data'!AI22</f>
        <v>4900</v>
      </c>
      <c r="AJ21" s="845">
        <f>'3.1 Emission data'!AJ22</f>
        <v>41897</v>
      </c>
      <c r="AK21" s="845" t="str">
        <f>'3.1 Emission data'!AK22</f>
        <v>relevant, not calculated</v>
      </c>
      <c r="AL21" s="848" t="str">
        <f>'3.1 Emission data'!AL22</f>
        <v>Relevant, not calculated</v>
      </c>
      <c r="AM21" s="845" t="str">
        <f>'3.1 Emission data'!AM22</f>
        <v>relevant, not calculated</v>
      </c>
      <c r="AN21" s="845" t="str">
        <f>'3.1 Emission data'!AN22</f>
        <v>relevant, not calculated</v>
      </c>
      <c r="AO21" s="845">
        <f>'3.1 Emission data'!AO22</f>
        <v>17423</v>
      </c>
      <c r="AP21" s="845">
        <f>'3.1 Emission data'!AP22</f>
        <v>1920</v>
      </c>
      <c r="AQ21" s="845" t="str">
        <f>'3.1 Emission data'!AQ22</f>
        <v>relevant, not calculated</v>
      </c>
      <c r="AR21" s="848" t="str">
        <f>'3.1 Emission data'!AR22</f>
        <v>Relevant, not calculated</v>
      </c>
      <c r="AS21" s="845">
        <f>'3.1 Emission data'!AS22</f>
        <v>5700</v>
      </c>
      <c r="AT21" s="845">
        <f>'3.1 Emission data'!AT22</f>
        <v>8971</v>
      </c>
      <c r="AU21" s="845">
        <f>'3.1 Emission data'!AU22</f>
        <v>12651</v>
      </c>
      <c r="AV21" s="845">
        <f>'3.1 Emission data'!AV22</f>
        <v>8000</v>
      </c>
      <c r="AW21" s="845" t="str">
        <f>'3.1 Emission data'!AW22</f>
        <v>relevant, not calculated</v>
      </c>
      <c r="AX21" s="845" t="str">
        <f>'3.1 Emission data'!AX22</f>
        <v>relevant, not calculated</v>
      </c>
      <c r="AY21" s="845" t="str">
        <f>'3.1 Emission data'!AY22</f>
        <v>relevant, not calculated</v>
      </c>
      <c r="AZ21" s="847">
        <f>('3.2 Emission predictors'!AZ$31*'2.4 Carbon intensities'!$J33)/POWER(10,6)</f>
        <v>5551.1466660494925</v>
      </c>
      <c r="BA21" s="845">
        <f>'3.1 Emission data'!BA22</f>
        <v>6717</v>
      </c>
      <c r="BB21" s="845">
        <f>'3.1 Emission data'!BB22</f>
        <v>30419</v>
      </c>
      <c r="BC21" s="845">
        <f>'3.1 Emission data'!BC22</f>
        <v>586</v>
      </c>
      <c r="BD21" s="845" t="str">
        <f>'3.1 Emission data'!BD22</f>
        <v>relevant, not calculated</v>
      </c>
      <c r="BE21" s="845" t="str">
        <f>'3.1 Emission data'!BE22</f>
        <v>Relevant, not calculated</v>
      </c>
      <c r="BF21" s="845">
        <f>'3.1 Emission data'!BF22</f>
        <v>5063</v>
      </c>
      <c r="BG21" s="845">
        <f>'3.1 Emission data'!BG22</f>
        <v>34</v>
      </c>
      <c r="BH21" s="845">
        <f>'3.1 Emission data'!BH22</f>
        <v>6562.4</v>
      </c>
      <c r="BI21" s="40"/>
    </row>
    <row r="22" spans="1:61">
      <c r="C22" s="879"/>
      <c r="D22" s="499" t="s">
        <v>8</v>
      </c>
      <c r="E22" s="847">
        <f>('3.2 Emission predictors'!E$31*'2.4 Carbon intensities'!$J13)/POWER(10,6)</f>
        <v>618942.48523944768</v>
      </c>
      <c r="F22" s="845">
        <f>'3.1 Emission data'!F23</f>
        <v>313000</v>
      </c>
      <c r="G22" s="848">
        <f>'3.1 Emission data'!G23</f>
        <v>458090</v>
      </c>
      <c r="H22" s="845">
        <f>'3.1 Emission data'!H23</f>
        <v>192845</v>
      </c>
      <c r="I22" s="845">
        <f>'3.1 Emission data'!I23</f>
        <v>317166</v>
      </c>
      <c r="J22" s="845">
        <f>'3.1 Emission data'!J23</f>
        <v>494928</v>
      </c>
      <c r="K22" s="849">
        <f>('3.2 Emission predictors'!K$31*'2.4 Carbon intensities'!$J13)/POWER(10,6)</f>
        <v>125682.43450315869</v>
      </c>
      <c r="L22" s="845">
        <f>'3.1 Emission data'!L23</f>
        <v>129000</v>
      </c>
      <c r="M22" s="845">
        <f>'3.1 Emission data'!M23</f>
        <v>40498</v>
      </c>
      <c r="N22" s="849">
        <f>'3.1 Emission data'!N23</f>
        <v>58081</v>
      </c>
      <c r="O22" s="845">
        <f>'3.1 Emission data'!O23</f>
        <v>75869</v>
      </c>
      <c r="P22" s="845">
        <f>'3.1 Emission data'!P23</f>
        <v>315428.07</v>
      </c>
      <c r="Q22" s="845">
        <f>'3.1 Emission data'!Q23</f>
        <v>37005</v>
      </c>
      <c r="R22" s="845">
        <f>'3.1 Emission data'!R23</f>
        <v>8117</v>
      </c>
      <c r="S22" s="845">
        <f>'3.1 Emission data'!S23</f>
        <v>117819</v>
      </c>
      <c r="T22" s="847">
        <f>('3.2 Emission predictors'!T$31*'2.4 Carbon intensities'!$J13)/POWER(10,6)</f>
        <v>52519.276375707457</v>
      </c>
      <c r="U22" s="845">
        <f>'3.1 Emission data'!U23</f>
        <v>18536.28</v>
      </c>
      <c r="V22" s="847">
        <f>('3.2 Emission predictors'!V$31*'2.4 Carbon intensities'!$J13)/POWER(10,6)</f>
        <v>33247.606141675664</v>
      </c>
      <c r="W22" s="845">
        <f>'3.1 Emission data'!W23</f>
        <v>26222</v>
      </c>
      <c r="X22" s="845">
        <f>'3.1 Emission data'!X23</f>
        <v>92937</v>
      </c>
      <c r="Y22" s="847">
        <f>('3.2 Emission predictors'!Y$31*'2.4 Carbon intensities'!$J13)/POWER(10,6)</f>
        <v>9576.9065593776686</v>
      </c>
      <c r="Z22" s="845">
        <f>'3.1 Emission data'!Z23</f>
        <v>8442.06</v>
      </c>
      <c r="AA22" s="845">
        <f>'3.1 Emission data'!AA23</f>
        <v>337300</v>
      </c>
      <c r="AB22" s="845">
        <f>'3.1 Emission data'!AB23</f>
        <v>110000</v>
      </c>
      <c r="AC22" s="849">
        <f>'3.1 Emission data'!AC23</f>
        <v>217500</v>
      </c>
      <c r="AD22" s="848" t="str">
        <f>'3.1 Emission data'!AD23</f>
        <v>relevant, not calculated</v>
      </c>
      <c r="AE22" s="847">
        <f>('3.2 Emission predictors'!AE$31*'2.4 Carbon intensities'!$J34)/POWER(10,6)</f>
        <v>124299.48680122245</v>
      </c>
      <c r="AF22" s="846">
        <f>('3.2 Emission predictors'!AF$31*'2.4 Carbon intensities'!$J34)/POWER(10,6)</f>
        <v>244986.09299446555</v>
      </c>
      <c r="AG22" s="845">
        <f>'3.1 Emission data'!AG23</f>
        <v>68553</v>
      </c>
      <c r="AH22" s="847">
        <f>('3.2 Emission predictors'!AH$31*'2.4 Carbon intensities'!$J34)/POWER(10,6)</f>
        <v>31045.456087084411</v>
      </c>
      <c r="AI22" s="845">
        <f>'3.1 Emission data'!AI23</f>
        <v>93000</v>
      </c>
      <c r="AJ22" s="847">
        <f>('3.2 Emission predictors'!AJ$31*'2.4 Carbon intensities'!$J34)/POWER(10,6)</f>
        <v>31594.393933898926</v>
      </c>
      <c r="AK22" s="845" t="str">
        <f>'3.1 Emission data'!AK23</f>
        <v>relevant, not calculated</v>
      </c>
      <c r="AL22" s="847">
        <f>('3.2 Emission predictors'!AL$31*'2.4 Carbon intensities'!$J34)/POWER(10,6)</f>
        <v>44236.684251369741</v>
      </c>
      <c r="AM22" s="847">
        <f>('3.2 Emission predictors'!AM$31*'2.4 Carbon intensities'!$J34)/POWER(10,6)</f>
        <v>36332.600645584709</v>
      </c>
      <c r="AN22" s="849">
        <f>'3.1 Emission data'!AN23</f>
        <v>81500</v>
      </c>
      <c r="AO22" s="847">
        <f>('3.2 Emission predictors'!AO$31*'2.4 Carbon intensities'!$J34)/POWER(10,6)</f>
        <v>37848.969257872108</v>
      </c>
      <c r="AP22" s="845">
        <f>'3.1 Emission data'!AP23</f>
        <v>53500</v>
      </c>
      <c r="AQ22" s="845">
        <f>'3.1 Emission data'!AQ23</f>
        <v>110000</v>
      </c>
      <c r="AR22" s="848" t="str">
        <f>'3.1 Emission data'!AR23</f>
        <v>Relevant, not calculated</v>
      </c>
      <c r="AS22" s="847">
        <f>('3.2 Emission predictors'!AS$31*'2.4 Carbon intensities'!$J34)/POWER(10,6)</f>
        <v>22777.126681896108</v>
      </c>
      <c r="AT22" s="845">
        <f>'3.1 Emission data'!AT23</f>
        <v>52248</v>
      </c>
      <c r="AU22" s="847">
        <f>('3.2 Emission predictors'!AU$31*'2.4 Carbon intensities'!$J34)/POWER(10,6)</f>
        <v>18525.864233607674</v>
      </c>
      <c r="AV22" s="845">
        <f>'3.1 Emission data'!AV23</f>
        <v>51000</v>
      </c>
      <c r="AW22" s="849">
        <f>'3.1 Emission data'!AW23</f>
        <v>47759</v>
      </c>
      <c r="AX22" s="845" t="str">
        <f>'3.1 Emission data'!AX23</f>
        <v>relevant, not calculated</v>
      </c>
      <c r="AY22" s="845" t="str">
        <f>'3.1 Emission data'!AY23</f>
        <v>relevant, not calculated</v>
      </c>
      <c r="AZ22" s="847">
        <f>('3.2 Emission predictors'!AZ$31*'2.4 Carbon intensities'!$J34)/POWER(10,6)</f>
        <v>19234.065562339249</v>
      </c>
      <c r="BA22" s="847">
        <f>('3.2 Emission predictors'!BA$31*'2.4 Carbon intensities'!$J34)/POWER(10,6)</f>
        <v>19441.611297768428</v>
      </c>
      <c r="BB22" s="845">
        <f>'3.1 Emission data'!BB23</f>
        <v>32119</v>
      </c>
      <c r="BC22" s="847">
        <f>('3.2 Emission predictors'!BC$31*'2.4 Carbon intensities'!$J34)/POWER(10,6)</f>
        <v>85945.982184842986</v>
      </c>
      <c r="BD22" s="845">
        <f>'3.1 Emission data'!BD23</f>
        <v>60968</v>
      </c>
      <c r="BE22" s="847">
        <f>('3.2 Emission predictors'!BE$31*'2.4 Carbon intensities'!$J34)/POWER(10,6)</f>
        <v>78646.443543773828</v>
      </c>
      <c r="BF22" s="845">
        <f>'3.1 Emission data'!BF23</f>
        <v>19588</v>
      </c>
      <c r="BG22" s="847">
        <f>('3.2 Emission predictors'!BG$31*'2.4 Carbon intensities'!$J34)/POWER(10,6)</f>
        <v>3973.8129836904109</v>
      </c>
      <c r="BH22" s="849">
        <f>'3.1 Emission data'!BH23</f>
        <v>17835</v>
      </c>
      <c r="BI22" s="40"/>
    </row>
    <row r="23" spans="1:61">
      <c r="C23" s="879"/>
      <c r="D23" s="499" t="s">
        <v>9</v>
      </c>
      <c r="E23" s="845">
        <f>'3.1 Emission data'!E24</f>
        <v>330000</v>
      </c>
      <c r="F23" s="845">
        <f>'3.1 Emission data'!F24</f>
        <v>150467</v>
      </c>
      <c r="G23" s="845">
        <f>'3.1 Emission data'!G24</f>
        <v>122800</v>
      </c>
      <c r="H23" s="847">
        <f>('3.2 Emission predictors'!H10*'2.4 Carbon intensities'!$J$14)</f>
        <v>96587.074938510006</v>
      </c>
      <c r="I23" s="845">
        <f>'3.1 Emission data'!I24</f>
        <v>47620</v>
      </c>
      <c r="J23" s="845" t="s">
        <v>25</v>
      </c>
      <c r="K23" s="845">
        <f>'3.1 Emission data'!K24</f>
        <v>280026</v>
      </c>
      <c r="L23" s="845">
        <f>'3.1 Emission data'!L24</f>
        <v>26000</v>
      </c>
      <c r="M23" s="845">
        <f>'3.1 Emission data'!M24</f>
        <v>10603</v>
      </c>
      <c r="N23" s="845">
        <f>'3.1 Emission data'!N24</f>
        <v>42653</v>
      </c>
      <c r="O23" s="845">
        <f>'3.1 Emission data'!O24</f>
        <v>57762</v>
      </c>
      <c r="P23" s="845">
        <f>'3.1 Emission data'!P24</f>
        <v>225687</v>
      </c>
      <c r="Q23" s="845">
        <f>'3.1 Emission data'!Q24</f>
        <v>107383</v>
      </c>
      <c r="R23" s="845">
        <f>'3.1 Emission data'!R24</f>
        <v>15932</v>
      </c>
      <c r="S23" s="845">
        <f>'3.1 Emission data'!S24</f>
        <v>79160</v>
      </c>
      <c r="T23" s="845">
        <f>'3.1 Emission data'!T24</f>
        <v>21235.14</v>
      </c>
      <c r="U23" s="845">
        <f>'3.1 Emission data'!U24</f>
        <v>19971</v>
      </c>
      <c r="V23" s="845">
        <f>'3.1 Emission data'!V24</f>
        <v>18965.150000000001</v>
      </c>
      <c r="W23" s="845" t="str">
        <f>'3.1 Emission data'!W24</f>
        <v>Relevant, not calculated</v>
      </c>
      <c r="X23" s="845">
        <f>'3.1 Emission data'!X24</f>
        <v>13090</v>
      </c>
      <c r="Y23" s="845" t="str">
        <f>'3.1 Emission data'!Y24</f>
        <v>relevant, not calculated</v>
      </c>
      <c r="Z23" s="845">
        <f>'3.1 Emission data'!Z24</f>
        <v>2827.34</v>
      </c>
      <c r="AA23" s="845">
        <f>'3.1 Emission data'!AA24</f>
        <v>183200</v>
      </c>
      <c r="AB23" s="847">
        <f>('3.2 Emission predictors'!AB10*'2.4 Carbon intensities'!$J35)</f>
        <v>180017.44186046513</v>
      </c>
      <c r="AC23" s="845">
        <f>'3.1 Emission data'!AC24</f>
        <v>81394</v>
      </c>
      <c r="AD23" s="848" t="str">
        <f>'3.1 Emission data'!AD24</f>
        <v>relevant, not calculated</v>
      </c>
      <c r="AE23" s="845">
        <f>'3.1 Emission data'!AE24</f>
        <v>200000</v>
      </c>
      <c r="AF23" s="848" t="str">
        <f>'3.1 Emission data'!AF24</f>
        <v>relevant, not calculated</v>
      </c>
      <c r="AG23" s="845">
        <f>'3.1 Emission data'!AG24</f>
        <v>247936</v>
      </c>
      <c r="AH23" s="845" t="str">
        <f>'3.1 Emission data'!AH24</f>
        <v>relevant, not calculated</v>
      </c>
      <c r="AI23" s="845">
        <f>'3.1 Emission data'!AI24</f>
        <v>68000</v>
      </c>
      <c r="AJ23" s="845">
        <f>'3.1 Emission data'!AJ24</f>
        <v>34730</v>
      </c>
      <c r="AK23" s="845" t="str">
        <f>'3.1 Emission data'!AK24</f>
        <v>relevant, not calculated</v>
      </c>
      <c r="AL23" s="848" t="str">
        <f>'3.1 Emission data'!AL24</f>
        <v>Relevant, not calculated</v>
      </c>
      <c r="AM23" s="847">
        <f>('3.2 Emission predictors'!AM10*'2.4 Carbon intensities'!$J35)</f>
        <v>39636.627906976748</v>
      </c>
      <c r="AN23" s="845">
        <f>'3.1 Emission data'!AN24</f>
        <v>118400</v>
      </c>
      <c r="AO23" s="845">
        <f>'3.1 Emission data'!AO24</f>
        <v>27668</v>
      </c>
      <c r="AP23" s="845">
        <f>'3.1 Emission data'!AP24</f>
        <v>23600</v>
      </c>
      <c r="AQ23" s="845">
        <f>'3.1 Emission data'!AQ24</f>
        <v>61000</v>
      </c>
      <c r="AR23" s="848" t="str">
        <f>'3.1 Emission data'!AR24</f>
        <v>Relevant, not calculated</v>
      </c>
      <c r="AS23" s="845">
        <f>'3.1 Emission data'!AS24</f>
        <v>25000</v>
      </c>
      <c r="AT23" s="847">
        <f>('3.2 Emission predictors'!AT10*'2.4 Carbon intensities'!$J35)</f>
        <v>60919.186046511633</v>
      </c>
      <c r="AU23" s="845" t="str">
        <f>'3.1 Emission data'!AU24</f>
        <v>Relevant, not calculated</v>
      </c>
      <c r="AV23" s="845">
        <f>'3.1 Emission data'!AV24</f>
        <v>16000</v>
      </c>
      <c r="AW23" s="845" t="str">
        <f>'3.1 Emission data'!AW24</f>
        <v>relevant, not calculated</v>
      </c>
      <c r="AX23" s="845" t="str">
        <f>'3.1 Emission data'!AX24</f>
        <v>relevant, not calculated</v>
      </c>
      <c r="AY23" s="845" t="str">
        <f>'3.1 Emission data'!AY24</f>
        <v>relevant, not calculated</v>
      </c>
      <c r="AZ23" s="847">
        <f>('3.2 Emission predictors'!AZ10*'2.4 Carbon intensities'!$J35)</f>
        <v>48255.813953488374</v>
      </c>
      <c r="BA23" s="845" t="str">
        <f>'3.1 Emission data'!BA24</f>
        <v>relevant, not calculated</v>
      </c>
      <c r="BB23" s="845" t="str">
        <f>'3.1 Emission data'!BB24</f>
        <v>relevant, not calculated</v>
      </c>
      <c r="BC23" s="845">
        <f>'3.1 Emission data'!BC24</f>
        <v>173</v>
      </c>
      <c r="BD23" s="845" t="str">
        <f>'3.1 Emission data'!BD24</f>
        <v>relevant, not calculated</v>
      </c>
      <c r="BE23" s="845" t="str">
        <f>'3.1 Emission data'!BE24</f>
        <v>Relevant, not calculated</v>
      </c>
      <c r="BF23" s="845">
        <f>'3.1 Emission data'!BF24</f>
        <v>13811</v>
      </c>
      <c r="BG23" s="845">
        <f>'3.1 Emission data'!BG24</f>
        <v>2243</v>
      </c>
      <c r="BH23" s="845" t="str">
        <f>'3.1 Emission data'!BH24</f>
        <v>relevant, not calculated</v>
      </c>
      <c r="BI23" s="40"/>
    </row>
    <row r="24" spans="1:61">
      <c r="C24" s="879"/>
      <c r="D24" s="499" t="s">
        <v>10</v>
      </c>
      <c r="E24" s="845">
        <f>'3.1 Emission data'!E25</f>
        <v>0</v>
      </c>
      <c r="F24" s="845">
        <f>'3.1 Emission data'!F25</f>
        <v>0</v>
      </c>
      <c r="G24" s="848">
        <f>'3.1 Emission data'!G25</f>
        <v>0</v>
      </c>
      <c r="H24" s="845">
        <f>'3.1 Emission data'!H25</f>
        <v>0</v>
      </c>
      <c r="I24" s="845">
        <f>'3.1 Emission data'!I25</f>
        <v>0</v>
      </c>
      <c r="J24" s="845">
        <f>'3.1 Emission data'!J25</f>
        <v>0</v>
      </c>
      <c r="K24" s="845">
        <f>'3.1 Emission data'!K25</f>
        <v>0</v>
      </c>
      <c r="L24" s="845">
        <f>'3.1 Emission data'!L25</f>
        <v>127090</v>
      </c>
      <c r="M24" s="845">
        <f>'3.1 Emission data'!M25</f>
        <v>2384.138459304721</v>
      </c>
      <c r="N24" s="845">
        <f>'3.1 Emission data'!N25</f>
        <v>1356</v>
      </c>
      <c r="O24" s="845">
        <f>'3.1 Emission data'!O25</f>
        <v>3959</v>
      </c>
      <c r="P24" s="845">
        <f>'3.1 Emission data'!P25</f>
        <v>0</v>
      </c>
      <c r="Q24" s="845" t="str">
        <f>'3.1 Emission data'!Q25</f>
        <v>relevant, not calculated</v>
      </c>
      <c r="R24" s="845">
        <f>'3.1 Emission data'!R25</f>
        <v>0</v>
      </c>
      <c r="S24" s="845">
        <f>'3.1 Emission data'!S25</f>
        <v>24302</v>
      </c>
      <c r="T24" s="845">
        <f>'3.1 Emission data'!T25</f>
        <v>0</v>
      </c>
      <c r="U24" s="845">
        <f>'3.1 Emission data'!U25</f>
        <v>0</v>
      </c>
      <c r="V24" s="845">
        <f>'3.1 Emission data'!V25</f>
        <v>0</v>
      </c>
      <c r="W24" s="845" t="str">
        <f>'3.1 Emission data'!W25</f>
        <v>Relevant, not calculated</v>
      </c>
      <c r="X24" s="845">
        <f>'3.1 Emission data'!X25</f>
        <v>21</v>
      </c>
      <c r="Y24" s="845" t="str">
        <f>'3.1 Emission data'!Y25</f>
        <v>relevant, not calculated</v>
      </c>
      <c r="Z24" s="845">
        <f>'3.1 Emission data'!Z25</f>
        <v>0</v>
      </c>
      <c r="AA24" s="845">
        <f>'3.1 Emission data'!AA25</f>
        <v>0</v>
      </c>
      <c r="AB24" s="847">
        <f>('3.2 Emission predictors'!AB$31*'2.4 Carbon intensities'!$J36)/POWER(10,6)</f>
        <v>211086.4557887174</v>
      </c>
      <c r="AC24" s="845">
        <f>'3.1 Emission data'!AC25</f>
        <v>0</v>
      </c>
      <c r="AD24" s="848" t="str">
        <f>'3.1 Emission data'!AD25</f>
        <v>relevant, not calculated</v>
      </c>
      <c r="AE24" s="845">
        <f>'3.1 Emission data'!AE25</f>
        <v>0</v>
      </c>
      <c r="AF24" s="848" t="str">
        <f>'3.1 Emission data'!AF25</f>
        <v>relevant, not calculated</v>
      </c>
      <c r="AG24" s="845">
        <f>'3.1 Emission data'!AG25</f>
        <v>0</v>
      </c>
      <c r="AH24" s="845" t="str">
        <f>'3.1 Emission data'!AH25</f>
        <v>relevant, not calculated</v>
      </c>
      <c r="AI24" s="850">
        <f>'3.1 Emission data'!AI25</f>
        <v>281000</v>
      </c>
      <c r="AJ24" s="848" t="str">
        <f>'3.1 Emission data'!AJ25</f>
        <v>Relevant, not calculated</v>
      </c>
      <c r="AK24" s="845" t="str">
        <f>'3.1 Emission data'!AK25</f>
        <v>relevant, not calculated</v>
      </c>
      <c r="AL24" s="848" t="str">
        <f>'3.1 Emission data'!AL25</f>
        <v>Relevant, not calculated</v>
      </c>
      <c r="AM24" s="850">
        <f>'3.1 Emission data'!AM25</f>
        <v>0</v>
      </c>
      <c r="AN24" s="845">
        <f>'3.1 Emission data'!AN25</f>
        <v>0</v>
      </c>
      <c r="AO24" s="845">
        <f>'3.1 Emission data'!AO25</f>
        <v>110</v>
      </c>
      <c r="AP24" s="845">
        <f>'3.1 Emission data'!AP25</f>
        <v>0</v>
      </c>
      <c r="AQ24" s="845">
        <f>'3.1 Emission data'!AQ25</f>
        <v>0</v>
      </c>
      <c r="AR24" s="848" t="str">
        <f>'3.1 Emission data'!AR25</f>
        <v>Relevant, not calculated</v>
      </c>
      <c r="AS24" s="845">
        <f>'3.1 Emission data'!AS25</f>
        <v>2500</v>
      </c>
      <c r="AT24" s="845">
        <f>'3.1 Emission data'!AT25</f>
        <v>0</v>
      </c>
      <c r="AU24" s="845">
        <f>'3.1 Emission data'!AU25</f>
        <v>0</v>
      </c>
      <c r="AV24" s="845">
        <f>'3.1 Emission data'!AV25</f>
        <v>0</v>
      </c>
      <c r="AW24" s="845">
        <f>'3.1 Emission data'!AW25</f>
        <v>0</v>
      </c>
      <c r="AX24" s="845" t="str">
        <f>'3.1 Emission data'!AX25</f>
        <v>relevant, not calculated</v>
      </c>
      <c r="AY24" s="845" t="str">
        <f>'3.1 Emission data'!AY25</f>
        <v>relevant, not calculated</v>
      </c>
      <c r="AZ24" s="845" t="str">
        <f>'3.1 Emission data'!AZ25</f>
        <v>Relevant, not calculated</v>
      </c>
      <c r="BA24" s="845">
        <f>'3.1 Emission data'!BA25</f>
        <v>2461</v>
      </c>
      <c r="BB24" s="845">
        <f>'3.1 Emission data'!BB25</f>
        <v>0</v>
      </c>
      <c r="BC24" s="845" t="str">
        <f>'3.1 Emission data'!BC25</f>
        <v>Relevant, not calculated</v>
      </c>
      <c r="BD24" s="845" t="str">
        <f>'3.1 Emission data'!BD25</f>
        <v>relevant, not calculated</v>
      </c>
      <c r="BE24" s="845" t="str">
        <f>'3.1 Emission data'!BE25</f>
        <v>Relevant, not calculated</v>
      </c>
      <c r="BF24" s="845">
        <f>'3.1 Emission data'!BF25</f>
        <v>14116</v>
      </c>
      <c r="BG24" s="845">
        <f>'3.1 Emission data'!BG25</f>
        <v>4175</v>
      </c>
      <c r="BH24" s="845" t="str">
        <f>'3.1 Emission data'!BH25</f>
        <v>relevant, not calculated</v>
      </c>
      <c r="BI24" s="40"/>
    </row>
    <row r="25" spans="1:61">
      <c r="B25" s="40"/>
      <c r="C25" s="879"/>
      <c r="D25" s="860" t="s">
        <v>26</v>
      </c>
      <c r="E25" s="861">
        <f>'3.1 Emission data'!E26</f>
        <v>0</v>
      </c>
      <c r="F25" s="861">
        <f>'3.1 Emission data'!F26</f>
        <v>0</v>
      </c>
      <c r="G25" s="862">
        <f>'3.1 Emission data'!G26</f>
        <v>0</v>
      </c>
      <c r="H25" s="861" t="str">
        <f>'3.1 Emission data'!H26</f>
        <v>-</v>
      </c>
      <c r="I25" s="861">
        <f>'3.1 Emission data'!I26</f>
        <v>56368</v>
      </c>
      <c r="J25" s="861">
        <f>'3.1 Emission data'!J26</f>
        <v>0</v>
      </c>
      <c r="K25" s="861">
        <f>'3.1 Emission data'!K26</f>
        <v>0</v>
      </c>
      <c r="L25" s="861">
        <f>'3.1 Emission data'!L26</f>
        <v>0</v>
      </c>
      <c r="M25" s="861">
        <f>'3.1 Emission data'!M26</f>
        <v>0</v>
      </c>
      <c r="N25" s="861">
        <f>'3.1 Emission data'!N26</f>
        <v>0</v>
      </c>
      <c r="O25" s="861">
        <f>'3.1 Emission data'!O26</f>
        <v>0</v>
      </c>
      <c r="P25" s="861">
        <f>'3.1 Emission data'!P26</f>
        <v>0</v>
      </c>
      <c r="Q25" s="861">
        <f>'3.1 Emission data'!Q26</f>
        <v>0</v>
      </c>
      <c r="R25" s="861">
        <f>'3.1 Emission data'!R26</f>
        <v>0</v>
      </c>
      <c r="S25" s="861">
        <f>'3.1 Emission data'!S26</f>
        <v>0</v>
      </c>
      <c r="T25" s="861">
        <f>'3.1 Emission data'!T26</f>
        <v>0</v>
      </c>
      <c r="U25" s="861">
        <f>'3.1 Emission data'!U26</f>
        <v>0</v>
      </c>
      <c r="V25" s="861">
        <f>'3.1 Emission data'!V26</f>
        <v>0</v>
      </c>
      <c r="W25" s="861">
        <f>'3.1 Emission data'!W26</f>
        <v>0</v>
      </c>
      <c r="X25" s="861">
        <f>'3.1 Emission data'!X26</f>
        <v>0</v>
      </c>
      <c r="Y25" s="861">
        <f>'3.1 Emission data'!Y26</f>
        <v>0</v>
      </c>
      <c r="Z25" s="861">
        <f>'3.1 Emission data'!Z26</f>
        <v>0</v>
      </c>
      <c r="AA25" s="861">
        <f>'3.1 Emission data'!AA26</f>
        <v>0</v>
      </c>
      <c r="AB25" s="861">
        <f>'3.1 Emission data'!AB26</f>
        <v>0</v>
      </c>
      <c r="AC25" s="861">
        <f>'3.1 Emission data'!AC26</f>
        <v>0</v>
      </c>
      <c r="AD25" s="862" t="str">
        <f>'3.1 Emission data'!AD26</f>
        <v>relevant, not calculated</v>
      </c>
      <c r="AE25" s="861">
        <f>'3.1 Emission data'!AE26</f>
        <v>3080000</v>
      </c>
      <c r="AF25" s="862" t="str">
        <f>'3.1 Emission data'!AF26</f>
        <v>-</v>
      </c>
      <c r="AG25" s="861">
        <f>'3.1 Emission data'!AG26</f>
        <v>0</v>
      </c>
      <c r="AH25" s="861">
        <f>'3.1 Emission data'!AH26</f>
        <v>0</v>
      </c>
      <c r="AI25" s="863">
        <f>'3.1 Emission data'!AI26</f>
        <v>0</v>
      </c>
      <c r="AJ25" s="863">
        <f>'3.1 Emission data'!AJ26</f>
        <v>0</v>
      </c>
      <c r="AK25" s="861" t="str">
        <f>'3.1 Emission data'!AK26</f>
        <v>relevant, not calculated</v>
      </c>
      <c r="AL25" s="863">
        <f>'3.1 Emission data'!AL26</f>
        <v>0</v>
      </c>
      <c r="AM25" s="863">
        <f>'3.1 Emission data'!AM26</f>
        <v>0</v>
      </c>
      <c r="AN25" s="861">
        <f>'3.1 Emission data'!AN26</f>
        <v>0</v>
      </c>
      <c r="AO25" s="861">
        <f>'3.1 Emission data'!AO26</f>
        <v>0</v>
      </c>
      <c r="AP25" s="861">
        <f>'3.1 Emission data'!AP26</f>
        <v>0</v>
      </c>
      <c r="AQ25" s="861">
        <f>'3.1 Emission data'!AQ26</f>
        <v>0</v>
      </c>
      <c r="AR25" s="861">
        <f>'3.1 Emission data'!AR26</f>
        <v>0</v>
      </c>
      <c r="AS25" s="861">
        <f>'3.1 Emission data'!AS26</f>
        <v>0</v>
      </c>
      <c r="AT25" s="861">
        <f>'3.1 Emission data'!AT26</f>
        <v>0</v>
      </c>
      <c r="AU25" s="861">
        <f>'3.1 Emission data'!AU26</f>
        <v>0</v>
      </c>
      <c r="AV25" s="861">
        <f>'3.1 Emission data'!AV26</f>
        <v>0</v>
      </c>
      <c r="AW25" s="861">
        <f>'3.1 Emission data'!AW26</f>
        <v>0</v>
      </c>
      <c r="AX25" s="861">
        <f>'3.1 Emission data'!AX26</f>
        <v>0</v>
      </c>
      <c r="AY25" s="861">
        <f>'3.1 Emission data'!AY26</f>
        <v>0</v>
      </c>
      <c r="AZ25" s="861">
        <f>'3.1 Emission data'!AZ26</f>
        <v>0</v>
      </c>
      <c r="BA25" s="861">
        <f>'3.1 Emission data'!BA26</f>
        <v>0</v>
      </c>
      <c r="BB25" s="861">
        <f>'3.1 Emission data'!BB26</f>
        <v>0</v>
      </c>
      <c r="BC25" s="861">
        <f>'3.1 Emission data'!BC26</f>
        <v>0</v>
      </c>
      <c r="BD25" s="861">
        <f>'3.1 Emission data'!BD26</f>
        <v>0</v>
      </c>
      <c r="BE25" s="861">
        <f>'3.1 Emission data'!BE26</f>
        <v>0</v>
      </c>
      <c r="BF25" s="861">
        <f>'3.1 Emission data'!BF26</f>
        <v>0</v>
      </c>
      <c r="BG25" s="861">
        <f>'3.1 Emission data'!BG26</f>
        <v>0</v>
      </c>
      <c r="BH25" s="861">
        <f>'3.1 Emission data'!BH26</f>
        <v>0</v>
      </c>
      <c r="BI25" s="40"/>
    </row>
    <row r="26" spans="1:61" ht="14.5" customHeight="1">
      <c r="C26" s="879" t="s">
        <v>21</v>
      </c>
      <c r="D26" s="841" t="s">
        <v>11</v>
      </c>
      <c r="E26" s="853">
        <f>'3.1 Emission data'!E27</f>
        <v>100000</v>
      </c>
      <c r="F26" s="853">
        <f>'3.1 Emission data'!F27</f>
        <v>237500</v>
      </c>
      <c r="G26" s="853" t="s">
        <v>25</v>
      </c>
      <c r="H26" s="853">
        <f>'3.1 Emission data'!H27</f>
        <v>37874</v>
      </c>
      <c r="I26" s="853">
        <f>'3.1 Emission data'!I27</f>
        <v>10937</v>
      </c>
      <c r="J26" s="853">
        <f>'3.1 Emission data'!J27</f>
        <v>0</v>
      </c>
      <c r="K26" s="853">
        <f>'3.1 Emission data'!K27</f>
        <v>0</v>
      </c>
      <c r="L26" s="853">
        <f>'3.1 Emission data'!L27</f>
        <v>0</v>
      </c>
      <c r="M26" s="853">
        <f>'3.1 Emission data'!M27</f>
        <v>0</v>
      </c>
      <c r="N26" s="853">
        <f>'3.1 Emission data'!N27</f>
        <v>0</v>
      </c>
      <c r="O26" s="853">
        <f>'3.1 Emission data'!O27</f>
        <v>0</v>
      </c>
      <c r="P26" s="853">
        <f>'3.1 Emission data'!P27</f>
        <v>0</v>
      </c>
      <c r="Q26" s="853">
        <f>'3.1 Emission data'!Q27</f>
        <v>0</v>
      </c>
      <c r="R26" s="853">
        <f>'3.1 Emission data'!R27</f>
        <v>930</v>
      </c>
      <c r="S26" s="853">
        <f>'3.1 Emission data'!S27</f>
        <v>0</v>
      </c>
      <c r="T26" s="853">
        <f>'3.1 Emission data'!T27</f>
        <v>0</v>
      </c>
      <c r="U26" s="853" t="str">
        <f>'3.1 Emission data'!U27</f>
        <v>Relevant, not calculated</v>
      </c>
      <c r="V26" s="853">
        <f>'3.1 Emission data'!V27</f>
        <v>0</v>
      </c>
      <c r="W26" s="853">
        <f>'3.1 Emission data'!W27</f>
        <v>0</v>
      </c>
      <c r="X26" s="853">
        <f>'3.1 Emission data'!X27</f>
        <v>7</v>
      </c>
      <c r="Y26" s="853" t="str">
        <f>'3.1 Emission data'!Y27</f>
        <v>relevant, not calculated</v>
      </c>
      <c r="Z26" s="853">
        <f>'3.1 Emission data'!Z27</f>
        <v>0</v>
      </c>
      <c r="AA26" s="853">
        <f>'3.1 Emission data'!AA27</f>
        <v>900000</v>
      </c>
      <c r="AB26" s="853">
        <f>'3.1 Emission data'!AB27</f>
        <v>7800000</v>
      </c>
      <c r="AC26" s="853">
        <f>'3.1 Emission data'!AC27</f>
        <v>83396</v>
      </c>
      <c r="AD26" s="856" t="str">
        <f>'3.1 Emission data'!AD27</f>
        <v>relevant, not calculated</v>
      </c>
      <c r="AE26" s="853">
        <f>'3.1 Emission data'!AE27</f>
        <v>900000</v>
      </c>
      <c r="AF26" s="856" t="str">
        <f>'3.1 Emission data'!AF27</f>
        <v>relevant, not calculated</v>
      </c>
      <c r="AG26" s="853">
        <f>'3.1 Emission data'!AG27</f>
        <v>323853</v>
      </c>
      <c r="AH26" s="853" t="str">
        <f>'3.1 Emission data'!AH27</f>
        <v>relevant, not calculated</v>
      </c>
      <c r="AI26" s="853">
        <f>'3.1 Emission data'!AI27</f>
        <v>550</v>
      </c>
      <c r="AJ26" s="853" t="str">
        <f>'3.1 Emission data'!AJ27</f>
        <v>relevant, not calculated</v>
      </c>
      <c r="AK26" s="853" t="str">
        <f>'3.1 Emission data'!AK27</f>
        <v>relevant, not calculated</v>
      </c>
      <c r="AL26" s="856" t="str">
        <f>'3.1 Emission data'!AL27</f>
        <v>Relevant, not calculated</v>
      </c>
      <c r="AM26" s="855">
        <f>('3.2 Emission predictors'!AM$12*'2.4 Carbon intensities'!$J37)/POWER(10,6)</f>
        <v>23803.976377952757</v>
      </c>
      <c r="AN26" s="853" t="str">
        <f>'3.1 Emission data'!AN27</f>
        <v>relevant, not calculated</v>
      </c>
      <c r="AO26" s="853">
        <f>'3.1 Emission data'!AO27</f>
        <v>28</v>
      </c>
      <c r="AP26" s="853" t="str">
        <f>'3.1 Emission data'!AP27</f>
        <v>relevant, not calculated</v>
      </c>
      <c r="AQ26" s="853" t="str">
        <f>'3.1 Emission data'!AQ27</f>
        <v>relevant, not calculated</v>
      </c>
      <c r="AR26" s="856" t="str">
        <f>'3.1 Emission data'!AR27</f>
        <v>Relevant, not calculated</v>
      </c>
      <c r="AS26" s="853">
        <f>'3.1 Emission data'!AS27</f>
        <v>8000</v>
      </c>
      <c r="AT26" s="853" t="str">
        <f>'3.1 Emission data'!AT27</f>
        <v>relevant, not calculated</v>
      </c>
      <c r="AU26" s="853" t="str">
        <f>'3.1 Emission data'!AU27</f>
        <v>relevant, not calculated</v>
      </c>
      <c r="AV26" s="853">
        <f>'3.1 Emission data'!AV27</f>
        <v>1000</v>
      </c>
      <c r="AW26" s="853" t="str">
        <f>'3.1 Emission data'!AW27</f>
        <v>relevant, not calculated</v>
      </c>
      <c r="AX26" s="853" t="str">
        <f>'3.1 Emission data'!AX27</f>
        <v>relevant, not calculated</v>
      </c>
      <c r="AY26" s="853" t="str">
        <f>'3.1 Emission data'!AY27</f>
        <v>relevant, not calculated</v>
      </c>
      <c r="AZ26" s="858">
        <f>'3.1 Emission data'!AZ27</f>
        <v>38562</v>
      </c>
      <c r="BA26" s="859">
        <f>('3.2 Emission predictors'!BA$12*'2.4 Carbon intensities'!$J37)/POWER(10,6)</f>
        <v>12969.062992125982</v>
      </c>
      <c r="BB26" s="853" t="str">
        <f>'3.1 Emission data'!BB27</f>
        <v>relevant, not calculated</v>
      </c>
      <c r="BC26" s="853">
        <f>'3.1 Emission data'!BC27</f>
        <v>1977</v>
      </c>
      <c r="BD26" s="853" t="str">
        <f>'3.1 Emission data'!BD27</f>
        <v>relevant, not calculated</v>
      </c>
      <c r="BE26" s="853">
        <f>'3.1 Emission data'!BE27</f>
        <v>130787.49</v>
      </c>
      <c r="BF26" s="853" t="str">
        <f>'3.1 Emission data'!BF27</f>
        <v>relevant, not calculated</v>
      </c>
      <c r="BG26" s="853">
        <f>'3.1 Emission data'!BG27</f>
        <v>2641</v>
      </c>
      <c r="BH26" s="853">
        <f>'3.1 Emission data'!BH27</f>
        <v>11457</v>
      </c>
      <c r="BI26" s="40"/>
    </row>
    <row r="27" spans="1:61">
      <c r="C27" s="879"/>
      <c r="D27" s="499" t="s">
        <v>12</v>
      </c>
      <c r="E27" s="848">
        <f>'3.1 Emission data'!E28</f>
        <v>0</v>
      </c>
      <c r="F27" s="845">
        <f>'3.1 Emission data'!F28</f>
        <v>0</v>
      </c>
      <c r="G27" s="848">
        <f>'3.1 Emission data'!G28</f>
        <v>0</v>
      </c>
      <c r="H27" s="845">
        <f>'3.1 Emission data'!H28</f>
        <v>0</v>
      </c>
      <c r="I27" s="845">
        <f>'3.1 Emission data'!I28</f>
        <v>0</v>
      </c>
      <c r="J27" s="845">
        <f>'3.1 Emission data'!J28</f>
        <v>0</v>
      </c>
      <c r="K27" s="845">
        <f>'3.1 Emission data'!K28</f>
        <v>0</v>
      </c>
      <c r="L27" s="845">
        <f>'3.1 Emission data'!L28</f>
        <v>0</v>
      </c>
      <c r="M27" s="845">
        <f>'3.1 Emission data'!M28</f>
        <v>0</v>
      </c>
      <c r="N27" s="845">
        <f>'3.1 Emission data'!N28</f>
        <v>0</v>
      </c>
      <c r="O27" s="845">
        <f>'3.1 Emission data'!O28</f>
        <v>0</v>
      </c>
      <c r="P27" s="845">
        <f>'3.1 Emission data'!P28</f>
        <v>0</v>
      </c>
      <c r="Q27" s="845">
        <f>'3.1 Emission data'!Q28</f>
        <v>0</v>
      </c>
      <c r="R27" s="845">
        <f>'3.1 Emission data'!R28</f>
        <v>0</v>
      </c>
      <c r="S27" s="845">
        <f>'3.1 Emission data'!S28</f>
        <v>0</v>
      </c>
      <c r="T27" s="845">
        <f>'3.1 Emission data'!T28</f>
        <v>0</v>
      </c>
      <c r="U27" s="845">
        <f>'3.1 Emission data'!U28</f>
        <v>0</v>
      </c>
      <c r="V27" s="845">
        <f>'3.1 Emission data'!V28</f>
        <v>0</v>
      </c>
      <c r="W27" s="845">
        <f>'3.1 Emission data'!W28</f>
        <v>0</v>
      </c>
      <c r="X27" s="845">
        <f>'3.1 Emission data'!X28</f>
        <v>0</v>
      </c>
      <c r="Y27" s="845" t="str">
        <f>'3.1 Emission data'!Y28</f>
        <v>relevant, not calculated</v>
      </c>
      <c r="Z27" s="845">
        <f>'3.1 Emission data'!Z28</f>
        <v>0</v>
      </c>
      <c r="AA27" s="845">
        <f>'3.1 Emission data'!AA28</f>
        <v>0</v>
      </c>
      <c r="AB27" s="845">
        <f>'3.1 Emission data'!AB28</f>
        <v>3500000</v>
      </c>
      <c r="AC27" s="845">
        <f>'3.1 Emission data'!AC28</f>
        <v>0</v>
      </c>
      <c r="AD27" s="848" t="str">
        <f>'3.1 Emission data'!AD28</f>
        <v>relevant, not calculated</v>
      </c>
      <c r="AE27" s="845">
        <f>'3.1 Emission data'!AE28</f>
        <v>3978048.7804878051</v>
      </c>
      <c r="AF27" s="848" t="str">
        <f>'3.1 Emission data'!AF28</f>
        <v>relevant, not calculated</v>
      </c>
      <c r="AG27" s="845">
        <f>'3.1 Emission data'!AG28</f>
        <v>0</v>
      </c>
      <c r="AH27" s="845" t="str">
        <f>'3.1 Emission data'!AH28</f>
        <v>relevant, not calculated</v>
      </c>
      <c r="AI27" s="845">
        <f>'3.1 Emission data'!AI28</f>
        <v>23000</v>
      </c>
      <c r="AJ27" s="848" t="str">
        <f>'3.1 Emission data'!AJ28</f>
        <v>Relevant, not calculated</v>
      </c>
      <c r="AK27" s="845" t="str">
        <f>'3.1 Emission data'!AK28</f>
        <v>relevant, not calculated</v>
      </c>
      <c r="AL27" s="848" t="str">
        <f>'3.1 Emission data'!AL28</f>
        <v>Relevant, not calculated</v>
      </c>
      <c r="AM27" s="845">
        <f>'3.1 Emission data'!AM28</f>
        <v>0</v>
      </c>
      <c r="AN27" s="845">
        <f>'3.1 Emission data'!AN28</f>
        <v>0</v>
      </c>
      <c r="AO27" s="845" t="str">
        <f>'3.1 Emission data'!AO28</f>
        <v>Relevant, not calculated</v>
      </c>
      <c r="AP27" s="845">
        <f>'3.1 Emission data'!AP28</f>
        <v>0</v>
      </c>
      <c r="AQ27" s="845">
        <f>'3.1 Emission data'!AQ28</f>
        <v>0</v>
      </c>
      <c r="AR27" s="848" t="str">
        <f>'3.1 Emission data'!AR28</f>
        <v>Relevant, not calculated</v>
      </c>
      <c r="AS27" s="845">
        <f>'3.1 Emission data'!AS28</f>
        <v>2200</v>
      </c>
      <c r="AT27" s="845" t="str">
        <f>'3.1 Emission data'!AT28</f>
        <v>relevant, not calculated</v>
      </c>
      <c r="AU27" s="845" t="str">
        <f>'3.1 Emission data'!AU28</f>
        <v>Relevant, not calculated</v>
      </c>
      <c r="AV27" s="845">
        <f>'3.1 Emission data'!AV28</f>
        <v>12000</v>
      </c>
      <c r="AW27" s="845" t="str">
        <f>'3.1 Emission data'!AW28</f>
        <v>relevant, not calculated</v>
      </c>
      <c r="AX27" s="845" t="str">
        <f>'3.1 Emission data'!AX28</f>
        <v>relevant, not calculated</v>
      </c>
      <c r="AY27" s="845" t="str">
        <f>'3.1 Emission data'!AY28</f>
        <v>relevant, not calculated</v>
      </c>
      <c r="AZ27" s="845">
        <f>'3.1 Emission data'!AZ28</f>
        <v>0</v>
      </c>
      <c r="BA27" s="845" t="str">
        <f>'3.1 Emission data'!BA28</f>
        <v>relevant, not calculated</v>
      </c>
      <c r="BB27" s="845" t="str">
        <f>'3.1 Emission data'!BB28</f>
        <v>relevant, not calculated</v>
      </c>
      <c r="BC27" s="845">
        <f>'3.1 Emission data'!BC28</f>
        <v>9718</v>
      </c>
      <c r="BD27" s="845" t="str">
        <f>'3.1 Emission data'!BD28</f>
        <v>relevant, not calculated</v>
      </c>
      <c r="BE27" s="851" t="str">
        <f>'3.1 Emission data'!BE28</f>
        <v>Relevant, not calculated</v>
      </c>
      <c r="BF27" s="851" t="str">
        <f>'3.1 Emission data'!BF28</f>
        <v>relevant, not calculated</v>
      </c>
      <c r="BG27" s="845">
        <f>'3.1 Emission data'!BG28</f>
        <v>0</v>
      </c>
      <c r="BH27" s="845" t="str">
        <f>'3.1 Emission data'!BH28</f>
        <v>relevant, not calculated</v>
      </c>
      <c r="BI27" s="40"/>
    </row>
    <row r="28" spans="1:61">
      <c r="C28" s="879"/>
      <c r="D28" s="499" t="s">
        <v>13</v>
      </c>
      <c r="E28" s="845">
        <f>'3.1 Emission data'!E29</f>
        <v>4784000</v>
      </c>
      <c r="F28" s="845">
        <f>'3.1 Emission data'!F29</f>
        <v>3290695.2248960566</v>
      </c>
      <c r="G28" s="846">
        <f>('3.2 Emission predictors'!G12*'2.4 Carbon intensities'!$J$18)/POWER(10,6)</f>
        <v>3185285.9560067682</v>
      </c>
      <c r="H28" s="845" t="str">
        <f>'3.1 Emission data'!H29</f>
        <v>relevant, not calculated</v>
      </c>
      <c r="I28" s="845">
        <f>'3.1 Emission data'!I29</f>
        <v>11721451</v>
      </c>
      <c r="J28" s="845">
        <f>'3.1 Emission data'!J29</f>
        <v>0</v>
      </c>
      <c r="K28" s="845" t="str">
        <f>'3.1 Emission data'!K29</f>
        <v>relevant, not calculated</v>
      </c>
      <c r="L28" s="845">
        <f>'3.1 Emission data'!L29</f>
        <v>18000</v>
      </c>
      <c r="M28" s="845">
        <f>'3.1 Emission data'!M29</f>
        <v>0</v>
      </c>
      <c r="N28" s="845" t="str">
        <f>'3.1 Emission data'!N29</f>
        <v>relevant, not calculated</v>
      </c>
      <c r="O28" s="845" t="str">
        <f>'3.1 Emission data'!O29</f>
        <v>relevant, not calculated</v>
      </c>
      <c r="P28" s="845">
        <f>'3.1 Emission data'!P29</f>
        <v>0</v>
      </c>
      <c r="Q28" s="845">
        <f>'3.1 Emission data'!Q29</f>
        <v>900463</v>
      </c>
      <c r="R28" s="845">
        <f>'3.1 Emission data'!R29</f>
        <v>0</v>
      </c>
      <c r="S28" s="845" t="str">
        <f>'3.1 Emission data'!S29</f>
        <v>relevant, not calculated</v>
      </c>
      <c r="T28" s="845" t="str">
        <f>'3.1 Emission data'!T29</f>
        <v>Relevant, not calculated</v>
      </c>
      <c r="U28" s="845" t="str">
        <f>'3.1 Emission data'!U29</f>
        <v>Relevant, not calculated</v>
      </c>
      <c r="V28" s="845" t="str">
        <f>'3.1 Emission data'!V29</f>
        <v>relevant, not calculated</v>
      </c>
      <c r="W28" s="845" t="str">
        <f>'3.1 Emission data'!W29</f>
        <v>Relevant, not calculated</v>
      </c>
      <c r="X28" s="845">
        <f>'3.1 Emission data'!X29</f>
        <v>0</v>
      </c>
      <c r="Y28" s="845" t="str">
        <f>'3.1 Emission data'!Y29</f>
        <v>relevant, not calculated</v>
      </c>
      <c r="Z28" s="847">
        <f>('3.2 Emission predictors'!Z12*'2.4 Carbon intensities'!$J$18)/POWER(10,6)</f>
        <v>182131.97969543145</v>
      </c>
      <c r="AA28" s="845">
        <f>'3.1 Emission data'!AA29</f>
        <v>4700000</v>
      </c>
      <c r="AB28" s="845">
        <f>'3.1 Emission data'!AB29</f>
        <v>17000000</v>
      </c>
      <c r="AC28" s="845">
        <f>'3.1 Emission data'!AC29</f>
        <v>37865598</v>
      </c>
      <c r="AD28" s="848" t="str">
        <f>'3.1 Emission data'!AD29</f>
        <v>relevant, not calculated</v>
      </c>
      <c r="AE28" s="845">
        <f>'3.1 Emission data'!AE29</f>
        <v>19321951.219512194</v>
      </c>
      <c r="AF28" s="848">
        <f>'3.1 Emission data'!AF29</f>
        <v>13650000</v>
      </c>
      <c r="AG28" s="845">
        <f>'3.1 Emission data'!AG29</f>
        <v>6577305</v>
      </c>
      <c r="AH28" s="845" t="str">
        <f>'3.1 Emission data'!AH29</f>
        <v>relevant, not calculated</v>
      </c>
      <c r="AI28" s="845">
        <f>'3.1 Emission data'!AI29</f>
        <v>3649000</v>
      </c>
      <c r="AJ28" s="845" t="str">
        <f>'3.1 Emission data'!AJ29</f>
        <v>Relevant, not calculated</v>
      </c>
      <c r="AK28" s="845" t="str">
        <f>'3.1 Emission data'!AK29</f>
        <v>relevant, not calculated</v>
      </c>
      <c r="AL28" s="848" t="str">
        <f>'3.1 Emission data'!AL29</f>
        <v>Relevant, not calculated</v>
      </c>
      <c r="AM28" s="845" t="str">
        <f>'3.1 Emission data'!AM29</f>
        <v>relevant, not calculated</v>
      </c>
      <c r="AN28" s="845">
        <f>'3.1 Emission data'!AN29</f>
        <v>38410000</v>
      </c>
      <c r="AO28" s="845">
        <f>'3.1 Emission data'!AO29</f>
        <v>609252</v>
      </c>
      <c r="AP28" s="845">
        <f>'3.1 Emission data'!AP29</f>
        <v>12885000</v>
      </c>
      <c r="AQ28" s="845">
        <f>'3.1 Emission data'!AQ29</f>
        <v>32000000</v>
      </c>
      <c r="AR28" s="848" t="str">
        <f>'3.1 Emission data'!AR29</f>
        <v>Relevant, not calculated</v>
      </c>
      <c r="AS28" s="845">
        <f>'3.1 Emission data'!AS29</f>
        <v>15000000</v>
      </c>
      <c r="AT28" s="845">
        <f>'3.1 Emission data'!AT29</f>
        <v>12521378</v>
      </c>
      <c r="AU28" s="845">
        <f>'3.1 Emission data'!AU29</f>
        <v>614883</v>
      </c>
      <c r="AV28" s="845">
        <f>'3.1 Emission data'!AV29</f>
        <v>4183000</v>
      </c>
      <c r="AW28" s="845" t="str">
        <f>'3.1 Emission data'!AW29</f>
        <v>relevant, not calculated</v>
      </c>
      <c r="AX28" s="845" t="str">
        <f>'3.1 Emission data'!AX29</f>
        <v>relevant, not calculated</v>
      </c>
      <c r="AY28" s="845" t="str">
        <f>'3.1 Emission data'!AY29</f>
        <v>relevant, not calculated</v>
      </c>
      <c r="AZ28" s="847">
        <f>('3.2 Emission predictors'!AZ$12*'2.4 Carbon intensities'!$J39)/POWER(10,6)</f>
        <v>1698062.4019607843</v>
      </c>
      <c r="BA28" s="845">
        <f>'3.1 Emission data'!BA29</f>
        <v>10751864</v>
      </c>
      <c r="BB28" s="845" t="str">
        <f>'3.1 Emission data'!BB29</f>
        <v>relevant, not calculated</v>
      </c>
      <c r="BC28" s="845">
        <f>'3.1 Emission data'!BC29</f>
        <v>915824</v>
      </c>
      <c r="BD28" s="845" t="str">
        <f>'3.1 Emission data'!BD29</f>
        <v>relevant, not calculated</v>
      </c>
      <c r="BE28" s="851" t="str">
        <f>'3.1 Emission data'!BE29</f>
        <v>Relevant, not calculated</v>
      </c>
      <c r="BF28" s="851">
        <f>'3.1 Emission data'!BF29</f>
        <v>93288.490926456536</v>
      </c>
      <c r="BG28" s="851">
        <f>'3.1 Emission data'!BG29</f>
        <v>1336063</v>
      </c>
      <c r="BH28" s="845" t="str">
        <f>'3.1 Emission data'!BH29</f>
        <v>relevant, not calculated</v>
      </c>
      <c r="BI28" s="40"/>
    </row>
    <row r="29" spans="1:61">
      <c r="C29" s="879"/>
      <c r="D29" s="499" t="s">
        <v>14</v>
      </c>
      <c r="E29" s="845">
        <f>'3.1 Emission data'!E30</f>
        <v>90000</v>
      </c>
      <c r="F29" s="845">
        <f>'3.1 Emission data'!F30</f>
        <v>61906.891772710092</v>
      </c>
      <c r="G29" s="845" t="s">
        <v>25</v>
      </c>
      <c r="H29" s="845" t="str">
        <f>'3.1 Emission data'!H30</f>
        <v>relevant, not calculated</v>
      </c>
      <c r="I29" s="845">
        <f>'3.1 Emission data'!I30</f>
        <v>0</v>
      </c>
      <c r="J29" s="845">
        <f>'3.1 Emission data'!J30</f>
        <v>0</v>
      </c>
      <c r="K29" s="845">
        <f>'3.1 Emission data'!K30</f>
        <v>0</v>
      </c>
      <c r="L29" s="845">
        <f>'3.1 Emission data'!L30</f>
        <v>0</v>
      </c>
      <c r="M29" s="845">
        <f>'3.1 Emission data'!M30</f>
        <v>0</v>
      </c>
      <c r="N29" s="845">
        <f>'3.1 Emission data'!N30</f>
        <v>0</v>
      </c>
      <c r="O29" s="845">
        <f>'3.1 Emission data'!O30</f>
        <v>0</v>
      </c>
      <c r="P29" s="845">
        <f>'3.1 Emission data'!P30</f>
        <v>0</v>
      </c>
      <c r="Q29" s="845">
        <f>'3.1 Emission data'!Q30</f>
        <v>0</v>
      </c>
      <c r="R29" s="845">
        <f>'3.1 Emission data'!R30</f>
        <v>0</v>
      </c>
      <c r="S29" s="845">
        <f>'3.1 Emission data'!S30</f>
        <v>0</v>
      </c>
      <c r="T29" s="845">
        <f>'3.1 Emission data'!T30</f>
        <v>0</v>
      </c>
      <c r="U29" s="845" t="str">
        <f>'3.1 Emission data'!U30</f>
        <v>Relevant, not calculated</v>
      </c>
      <c r="V29" s="845">
        <f>'3.1 Emission data'!V30</f>
        <v>0</v>
      </c>
      <c r="W29" s="845">
        <f>'3.1 Emission data'!W30</f>
        <v>0</v>
      </c>
      <c r="X29" s="845">
        <f>'3.1 Emission data'!X30</f>
        <v>2</v>
      </c>
      <c r="Y29" s="845" t="str">
        <f>'3.1 Emission data'!Y30</f>
        <v>relevant, not calculated</v>
      </c>
      <c r="Z29" s="845">
        <f>'3.1 Emission data'!Z30</f>
        <v>15.93</v>
      </c>
      <c r="AA29" s="845">
        <f>'3.1 Emission data'!AA30</f>
        <v>50000</v>
      </c>
      <c r="AB29" s="845">
        <f>'3.1 Emission data'!AB30</f>
        <v>800000</v>
      </c>
      <c r="AC29" s="845">
        <f>'3.1 Emission data'!AC30</f>
        <v>272</v>
      </c>
      <c r="AD29" s="848" t="str">
        <f>'3.1 Emission data'!AD30</f>
        <v>relevant, not calculated</v>
      </c>
      <c r="AE29" s="845">
        <f>'3.1 Emission data'!AE30</f>
        <v>200000</v>
      </c>
      <c r="AF29" s="848" t="str">
        <f>'3.1 Emission data'!AF30</f>
        <v>relevant, not calculated</v>
      </c>
      <c r="AG29" s="845">
        <f>'3.1 Emission data'!AG30</f>
        <v>26047</v>
      </c>
      <c r="AH29" s="845" t="str">
        <f>'3.1 Emission data'!AH30</f>
        <v>relevant, not calculated</v>
      </c>
      <c r="AI29" s="845">
        <f>'3.1 Emission data'!AI30</f>
        <v>950</v>
      </c>
      <c r="AJ29" s="845">
        <f>'3.1 Emission data'!AJ30</f>
        <v>350</v>
      </c>
      <c r="AK29" s="845" t="str">
        <f>'3.1 Emission data'!AK30</f>
        <v>relevant, not calculated</v>
      </c>
      <c r="AL29" s="848" t="str">
        <f>'3.1 Emission data'!AL30</f>
        <v>Relevant, not calculated</v>
      </c>
      <c r="AM29" s="845">
        <f>'3.1 Emission data'!AM30</f>
        <v>0</v>
      </c>
      <c r="AN29" s="845" t="str">
        <f>'3.1 Emission data'!AN30</f>
        <v>relevant, not calculated</v>
      </c>
      <c r="AO29" s="845">
        <f>'3.1 Emission data'!AO30</f>
        <v>9174</v>
      </c>
      <c r="AP29" s="845">
        <f>'3.1 Emission data'!AP30</f>
        <v>273500</v>
      </c>
      <c r="AQ29" s="845" t="str">
        <f>'3.1 Emission data'!AQ30</f>
        <v>relevant, not calculated</v>
      </c>
      <c r="AR29" s="848" t="str">
        <f>'3.1 Emission data'!AR30</f>
        <v>Relevant, not calculated</v>
      </c>
      <c r="AS29" s="845">
        <f>'3.1 Emission data'!AS30</f>
        <v>50000</v>
      </c>
      <c r="AT29" s="845" t="str">
        <f>'3.1 Emission data'!AT30</f>
        <v>relevant, not calculated</v>
      </c>
      <c r="AU29" s="845">
        <f>'3.1 Emission data'!AU30</f>
        <v>8456068</v>
      </c>
      <c r="AV29" s="845">
        <f>'3.1 Emission data'!AV30</f>
        <v>5000</v>
      </c>
      <c r="AW29" s="845" t="str">
        <f>'3.1 Emission data'!AW30</f>
        <v>relevant, not calculated</v>
      </c>
      <c r="AX29" s="845" t="str">
        <f>'3.1 Emission data'!AX30</f>
        <v>relevant, not calculated</v>
      </c>
      <c r="AY29" s="845" t="str">
        <f>'3.1 Emission data'!AY30</f>
        <v>relevant, not calculated</v>
      </c>
      <c r="AZ29" s="845" t="str">
        <f>'3.1 Emission data'!AZ30</f>
        <v>Relevant, not calculated</v>
      </c>
      <c r="BA29" s="845" t="str">
        <f>'3.1 Emission data'!BA30</f>
        <v>relevant, not calculated</v>
      </c>
      <c r="BB29" s="845" t="str">
        <f>'3.1 Emission data'!BB30</f>
        <v>relevant, not calculated</v>
      </c>
      <c r="BC29" s="845">
        <f>'3.1 Emission data'!BC30</f>
        <v>149635</v>
      </c>
      <c r="BD29" s="845" t="str">
        <f>'3.1 Emission data'!BD30</f>
        <v>relevant, not calculated</v>
      </c>
      <c r="BE29" s="851" t="str">
        <f>'3.1 Emission data'!BE30</f>
        <v>Relevant, not calculated</v>
      </c>
      <c r="BF29" s="851">
        <f>'3.1 Emission data'!BF30</f>
        <v>2057</v>
      </c>
      <c r="BG29" s="851">
        <f>'3.1 Emission data'!BG30</f>
        <v>16073</v>
      </c>
      <c r="BH29" s="851" t="str">
        <f>'3.1 Emission data'!BH30</f>
        <v>relevant, not calculated</v>
      </c>
      <c r="BI29" s="40"/>
    </row>
    <row r="30" spans="1:61">
      <c r="C30" s="879"/>
      <c r="D30" s="499" t="s">
        <v>15</v>
      </c>
      <c r="E30" s="845">
        <f>'3.1 Emission data'!E31</f>
        <v>1690</v>
      </c>
      <c r="F30" s="845">
        <f>'3.1 Emission data'!F31</f>
        <v>0</v>
      </c>
      <c r="G30" s="848">
        <f>'3.1 Emission data'!G31</f>
        <v>0</v>
      </c>
      <c r="H30" s="845">
        <f>'3.1 Emission data'!H31</f>
        <v>11653</v>
      </c>
      <c r="I30" s="845">
        <f>'3.1 Emission data'!I31</f>
        <v>0</v>
      </c>
      <c r="J30" s="845">
        <f>'3.1 Emission data'!J31</f>
        <v>0</v>
      </c>
      <c r="K30" s="845">
        <f>'3.1 Emission data'!K31</f>
        <v>0</v>
      </c>
      <c r="L30" s="845">
        <f>'3.1 Emission data'!L31</f>
        <v>0</v>
      </c>
      <c r="M30" s="845">
        <f>'3.1 Emission data'!M31</f>
        <v>0</v>
      </c>
      <c r="N30" s="845">
        <f>'3.1 Emission data'!N31</f>
        <v>0</v>
      </c>
      <c r="O30" s="845" t="str">
        <f>'3.1 Emission data'!O31</f>
        <v>relevant, not calculated</v>
      </c>
      <c r="P30" s="845">
        <f>'3.1 Emission data'!P31</f>
        <v>0</v>
      </c>
      <c r="Q30" s="845">
        <f>'3.1 Emission data'!Q31</f>
        <v>0</v>
      </c>
      <c r="R30" s="845" t="str">
        <f>'3.1 Emission data'!R31</f>
        <v>relevant, not calculated</v>
      </c>
      <c r="S30" s="845" t="str">
        <f>'3.1 Emission data'!S31</f>
        <v>incl. In scope 1+2</v>
      </c>
      <c r="T30" s="845" t="str">
        <f>'3.1 Emission data'!T31</f>
        <v>incl. In scope 1+2</v>
      </c>
      <c r="U30" s="845">
        <f>'3.1 Emission data'!U31</f>
        <v>0</v>
      </c>
      <c r="V30" s="845">
        <f>'3.1 Emission data'!V31</f>
        <v>0</v>
      </c>
      <c r="W30" s="845">
        <f>'3.1 Emission data'!W31</f>
        <v>0</v>
      </c>
      <c r="X30" s="845">
        <f>'3.1 Emission data'!X31</f>
        <v>0</v>
      </c>
      <c r="Y30" s="845" t="str">
        <f>'3.1 Emission data'!Y31</f>
        <v>relevant, not calculated</v>
      </c>
      <c r="Z30" s="845" t="str">
        <f>'3.1 Emission data'!Z31</f>
        <v>relevant, not calculated</v>
      </c>
      <c r="AA30" s="845" t="str">
        <f>'3.1 Emission data'!AA31</f>
        <v>incl. in scope 1+2 emissions</v>
      </c>
      <c r="AB30" s="845">
        <f>'3.1 Emission data'!AB31</f>
        <v>5300</v>
      </c>
      <c r="AC30" s="845" t="str">
        <f>'3.1 Emission data'!AC31</f>
        <v>incl. In scope 1+2</v>
      </c>
      <c r="AD30" s="848" t="str">
        <f>'3.1 Emission data'!AD31</f>
        <v>relevant, not calculated</v>
      </c>
      <c r="AE30" s="845" t="str">
        <f>'3.1 Emission data'!AE31</f>
        <v>relevant, not calculated</v>
      </c>
      <c r="AF30" s="848" t="str">
        <f>'3.1 Emission data'!AF31</f>
        <v>relevant, not calculated</v>
      </c>
      <c r="AG30" s="845">
        <f>'3.1 Emission data'!AG31</f>
        <v>0</v>
      </c>
      <c r="AH30" s="845" t="str">
        <f>'3.1 Emission data'!AH31</f>
        <v>relevant, not calculated</v>
      </c>
      <c r="AI30" s="850">
        <f>'3.1 Emission data'!AI31</f>
        <v>0</v>
      </c>
      <c r="AJ30" s="850">
        <f>'3.1 Emission data'!AJ31</f>
        <v>0</v>
      </c>
      <c r="AK30" s="845" t="str">
        <f>'3.1 Emission data'!AK31</f>
        <v>relevant, not calculated</v>
      </c>
      <c r="AL30" s="850">
        <f>'3.1 Emission data'!AL31</f>
        <v>0</v>
      </c>
      <c r="AM30" s="850">
        <f>'3.1 Emission data'!AM31</f>
        <v>0</v>
      </c>
      <c r="AN30" s="845" t="str">
        <f>'3.1 Emission data'!AN31</f>
        <v>relevant, not calculated</v>
      </c>
      <c r="AO30" s="845" t="str">
        <f>'3.1 Emission data'!AO31</f>
        <v>incl. In scope 1+2</v>
      </c>
      <c r="AP30" s="845" t="str">
        <f>'3.1 Emission data'!AP31</f>
        <v>relevant, not calculated</v>
      </c>
      <c r="AQ30" s="845" t="str">
        <f>'3.1 Emission data'!AQ31</f>
        <v>relevant, not calculated</v>
      </c>
      <c r="AR30" s="848" t="str">
        <f>'3.1 Emission data'!AR31</f>
        <v>Relevant, not calculated</v>
      </c>
      <c r="AS30" s="850">
        <f>'3.1 Emission data'!AS31</f>
        <v>0</v>
      </c>
      <c r="AT30" s="850">
        <f>'3.1 Emission data'!AT31</f>
        <v>0</v>
      </c>
      <c r="AU30" s="845" t="str">
        <f>'3.1 Emission data'!AU31</f>
        <v>Relevant, not calculated</v>
      </c>
      <c r="AV30" s="845">
        <f>'3.1 Emission data'!AV31</f>
        <v>5000</v>
      </c>
      <c r="AW30" s="850">
        <f>'3.1 Emission data'!AW31</f>
        <v>0</v>
      </c>
      <c r="AX30" s="845" t="str">
        <f>'3.1 Emission data'!AX31</f>
        <v>relevant, not calculated</v>
      </c>
      <c r="AY30" s="845" t="str">
        <f>'3.1 Emission data'!AY31</f>
        <v>relevant, not calculated</v>
      </c>
      <c r="AZ30" s="845">
        <f>'3.1 Emission data'!AZ31</f>
        <v>6497.75</v>
      </c>
      <c r="BA30" s="845" t="str">
        <f>'3.1 Emission data'!BA31</f>
        <v>relevant, not calculated</v>
      </c>
      <c r="BB30" s="845" t="str">
        <f>'3.1 Emission data'!BB31</f>
        <v>relevant, not calculated</v>
      </c>
      <c r="BC30" s="845">
        <f>'3.1 Emission data'!BC31</f>
        <v>0</v>
      </c>
      <c r="BD30" s="845" t="str">
        <f>'3.1 Emission data'!BD31</f>
        <v>relevant, not calculated</v>
      </c>
      <c r="BE30" s="845" t="str">
        <f>'3.1 Emission data'!BE31</f>
        <v>Relevant, not calculated</v>
      </c>
      <c r="BF30" s="845">
        <f>'3.1 Emission data'!BF31</f>
        <v>111.5090735434575</v>
      </c>
      <c r="BG30" s="850">
        <f>'3.1 Emission data'!BG31</f>
        <v>0</v>
      </c>
      <c r="BH30" s="845" t="str">
        <f>'3.1 Emission data'!BH31</f>
        <v>relevant, not calculated</v>
      </c>
      <c r="BI30" s="40"/>
    </row>
    <row r="31" spans="1:61">
      <c r="C31" s="879"/>
      <c r="D31" s="499" t="s">
        <v>16</v>
      </c>
      <c r="E31" s="848">
        <f>'3.1 Emission data'!E32</f>
        <v>0</v>
      </c>
      <c r="F31" s="848">
        <f>'3.1 Emission data'!F32</f>
        <v>0</v>
      </c>
      <c r="G31" s="848">
        <f>'3.1 Emission data'!G32</f>
        <v>0</v>
      </c>
      <c r="H31" s="848">
        <f>'3.1 Emission data'!H32</f>
        <v>0</v>
      </c>
      <c r="I31" s="845">
        <f>'3.1 Emission data'!I32</f>
        <v>0</v>
      </c>
      <c r="J31" s="848">
        <f>'3.1 Emission data'!J32</f>
        <v>0</v>
      </c>
      <c r="K31" s="848">
        <f>'3.1 Emission data'!K32</f>
        <v>0</v>
      </c>
      <c r="L31" s="848">
        <f>'3.1 Emission data'!L32</f>
        <v>0</v>
      </c>
      <c r="M31" s="848">
        <f>'3.1 Emission data'!M32</f>
        <v>0</v>
      </c>
      <c r="N31" s="848">
        <f>'3.1 Emission data'!N32</f>
        <v>0</v>
      </c>
      <c r="O31" s="848">
        <f>'3.1 Emission data'!O32</f>
        <v>0</v>
      </c>
      <c r="P31" s="848">
        <f>'3.1 Emission data'!P32</f>
        <v>0</v>
      </c>
      <c r="Q31" s="848">
        <f>'3.1 Emission data'!Q32</f>
        <v>0</v>
      </c>
      <c r="R31" s="848">
        <f>'3.1 Emission data'!R32</f>
        <v>0</v>
      </c>
      <c r="S31" s="848">
        <f>'3.1 Emission data'!S32</f>
        <v>0</v>
      </c>
      <c r="T31" s="848">
        <f>'3.1 Emission data'!T32</f>
        <v>0</v>
      </c>
      <c r="U31" s="848">
        <f>'3.1 Emission data'!U32</f>
        <v>0</v>
      </c>
      <c r="V31" s="848">
        <f>'3.1 Emission data'!V32</f>
        <v>0</v>
      </c>
      <c r="W31" s="848">
        <f>'3.1 Emission data'!W32</f>
        <v>0</v>
      </c>
      <c r="X31" s="848">
        <f>'3.1 Emission data'!X32</f>
        <v>0</v>
      </c>
      <c r="Y31" s="845" t="str">
        <f>'3.1 Emission data'!Y32</f>
        <v>relevant, not calculated</v>
      </c>
      <c r="Z31" s="848">
        <f>'3.1 Emission data'!Z32</f>
        <v>0</v>
      </c>
      <c r="AA31" s="848">
        <f>'3.1 Emission data'!AA32</f>
        <v>0</v>
      </c>
      <c r="AB31" s="848">
        <f>'3.1 Emission data'!AB32</f>
        <v>0</v>
      </c>
      <c r="AC31" s="848">
        <f>'3.1 Emission data'!AC32</f>
        <v>0</v>
      </c>
      <c r="AD31" s="848" t="str">
        <f>'3.1 Emission data'!AD32</f>
        <v>relevant, not calculated</v>
      </c>
      <c r="AE31" s="848">
        <f>'3.1 Emission data'!AE32</f>
        <v>0</v>
      </c>
      <c r="AF31" s="848" t="str">
        <f>'3.1 Emission data'!AF32</f>
        <v>relevant, not calculated</v>
      </c>
      <c r="AG31" s="848">
        <f>'3.1 Emission data'!AG32</f>
        <v>0</v>
      </c>
      <c r="AH31" s="848">
        <f>'3.1 Emission data'!AH32</f>
        <v>0</v>
      </c>
      <c r="AI31" s="852">
        <f>'3.1 Emission data'!AI32</f>
        <v>0</v>
      </c>
      <c r="AJ31" s="852">
        <f>'3.1 Emission data'!AJ32</f>
        <v>0</v>
      </c>
      <c r="AK31" s="845" t="str">
        <f>'3.1 Emission data'!AK32</f>
        <v>relevant, not calculated</v>
      </c>
      <c r="AL31" s="852">
        <f>'3.1 Emission data'!AL32</f>
        <v>0</v>
      </c>
      <c r="AM31" s="852">
        <f>'3.1 Emission data'!AM32</f>
        <v>0</v>
      </c>
      <c r="AN31" s="848">
        <f>'3.1 Emission data'!AN32</f>
        <v>0</v>
      </c>
      <c r="AO31" s="848">
        <f>'3.1 Emission data'!AO32</f>
        <v>0</v>
      </c>
      <c r="AP31" s="848">
        <f>'3.1 Emission data'!AP32</f>
        <v>0</v>
      </c>
      <c r="AQ31" s="848" t="str">
        <f>'3.1 Emission data'!AQ32</f>
        <v>relevant, not calculated</v>
      </c>
      <c r="AR31" s="848" t="str">
        <f>'3.1 Emission data'!AR32</f>
        <v>Relevant, not calculated</v>
      </c>
      <c r="AS31" s="852">
        <f>'3.1 Emission data'!AS32</f>
        <v>0</v>
      </c>
      <c r="AT31" s="852">
        <f>'3.1 Emission data'!AT32</f>
        <v>0</v>
      </c>
      <c r="AU31" s="852">
        <f>'3.1 Emission data'!AU32</f>
        <v>0</v>
      </c>
      <c r="AV31" s="852">
        <f>'3.1 Emission data'!AV32</f>
        <v>0</v>
      </c>
      <c r="AW31" s="852">
        <f>'3.1 Emission data'!AW32</f>
        <v>0</v>
      </c>
      <c r="AX31" s="845" t="str">
        <f>'3.1 Emission data'!AX32</f>
        <v>relevant, not calculated</v>
      </c>
      <c r="AY31" s="845" t="str">
        <f>'3.1 Emission data'!AY32</f>
        <v>relevant, not calculated</v>
      </c>
      <c r="AZ31" s="852">
        <f>'3.1 Emission data'!AZ32</f>
        <v>0</v>
      </c>
      <c r="BA31" s="848" t="str">
        <f>'3.1 Emission data'!BA32</f>
        <v>relevant, not calculated</v>
      </c>
      <c r="BB31" s="848">
        <f>'3.1 Emission data'!BB32</f>
        <v>0</v>
      </c>
      <c r="BC31" s="845">
        <f>'3.1 Emission data'!BC32</f>
        <v>0</v>
      </c>
      <c r="BD31" s="845" t="str">
        <f>'3.1 Emission data'!BD32</f>
        <v>relevant, not calculated</v>
      </c>
      <c r="BE31" s="845">
        <f>'3.1 Emission data'!BE32</f>
        <v>0</v>
      </c>
      <c r="BF31" s="852">
        <f>'3.1 Emission data'!BF32</f>
        <v>0</v>
      </c>
      <c r="BG31" s="852">
        <f>'3.1 Emission data'!BG32</f>
        <v>0</v>
      </c>
      <c r="BH31" s="852">
        <f>'3.1 Emission data'!BH32</f>
        <v>0</v>
      </c>
      <c r="BI31" s="40"/>
    </row>
    <row r="32" spans="1:61" s="180" customFormat="1">
      <c r="A32" s="355"/>
      <c r="C32" s="879"/>
      <c r="D32" s="860" t="s">
        <v>17</v>
      </c>
      <c r="E32" s="862" t="str">
        <f>'3.1 Emission data'!E33</f>
        <v>relevant, not calculated</v>
      </c>
      <c r="F32" s="862">
        <f>'3.1 Emission data'!F33</f>
        <v>0</v>
      </c>
      <c r="G32" s="862" t="str">
        <f>'3.1 Emission data'!G33</f>
        <v>relevant, not calculated</v>
      </c>
      <c r="H32" s="862" t="str">
        <f>'3.1 Emission data'!H33</f>
        <v>relevant, not calculated</v>
      </c>
      <c r="I32" s="861">
        <f>'3.1 Emission data'!I33</f>
        <v>0</v>
      </c>
      <c r="J32" s="861" t="str">
        <f>'3.1 Emission data'!J33</f>
        <v>relevant, not calculated</v>
      </c>
      <c r="K32" s="861">
        <f>'3.1 Emission data'!K33</f>
        <v>0</v>
      </c>
      <c r="L32" s="861">
        <f>'3.1 Emission data'!L33</f>
        <v>2233</v>
      </c>
      <c r="M32" s="861">
        <f>'3.1 Emission data'!M33</f>
        <v>0</v>
      </c>
      <c r="N32" s="861">
        <f>'3.1 Emission data'!N33</f>
        <v>0</v>
      </c>
      <c r="O32" s="861">
        <f>'3.1 Emission data'!O33</f>
        <v>0</v>
      </c>
      <c r="P32" s="861">
        <f>'3.1 Emission data'!P33</f>
        <v>0</v>
      </c>
      <c r="Q32" s="861">
        <f>'3.1 Emission data'!Q33</f>
        <v>0</v>
      </c>
      <c r="R32" s="861" t="str">
        <f>'3.1 Emission data'!R33</f>
        <v>relevant, not calculated</v>
      </c>
      <c r="S32" s="861">
        <f>'3.1 Emission data'!S33</f>
        <v>0</v>
      </c>
      <c r="T32" s="861">
        <f>'3.1 Emission data'!T33</f>
        <v>0</v>
      </c>
      <c r="U32" s="861">
        <f>'3.1 Emission data'!U33</f>
        <v>0</v>
      </c>
      <c r="V32" s="861" t="str">
        <f>'3.1 Emission data'!V33</f>
        <v>incl. In scope 1+2</v>
      </c>
      <c r="W32" s="861" t="str">
        <f>'3.1 Emission data'!W33</f>
        <v>relevant, not calculated</v>
      </c>
      <c r="X32" s="861">
        <f>'3.1 Emission data'!X33</f>
        <v>0</v>
      </c>
      <c r="Y32" s="861" t="str">
        <f>'3.1 Emission data'!Y33</f>
        <v>relevant, not calculated</v>
      </c>
      <c r="Z32" s="861">
        <f>'3.1 Emission data'!Z33</f>
        <v>0</v>
      </c>
      <c r="AA32" s="862">
        <f>'3.1 Emission data'!AA33</f>
        <v>0</v>
      </c>
      <c r="AB32" s="861">
        <f>'3.1 Emission data'!AB33</f>
        <v>43000</v>
      </c>
      <c r="AC32" s="862">
        <f>'3.1 Emission data'!AC33</f>
        <v>0</v>
      </c>
      <c r="AD32" s="862" t="str">
        <f>'3.1 Emission data'!AD33</f>
        <v>relevant, not calculated</v>
      </c>
      <c r="AE32" s="861">
        <f>'3.1 Emission data'!AE33</f>
        <v>0</v>
      </c>
      <c r="AF32" s="862" t="str">
        <f>'3.1 Emission data'!AF33</f>
        <v>relevant, not calculated</v>
      </c>
      <c r="AG32" s="861" t="str">
        <f>'3.1 Emission data'!AG33</f>
        <v>relevant, not calculated</v>
      </c>
      <c r="AH32" s="861" t="str">
        <f>'3.1 Emission data'!AH33</f>
        <v>relevant, not calculated</v>
      </c>
      <c r="AI32" s="865">
        <f>'3.1 Emission data'!AI33</f>
        <v>0</v>
      </c>
      <c r="AJ32" s="865">
        <f>'3.1 Emission data'!AJ33</f>
        <v>0</v>
      </c>
      <c r="AK32" s="861" t="str">
        <f>'3.1 Emission data'!AK33</f>
        <v>relevant, not calculated</v>
      </c>
      <c r="AL32" s="862" t="str">
        <f>'3.1 Emission data'!AL33</f>
        <v>Relevant, not calculated</v>
      </c>
      <c r="AM32" s="865">
        <f>'3.1 Emission data'!AM33</f>
        <v>0</v>
      </c>
      <c r="AN32" s="861" t="str">
        <f>'3.1 Emission data'!AN33</f>
        <v>relevant, not calculated</v>
      </c>
      <c r="AO32" s="865">
        <f>'3.1 Emission data'!AO33</f>
        <v>0</v>
      </c>
      <c r="AP32" s="861">
        <f>'3.1 Emission data'!AP33</f>
        <v>0</v>
      </c>
      <c r="AQ32" s="862" t="str">
        <f>'3.1 Emission data'!AQ33</f>
        <v>incl. In other categories</v>
      </c>
      <c r="AR32" s="862" t="str">
        <f>'3.1 Emission data'!AR33</f>
        <v>Relevant, not calculated</v>
      </c>
      <c r="AS32" s="865">
        <f>'3.1 Emission data'!AS33</f>
        <v>0</v>
      </c>
      <c r="AT32" s="865">
        <f>'3.1 Emission data'!AT33</f>
        <v>0</v>
      </c>
      <c r="AU32" s="862" t="str">
        <f>'3.1 Emission data'!AU33</f>
        <v>Relevant, not calculated</v>
      </c>
      <c r="AV32" s="861">
        <f>'3.1 Emission data'!AV33</f>
        <v>5000</v>
      </c>
      <c r="AW32" s="862" t="str">
        <f>'3.1 Emission data'!AW33</f>
        <v>relevant, not calculated</v>
      </c>
      <c r="AX32" s="861" t="str">
        <f>'3.1 Emission data'!AX33</f>
        <v>relevant, not calculated</v>
      </c>
      <c r="AY32" s="861" t="str">
        <f>'3.1 Emission data'!AY33</f>
        <v>relevant, not calculated</v>
      </c>
      <c r="AZ32" s="865">
        <f>'3.1 Emission data'!AZ33</f>
        <v>0</v>
      </c>
      <c r="BA32" s="861">
        <f>'3.1 Emission data'!BA33</f>
        <v>326</v>
      </c>
      <c r="BB32" s="861" t="str">
        <f>'3.1 Emission data'!BB33</f>
        <v>relevant, not calculated</v>
      </c>
      <c r="BC32" s="861" t="str">
        <f>'3.1 Emission data'!BC33</f>
        <v>Relevant, not calculated</v>
      </c>
      <c r="BD32" s="861" t="str">
        <f>'3.1 Emission data'!BD33</f>
        <v>relevant, not calculated</v>
      </c>
      <c r="BE32" s="861" t="str">
        <f>'3.1 Emission data'!BE33</f>
        <v>Relevant, not calculated</v>
      </c>
      <c r="BF32" s="861">
        <f>'3.1 Emission data'!BF33</f>
        <v>3971</v>
      </c>
      <c r="BG32" s="865">
        <f>'3.1 Emission data'!BG33</f>
        <v>0</v>
      </c>
      <c r="BH32" s="865">
        <f>'3.1 Emission data'!BH33</f>
        <v>0</v>
      </c>
      <c r="BI32" s="40"/>
    </row>
    <row r="33" spans="1:61" s="180" customFormat="1" ht="15" thickBot="1">
      <c r="A33" s="355"/>
      <c r="C33" s="491" t="s">
        <v>12962</v>
      </c>
      <c r="D33" s="864"/>
      <c r="E33" s="842">
        <f t="shared" ref="E33:K33" si="3">E16+E12+E11</f>
        <v>18349284.485239446</v>
      </c>
      <c r="F33" s="842">
        <f t="shared" si="3"/>
        <v>15027224</v>
      </c>
      <c r="G33" s="843">
        <f t="shared" si="3"/>
        <v>7850323.35755591</v>
      </c>
      <c r="H33" s="842">
        <f t="shared" si="3"/>
        <v>2242097.0749385101</v>
      </c>
      <c r="I33" s="842">
        <f t="shared" si="3"/>
        <v>13653507</v>
      </c>
      <c r="J33" s="842">
        <f t="shared" si="3"/>
        <v>2044415.2783654183</v>
      </c>
      <c r="K33" s="842">
        <f t="shared" si="3"/>
        <v>1651908.3269006526</v>
      </c>
      <c r="L33" s="842">
        <f t="shared" ref="L33:Z33" si="4">L16+L12+L11</f>
        <v>1088974</v>
      </c>
      <c r="M33" s="842">
        <f>M16+M12+M11</f>
        <v>585036.76</v>
      </c>
      <c r="N33" s="842">
        <f t="shared" si="4"/>
        <v>397813.72</v>
      </c>
      <c r="O33" s="842">
        <f t="shared" si="4"/>
        <v>483718.18</v>
      </c>
      <c r="P33" s="842">
        <f t="shared" si="4"/>
        <v>1227567.2198663843</v>
      </c>
      <c r="Q33" s="842">
        <f t="shared" si="4"/>
        <v>5322437</v>
      </c>
      <c r="R33" s="842">
        <f t="shared" si="4"/>
        <v>38126</v>
      </c>
      <c r="S33" s="842">
        <f t="shared" si="4"/>
        <v>498236</v>
      </c>
      <c r="T33" s="842">
        <f t="shared" si="4"/>
        <v>257443.13637570746</v>
      </c>
      <c r="U33" s="842">
        <f>U16+U12+U11</f>
        <v>83080.95</v>
      </c>
      <c r="V33" s="842">
        <f t="shared" si="4"/>
        <v>311204.61851104756</v>
      </c>
      <c r="W33" s="842">
        <f t="shared" si="4"/>
        <v>39772</v>
      </c>
      <c r="X33" s="842">
        <f t="shared" si="4"/>
        <v>249109</v>
      </c>
      <c r="Y33" s="842">
        <f>Y16+Y12+Y11</f>
        <v>11664.736559377669</v>
      </c>
      <c r="Z33" s="597">
        <f t="shared" si="4"/>
        <v>362805.81969543145</v>
      </c>
      <c r="AA33" s="844">
        <f>AA16+AA12+AA11</f>
        <v>25133820</v>
      </c>
      <c r="AB33" s="842">
        <f>AB16+AB12+AB11</f>
        <v>85945859.999580264</v>
      </c>
      <c r="AC33" s="842">
        <f>AC16+AC12+AC11</f>
        <v>45936640.283805139</v>
      </c>
      <c r="AD33" s="843">
        <f>SUM(AD15,AD16)</f>
        <v>8400975.8099999987</v>
      </c>
      <c r="AE33" s="842">
        <f>AE16+AE12+AE11</f>
        <v>47833899.486801222</v>
      </c>
      <c r="AF33" s="843">
        <f>AF15+AF16</f>
        <v>32660053.935893115</v>
      </c>
      <c r="AG33" s="842">
        <f t="shared" ref="AG33:AO33" si="5">AG16+AG12+AG11</f>
        <v>10291514</v>
      </c>
      <c r="AH33" s="842">
        <f t="shared" si="5"/>
        <v>684244.45608708437</v>
      </c>
      <c r="AI33" s="842">
        <f t="shared" si="5"/>
        <v>7270946.7543269964</v>
      </c>
      <c r="AJ33" s="842">
        <f t="shared" si="5"/>
        <v>6090375.3939338988</v>
      </c>
      <c r="AK33" s="842">
        <f t="shared" si="5"/>
        <v>2408882</v>
      </c>
      <c r="AL33" s="842">
        <f t="shared" si="5"/>
        <v>1200790.5842513698</v>
      </c>
      <c r="AM33" s="842">
        <f t="shared" si="5"/>
        <v>14475007.825565217</v>
      </c>
      <c r="AN33" s="842">
        <f t="shared" si="5"/>
        <v>45258265.00523667</v>
      </c>
      <c r="AO33" s="842">
        <f t="shared" si="5"/>
        <v>5799548.9692578726</v>
      </c>
      <c r="AP33" s="842">
        <f t="shared" ref="AP33:BF33" si="6">AP16+AP12+AP11</f>
        <v>24238643.223984871</v>
      </c>
      <c r="AQ33" s="842">
        <f t="shared" si="6"/>
        <v>32358910</v>
      </c>
      <c r="AR33" s="842">
        <f t="shared" ref="AR33:AX33" si="7">AR16+AR12+AR11</f>
        <v>346117</v>
      </c>
      <c r="AS33" s="842">
        <f t="shared" si="7"/>
        <v>17945494.126681894</v>
      </c>
      <c r="AT33" s="842">
        <f t="shared" si="7"/>
        <v>23884516.186046511</v>
      </c>
      <c r="AU33" s="842">
        <f t="shared" si="7"/>
        <v>12428849.04400837</v>
      </c>
      <c r="AV33" s="842">
        <f t="shared" si="7"/>
        <v>10421027.373441519</v>
      </c>
      <c r="AW33" s="842">
        <f t="shared" si="7"/>
        <v>1147154.9249361977</v>
      </c>
      <c r="AX33" s="842">
        <f t="shared" si="7"/>
        <v>405770</v>
      </c>
      <c r="AY33" s="842">
        <f t="shared" si="6"/>
        <v>677411.14</v>
      </c>
      <c r="AZ33" s="842">
        <f t="shared" si="6"/>
        <v>3724064.8207682269</v>
      </c>
      <c r="BA33" s="842">
        <f t="shared" si="6"/>
        <v>13645442.042488724</v>
      </c>
      <c r="BB33" s="842">
        <f>BB16+BB12+BB11</f>
        <v>1189545</v>
      </c>
      <c r="BC33" s="842">
        <f t="shared" si="6"/>
        <v>9797987.4821848422</v>
      </c>
      <c r="BD33" s="842">
        <f t="shared" si="6"/>
        <v>792390</v>
      </c>
      <c r="BE33" s="842">
        <f t="shared" si="6"/>
        <v>642602.84354377387</v>
      </c>
      <c r="BF33" s="842">
        <f t="shared" si="6"/>
        <v>586291</v>
      </c>
      <c r="BG33" s="842">
        <f>BG16+BG12+BG11</f>
        <v>1520458.8329836903</v>
      </c>
      <c r="BH33" s="842">
        <f>BH16+BH12+BH11</f>
        <v>131055.00000000001</v>
      </c>
      <c r="BI33" s="40"/>
    </row>
    <row r="34" spans="1:61" s="180" customFormat="1">
      <c r="A34" s="355"/>
      <c r="B34" s="25"/>
      <c r="C34" s="12"/>
      <c r="D34" s="19"/>
      <c r="E34" s="33"/>
      <c r="F34" s="33"/>
      <c r="G34" s="493"/>
      <c r="H34" s="33"/>
      <c r="I34" s="33"/>
      <c r="J34" s="33"/>
      <c r="K34" s="33"/>
      <c r="L34" s="33"/>
      <c r="M34" s="33"/>
      <c r="N34" s="33"/>
      <c r="O34" s="33"/>
      <c r="P34" s="33"/>
      <c r="Q34" s="33"/>
      <c r="R34" s="33"/>
      <c r="S34" s="33"/>
      <c r="T34" s="33"/>
      <c r="U34" s="33"/>
      <c r="V34" s="33"/>
      <c r="W34" s="33"/>
      <c r="X34" s="33"/>
      <c r="Y34" s="33"/>
      <c r="Z34" s="17"/>
      <c r="AA34" s="299"/>
      <c r="AB34" s="494"/>
      <c r="AC34" s="33"/>
      <c r="AD34" s="493"/>
      <c r="AE34" s="33"/>
      <c r="AF34" s="49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row>
    <row r="35" spans="1:61" s="180" customFormat="1">
      <c r="A35" s="355"/>
      <c r="B35" s="25"/>
      <c r="C35" s="12" t="s">
        <v>12698</v>
      </c>
      <c r="D35" s="10"/>
      <c r="E35" s="615">
        <f>'3.1 Emission data'!E35</f>
        <v>17608572</v>
      </c>
      <c r="F35" s="616">
        <f>'3.1 Emission data'!F35</f>
        <v>15027224</v>
      </c>
      <c r="G35" s="616">
        <f>'3.1 Emission data'!G35</f>
        <v>1417346</v>
      </c>
      <c r="H35" s="618">
        <f>'3.1 Emission data'!H35</f>
        <v>379532</v>
      </c>
      <c r="I35" s="615">
        <f>'3.1 Emission data'!I35</f>
        <v>734000</v>
      </c>
      <c r="J35" s="615">
        <f>'3.1 Emission data'!J35</f>
        <v>1189794</v>
      </c>
      <c r="K35" s="615">
        <f>'3.1 Emission data'!K35</f>
        <v>437366</v>
      </c>
      <c r="L35" s="615">
        <f>'3.1 Emission data'!L35</f>
        <v>317668</v>
      </c>
      <c r="M35" s="615">
        <f>'3.1 Emission data'!M35</f>
        <v>122094</v>
      </c>
      <c r="N35" s="615">
        <f>'3.1 Emission data'!N35</f>
        <v>397813.72</v>
      </c>
      <c r="O35" s="615">
        <f>'3.1 Emission data'!O35</f>
        <v>479586</v>
      </c>
      <c r="P35" s="615">
        <f>'3.1 Emission data'!P35</f>
        <v>500187.54</v>
      </c>
      <c r="Q35" s="615">
        <f>'3.1 Emission data'!Q35</f>
        <v>94058</v>
      </c>
      <c r="R35" s="615">
        <f>'3.1 Emission data'!R35</f>
        <v>9667</v>
      </c>
      <c r="S35" s="615">
        <f>'3.1 Emission data'!S35</f>
        <v>498236</v>
      </c>
      <c r="T35" s="615">
        <f>'3.1 Emission data'!T35</f>
        <v>183688.72</v>
      </c>
      <c r="U35" s="615">
        <f>'3.1 Emission data'!U35</f>
        <v>83080.95</v>
      </c>
      <c r="V35" s="615">
        <f>'3.1 Emission data'!V35</f>
        <v>150167.55000000002</v>
      </c>
      <c r="W35" s="615">
        <f>'3.1 Emission data'!W35</f>
        <v>13550</v>
      </c>
      <c r="X35" s="615">
        <f>'3.1 Emission data'!X35</f>
        <v>177772</v>
      </c>
      <c r="Y35" s="615">
        <f>'3.1 Emission data'!Y35</f>
        <v>2087.83</v>
      </c>
      <c r="Z35" s="618">
        <f>'3.1 Emission data'!Z35</f>
        <v>187109.63999999998</v>
      </c>
      <c r="AA35" s="617">
        <f>'3.1 Emission data'!AA35</f>
        <v>25133820</v>
      </c>
      <c r="AB35" s="616">
        <f>'3.1 Emission data'!AB35</f>
        <v>31081000</v>
      </c>
      <c r="AC35" s="615">
        <f>'3.1 Emission data'!AC35</f>
        <v>246312</v>
      </c>
      <c r="AD35" s="616">
        <f>'3.1 Emission data'!AD35</f>
        <v>8400975.8099999987</v>
      </c>
      <c r="AE35" s="615">
        <f>'3.1 Emission data'!AE35</f>
        <v>47779600</v>
      </c>
      <c r="AF35" s="616">
        <f>'3.1 Emission data'!AF35</f>
        <v>18015427</v>
      </c>
      <c r="AG35" s="615">
        <f>'3.1 Emission data'!AG35</f>
        <v>10291514</v>
      </c>
      <c r="AH35" s="615">
        <f>'3.1 Emission data'!AH35</f>
        <v>676719</v>
      </c>
      <c r="AI35" s="615">
        <f>'3.1 Emission data'!AI35</f>
        <v>7060200</v>
      </c>
      <c r="AJ35" s="615">
        <f>'3.1 Emission data'!AJ35</f>
        <v>1631644</v>
      </c>
      <c r="AK35" s="615">
        <f>'3.1 Emission data'!AK35</f>
        <v>2408882</v>
      </c>
      <c r="AL35" s="615">
        <f>'3.1 Emission data'!AL35</f>
        <v>1156553.9000000001</v>
      </c>
      <c r="AM35" s="615">
        <f>'3.1 Emission data'!AM35</f>
        <v>11027516</v>
      </c>
      <c r="AN35" s="615">
        <f>'3.1 Emission data'!AN35</f>
        <v>45176326.969999999</v>
      </c>
      <c r="AO35" s="615">
        <f>'3.1 Emission data'!AO35</f>
        <v>5771693</v>
      </c>
      <c r="AP35" s="615">
        <f>'3.1 Emission data'!AP35</f>
        <v>16012472</v>
      </c>
      <c r="AQ35" s="615">
        <f>'3.1 Emission data'!AQ35</f>
        <v>32358910</v>
      </c>
      <c r="AR35" s="615">
        <f>'3.1 Emission data'!AR35</f>
        <v>346117</v>
      </c>
      <c r="AS35" s="615">
        <f>'3.1 Emission data'!AS35</f>
        <v>17939717</v>
      </c>
      <c r="AT35" s="615">
        <f>'3.1 Emission data'!AT35</f>
        <v>23832041</v>
      </c>
      <c r="AU35" s="616">
        <f>'3.1 Emission data'!AU35</f>
        <v>1107511</v>
      </c>
      <c r="AV35" s="615">
        <f>'3.1 Emission data'!AV35</f>
        <v>5733417</v>
      </c>
      <c r="AW35" s="615">
        <f>'3.1 Emission data'!AW35</f>
        <v>101886</v>
      </c>
      <c r="AX35" s="615">
        <f>'3.1 Emission data'!AX35</f>
        <v>405770</v>
      </c>
      <c r="AY35" s="619">
        <f>'3.1 Emission data'!AY35</f>
        <v>677411.14</v>
      </c>
      <c r="AZ35" s="615">
        <f>'3.1 Emission data'!AZ35</f>
        <v>840046.22</v>
      </c>
      <c r="BA35" s="615">
        <f>'3.1 Emission data'!BA35</f>
        <v>177830</v>
      </c>
      <c r="BB35" s="615">
        <f>'3.1 Emission data'!BB35</f>
        <v>1189545</v>
      </c>
      <c r="BC35" s="615">
        <f>'3.1 Emission data'!BC35</f>
        <v>282796</v>
      </c>
      <c r="BD35" s="615">
        <f>'3.1 Emission data'!BD35</f>
        <v>792390</v>
      </c>
      <c r="BE35" s="615">
        <f>'3.1 Emission data'!BE35</f>
        <v>569447.91</v>
      </c>
      <c r="BF35" s="616">
        <f>'3.1 Emission data'!BF35</f>
        <v>146238</v>
      </c>
      <c r="BG35" s="616">
        <f>'3.1 Emission data'!BG35</f>
        <v>1516748.02</v>
      </c>
      <c r="BH35" s="616">
        <f>'3.1 Emission data'!BH35</f>
        <v>74535.600000000006</v>
      </c>
    </row>
    <row r="36" spans="1:61" s="180" customFormat="1" ht="15" thickBot="1">
      <c r="A36" s="355"/>
      <c r="C36" s="491" t="s">
        <v>556</v>
      </c>
      <c r="D36" s="492"/>
      <c r="E36" s="620">
        <f>E16-'3.1 Emission data'!E16</f>
        <v>240712.48523944616</v>
      </c>
      <c r="F36" s="620">
        <f>F16-'3.1 Emission data'!F16</f>
        <v>0</v>
      </c>
      <c r="G36" s="620">
        <f>G16-'3.1 Emission data'!G16</f>
        <v>5415684.35755591</v>
      </c>
      <c r="H36" s="620">
        <f>H16-'3.1 Emission data'!H16</f>
        <v>96517.074938510079</v>
      </c>
      <c r="I36" s="620">
        <f>I16-'3.1 Emission data'!I16</f>
        <v>0</v>
      </c>
      <c r="J36" s="620">
        <f>J16-'3.1 Emission data'!J16</f>
        <v>854621.27836541831</v>
      </c>
      <c r="K36" s="620">
        <f>K16-'3.1 Emission data'!K16</f>
        <v>505784.32690065261</v>
      </c>
      <c r="L36" s="620">
        <f>L16-'3.1 Emission data'!L16</f>
        <v>0</v>
      </c>
      <c r="M36" s="620">
        <f>M16-'3.1 Emission data'!M16</f>
        <v>0</v>
      </c>
      <c r="N36" s="620">
        <f>N16-'3.1 Emission data'!N16</f>
        <v>0</v>
      </c>
      <c r="O36" s="620">
        <f>O16-'3.1 Emission data'!O16</f>
        <v>0</v>
      </c>
      <c r="P36" s="620">
        <f>P16-'3.1 Emission data'!P16</f>
        <v>322027.67986638437</v>
      </c>
      <c r="Q36" s="620">
        <f>Q16-'3.1 Emission data'!Q16</f>
        <v>0</v>
      </c>
      <c r="R36" s="620">
        <f>R16-'3.1 Emission data'!R16</f>
        <v>0</v>
      </c>
      <c r="S36" s="620">
        <f>S16-'3.1 Emission data'!S16</f>
        <v>0</v>
      </c>
      <c r="T36" s="620">
        <f>T16-'3.1 Emission data'!T16</f>
        <v>17076.456375707457</v>
      </c>
      <c r="U36" s="620">
        <f>U16-'3.1 Emission data'!U16</f>
        <v>0</v>
      </c>
      <c r="V36" s="620">
        <f>V16-'3.1 Emission data'!V16</f>
        <v>161037.06851104758</v>
      </c>
      <c r="W36" s="620">
        <f>W16-'3.1 Emission data'!W16</f>
        <v>0</v>
      </c>
      <c r="X36" s="620">
        <f>X16-'3.1 Emission data'!X16</f>
        <v>0</v>
      </c>
      <c r="Y36" s="620">
        <f>Y16-'3.1 Emission data'!Y16</f>
        <v>3615.0465593776689</v>
      </c>
      <c r="Z36" s="621">
        <f>Z16-'3.1 Emission data'!Z16</f>
        <v>175696.17969543149</v>
      </c>
      <c r="AA36" s="624">
        <f>AA16-'3.1 Emission data'!AA16</f>
        <v>0</v>
      </c>
      <c r="AB36" s="620">
        <f>AB16-'3.1 Emission data'!AB16</f>
        <v>32538859.999580264</v>
      </c>
      <c r="AC36" s="620">
        <f>AC16-'3.1 Emission data'!AC16</f>
        <v>6169770.2838051394</v>
      </c>
      <c r="AD36" s="620">
        <f>AD16-'3.1 Emission data'!AD16</f>
        <v>0</v>
      </c>
      <c r="AE36" s="620">
        <f>AE16-'3.1 Emission data'!AE16</f>
        <v>54299.486801221967</v>
      </c>
      <c r="AF36" s="620">
        <f>AF16-'3.1 Emission data'!AF16</f>
        <v>14644626.935893115</v>
      </c>
      <c r="AG36" s="620">
        <f>AG16-'3.1 Emission data'!AG16</f>
        <v>0</v>
      </c>
      <c r="AH36" s="620">
        <f>AH16-'3.1 Emission data'!AH16</f>
        <v>7525.4560870844107</v>
      </c>
      <c r="AI36" s="620">
        <f>AI16-'3.1 Emission data'!AI16</f>
        <v>209246.75432699639</v>
      </c>
      <c r="AJ36" s="620">
        <f>AJ16-'3.1 Emission data'!AJ16</f>
        <v>21510.393933898769</v>
      </c>
      <c r="AK36" s="620">
        <f>AK16-'3.1 Emission data'!AK16</f>
        <v>0</v>
      </c>
      <c r="AL36" s="620">
        <f>AL16-'3.1 Emission data'!AL16</f>
        <v>26105.44425136974</v>
      </c>
      <c r="AM36" s="620">
        <f>AM16-'3.1 Emission data'!AM16</f>
        <v>3413604.8255652166</v>
      </c>
      <c r="AN36" s="620">
        <f>AN16-'3.1 Emission data'!AN16</f>
        <v>81938.035236671567</v>
      </c>
      <c r="AO36" s="620">
        <f>AO16-'3.1 Emission data'!AO16</f>
        <v>27855.969257872552</v>
      </c>
      <c r="AP36" s="620">
        <f>AP16-'3.1 Emission data'!AP16</f>
        <v>8226171.2239848711</v>
      </c>
      <c r="AQ36" s="620">
        <f>AQ16-'3.1 Emission data'!AQ16</f>
        <v>0</v>
      </c>
      <c r="AR36" s="620">
        <f>AR16-'3.1 Emission data'!AR16</f>
        <v>0</v>
      </c>
      <c r="AS36" s="620">
        <f>AS16-'3.1 Emission data'!AS16</f>
        <v>5777.1266818940639</v>
      </c>
      <c r="AT36" s="620">
        <f>AT16-'3.1 Emission data'!AT16</f>
        <v>52475.186046510935</v>
      </c>
      <c r="AU36" s="620">
        <f>AU16-'3.1 Emission data'!AU16</f>
        <v>1445111.0440083705</v>
      </c>
      <c r="AV36" s="620">
        <f>AV16-'3.1 Emission data'!AV16</f>
        <v>4687610.3734415192</v>
      </c>
      <c r="AW36" s="620">
        <f>AW16-'3.1 Emission data'!AW16</f>
        <v>979654.9249361977</v>
      </c>
      <c r="AX36" s="620">
        <f>AX16-'3.1 Emission data'!AX16</f>
        <v>0</v>
      </c>
      <c r="AY36" s="620">
        <f>AY16-'3.1 Emission data'!AY16</f>
        <v>0</v>
      </c>
      <c r="AZ36" s="620">
        <f>AZ16-'3.1 Emission data'!AZ16</f>
        <v>2790253.2907682266</v>
      </c>
      <c r="BA36" s="620">
        <f>BA16-'3.1 Emission data'!BA16</f>
        <v>53568.042488723993</v>
      </c>
      <c r="BB36" s="620">
        <f>BB16-'3.1 Emission data'!BB16</f>
        <v>0</v>
      </c>
      <c r="BC36" s="620">
        <f>BC16-'3.1 Emission data'!BC16</f>
        <v>84447.782184842974</v>
      </c>
      <c r="BD36" s="620">
        <f>BD16-'3.1 Emission data'!BD16</f>
        <v>0</v>
      </c>
      <c r="BE36" s="620">
        <f>BE16-'3.1 Emission data'!BE16</f>
        <v>73154.933543773834</v>
      </c>
      <c r="BF36" s="620">
        <f>BF16-'3.1 Emission data'!BF16</f>
        <v>0</v>
      </c>
      <c r="BG36" s="620">
        <f>BG16-'3.1 Emission data'!BG16</f>
        <v>3710.8129836902954</v>
      </c>
      <c r="BH36" s="620">
        <f>BH16-'3.1 Emission data'!BH16</f>
        <v>0</v>
      </c>
    </row>
    <row r="37" spans="1:61" s="147" customFormat="1">
      <c r="A37" s="355"/>
      <c r="B37" s="25"/>
      <c r="C37" s="12"/>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24"/>
    </row>
    <row r="39" spans="1:61">
      <c r="D39" s="15" t="s">
        <v>13055</v>
      </c>
      <c r="E39" s="789" t="s">
        <v>12950</v>
      </c>
      <c r="F39" s="416" t="s">
        <v>12953</v>
      </c>
      <c r="G39" s="180"/>
    </row>
    <row r="40" spans="1:61">
      <c r="D40" s="4"/>
      <c r="E40" s="815" t="s">
        <v>12958</v>
      </c>
      <c r="F40" s="416" t="s">
        <v>12977</v>
      </c>
      <c r="G40" s="180"/>
      <c r="AA40" s="17"/>
      <c r="BI40" s="113"/>
    </row>
    <row r="41" spans="1:61" ht="13" customHeight="1">
      <c r="D41" s="4"/>
      <c r="E41" s="816" t="s">
        <v>12626</v>
      </c>
      <c r="F41" s="416" t="s">
        <v>12957</v>
      </c>
      <c r="G41" s="4"/>
      <c r="AA41" s="17"/>
      <c r="BI41" s="113"/>
    </row>
    <row r="42" spans="1:61">
      <c r="D42" s="4"/>
      <c r="AA42" s="17"/>
      <c r="BI42" s="113"/>
    </row>
    <row r="43" spans="1:61">
      <c r="BI43" s="113"/>
    </row>
    <row r="44" spans="1:61">
      <c r="BI44" s="113"/>
    </row>
    <row r="45" spans="1:61">
      <c r="BI45" s="113"/>
    </row>
    <row r="46" spans="1:61">
      <c r="BI46" s="113"/>
    </row>
    <row r="47" spans="1:61">
      <c r="C47" s="2" t="s">
        <v>555</v>
      </c>
      <c r="BI47" s="113"/>
    </row>
  </sheetData>
  <mergeCells count="4">
    <mergeCell ref="C17:C25"/>
    <mergeCell ref="C26:C32"/>
    <mergeCell ref="E5:Z5"/>
    <mergeCell ref="AA5:BH5"/>
  </mergeCells>
  <phoneticPr fontId="21" type="noConversion"/>
  <conditionalFormatting sqref="E17:BH33">
    <cfRule type="containsText" dxfId="1" priority="1" operator="containsText" text="relevant, not calculated">
      <formula>NOT(ISERROR(SEARCH("relevant, not calculated",E17)))</formula>
    </cfRule>
  </conditionalFormatting>
  <dataValidations disablePrompts="1" count="2">
    <dataValidation type="list" allowBlank="1" showInputMessage="1" showErrorMessage="1" sqref="BJ12" xr:uid="{54DCDE67-953D-4857-A3B5-B76DC17D7F33}">
      <formula1>"0,8,1,1,2,1,4,1,6"</formula1>
    </dataValidation>
    <dataValidation type="list" allowBlank="1" showInputMessage="1" showErrorMessage="1" sqref="BK11" xr:uid="{68A7BABF-7EE5-4493-BD30-497EF3A468FE}">
      <formula1>$BT$10:$BT$13</formula1>
    </dataValidation>
  </dataValidations>
  <pageMargins left="0.7" right="0.7" top="0.78740157499999996" bottom="0.78740157499999996"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C7F84-5C88-476C-ABED-38DF0B2118E5}">
  <sheetPr>
    <tabColor theme="4" tint="0.59999389629810485"/>
  </sheetPr>
  <dimension ref="A1:BP28"/>
  <sheetViews>
    <sheetView showGridLines="0" zoomScale="80" zoomScaleNormal="80" workbookViewId="0">
      <selection activeCell="BJ36" sqref="BJ36"/>
    </sheetView>
  </sheetViews>
  <sheetFormatPr baseColWidth="10" defaultRowHeight="14.5"/>
  <cols>
    <col min="1" max="1" width="3.26953125" style="356" customWidth="1"/>
    <col min="3" max="3" width="36" bestFit="1" customWidth="1"/>
    <col min="4" max="4" width="14.453125" customWidth="1"/>
    <col min="5" max="12" width="12.6328125" customWidth="1"/>
    <col min="13" max="13" width="12.6328125" style="182" customWidth="1"/>
    <col min="14" max="20" width="12.6328125" customWidth="1"/>
    <col min="21" max="21" width="12.6328125" style="182" customWidth="1"/>
    <col min="22" max="24" width="12.6328125" customWidth="1"/>
    <col min="25" max="25" width="12.6328125" style="182" customWidth="1"/>
    <col min="26" max="53" width="12.6328125" customWidth="1"/>
    <col min="54" max="54" width="12.6328125" style="182" customWidth="1"/>
    <col min="55" max="59" width="12.6328125" customWidth="1"/>
    <col min="60" max="60" width="12.6328125" style="182" customWidth="1"/>
    <col min="61" max="61" width="14.54296875" bestFit="1" customWidth="1"/>
    <col min="62" max="62" width="30.90625" bestFit="1" customWidth="1"/>
  </cols>
  <sheetData>
    <row r="1" spans="1:68" s="356" customFormat="1"/>
    <row r="2" spans="1:68" s="286" customFormat="1">
      <c r="A2" s="356"/>
    </row>
    <row r="3" spans="1:68" s="286" customFormat="1" ht="15.5">
      <c r="A3" s="356"/>
      <c r="B3" s="356"/>
      <c r="C3" s="361" t="s">
        <v>5829</v>
      </c>
    </row>
    <row r="4" spans="1:68" s="286" customFormat="1">
      <c r="A4" s="356"/>
    </row>
    <row r="5" spans="1:68">
      <c r="C5" s="42"/>
      <c r="D5" s="42"/>
      <c r="E5" s="870" t="s">
        <v>12964</v>
      </c>
      <c r="F5" s="870"/>
      <c r="G5" s="870"/>
      <c r="H5" s="870"/>
      <c r="I5" s="870"/>
      <c r="J5" s="870"/>
      <c r="K5" s="870"/>
      <c r="L5" s="870"/>
      <c r="M5" s="870"/>
      <c r="N5" s="870"/>
      <c r="O5" s="870"/>
      <c r="P5" s="870"/>
      <c r="Q5" s="870"/>
      <c r="R5" s="870"/>
      <c r="S5" s="870"/>
      <c r="T5" s="870"/>
      <c r="U5" s="870"/>
      <c r="V5" s="870"/>
      <c r="W5" s="870"/>
      <c r="X5" s="870"/>
      <c r="Y5" s="870"/>
      <c r="Z5" s="870"/>
      <c r="AA5" s="867" t="s">
        <v>12967</v>
      </c>
      <c r="AB5" s="868"/>
      <c r="AC5" s="868"/>
      <c r="AD5" s="868"/>
      <c r="AE5" s="868"/>
      <c r="AF5" s="868"/>
      <c r="AG5" s="868"/>
      <c r="AH5" s="868"/>
      <c r="AI5" s="868"/>
      <c r="AJ5" s="868"/>
      <c r="AK5" s="868"/>
      <c r="AL5" s="868"/>
      <c r="AM5" s="868"/>
      <c r="AN5" s="868"/>
      <c r="AO5" s="868"/>
      <c r="AP5" s="868"/>
      <c r="AQ5" s="868"/>
      <c r="AR5" s="868"/>
      <c r="AS5" s="868"/>
      <c r="AT5" s="868"/>
      <c r="AU5" s="868"/>
      <c r="AV5" s="868"/>
      <c r="AW5" s="868"/>
      <c r="AX5" s="868"/>
      <c r="AY5" s="868"/>
      <c r="AZ5" s="868"/>
      <c r="BA5" s="868"/>
      <c r="BB5" s="868"/>
      <c r="BC5" s="868"/>
      <c r="BD5" s="868"/>
      <c r="BE5" s="868"/>
      <c r="BF5" s="868"/>
      <c r="BG5" s="868"/>
      <c r="BH5" s="868"/>
    </row>
    <row r="6" spans="1:68">
      <c r="AA6" s="318"/>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row>
    <row r="7" spans="1:68" ht="15" thickBot="1">
      <c r="C7" s="108" t="s">
        <v>3</v>
      </c>
      <c r="D7" s="45"/>
      <c r="E7" s="233" t="str">
        <f>'3.1 Emission data'!E7</f>
        <v>Microsoft</v>
      </c>
      <c r="F7" s="233" t="str">
        <f>'3.1 Emission data'!F7</f>
        <v>Alphabet</v>
      </c>
      <c r="G7" s="233" t="str">
        <f>'3.1 Emission data'!G7</f>
        <v>IBM</v>
      </c>
      <c r="H7" s="233" t="str">
        <f>'3.1 Emission data'!H7</f>
        <v>Oracle</v>
      </c>
      <c r="I7" s="233" t="str">
        <f>'3.1 Emission data'!I7</f>
        <v>SAP</v>
      </c>
      <c r="J7" s="233" t="str">
        <f>'3.1 Emission data'!J7</f>
        <v>Accenture</v>
      </c>
      <c r="K7" s="233" t="str">
        <f>'3.1 Emission data'!K7</f>
        <v>Tata Consultancy Services</v>
      </c>
      <c r="L7" s="233" t="str">
        <f>'3.1 Emission data'!L7</f>
        <v>Salesforce.com</v>
      </c>
      <c r="M7" s="233" t="str">
        <f>'3.1 Emission data'!M7</f>
        <v>Adobe</v>
      </c>
      <c r="N7" s="233" t="str">
        <f>'3.1 Emission data'!N7</f>
        <v>VMware</v>
      </c>
      <c r="O7" s="233" t="str">
        <f>'3.1 Emission data'!O7</f>
        <v>Infosys</v>
      </c>
      <c r="P7" s="233" t="str">
        <f>'3.1 Emission data'!P7</f>
        <v>Capgemini</v>
      </c>
      <c r="Q7" s="233" t="str">
        <f>'3.1 Emission data'!Q7</f>
        <v>ATOS</v>
      </c>
      <c r="R7" s="233" t="str">
        <f>'3.1 Emission data'!R7</f>
        <v>Intuit</v>
      </c>
      <c r="S7" s="233" t="str">
        <f>'3.1 Emission data'!S7</f>
        <v>Wipro</v>
      </c>
      <c r="T7" s="233" t="str">
        <f>'3.1 Emission data'!T7</f>
        <v>HCL Technologies</v>
      </c>
      <c r="U7" s="233" t="str">
        <f>'3.1 Emission data'!U7</f>
        <v>Synopsys</v>
      </c>
      <c r="V7" s="233" t="str">
        <f>'3.1 Emission data'!V7</f>
        <v>Tech Mahindra</v>
      </c>
      <c r="W7" s="233" t="str">
        <f>'3.1 Emission data'!W7</f>
        <v>ServiceNow</v>
      </c>
      <c r="X7" s="233" t="str">
        <f>'3.1 Emission data'!X7</f>
        <v>Autodesk</v>
      </c>
      <c r="Y7" s="233" t="str">
        <f>'3.1 Emission data'!Y7</f>
        <v>Shopify</v>
      </c>
      <c r="Z7" s="233" t="str">
        <f>'3.1 Emission data'!Z7</f>
        <v>Nomura Research Institute</v>
      </c>
      <c r="AA7" s="319" t="str">
        <f>'3.1 Emission data'!AA7</f>
        <v>Apple</v>
      </c>
      <c r="AB7" s="233" t="str">
        <f>'3.1 Emission data'!AB7</f>
        <v>Samsung Electronics</v>
      </c>
      <c r="AC7" s="233" t="str">
        <f>'3.1 Emission data'!AC7</f>
        <v>Cisco Systems</v>
      </c>
      <c r="AD7" s="233" t="str">
        <f>'3.1 Emission data'!AD7</f>
        <v>Hon Hai Precision</v>
      </c>
      <c r="AE7" s="233" t="str">
        <f>'3.1 Emission data'!AE7</f>
        <v>HP</v>
      </c>
      <c r="AF7" s="233" t="str">
        <f>'3.1 Emission data'!AF7</f>
        <v>Dell Technologies</v>
      </c>
      <c r="AG7" s="233" t="str">
        <f>'3.1 Emission data'!AG7</f>
        <v>Hewlett Packard Enterprise</v>
      </c>
      <c r="AH7" s="233" t="str">
        <f>'3.1 Emission data'!AH7</f>
        <v>TE Connectivity</v>
      </c>
      <c r="AI7" s="233" t="str">
        <f>'3.1 Emission data'!AI7</f>
        <v>Fujitsu</v>
      </c>
      <c r="AJ7" s="233" t="str">
        <f>'3.1 Emission data'!AJ7</f>
        <v>Murata Manufacturing</v>
      </c>
      <c r="AK7" s="233" t="str">
        <f>'3.1 Emission data'!AK7</f>
        <v>Corning</v>
      </c>
      <c r="AL7" s="233" t="str">
        <f>'3.1 Emission data'!AL7</f>
        <v>Western Digital</v>
      </c>
      <c r="AM7" s="233" t="str">
        <f>'3.1 Emission data'!AM7</f>
        <v>BOE Technology Group</v>
      </c>
      <c r="AN7" s="233" t="str">
        <f>'3.1 Emission data'!AN7</f>
        <v>Nokia</v>
      </c>
      <c r="AO7" s="233" t="str">
        <f>'3.1 Emission data'!AO7</f>
        <v>Kyocera</v>
      </c>
      <c r="AP7" s="233" t="str">
        <f>'3.1 Emission data'!AP7</f>
        <v>Lenovo Group</v>
      </c>
      <c r="AQ7" s="233" t="str">
        <f>'3.1 Emission data'!AQ7</f>
        <v>Ericsson</v>
      </c>
      <c r="AR7" s="233" t="str">
        <f>'3.1 Emission data'!AR7</f>
        <v>Amphenol</v>
      </c>
      <c r="AS7" s="233" t="str">
        <f>'3.1 Emission data'!AS7</f>
        <v>Seagate Technology</v>
      </c>
      <c r="AT7" s="233" t="str">
        <f>'3.1 Emission data'!AT7</f>
        <v>TDK</v>
      </c>
      <c r="AU7" s="233" t="str">
        <f>'3.1 Emission data'!AU7</f>
        <v>Samsung SDI</v>
      </c>
      <c r="AV7" s="233" t="str">
        <f>'3.1 Emission data'!AV7</f>
        <v>NEC</v>
      </c>
      <c r="AW7" s="233" t="str">
        <f>'3.1 Emission data'!AW7</f>
        <v>NetApp</v>
      </c>
      <c r="AX7" s="233" t="str">
        <f>'3.1 Emission data'!AX7</f>
        <v>Hoya</v>
      </c>
      <c r="AY7" s="233" t="str">
        <f>'3.1 Emission data'!AY7</f>
        <v>Pegatron</v>
      </c>
      <c r="AZ7" s="233" t="str">
        <f>'3.1 Emission data'!AZ7</f>
        <v>Delta Electronics</v>
      </c>
      <c r="BA7" s="233" t="str">
        <f>'3.1 Emission data'!BA7</f>
        <v>OMRON</v>
      </c>
      <c r="BB7" s="233" t="str">
        <f>'3.1 Emission data'!BB7</f>
        <v>Flex</v>
      </c>
      <c r="BC7" s="233" t="str">
        <f>'3.1 Emission data'!BC7</f>
        <v>Compal Electronics</v>
      </c>
      <c r="BD7" s="233" t="str">
        <f>'3.1 Emission data'!BD7</f>
        <v>Jabil Circuit</v>
      </c>
      <c r="BE7" s="233" t="str">
        <f>'3.1 Emission data'!BE7</f>
        <v>Wistron</v>
      </c>
      <c r="BF7" s="233" t="str">
        <f>'3.1 Emission data'!BF7</f>
        <v>Olympus</v>
      </c>
      <c r="BG7" s="233" t="str">
        <f>'3.1 Emission data'!BG7</f>
        <v>Arista Networks</v>
      </c>
      <c r="BH7" s="233" t="str">
        <f>'3.1 Emission data'!BH7</f>
        <v>Keysight Technologies</v>
      </c>
    </row>
    <row r="8" spans="1:68" s="45" customFormat="1">
      <c r="A8" s="355"/>
      <c r="C8" s="104" t="s">
        <v>12694</v>
      </c>
      <c r="D8" s="104" t="s">
        <v>84</v>
      </c>
      <c r="E8" s="210">
        <f>'3.1 Emission data'!E17</f>
        <v>17334520</v>
      </c>
      <c r="F8" s="210">
        <f>'3.1 Emission data'!F17</f>
        <v>14279467</v>
      </c>
      <c r="G8" s="210">
        <f>'3.1 Emission data'!G17</f>
        <v>329409</v>
      </c>
      <c r="H8" s="210">
        <f>'3.1 Emission data'!H17</f>
        <v>0</v>
      </c>
      <c r="I8" s="210">
        <f>'3.1 Emission data'!I17</f>
        <v>432751</v>
      </c>
      <c r="J8" s="210">
        <f>'3.1 Emission data'!J17</f>
        <v>948756</v>
      </c>
      <c r="K8" s="210">
        <f>'3.1 Emission data'!K17</f>
        <v>0</v>
      </c>
      <c r="L8" s="210">
        <f>'3.1 Emission data'!L17</f>
        <v>155000</v>
      </c>
      <c r="M8" s="210">
        <f>'3.1 Emission data'!M17</f>
        <v>51101</v>
      </c>
      <c r="N8" s="210">
        <f>'3.1 Emission data'!N17</f>
        <v>378122.72</v>
      </c>
      <c r="O8" s="210">
        <f>'3.1 Emission data'!O17</f>
        <v>343028</v>
      </c>
      <c r="P8" s="210">
        <f>'3.1 Emission data'!P17</f>
        <v>338201.15</v>
      </c>
      <c r="Q8" s="210">
        <f>'3.1 Emission data'!Q17</f>
        <v>0</v>
      </c>
      <c r="R8" s="210">
        <f>'3.1 Emission data'!R17</f>
        <v>0</v>
      </c>
      <c r="S8" s="210">
        <f>'3.1 Emission data'!S17</f>
        <v>380946</v>
      </c>
      <c r="T8" s="210">
        <f>'3.1 Emission data'!T17</f>
        <v>0</v>
      </c>
      <c r="U8" s="210">
        <f>'3.1 Emission data'!U17</f>
        <v>42724.2</v>
      </c>
      <c r="V8" s="210">
        <f>'3.1 Emission data'!V17</f>
        <v>39188.270000000004</v>
      </c>
      <c r="W8" s="210">
        <f>'3.1 Emission data'!W17</f>
        <v>0</v>
      </c>
      <c r="X8" s="210">
        <f>'3.1 Emission data'!X17</f>
        <v>175045</v>
      </c>
      <c r="Y8" s="210">
        <f>'3.1 Emission data'!Y17</f>
        <v>0</v>
      </c>
      <c r="Z8" s="210">
        <f>'3.1 Emission data'!Z17</f>
        <v>120710.65999999999</v>
      </c>
      <c r="AA8" s="320">
        <f>'3.1 Emission data'!AA17</f>
        <v>25070500</v>
      </c>
      <c r="AB8" s="210">
        <f>'3.1 Emission data'!AB17</f>
        <v>15908000</v>
      </c>
      <c r="AC8" s="210">
        <f>'3.1 Emission data'!AC17</f>
        <v>0</v>
      </c>
      <c r="AD8" s="210">
        <f>'3.1 Emission data'!AD17</f>
        <v>0</v>
      </c>
      <c r="AE8" s="210">
        <f>'3.1 Emission data'!AE17</f>
        <v>47550000</v>
      </c>
      <c r="AF8" s="210">
        <f>'3.1 Emission data'!AF17</f>
        <v>17642626</v>
      </c>
      <c r="AG8" s="210">
        <f>'3.1 Emission data'!AG17</f>
        <v>10019299</v>
      </c>
      <c r="AH8" s="210">
        <f>'3.1 Emission data'!AH17</f>
        <v>23520</v>
      </c>
      <c r="AI8" s="210">
        <f>'3.1 Emission data'!AI17</f>
        <v>6105200</v>
      </c>
      <c r="AJ8" s="210">
        <f>'3.1 Emission data'!AJ17</f>
        <v>0</v>
      </c>
      <c r="AK8" s="210">
        <f>'3.1 Emission data'!AK17</f>
        <v>0</v>
      </c>
      <c r="AL8" s="210">
        <f>'3.1 Emission data'!AL17</f>
        <v>0</v>
      </c>
      <c r="AM8" s="210">
        <f>'3.1 Emission data'!AM17</f>
        <v>0</v>
      </c>
      <c r="AN8" s="210">
        <f>'3.1 Emission data'!AN17</f>
        <v>44676400</v>
      </c>
      <c r="AO8" s="210">
        <f>'3.1 Emission data'!AO17</f>
        <v>4738391</v>
      </c>
      <c r="AP8" s="210">
        <f>'3.1 Emission data'!AP17</f>
        <v>15805120</v>
      </c>
      <c r="AQ8" s="210">
        <f>'3.1 Emission data'!AQ17</f>
        <v>32171000</v>
      </c>
      <c r="AR8" s="210">
        <f>'3.1 Emission data'!AR17</f>
        <v>0</v>
      </c>
      <c r="AS8" s="210">
        <f>'3.1 Emission data'!AS17</f>
        <v>16790400</v>
      </c>
      <c r="AT8" s="210">
        <f>'3.1 Emission data'!AT17</f>
        <v>22162308</v>
      </c>
      <c r="AU8" s="210">
        <f>'3.1 Emission data'!AU17</f>
        <v>4947</v>
      </c>
      <c r="AV8" s="210">
        <f>'3.1 Emission data'!AV17</f>
        <v>5295000</v>
      </c>
      <c r="AW8" s="210">
        <f>'3.1 Emission data'!AW17</f>
        <v>0</v>
      </c>
      <c r="AX8" s="210">
        <f>'3.1 Emission data'!AX17</f>
        <v>0</v>
      </c>
      <c r="AY8" s="210">
        <f>'3.1 Emission data'!AY17</f>
        <v>0</v>
      </c>
      <c r="AZ8" s="210">
        <f>'3.1 Emission data'!AZ17</f>
        <v>516217.22</v>
      </c>
      <c r="BA8" s="210">
        <f>'3.1 Emission data'!BA17</f>
        <v>0</v>
      </c>
      <c r="BB8" s="210">
        <f>'3.1 Emission data'!BB17</f>
        <v>284363</v>
      </c>
      <c r="BC8" s="210">
        <f>'3.1 Emission data'!BC17</f>
        <v>0</v>
      </c>
      <c r="BD8" s="210">
        <f>'3.1 Emission data'!BD17</f>
        <v>60968</v>
      </c>
      <c r="BE8" s="210">
        <f>'3.1 Emission data'!BE17</f>
        <v>139156.56</v>
      </c>
      <c r="BF8" s="210">
        <f>'3.1 Emission data'!BF17</f>
        <v>52486</v>
      </c>
      <c r="BG8" s="210">
        <f>'3.1 Emission data'!BG17</f>
        <v>1510074</v>
      </c>
      <c r="BH8" s="210">
        <f>'3.1 Emission data'!BH17</f>
        <v>0</v>
      </c>
      <c r="BJ8" s="379"/>
      <c r="BK8" s="373" t="s">
        <v>12628</v>
      </c>
      <c r="BL8" s="373" t="s">
        <v>12629</v>
      </c>
      <c r="BM8" s="378" t="s">
        <v>12697</v>
      </c>
      <c r="BN8" s="446" t="s">
        <v>12628</v>
      </c>
      <c r="BO8" s="446" t="s">
        <v>12629</v>
      </c>
      <c r="BP8" s="447" t="s">
        <v>12697</v>
      </c>
    </row>
    <row r="9" spans="1:68" s="45" customFormat="1">
      <c r="A9" s="355"/>
      <c r="C9" s="45" t="s">
        <v>12693</v>
      </c>
      <c r="D9" s="45" t="s">
        <v>84</v>
      </c>
      <c r="E9" s="17">
        <f>'3.1 Emission data'!E16</f>
        <v>17834520</v>
      </c>
      <c r="F9" s="17">
        <f>'3.1 Emission data'!F16</f>
        <v>14279467</v>
      </c>
      <c r="G9" s="17">
        <f>'3.1 Emission data'!G16</f>
        <v>1346702</v>
      </c>
      <c r="H9" s="17">
        <f>'3.1 Emission data'!H16</f>
        <v>1766048</v>
      </c>
      <c r="I9" s="17">
        <f>'3.1 Emission data'!I16</f>
        <v>13352258</v>
      </c>
      <c r="J9" s="17">
        <f>'3.1 Emission data'!J16</f>
        <v>948756</v>
      </c>
      <c r="K9" s="17">
        <f>'3.1 Emission data'!K16</f>
        <v>708758</v>
      </c>
      <c r="L9" s="17">
        <f>'3.1 Emission data'!L16</f>
        <v>926306</v>
      </c>
      <c r="M9" s="17">
        <f>'3.1 Emission data'!M16</f>
        <v>514043.76</v>
      </c>
      <c r="N9" s="17">
        <f>'3.1 Emission data'!N16</f>
        <v>378122.72</v>
      </c>
      <c r="O9" s="17">
        <f>'3.1 Emission data'!O16</f>
        <v>347160.18</v>
      </c>
      <c r="P9" s="17">
        <f>'3.1 Emission data'!P16</f>
        <v>743553.15</v>
      </c>
      <c r="Q9" s="17">
        <f>'3.1 Emission data'!Q16</f>
        <v>5228379</v>
      </c>
      <c r="R9" s="17">
        <f>'3.1 Emission data'!R16</f>
        <v>28459</v>
      </c>
      <c r="S9" s="17">
        <f>'3.1 Emission data'!S16</f>
        <v>380946</v>
      </c>
      <c r="T9" s="17">
        <f>'3.1 Emission data'!T16</f>
        <v>56677.96</v>
      </c>
      <c r="U9" s="17">
        <f>'3.1 Emission data'!U16</f>
        <v>42724.2</v>
      </c>
      <c r="V9" s="17">
        <f>'3.1 Emission data'!V16</f>
        <v>39188.270000000004</v>
      </c>
      <c r="W9" s="17">
        <f>'3.1 Emission data'!W16</f>
        <v>26222</v>
      </c>
      <c r="X9" s="17">
        <f>'3.1 Emission data'!X16</f>
        <v>246382</v>
      </c>
      <c r="Y9" s="17">
        <f>'3.1 Emission data'!Y16</f>
        <v>5961.86</v>
      </c>
      <c r="Z9" s="17">
        <f>'3.1 Emission data'!Z16</f>
        <v>120710.65999999999</v>
      </c>
      <c r="AA9" s="224">
        <f>'3.1 Emission data'!AA16</f>
        <v>25070500</v>
      </c>
      <c r="AB9" s="17">
        <f>'3.1 Emission data'!AB16</f>
        <v>38234000</v>
      </c>
      <c r="AC9" s="17">
        <f>'3.1 Emission data'!AC16</f>
        <v>39520558</v>
      </c>
      <c r="AD9" s="17">
        <f>'3.1 Emission data'!AD16</f>
        <v>0</v>
      </c>
      <c r="AE9" s="17">
        <f>'3.1 Emission data'!AE16</f>
        <v>47550000</v>
      </c>
      <c r="AF9" s="17">
        <f>'3.1 Emission data'!AF16</f>
        <v>17642626</v>
      </c>
      <c r="AG9" s="17">
        <f>'3.1 Emission data'!AG16</f>
        <v>10019299</v>
      </c>
      <c r="AH9" s="17">
        <f>'3.1 Emission data'!AH16</f>
        <v>23520</v>
      </c>
      <c r="AI9" s="17">
        <f>'3.1 Emission data'!AI16</f>
        <v>6106700</v>
      </c>
      <c r="AJ9" s="17">
        <f>'3.1 Emission data'!AJ16</f>
        <v>4437221</v>
      </c>
      <c r="AK9" s="17">
        <f>'3.1 Emission data'!AK16</f>
        <v>0</v>
      </c>
      <c r="AL9" s="17">
        <f>'3.1 Emission data'!AL16</f>
        <v>18131.240000000002</v>
      </c>
      <c r="AM9" s="17">
        <f>'3.1 Emission data'!AM16</f>
        <v>33887</v>
      </c>
      <c r="AN9" s="17">
        <f>'3.1 Emission data'!AN16</f>
        <v>44676400</v>
      </c>
      <c r="AO9" s="17">
        <f>'3.1 Emission data'!AO16</f>
        <v>4738391</v>
      </c>
      <c r="AP9" s="17">
        <f>'3.1 Emission data'!AP16</f>
        <v>15805120</v>
      </c>
      <c r="AQ9" s="17">
        <f>'3.1 Emission data'!AQ16</f>
        <v>32171000</v>
      </c>
      <c r="AR9" s="17">
        <f>'3.1 Emission data'!AR16</f>
        <v>0</v>
      </c>
      <c r="AS9" s="17">
        <f>'3.1 Emission data'!AS16</f>
        <v>16790400</v>
      </c>
      <c r="AT9" s="17">
        <f>'3.1 Emission data'!AT16</f>
        <v>22162308</v>
      </c>
      <c r="AU9" s="17">
        <f>'3.1 Emission data'!AU16</f>
        <v>9881174</v>
      </c>
      <c r="AV9" s="17">
        <f>'3.1 Emission data'!AV16</f>
        <v>5295000</v>
      </c>
      <c r="AW9" s="17">
        <f>'3.1 Emission data'!AW16</f>
        <v>65614</v>
      </c>
      <c r="AX9" s="17">
        <f>'3.1 Emission data'!AX16</f>
        <v>0</v>
      </c>
      <c r="AY9" s="17">
        <f>'3.1 Emission data'!AY16</f>
        <v>0</v>
      </c>
      <c r="AZ9" s="17">
        <f>'3.1 Emission data'!AZ16</f>
        <v>609982.53</v>
      </c>
      <c r="BA9" s="17">
        <f>'3.1 Emission data'!BA16</f>
        <v>13414044</v>
      </c>
      <c r="BB9" s="17">
        <f>'3.1 Emission data'!BB16</f>
        <v>284363</v>
      </c>
      <c r="BC9" s="17">
        <f>'3.1 Emission data'!BC16</f>
        <v>9430743.6999999993</v>
      </c>
      <c r="BD9" s="17">
        <f>'3.1 Emission data'!BD16</f>
        <v>60968</v>
      </c>
      <c r="BE9" s="17">
        <f>'3.1 Emission data'!BE16</f>
        <v>139156.56</v>
      </c>
      <c r="BF9" s="17">
        <f>'3.1 Emission data'!BF16</f>
        <v>492539</v>
      </c>
      <c r="BG9" s="17">
        <f>'3.1 Emission data'!BG16</f>
        <v>1510074</v>
      </c>
      <c r="BH9" s="17">
        <f>'3.1 Emission data'!BH16</f>
        <v>56519.4</v>
      </c>
      <c r="BJ9" s="379" t="s">
        <v>12703</v>
      </c>
      <c r="BK9" s="731">
        <f>COUNTA(E10:Z10)</f>
        <v>22</v>
      </c>
      <c r="BL9" s="731">
        <f>COUNTA(AA10:BH10)</f>
        <v>34</v>
      </c>
      <c r="BM9" s="732">
        <f>COUNTA(E10:BH10)</f>
        <v>56</v>
      </c>
      <c r="BN9" s="731"/>
      <c r="BO9" s="731"/>
      <c r="BP9" s="732"/>
    </row>
    <row r="10" spans="1:68" s="216" customFormat="1">
      <c r="A10" s="355"/>
      <c r="C10" s="500" t="s">
        <v>12908</v>
      </c>
      <c r="D10" s="500" t="s">
        <v>84</v>
      </c>
      <c r="E10" s="630">
        <f>'3.1 Emission data'!E16-'3.1 Emission data'!E17</f>
        <v>500000</v>
      </c>
      <c r="F10" s="630">
        <f>'3.1 Emission data'!F16-'3.1 Emission data'!F17</f>
        <v>0</v>
      </c>
      <c r="G10" s="630">
        <f>'3.1 Emission data'!G16-'3.1 Emission data'!G17</f>
        <v>1017293</v>
      </c>
      <c r="H10" s="630">
        <f>'3.1 Emission data'!H16-'3.1 Emission data'!H17</f>
        <v>1766048</v>
      </c>
      <c r="I10" s="630">
        <f>'3.1 Emission data'!I16-'3.1 Emission data'!I17</f>
        <v>12919507</v>
      </c>
      <c r="J10" s="630">
        <f>'3.1 Emission data'!J16-'3.1 Emission data'!J17</f>
        <v>0</v>
      </c>
      <c r="K10" s="630">
        <f>'3.1 Emission data'!K16-'3.1 Emission data'!K17</f>
        <v>708758</v>
      </c>
      <c r="L10" s="630">
        <f>'3.1 Emission data'!L16-'3.1 Emission data'!L17</f>
        <v>771306</v>
      </c>
      <c r="M10" s="630">
        <f>'3.1 Emission data'!M16-'3.1 Emission data'!M17</f>
        <v>462942.76</v>
      </c>
      <c r="N10" s="630">
        <f>'3.1 Emission data'!N16-'3.1 Emission data'!N17</f>
        <v>0</v>
      </c>
      <c r="O10" s="630">
        <f>'3.1 Emission data'!O16-'3.1 Emission data'!O17</f>
        <v>4132.179999999993</v>
      </c>
      <c r="P10" s="630">
        <f>'3.1 Emission data'!P16-'3.1 Emission data'!P17</f>
        <v>405352</v>
      </c>
      <c r="Q10" s="630">
        <f>'3.1 Emission data'!Q16-'3.1 Emission data'!Q17</f>
        <v>5228379</v>
      </c>
      <c r="R10" s="630">
        <f>'3.1 Emission data'!R16-'3.1 Emission data'!R17</f>
        <v>28459</v>
      </c>
      <c r="S10" s="630">
        <f>'3.1 Emission data'!S16-'3.1 Emission data'!S17</f>
        <v>0</v>
      </c>
      <c r="T10" s="630">
        <f>'3.1 Emission data'!T16-'3.1 Emission data'!T17</f>
        <v>56677.96</v>
      </c>
      <c r="U10" s="630">
        <f>'3.1 Emission data'!U16-'3.1 Emission data'!U17</f>
        <v>0</v>
      </c>
      <c r="V10" s="630">
        <f>'3.1 Emission data'!V16-'3.1 Emission data'!V17</f>
        <v>0</v>
      </c>
      <c r="W10" s="630">
        <f>'3.1 Emission data'!W16-'3.1 Emission data'!W17</f>
        <v>26222</v>
      </c>
      <c r="X10" s="630">
        <f>'3.1 Emission data'!X16-'3.1 Emission data'!X17</f>
        <v>71337</v>
      </c>
      <c r="Y10" s="630">
        <f>'3.1 Emission data'!Y16-'3.1 Emission data'!Y17</f>
        <v>5961.86</v>
      </c>
      <c r="Z10" s="630">
        <f>'3.1 Emission data'!Z16-'3.1 Emission data'!Z17</f>
        <v>0</v>
      </c>
      <c r="AA10" s="631">
        <f>'3.1 Emission data'!AA16-'3.1 Emission data'!AA17</f>
        <v>0</v>
      </c>
      <c r="AB10" s="630">
        <f>'3.1 Emission data'!AB16-'3.1 Emission data'!AB17</f>
        <v>22326000</v>
      </c>
      <c r="AC10" s="630">
        <f>'3.1 Emission data'!AC16-'3.1 Emission data'!AC17</f>
        <v>39520558</v>
      </c>
      <c r="AD10" s="630">
        <f>IFERROR('3.1 Emission data'!AD16-'3.1 Emission data'!AD17,0)</f>
        <v>0</v>
      </c>
      <c r="AE10" s="630">
        <f>'3.1 Emission data'!AE16-'3.1 Emission data'!AE17</f>
        <v>0</v>
      </c>
      <c r="AF10" s="630">
        <f>'3.1 Emission data'!AF16-'3.1 Emission data'!AF17</f>
        <v>0</v>
      </c>
      <c r="AG10" s="630">
        <f>'3.1 Emission data'!AG16-'3.1 Emission data'!AG17</f>
        <v>0</v>
      </c>
      <c r="AH10" s="630">
        <f>'3.1 Emission data'!AH16-'3.1 Emission data'!AH17</f>
        <v>0</v>
      </c>
      <c r="AI10" s="630">
        <f>'3.1 Emission data'!AI16-'3.1 Emission data'!AI17</f>
        <v>1500</v>
      </c>
      <c r="AJ10" s="630">
        <f>'3.1 Emission data'!AJ16-'3.1 Emission data'!AJ17</f>
        <v>4437221</v>
      </c>
      <c r="AK10" s="630">
        <f>'3.1 Emission data'!AK16-'3.1 Emission data'!AK17</f>
        <v>0</v>
      </c>
      <c r="AL10" s="630">
        <f>'3.1 Emission data'!AL16-'3.1 Emission data'!AL17</f>
        <v>18131.240000000002</v>
      </c>
      <c r="AM10" s="630">
        <f>'3.1 Emission data'!AM16-'3.1 Emission data'!AM17</f>
        <v>33887</v>
      </c>
      <c r="AN10" s="630">
        <f>'3.1 Emission data'!AN16-'3.1 Emission data'!AN17</f>
        <v>0</v>
      </c>
      <c r="AO10" s="630">
        <f>'3.1 Emission data'!AO16-'3.1 Emission data'!AO17</f>
        <v>0</v>
      </c>
      <c r="AP10" s="630">
        <f>'3.1 Emission data'!AP16-'3.1 Emission data'!AP17</f>
        <v>0</v>
      </c>
      <c r="AQ10" s="630">
        <f>'3.1 Emission data'!AQ16-'3.1 Emission data'!AQ17</f>
        <v>0</v>
      </c>
      <c r="AR10" s="630">
        <f>'3.1 Emission data'!AR16-'3.1 Emission data'!AR17</f>
        <v>0</v>
      </c>
      <c r="AS10" s="630">
        <f>'3.1 Emission data'!AS16-'3.1 Emission data'!AS17</f>
        <v>0</v>
      </c>
      <c r="AT10" s="630">
        <f>'3.1 Emission data'!AT16-'3.1 Emission data'!AT17</f>
        <v>0</v>
      </c>
      <c r="AU10" s="630">
        <f>'3.1 Emission data'!AU16-'3.1 Emission data'!AU17</f>
        <v>9876227</v>
      </c>
      <c r="AV10" s="630">
        <f>'3.1 Emission data'!AV16-'3.1 Emission data'!AV17</f>
        <v>0</v>
      </c>
      <c r="AW10" s="630">
        <f>'3.1 Emission data'!AW16-'3.1 Emission data'!AW17</f>
        <v>65614</v>
      </c>
      <c r="AX10" s="630">
        <f>'3.1 Emission data'!AX16-'3.1 Emission data'!AX17</f>
        <v>0</v>
      </c>
      <c r="AY10" s="630">
        <f>'3.1 Emission data'!AY16-'3.1 Emission data'!AY17</f>
        <v>0</v>
      </c>
      <c r="AZ10" s="630">
        <f>'3.1 Emission data'!AZ16-'3.1 Emission data'!AZ17</f>
        <v>93765.310000000056</v>
      </c>
      <c r="BA10" s="630">
        <f>'3.1 Emission data'!BA16-'3.1 Emission data'!BA17</f>
        <v>13414044</v>
      </c>
      <c r="BB10" s="630">
        <f>'3.1 Emission data'!BB16-'3.1 Emission data'!BB17</f>
        <v>0</v>
      </c>
      <c r="BC10" s="630">
        <f>'3.1 Emission data'!BC16-'3.1 Emission data'!BC17</f>
        <v>9430743.6999999993</v>
      </c>
      <c r="BD10" s="630">
        <f>'3.1 Emission data'!BD16-'3.1 Emission data'!BD17</f>
        <v>0</v>
      </c>
      <c r="BE10" s="630">
        <f>'3.1 Emission data'!BE16-'3.1 Emission data'!BE17</f>
        <v>0</v>
      </c>
      <c r="BF10" s="630">
        <f>'3.1 Emission data'!BF16-'3.1 Emission data'!BF17</f>
        <v>440053</v>
      </c>
      <c r="BG10" s="630">
        <f>'3.1 Emission data'!BG16-'3.1 Emission data'!BG17</f>
        <v>0</v>
      </c>
      <c r="BH10" s="630">
        <f>'3.1 Emission data'!BH16-'3.1 Emission data'!BH17</f>
        <v>56519.4</v>
      </c>
      <c r="BI10" s="234"/>
      <c r="BJ10" s="744" t="s">
        <v>5829</v>
      </c>
      <c r="BK10" s="635">
        <f>COUNTIF(E10:Z10,"&gt;0")</f>
        <v>15</v>
      </c>
      <c r="BL10" s="635">
        <f>COUNTIF(AA10:BH10,"&gt;0")</f>
        <v>13</v>
      </c>
      <c r="BM10" s="733">
        <f>COUNTIF(E10:BH10,"&gt;0")</f>
        <v>28</v>
      </c>
      <c r="BN10" s="741">
        <f>BK10/$BK$9</f>
        <v>0.68181818181818177</v>
      </c>
      <c r="BO10" s="741">
        <f>BL10/$BL$9</f>
        <v>0.38235294117647056</v>
      </c>
      <c r="BP10" s="739">
        <f>BM10/$BM$9</f>
        <v>0.5</v>
      </c>
    </row>
    <row r="11" spans="1:68" s="216" customFormat="1">
      <c r="A11" s="355"/>
      <c r="C11" s="231" t="s">
        <v>12692</v>
      </c>
      <c r="D11" s="216" t="s">
        <v>84</v>
      </c>
      <c r="E11" s="577">
        <f>E12+E13</f>
        <v>500000</v>
      </c>
      <c r="F11" s="577">
        <f t="shared" ref="F11:BH11" si="0">F12+F13</f>
        <v>0</v>
      </c>
      <c r="G11" s="577">
        <f>G12+G13</f>
        <v>1017293</v>
      </c>
      <c r="H11" s="577">
        <f t="shared" si="0"/>
        <v>1766048</v>
      </c>
      <c r="I11" s="577">
        <f t="shared" si="0"/>
        <v>12919507</v>
      </c>
      <c r="J11" s="577">
        <f t="shared" si="0"/>
        <v>0</v>
      </c>
      <c r="K11" s="577">
        <f t="shared" si="0"/>
        <v>708758</v>
      </c>
      <c r="L11" s="577">
        <f t="shared" si="0"/>
        <v>771306</v>
      </c>
      <c r="M11" s="577">
        <f t="shared" si="0"/>
        <v>460558.62154069531</v>
      </c>
      <c r="N11" s="577">
        <f t="shared" si="0"/>
        <v>0</v>
      </c>
      <c r="O11" s="577">
        <f t="shared" si="0"/>
        <v>4132.18</v>
      </c>
      <c r="P11" s="577">
        <f t="shared" si="0"/>
        <v>405352</v>
      </c>
      <c r="Q11" s="577">
        <f t="shared" si="0"/>
        <v>5228379</v>
      </c>
      <c r="R11" s="577">
        <f t="shared" si="0"/>
        <v>28459</v>
      </c>
      <c r="S11" s="577">
        <f t="shared" si="0"/>
        <v>0</v>
      </c>
      <c r="T11" s="577">
        <f t="shared" si="0"/>
        <v>56677.96</v>
      </c>
      <c r="U11" s="577">
        <f t="shared" si="0"/>
        <v>0</v>
      </c>
      <c r="V11" s="577">
        <f t="shared" si="0"/>
        <v>0</v>
      </c>
      <c r="W11" s="577">
        <f t="shared" si="0"/>
        <v>26222</v>
      </c>
      <c r="X11" s="577">
        <f t="shared" si="0"/>
        <v>71337</v>
      </c>
      <c r="Y11" s="577">
        <f t="shared" si="0"/>
        <v>5961.86</v>
      </c>
      <c r="Z11" s="577">
        <f t="shared" si="0"/>
        <v>0</v>
      </c>
      <c r="AA11" s="578">
        <f t="shared" si="0"/>
        <v>0</v>
      </c>
      <c r="AB11" s="577">
        <f>AB12+AB13</f>
        <v>22326000</v>
      </c>
      <c r="AC11" s="577">
        <f>AC12+AC13</f>
        <v>39520558</v>
      </c>
      <c r="AD11" s="577">
        <f t="shared" si="0"/>
        <v>0</v>
      </c>
      <c r="AE11" s="577">
        <f t="shared" si="0"/>
        <v>0</v>
      </c>
      <c r="AF11" s="577">
        <f t="shared" si="0"/>
        <v>0</v>
      </c>
      <c r="AG11" s="577">
        <f t="shared" si="0"/>
        <v>0</v>
      </c>
      <c r="AH11" s="577">
        <f t="shared" si="0"/>
        <v>0</v>
      </c>
      <c r="AI11" s="577">
        <f t="shared" si="0"/>
        <v>1500</v>
      </c>
      <c r="AJ11" s="577">
        <f t="shared" si="0"/>
        <v>4437221</v>
      </c>
      <c r="AK11" s="577">
        <f t="shared" si="0"/>
        <v>0</v>
      </c>
      <c r="AL11" s="577">
        <f t="shared" si="0"/>
        <v>18131.240000000002</v>
      </c>
      <c r="AM11" s="577">
        <f t="shared" si="0"/>
        <v>33887</v>
      </c>
      <c r="AN11" s="577">
        <f t="shared" si="0"/>
        <v>0</v>
      </c>
      <c r="AO11" s="577">
        <f t="shared" si="0"/>
        <v>0</v>
      </c>
      <c r="AP11" s="577">
        <f t="shared" si="0"/>
        <v>0</v>
      </c>
      <c r="AQ11" s="577">
        <f t="shared" si="0"/>
        <v>0</v>
      </c>
      <c r="AR11" s="577">
        <f t="shared" si="0"/>
        <v>0</v>
      </c>
      <c r="AS11" s="577">
        <f t="shared" si="0"/>
        <v>0</v>
      </c>
      <c r="AT11" s="577">
        <f t="shared" si="0"/>
        <v>0</v>
      </c>
      <c r="AU11" s="577">
        <f t="shared" si="0"/>
        <v>9876227</v>
      </c>
      <c r="AV11" s="577">
        <f t="shared" si="0"/>
        <v>0</v>
      </c>
      <c r="AW11" s="577">
        <f t="shared" si="0"/>
        <v>65614</v>
      </c>
      <c r="AX11" s="577">
        <f t="shared" si="0"/>
        <v>0</v>
      </c>
      <c r="AY11" s="577">
        <f t="shared" si="0"/>
        <v>0</v>
      </c>
      <c r="AZ11" s="577">
        <f t="shared" si="0"/>
        <v>93765.310000000012</v>
      </c>
      <c r="BA11" s="577">
        <f t="shared" si="0"/>
        <v>13414044</v>
      </c>
      <c r="BB11" s="577">
        <f t="shared" si="0"/>
        <v>0</v>
      </c>
      <c r="BC11" s="577">
        <f t="shared" si="0"/>
        <v>9430743.6999999993</v>
      </c>
      <c r="BD11" s="577">
        <f t="shared" si="0"/>
        <v>0</v>
      </c>
      <c r="BE11" s="577">
        <f t="shared" si="0"/>
        <v>0</v>
      </c>
      <c r="BF11" s="577">
        <f t="shared" si="0"/>
        <v>440053</v>
      </c>
      <c r="BG11" s="577">
        <f t="shared" si="0"/>
        <v>0</v>
      </c>
      <c r="BH11" s="577">
        <f t="shared" si="0"/>
        <v>56519.4</v>
      </c>
      <c r="BI11" s="234"/>
      <c r="BJ11" s="745" t="s">
        <v>13033</v>
      </c>
      <c r="BK11" s="731">
        <f>BK10-BK12</f>
        <v>8</v>
      </c>
      <c r="BL11" s="731">
        <f>BL10-BL12</f>
        <v>5</v>
      </c>
      <c r="BM11" s="732">
        <f>BM10-BM12</f>
        <v>13</v>
      </c>
      <c r="BN11" s="742">
        <f t="shared" ref="BN11:BN12" si="1">BK11/$BK$9</f>
        <v>0.36363636363636365</v>
      </c>
      <c r="BO11" s="742">
        <f t="shared" ref="BO11:BO12" si="2">BL11/$BL$9</f>
        <v>0.14705882352941177</v>
      </c>
      <c r="BP11" s="743">
        <f t="shared" ref="BP11:BP12" si="3">BM11/$BM$9</f>
        <v>0.23214285714285715</v>
      </c>
    </row>
    <row r="12" spans="1:68" s="216" customFormat="1">
      <c r="A12" s="355"/>
      <c r="C12" s="232" t="s">
        <v>20</v>
      </c>
      <c r="D12" s="216" t="s">
        <v>84</v>
      </c>
      <c r="E12" s="577">
        <f>'3.1 Emission data'!E19</f>
        <v>500000</v>
      </c>
      <c r="F12" s="577"/>
      <c r="G12" s="577">
        <f>SUM('3.1 Emission data'!G20:G24)</f>
        <v>619907</v>
      </c>
      <c r="H12" s="577">
        <f>SUM('3.1 Emission data'!H18:H26)</f>
        <v>1716521</v>
      </c>
      <c r="I12" s="577">
        <f>SUM('3.1 Emission data'!I18:I26)-'3.1 Emission data'!I17</f>
        <v>1187119</v>
      </c>
      <c r="J12" s="577"/>
      <c r="K12" s="577">
        <f>SUM('3.1 Emission data'!K18:K25)</f>
        <v>708758</v>
      </c>
      <c r="L12" s="577">
        <f>SUM('3.1 Emission data'!L18:L22)+'3.1 Emission data'!L25</f>
        <v>751073</v>
      </c>
      <c r="M12" s="577">
        <f>SUM('3.1 Emission data'!M18:M22)</f>
        <v>460558.62154069531</v>
      </c>
      <c r="N12" s="577"/>
      <c r="O12" s="577">
        <f>'3.1 Emission data'!O22+'3.1 Emission data'!O25</f>
        <v>4132.18</v>
      </c>
      <c r="P12" s="577">
        <f>'3.1 Emission data'!P18+'3.1 Emission data'!P24</f>
        <v>405352</v>
      </c>
      <c r="Q12" s="577">
        <f>SUM('3.1 Emission data'!Q18:Q25)</f>
        <v>4327916</v>
      </c>
      <c r="R12" s="577">
        <f>SUM('3.1 Emission data'!R18:R24)</f>
        <v>27529</v>
      </c>
      <c r="S12" s="577"/>
      <c r="T12" s="577">
        <f>'3.1 Emission data'!T23+'3.1 Emission data'!T24</f>
        <v>56677.96</v>
      </c>
      <c r="U12" s="577"/>
      <c r="V12" s="577"/>
      <c r="W12" s="577">
        <f>'3.1 Emission data'!W23</f>
        <v>26222</v>
      </c>
      <c r="X12" s="577">
        <f>'3.1 Emission data'!X23-21600</f>
        <v>71337</v>
      </c>
      <c r="Y12" s="577">
        <f>'3.1 Emission data'!Y23</f>
        <v>5961.86</v>
      </c>
      <c r="Z12" s="577"/>
      <c r="AA12" s="578"/>
      <c r="AB12" s="577">
        <f>SUM('3.1 Emission data'!AB19:AB22)+SUM('3.1 Emission data'!AB24:AB25)-98000</f>
        <v>977700</v>
      </c>
      <c r="AC12" s="577">
        <f>SUM('3.1 Emission data'!AC18:AC26)</f>
        <v>1571292</v>
      </c>
      <c r="AD12" s="577"/>
      <c r="AE12" s="577"/>
      <c r="AF12" s="577"/>
      <c r="AG12" s="577"/>
      <c r="AH12" s="577"/>
      <c r="AI12" s="577"/>
      <c r="AJ12" s="577">
        <f>SUM('3.1 Emission data'!AJ18:AJ26)</f>
        <v>4436871</v>
      </c>
      <c r="AK12" s="577"/>
      <c r="AL12" s="577">
        <f>'3.1 Emission data'!AL23</f>
        <v>18131.240000000002</v>
      </c>
      <c r="AM12" s="577">
        <f>SUM('3.1 Emission data'!AM18:AM26)</f>
        <v>33618</v>
      </c>
      <c r="AN12" s="577"/>
      <c r="AO12" s="577"/>
      <c r="AP12" s="577"/>
      <c r="AQ12" s="577"/>
      <c r="AR12" s="577"/>
      <c r="AS12" s="577"/>
      <c r="AT12" s="577"/>
      <c r="AU12" s="577">
        <f>SUM('3.1 Emission data'!AU18:AU20)+'3.1 Emission data'!AU22</f>
        <v>805276</v>
      </c>
      <c r="AV12" s="577"/>
      <c r="AW12" s="577">
        <f>SUM('3.1 Emission data'!AW18:AW23)</f>
        <v>65614</v>
      </c>
      <c r="AX12" s="577"/>
      <c r="AY12" s="577"/>
      <c r="AZ12" s="577">
        <f>'3.1 Emission data'!AZ20+'3.1 Emission data'!AZ24</f>
        <v>93765.310000000012</v>
      </c>
      <c r="BA12" s="577">
        <f>SUM('3.1 Emission data'!BA18:BA26)</f>
        <v>2659771</v>
      </c>
      <c r="BB12" s="577"/>
      <c r="BC12" s="577">
        <f>SUM('3.1 Emission data'!BC18:BC26)</f>
        <v>8353589.7000000002</v>
      </c>
      <c r="BD12" s="577"/>
      <c r="BE12" s="577"/>
      <c r="BF12" s="577">
        <f>SUM('3.1 Emission data'!BF18:BF20)+SUM('3.1 Emission data'!BF22:BF25)</f>
        <v>340625</v>
      </c>
      <c r="BG12" s="577"/>
      <c r="BH12" s="577">
        <f>SUM('3.1 Emission data'!BH18:BH26)</f>
        <v>45062.400000000001</v>
      </c>
      <c r="BI12" s="234"/>
      <c r="BJ12" s="746" t="s">
        <v>13034</v>
      </c>
      <c r="BK12" s="642">
        <f>COUNTIFS(E10:Z10,"&gt;0",E8:Z8,"0")</f>
        <v>7</v>
      </c>
      <c r="BL12" s="642">
        <f>COUNTIFS(AA10:BH10,"&gt;0",AA8:BH8,"0")</f>
        <v>8</v>
      </c>
      <c r="BM12" s="734">
        <f>COUNTIFS(E10:BH10,"&gt;0",E8:BH8,"0")</f>
        <v>15</v>
      </c>
      <c r="BN12" s="643">
        <f t="shared" si="1"/>
        <v>0.31818181818181818</v>
      </c>
      <c r="BO12" s="643">
        <f t="shared" si="2"/>
        <v>0.23529411764705882</v>
      </c>
      <c r="BP12" s="740">
        <f t="shared" si="3"/>
        <v>0.26785714285714285</v>
      </c>
    </row>
    <row r="13" spans="1:68" s="216" customFormat="1" ht="15" thickBot="1">
      <c r="A13" s="355"/>
      <c r="C13" s="263" t="s">
        <v>86</v>
      </c>
      <c r="D13" s="264" t="s">
        <v>84</v>
      </c>
      <c r="E13" s="598"/>
      <c r="F13" s="598"/>
      <c r="G13" s="598">
        <f>SUM('3.1 Emission data'!G29)</f>
        <v>397386</v>
      </c>
      <c r="H13" s="598">
        <f>SUM('3.1 Emission data'!H27:H33)</f>
        <v>49527</v>
      </c>
      <c r="I13" s="598">
        <f>SUM('3.1 Emission data'!I27:I32)</f>
        <v>11732388</v>
      </c>
      <c r="J13" s="598"/>
      <c r="K13" s="598"/>
      <c r="L13" s="598">
        <f>SUM('3.1 Emission data'!L27:L33)</f>
        <v>20233</v>
      </c>
      <c r="M13" s="598"/>
      <c r="N13" s="598"/>
      <c r="O13" s="598"/>
      <c r="P13" s="598"/>
      <c r="Q13" s="598">
        <f>SUM('3.1 Emission data'!Q29)</f>
        <v>900463</v>
      </c>
      <c r="R13" s="598">
        <f>'3.1 Emission data'!R27</f>
        <v>930</v>
      </c>
      <c r="S13" s="598"/>
      <c r="T13" s="598"/>
      <c r="U13" s="598"/>
      <c r="V13" s="598"/>
      <c r="W13" s="598"/>
      <c r="X13" s="598"/>
      <c r="Y13" s="598"/>
      <c r="Z13" s="598"/>
      <c r="AA13" s="599"/>
      <c r="AB13" s="598">
        <f>SUM('3.1 Emission data'!AB28:AB33)</f>
        <v>21348300</v>
      </c>
      <c r="AC13" s="598">
        <f>SUM('3.1 Emission data'!AC27:AC33)</f>
        <v>37949266</v>
      </c>
      <c r="AD13" s="598"/>
      <c r="AE13" s="598"/>
      <c r="AF13" s="598"/>
      <c r="AG13" s="598"/>
      <c r="AH13" s="598"/>
      <c r="AI13" s="598">
        <f>'3.1 Emission data'!AI27+'3.1 Emission data'!AI30</f>
        <v>1500</v>
      </c>
      <c r="AJ13" s="598">
        <f>SUM('3.1 Emission data'!AJ30)</f>
        <v>350</v>
      </c>
      <c r="AK13" s="598"/>
      <c r="AL13" s="598"/>
      <c r="AM13" s="598">
        <f>'3.1 Emission data'!AM27</f>
        <v>269</v>
      </c>
      <c r="AN13" s="598"/>
      <c r="AO13" s="598"/>
      <c r="AP13" s="598"/>
      <c r="AQ13" s="598"/>
      <c r="AR13" s="598"/>
      <c r="AS13" s="598"/>
      <c r="AT13" s="598"/>
      <c r="AU13" s="598">
        <f>SUM('3.1 Emission data'!AU29:AU30)</f>
        <v>9070951</v>
      </c>
      <c r="AV13" s="598"/>
      <c r="AW13" s="598"/>
      <c r="AX13" s="598"/>
      <c r="AY13" s="598"/>
      <c r="AZ13" s="598"/>
      <c r="BA13" s="598">
        <f>SUM('3.1 Emission data'!BA27:BA33)</f>
        <v>10754273</v>
      </c>
      <c r="BB13" s="598"/>
      <c r="BC13" s="598">
        <f>SUM('3.1 Emission data'!BC27:BC33)</f>
        <v>1077154</v>
      </c>
      <c r="BD13" s="598"/>
      <c r="BE13" s="598"/>
      <c r="BF13" s="598">
        <f>SUM('3.1 Emission data'!BF27:BF33)</f>
        <v>99428</v>
      </c>
      <c r="BG13" s="598"/>
      <c r="BH13" s="598">
        <f>SUM('3.1 Emission data'!BH27)</f>
        <v>11457</v>
      </c>
      <c r="BK13" s="235"/>
      <c r="BL13" s="235"/>
      <c r="BM13" s="235"/>
    </row>
    <row r="14" spans="1:68" s="216" customFormat="1">
      <c r="A14" s="355"/>
      <c r="C14" s="12"/>
      <c r="D14" s="12"/>
      <c r="E14" s="44"/>
      <c r="F14" s="44"/>
      <c r="G14" s="43"/>
      <c r="H14" s="43"/>
      <c r="I14" s="43"/>
      <c r="J14" s="43"/>
      <c r="K14" s="43"/>
      <c r="L14" s="43"/>
      <c r="M14" s="43"/>
      <c r="N14" s="43"/>
      <c r="O14" s="43"/>
      <c r="P14" s="43"/>
      <c r="Q14" s="43"/>
      <c r="R14" s="43"/>
      <c r="S14" s="43"/>
      <c r="T14" s="43"/>
      <c r="U14" s="43"/>
      <c r="V14" s="43"/>
      <c r="W14" s="43"/>
      <c r="X14" s="43"/>
      <c r="Y14" s="43"/>
      <c r="Z14" s="43"/>
      <c r="AA14" s="43"/>
      <c r="AB14" s="43"/>
      <c r="AC14" s="43"/>
      <c r="AD14" s="44"/>
      <c r="AE14" s="43"/>
      <c r="AF14" s="44"/>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5"/>
      <c r="BJ14" s="45"/>
      <c r="BK14" s="45"/>
      <c r="BL14" s="45"/>
      <c r="BM14" s="45"/>
    </row>
    <row r="15" spans="1:68" s="45" customFormat="1">
      <c r="A15" s="355"/>
      <c r="C15" s="12"/>
      <c r="D15" s="12"/>
      <c r="E15" s="44"/>
      <c r="F15" s="44"/>
      <c r="G15" s="43"/>
      <c r="H15" s="43"/>
      <c r="I15" s="43"/>
      <c r="J15" s="43"/>
      <c r="K15" s="43"/>
      <c r="L15" s="43"/>
      <c r="M15" s="43"/>
      <c r="N15" s="43"/>
      <c r="O15" s="43"/>
      <c r="P15" s="43"/>
      <c r="Q15" s="43"/>
      <c r="R15" s="43"/>
      <c r="S15" s="43"/>
      <c r="T15" s="43"/>
      <c r="U15" s="43"/>
      <c r="V15" s="43"/>
      <c r="W15" s="43"/>
      <c r="X15" s="43"/>
      <c r="Y15" s="43"/>
      <c r="Z15" s="43"/>
      <c r="AA15" s="43"/>
      <c r="AB15" s="43"/>
      <c r="AC15" s="43"/>
      <c r="AD15" s="44"/>
      <c r="AE15" s="43"/>
      <c r="AF15" s="44"/>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row>
    <row r="16" spans="1:68" s="45" customFormat="1">
      <c r="A16" s="355"/>
      <c r="C16" s="12"/>
      <c r="D16" s="12"/>
      <c r="E16" s="44"/>
      <c r="F16" s="44"/>
      <c r="G16" s="43"/>
      <c r="H16"/>
      <c r="I16"/>
      <c r="J16"/>
      <c r="K16"/>
      <c r="L16"/>
      <c r="M16" s="182"/>
      <c r="N16"/>
      <c r="O16"/>
      <c r="P16"/>
      <c r="Q16"/>
      <c r="R16"/>
      <c r="S16"/>
      <c r="T16"/>
      <c r="U16" s="182"/>
      <c r="V16"/>
      <c r="W16"/>
      <c r="X16"/>
      <c r="Y16" s="182"/>
      <c r="Z16"/>
      <c r="AA16" s="43"/>
      <c r="AB16" s="43"/>
      <c r="AC16"/>
      <c r="AD16" s="44"/>
      <c r="AE16"/>
      <c r="AF16" s="44"/>
      <c r="AG16"/>
      <c r="AH16"/>
      <c r="AI16"/>
      <c r="AJ16"/>
      <c r="AK16"/>
      <c r="AL16"/>
      <c r="AM16"/>
      <c r="AN16"/>
      <c r="AO16"/>
      <c r="AP16"/>
      <c r="AQ16"/>
      <c r="AR16"/>
      <c r="AS16"/>
      <c r="AT16"/>
      <c r="AU16"/>
      <c r="AV16"/>
      <c r="AW16"/>
      <c r="AX16"/>
      <c r="AY16"/>
      <c r="AZ16"/>
      <c r="BA16"/>
      <c r="BB16" s="182"/>
      <c r="BC16"/>
      <c r="BD16"/>
      <c r="BE16"/>
      <c r="BF16"/>
      <c r="BG16"/>
      <c r="BH16" s="182"/>
      <c r="BI16" s="198"/>
      <c r="BJ16"/>
      <c r="BK16"/>
      <c r="BL16"/>
      <c r="BM16"/>
    </row>
    <row r="17" spans="1:65" s="198" customFormat="1">
      <c r="A17" s="356"/>
      <c r="C17" s="257"/>
      <c r="D17" s="257"/>
      <c r="E17" s="257" t="str">
        <f t="shared" ref="E17:Z17" si="4">INDEX($E$7:$Z$7,MATCH(LARGE($E$9:$AA$9,COLUMN(B9)),$E$9:$AA$9,0))</f>
        <v>Microsoft</v>
      </c>
      <c r="F17" s="257" t="str">
        <f t="shared" si="4"/>
        <v>Alphabet</v>
      </c>
      <c r="G17" s="257" t="str">
        <f t="shared" si="4"/>
        <v>SAP</v>
      </c>
      <c r="H17" s="257" t="str">
        <f t="shared" si="4"/>
        <v>ATOS</v>
      </c>
      <c r="I17" s="257" t="str">
        <f t="shared" si="4"/>
        <v>Oracle</v>
      </c>
      <c r="J17" s="257" t="str">
        <f t="shared" si="4"/>
        <v>IBM</v>
      </c>
      <c r="K17" s="257" t="str">
        <f t="shared" si="4"/>
        <v>Accenture</v>
      </c>
      <c r="L17" s="257" t="str">
        <f t="shared" si="4"/>
        <v>Salesforce.com</v>
      </c>
      <c r="M17" s="257" t="str">
        <f t="shared" si="4"/>
        <v>Capgemini</v>
      </c>
      <c r="N17" s="257" t="str">
        <f t="shared" si="4"/>
        <v>Tata Consultancy Services</v>
      </c>
      <c r="O17" s="257" t="str">
        <f t="shared" si="4"/>
        <v>Adobe</v>
      </c>
      <c r="P17" s="257" t="str">
        <f t="shared" si="4"/>
        <v>Wipro</v>
      </c>
      <c r="Q17" s="257" t="str">
        <f t="shared" si="4"/>
        <v>VMware</v>
      </c>
      <c r="R17" s="257" t="str">
        <f t="shared" si="4"/>
        <v>Infosys</v>
      </c>
      <c r="S17" s="257" t="str">
        <f t="shared" si="4"/>
        <v>Autodesk</v>
      </c>
      <c r="T17" s="257" t="str">
        <f t="shared" si="4"/>
        <v>Nomura Research Institute</v>
      </c>
      <c r="U17" s="257" t="str">
        <f t="shared" si="4"/>
        <v>HCL Technologies</v>
      </c>
      <c r="V17" s="257" t="str">
        <f t="shared" si="4"/>
        <v>Synopsys</v>
      </c>
      <c r="W17" s="257" t="str">
        <f t="shared" si="4"/>
        <v>Tech Mahindra</v>
      </c>
      <c r="X17" s="257" t="str">
        <f t="shared" si="4"/>
        <v>Intuit</v>
      </c>
      <c r="Y17" s="257" t="str">
        <f t="shared" si="4"/>
        <v>ServiceNow</v>
      </c>
      <c r="Z17" s="257" t="str">
        <f t="shared" si="4"/>
        <v>Shopify</v>
      </c>
      <c r="AA17" s="257" t="str">
        <f t="shared" ref="AA17:BD17" si="5">INDEX($AA$7:$BH$7,MATCH(LARGE($AA$9:$BH$9,COLUMN(B9)),$AA$9:$BH$9,0))</f>
        <v>Nokia</v>
      </c>
      <c r="AB17" s="257" t="str">
        <f t="shared" si="5"/>
        <v>Cisco Systems</v>
      </c>
      <c r="AC17" s="257" t="str">
        <f t="shared" si="5"/>
        <v>Samsung Electronics</v>
      </c>
      <c r="AD17" s="257" t="str">
        <f t="shared" si="5"/>
        <v>Ericsson</v>
      </c>
      <c r="AE17" s="257" t="str">
        <f t="shared" si="5"/>
        <v>Apple</v>
      </c>
      <c r="AF17" s="257" t="str">
        <f t="shared" si="5"/>
        <v>TDK</v>
      </c>
      <c r="AG17" s="257" t="str">
        <f t="shared" si="5"/>
        <v>Dell Technologies</v>
      </c>
      <c r="AH17" s="257" t="str">
        <f t="shared" si="5"/>
        <v>Seagate Technology</v>
      </c>
      <c r="AI17" s="257" t="str">
        <f t="shared" si="5"/>
        <v>Lenovo Group</v>
      </c>
      <c r="AJ17" s="257" t="str">
        <f t="shared" si="5"/>
        <v>OMRON</v>
      </c>
      <c r="AK17" s="257" t="str">
        <f t="shared" si="5"/>
        <v>Hewlett Packard Enterprise</v>
      </c>
      <c r="AL17" s="257" t="str">
        <f t="shared" si="5"/>
        <v>Samsung SDI</v>
      </c>
      <c r="AM17" s="257" t="str">
        <f t="shared" si="5"/>
        <v>Compal Electronics</v>
      </c>
      <c r="AN17" s="257" t="str">
        <f t="shared" si="5"/>
        <v>Fujitsu</v>
      </c>
      <c r="AO17" s="257" t="str">
        <f t="shared" si="5"/>
        <v>NEC</v>
      </c>
      <c r="AP17" s="257" t="str">
        <f t="shared" si="5"/>
        <v>Kyocera</v>
      </c>
      <c r="AQ17" s="257" t="str">
        <f t="shared" si="5"/>
        <v>Murata Manufacturing</v>
      </c>
      <c r="AR17" s="257" t="str">
        <f t="shared" si="5"/>
        <v>Arista Networks</v>
      </c>
      <c r="AS17" s="257" t="str">
        <f t="shared" si="5"/>
        <v>Delta Electronics</v>
      </c>
      <c r="AT17" s="257" t="str">
        <f t="shared" si="5"/>
        <v>Olympus</v>
      </c>
      <c r="AU17" s="257" t="str">
        <f t="shared" si="5"/>
        <v>Flex</v>
      </c>
      <c r="AV17" s="257" t="str">
        <f t="shared" si="5"/>
        <v>Wistron</v>
      </c>
      <c r="AW17" s="257" t="str">
        <f t="shared" si="5"/>
        <v>NetApp</v>
      </c>
      <c r="AX17" s="257" t="str">
        <f t="shared" si="5"/>
        <v>Jabil Circuit</v>
      </c>
      <c r="AY17" s="257" t="str">
        <f t="shared" si="5"/>
        <v>Keysight Technologies</v>
      </c>
      <c r="AZ17" s="257" t="str">
        <f t="shared" si="5"/>
        <v>BOE Technology Group</v>
      </c>
      <c r="BA17" s="257" t="str">
        <f t="shared" si="5"/>
        <v>TE Connectivity</v>
      </c>
      <c r="BB17" s="257" t="str">
        <f t="shared" si="5"/>
        <v>Western Digital</v>
      </c>
      <c r="BC17" s="257" t="str">
        <f t="shared" si="5"/>
        <v>Hon Hai Precision</v>
      </c>
      <c r="BD17" s="257" t="str">
        <f t="shared" si="5"/>
        <v>Hon Hai Precision</v>
      </c>
      <c r="BE17" s="262" t="str">
        <f>AK7</f>
        <v>Corning</v>
      </c>
      <c r="BF17" s="262" t="str">
        <f>AR7</f>
        <v>Amphenol</v>
      </c>
      <c r="BG17" s="262" t="str">
        <f>AX7</f>
        <v>Hoya</v>
      </c>
      <c r="BH17" s="262" t="str">
        <f>AY7</f>
        <v>Pegatron</v>
      </c>
      <c r="BI17" s="257"/>
      <c r="BJ17" s="257"/>
      <c r="BK17" s="257"/>
      <c r="BL17" s="257"/>
      <c r="BM17" s="257"/>
    </row>
    <row r="18" spans="1:65" s="257" customFormat="1">
      <c r="A18" s="377"/>
      <c r="E18" s="257">
        <f t="shared" ref="E18:Z18" si="6">HLOOKUP(E$17,$E$7:$Z$13,2,FALSE)</f>
        <v>17334520</v>
      </c>
      <c r="F18" s="257">
        <f t="shared" si="6"/>
        <v>14279467</v>
      </c>
      <c r="G18" s="257">
        <f t="shared" si="6"/>
        <v>432751</v>
      </c>
      <c r="H18" s="257">
        <f t="shared" si="6"/>
        <v>0</v>
      </c>
      <c r="I18" s="257">
        <f t="shared" si="6"/>
        <v>0</v>
      </c>
      <c r="J18" s="257">
        <f t="shared" si="6"/>
        <v>329409</v>
      </c>
      <c r="K18" s="257">
        <f t="shared" si="6"/>
        <v>948756</v>
      </c>
      <c r="L18" s="257">
        <f t="shared" si="6"/>
        <v>155000</v>
      </c>
      <c r="M18" s="257">
        <f t="shared" si="6"/>
        <v>338201.15</v>
      </c>
      <c r="N18" s="257">
        <f t="shared" si="6"/>
        <v>0</v>
      </c>
      <c r="O18" s="257">
        <f t="shared" si="6"/>
        <v>51101</v>
      </c>
      <c r="P18" s="257">
        <f t="shared" si="6"/>
        <v>380946</v>
      </c>
      <c r="Q18" s="257">
        <f t="shared" si="6"/>
        <v>378122.72</v>
      </c>
      <c r="R18" s="257">
        <f t="shared" si="6"/>
        <v>343028</v>
      </c>
      <c r="S18" s="257">
        <f t="shared" si="6"/>
        <v>175045</v>
      </c>
      <c r="T18" s="257">
        <f t="shared" si="6"/>
        <v>120710.65999999999</v>
      </c>
      <c r="U18" s="257">
        <f t="shared" si="6"/>
        <v>0</v>
      </c>
      <c r="V18" s="257">
        <f t="shared" si="6"/>
        <v>42724.2</v>
      </c>
      <c r="W18" s="257">
        <f t="shared" si="6"/>
        <v>39188.270000000004</v>
      </c>
      <c r="X18" s="257">
        <f t="shared" si="6"/>
        <v>0</v>
      </c>
      <c r="Y18" s="257">
        <f t="shared" si="6"/>
        <v>0</v>
      </c>
      <c r="Z18" s="257">
        <f t="shared" si="6"/>
        <v>0</v>
      </c>
      <c r="AA18" s="257">
        <f t="shared" ref="AA18:BH18" si="7">HLOOKUP(AA$17,$AA$7:$BH$13,2,FALSE)</f>
        <v>44676400</v>
      </c>
      <c r="AB18" s="257">
        <f t="shared" si="7"/>
        <v>0</v>
      </c>
      <c r="AC18" s="257">
        <f t="shared" si="7"/>
        <v>15908000</v>
      </c>
      <c r="AD18" s="257">
        <f t="shared" si="7"/>
        <v>32171000</v>
      </c>
      <c r="AE18" s="257">
        <f t="shared" si="7"/>
        <v>25070500</v>
      </c>
      <c r="AF18" s="257">
        <f t="shared" si="7"/>
        <v>22162308</v>
      </c>
      <c r="AG18" s="257">
        <f t="shared" si="7"/>
        <v>17642626</v>
      </c>
      <c r="AH18" s="257">
        <f t="shared" si="7"/>
        <v>16790400</v>
      </c>
      <c r="AI18" s="257">
        <f t="shared" si="7"/>
        <v>15805120</v>
      </c>
      <c r="AJ18" s="257">
        <f t="shared" si="7"/>
        <v>0</v>
      </c>
      <c r="AK18" s="257">
        <f t="shared" si="7"/>
        <v>10019299</v>
      </c>
      <c r="AL18" s="257">
        <f t="shared" si="7"/>
        <v>4947</v>
      </c>
      <c r="AM18" s="257">
        <f t="shared" si="7"/>
        <v>0</v>
      </c>
      <c r="AN18" s="257">
        <f t="shared" si="7"/>
        <v>6105200</v>
      </c>
      <c r="AO18" s="257">
        <f t="shared" si="7"/>
        <v>5295000</v>
      </c>
      <c r="AP18" s="257">
        <f t="shared" si="7"/>
        <v>4738391</v>
      </c>
      <c r="AQ18" s="257">
        <f t="shared" si="7"/>
        <v>0</v>
      </c>
      <c r="AR18" s="257">
        <f t="shared" si="7"/>
        <v>1510074</v>
      </c>
      <c r="AS18" s="257">
        <f t="shared" si="7"/>
        <v>516217.22</v>
      </c>
      <c r="AT18" s="257">
        <f t="shared" si="7"/>
        <v>52486</v>
      </c>
      <c r="AU18" s="257">
        <f t="shared" si="7"/>
        <v>284363</v>
      </c>
      <c r="AV18" s="257">
        <f t="shared" si="7"/>
        <v>139156.56</v>
      </c>
      <c r="AW18" s="257">
        <f t="shared" si="7"/>
        <v>0</v>
      </c>
      <c r="AX18" s="257">
        <f t="shared" si="7"/>
        <v>60968</v>
      </c>
      <c r="AY18" s="257">
        <f t="shared" si="7"/>
        <v>0</v>
      </c>
      <c r="AZ18" s="257">
        <f t="shared" si="7"/>
        <v>0</v>
      </c>
      <c r="BA18" s="257">
        <f t="shared" si="7"/>
        <v>23520</v>
      </c>
      <c r="BB18" s="257">
        <f t="shared" si="7"/>
        <v>0</v>
      </c>
      <c r="BC18" s="257">
        <f t="shared" si="7"/>
        <v>0</v>
      </c>
      <c r="BD18" s="257">
        <f t="shared" si="7"/>
        <v>0</v>
      </c>
      <c r="BE18" s="257">
        <f t="shared" si="7"/>
        <v>0</v>
      </c>
      <c r="BF18" s="257">
        <f t="shared" si="7"/>
        <v>0</v>
      </c>
      <c r="BG18" s="257">
        <f t="shared" si="7"/>
        <v>0</v>
      </c>
      <c r="BH18" s="257">
        <f t="shared" si="7"/>
        <v>0</v>
      </c>
    </row>
    <row r="19" spans="1:65" s="257" customFormat="1">
      <c r="A19" s="377"/>
      <c r="E19" s="257">
        <f t="shared" ref="E19:Z19" si="8">HLOOKUP(E$17,$E$7:$Z$13,3,FALSE)</f>
        <v>17834520</v>
      </c>
      <c r="F19" s="257">
        <f t="shared" si="8"/>
        <v>14279467</v>
      </c>
      <c r="G19" s="257">
        <f t="shared" si="8"/>
        <v>13352258</v>
      </c>
      <c r="H19" s="257">
        <f t="shared" si="8"/>
        <v>5228379</v>
      </c>
      <c r="I19" s="257">
        <f t="shared" si="8"/>
        <v>1766048</v>
      </c>
      <c r="J19" s="257">
        <f t="shared" si="8"/>
        <v>1346702</v>
      </c>
      <c r="K19" s="257">
        <f t="shared" si="8"/>
        <v>948756</v>
      </c>
      <c r="L19" s="257">
        <f t="shared" si="8"/>
        <v>926306</v>
      </c>
      <c r="M19" s="257">
        <f t="shared" si="8"/>
        <v>743553.15</v>
      </c>
      <c r="N19" s="257">
        <f t="shared" si="8"/>
        <v>708758</v>
      </c>
      <c r="O19" s="257">
        <f t="shared" si="8"/>
        <v>514043.76</v>
      </c>
      <c r="P19" s="257">
        <f t="shared" si="8"/>
        <v>380946</v>
      </c>
      <c r="Q19" s="257">
        <f t="shared" si="8"/>
        <v>378122.72</v>
      </c>
      <c r="R19" s="257">
        <f t="shared" si="8"/>
        <v>347160.18</v>
      </c>
      <c r="S19" s="257">
        <f t="shared" si="8"/>
        <v>246382</v>
      </c>
      <c r="T19" s="257">
        <f t="shared" si="8"/>
        <v>120710.65999999999</v>
      </c>
      <c r="U19" s="257">
        <f t="shared" si="8"/>
        <v>56677.96</v>
      </c>
      <c r="V19" s="257">
        <f t="shared" si="8"/>
        <v>42724.2</v>
      </c>
      <c r="W19" s="257">
        <f t="shared" si="8"/>
        <v>39188.270000000004</v>
      </c>
      <c r="X19" s="257">
        <f t="shared" si="8"/>
        <v>28459</v>
      </c>
      <c r="Y19" s="257">
        <f t="shared" si="8"/>
        <v>26222</v>
      </c>
      <c r="Z19" s="257">
        <f t="shared" si="8"/>
        <v>5961.86</v>
      </c>
      <c r="AA19" s="257">
        <f t="shared" ref="AA19:BH19" si="9">HLOOKUP(AA$17,$AA$7:$BH$13,3,FALSE)</f>
        <v>44676400</v>
      </c>
      <c r="AB19" s="257">
        <f t="shared" si="9"/>
        <v>39520558</v>
      </c>
      <c r="AC19" s="257">
        <f t="shared" si="9"/>
        <v>38234000</v>
      </c>
      <c r="AD19" s="257">
        <f t="shared" si="9"/>
        <v>32171000</v>
      </c>
      <c r="AE19" s="257">
        <f t="shared" si="9"/>
        <v>25070500</v>
      </c>
      <c r="AF19" s="257">
        <f t="shared" si="9"/>
        <v>22162308</v>
      </c>
      <c r="AG19" s="257">
        <f t="shared" si="9"/>
        <v>17642626</v>
      </c>
      <c r="AH19" s="257">
        <f t="shared" si="9"/>
        <v>16790400</v>
      </c>
      <c r="AI19" s="257">
        <f t="shared" si="9"/>
        <v>15805120</v>
      </c>
      <c r="AJ19" s="257">
        <f t="shared" si="9"/>
        <v>13414044</v>
      </c>
      <c r="AK19" s="257">
        <f t="shared" si="9"/>
        <v>10019299</v>
      </c>
      <c r="AL19" s="257">
        <f t="shared" si="9"/>
        <v>9881174</v>
      </c>
      <c r="AM19" s="257">
        <f t="shared" si="9"/>
        <v>9430743.6999999993</v>
      </c>
      <c r="AN19" s="257">
        <f t="shared" si="9"/>
        <v>6106700</v>
      </c>
      <c r="AO19" s="257">
        <f t="shared" si="9"/>
        <v>5295000</v>
      </c>
      <c r="AP19" s="257">
        <f t="shared" si="9"/>
        <v>4738391</v>
      </c>
      <c r="AQ19" s="257">
        <f t="shared" si="9"/>
        <v>4437221</v>
      </c>
      <c r="AR19" s="257">
        <f t="shared" si="9"/>
        <v>1510074</v>
      </c>
      <c r="AS19" s="257">
        <f t="shared" si="9"/>
        <v>609982.53</v>
      </c>
      <c r="AT19" s="257">
        <f t="shared" si="9"/>
        <v>492539</v>
      </c>
      <c r="AU19" s="257">
        <f t="shared" si="9"/>
        <v>284363</v>
      </c>
      <c r="AV19" s="257">
        <f t="shared" si="9"/>
        <v>139156.56</v>
      </c>
      <c r="AW19" s="257">
        <f t="shared" si="9"/>
        <v>65614</v>
      </c>
      <c r="AX19" s="257">
        <f t="shared" si="9"/>
        <v>60968</v>
      </c>
      <c r="AY19" s="257">
        <f t="shared" si="9"/>
        <v>56519.4</v>
      </c>
      <c r="AZ19" s="257">
        <f t="shared" si="9"/>
        <v>33887</v>
      </c>
      <c r="BA19" s="257">
        <f t="shared" si="9"/>
        <v>23520</v>
      </c>
      <c r="BB19" s="257">
        <f t="shared" si="9"/>
        <v>18131.240000000002</v>
      </c>
      <c r="BC19" s="257">
        <f t="shared" si="9"/>
        <v>0</v>
      </c>
      <c r="BD19" s="257">
        <f t="shared" si="9"/>
        <v>0</v>
      </c>
      <c r="BE19" s="257">
        <f t="shared" si="9"/>
        <v>0</v>
      </c>
      <c r="BF19" s="257">
        <f t="shared" si="9"/>
        <v>0</v>
      </c>
      <c r="BG19" s="257">
        <f t="shared" si="9"/>
        <v>0</v>
      </c>
      <c r="BH19" s="257">
        <f t="shared" si="9"/>
        <v>0</v>
      </c>
    </row>
    <row r="20" spans="1:65" s="257" customFormat="1">
      <c r="A20" s="377"/>
      <c r="E20" s="257">
        <f t="shared" ref="E20:Z20" si="10">HLOOKUP(E$17,$E$7:$Z$13,4,FALSE)</f>
        <v>500000</v>
      </c>
      <c r="F20" s="257">
        <f t="shared" si="10"/>
        <v>0</v>
      </c>
      <c r="G20" s="257">
        <f t="shared" si="10"/>
        <v>12919507</v>
      </c>
      <c r="H20" s="257">
        <f t="shared" si="10"/>
        <v>5228379</v>
      </c>
      <c r="I20" s="257">
        <f t="shared" si="10"/>
        <v>1766048</v>
      </c>
      <c r="J20" s="257">
        <f t="shared" si="10"/>
        <v>1017293</v>
      </c>
      <c r="K20" s="257">
        <f t="shared" si="10"/>
        <v>0</v>
      </c>
      <c r="L20" s="257">
        <f t="shared" si="10"/>
        <v>771306</v>
      </c>
      <c r="M20" s="257">
        <f t="shared" si="10"/>
        <v>405352</v>
      </c>
      <c r="N20" s="257">
        <f t="shared" si="10"/>
        <v>708758</v>
      </c>
      <c r="O20" s="257">
        <f t="shared" si="10"/>
        <v>462942.76</v>
      </c>
      <c r="P20" s="257">
        <f t="shared" si="10"/>
        <v>0</v>
      </c>
      <c r="Q20" s="257">
        <f t="shared" si="10"/>
        <v>0</v>
      </c>
      <c r="R20" s="257">
        <f t="shared" si="10"/>
        <v>4132.179999999993</v>
      </c>
      <c r="S20" s="257">
        <f t="shared" si="10"/>
        <v>71337</v>
      </c>
      <c r="T20" s="257">
        <f t="shared" si="10"/>
        <v>0</v>
      </c>
      <c r="U20" s="257">
        <f t="shared" si="10"/>
        <v>56677.96</v>
      </c>
      <c r="V20" s="257">
        <f t="shared" si="10"/>
        <v>0</v>
      </c>
      <c r="W20" s="257">
        <f t="shared" si="10"/>
        <v>0</v>
      </c>
      <c r="X20" s="257">
        <f t="shared" si="10"/>
        <v>28459</v>
      </c>
      <c r="Y20" s="257">
        <f t="shared" si="10"/>
        <v>26222</v>
      </c>
      <c r="Z20" s="257">
        <f t="shared" si="10"/>
        <v>5961.86</v>
      </c>
      <c r="AA20" s="257">
        <f t="shared" ref="AA20:BH20" si="11">HLOOKUP(AA$17,$AA$7:$BH$13,4,FALSE)</f>
        <v>0</v>
      </c>
      <c r="AB20" s="257">
        <f t="shared" si="11"/>
        <v>39520558</v>
      </c>
      <c r="AC20" s="257">
        <f t="shared" si="11"/>
        <v>22326000</v>
      </c>
      <c r="AD20" s="257">
        <f t="shared" si="11"/>
        <v>0</v>
      </c>
      <c r="AE20" s="257">
        <f t="shared" si="11"/>
        <v>0</v>
      </c>
      <c r="AF20" s="257">
        <f t="shared" si="11"/>
        <v>0</v>
      </c>
      <c r="AG20" s="257">
        <f t="shared" si="11"/>
        <v>0</v>
      </c>
      <c r="AH20" s="257">
        <f t="shared" si="11"/>
        <v>0</v>
      </c>
      <c r="AI20" s="257">
        <f t="shared" si="11"/>
        <v>0</v>
      </c>
      <c r="AJ20" s="257">
        <f t="shared" si="11"/>
        <v>13414044</v>
      </c>
      <c r="AK20" s="257">
        <f t="shared" si="11"/>
        <v>0</v>
      </c>
      <c r="AL20" s="257">
        <f t="shared" si="11"/>
        <v>9876227</v>
      </c>
      <c r="AM20" s="257">
        <f t="shared" si="11"/>
        <v>9430743.6999999993</v>
      </c>
      <c r="AN20" s="257">
        <f t="shared" si="11"/>
        <v>1500</v>
      </c>
      <c r="AO20" s="257">
        <f t="shared" si="11"/>
        <v>0</v>
      </c>
      <c r="AP20" s="257">
        <f t="shared" si="11"/>
        <v>0</v>
      </c>
      <c r="AQ20" s="257">
        <f t="shared" si="11"/>
        <v>4437221</v>
      </c>
      <c r="AR20" s="257">
        <f t="shared" si="11"/>
        <v>0</v>
      </c>
      <c r="AS20" s="257">
        <f t="shared" si="11"/>
        <v>93765.310000000056</v>
      </c>
      <c r="AT20" s="257">
        <f t="shared" si="11"/>
        <v>440053</v>
      </c>
      <c r="AU20" s="257">
        <f t="shared" si="11"/>
        <v>0</v>
      </c>
      <c r="AV20" s="257">
        <f t="shared" si="11"/>
        <v>0</v>
      </c>
      <c r="AW20" s="257">
        <f t="shared" si="11"/>
        <v>65614</v>
      </c>
      <c r="AX20" s="257">
        <f t="shared" si="11"/>
        <v>0</v>
      </c>
      <c r="AY20" s="257">
        <f t="shared" si="11"/>
        <v>56519.4</v>
      </c>
      <c r="AZ20" s="257">
        <f t="shared" si="11"/>
        <v>33887</v>
      </c>
      <c r="BA20" s="257">
        <f t="shared" si="11"/>
        <v>0</v>
      </c>
      <c r="BB20" s="257">
        <f t="shared" si="11"/>
        <v>18131.240000000002</v>
      </c>
      <c r="BC20" s="257">
        <f t="shared" si="11"/>
        <v>0</v>
      </c>
      <c r="BD20" s="257">
        <f t="shared" si="11"/>
        <v>0</v>
      </c>
      <c r="BE20" s="257">
        <f t="shared" si="11"/>
        <v>0</v>
      </c>
      <c r="BF20" s="257">
        <f t="shared" si="11"/>
        <v>0</v>
      </c>
      <c r="BG20" s="257">
        <f t="shared" si="11"/>
        <v>0</v>
      </c>
      <c r="BH20" s="257">
        <f t="shared" si="11"/>
        <v>0</v>
      </c>
    </row>
    <row r="21" spans="1:65" s="257" customFormat="1">
      <c r="A21" s="377"/>
      <c r="C21"/>
      <c r="D21"/>
      <c r="E21"/>
      <c r="F21"/>
      <c r="G21"/>
      <c r="H21"/>
      <c r="I21"/>
      <c r="J21"/>
      <c r="K21"/>
      <c r="L21"/>
      <c r="M21" s="182"/>
      <c r="N21"/>
      <c r="O21"/>
      <c r="P21"/>
      <c r="Q21"/>
      <c r="R21"/>
      <c r="S21"/>
      <c r="T21"/>
      <c r="U21" s="182"/>
      <c r="V21"/>
      <c r="W21"/>
      <c r="X21"/>
      <c r="Y21" s="182"/>
      <c r="Z21"/>
      <c r="AA21"/>
      <c r="AB21"/>
      <c r="AC21"/>
      <c r="AD21"/>
      <c r="AE21"/>
      <c r="AF21"/>
      <c r="AG21"/>
      <c r="AH21"/>
      <c r="AI21"/>
      <c r="AJ21"/>
      <c r="AK21"/>
      <c r="AL21"/>
      <c r="AM21"/>
      <c r="AN21"/>
      <c r="AO21"/>
      <c r="AP21"/>
      <c r="AQ21"/>
      <c r="AR21"/>
      <c r="AS21"/>
      <c r="AT21"/>
      <c r="AU21"/>
      <c r="AV21"/>
      <c r="AW21"/>
      <c r="AX21"/>
      <c r="AY21"/>
      <c r="AZ21"/>
      <c r="BA21"/>
      <c r="BB21" s="182"/>
      <c r="BC21"/>
      <c r="BD21"/>
      <c r="BE21"/>
      <c r="BF21"/>
      <c r="BG21"/>
      <c r="BH21" s="182"/>
      <c r="BI21"/>
      <c r="BJ21"/>
      <c r="BK21"/>
      <c r="BL21"/>
      <c r="BM21"/>
    </row>
    <row r="28" spans="1:65">
      <c r="AQ28" s="202"/>
    </row>
  </sheetData>
  <mergeCells count="2">
    <mergeCell ref="E5:Z5"/>
    <mergeCell ref="AA5:BH5"/>
  </mergeCells>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475DC-DE39-4E27-98DB-039210F0D9F6}">
  <sheetPr>
    <tabColor theme="4" tint="0.79998168889431442"/>
  </sheetPr>
  <dimension ref="A1:BK78"/>
  <sheetViews>
    <sheetView showGridLines="0" zoomScale="80" zoomScaleNormal="80" workbookViewId="0">
      <selection activeCell="G78" sqref="G78"/>
    </sheetView>
  </sheetViews>
  <sheetFormatPr baseColWidth="10" defaultRowHeight="14.5"/>
  <cols>
    <col min="1" max="1" width="4.1796875" style="356" customWidth="1"/>
    <col min="2" max="2" width="10.90625" style="286"/>
    <col min="3" max="3" width="38.26953125" customWidth="1"/>
    <col min="4" max="4" width="17.90625" customWidth="1"/>
    <col min="5" max="15" width="15.6328125" customWidth="1"/>
    <col min="16" max="16" width="11.54296875" style="198" customWidth="1"/>
    <col min="17" max="17" width="15.6328125" style="198" customWidth="1"/>
    <col min="18" max="18" width="15.6328125" customWidth="1"/>
    <col min="19" max="20" width="15.6328125" style="53" customWidth="1"/>
    <col min="21" max="21" width="15.6328125" customWidth="1"/>
    <col min="23" max="23" width="13.7265625" customWidth="1"/>
    <col min="25" max="25" width="13.453125" bestFit="1" customWidth="1"/>
    <col min="33" max="34" width="10.90625" style="198"/>
  </cols>
  <sheetData>
    <row r="1" spans="1:36" s="356" customFormat="1"/>
    <row r="3" spans="1:36" ht="15.5">
      <c r="B3" s="356"/>
      <c r="C3" s="361" t="s">
        <v>12907</v>
      </c>
      <c r="D3" s="2"/>
      <c r="E3" s="2"/>
      <c r="F3" s="2"/>
      <c r="G3" s="2"/>
      <c r="H3" s="2"/>
      <c r="I3" s="2"/>
      <c r="J3" s="2"/>
      <c r="K3" s="2"/>
      <c r="L3" s="2"/>
      <c r="M3" s="2"/>
      <c r="N3" s="26"/>
    </row>
    <row r="4" spans="1:36">
      <c r="D4" s="2"/>
      <c r="E4" s="2"/>
      <c r="F4" s="2"/>
      <c r="G4" s="2"/>
      <c r="H4" s="2"/>
      <c r="I4" s="180"/>
      <c r="J4" s="180"/>
      <c r="K4" s="180"/>
      <c r="L4" s="180"/>
      <c r="M4" s="180"/>
      <c r="N4" s="180"/>
      <c r="O4" s="180"/>
      <c r="P4" s="180"/>
      <c r="Q4" s="180"/>
      <c r="R4" s="180"/>
      <c r="S4" s="180"/>
      <c r="T4" s="180"/>
      <c r="U4" s="2"/>
      <c r="V4" s="2"/>
      <c r="W4" s="2"/>
      <c r="X4" s="2"/>
      <c r="Y4" s="2"/>
      <c r="Z4" s="26"/>
      <c r="AA4" s="26"/>
      <c r="AB4" s="26"/>
      <c r="AC4" s="26"/>
      <c r="AD4" s="26"/>
      <c r="AE4" s="26"/>
      <c r="AF4" s="26"/>
      <c r="AG4" s="26"/>
      <c r="AH4" s="26"/>
      <c r="AI4" s="26"/>
      <c r="AJ4" s="26"/>
    </row>
    <row r="5" spans="1:36" ht="15" thickBot="1">
      <c r="C5" s="501"/>
      <c r="D5" s="880" t="s">
        <v>12965</v>
      </c>
      <c r="E5" s="880"/>
      <c r="F5" s="880"/>
      <c r="G5" s="880"/>
      <c r="H5" s="880"/>
      <c r="I5" s="880"/>
      <c r="J5" s="880"/>
      <c r="K5" s="880"/>
      <c r="L5" s="880"/>
      <c r="M5" s="880"/>
      <c r="N5" s="880"/>
      <c r="O5" s="880"/>
      <c r="P5" s="880"/>
      <c r="Q5" s="880"/>
      <c r="R5" s="880"/>
      <c r="S5" s="881"/>
      <c r="T5" s="881"/>
      <c r="U5" s="881"/>
      <c r="V5" s="64"/>
    </row>
    <row r="6" spans="1:36" s="198" customFormat="1" ht="15" thickTop="1">
      <c r="A6" s="356"/>
      <c r="B6" s="286"/>
      <c r="D6" s="882" t="s">
        <v>12909</v>
      </c>
      <c r="E6" s="882"/>
      <c r="F6" s="882"/>
      <c r="G6" s="882"/>
      <c r="H6" s="883"/>
      <c r="I6" s="884" t="s">
        <v>12910</v>
      </c>
      <c r="J6" s="882"/>
      <c r="K6" s="882"/>
      <c r="L6" s="882"/>
      <c r="M6" s="883"/>
      <c r="N6" s="884" t="s">
        <v>12911</v>
      </c>
      <c r="O6" s="882"/>
      <c r="P6" s="882"/>
      <c r="Q6" s="882"/>
      <c r="R6" s="882"/>
      <c r="S6" s="48"/>
      <c r="T6" s="285"/>
      <c r="U6" s="45"/>
    </row>
    <row r="7" spans="1:36">
      <c r="C7" s="547" t="s">
        <v>12896</v>
      </c>
      <c r="D7" s="348" t="s">
        <v>5825</v>
      </c>
      <c r="E7" s="348" t="s">
        <v>5826</v>
      </c>
      <c r="F7" s="348" t="s">
        <v>12700</v>
      </c>
      <c r="G7" s="348" t="s">
        <v>12696</v>
      </c>
      <c r="H7" s="348" t="s">
        <v>5827</v>
      </c>
      <c r="I7" s="548" t="s">
        <v>5825</v>
      </c>
      <c r="J7" s="549" t="s">
        <v>5826</v>
      </c>
      <c r="K7" s="549" t="s">
        <v>12700</v>
      </c>
      <c r="L7" s="348" t="s">
        <v>12696</v>
      </c>
      <c r="M7" s="348" t="s">
        <v>5827</v>
      </c>
      <c r="N7" s="548" t="s">
        <v>5825</v>
      </c>
      <c r="O7" s="549" t="s">
        <v>5826</v>
      </c>
      <c r="P7" s="549" t="s">
        <v>12700</v>
      </c>
      <c r="Q7" s="348" t="s">
        <v>12696</v>
      </c>
      <c r="R7" s="348" t="s">
        <v>5827</v>
      </c>
      <c r="S7" s="64"/>
      <c r="T7" s="64"/>
      <c r="AE7" s="198"/>
      <c r="AF7" s="198"/>
      <c r="AG7"/>
      <c r="AH7"/>
    </row>
    <row r="8" spans="1:36">
      <c r="C8" s="45" t="s">
        <v>4</v>
      </c>
      <c r="D8" s="632">
        <f>IFERROR(AVERAGEIFS('2.4 Carbon intensities'!$E60:$Z60,'2.4 Carbon intensities'!$E60:$Z60,"&gt;0"),"no values")</f>
        <v>46.877549563696157</v>
      </c>
      <c r="E8" s="633">
        <f t="array" ref="E8">IFERROR(MEDIAN(IF('2.4 Carbon intensities'!$E60:$Z60&gt;0,'2.4 Carbon intensities'!$E60:$Z60)),"no values")</f>
        <v>30.320855813263623</v>
      </c>
      <c r="F8" s="634">
        <f>E8/E8</f>
        <v>1</v>
      </c>
      <c r="G8" s="635">
        <f>IFERROR(COUNTIFS('2.4 Carbon intensities'!$E60:$Z60,"&gt;0"),"no values")</f>
        <v>17</v>
      </c>
      <c r="H8" s="636">
        <f>G8/COUNTA('2.4 Carbon intensities'!$E60:$Z60)</f>
        <v>0.77272727272727271</v>
      </c>
      <c r="I8" s="637">
        <f>IFERROR(AVERAGEIFS('2.4 Carbon intensities'!$E60:$Z60,'2.4 Carbon intensities'!$E60:$Z60,"&gt;0",'3.1 Emission data'!$E42:$Z42,"&gt;0"),"0")</f>
        <v>63.549684151787254</v>
      </c>
      <c r="J8" s="633">
        <f t="array" ref="J8">MEDIAN(IF('2.4 Carbon intensities'!$E60:$Z60&gt;0,IF('3.1 Emission data'!$E42:$Z42&gt;0,'2.4 Carbon intensities'!$E60:$Z60)))</f>
        <v>37.525438664426048</v>
      </c>
      <c r="K8" s="634">
        <f>IFERROR(J8/E8,"no values")</f>
        <v>1.2376114610858324</v>
      </c>
      <c r="L8" s="635">
        <f>COUNTIFS('2.4 Carbon intensities'!$E60:$Z60,"&gt;0",'3.1 Emission data'!$E42:$Z42,"&gt;0")</f>
        <v>12</v>
      </c>
      <c r="M8" s="636">
        <f>L8/COUNTA('2.4 Carbon intensities'!$E60:$Z60)</f>
        <v>0.54545454545454541</v>
      </c>
      <c r="N8" s="637">
        <f>IFERROR(AVERAGEIFS('2.4 Carbon intensities'!$E60:$Z60,'2.4 Carbon intensities'!$E60:$Z60,"&gt;0",'3.1 Emission data'!$E42:$Z42,"-0.5"),"no values")</f>
        <v>6.8644265522775099</v>
      </c>
      <c r="O8" s="633">
        <f t="array" ref="O8">IFERROR(MEDIAN(IF('2.4 Carbon intensities'!$E60:$Z60&gt;0,IF('3.1 Emission data'!$E42:$Z42&lt;0,'2.4 Carbon intensities'!$E60:$Z60))),"no values")</f>
        <v>5.0127655397763258</v>
      </c>
      <c r="P8" s="634">
        <f>IFERROR(O8/E8,"no values")</f>
        <v>0.16532401231180058</v>
      </c>
      <c r="Q8" s="635">
        <f>COUNTIFS('2.4 Carbon intensities'!$E60:$Z60,"&gt;0",'3.1 Emission data'!$E42:$Z42,"&lt;0")</f>
        <v>5</v>
      </c>
      <c r="R8" s="636">
        <f>Q8/COUNTA('2.4 Carbon intensities'!$E60:$Z60)</f>
        <v>0.22727272727272727</v>
      </c>
      <c r="S8" s="26"/>
      <c r="T8" s="26"/>
      <c r="U8" s="53"/>
      <c r="AE8" s="198"/>
      <c r="AF8" s="198"/>
      <c r="AG8"/>
      <c r="AH8"/>
    </row>
    <row r="9" spans="1:36">
      <c r="C9" s="45" t="s">
        <v>5</v>
      </c>
      <c r="D9" s="632">
        <f>IFERROR(AVERAGEIFS('2.4 Carbon intensities'!$E61:$Z61,'2.4 Carbon intensities'!$E61:$Z61,"&gt;0"),"no values")</f>
        <v>280.3699958611561</v>
      </c>
      <c r="E9" s="633">
        <f t="array" ref="E9">IFERROR(MEDIAN(IF('2.4 Carbon intensities'!$E61:$Z61&gt;0,'2.4 Carbon intensities'!$E61:$Z61)),"no values")</f>
        <v>177.96645120902355</v>
      </c>
      <c r="F9" s="634">
        <f t="shared" ref="F9:F22" si="0">E9/E9</f>
        <v>1</v>
      </c>
      <c r="G9" s="635">
        <f>IFERROR(COUNTIFS('2.4 Carbon intensities'!$E61:$Z61,"&gt;0"),"no values")</f>
        <v>13</v>
      </c>
      <c r="H9" s="636">
        <f>G9/COUNTA('2.4 Carbon intensities'!$E61:$Z61)</f>
        <v>0.59090909090909094</v>
      </c>
      <c r="I9" s="637">
        <f>IFERROR(AVERAGEIFS('2.4 Carbon intensities'!$E61:$Z61,'2.4 Carbon intensities'!$E61:$Z61,"&gt;0",'3.1 Emission data'!$E43:$Z43,"&gt;0"),"0")</f>
        <v>280.3699958611561</v>
      </c>
      <c r="J9" s="633">
        <f t="array" ref="J9">MEDIAN(IF('2.4 Carbon intensities'!$E61:$Z61&gt;0,IF('3.1 Emission data'!$E43:$Z43&gt;0,'2.4 Carbon intensities'!$E61:$Z61)))</f>
        <v>177.96645120902355</v>
      </c>
      <c r="K9" s="634">
        <f t="shared" ref="K9:K22" si="1">IFERROR(J9/E9,"no values")</f>
        <v>1</v>
      </c>
      <c r="L9" s="635">
        <f>COUNTIFS('2.4 Carbon intensities'!$E61:$Z61,"&gt;0",'3.1 Emission data'!$E43:$Z43,"&gt;0")</f>
        <v>13</v>
      </c>
      <c r="M9" s="636">
        <f>L9/COUNTA('2.4 Carbon intensities'!$E61:$Z61)</f>
        <v>0.59090909090909094</v>
      </c>
      <c r="N9" s="637" t="str">
        <f>IFERROR(AVERAGEIFS('2.4 Carbon intensities'!$E61:$Z61,'2.4 Carbon intensities'!$E61:$Z61,"&gt;0",'3.1 Emission data'!$E43:$Z43,"-0.5"),"no values")</f>
        <v>no values</v>
      </c>
      <c r="O9" s="633" t="str">
        <f t="array" ref="O9">IFERROR(MEDIAN(IF('2.4 Carbon intensities'!$E61:$Z61&gt;0,IF('3.1 Emission data'!$E43:$Z43&lt;0,'2.4 Carbon intensities'!$E61:$Z61))),"no values")</f>
        <v>no values</v>
      </c>
      <c r="P9" s="634"/>
      <c r="Q9" s="635">
        <f>COUNTIFS('2.4 Carbon intensities'!$E61:$Z61,"&gt;0",'3.1 Emission data'!$E43:$Z43,"&lt;0")</f>
        <v>0</v>
      </c>
      <c r="R9" s="636">
        <f>Q9/COUNTA('2.4 Carbon intensities'!$E61:$Z61)</f>
        <v>0</v>
      </c>
      <c r="S9" s="26"/>
      <c r="T9" s="26"/>
      <c r="U9" s="53"/>
      <c r="AE9" s="198"/>
      <c r="AF9" s="198"/>
      <c r="AG9"/>
      <c r="AH9"/>
    </row>
    <row r="10" spans="1:36">
      <c r="C10" s="45" t="s">
        <v>12695</v>
      </c>
      <c r="D10" s="632">
        <f>IFERROR(AVERAGEIFS('2.4 Carbon intensities'!$E62:$Z62,'2.4 Carbon intensities'!$E62:$Z62,"&gt;0"),"no values")</f>
        <v>0.24762284413383956</v>
      </c>
      <c r="E10" s="633">
        <f t="array" ref="E10">IFERROR(MEDIAN(IF('2.4 Carbon intensities'!$E62:$Z62&gt;0,'2.4 Carbon intensities'!$E62:$Z62)),"no values")</f>
        <v>0.13959923363327181</v>
      </c>
      <c r="F10" s="634">
        <f t="shared" si="0"/>
        <v>1</v>
      </c>
      <c r="G10" s="635">
        <f>IFERROR(COUNTIFS('2.4 Carbon intensities'!$E62:$Z62,"&gt;0"),"no values")</f>
        <v>15</v>
      </c>
      <c r="H10" s="636">
        <f>G10/COUNTA('2.4 Carbon intensities'!$E62:$Z62)</f>
        <v>0.68181818181818177</v>
      </c>
      <c r="I10" s="637">
        <f>IFERROR(AVERAGEIFS('2.4 Carbon intensities'!$E62:$Z62,'2.4 Carbon intensities'!$E62:$Z62,"&gt;0",'3.1 Emission data'!$E44:$Z44,"&gt;0"),"0")</f>
        <v>0.26442435388350161</v>
      </c>
      <c r="J10" s="633">
        <f t="array" ref="J10">MEDIAN(IF('2.4 Carbon intensities'!$E62:$Z62&gt;0,IF('3.1 Emission data'!$E44:$Z44&gt;0,'2.4 Carbon intensities'!$E62:$Z62)))</f>
        <v>0.16854612236267252</v>
      </c>
      <c r="K10" s="634">
        <f t="shared" si="1"/>
        <v>1.2073570747920035</v>
      </c>
      <c r="L10" s="635">
        <f>COUNTIFS('2.4 Carbon intensities'!$E62:$Z62,"&gt;0",'3.1 Emission data'!$E44:$Z44,"&gt;0")</f>
        <v>14</v>
      </c>
      <c r="M10" s="636">
        <f>L10/COUNTA('2.4 Carbon intensities'!$E62:$Z62)</f>
        <v>0.63636363636363635</v>
      </c>
      <c r="N10" s="637">
        <f>IFERROR(AVERAGEIFS('2.4 Carbon intensities'!$E62:$Z62,'2.4 Carbon intensities'!$E62:$Z62,"&gt;0",'3.1 Emission data'!$E44:$Z44,"-0.5"),"no values")</f>
        <v>1.2401707638570814E-2</v>
      </c>
      <c r="O10" s="633">
        <f t="array" ref="O10">IFERROR(MEDIAN(IF('2.4 Carbon intensities'!$E62:$Z62&gt;0,IF('3.1 Emission data'!$E44:$Z44&lt;0,'2.4 Carbon intensities'!$E62:$Z62))),"no values")</f>
        <v>1.2401707638570814E-2</v>
      </c>
      <c r="P10" s="634">
        <f t="shared" ref="P10:P18" si="2">IFERROR(O10/E10,"no values")</f>
        <v>8.8837934964243345E-2</v>
      </c>
      <c r="Q10" s="635">
        <f>COUNTIFS('2.4 Carbon intensities'!$E62:$Z62,"&gt;0",'3.1 Emission data'!$E44:$Z44,"&lt;0")</f>
        <v>1</v>
      </c>
      <c r="R10" s="636">
        <f>Q10/COUNTA('2.4 Carbon intensities'!$E62:$Z62)</f>
        <v>4.5454545454545456E-2</v>
      </c>
      <c r="S10" s="26"/>
      <c r="T10" s="26"/>
      <c r="U10" s="53"/>
      <c r="AE10" s="198"/>
      <c r="AF10" s="198"/>
      <c r="AG10"/>
      <c r="AH10"/>
    </row>
    <row r="11" spans="1:36">
      <c r="C11" s="45" t="s">
        <v>6</v>
      </c>
      <c r="D11" s="632">
        <f>IFERROR(AVERAGEIFS('2.4 Carbon intensities'!$E63:$Z63,'2.4 Carbon intensities'!$E63:$Z63,"&gt;0"),"no values")</f>
        <v>1.105228101009172</v>
      </c>
      <c r="E11" s="633">
        <f t="array" ref="E11">IFERROR(MEDIAN(IF('2.4 Carbon intensities'!$E63:$Z63&gt;0,'2.4 Carbon intensities'!$E63:$Z63)),"no values")</f>
        <v>0.50547861393848381</v>
      </c>
      <c r="F11" s="634">
        <f t="shared" si="0"/>
        <v>1</v>
      </c>
      <c r="G11" s="635">
        <f>IFERROR(COUNTIFS('2.4 Carbon intensities'!$E63:$Z63,"&gt;0"),"no values")</f>
        <v>9</v>
      </c>
      <c r="H11" s="636">
        <f>G11/COUNTA('2.4 Carbon intensities'!$E63:$Z63)</f>
        <v>0.40909090909090912</v>
      </c>
      <c r="I11" s="637">
        <f>IFERROR(AVERAGEIFS('2.4 Carbon intensities'!$E63:$Z63,'2.4 Carbon intensities'!$E63:$Z63,"&gt;0",'3.1 Emission data'!$E45:$Z45,"&gt;0"),"0")</f>
        <v>1.105228101009172</v>
      </c>
      <c r="J11" s="633">
        <f t="array" ref="J11">MEDIAN(IF('2.4 Carbon intensities'!$E63:$Z63&gt;0,IF('3.1 Emission data'!$E45:$Z45&gt;0,'2.4 Carbon intensities'!$E63:$Z63)))</f>
        <v>0.50547861393848381</v>
      </c>
      <c r="K11" s="634">
        <f t="shared" si="1"/>
        <v>1</v>
      </c>
      <c r="L11" s="635">
        <f>COUNTIFS('2.4 Carbon intensities'!$E63:$Z63,"&gt;0",'3.1 Emission data'!$E45:$Z45,"&gt;0")</f>
        <v>9</v>
      </c>
      <c r="M11" s="636">
        <f>L11/COUNTA('2.4 Carbon intensities'!$E63:$Z63)</f>
        <v>0.40909090909090912</v>
      </c>
      <c r="N11" s="637" t="str">
        <f>IFERROR(AVERAGEIFS('2.4 Carbon intensities'!$E63:$Z63,'2.4 Carbon intensities'!$E63:$Z63,"&gt;0",'3.1 Emission data'!$E45:$Z45,"-0.5"),"no values")</f>
        <v>no values</v>
      </c>
      <c r="O11" s="633" t="str">
        <f t="array" ref="O11">IFERROR(MEDIAN(IF('2.4 Carbon intensities'!$E63:$Z63&gt;0,IF('3.1 Emission data'!$E45:$Z45&lt;0,'2.4 Carbon intensities'!$E63:$Z63))),"no values")</f>
        <v>no values</v>
      </c>
      <c r="P11" s="634"/>
      <c r="Q11" s="635">
        <f>COUNTIFS('2.4 Carbon intensities'!$E63:$Z63,"&gt;0",'3.1 Emission data'!$E45:$Z45,"&lt;0")</f>
        <v>0</v>
      </c>
      <c r="R11" s="636">
        <f>Q11/COUNTA('2.4 Carbon intensities'!$E63:$Z63)</f>
        <v>0</v>
      </c>
      <c r="S11" s="26"/>
      <c r="T11" s="26"/>
      <c r="U11" s="53"/>
      <c r="AE11" s="198"/>
      <c r="AF11" s="198"/>
      <c r="AG11"/>
      <c r="AH11"/>
    </row>
    <row r="12" spans="1:36">
      <c r="C12" s="45" t="s">
        <v>7</v>
      </c>
      <c r="D12" s="632">
        <f>IFERROR(AVERAGEIFS('2.4 Carbon intensities'!$E64:$Z64,'2.4 Carbon intensities'!$E64:$Z64,"&gt;0"),"no values")</f>
        <v>9.4185515561193658E-2</v>
      </c>
      <c r="E12" s="633">
        <f t="array" ref="E12">IFERROR(MEDIAN(IF('2.4 Carbon intensities'!$E64:$Z64&gt;0,'2.4 Carbon intensities'!$E64:$Z64)),"no values")</f>
        <v>3.916886293797902E-2</v>
      </c>
      <c r="F12" s="634">
        <f t="shared" si="0"/>
        <v>1</v>
      </c>
      <c r="G12" s="635">
        <f>IFERROR(COUNTIFS('2.4 Carbon intensities'!$E64:$Z64,"&gt;0"),"no values")</f>
        <v>14</v>
      </c>
      <c r="H12" s="636">
        <f>G12/COUNTA('2.4 Carbon intensities'!$E64:$Z64)</f>
        <v>0.63636363636363635</v>
      </c>
      <c r="I12" s="637">
        <f>IFERROR(AVERAGEIFS('2.4 Carbon intensities'!$E64:$Z64,'2.4 Carbon intensities'!$E64:$Z64,"&gt;0",'3.1 Emission data'!$E46:$Z46,"&gt;0"),"0")</f>
        <v>9.4185515561193658E-2</v>
      </c>
      <c r="J12" s="633">
        <f t="array" ref="J12">MEDIAN(IF('2.4 Carbon intensities'!$E64:$Z64&gt;0,IF('3.1 Emission data'!$E46:$Z46&gt;0,'2.4 Carbon intensities'!$E64:$Z64)))</f>
        <v>3.916886293797902E-2</v>
      </c>
      <c r="K12" s="634">
        <f t="shared" si="1"/>
        <v>1</v>
      </c>
      <c r="L12" s="635">
        <f>COUNTIFS('2.4 Carbon intensities'!$E64:$Z64,"&gt;0",'3.1 Emission data'!$E46:$Z46,"&gt;0")</f>
        <v>14</v>
      </c>
      <c r="M12" s="636">
        <f>L12/COUNTA('2.4 Carbon intensities'!$E64:$Z64)</f>
        <v>0.63636363636363635</v>
      </c>
      <c r="N12" s="637" t="str">
        <f>IFERROR(AVERAGEIFS('2.4 Carbon intensities'!$E64:$Z64,'2.4 Carbon intensities'!$E64:$Z64,"&gt;0",'3.1 Emission data'!$E46:$Z46,"-0.5"),"no values")</f>
        <v>no values</v>
      </c>
      <c r="O12" s="633" t="str">
        <f t="array" ref="O12">IFERROR(MEDIAN(IF('2.4 Carbon intensities'!$E64:$Z64&gt;0,IF('3.1 Emission data'!$E46:$Z46&lt;0,'2.4 Carbon intensities'!$E64:$Z64))),"no values")</f>
        <v>no values</v>
      </c>
      <c r="P12" s="634"/>
      <c r="Q12" s="635">
        <f>COUNTIFS('2.4 Carbon intensities'!$E64:$Z64,"&gt;0",'3.1 Emission data'!$E46:$Z46,"&lt;0")</f>
        <v>0</v>
      </c>
      <c r="R12" s="636">
        <f>Q12/COUNTA('2.4 Carbon intensities'!$E64:$Z64)</f>
        <v>0</v>
      </c>
      <c r="S12" s="26"/>
      <c r="T12" s="26"/>
      <c r="U12" s="53"/>
      <c r="AE12" s="198"/>
      <c r="AF12" s="198"/>
      <c r="AG12"/>
      <c r="AH12"/>
    </row>
    <row r="13" spans="1:36">
      <c r="C13" s="45" t="s">
        <v>8</v>
      </c>
      <c r="D13" s="632">
        <f>IFERROR(AVERAGEIFS('2.4 Carbon intensities'!$E65:$Z65,'2.4 Carbon intensities'!$E65:$Z65,"&gt;0"),"no values")</f>
        <v>9.7487972636318414</v>
      </c>
      <c r="E13" s="633">
        <f t="array" ref="E13">IFERROR(MEDIAN(IF('2.4 Carbon intensities'!$E65:$Z65&gt;0,'2.4 Carbon intensities'!$E65:$Z65)),"no values")</f>
        <v>7.781204744132161</v>
      </c>
      <c r="F13" s="634">
        <f t="shared" si="0"/>
        <v>1</v>
      </c>
      <c r="G13" s="635">
        <f>IFERROR(COUNTIFS('2.4 Carbon intensities'!$E65:$Z65,"&gt;0"),"no values")</f>
        <v>22</v>
      </c>
      <c r="H13" s="636">
        <f>G13/COUNTA('2.4 Carbon intensities'!$E65:$Z65)</f>
        <v>1</v>
      </c>
      <c r="I13" s="637">
        <f>IFERROR(AVERAGEIFS('2.4 Carbon intensities'!$E65:$Z65,'2.4 Carbon intensities'!$E65:$Z65,"&gt;0",'3.1 Emission data'!$E47:$Z47,"&gt;0"),"0")</f>
        <v>10.967017321111266</v>
      </c>
      <c r="J13" s="633">
        <f t="array" ref="J13">MEDIAN(IF('2.4 Carbon intensities'!$E65:$Z65&gt;0,IF('3.1 Emission data'!$E47:$Z47&gt;0,'2.4 Carbon intensities'!$E65:$Z65)))</f>
        <v>8.4302250321876233</v>
      </c>
      <c r="K13" s="634">
        <f t="shared" si="1"/>
        <v>1.0834087148966092</v>
      </c>
      <c r="L13" s="635">
        <f>COUNTIFS('2.4 Carbon intensities'!$E65:$Z65,"&gt;0",'3.1 Emission data'!$E47:$Z47,"&gt;0")</f>
        <v>16</v>
      </c>
      <c r="M13" s="636">
        <f>L13/COUNTA('2.4 Carbon intensities'!$E65:$Z65)</f>
        <v>0.72727272727272729</v>
      </c>
      <c r="N13" s="637">
        <f>IFERROR(AVERAGEIFS('2.4 Carbon intensities'!$E65:$Z65,'2.4 Carbon intensities'!$E65:$Z65,"&gt;0",'3.1 Emission data'!$E47:$Z47,"-0.5"),"no values")</f>
        <v>6.5002104436866981</v>
      </c>
      <c r="O13" s="633">
        <f t="array" ref="O13">IFERROR(MEDIAN(IF('2.4 Carbon intensities'!$E65:$Z65&gt;0,IF('3.1 Emission data'!$E47:$Z47&lt;0,'2.4 Carbon intensities'!$E65:$Z65))),"no values")</f>
        <v>5.468594902657987</v>
      </c>
      <c r="P13" s="634">
        <f t="shared" si="2"/>
        <v>0.70279540026007892</v>
      </c>
      <c r="Q13" s="635">
        <f>COUNTIFS('2.4 Carbon intensities'!$E65:$Z65,"&gt;0",'3.1 Emission data'!$E47:$Z47,"&lt;0")</f>
        <v>6</v>
      </c>
      <c r="R13" s="636">
        <f>Q13/COUNTA('2.4 Carbon intensities'!$E65:$Z65)</f>
        <v>0.27272727272727271</v>
      </c>
      <c r="S13" s="26"/>
      <c r="T13" s="26"/>
      <c r="U13" s="53"/>
      <c r="AE13" s="198"/>
      <c r="AF13" s="198"/>
      <c r="AG13"/>
      <c r="AH13"/>
    </row>
    <row r="14" spans="1:36">
      <c r="C14" s="45" t="s">
        <v>9</v>
      </c>
      <c r="D14" s="632">
        <f>IFERROR(AVERAGEIFS('2.4 Carbon intensities'!$E66:$Z66,'2.4 Carbon intensities'!$E66:$Z66,"&gt;0"),"no values")</f>
        <v>0.89348143248120326</v>
      </c>
      <c r="E14" s="633">
        <f t="array" ref="E14">IFERROR(MEDIAN(IF('2.4 Carbon intensities'!$E66:$Z66&gt;0,'2.4 Carbon intensities'!$E66:$Z66)),"no values")</f>
        <v>0.65999505049671803</v>
      </c>
      <c r="F14" s="634">
        <f t="shared" si="0"/>
        <v>1</v>
      </c>
      <c r="G14" s="635">
        <f>IFERROR(COUNTIFS('2.4 Carbon intensities'!$E66:$Z66,"&gt;0"),"no values")</f>
        <v>19</v>
      </c>
      <c r="H14" s="636">
        <f>G14/COUNTA('2.4 Carbon intensities'!$E66:$Z66)</f>
        <v>0.86363636363636365</v>
      </c>
      <c r="I14" s="637">
        <f>IFERROR(AVERAGEIFS('2.4 Carbon intensities'!$E66:$Z66,'2.4 Carbon intensities'!$E66:$Z66,"&gt;0",'3.1 Emission data'!$E48:$Z48,"&gt;0"),"0")</f>
        <v>0.94309104829699009</v>
      </c>
      <c r="J14" s="633">
        <f t="array" ref="J14">MEDIAN(IF('2.4 Carbon intensities'!$E66:$Z66&gt;0,IF('3.1 Emission data'!$E48:$Z48&gt;0,'2.4 Carbon intensities'!$E66:$Z66)))</f>
        <v>0.70142609667693046</v>
      </c>
      <c r="K14" s="634">
        <f t="shared" si="1"/>
        <v>1.0627747831578904</v>
      </c>
      <c r="L14" s="635">
        <f>COUNTIFS('2.4 Carbon intensities'!$E66:$Z66,"&gt;0",'3.1 Emission data'!$E48:$Z48,"&gt;0")</f>
        <v>18</v>
      </c>
      <c r="M14" s="636">
        <f>L14/COUNTA('2.4 Carbon intensities'!$E66:$Z66)</f>
        <v>0.81818181818181823</v>
      </c>
      <c r="N14" s="637">
        <f>IFERROR(AVERAGEIFS('2.4 Carbon intensities'!$E66:$Z66,'2.4 Carbon intensities'!$E66:$Z66,"&gt;0",'3.1 Emission data'!$E48:$Z48,"-0.5"),"no values")</f>
        <v>5.0834779703851096E-4</v>
      </c>
      <c r="O14" s="633">
        <f t="array" ref="O14">IFERROR(MEDIAN(IF('2.4 Carbon intensities'!$E66:$Z66&gt;0,IF('3.1 Emission data'!$E48:$Z48&lt;0,'2.4 Carbon intensities'!$E66:$Z66))),"no values")</f>
        <v>5.0834779703851096E-4</v>
      </c>
      <c r="P14" s="634">
        <f>IFERROR(O14/E14,"no values")</f>
        <v>7.7022971104999047E-4</v>
      </c>
      <c r="Q14" s="635">
        <f>COUNTIFS('2.4 Carbon intensities'!$E66:$Z66,"&gt;0",'3.1 Emission data'!$E48:$Z48,"&lt;0")</f>
        <v>1</v>
      </c>
      <c r="R14" s="636">
        <f>Q14/COUNTA('2.4 Carbon intensities'!$E66:$Z66)</f>
        <v>4.5454545454545456E-2</v>
      </c>
      <c r="S14" s="26"/>
      <c r="T14" s="26"/>
      <c r="U14" s="53"/>
      <c r="AE14" s="198"/>
      <c r="AF14" s="198"/>
      <c r="AG14"/>
      <c r="AH14"/>
    </row>
    <row r="15" spans="1:36">
      <c r="C15" s="45" t="s">
        <v>10</v>
      </c>
      <c r="D15" s="632">
        <f>IFERROR(AVERAGEIFS('2.4 Carbon intensities'!$E67:$Z67,'2.4 Carbon intensities'!$E67:$Z67,"&gt;0"),"no values")</f>
        <v>2.470838787929265</v>
      </c>
      <c r="E15" s="633">
        <f t="array" ref="E15">IFERROR(MEDIAN(IF('2.4 Carbon intensities'!$E67:$Z67&gt;0,'2.4 Carbon intensities'!$E67:$Z67)),"no values")</f>
        <v>0.42384088192825103</v>
      </c>
      <c r="F15" s="634">
        <f t="shared" si="0"/>
        <v>1</v>
      </c>
      <c r="G15" s="635">
        <f>IFERROR(COUNTIFS('2.4 Carbon intensities'!$E67:$Z67,"&gt;0"),"no values")</f>
        <v>6</v>
      </c>
      <c r="H15" s="636">
        <f>G15/COUNTA('2.4 Carbon intensities'!$E67:$Z67)</f>
        <v>0.27272727272727271</v>
      </c>
      <c r="I15" s="637">
        <f>IFERROR(AVERAGEIFS('2.4 Carbon intensities'!$E67:$Z67,'2.4 Carbon intensities'!$E67:$Z67,"&gt;0",'3.1 Emission data'!$E49:$Z49,"&gt;0"),"0")</f>
        <v>2.470838787929265</v>
      </c>
      <c r="J15" s="633">
        <f t="array" ref="J15">MEDIAN(IF('2.4 Carbon intensities'!$E67:$Z67&gt;0,IF('3.1 Emission data'!$E49:$Z49&gt;0,'2.4 Carbon intensities'!$E67:$Z67)))</f>
        <v>0.42384088192825103</v>
      </c>
      <c r="K15" s="634">
        <f t="shared" si="1"/>
        <v>1</v>
      </c>
      <c r="L15" s="635">
        <f>COUNTIFS('2.4 Carbon intensities'!$E67:$Z67,"&gt;0",'3.1 Emission data'!$E49:$Z49,"&gt;0")</f>
        <v>6</v>
      </c>
      <c r="M15" s="636">
        <f>L15/COUNTA('2.4 Carbon intensities'!$E67:$Z67)</f>
        <v>0.27272727272727271</v>
      </c>
      <c r="N15" s="637" t="str">
        <f>IFERROR(AVERAGEIFS('2.4 Carbon intensities'!$E67:$Z67,'2.4 Carbon intensities'!$E67:$Z67,"&gt;0",'3.1 Emission data'!$E49:$Z49,"-0.5"),"no values")</f>
        <v>no values</v>
      </c>
      <c r="O15" s="633" t="str">
        <f t="array" ref="O15">IFERROR(MEDIAN(IF('2.4 Carbon intensities'!$E67:$Z67&gt;0,IF('3.1 Emission data'!$E49:$Z49&lt;0,'2.4 Carbon intensities'!$E67:$Z67))),"no values")</f>
        <v>no values</v>
      </c>
      <c r="P15" s="634"/>
      <c r="Q15" s="635">
        <f>COUNTIFS('2.4 Carbon intensities'!$E67:$Z67,"&gt;0",'3.1 Emission data'!$E49:$Z49,"&lt;0")</f>
        <v>0</v>
      </c>
      <c r="R15" s="636">
        <f>Q15/COUNTA('2.4 Carbon intensities'!$E67:$Z67)</f>
        <v>0</v>
      </c>
      <c r="S15" s="26"/>
      <c r="T15" s="26"/>
      <c r="U15" s="53"/>
      <c r="AE15" s="198"/>
      <c r="AF15" s="198"/>
      <c r="AG15"/>
      <c r="AH15"/>
    </row>
    <row r="16" spans="1:36">
      <c r="C16" s="45" t="s">
        <v>11</v>
      </c>
      <c r="D16" s="632">
        <f>IFERROR(AVERAGEIFS('2.4 Carbon intensities'!$E69:$Z69,'2.4 Carbon intensities'!$E69:$Z69,"&gt;0"),"no values")</f>
        <v>0.67825811741735398</v>
      </c>
      <c r="E16" s="633">
        <f t="array" ref="E16">IFERROR(MEDIAN(IF('2.4 Carbon intensities'!$E69:$Z69&gt;0,'2.4 Carbon intensities'!$E69:$Z69)),"no values")</f>
        <v>0.61093280653095405</v>
      </c>
      <c r="F16" s="634">
        <f t="shared" si="0"/>
        <v>1</v>
      </c>
      <c r="G16" s="635">
        <f>IFERROR(COUNTIFS('2.4 Carbon intensities'!$E69:$Z69,"&gt;0"),"no values")</f>
        <v>6</v>
      </c>
      <c r="H16" s="636">
        <f>G16/COUNTA('2.4 Carbon intensities'!$E69:$Z69)</f>
        <v>0.27272727272727271</v>
      </c>
      <c r="I16" s="637">
        <f>IFERROR(AVERAGEIFS('2.4 Carbon intensities'!$E69:$Z69,'2.4 Carbon intensities'!$E69:$Z69,"&gt;0",'3.1 Emission data'!$E51:$Z51,"&gt;0"),"no values")</f>
        <v>0.67825811741735398</v>
      </c>
      <c r="J16" s="633">
        <f t="array" ref="J16">IFERROR(MEDIAN(IF('2.4 Carbon intensities'!$E69:$Z69&gt;0,IF('3.1 Emission data'!$E51:$Z51&gt;0,'2.4 Carbon intensities'!$E69:$Z69))),"no values")</f>
        <v>0.61093280653095405</v>
      </c>
      <c r="K16" s="634">
        <f t="shared" si="1"/>
        <v>1</v>
      </c>
      <c r="L16" s="635">
        <f>COUNTIFS('2.4 Carbon intensities'!$E69:$Z69,"&gt;0",'3.1 Emission data'!$E51:$Z51,"&gt;0")</f>
        <v>6</v>
      </c>
      <c r="M16" s="636">
        <f>L16/COUNTA('2.4 Carbon intensities'!$E69:$Z69)</f>
        <v>0.27272727272727271</v>
      </c>
      <c r="N16" s="637" t="str">
        <f>IFERROR(AVERAGEIFS('2.4 Carbon intensities'!$E69:$Z69,'2.4 Carbon intensities'!$E69:$Z69,"&gt;0",'3.1 Emission data'!$E51:$Z51,"-0.5"),"no values")</f>
        <v>no values</v>
      </c>
      <c r="O16" s="633" t="str">
        <f t="array" ref="O16">IFERROR(MEDIAN(IF('2.4 Carbon intensities'!$E69:$Z69&gt;0,IF('3.1 Emission data'!$E51:$Z51&lt;0,'2.4 Carbon intensities'!$E69:$Z69))),"no values")</f>
        <v>no values</v>
      </c>
      <c r="P16" s="634"/>
      <c r="Q16" s="635">
        <f>COUNTIFS('2.4 Carbon intensities'!$E69:$Z69,"&gt;0",'3.1 Emission data'!$E51:$Z51,"&lt;0")</f>
        <v>0</v>
      </c>
      <c r="R16" s="636">
        <f>Q16/COUNTA('2.4 Carbon intensities'!$E69:$Z69)</f>
        <v>0</v>
      </c>
      <c r="S16" s="26"/>
      <c r="T16" s="26"/>
      <c r="U16" s="53"/>
      <c r="AE16" s="198"/>
      <c r="AF16" s="198"/>
      <c r="AG16"/>
      <c r="AH16"/>
    </row>
    <row r="17" spans="1:34">
      <c r="C17" s="45" t="s">
        <v>12</v>
      </c>
      <c r="D17" s="638" t="str">
        <f>IFERROR(AVERAGEIFS('2.4 Carbon intensities'!$E70:$Z70,'2.4 Carbon intensities'!$E70:$Z70,"&gt;0"),"no values")</f>
        <v>no values</v>
      </c>
      <c r="E17" s="633" t="str">
        <f t="array" ref="E17">IFERROR(MEDIAN(IF('2.4 Carbon intensities'!$E70:$Z70&gt;0,'2.4 Carbon intensities'!$E70:$Z70)),"no values")</f>
        <v>no values</v>
      </c>
      <c r="F17" s="634"/>
      <c r="G17" s="635">
        <f>IFERROR(COUNTIFS('2.4 Carbon intensities'!$E70:$Z70,"&gt;0"),"no values")</f>
        <v>0</v>
      </c>
      <c r="H17" s="636">
        <f>G17/COUNTA('2.4 Carbon intensities'!$E70:$Z70)</f>
        <v>0</v>
      </c>
      <c r="I17" s="637" t="str">
        <f>IFERROR(AVERAGEIFS('2.4 Carbon intensities'!$E70:$Z70,'2.4 Carbon intensities'!$E70:$Z70,"&gt;0",'3.1 Emission data'!$E52:$Z52,"&gt;0"),"no values")</f>
        <v>no values</v>
      </c>
      <c r="J17" s="633" t="str">
        <f t="array" ref="J17">IFERROR(MEDIAN(IF('2.4 Carbon intensities'!$E70:$Z70&gt;0,IF('3.1 Emission data'!$E52:$Z52&gt;0,'2.4 Carbon intensities'!$E70:$Z70))),"no values")</f>
        <v>no values</v>
      </c>
      <c r="K17" s="634"/>
      <c r="L17" s="635">
        <f>COUNTIFS('2.4 Carbon intensities'!$E70:$Z70,"&gt;0",'3.1 Emission data'!$E52:$Z52,"&gt;0")</f>
        <v>0</v>
      </c>
      <c r="M17" s="636">
        <f>L17/COUNTA('2.4 Carbon intensities'!$E70:$Z70)</f>
        <v>0</v>
      </c>
      <c r="N17" s="637" t="str">
        <f>IFERROR(AVERAGEIFS('2.4 Carbon intensities'!$E70:$Z70,'2.4 Carbon intensities'!$E70:$Z70,"&gt;0",'3.1 Emission data'!$E52:$Z52,"-0.5"),"no values")</f>
        <v>no values</v>
      </c>
      <c r="O17" s="633" t="str">
        <f t="array" ref="O17">IFERROR(MEDIAN(IF('2.4 Carbon intensities'!$E70:$Z70&gt;0,IF('3.1 Emission data'!$E52:$Z52&lt;0,'2.4 Carbon intensities'!$E70:$Z70))),"no values")</f>
        <v>no values</v>
      </c>
      <c r="P17" s="634"/>
      <c r="Q17" s="635">
        <f>COUNTIFS('2.4 Carbon intensities'!$E70:$Z70,"&gt;0",'3.1 Emission data'!$E52:$Z52,"&lt;0")</f>
        <v>0</v>
      </c>
      <c r="R17" s="636">
        <f>Q17/COUNTA('2.4 Carbon intensities'!$E70:$Z70)</f>
        <v>0</v>
      </c>
      <c r="S17" s="26"/>
      <c r="T17" s="26"/>
      <c r="U17" s="53"/>
      <c r="AE17" s="198"/>
      <c r="AF17" s="198"/>
      <c r="AG17"/>
      <c r="AH17"/>
    </row>
    <row r="18" spans="1:34">
      <c r="C18" s="45" t="s">
        <v>13</v>
      </c>
      <c r="D18" s="638">
        <f>IFERROR(AVERAGEIFS('2.4 Carbon intensities'!$E71:$Z71,'2.4 Carbon intensities'!$E71:$Z71,"&gt;0"),"no values")</f>
        <v>76.746612149587847</v>
      </c>
      <c r="E18" s="633">
        <f t="array" ref="E18">IFERROR(MEDIAN(IF('2.4 Carbon intensities'!$E71:$Z71&gt;0,'2.4 Carbon intensities'!$E71:$Z71)),"no values")</f>
        <v>24.019673174423772</v>
      </c>
      <c r="F18" s="634">
        <f t="shared" si="0"/>
        <v>1</v>
      </c>
      <c r="G18" s="635">
        <f>IFERROR(COUNTIFS('2.4 Carbon intensities'!$E71:$Z71,"&gt;0"),"no values")</f>
        <v>7</v>
      </c>
      <c r="H18" s="636">
        <f>G18/COUNTA('2.4 Carbon intensities'!$E71:$Z71)</f>
        <v>0.31818181818181818</v>
      </c>
      <c r="I18" s="637">
        <f>IFERROR(AVERAGEIFS('2.4 Carbon intensities'!$E71:$Z71,'2.4 Carbon intensities'!$E71:$Z71,"&gt;0",'3.1 Emission data'!$E53:$Z53,"&gt;0"),"no values")</f>
        <v>106.14934597737442</v>
      </c>
      <c r="J18" s="633">
        <f t="array" ref="J18">IFERROR(MEDIAN(IF('2.4 Carbon intensities'!$E71:$Z71&gt;0,IF('3.1 Emission data'!$E53:$Z53&gt;0,'2.4 Carbon intensities'!$E71:$Z71))),"no values")</f>
        <v>40.473773265651438</v>
      </c>
      <c r="K18" s="634">
        <f t="shared" si="1"/>
        <v>1.6850259773204594</v>
      </c>
      <c r="L18" s="635">
        <f>COUNTIFS('2.4 Carbon intensities'!$E71:$Z71,"&gt;0",'3.1 Emission data'!$E53:$Z53,"&gt;0")</f>
        <v>5</v>
      </c>
      <c r="M18" s="636">
        <f>L18/COUNTA('2.4 Carbon intensities'!$E71:$Z71)</f>
        <v>0.22727272727272727</v>
      </c>
      <c r="N18" s="637">
        <f>IFERROR(AVERAGEIFS('2.4 Carbon intensities'!$E71:$Z71,'2.4 Carbon intensities'!$E71:$Z71,"&gt;0",'3.1 Emission data'!$E53:$Z53,"-0.5"),"no values")</f>
        <v>3.2397775801214177</v>
      </c>
      <c r="O18" s="633">
        <f t="array" ref="O18">IFERROR(MEDIAN(IF('2.4 Carbon intensities'!$E71:$Z71&gt;0,IF('3.1 Emission data'!$E53:$Z53&lt;0,'2.4 Carbon intensities'!$E71:$Z71))),"no values")</f>
        <v>3.2397775801214177</v>
      </c>
      <c r="P18" s="634">
        <f t="shared" si="2"/>
        <v>0.1348801691261621</v>
      </c>
      <c r="Q18" s="635">
        <f>COUNTIFS('2.4 Carbon intensities'!$E71:$Z71,"&gt;0",'3.1 Emission data'!$E53:$Z53,"&lt;0")</f>
        <v>2</v>
      </c>
      <c r="R18" s="636">
        <f>Q18/COUNTA('2.4 Carbon intensities'!$E71:$Z71)</f>
        <v>9.0909090909090912E-2</v>
      </c>
      <c r="S18" s="26"/>
      <c r="T18" s="26"/>
      <c r="U18" s="53"/>
      <c r="AE18" s="198"/>
      <c r="AF18" s="198"/>
      <c r="AG18"/>
      <c r="AH18"/>
    </row>
    <row r="19" spans="1:34">
      <c r="C19" s="45" t="s">
        <v>14</v>
      </c>
      <c r="D19" s="638">
        <f>IFERROR(AVERAGEIFS('2.4 Carbon intensities'!$E72:$Z72,'2.4 Carbon intensities'!$E72:$Z72,"&gt;0"),"no values")</f>
        <v>0.3044014182486815</v>
      </c>
      <c r="E19" s="633">
        <f t="array" ref="E19">IFERROR(MEDIAN(IF('2.4 Carbon intensities'!$E72:$Z72&gt;0,'2.4 Carbon intensities'!$E72:$Z72)),"no values")</f>
        <v>0.22770756121427041</v>
      </c>
      <c r="F19" s="634">
        <f t="shared" si="0"/>
        <v>1</v>
      </c>
      <c r="G19" s="635">
        <f>IFERROR(COUNTIFS('2.4 Carbon intensities'!$E72:$Z72,"&gt;0"),"no values")</f>
        <v>4</v>
      </c>
      <c r="H19" s="636">
        <f>G19/COUNTA('2.4 Carbon intensities'!$E72:$Z72)</f>
        <v>0.18181818181818182</v>
      </c>
      <c r="I19" s="637">
        <f>IFERROR(AVERAGEIFS('2.4 Carbon intensities'!$E72:$Z72,'2.4 Carbon intensities'!$E72:$Z72,"&gt;0",'3.1 Emission data'!$E54:$Z54,"&gt;0"),"no values")</f>
        <v>0.3044014182486815</v>
      </c>
      <c r="J19" s="633">
        <f t="array" ref="J19">IFERROR(MEDIAN(IF('2.4 Carbon intensities'!$E72:$Z72&gt;0,IF('3.1 Emission data'!$E54:$Z54&gt;0,'2.4 Carbon intensities'!$E72:$Z72))),"no values")</f>
        <v>0.22770756121427041</v>
      </c>
      <c r="K19" s="634">
        <f t="shared" si="1"/>
        <v>1</v>
      </c>
      <c r="L19" s="635">
        <f>COUNTIFS('2.4 Carbon intensities'!$E72:$Z72,"&gt;0",'3.1 Emission data'!$E54:$Z54,"&gt;0")</f>
        <v>4</v>
      </c>
      <c r="M19" s="636">
        <f>L19/COUNTA('2.4 Carbon intensities'!$E72:$Z72)</f>
        <v>0.18181818181818182</v>
      </c>
      <c r="N19" s="637" t="str">
        <f>IFERROR(AVERAGEIFS('2.4 Carbon intensities'!$E72:$Z72,'2.4 Carbon intensities'!$E72:$Z72,"&gt;0",'3.1 Emission data'!$E54:$Z54,"-0.5"),"no values")</f>
        <v>no values</v>
      </c>
      <c r="O19" s="633" t="str">
        <f t="array" ref="O19">IFERROR(MEDIAN(IF('2.4 Carbon intensities'!$E72:$Z72&gt;0,IF('3.1 Emission data'!$E54:$Z54&lt;0,'2.4 Carbon intensities'!$E72:$Z72))),"no values")</f>
        <v>no values</v>
      </c>
      <c r="P19" s="634"/>
      <c r="Q19" s="635">
        <f>COUNTIFS('2.4 Carbon intensities'!$E72:$Z72,"&gt;0",'3.1 Emission data'!$E54:$Z54,"&lt;0")</f>
        <v>0</v>
      </c>
      <c r="R19" s="636">
        <f>Q19/COUNTA('2.4 Carbon intensities'!$E72:$Z72)</f>
        <v>0</v>
      </c>
      <c r="S19" s="26"/>
      <c r="T19" s="26"/>
      <c r="U19" s="53"/>
      <c r="AE19" s="198"/>
      <c r="AF19" s="198"/>
      <c r="AG19"/>
      <c r="AH19"/>
    </row>
    <row r="20" spans="1:34">
      <c r="C20" s="45" t="s">
        <v>15</v>
      </c>
      <c r="D20" s="638">
        <f>IFERROR(AVERAGEIFS('2.4 Carbon intensities'!$E73:$Z73,'2.4 Carbon intensities'!$E73:$Z73,"&gt;0"),"no values")</f>
        <v>0.15428273855304311</v>
      </c>
      <c r="E20" s="633">
        <f t="array" ref="E20">IFERROR(MEDIAN(IF('2.4 Carbon intensities'!$E73:$Z73&gt;0,'2.4 Carbon intensities'!$E73:$Z73)),"no values")</f>
        <v>0.15428273855304309</v>
      </c>
      <c r="F20" s="634">
        <f t="shared" si="0"/>
        <v>1</v>
      </c>
      <c r="G20" s="635">
        <f>IFERROR(COUNTIFS('2.4 Carbon intensities'!$E73:$Z73,"&gt;0"),"no values")</f>
        <v>2</v>
      </c>
      <c r="H20" s="636">
        <f>G20/COUNTA('2.4 Carbon intensities'!$E73:$Z73)</f>
        <v>9.0909090909090912E-2</v>
      </c>
      <c r="I20" s="637">
        <f>IFERROR(AVERAGEIFS('2.4 Carbon intensities'!$E73:$Z73,'2.4 Carbon intensities'!$E73:$Z73,"&gt;0",'3.1 Emission data'!$E55:$Z55,"&gt;0"),"no values")</f>
        <v>0.15428273855304311</v>
      </c>
      <c r="J20" s="633">
        <f t="array" ref="J20">IFERROR(MEDIAN(IF('2.4 Carbon intensities'!$E73:$Z73&gt;0,IF('3.1 Emission data'!$E55:$Z55&gt;0,'2.4 Carbon intensities'!$E73:$Z73))),"no values")</f>
        <v>0.15428273855304309</v>
      </c>
      <c r="K20" s="634">
        <f t="shared" si="1"/>
        <v>1</v>
      </c>
      <c r="L20" s="635">
        <f>COUNTIFS('2.4 Carbon intensities'!$E73:$Z73,"&gt;0",'3.1 Emission data'!$E55:$Z55,"&gt;0")</f>
        <v>2</v>
      </c>
      <c r="M20" s="636">
        <f>L20/COUNTA('2.4 Carbon intensities'!$E73:$Z73)</f>
        <v>9.0909090909090912E-2</v>
      </c>
      <c r="N20" s="637" t="str">
        <f>IFERROR(AVERAGEIFS('2.4 Carbon intensities'!$E73:$Z73,'2.4 Carbon intensities'!$E73:$Z73,"&gt;0",'3.1 Emission data'!$E55:$Z55,"-0.5"),"no values")</f>
        <v>no values</v>
      </c>
      <c r="O20" s="633" t="str">
        <f t="array" ref="O20">IFERROR(MEDIAN(IF('2.4 Carbon intensities'!$E73:$Z73&gt;0,IF('3.1 Emission data'!$E55:$Z55&lt;0,'2.4 Carbon intensities'!$E73:$Z73))),"no values")</f>
        <v>no values</v>
      </c>
      <c r="P20" s="634"/>
      <c r="Q20" s="635">
        <f>COUNTIFS('2.4 Carbon intensities'!$E73:$Z73,"&gt;0",'3.1 Emission data'!$E55:$Z55,"&lt;0")</f>
        <v>0</v>
      </c>
      <c r="R20" s="636">
        <f>Q20/COUNTA('2.4 Carbon intensities'!$E73:$Z73)</f>
        <v>0</v>
      </c>
      <c r="S20" s="26"/>
      <c r="T20" s="26"/>
      <c r="U20" s="53"/>
      <c r="AE20" s="198"/>
      <c r="AF20" s="198"/>
      <c r="AG20"/>
      <c r="AH20"/>
    </row>
    <row r="21" spans="1:34">
      <c r="C21" s="45" t="s">
        <v>16</v>
      </c>
      <c r="D21" s="638" t="str">
        <f>IFERROR(AVERAGEIFS('2.4 Carbon intensities'!$E74:$Z74,'2.4 Carbon intensities'!$E74:$Z74,"&gt;0"),"no values")</f>
        <v>no values</v>
      </c>
      <c r="E21" s="633" t="str">
        <f t="array" ref="E21">IFERROR(MEDIAN(IF('2.4 Carbon intensities'!$E74:$Z74&gt;0,'2.4 Carbon intensities'!$E74:$Z74)),"no values")</f>
        <v>no values</v>
      </c>
      <c r="F21" s="634"/>
      <c r="G21" s="635">
        <f>IFERROR(COUNTIFS('2.4 Carbon intensities'!$E74:$Z74,"&gt;0"),"no values")</f>
        <v>0</v>
      </c>
      <c r="H21" s="636">
        <f>G21/COUNTA('2.4 Carbon intensities'!$E74:$Z74)</f>
        <v>0</v>
      </c>
      <c r="I21" s="637" t="str">
        <f>IFERROR(AVERAGEIFS('2.4 Carbon intensities'!$E74:$Z74,'2.4 Carbon intensities'!$E74:$Z74,"&gt;0",'3.1 Emission data'!$E56:$Z56,"&gt;0"),"no values")</f>
        <v>no values</v>
      </c>
      <c r="J21" s="633" t="str">
        <f t="array" ref="J21">IFERROR(MEDIAN(IF('2.4 Carbon intensities'!$E74:$Z74&gt;0,IF('3.1 Emission data'!$E56:$Z56&gt;0,'2.4 Carbon intensities'!$E74:$Z74))),"no values")</f>
        <v>no values</v>
      </c>
      <c r="K21" s="634"/>
      <c r="L21" s="635">
        <f>COUNTIFS('2.4 Carbon intensities'!$E74:$Z74,"&gt;0",'3.1 Emission data'!$E56:$Z56,"&gt;0")</f>
        <v>0</v>
      </c>
      <c r="M21" s="636">
        <f>L21/COUNTA('2.4 Carbon intensities'!$E74:$Z74)</f>
        <v>0</v>
      </c>
      <c r="N21" s="637" t="str">
        <f>IFERROR(AVERAGEIFS('2.4 Carbon intensities'!$E74:$Z74,'2.4 Carbon intensities'!$E74:$Z74,"&gt;0",'3.1 Emission data'!$E56:$Z56,"-0.5"),"no values")</f>
        <v>no values</v>
      </c>
      <c r="O21" s="633" t="str">
        <f t="array" ref="O21">IFERROR(MEDIAN(IF('2.4 Carbon intensities'!$E74:$Z74&gt;0,IF('3.1 Emission data'!$E56:$Z56&lt;0,'2.4 Carbon intensities'!$E74:$Z74))),"no values")</f>
        <v>no values</v>
      </c>
      <c r="P21" s="634"/>
      <c r="Q21" s="635">
        <f>COUNTIFS('2.4 Carbon intensities'!$E74:$Z74,"&gt;0",'3.1 Emission data'!$E56:$Z56,"&lt;0")</f>
        <v>0</v>
      </c>
      <c r="R21" s="636">
        <f>Q21/COUNTA('2.4 Carbon intensities'!$E74:$Z74)</f>
        <v>0</v>
      </c>
      <c r="S21" s="26"/>
      <c r="T21" s="26"/>
      <c r="U21" s="53"/>
      <c r="AE21" s="198"/>
      <c r="AF21" s="198"/>
      <c r="AG21"/>
      <c r="AH21"/>
    </row>
    <row r="22" spans="1:34">
      <c r="C22" s="396" t="s">
        <v>17</v>
      </c>
      <c r="D22" s="639">
        <f>IFERROR(AVERAGEIFS('2.4 Carbon intensities'!$E75:$Z75,'2.4 Carbon intensities'!$E75:$Z75,"&gt;0"),"no values")</f>
        <v>0.16789473684210526</v>
      </c>
      <c r="E22" s="640">
        <f t="array" ref="E22">IFERROR(MEDIAN(IF('2.4 Carbon intensities'!$E75:$Z75&gt;0,'2.4 Carbon intensities'!$E75:$Z75)),"no values")</f>
        <v>0.16789473684210526</v>
      </c>
      <c r="F22" s="641">
        <f t="shared" si="0"/>
        <v>1</v>
      </c>
      <c r="G22" s="642">
        <f>IFERROR(COUNTIFS('2.4 Carbon intensities'!$E75:$Z75,"&gt;0"),"no values")</f>
        <v>1</v>
      </c>
      <c r="H22" s="643">
        <f>G22/COUNTA('2.4 Carbon intensities'!$E75:$Z75)</f>
        <v>4.5454545454545456E-2</v>
      </c>
      <c r="I22" s="644">
        <f>IFERROR(AVERAGEIFS('2.4 Carbon intensities'!$E75:$Z75,'2.4 Carbon intensities'!$E75:$Z75,"&gt;0",'3.1 Emission data'!$E57:$Z57,"&gt;0"),"no values")</f>
        <v>0.16789473684210526</v>
      </c>
      <c r="J22" s="640">
        <f t="array" ref="J22">IFERROR(MEDIAN(IF('2.4 Carbon intensities'!$E75:$Z75&gt;0,IF('3.1 Emission data'!$E57:$Z57&gt;0,'2.4 Carbon intensities'!$E75:$Z75))),"no values")</f>
        <v>0.16789473684210526</v>
      </c>
      <c r="K22" s="641">
        <f t="shared" si="1"/>
        <v>1</v>
      </c>
      <c r="L22" s="642">
        <f>COUNTIFS('2.4 Carbon intensities'!$E75:$Z75,"&gt;0",'3.1 Emission data'!$E57:$Z57,"&gt;0")</f>
        <v>1</v>
      </c>
      <c r="M22" s="643">
        <f>L22/COUNTA('2.4 Carbon intensities'!$E75:$Z75)</f>
        <v>4.5454545454545456E-2</v>
      </c>
      <c r="N22" s="644" t="str">
        <f>IFERROR(AVERAGEIFS('2.4 Carbon intensities'!$E75:$Z75,'2.4 Carbon intensities'!$E75:$Z75,"&gt;0",'3.1 Emission data'!$E57:$Z57,"-0.5"),"no values")</f>
        <v>no values</v>
      </c>
      <c r="O22" s="640" t="str">
        <f t="array" ref="O22">IFERROR(MEDIAN(IF('2.4 Carbon intensities'!$E75:$Z75&gt;0,IF('3.1 Emission data'!$E57:$Z57&lt;0,'2.4 Carbon intensities'!$E75:$Z75))),"no values")</f>
        <v>no values</v>
      </c>
      <c r="P22" s="641"/>
      <c r="Q22" s="642">
        <f>COUNTIFS('2.4 Carbon intensities'!$E75:$Z75,"&gt;0",'3.1 Emission data'!$E57:$Z57,"&lt;0")</f>
        <v>0</v>
      </c>
      <c r="R22" s="643">
        <f>Q22/COUNTA('2.4 Carbon intensities'!$E75:$Z75)</f>
        <v>0</v>
      </c>
      <c r="S22" s="26"/>
      <c r="T22" s="26"/>
      <c r="U22" s="53"/>
      <c r="AE22" s="198"/>
      <c r="AF22" s="198"/>
      <c r="AG22"/>
      <c r="AH22"/>
    </row>
    <row r="23" spans="1:34">
      <c r="D23" s="180"/>
      <c r="E23" s="180"/>
      <c r="F23" s="180"/>
      <c r="G23" s="180"/>
      <c r="H23" s="180"/>
      <c r="I23" s="180"/>
      <c r="J23" s="180"/>
      <c r="K23" s="180"/>
      <c r="L23" s="180"/>
      <c r="M23" s="180"/>
      <c r="N23" s="180"/>
      <c r="O23" s="53"/>
      <c r="P23" s="53"/>
      <c r="Q23" s="53"/>
      <c r="R23" s="53"/>
      <c r="U23" s="53"/>
    </row>
    <row r="24" spans="1:34" s="198" customFormat="1">
      <c r="A24" s="356"/>
      <c r="B24" s="286"/>
      <c r="D24" s="180"/>
      <c r="E24" s="180"/>
      <c r="F24" s="180"/>
      <c r="G24" s="180"/>
      <c r="H24" s="180"/>
      <c r="I24" s="180"/>
      <c r="J24" s="180"/>
      <c r="K24" s="180"/>
      <c r="L24" s="180"/>
      <c r="M24" s="180"/>
      <c r="N24" s="180"/>
      <c r="O24" s="53"/>
      <c r="P24" s="53"/>
      <c r="Q24" s="53"/>
      <c r="R24" s="53"/>
      <c r="S24" s="53"/>
      <c r="T24" s="53"/>
      <c r="U24" s="53"/>
    </row>
    <row r="25" spans="1:34" s="198" customFormat="1">
      <c r="A25" s="356"/>
      <c r="B25" s="286"/>
      <c r="D25" s="180"/>
      <c r="E25" s="180"/>
      <c r="F25" s="180"/>
      <c r="G25" s="180"/>
      <c r="H25" s="180"/>
      <c r="I25" s="180"/>
      <c r="J25" s="180"/>
      <c r="K25" s="180"/>
      <c r="L25" s="180"/>
      <c r="M25" s="180"/>
      <c r="N25" s="180"/>
      <c r="O25" s="53"/>
      <c r="P25" s="53"/>
      <c r="Q25" s="53"/>
      <c r="R25" s="53"/>
      <c r="S25" s="53"/>
      <c r="T25" s="53"/>
      <c r="U25" s="53"/>
    </row>
    <row r="26" spans="1:34" s="198" customFormat="1" ht="15" thickBot="1">
      <c r="A26" s="356"/>
      <c r="B26" s="286"/>
      <c r="C26" s="8"/>
      <c r="D26" s="880" t="s">
        <v>12966</v>
      </c>
      <c r="E26" s="880"/>
      <c r="F26" s="880"/>
      <c r="G26" s="880"/>
      <c r="H26" s="880"/>
      <c r="I26" s="880"/>
      <c r="J26" s="880"/>
      <c r="K26" s="880"/>
      <c r="L26" s="880"/>
      <c r="M26" s="880"/>
      <c r="N26" s="880"/>
      <c r="O26" s="880"/>
      <c r="P26" s="880"/>
      <c r="Q26" s="880"/>
      <c r="R26" s="880"/>
      <c r="S26" s="881"/>
      <c r="T26" s="881"/>
      <c r="U26" s="881"/>
    </row>
    <row r="27" spans="1:34" s="198" customFormat="1" ht="15" thickTop="1">
      <c r="A27" s="356"/>
      <c r="B27" s="286"/>
      <c r="C27" s="64"/>
      <c r="D27" s="882" t="s">
        <v>12909</v>
      </c>
      <c r="E27" s="882"/>
      <c r="F27" s="882"/>
      <c r="G27" s="882"/>
      <c r="H27" s="883"/>
      <c r="I27" s="884" t="s">
        <v>12910</v>
      </c>
      <c r="J27" s="882"/>
      <c r="K27" s="882"/>
      <c r="L27" s="882"/>
      <c r="M27" s="883"/>
      <c r="N27" s="884" t="s">
        <v>12911</v>
      </c>
      <c r="O27" s="882"/>
      <c r="P27" s="882"/>
      <c r="Q27" s="882"/>
      <c r="R27" s="882"/>
      <c r="S27" s="48"/>
      <c r="T27" s="180"/>
      <c r="U27" s="180"/>
    </row>
    <row r="28" spans="1:34" s="198" customFormat="1">
      <c r="A28" s="356"/>
      <c r="B28" s="286"/>
      <c r="C28" s="547" t="s">
        <v>12896</v>
      </c>
      <c r="D28" s="348" t="s">
        <v>5825</v>
      </c>
      <c r="E28" s="348" t="s">
        <v>5826</v>
      </c>
      <c r="F28" s="348" t="s">
        <v>12700</v>
      </c>
      <c r="G28" s="348" t="s">
        <v>12696</v>
      </c>
      <c r="H28" s="348" t="s">
        <v>5827</v>
      </c>
      <c r="I28" s="550" t="s">
        <v>5825</v>
      </c>
      <c r="J28" s="348" t="s">
        <v>5826</v>
      </c>
      <c r="K28" s="348" t="s">
        <v>12700</v>
      </c>
      <c r="L28" s="348" t="s">
        <v>12696</v>
      </c>
      <c r="M28" s="348" t="s">
        <v>5827</v>
      </c>
      <c r="N28" s="550" t="s">
        <v>5825</v>
      </c>
      <c r="O28" s="348" t="s">
        <v>5826</v>
      </c>
      <c r="P28" s="348" t="s">
        <v>12700</v>
      </c>
      <c r="Q28" s="348" t="s">
        <v>12696</v>
      </c>
      <c r="R28" s="348" t="s">
        <v>5827</v>
      </c>
      <c r="S28" s="53"/>
      <c r="T28" s="53"/>
      <c r="U28" s="53"/>
    </row>
    <row r="29" spans="1:34" s="198" customFormat="1">
      <c r="A29" s="356"/>
      <c r="B29" s="286"/>
      <c r="C29" s="45" t="s">
        <v>4</v>
      </c>
      <c r="D29" s="632">
        <f>AVERAGEIFS('2.4 Carbon intensities'!$AA60:$BH60,'2.4 Carbon intensities'!$AA60:$BH60,"&gt;0")</f>
        <v>143.38986667946753</v>
      </c>
      <c r="E29" s="635">
        <f t="array" ref="E29">MEDIAN(IF('2.4 Carbon intensities'!$AA60:$BH60&gt;0,'2.4 Carbon intensities'!$AA60:$BH60))</f>
        <v>64.539108224524384</v>
      </c>
      <c r="F29" s="645">
        <f>E29/E29</f>
        <v>1</v>
      </c>
      <c r="G29" s="635">
        <f>COUNTIFS('3.1 Emission data'!$AA42:$BH42,"1")+COUNTIF('3.1 Emission data'!$AA42:$BH42,"-0.5")</f>
        <v>22</v>
      </c>
      <c r="H29" s="636">
        <f>G29/COUNTA('2.4 Carbon intensities'!$AA60:$BH60)</f>
        <v>0.6470588235294118</v>
      </c>
      <c r="I29" s="646">
        <f>AVERAGEIFS('2.4 Carbon intensities'!$AA60:$BH60,'2.4 Carbon intensities'!$AA60:$BH60,"&gt;0",'3.1 Emission data'!$AA42:$BH42,"&gt;0")</f>
        <v>230.71495291033253</v>
      </c>
      <c r="J29" s="635">
        <f t="array" ref="J29">MEDIAN(IF('2.4 Carbon intensities'!$AA60:$BH60&gt;0,IF('3.1 Emission data'!$AA42:$BH42&gt;0,'2.4 Carbon intensities'!$AA60:$BH60)))</f>
        <v>206.14287779541897</v>
      </c>
      <c r="K29" s="645">
        <f t="shared" ref="K29:K41" si="3">J29/E29</f>
        <v>3.1940769475504807</v>
      </c>
      <c r="L29" s="635">
        <f>COUNTIFS('3.1 Emission data'!$AA42:$BH42,"&gt;0",'3.1 Emission data'!$AA42:$BH42,"&gt;0")</f>
        <v>12</v>
      </c>
      <c r="M29" s="636">
        <f>L29/COUNTA('2.4 Carbon intensities'!$AA60:$BH60)</f>
        <v>0.35294117647058826</v>
      </c>
      <c r="N29" s="646">
        <f>AVERAGEIFS('2.4 Carbon intensities'!$AA60:$BH60,'2.4 Carbon intensities'!$AA60:$BH60,"&gt;0",'3.1 Emission data'!$AA42:$BH42,"&lt;0")</f>
        <v>38.599763202429543</v>
      </c>
      <c r="O29" s="635">
        <f t="array" ref="O29">MEDIAN(IF('2.4 Carbon intensities'!$AA60:$BH60&gt;0,IF('3.1 Emission data'!$AA42:$BH42&lt;0,'2.4 Carbon intensities'!$AA60:$BH60)))</f>
        <v>25.001544086928561</v>
      </c>
      <c r="P29" s="645">
        <f t="shared" ref="P29:P37" si="4">O29/E29</f>
        <v>0.38738595519403474</v>
      </c>
      <c r="Q29" s="635">
        <f>COUNTIFS('2.4 Carbon intensities'!$AA60:$BH60,"&gt;0",'3.1 Emission data'!$AA42:$BH42,"&lt;0")</f>
        <v>10</v>
      </c>
      <c r="R29" s="636">
        <f>Q29/COUNTA('2.4 Carbon intensities'!$AA60:$BH60)</f>
        <v>0.29411764705882354</v>
      </c>
      <c r="S29" s="53"/>
      <c r="T29" s="53"/>
      <c r="U29" s="53"/>
    </row>
    <row r="30" spans="1:34" s="198" customFormat="1">
      <c r="A30" s="356"/>
      <c r="B30" s="286"/>
      <c r="C30" s="45" t="s">
        <v>5</v>
      </c>
      <c r="D30" s="632">
        <f>AVERAGEIFS('2.4 Carbon intensities'!$AA61:$BH61,'2.4 Carbon intensities'!$AA61:$BH61,"&gt;0")</f>
        <v>223.30752435219705</v>
      </c>
      <c r="E30" s="635">
        <f t="array" ref="E30">MEDIAN(IF('2.4 Carbon intensities'!$AA61:$BH61&gt;0,'2.4 Carbon intensities'!$AA61:$BH61))</f>
        <v>216.5023888537138</v>
      </c>
      <c r="F30" s="645">
        <f t="shared" ref="F30:F43" si="5">E30/E30</f>
        <v>1</v>
      </c>
      <c r="G30" s="635">
        <f>COUNTIFS('3.1 Emission data'!$AA43:$BH43,"1")+COUNTIF('3.1 Emission data'!$AA43:$BH43,"-0.5")</f>
        <v>17</v>
      </c>
      <c r="H30" s="636">
        <f>G30/COUNTA('2.4 Carbon intensities'!$AA61:$BH61)</f>
        <v>0.5</v>
      </c>
      <c r="I30" s="646">
        <f>AVERAGEIFS('2.4 Carbon intensities'!$AA61:$BH61,'2.4 Carbon intensities'!$AA61:$BH61,"&gt;0",'3.1 Emission data'!$AA43:$BH43,"&gt;0")</f>
        <v>238.1797113689353</v>
      </c>
      <c r="J30" s="635">
        <f t="array" ref="J30">MEDIAN(IF('2.4 Carbon intensities'!$AA61:$BH61&gt;0,IF('3.1 Emission data'!$AA43:$BH43&gt;0,'2.4 Carbon intensities'!$AA61:$BH61)))</f>
        <v>235.84905660377359</v>
      </c>
      <c r="K30" s="645">
        <f t="shared" si="3"/>
        <v>1.0893600659673641</v>
      </c>
      <c r="L30" s="635">
        <f>COUNTIFS('3.1 Emission data'!$AA43:$BH43,"&gt;0",'3.1 Emission data'!$AA43:$BH43,"&gt;0")</f>
        <v>16</v>
      </c>
      <c r="M30" s="636">
        <f>L30/COUNTA('2.4 Carbon intensities'!$AA61:$BH61)</f>
        <v>0.47058823529411764</v>
      </c>
      <c r="N30" s="646">
        <f>AVERAGEIFS('2.4 Carbon intensities'!$AA61:$BH61,'2.4 Carbon intensities'!$AA61:$BH61,"&gt;0",'3.1 Emission data'!$AA43:$BH43,"&lt;0")</f>
        <v>0.2247191011235955</v>
      </c>
      <c r="O30" s="635">
        <f t="array" ref="O30">MEDIAN(IF('2.4 Carbon intensities'!$AA61:$BH61&gt;0,IF('3.1 Emission data'!$AA43:$BH43&lt;0,'2.4 Carbon intensities'!$AA61:$BH61)))</f>
        <v>0.2247191011235955</v>
      </c>
      <c r="P30" s="645">
        <f t="shared" si="4"/>
        <v>1.0379520628542975E-3</v>
      </c>
      <c r="Q30" s="635">
        <f>COUNTIFS('2.4 Carbon intensities'!$AA61:$BH61,"&gt;0",'3.1 Emission data'!$AA43:$BH43,"&lt;0")</f>
        <v>1</v>
      </c>
      <c r="R30" s="636">
        <f>Q30/COUNTA('2.4 Carbon intensities'!$AA61:$BH61)</f>
        <v>2.9411764705882353E-2</v>
      </c>
      <c r="S30" s="53"/>
      <c r="T30" s="53"/>
      <c r="U30" s="53"/>
    </row>
    <row r="31" spans="1:34">
      <c r="C31" s="45" t="s">
        <v>12695</v>
      </c>
      <c r="D31" s="632">
        <f>AVERAGEIFS('2.4 Carbon intensities'!$AA62:$BH62,'2.4 Carbon intensities'!$AA62:$BH62,"&gt;0")</f>
        <v>0.14499451599647972</v>
      </c>
      <c r="E31" s="635">
        <f t="array" ref="E31">MEDIAN(IF('2.4 Carbon intensities'!$AA62:$BH62&gt;0,'2.4 Carbon intensities'!$AA62:$BH62))</f>
        <v>0.11490070156727758</v>
      </c>
      <c r="F31" s="645">
        <f t="shared" si="5"/>
        <v>1</v>
      </c>
      <c r="G31" s="635">
        <f>COUNTIFS('3.1 Emission data'!$AA44:$BH44,"1")+COUNTIF('3.1 Emission data'!$AA44:$BH44,"-0.5")</f>
        <v>19</v>
      </c>
      <c r="H31" s="636">
        <f>G31/COUNTA('2.4 Carbon intensities'!$AA62:$BH62)</f>
        <v>0.55882352941176472</v>
      </c>
      <c r="I31" s="646">
        <f>AVERAGEIFS('2.4 Carbon intensities'!$AA62:$BH62,'2.4 Carbon intensities'!$AA62:$BH62,"&gt;0",'3.1 Emission data'!$AA44:$BH44,"&gt;0")</f>
        <v>0.15102827585558032</v>
      </c>
      <c r="J31" s="635">
        <f t="array" ref="J31">MEDIAN(IF('2.4 Carbon intensities'!$AA62:$BH62&gt;0,IF('3.1 Emission data'!$AA44:$BH44&gt;0,'2.4 Carbon intensities'!$AA62:$BH62)))</f>
        <v>0.11490070156727758</v>
      </c>
      <c r="K31" s="645">
        <f t="shared" si="3"/>
        <v>1</v>
      </c>
      <c r="L31" s="635">
        <f>COUNTIFS('3.1 Emission data'!$AA44:$BH44,"&gt;0",'3.1 Emission data'!$AA44:$BH44,"&gt;0")</f>
        <v>17</v>
      </c>
      <c r="M31" s="636">
        <f>L31/COUNTA('2.4 Carbon intensities'!$AA62:$BH62)</f>
        <v>0.5</v>
      </c>
      <c r="N31" s="646">
        <f>AVERAGEIFS('2.4 Carbon intensities'!$AA62:$BH62,'2.4 Carbon intensities'!$AA62:$BH62,"&gt;0",'3.1 Emission data'!$AA44:$BH44,"&lt;0")</f>
        <v>9.6724437123675275E-2</v>
      </c>
      <c r="O31" s="635">
        <f t="array" ref="O31">MEDIAN(IF('2.4 Carbon intensities'!$AA62:$BH62&gt;0,IF('3.1 Emission data'!$AA44:$BH44&lt;0,'2.4 Carbon intensities'!$AA62:$BH62)))</f>
        <v>9.6724437123675275E-2</v>
      </c>
      <c r="P31" s="645">
        <f t="shared" si="4"/>
        <v>0.84180893418688485</v>
      </c>
      <c r="Q31" s="635">
        <f>COUNTIFS('2.4 Carbon intensities'!$AA62:$BH62,"&gt;0",'3.1 Emission data'!$AA44:$BH44,"&lt;0")</f>
        <v>2</v>
      </c>
      <c r="R31" s="636">
        <f>Q31/COUNTA('2.4 Carbon intensities'!$AA62:$BH62)</f>
        <v>5.8823529411764705E-2</v>
      </c>
      <c r="U31" s="53"/>
      <c r="X31" s="198"/>
      <c r="Y31" s="198"/>
      <c r="Z31" s="198"/>
      <c r="AA31" s="198"/>
      <c r="AB31" s="198"/>
      <c r="AC31" s="198"/>
      <c r="AD31" s="198"/>
      <c r="AE31" s="198"/>
      <c r="AF31" s="198"/>
      <c r="AH31"/>
    </row>
    <row r="32" spans="1:34">
      <c r="C32" s="45" t="s">
        <v>6</v>
      </c>
      <c r="D32" s="632">
        <f>AVERAGEIFS('2.4 Carbon intensities'!$AA63:$BH63,'2.4 Carbon intensities'!$AA63:$BH63,"&gt;0")</f>
        <v>8.0956230478189113</v>
      </c>
      <c r="E32" s="635">
        <f t="array" ref="E32">MEDIAN(IF('2.4 Carbon intensities'!$AA63:$BH63&gt;0,'2.4 Carbon intensities'!$AA63:$BH63))</f>
        <v>3.3574348682995758</v>
      </c>
      <c r="F32" s="645">
        <f t="shared" si="5"/>
        <v>1</v>
      </c>
      <c r="G32" s="635">
        <f>COUNTIFS('3.1 Emission data'!$AA45:$BH45,"1")+COUNTIF('3.1 Emission data'!$AA45:$BH45,"-0.5")</f>
        <v>21</v>
      </c>
      <c r="H32" s="636">
        <f>G32/COUNTA('2.4 Carbon intensities'!$AA63:$BH63)</f>
        <v>0.61764705882352944</v>
      </c>
      <c r="I32" s="646">
        <f>AVERAGEIFS('2.4 Carbon intensities'!$AA63:$BH63,'2.4 Carbon intensities'!$AA63:$BH63,"&gt;0",'3.1 Emission data'!$AA45:$BH45,"&gt;0")</f>
        <v>9.6205495422312612</v>
      </c>
      <c r="J32" s="635">
        <f t="array" ref="J32">MEDIAN(IF('2.4 Carbon intensities'!$AA63:$BH63&gt;0,IF('3.1 Emission data'!$AA45:$BH45&gt;0,'2.4 Carbon intensities'!$AA63:$BH63)))</f>
        <v>8.2782918640767456</v>
      </c>
      <c r="K32" s="645">
        <f t="shared" si="3"/>
        <v>2.4656597041506907</v>
      </c>
      <c r="L32" s="635">
        <f>COUNTIFS('3.1 Emission data'!$AA45:$BH45,"&gt;0",'3.1 Emission data'!$AA45:$BH45,"&gt;0")</f>
        <v>17</v>
      </c>
      <c r="M32" s="636">
        <f>L32/COUNTA('2.4 Carbon intensities'!$AA63:$BH63)</f>
        <v>0.5</v>
      </c>
      <c r="N32" s="646">
        <f>AVERAGEIFS('2.4 Carbon intensities'!$AA63:$BH63,'2.4 Carbon intensities'!$AA63:$BH63,"&gt;0",'3.1 Emission data'!$AA45:$BH45,"&lt;0")</f>
        <v>1.6146854465664164</v>
      </c>
      <c r="O32" s="635">
        <f t="array" ref="O32">MEDIAN(IF('2.4 Carbon intensities'!$AA63:$BH63&gt;0,IF('3.1 Emission data'!$AA45:$BH45&lt;0,'2.4 Carbon intensities'!$AA63:$BH63)))</f>
        <v>1.5404218925734239</v>
      </c>
      <c r="P32" s="645">
        <f t="shared" si="4"/>
        <v>0.45880916622325846</v>
      </c>
      <c r="Q32" s="635">
        <f>COUNTIFS('2.4 Carbon intensities'!$AA63:$BH63,"&gt;0",'3.1 Emission data'!$AA45:$BH45,"&lt;0")</f>
        <v>4</v>
      </c>
      <c r="R32" s="636">
        <f>Q32/COUNTA('2.4 Carbon intensities'!$AA63:$BH63)</f>
        <v>0.11764705882352941</v>
      </c>
      <c r="U32" s="53"/>
      <c r="AD32" s="198"/>
      <c r="AE32" s="198"/>
      <c r="AG32"/>
      <c r="AH32"/>
    </row>
    <row r="33" spans="3:34">
      <c r="C33" s="45" t="s">
        <v>7</v>
      </c>
      <c r="D33" s="632">
        <f>AVERAGEIFS('2.4 Carbon intensities'!$AA64:$BH64,'2.4 Carbon intensities'!$AA64:$BH64,"&gt;0")</f>
        <v>0.89740175934419064</v>
      </c>
      <c r="E33" s="635">
        <f t="array" ref="E33">MEDIAN(IF('2.4 Carbon intensities'!$AA64:$BH64&gt;0,'2.4 Carbon intensities'!$AA64:$BH64))</f>
        <v>0.74548773622104991</v>
      </c>
      <c r="F33" s="645">
        <f t="shared" si="5"/>
        <v>1</v>
      </c>
      <c r="G33" s="635">
        <f>COUNTIFS('3.1 Emission data'!$AA46:$BH46,"1")+COUNTIF('3.1 Emission data'!$AA46:$BH46,"-0.5")</f>
        <v>18</v>
      </c>
      <c r="H33" s="636">
        <f>G33/COUNTA('2.4 Carbon intensities'!$AA64:$BH64)</f>
        <v>0.52941176470588236</v>
      </c>
      <c r="I33" s="646">
        <f>AVERAGEIFS('2.4 Carbon intensities'!$AA64:$BH64,'2.4 Carbon intensities'!$AA64:$BH64,"&gt;0",'3.1 Emission data'!$AA46:$BH46,"&gt;0")</f>
        <v>0.94779568762609423</v>
      </c>
      <c r="J33" s="635">
        <f t="array" ref="J33">MEDIAN(IF('2.4 Carbon intensities'!$AA64:$BH64&gt;0,IF('3.1 Emission data'!$AA46:$BH46&gt;0,'2.4 Carbon intensities'!$AA64:$BH64)))</f>
        <v>0.79855564736921369</v>
      </c>
      <c r="K33" s="645">
        <f t="shared" si="3"/>
        <v>1.0711854918193158</v>
      </c>
      <c r="L33" s="635">
        <f>COUNTIFS('3.1 Emission data'!$AA46:$BH46,"&gt;0",'3.1 Emission data'!$AA46:$BH46,"&gt;0")</f>
        <v>17</v>
      </c>
      <c r="M33" s="636">
        <f>L33/COUNTA('2.4 Carbon intensities'!$AA64:$BH64)</f>
        <v>0.5</v>
      </c>
      <c r="N33" s="646">
        <f>AVERAGEIFS('2.4 Carbon intensities'!$AA64:$BH64,'2.4 Carbon intensities'!$AA64:$BH64,"&gt;0",'3.1 Emission data'!$AA46:$BH46,"&lt;0")</f>
        <v>4.0704978551827385E-2</v>
      </c>
      <c r="O33" s="635">
        <f t="array" ref="O33">MEDIAN(IF('2.4 Carbon intensities'!$AA64:$BH64&gt;0,IF('3.1 Emission data'!$AA46:$BH46&lt;0,'2.4 Carbon intensities'!$AA64:$BH64)))</f>
        <v>4.0704978551827385E-2</v>
      </c>
      <c r="P33" s="645">
        <f t="shared" si="4"/>
        <v>5.4601808418961915E-2</v>
      </c>
      <c r="Q33" s="635">
        <f>COUNTIFS('2.4 Carbon intensities'!$AA64:$BH64,"&gt;0",'3.1 Emission data'!$AA46:$BH46,"&lt;0")</f>
        <v>1</v>
      </c>
      <c r="R33" s="636">
        <f>Q33/COUNTA('2.4 Carbon intensities'!$AA64:$BH64)</f>
        <v>2.9411764705882353E-2</v>
      </c>
      <c r="U33" s="53"/>
      <c r="AD33" s="198"/>
      <c r="AE33" s="198"/>
      <c r="AG33"/>
      <c r="AH33"/>
    </row>
    <row r="34" spans="3:34">
      <c r="C34" s="45" t="s">
        <v>8</v>
      </c>
      <c r="D34" s="632">
        <f>AVERAGEIFS('2.4 Carbon intensities'!$AA65:$BH65,'2.4 Carbon intensities'!$AA65:$BH65,"&gt;0")</f>
        <v>2.3781856623320712</v>
      </c>
      <c r="E34" s="635">
        <f t="array" ref="E34">MEDIAN(IF('2.4 Carbon intensities'!$AA65:$BH65&gt;0,'2.4 Carbon intensities'!$AA65:$BH65))</f>
        <v>1.8731738830404205</v>
      </c>
      <c r="F34" s="645">
        <f t="shared" si="5"/>
        <v>1</v>
      </c>
      <c r="G34" s="635">
        <f>COUNTIFS('3.1 Emission data'!$AA47:$BH47,"1")+COUNTIF('3.1 Emission data'!$AA47:$BH47,"-0.5")</f>
        <v>29</v>
      </c>
      <c r="H34" s="636">
        <f>G34/COUNTA('2.4 Carbon intensities'!$AA65:$BH65)</f>
        <v>0.8529411764705882</v>
      </c>
      <c r="I34" s="646">
        <f>AVERAGEIFS('2.4 Carbon intensities'!$AA65:$BH65,'2.4 Carbon intensities'!$AA65:$BH65,"&gt;0",'3.1 Emission data'!$AA47:$BH47,"&gt;0")</f>
        <v>2.6102808479700528</v>
      </c>
      <c r="J34" s="635">
        <f t="array" ref="J34">MEDIAN(IF('2.4 Carbon intensities'!$AA65:$BH65&gt;0,IF('3.1 Emission data'!$AA47:$BH47&gt;0,'2.4 Carbon intensities'!$AA65:$BH65)))</f>
        <v>2.7669007145160478</v>
      </c>
      <c r="K34" s="645">
        <f t="shared" si="3"/>
        <v>1.4771189901628272</v>
      </c>
      <c r="L34" s="635">
        <f>COUNTIFS('3.1 Emission data'!$AA47:$BH47,"&gt;0",'3.1 Emission data'!$AA47:$BH47,"&gt;0")</f>
        <v>11</v>
      </c>
      <c r="M34" s="636">
        <f>L34/COUNTA('2.4 Carbon intensities'!$AA65:$BH65)</f>
        <v>0.3235294117647059</v>
      </c>
      <c r="N34" s="646">
        <f>AVERAGEIFS('2.4 Carbon intensities'!$AA65:$BH65,'2.4 Carbon intensities'!$AA65:$BH65,"&gt;0",'3.1 Emission data'!$AA47:$BH47,"&lt;0")</f>
        <v>2.2363497155533043</v>
      </c>
      <c r="O34" s="635">
        <f t="array" ref="O34">MEDIAN(IF('2.4 Carbon intensities'!$AA65:$BH65&gt;0,IF('3.1 Emission data'!$AA47:$BH47&lt;0,'2.4 Carbon intensities'!$AA65:$BH65)))</f>
        <v>1.617496559359231</v>
      </c>
      <c r="P34" s="645">
        <f t="shared" si="4"/>
        <v>0.86350582506190521</v>
      </c>
      <c r="Q34" s="635">
        <f>COUNTIFS('2.4 Carbon intensities'!$AA65:$BH65,"&gt;0",'3.1 Emission data'!$AA47:$BH47,"&lt;0")</f>
        <v>18</v>
      </c>
      <c r="R34" s="636">
        <f>Q34/COUNTA('2.4 Carbon intensities'!$AA65:$BH65)</f>
        <v>0.52941176470588236</v>
      </c>
      <c r="U34" s="53"/>
      <c r="AD34" s="198"/>
      <c r="AE34" s="198"/>
      <c r="AG34"/>
      <c r="AH34"/>
    </row>
    <row r="35" spans="3:34">
      <c r="C35" s="45" t="s">
        <v>9</v>
      </c>
      <c r="D35" s="632">
        <f>AVERAGEIFS('2.4 Carbon intensities'!$AA66:$BH66,'2.4 Carbon intensities'!$AA66:$BH66,"&gt;0")</f>
        <v>0.8422453804927269</v>
      </c>
      <c r="E35" s="635">
        <f t="array" ref="E35">MEDIAN(IF('2.4 Carbon intensities'!$AA66:$BH66&gt;0,'2.4 Carbon intensities'!$AA66:$BH66))</f>
        <v>0.44771886400845678</v>
      </c>
      <c r="F35" s="645">
        <f t="shared" si="5"/>
        <v>1</v>
      </c>
      <c r="G35" s="635">
        <f>COUNTIFS('3.1 Emission data'!$AA48:$BH48,"1")+COUNTIF('3.1 Emission data'!$AA48:$BH48,"-0.5")</f>
        <v>19</v>
      </c>
      <c r="H35" s="636">
        <f>G35/COUNTA('2.4 Carbon intensities'!$AA66:$BH66)</f>
        <v>0.55882352941176472</v>
      </c>
      <c r="I35" s="646">
        <f>AVERAGEIFS('2.4 Carbon intensities'!$AA66:$BH66,'2.4 Carbon intensities'!$AA66:$BH66,"&gt;0",'3.1 Emission data'!$AA48:$BH48,"&gt;0")</f>
        <v>1.0587629173057609</v>
      </c>
      <c r="J35" s="635">
        <f t="array" ref="J35">MEDIAN(IF('2.4 Carbon intensities'!$AA66:$BH66&gt;0,IF('3.1 Emission data'!$AA48:$BH48&gt;0,'2.4 Carbon intensities'!$AA66:$BH66)))</f>
        <v>0.58139534883720934</v>
      </c>
      <c r="K35" s="645">
        <f t="shared" si="3"/>
        <v>1.2985723756018188</v>
      </c>
      <c r="L35" s="635">
        <f>COUNTIFS('3.1 Emission data'!$AA48:$BH48,"&gt;0",'3.1 Emission data'!$AA48:$BH48,"&gt;0")</f>
        <v>15</v>
      </c>
      <c r="M35" s="636">
        <f>L35/COUNTA('2.4 Carbon intensities'!$AA66:$BH66)</f>
        <v>0.44117647058823528</v>
      </c>
      <c r="N35" s="646">
        <f>AVERAGEIFS('2.4 Carbon intensities'!$AA66:$BH66,'2.4 Carbon intensities'!$AA66:$BH66,"&gt;0",'3.1 Emission data'!$AA48:$BH48,"&lt;0")</f>
        <v>3.0304617443849338E-2</v>
      </c>
      <c r="O35" s="635">
        <f t="array" ref="O35">MEDIAN(IF('2.4 Carbon intensities'!$AA66:$BH66&gt;0,IF('3.1 Emission data'!$AA48:$BH48&lt;0,'2.4 Carbon intensities'!$AA66:$BH66)))</f>
        <v>1.8882176238810458E-2</v>
      </c>
      <c r="P35" s="645">
        <f t="shared" si="4"/>
        <v>4.217418062253861E-2</v>
      </c>
      <c r="Q35" s="635">
        <f>COUNTIFS('2.4 Carbon intensities'!$AA66:$BH66,"&gt;0",'3.1 Emission data'!$AA48:$BH48,"&lt;0")</f>
        <v>4</v>
      </c>
      <c r="R35" s="636">
        <f>Q35/COUNTA('2.4 Carbon intensities'!$AA66:$BH66)</f>
        <v>0.11764705882352941</v>
      </c>
      <c r="U35" s="53"/>
      <c r="AD35" s="198"/>
      <c r="AE35" s="198"/>
      <c r="AG35"/>
      <c r="AH35"/>
    </row>
    <row r="36" spans="3:34">
      <c r="C36" s="45" t="s">
        <v>10</v>
      </c>
      <c r="D36" s="632">
        <f>AVERAGEIFS('2.4 Carbon intensities'!$AA67:$BH67,'2.4 Carbon intensities'!$AA67:$BH67,"&gt;0")</f>
        <v>2.0309474808200334</v>
      </c>
      <c r="E36" s="635">
        <f t="array" ref="E36">IFERROR(MEDIAN(IF('2.4 Carbon intensities'!$AA67:$BH67&gt;0,'2.4 Carbon intensities'!$AA67:$BH67)),"no values")</f>
        <v>0.35024579774442832</v>
      </c>
      <c r="F36" s="645">
        <f t="shared" si="5"/>
        <v>1</v>
      </c>
      <c r="G36" s="635">
        <f>COUNTIFS('3.1 Emission data'!$AA49:$BH49,"1")+COUNTIF('3.1 Emission data'!$AA49:$BH49,"-0.5")</f>
        <v>16</v>
      </c>
      <c r="H36" s="636">
        <f>G36/COUNTA('2.4 Carbon intensities'!$AA67:$BH67)</f>
        <v>0.47058823529411764</v>
      </c>
      <c r="I36" s="637">
        <f>AVERAGEIFS('2.4 Carbon intensities'!$AA67:$BH67,'2.4 Carbon intensities'!$AA67:$BH67,"&gt;0",'3.1 Emission data'!$AA49:$BH49,"&gt;0")</f>
        <v>2.3592664537294907</v>
      </c>
      <c r="J36" s="633">
        <f t="array" ref="J36">MEDIAN(IF('2.4 Carbon intensities'!$AA67:$BH67&gt;0,IF('3.1 Emission data'!$AA49:$BH49&gt;0,'2.4 Carbon intensities'!$AA67:$BH67)))</f>
        <v>1.2883375461429845</v>
      </c>
      <c r="K36" s="645">
        <f t="shared" si="3"/>
        <v>3.6783811667115973</v>
      </c>
      <c r="L36" s="635">
        <f>COUNTIFS('3.1 Emission data'!$AA49:$BH49,"&gt;0",'3.1 Emission data'!$AA49:$BH49,"&gt;0")</f>
        <v>15</v>
      </c>
      <c r="M36" s="636">
        <f>L36/COUNTA('2.4 Carbon intensities'!$AA67:$BH67)</f>
        <v>0.44117647058823528</v>
      </c>
      <c r="N36" s="646">
        <f>AVERAGEIFS('2.4 Carbon intensities'!$AA67:$BH67,'2.4 Carbon intensities'!$AA67:$BH67,"&gt;0",'3.1 Emission data'!$AA49:$BH49,"&lt;0")</f>
        <v>6.1033643363291826E-2</v>
      </c>
      <c r="O36" s="635">
        <f t="array" ref="O36">MEDIAN(IF('2.4 Carbon intensities'!$AA67:$BH67&gt;0,IF('3.1 Emission data'!$AA49:$BH49&lt;0,'2.4 Carbon intensities'!$AA67:$BH67)))</f>
        <v>6.1033643363291826E-2</v>
      </c>
      <c r="P36" s="645">
        <f t="shared" si="4"/>
        <v>0.17425945937494905</v>
      </c>
      <c r="Q36" s="635">
        <f>COUNTIFS('2.4 Carbon intensities'!$AA67:$BH67,"&gt;0",'3.1 Emission data'!$AA49:$BH49,"&lt;0")</f>
        <v>1</v>
      </c>
      <c r="R36" s="636">
        <f>Q36/COUNTA('2.4 Carbon intensities'!$AA67:$BH67)</f>
        <v>2.9411764705882353E-2</v>
      </c>
      <c r="U36" s="53"/>
      <c r="AD36" s="198"/>
      <c r="AE36" s="198"/>
      <c r="AG36"/>
      <c r="AH36"/>
    </row>
    <row r="37" spans="3:34">
      <c r="C37" s="45" t="s">
        <v>11</v>
      </c>
      <c r="D37" s="638">
        <f>IFERROR(AVERAGEIFS('2.4 Carbon intensities'!$AA69:$BH69,'2.4 Carbon intensities'!$AA69:$BH69,"&gt;0"),"no values")</f>
        <v>5.049202988615952</v>
      </c>
      <c r="E37" s="635">
        <f t="array" ref="E37">IFERROR(MEDIAN(IF('2.4 Carbon intensities'!$AA69:$BH69&gt;0,'2.4 Carbon intensities'!$AA69:$BH69)),"no values")</f>
        <v>1.421054044380816</v>
      </c>
      <c r="F37" s="645">
        <f t="shared" si="5"/>
        <v>1</v>
      </c>
      <c r="G37" s="635">
        <f>COUNTIFS('3.1 Emission data'!$AA51:$BH51,"1")+COUNTIF('3.1 Emission data'!$AA51:$BH51,"-0.5")</f>
        <v>16</v>
      </c>
      <c r="H37" s="636">
        <f>G37/COUNTA('2.4 Carbon intensities'!$AA69:$BH69)</f>
        <v>0.47058823529411764</v>
      </c>
      <c r="I37" s="637">
        <f>IFERROR(AVERAGEIFS('2.4 Carbon intensities'!$AA69:$BH69,'2.4 Carbon intensities'!$AA69:$BH69,"&gt;0",'3.1 Emission data'!$AA51:$BH51,"&gt;0"),"no values")</f>
        <v>5.8172122603735801</v>
      </c>
      <c r="J37" s="633">
        <f t="array" ref="J37">IFERROR(MEDIAN(IF('2.4 Carbon intensities'!$AA69:$BH69&gt;0,IF('3.1 Emission data'!$AA51:$BH51&gt;0,'2.4 Carbon intensities'!$AA69:$BH69))),"no values")</f>
        <v>1.6416535433070865</v>
      </c>
      <c r="K37" s="645">
        <f t="shared" si="3"/>
        <v>1.1552365300943854</v>
      </c>
      <c r="L37" s="635">
        <f>COUNTIFS('3.1 Emission data'!$AA51:$BH51,"&gt;0",'3.1 Emission data'!$AA51:$BH51,"&gt;0")</f>
        <v>13</v>
      </c>
      <c r="M37" s="636">
        <f>L37/COUNTA('2.4 Carbon intensities'!$AA69:$BH69)</f>
        <v>0.38235294117647056</v>
      </c>
      <c r="N37" s="637">
        <f>IFERROR(AVERAGEIFS('2.4 Carbon intensities'!$AA69:$BH69,'2.4 Carbon intensities'!$AA69:$BH69,"&gt;0",'3.1 Emission data'!$AA51:$BH51,"&lt;0"),"no values")</f>
        <v>1.7211628109995638</v>
      </c>
      <c r="O37" s="633">
        <f t="array" ref="O37">IFERROR(MEDIAN(IF('2.4 Carbon intensities'!$AA69:$BH69&gt;0,IF('3.1 Emission data'!$AA51:$BH51&lt;0,'2.4 Carbon intensities'!$AA69:$BH69))),"no values")</f>
        <v>0.26367088607594941</v>
      </c>
      <c r="P37" s="645">
        <f t="shared" si="4"/>
        <v>0.1855459946217855</v>
      </c>
      <c r="Q37" s="635">
        <f>COUNTIFS('2.4 Carbon intensities'!$AA69:$BH69,"&gt;0",'3.1 Emission data'!$AA51:$BH51,"&lt;0")</f>
        <v>3</v>
      </c>
      <c r="R37" s="636">
        <f>Q37/COUNTA('2.4 Carbon intensities'!$AA69:$BH69)</f>
        <v>8.8235294117647065E-2</v>
      </c>
      <c r="U37" s="53"/>
      <c r="AD37" s="198"/>
      <c r="AE37" s="198"/>
      <c r="AG37"/>
      <c r="AH37"/>
    </row>
    <row r="38" spans="3:34">
      <c r="C38" s="45" t="s">
        <v>12</v>
      </c>
      <c r="D38" s="638">
        <f>IFERROR(AVERAGEIFS('2.4 Carbon intensities'!$AA70:$BH70,'2.4 Carbon intensities'!$AA70:$BH70,"&gt;0"),"no values")</f>
        <v>14.193553908304933</v>
      </c>
      <c r="E38" s="633">
        <f t="array" ref="E38">IFERROR(MEDIAN(IF('2.4 Carbon intensities'!$AA70:$BH70&gt;0,'2.4 Carbon intensities'!$AA70:$BH70)),"no values")</f>
        <v>0.54669643891598119</v>
      </c>
      <c r="F38" s="645">
        <f t="shared" si="5"/>
        <v>1</v>
      </c>
      <c r="G38" s="635">
        <f>COUNTIFS('3.1 Emission data'!$AA52:$BH52,"1")+COUNTIF('3.1 Emission data'!$AA52:$BH52,"-0.5")</f>
        <v>6</v>
      </c>
      <c r="H38" s="636">
        <f>G38/COUNTA('2.4 Carbon intensities'!$AA70:$BH70)</f>
        <v>0.17647058823529413</v>
      </c>
      <c r="I38" s="637">
        <f>IFERROR(AVERAGEIFS('2.4 Carbon intensities'!$AA70:$BH70,'2.4 Carbon intensities'!$AA70:$BH70,"&gt;0",'3.1 Emission data'!$AA52:$BH52,"&gt;0"),"no values")</f>
        <v>14.193553908304933</v>
      </c>
      <c r="J38" s="633">
        <f t="array" ref="J38">IFERROR(MEDIAN(IF('2.4 Carbon intensities'!$AA70:$BH70&gt;0,IF('3.1 Emission data'!$AA52:$BH52&gt;0,'2.4 Carbon intensities'!$AA70:$BH70))),"no values")</f>
        <v>0.54669643891598119</v>
      </c>
      <c r="K38" s="645">
        <f t="shared" si="3"/>
        <v>1</v>
      </c>
      <c r="L38" s="635">
        <f>COUNTIFS('3.1 Emission data'!$AA52:$BH52,"&gt;0",'3.1 Emission data'!$AA52:$BH52,"&gt;0")</f>
        <v>6</v>
      </c>
      <c r="M38" s="636">
        <f>L38/COUNTA('2.4 Carbon intensities'!$AA70:$BH70)</f>
        <v>0.17647058823529413</v>
      </c>
      <c r="N38" s="637" t="str">
        <f>IFERROR(AVERAGEIFS('2.4 Carbon intensities'!$AA70:$BH70,'2.4 Carbon intensities'!$AA70:$BH70,"&gt;0",'3.1 Emission data'!$AA52:$BH52,"&lt;0"),"no values")</f>
        <v>no values</v>
      </c>
      <c r="O38" s="633" t="str">
        <f t="array" ref="O38">IFERROR(MEDIAN(IF('2.4 Carbon intensities'!$AA70:$BH70&gt;0,IF('3.1 Emission data'!$AA52:$BH52&lt;0,'2.4 Carbon intensities'!$AA70:$BH70))),"no values")</f>
        <v>no values</v>
      </c>
      <c r="P38" s="645"/>
      <c r="Q38" s="635">
        <f>COUNTIFS('2.4 Carbon intensities'!$AA70:$BH70,"&gt;0",'3.1 Emission data'!$AA52:$BH52,"&lt;0")</f>
        <v>0</v>
      </c>
      <c r="R38" s="636">
        <f>Q38/COUNTA('2.4 Carbon intensities'!$AA70:$BH70)</f>
        <v>0</v>
      </c>
      <c r="U38" s="53"/>
      <c r="AD38" s="198"/>
      <c r="AE38" s="198"/>
      <c r="AG38"/>
      <c r="AH38"/>
    </row>
    <row r="39" spans="3:34">
      <c r="C39" s="45" t="s">
        <v>13</v>
      </c>
      <c r="D39" s="638">
        <f>IFERROR(AVERAGEIFS('2.4 Carbon intensities'!$AA71:$BH71,'2.4 Carbon intensities'!$AA71:$BH71,"&gt;0"),"no values")</f>
        <v>466.76215377838253</v>
      </c>
      <c r="E39" s="633">
        <f t="array" ref="E39">IFERROR(MEDIAN(IF('2.4 Carbon intensities'!$AA71:$BH71&gt;0,'2.4 Carbon intensities'!$AA71:$BH71)),"no values")</f>
        <v>186.99701875046597</v>
      </c>
      <c r="F39" s="645">
        <f t="shared" si="5"/>
        <v>1</v>
      </c>
      <c r="G39" s="635">
        <f>COUNTIFS('3.1 Emission data'!$AA53:$BH53,"1")+COUNTIF('3.1 Emission data'!$AA53:$BH53,"-0.5")</f>
        <v>20</v>
      </c>
      <c r="H39" s="636">
        <f>G39/COUNTA('2.4 Carbon intensities'!$AA71:$BH71)</f>
        <v>0.58823529411764708</v>
      </c>
      <c r="I39" s="637">
        <f>IFERROR(AVERAGEIFS('2.4 Carbon intensities'!$AA71:$BH71,'2.4 Carbon intensities'!$AA71:$BH71,"&gt;0",'3.1 Emission data'!$AA53:$BH53,"&gt;0"),"no values")</f>
        <v>488.35338472341402</v>
      </c>
      <c r="J39" s="633">
        <f t="array" ref="J39">IFERROR(MEDIAN(IF('2.4 Carbon intensities'!$AA71:$BH71&gt;0,IF('3.1 Emission data'!$AA53:$BH53&gt;0,'2.4 Carbon intensities'!$AA71:$BH71))),"no values")</f>
        <v>214.94460784313728</v>
      </c>
      <c r="K39" s="645">
        <f t="shared" si="3"/>
        <v>1.1494547307728225</v>
      </c>
      <c r="L39" s="635">
        <f>COUNTIFS('3.1 Emission data'!$AA53:$BH53,"&gt;0",'3.1 Emission data'!$AA53:$BH53,"&gt;0")</f>
        <v>19</v>
      </c>
      <c r="M39" s="636">
        <f>L39/COUNTA('2.4 Carbon intensities'!$AA71:$BH71)</f>
        <v>0.55882352941176472</v>
      </c>
      <c r="N39" s="637">
        <f>IFERROR(AVERAGEIFS('2.4 Carbon intensities'!$AA71:$BH71,'2.4 Carbon intensities'!$AA71:$BH71,"&gt;0",'3.1 Emission data'!$AA53:$BH53,"&lt;0"),"no values")</f>
        <v>56.528765822784813</v>
      </c>
      <c r="O39" s="633">
        <f t="array" ref="O39">IFERROR(MEDIAN(IF('2.4 Carbon intensities'!$AA71:$BH71&gt;0,IF('3.1 Emission data'!$AA53:$BH53&lt;0,'2.4 Carbon intensities'!$AA71:$BH71))),"no values")</f>
        <v>56.528765822784813</v>
      </c>
      <c r="P39" s="645">
        <f>O39/E39</f>
        <v>0.30229768474661284</v>
      </c>
      <c r="Q39" s="635">
        <f>COUNTIFS('2.4 Carbon intensities'!$AA71:$BH71,"&gt;0",'3.1 Emission data'!$AA53:$BH53,"&lt;0")</f>
        <v>1</v>
      </c>
      <c r="R39" s="636">
        <f>Q39/COUNTA('2.4 Carbon intensities'!$AA71:$BH71)</f>
        <v>2.9411764705882353E-2</v>
      </c>
      <c r="U39" s="53"/>
      <c r="AD39" s="198"/>
      <c r="AE39" s="198"/>
      <c r="AG39"/>
      <c r="AH39"/>
    </row>
    <row r="40" spans="3:34">
      <c r="C40" s="45" t="s">
        <v>14</v>
      </c>
      <c r="D40" s="638">
        <f>IFERROR(AVERAGEIFS('2.4 Carbon intensities'!$AA72:$BH72,'2.4 Carbon intensities'!$AA72:$BH72,"&gt;0"),"no values")</f>
        <v>69.991650309369504</v>
      </c>
      <c r="E40" s="633">
        <f t="array" ref="E40">IFERROR(MEDIAN(IF('2.4 Carbon intensities'!$AA72:$BH72&gt;0,'2.4 Carbon intensities'!$AA72:$BH72)),"no values")</f>
        <v>0.85120915032679745</v>
      </c>
      <c r="F40" s="645">
        <f t="shared" si="5"/>
        <v>1</v>
      </c>
      <c r="G40" s="635">
        <f>COUNTIFS('3.1 Emission data'!$AA54:$BH54,"1")+COUNTIF('3.1 Emission data'!$AA54:$BH54,"-0.5")</f>
        <v>15</v>
      </c>
      <c r="H40" s="636">
        <f>G40/COUNTA('2.4 Carbon intensities'!$AA72:$BH72)</f>
        <v>0.44117647058823528</v>
      </c>
      <c r="I40" s="637">
        <f>IFERROR(AVERAGEIFS('2.4 Carbon intensities'!$AA72:$BH72,'2.4 Carbon intensities'!$AA72:$BH72,"&gt;0",'3.1 Emission data'!$AA54:$BH54,"&gt;0"),"no values")</f>
        <v>69.991650309369504</v>
      </c>
      <c r="J40" s="633">
        <f t="array" ref="J40">IFERROR(MEDIAN(IF('2.4 Carbon intensities'!$AA72:$BH72&gt;0,IF('3.1 Emission data'!$AA54:$BH54&gt;0,'2.4 Carbon intensities'!$AA72:$BH72))),"no values")</f>
        <v>0.85120915032679745</v>
      </c>
      <c r="K40" s="645">
        <f t="shared" si="3"/>
        <v>1</v>
      </c>
      <c r="L40" s="635">
        <f>COUNTIFS('3.1 Emission data'!$AA54:$BH54,"&gt;0",'3.1 Emission data'!$AA54:$BH54,"&gt;0")</f>
        <v>15</v>
      </c>
      <c r="M40" s="636">
        <f>L40/COUNTA('2.4 Carbon intensities'!$AA72:$BH72)</f>
        <v>0.44117647058823528</v>
      </c>
      <c r="N40" s="637" t="str">
        <f>IFERROR(AVERAGEIFS('2.4 Carbon intensities'!$AA72:$BH72,'2.4 Carbon intensities'!$AA72:$BH72,"&gt;0",'3.1 Emission data'!$AA54:$BH54,"&lt;0"),"no values")</f>
        <v>no values</v>
      </c>
      <c r="O40" s="633" t="str">
        <f t="array" ref="O40">IFERROR(MEDIAN(IF('2.4 Carbon intensities'!$AA72:$BH72&gt;0,IF('3.1 Emission data'!$AA54:$BH54&lt;0,'2.4 Carbon intensities'!$AA72:$BH72))),"no values")</f>
        <v>no values</v>
      </c>
      <c r="P40" s="645"/>
      <c r="Q40" s="635">
        <f>COUNTIFS('2.4 Carbon intensities'!$AA72:$BH72,"&gt;0",'3.1 Emission data'!$AA54:$BH54,"&lt;0")</f>
        <v>0</v>
      </c>
      <c r="R40" s="636">
        <f>Q40/COUNTA('2.4 Carbon intensities'!$AA72:$BH72)</f>
        <v>0</v>
      </c>
      <c r="U40" s="53"/>
      <c r="AD40" s="198"/>
      <c r="AE40" s="198"/>
      <c r="AG40"/>
      <c r="AH40"/>
    </row>
    <row r="41" spans="3:34">
      <c r="C41" s="45" t="s">
        <v>15</v>
      </c>
      <c r="D41" s="638">
        <f>IFERROR(AVERAGEIFS('2.4 Carbon intensities'!$AA73:$BH73,'2.4 Carbon intensities'!$AA73:$BH73,"&gt;0"),"no values")</f>
        <v>0.26300730125089128</v>
      </c>
      <c r="E41" s="633">
        <f t="array" ref="E41">IFERROR(MEDIAN(IF('2.4 Carbon intensities'!$AA73:$BH73&gt;0,'2.4 Carbon intensities'!$AA73:$BH73)),"no values")</f>
        <v>0.10702091683904247</v>
      </c>
      <c r="F41" s="645">
        <f t="shared" si="5"/>
        <v>1</v>
      </c>
      <c r="G41" s="635">
        <f>COUNTIFS('3.1 Emission data'!$AA55:$BH55,"1")+COUNTIF('3.1 Emission data'!$AA55:$BH55,"-0.5")</f>
        <v>7</v>
      </c>
      <c r="H41" s="636">
        <f>G41/COUNTA('2.4 Carbon intensities'!$AA73:$BH73)</f>
        <v>0.20588235294117646</v>
      </c>
      <c r="I41" s="637">
        <f>IFERROR(AVERAGEIFS('2.4 Carbon intensities'!$AA73:$BH73,'2.4 Carbon intensities'!$AA73:$BH73,"&gt;0",'3.1 Emission data'!$AA55:$BH55,"&gt;0"),"no values")</f>
        <v>0.26300730125089128</v>
      </c>
      <c r="J41" s="633">
        <f t="array" ref="J41">IFERROR(MEDIAN(IF('2.4 Carbon intensities'!$AA73:$BH73&gt;0,IF('3.1 Emission data'!$AA55:$BH55&gt;0,'2.4 Carbon intensities'!$AA73:$BH73))),"no values")</f>
        <v>0.10702091683904247</v>
      </c>
      <c r="K41" s="645">
        <f t="shared" si="3"/>
        <v>1</v>
      </c>
      <c r="L41" s="635">
        <f>COUNTIFS('3.1 Emission data'!$AA55:$BH55,"&gt;0",'3.1 Emission data'!$AA55:$BH55,"&gt;0")</f>
        <v>7</v>
      </c>
      <c r="M41" s="636">
        <f>L41/COUNTA('2.4 Carbon intensities'!$AA73:$BH73)</f>
        <v>0.20588235294117646</v>
      </c>
      <c r="N41" s="637" t="str">
        <f>IFERROR(AVERAGEIFS('2.4 Carbon intensities'!$AA73:$BH73,'2.4 Carbon intensities'!$AA73:$BH73,"&gt;0",'3.1 Emission data'!$AA55:$BH55,"&lt;0"),"no values")</f>
        <v>no values</v>
      </c>
      <c r="O41" s="633" t="str">
        <f t="array" ref="O41">IFERROR(MEDIAN(IF('2.4 Carbon intensities'!$AA73:$BH73&gt;0,IF('3.1 Emission data'!$AA55:$BH55&lt;0,'2.4 Carbon intensities'!$AA73:$BH73))),"no values")</f>
        <v>no values</v>
      </c>
      <c r="P41" s="645"/>
      <c r="Q41" s="635">
        <f>COUNTIFS('2.4 Carbon intensities'!$AA73:$BH73,"&gt;0",'3.1 Emission data'!$AA55:$BH55,"&lt;0")</f>
        <v>0</v>
      </c>
      <c r="R41" s="636">
        <f>Q41/COUNTA('2.4 Carbon intensities'!$AA73:$BH73)</f>
        <v>0</v>
      </c>
      <c r="U41" s="53"/>
      <c r="AD41" s="198"/>
      <c r="AE41" s="198"/>
      <c r="AG41"/>
      <c r="AH41"/>
    </row>
    <row r="42" spans="3:34">
      <c r="C42" s="45" t="s">
        <v>16</v>
      </c>
      <c r="D42" s="638" t="str">
        <f>IFERROR(AVERAGEIFS('2.4 Carbon intensities'!$AA74:$BH74,'2.4 Carbon intensities'!$AA74:$BH74,"&gt;0"),"no values")</f>
        <v>no values</v>
      </c>
      <c r="E42" s="633" t="str">
        <f t="array" ref="E42">IFERROR(MEDIAN(IF('2.4 Carbon intensities'!$AA74:$BH74&gt;0,'2.4 Carbon intensities'!$AA74:$BH74)),"no values")</f>
        <v>no values</v>
      </c>
      <c r="F42" s="645"/>
      <c r="G42" s="635">
        <f>COUNTIFS('3.1 Emission data'!$AA56:$BH56,"1")+COUNTIF('3.1 Emission data'!$AA56:$BH56,"-0.5")</f>
        <v>0</v>
      </c>
      <c r="H42" s="636">
        <f>G42/COUNTA('2.4 Carbon intensities'!$AA74:$BH74)</f>
        <v>0</v>
      </c>
      <c r="I42" s="637" t="str">
        <f>IFERROR(AVERAGEIFS('2.4 Carbon intensities'!$AA74:$BH74,'2.4 Carbon intensities'!$AA74:$BH74,"&gt;0",'3.1 Emission data'!$AA56:$BH56,"&gt;0"),"no values")</f>
        <v>no values</v>
      </c>
      <c r="J42" s="633" t="str">
        <f t="array" ref="J42">IFERROR(MEDIAN(IF('2.4 Carbon intensities'!$AA74:$BH74&gt;0,IF('3.1 Emission data'!$AA56:$BH56&gt;0,'2.4 Carbon intensities'!$AA74:$BH74))),"no values")</f>
        <v>no values</v>
      </c>
      <c r="K42" s="645"/>
      <c r="L42" s="635">
        <f>COUNTIFS('3.1 Emission data'!$AA56:$BH56,"&gt;0",'3.1 Emission data'!$AA56:$BH56,"&gt;0")</f>
        <v>0</v>
      </c>
      <c r="M42" s="636">
        <f>L42/COUNTA('2.4 Carbon intensities'!$AA74:$BH74)</f>
        <v>0</v>
      </c>
      <c r="N42" s="637" t="str">
        <f>IFERROR(AVERAGEIFS('2.4 Carbon intensities'!$AA74:$BH74,'2.4 Carbon intensities'!$AA74:$BH74,"&gt;0",'3.1 Emission data'!$AA56:$BH56,"&lt;0"),"no values")</f>
        <v>no values</v>
      </c>
      <c r="O42" s="633" t="str">
        <f t="array" ref="O42">IFERROR(MEDIAN(IF('2.4 Carbon intensities'!$AA74:$BH74&gt;0,IF('3.1 Emission data'!$AA56:$BH56&lt;0,'2.4 Carbon intensities'!$AA74:$BH74))),"no values")</f>
        <v>no values</v>
      </c>
      <c r="P42" s="645"/>
      <c r="Q42" s="635">
        <f>COUNTIFS('2.4 Carbon intensities'!$AA74:$BH74,"&gt;0",'3.1 Emission data'!$AA56:$BH56,"&lt;0")</f>
        <v>0</v>
      </c>
      <c r="R42" s="636">
        <f>Q42/COUNTA('2.4 Carbon intensities'!$AA74:$BH74)</f>
        <v>0</v>
      </c>
      <c r="U42" s="53"/>
      <c r="AD42" s="198"/>
      <c r="AE42" s="198"/>
      <c r="AG42"/>
      <c r="AH42"/>
    </row>
    <row r="43" spans="3:34">
      <c r="C43" s="396" t="s">
        <v>17</v>
      </c>
      <c r="D43" s="639">
        <f>IFERROR(AVERAGEIFS('2.4 Carbon intensities'!$AA75:$BH75,'2.4 Carbon intensities'!$AA75:$BH75,"&gt;0"),"no values")</f>
        <v>0.24425964862788829</v>
      </c>
      <c r="E43" s="640">
        <f t="array" ref="E43">IFERROR(MEDIAN(IF('2.4 Carbon intensities'!$AA75:$BH75&gt;0,'2.4 Carbon intensities'!$AA75:$BH75)),"no values")</f>
        <v>0.19212249697448264</v>
      </c>
      <c r="F43" s="647">
        <f t="shared" si="5"/>
        <v>1</v>
      </c>
      <c r="G43" s="642">
        <f>COUNTIFS('3.1 Emission data'!$AA57:$BH57,"1")+COUNTIF('3.1 Emission data'!$AA57:$BH57,"-0.5")</f>
        <v>4</v>
      </c>
      <c r="H43" s="643">
        <f>G43/COUNTA('2.4 Carbon intensities'!$AA75:$BH75)</f>
        <v>0.11764705882352941</v>
      </c>
      <c r="I43" s="644">
        <f>IFERROR(AVERAGEIFS('2.4 Carbon intensities'!$AA75:$BH75,'2.4 Carbon intensities'!$AA75:$BH75,"&gt;0",'3.1 Emission data'!$AA57:$BH57,"&gt;0"),"no values")</f>
        <v>0.24425964862788829</v>
      </c>
      <c r="J43" s="640">
        <f t="array" ref="J43">IFERROR(MEDIAN(IF('2.4 Carbon intensities'!$AA75:$BH75&gt;0,IF('3.1 Emission data'!$AA57:$BH57&gt;0,'2.4 Carbon intensities'!$AA75:$BH75))),"no values")</f>
        <v>0.19212249697448264</v>
      </c>
      <c r="K43" s="647">
        <f>J43/E43</f>
        <v>1</v>
      </c>
      <c r="L43" s="642">
        <f>COUNTIFS('3.1 Emission data'!$AA57:$BH57,"&gt;0",'3.1 Emission data'!$AA57:$BH57,"&gt;0")</f>
        <v>4</v>
      </c>
      <c r="M43" s="643">
        <f>L43/COUNTA('2.4 Carbon intensities'!$AA75:$BH75)</f>
        <v>0.11764705882352941</v>
      </c>
      <c r="N43" s="644" t="str">
        <f>IFERROR(AVERAGEIFS('2.4 Carbon intensities'!$AA75:$BH75,'2.4 Carbon intensities'!$AA75:$BH75,"&gt;0",'3.1 Emission data'!$AA57:$BH57,"&lt;0"),"no values")</f>
        <v>no values</v>
      </c>
      <c r="O43" s="633" t="str">
        <f t="array" ref="O43">IFERROR(MEDIAN(IF('2.4 Carbon intensities'!$AA75:$BH75&gt;0,IF('3.1 Emission data'!$AA57:$BH57&lt;0,'2.4 Carbon intensities'!$AA75:$BH75))),"no values")</f>
        <v>no values</v>
      </c>
      <c r="P43" s="647"/>
      <c r="Q43" s="642">
        <f>COUNTIFS('2.4 Carbon intensities'!$AA75:$BH75,"&gt;0",'3.1 Emission data'!$AA57:$BH57,"&lt;0")</f>
        <v>0</v>
      </c>
      <c r="R43" s="643">
        <f>Q43/COUNTA('2.4 Carbon intensities'!$AA75:$BH75)</f>
        <v>0</v>
      </c>
      <c r="U43" s="53"/>
      <c r="AD43" s="198"/>
      <c r="AE43" s="198"/>
      <c r="AG43"/>
      <c r="AH43"/>
    </row>
    <row r="44" spans="3:34">
      <c r="G44" s="198"/>
      <c r="H44" s="198"/>
      <c r="I44" s="198"/>
      <c r="J44" s="198"/>
      <c r="K44" s="198"/>
      <c r="L44" s="198"/>
      <c r="M44" s="198"/>
      <c r="N44" s="198"/>
      <c r="O44" s="337"/>
      <c r="Q44"/>
      <c r="S44"/>
      <c r="T44"/>
    </row>
    <row r="47" spans="3:34">
      <c r="K47" s="208"/>
    </row>
    <row r="48" spans="3:34">
      <c r="K48" s="208"/>
      <c r="L48" s="208"/>
      <c r="M48" s="208"/>
    </row>
    <row r="49" spans="1:61">
      <c r="K49" s="208"/>
      <c r="L49" s="208"/>
      <c r="M49" s="208"/>
    </row>
    <row r="50" spans="1:61">
      <c r="K50" s="208"/>
      <c r="L50" s="208"/>
      <c r="M50" s="208"/>
    </row>
    <row r="51" spans="1:61" s="180" customFormat="1" ht="15" thickBot="1">
      <c r="A51" s="355"/>
      <c r="C51" s="502"/>
      <c r="D51" s="247"/>
      <c r="E51" s="311"/>
      <c r="F51" s="311"/>
      <c r="G51" s="311"/>
      <c r="H51" s="311"/>
      <c r="I51" s="311"/>
      <c r="J51" s="311"/>
      <c r="K51" s="311"/>
      <c r="L51" s="311"/>
      <c r="M51" s="311"/>
      <c r="N51" s="311"/>
      <c r="O51" s="311"/>
      <c r="P51" s="311"/>
      <c r="Q51" s="311"/>
      <c r="R51" s="311"/>
      <c r="S51" s="311"/>
      <c r="T51" s="311"/>
      <c r="U51" s="311"/>
      <c r="V51" s="311"/>
      <c r="W51" s="311"/>
      <c r="X51" s="311"/>
      <c r="Y51" s="311"/>
      <c r="Z51" s="311"/>
      <c r="AA51" s="503"/>
      <c r="AB51" s="311"/>
      <c r="AC51" s="311"/>
      <c r="AD51" s="311"/>
      <c r="AE51" s="311"/>
      <c r="AF51" s="311"/>
      <c r="AG51" s="311"/>
      <c r="AH51" s="311"/>
      <c r="AI51" s="311"/>
      <c r="AJ51" s="311"/>
      <c r="AK51" s="311"/>
      <c r="AL51" s="311"/>
      <c r="AM51" s="311"/>
      <c r="AN51" s="311"/>
      <c r="AO51" s="311"/>
      <c r="AP51" s="311"/>
      <c r="AQ51" s="311"/>
      <c r="AR51" s="311"/>
      <c r="AS51" s="311"/>
      <c r="AT51" s="311"/>
      <c r="AU51" s="311"/>
      <c r="AV51" s="311"/>
      <c r="AW51" s="311"/>
      <c r="AX51" s="311"/>
      <c r="AY51" s="311"/>
      <c r="AZ51" s="311"/>
      <c r="BA51" s="311"/>
      <c r="BB51" s="311"/>
      <c r="BC51" s="311"/>
      <c r="BD51" s="311"/>
      <c r="BE51" s="311"/>
      <c r="BF51" s="311"/>
      <c r="BG51" s="311"/>
      <c r="BH51" s="311"/>
      <c r="BI51" s="205"/>
    </row>
    <row r="52" spans="1:61" s="3" customFormat="1" ht="16" thickBot="1">
      <c r="A52" s="372"/>
      <c r="C52" s="885" t="s">
        <v>12907</v>
      </c>
      <c r="D52" s="886"/>
      <c r="E52" s="175" t="s">
        <v>85</v>
      </c>
      <c r="F52" s="175" t="s">
        <v>85</v>
      </c>
      <c r="G52" s="175" t="s">
        <v>85</v>
      </c>
      <c r="H52" s="175" t="s">
        <v>85</v>
      </c>
      <c r="I52" s="175" t="s">
        <v>85</v>
      </c>
      <c r="J52" s="175" t="s">
        <v>85</v>
      </c>
      <c r="K52" s="175" t="s">
        <v>85</v>
      </c>
      <c r="L52" s="175" t="s">
        <v>85</v>
      </c>
      <c r="M52" s="175" t="s">
        <v>85</v>
      </c>
      <c r="N52" s="175" t="s">
        <v>85</v>
      </c>
      <c r="O52" s="175" t="s">
        <v>85</v>
      </c>
      <c r="P52" s="175" t="s">
        <v>85</v>
      </c>
      <c r="Q52" s="175" t="s">
        <v>85</v>
      </c>
      <c r="R52" s="175" t="s">
        <v>85</v>
      </c>
      <c r="S52" s="175" t="s">
        <v>85</v>
      </c>
      <c r="T52" s="175" t="s">
        <v>85</v>
      </c>
      <c r="U52" s="175" t="s">
        <v>85</v>
      </c>
      <c r="V52" s="175" t="s">
        <v>85</v>
      </c>
      <c r="W52" s="175" t="s">
        <v>85</v>
      </c>
      <c r="X52" s="175" t="s">
        <v>85</v>
      </c>
      <c r="Y52" s="175" t="s">
        <v>85</v>
      </c>
      <c r="Z52" s="301" t="s">
        <v>85</v>
      </c>
      <c r="AA52" s="307" t="s">
        <v>85</v>
      </c>
      <c r="AB52" s="175" t="s">
        <v>85</v>
      </c>
      <c r="AC52" s="175" t="s">
        <v>85</v>
      </c>
      <c r="AD52" s="175" t="s">
        <v>85</v>
      </c>
      <c r="AE52" s="175" t="s">
        <v>85</v>
      </c>
      <c r="AF52" s="175" t="s">
        <v>85</v>
      </c>
      <c r="AG52" s="175" t="s">
        <v>85</v>
      </c>
      <c r="AH52" s="175" t="s">
        <v>85</v>
      </c>
      <c r="AI52" s="175" t="s">
        <v>85</v>
      </c>
      <c r="AJ52" s="175" t="s">
        <v>85</v>
      </c>
      <c r="AK52" s="175" t="s">
        <v>85</v>
      </c>
      <c r="AL52" s="175" t="s">
        <v>85</v>
      </c>
      <c r="AM52" s="175" t="s">
        <v>85</v>
      </c>
      <c r="AN52" s="175" t="s">
        <v>85</v>
      </c>
      <c r="AO52" s="175" t="s">
        <v>85</v>
      </c>
      <c r="AP52" s="175" t="s">
        <v>85</v>
      </c>
      <c r="AQ52" s="175" t="s">
        <v>85</v>
      </c>
      <c r="AR52" s="175" t="s">
        <v>85</v>
      </c>
      <c r="AS52" s="175" t="s">
        <v>85</v>
      </c>
      <c r="AT52" s="175" t="s">
        <v>85</v>
      </c>
      <c r="AU52" s="175" t="s">
        <v>85</v>
      </c>
      <c r="AV52" s="175" t="s">
        <v>85</v>
      </c>
      <c r="AW52" s="175" t="s">
        <v>85</v>
      </c>
      <c r="AX52" s="175" t="s">
        <v>85</v>
      </c>
      <c r="AY52" s="175" t="s">
        <v>85</v>
      </c>
      <c r="AZ52" s="175" t="s">
        <v>85</v>
      </c>
      <c r="BA52" s="175" t="s">
        <v>85</v>
      </c>
      <c r="BB52" s="175" t="s">
        <v>85</v>
      </c>
      <c r="BC52" s="175" t="s">
        <v>85</v>
      </c>
      <c r="BD52" s="175" t="s">
        <v>85</v>
      </c>
      <c r="BE52" s="175" t="s">
        <v>85</v>
      </c>
      <c r="BF52" s="175" t="s">
        <v>85</v>
      </c>
      <c r="BG52" s="175" t="s">
        <v>85</v>
      </c>
      <c r="BH52" s="175" t="s">
        <v>85</v>
      </c>
      <c r="BI52" s="13"/>
    </row>
    <row r="53" spans="1:61" s="3" customFormat="1" ht="15.5" thickTop="1" thickBot="1">
      <c r="A53" s="372"/>
      <c r="B53" s="180"/>
      <c r="C53" s="3" t="s">
        <v>13014</v>
      </c>
      <c r="D53" s="321"/>
      <c r="E53" s="648">
        <f>IFERROR('3.1 Emission data'!E11/'3.2 Emission predictors'!E$12*POWER(10,6),"")</f>
        <v>0.76753807106598992</v>
      </c>
      <c r="F53" s="648">
        <f>IFERROR('3.1 Emission data'!F11/'3.2 Emission predictors'!F$12*POWER(10,6),"")</f>
        <v>0.46365693430656935</v>
      </c>
      <c r="G53" s="648">
        <f>IFERROR('3.1 Emission data'!G11/'3.2 Emission predictors'!G$12*POWER(10,6),"")</f>
        <v>1.5836467598475221</v>
      </c>
      <c r="H53" s="648">
        <f>IFERROR('3.1 Emission data'!H11/'3.2 Emission predictors'!H$12*POWER(10,6),"")</f>
        <v>0.43141414141414142</v>
      </c>
      <c r="I53" s="648">
        <f>IFERROR('3.1 Emission data'!I11/'3.2 Emission predictors'!I$12*POWER(10,6),"")</f>
        <v>4.9540549828178699</v>
      </c>
      <c r="J53" s="648">
        <f>IFERROR('3.1 Emission data'!J11/'3.2 Emission predictors'!J$12*POWER(10,6),"")</f>
        <v>0.52195294117647051</v>
      </c>
      <c r="K53" s="648">
        <f>IFERROR('3.1 Emission data'!K11/'3.2 Emission predictors'!K$12*POWER(10,6),"")</f>
        <v>1.3098086124401915</v>
      </c>
      <c r="L53" s="648">
        <f>IFERROR('3.1 Emission data'!L11/'3.2 Emission predictors'!L$12*POWER(10,6),"")</f>
        <v>0.35345864661654136</v>
      </c>
      <c r="M53" s="648">
        <f>IFERROR('3.1 Emission data'!M11/'3.2 Emission predictors'!M$12*POWER(10,6),"")</f>
        <v>1.342080760061342</v>
      </c>
      <c r="N53" s="648">
        <f>IFERROR('3.1 Emission data'!N11/'3.2 Emission predictors'!N$12*POWER(10,6),"")</f>
        <v>0.49488888888888893</v>
      </c>
      <c r="O53" s="648">
        <f>IFERROR('3.1 Emission data'!O11/'3.2 Emission predictors'!O$12*POWER(10,6),"")</f>
        <v>1.0803448275862069</v>
      </c>
      <c r="P53" s="648">
        <f>IFERROR('3.1 Emission data'!P11/'3.2 Emission predictors'!P$12*POWER(10,6),"")</f>
        <v>0.47073141025641024</v>
      </c>
      <c r="Q53" s="648">
        <f>IFERROR('3.1 Emission data'!Q11/'3.2 Emission predictors'!Q$12*POWER(10,6),"")</f>
        <v>2.0953793103448275</v>
      </c>
      <c r="R53" s="648">
        <f>IFERROR('3.1 Emission data'!R11/'3.2 Emission predictors'!R$12*POWER(10,6),"")</f>
        <v>0.34083333333333332</v>
      </c>
      <c r="S53" s="648">
        <f>IFERROR('3.1 Emission data'!S11/'3.2 Emission predictors'!S$12*POWER(10,6),"")</f>
        <v>1.5980952380952382</v>
      </c>
      <c r="T53" s="648">
        <f>IFERROR('3.1 Emission data'!T11/'3.2 Emission predictors'!T$12*POWER(10,6),"")</f>
        <v>1.2079714285714285</v>
      </c>
      <c r="U53" s="648">
        <f>IFERROR('3.1 Emission data'!U11/'3.2 Emission predictors'!U$12*POWER(10,6),"")</f>
        <v>1.4948456581069625</v>
      </c>
      <c r="V53" s="648">
        <f>IFERROR('3.1 Emission data'!V11/'3.2 Emission predictors'!V$12*POWER(10,6),"")</f>
        <v>0.512208</v>
      </c>
      <c r="W53" s="648">
        <f>IFERROR('3.1 Emission data'!W11/'3.2 Emission predictors'!W$12*POWER(10,6),"")</f>
        <v>0</v>
      </c>
      <c r="X53" s="648">
        <f>IFERROR('3.1 Emission data'!X11/'3.2 Emission predictors'!X$12*POWER(10,6),"")</f>
        <v>1.0211538461538461</v>
      </c>
      <c r="Y53" s="648">
        <f>IFERROR('3.1 Emission data'!Y11/'3.2 Emission predictors'!Y$12*POWER(10,6),"")</f>
        <v>1.0074457548202667</v>
      </c>
      <c r="Z53" s="649">
        <f>IFERROR('3.1 Emission data'!Z11/'3.2 Emission predictors'!Z$12*POWER(10,6),"")</f>
        <v>0.37886222222222221</v>
      </c>
      <c r="AA53" s="650">
        <f>IFERROR('3.1 Emission data'!AA11/'3.2 Emission predictors'!AA$12*POWER(10,6),"")</f>
        <v>0.20859763087504776</v>
      </c>
      <c r="AB53" s="648">
        <f>IFERROR('3.1 Emission data'!AB11/'3.2 Emission predictors'!AB$12*POWER(10,6),"")</f>
        <v>21.918735891647856</v>
      </c>
      <c r="AC53" s="648">
        <f>IFERROR('3.1 Emission data'!AC11/'3.2 Emission predictors'!AC$12*POWER(10,6),"")</f>
        <v>0.8104527559055118</v>
      </c>
      <c r="AD53" s="648">
        <f>IFERROR('3.1 Emission data'!AD11/'3.2 Emission predictors'!AD$12*POWER(10,6),"")</f>
        <v>0.56662300683371292</v>
      </c>
      <c r="AE53" s="648">
        <f>IFERROR('3.1 Emission data'!AE11/'3.2 Emission predictors'!AE$12*POWER(10,6),"")</f>
        <v>1.122657580919932</v>
      </c>
      <c r="AF53" s="648">
        <f>IFERROR('3.1 Emission data'!AF11/'3.2 Emission predictors'!AF$12*POWER(10,6),"")</f>
        <v>0.65226769911504423</v>
      </c>
      <c r="AG53" s="648">
        <f>IFERROR('3.1 Emission data'!AG11/'3.2 Emission predictors'!AG$12*POWER(10,6),"")</f>
        <v>2.2110130718954251</v>
      </c>
      <c r="AH53" s="648">
        <f>IFERROR('3.1 Emission data'!AH11/'3.2 Emission predictors'!AH$12*POWER(10,6),"")</f>
        <v>10.587642857142857</v>
      </c>
      <c r="AI53" s="648">
        <f>IFERROR('3.1 Emission data'!AI11/'3.2 Emission predictors'!AI$12*POWER(10,6),"")</f>
        <v>4.0720221606648197</v>
      </c>
      <c r="AJ53" s="648">
        <f>IFERROR('3.1 Emission data'!AJ11/'3.2 Emission predictors'!AJ$12*POWER(10,6),"")</f>
        <v>22.102624113475176</v>
      </c>
      <c r="AK53" s="648">
        <f>IFERROR('3.1 Emission data'!AK11/'3.2 Emission predictors'!AK$12*POWER(10,6),"")</f>
        <v>58.675464610517992</v>
      </c>
      <c r="AL53" s="648">
        <f>IFERROR('3.1 Emission data'!AL11/'3.2 Emission predictors'!AL$12*POWER(10,6),"")</f>
        <v>2.2409696323921149</v>
      </c>
      <c r="AM53" s="648">
        <f>IFERROR('3.1 Emission data'!AM11/'3.2 Emission predictors'!AM$12*POWER(10,6),"")</f>
        <v>435.04882758620693</v>
      </c>
      <c r="AN53" s="648">
        <f>IFERROR('3.1 Emission data'!AN11/'3.2 Emission predictors'!AN$12*POWER(10,6),"")</f>
        <v>5.0756496240601505</v>
      </c>
      <c r="AO53" s="648">
        <f>IFERROR('3.1 Emission data'!AO11/'3.2 Emission predictors'!AO$12*POWER(10,6),"")</f>
        <v>9.1105369127516784</v>
      </c>
      <c r="AP53" s="648">
        <f>IFERROR('3.1 Emission data'!AP11/'3.2 Emission predictors'!AP$12*POWER(10,6),"")</f>
        <v>0.12062</v>
      </c>
      <c r="AQ53" s="648">
        <f>IFERROR('3.1 Emission data'!AQ11/'3.2 Emission predictors'!AQ$12*POWER(10,6),"")</f>
        <v>2.2406639004149378</v>
      </c>
      <c r="AR53" s="648">
        <f>IFERROR('3.1 Emission data'!AR11/'3.2 Emission predictors'!AR$12*POWER(10,6),"")</f>
        <v>8.1947560975609743</v>
      </c>
      <c r="AS53" s="648">
        <f>IFERROR('3.1 Emission data'!AS11/'3.2 Emission predictors'!AS$12*POWER(10,6),"")</f>
        <v>22.947522123893805</v>
      </c>
      <c r="AT53" s="648">
        <f>IFERROR('3.1 Emission data'!AT11/'3.2 Emission predictors'!AT$12*POWER(10,6),"")</f>
        <v>9.6782399999999988</v>
      </c>
      <c r="AU53" s="648">
        <f>IFERROR('3.1 Emission data'!AU11/'3.2 Emission predictors'!AU$12*POWER(10,6),"")</f>
        <v>18.639036144578313</v>
      </c>
      <c r="AV53" s="648">
        <f>IFERROR('3.1 Emission data'!AV11/'3.2 Emission predictors'!AV$12*POWER(10,6),"")</f>
        <v>2.0503041825095059</v>
      </c>
      <c r="AW53" s="648">
        <f>IFERROR('3.1 Emission data'!AW11/'3.2 Emission predictors'!AW$12*POWER(10,6),"")</f>
        <v>0.86354838709677417</v>
      </c>
      <c r="AX53" s="648">
        <f>IFERROR('3.1 Emission data'!AX11/'3.2 Emission predictors'!AX$12*POWER(10,6),"")</f>
        <v>4.3880392156862742</v>
      </c>
      <c r="AY53" s="648">
        <f>IFERROR('3.1 Emission data'!AY11/'3.2 Emission predictors'!AY$12*POWER(10,6),"")</f>
        <v>0.87451824324324323</v>
      </c>
      <c r="AZ53" s="648">
        <f>IFERROR('3.1 Emission data'!AZ11/'3.2 Emission predictors'!AZ$12*POWER(10,6),"")</f>
        <v>3.2493670886075949</v>
      </c>
      <c r="BA53" s="648">
        <f>IFERROR('3.1 Emission data'!BA11/'3.2 Emission predictors'!BA$12*POWER(10,6),"")</f>
        <v>5.5475949367088608</v>
      </c>
      <c r="BB53" s="648">
        <f>IFERROR('3.1 Emission data'!BB11/'3.2 Emission predictors'!BB$12*POWER(10,6),"")</f>
        <v>3.144939147686086</v>
      </c>
      <c r="BC53" s="648">
        <f>IFERROR('3.1 Emission data'!BC11/'3.2 Emission predictors'!BC$12*POWER(10,6),"")</f>
        <v>0.62517133956386295</v>
      </c>
      <c r="BD53" s="648">
        <f>IFERROR('3.1 Emission data'!BD11/'3.2 Emission predictors'!BD$12*POWER(10,6),"")</f>
        <v>2.0977654369576024</v>
      </c>
      <c r="BE53" s="648">
        <f>IFERROR('3.1 Emission data'!BE11/'3.2 Emission predictors'!BE$12*POWER(10,6),"")</f>
        <v>0.92570474576271189</v>
      </c>
      <c r="BF53" s="648">
        <f>IFERROR('3.1 Emission data'!BF11/'3.2 Emission predictors'!BF$12*POWER(10,6),"")</f>
        <v>2.2515277777777776</v>
      </c>
      <c r="BG53" s="648">
        <f>IFERROR('3.1 Emission data'!BG11/'3.2 Emission predictors'!BG$12*POWER(10,6),"")</f>
        <v>0.36419545454545454</v>
      </c>
      <c r="BH53" s="648">
        <f>IFERROR('3.1 Emission data'!BH11/'3.2 Emission predictors'!BH$12*POWER(10,6),"")</f>
        <v>1.9201392470345542</v>
      </c>
      <c r="BI53" s="273"/>
    </row>
    <row r="54" spans="1:61" s="3" customFormat="1">
      <c r="A54" s="372"/>
      <c r="B54" s="180"/>
      <c r="C54" s="322" t="s">
        <v>13015</v>
      </c>
      <c r="D54" s="323"/>
      <c r="E54" s="651">
        <f>IFERROR('3.1 Emission data'!E12/'3.2 Emission predictors'!E$12*POWER(10,6),"")</f>
        <v>1.5510067681895092</v>
      </c>
      <c r="F54" s="651">
        <f>IFERROR('3.1 Emission data'!F12/'3.2 Emission predictors'!F$12*POWER(10,6),"")</f>
        <v>4.9944233576642336</v>
      </c>
      <c r="G54" s="651">
        <f>IFERROR('3.1 Emission data'!G12/'3.2 Emission predictors'!G$12*POWER(10,6),"")</f>
        <v>12.240203303684879</v>
      </c>
      <c r="H54" s="651">
        <f>IFERROR('3.1 Emission data'!H12/'3.2 Emission predictors'!H$12*POWER(10,6),"")</f>
        <v>9.1527272727272724</v>
      </c>
      <c r="I54" s="651">
        <f>IFERROR('3.1 Emission data'!I12/'3.2 Emission predictors'!I$12*POWER(10,6),"")</f>
        <v>5.3981443298969074</v>
      </c>
      <c r="J54" s="651">
        <f>IFERROR('3.1 Emission data'!J12/'3.2 Emission predictors'!J$12*POWER(10,6),"")</f>
        <v>5.1495294117647061</v>
      </c>
      <c r="K54" s="651">
        <f>IFERROR('3.1 Emission data'!K12/'3.2 Emission predictors'!K$12*POWER(10,6),"")</f>
        <v>19.616794258373208</v>
      </c>
      <c r="L54" s="651">
        <f>IFERROR('3.1 Emission data'!L12/'3.2 Emission predictors'!L$12*POWER(10,6),"")</f>
        <v>11.877218045112782</v>
      </c>
      <c r="M54" s="651">
        <f>IFERROR('3.1 Emission data'!M12/'3.2 Emission predictors'!M$12*POWER(10,6),"")</f>
        <v>6.5198170367069439</v>
      </c>
      <c r="N54" s="651">
        <f>IFERROR('3.1 Emission data'!N12/'3.2 Emission predictors'!N$12*POWER(10,6),"")</f>
        <v>1.6929999999999998</v>
      </c>
      <c r="O54" s="651">
        <f>IFERROR('3.1 Emission data'!O12/'3.2 Emission predictors'!O$12*POWER(10,6),"")</f>
        <v>10.691896551724138</v>
      </c>
      <c r="P54" s="651">
        <f>IFERROR('3.1 Emission data'!P12/'3.2 Emission predictors'!P$12*POWER(10,6),"")</f>
        <v>9.9130115384615394</v>
      </c>
      <c r="Q54" s="651">
        <f>IFERROR('3.1 Emission data'!Q12/'3.2 Emission predictors'!Q$12*POWER(10,6),"")</f>
        <v>4.3913793103448278</v>
      </c>
      <c r="R54" s="651">
        <f>IFERROR('3.1 Emission data'!R12/'3.2 Emission predictors'!R$12*POWER(10,6),"")</f>
        <v>1.2703333333333333</v>
      </c>
      <c r="S54" s="651">
        <f>IFERROR('3.1 Emission data'!S12/'3.2 Emission predictors'!S$12*POWER(10,6),"")</f>
        <v>12.365</v>
      </c>
      <c r="T54" s="651">
        <f>IFERROR('3.1 Emission data'!T12/'3.2 Emission predictors'!T$12*POWER(10,6),"")</f>
        <v>20.659733333333335</v>
      </c>
      <c r="U54" s="651">
        <f>IFERROR('3.1 Emission data'!U12/'3.2 Emission predictors'!U$12*POWER(10,6),"")</f>
        <v>11.435625355248124</v>
      </c>
      <c r="V54" s="651">
        <f>IFERROR('3.1 Emission data'!V12/'3.2 Emission predictors'!V$12*POWER(10,6),"")</f>
        <v>21.683648000000002</v>
      </c>
      <c r="W54" s="651">
        <f>IFERROR('3.1 Emission data'!W12/'3.2 Emission predictors'!W$12*POWER(10,6),"")</f>
        <v>5.2115384615384617</v>
      </c>
      <c r="X54" s="651">
        <f>IFERROR('3.1 Emission data'!X12/'3.2 Emission predictors'!X$12*POWER(10,6),"")</f>
        <v>2.769230769230769E-2</v>
      </c>
      <c r="Y54" s="651">
        <f>IFERROR('3.1 Emission data'!Y12/'3.2 Emission predictors'!Y$12*POWER(10,6),"")</f>
        <v>0.9379265748502883</v>
      </c>
      <c r="Z54" s="652">
        <f>IFERROR('3.1 Emission data'!Z12/'3.2 Emission predictors'!Z$12*POWER(10,6),"")</f>
        <v>14.376466666666667</v>
      </c>
      <c r="AA54" s="653">
        <f>IFERROR('3.1 Emission data'!AA12/'3.2 Emission predictors'!AA$12*POWER(10,6),"")</f>
        <v>3.3358807795185332E-2</v>
      </c>
      <c r="AB54" s="651">
        <f>IFERROR('3.1 Emission data'!AB12/'3.2 Emission predictors'!AB$12*POWER(10,6),"")</f>
        <v>46.582392776523704</v>
      </c>
      <c r="AC54" s="651">
        <f>IFERROR('3.1 Emission data'!AC12/'3.2 Emission predictors'!AC$12*POWER(10,6),"")</f>
        <v>4.0382086614173227</v>
      </c>
      <c r="AD54" s="651">
        <f>IFERROR('3.1 Emission data'!AD12/'3.2 Emission predictors'!AD$12*POWER(10,6),"")</f>
        <v>47.274924886104785</v>
      </c>
      <c r="AE54" s="651">
        <f>IFERROR('3.1 Emission data'!AE12/'3.2 Emission predictors'!AE$12*POWER(10,6),"")</f>
        <v>2.7887563884156732</v>
      </c>
      <c r="AF54" s="651">
        <f>IFERROR('3.1 Emission data'!AF12/'3.2 Emission predictors'!AF$12*POWER(10,6),"")</f>
        <v>3.471637168141593</v>
      </c>
      <c r="AG54" s="651">
        <f>IFERROR('3.1 Emission data'!AG12/'3.2 Emission predictors'!AG$12*POWER(10,6),"")</f>
        <v>6.6849019607843143</v>
      </c>
      <c r="AH54" s="651">
        <f>IFERROR('3.1 Emission data'!AH12/'3.2 Emission predictors'!AH$12*POWER(10,6),"")</f>
        <v>36.069428571428574</v>
      </c>
      <c r="AI54" s="651">
        <f>IFERROR('3.1 Emission data'!AI12/'3.2 Emission predictors'!AI$12*POWER(10,6),"")</f>
        <v>22.382271468144047</v>
      </c>
      <c r="AJ54" s="651">
        <f>IFERROR('3.1 Emission data'!AJ12/'3.2 Emission predictors'!AJ$12*POWER(10,6),"")</f>
        <v>93.616808510638307</v>
      </c>
      <c r="AK54" s="651">
        <f>IFERROR('3.1 Emission data'!AK12/'3.2 Emission predictors'!AK$12*POWER(10,6),"")</f>
        <v>179.45047449584817</v>
      </c>
      <c r="AL54" s="651">
        <f>IFERROR('3.1 Emission data'!AL12/'3.2 Emission predictors'!AL$12*POWER(10,6),"")</f>
        <v>53.774621010316274</v>
      </c>
      <c r="AM54" s="651">
        <f>IFERROR('3.1 Emission data'!AM12/'3.2 Emission predictors'!AM$12*POWER(10,6),"")</f>
        <v>325.46951724137932</v>
      </c>
      <c r="AN54" s="651">
        <f>IFERROR('3.1 Emission data'!AN12/'3.2 Emission predictors'!AN$12*POWER(10,6),"")</f>
        <v>13.718597368421053</v>
      </c>
      <c r="AO54" s="651">
        <f>IFERROR('3.1 Emission data'!AO12/'3.2 Emission predictors'!AO$12*POWER(10,6),"")</f>
        <v>60.238590604026847</v>
      </c>
      <c r="AP54" s="651">
        <f>IFERROR('3.1 Emission data'!AP12/'3.2 Emission predictors'!AP$12*POWER(10,6),"")</f>
        <v>4.0264199999999999</v>
      </c>
      <c r="AQ54" s="651">
        <f>IFERROR('3.1 Emission data'!AQ12/'3.2 Emission predictors'!AQ$12*POWER(10,6),"")</f>
        <v>5.5564315352697093</v>
      </c>
      <c r="AR54" s="651">
        <f>IFERROR('3.1 Emission data'!AR12/'3.2 Emission predictors'!AR$12*POWER(10,6),"")</f>
        <v>34.014634146341464</v>
      </c>
      <c r="AS54" s="651">
        <f>IFERROR('3.1 Emission data'!AS12/'3.2 Emission predictors'!AS$12*POWER(10,6),"")</f>
        <v>78.76194690265487</v>
      </c>
      <c r="AT54" s="651">
        <f>IFERROR('3.1 Emission data'!AT12/'3.2 Emission predictors'!AT$12*POWER(10,6),"")</f>
        <v>123.9004</v>
      </c>
      <c r="AU54" s="651">
        <f>IFERROR('3.1 Emission data'!AU12/'3.2 Emission predictors'!AU$12*POWER(10,6),"")</f>
        <v>114.2</v>
      </c>
      <c r="AV54" s="651">
        <f>IFERROR('3.1 Emission data'!AV12/'3.2 Emission predictors'!AV$12*POWER(10,6),"")</f>
        <v>14.619543726235742</v>
      </c>
      <c r="AW54" s="651">
        <f>IFERROR('3.1 Emission data'!AW12/'3.2 Emission predictors'!AW$12*POWER(10,6),"")</f>
        <v>15.569677419354839</v>
      </c>
      <c r="AX54" s="651">
        <f>IFERROR('3.1 Emission data'!AX12/'3.2 Emission predictors'!AX$12*POWER(10,6),"")</f>
        <v>75.174705882352939</v>
      </c>
      <c r="AY54" s="651">
        <f>IFERROR('3.1 Emission data'!AY12/'3.2 Emission predictors'!AY$12*POWER(10,6),"")</f>
        <v>14.382489414414415</v>
      </c>
      <c r="AZ54" s="651">
        <f>IFERROR('3.1 Emission data'!AZ12/'3.2 Emission predictors'!AZ$12*POWER(10,6),"")</f>
        <v>37.741645569620253</v>
      </c>
      <c r="BA54" s="651">
        <f>IFERROR('3.1 Emission data'!BA12/'3.2 Emission predictors'!BA$12*POWER(10,6),"")</f>
        <v>16.962531645569619</v>
      </c>
      <c r="BB54" s="651">
        <f>IFERROR('3.1 Emission data'!BB12/'3.2 Emission predictors'!BB$12*POWER(10,6),"")</f>
        <v>31.389492960970589</v>
      </c>
      <c r="BC54" s="651">
        <f>IFERROR('3.1 Emission data'!BC12/'3.2 Emission predictors'!BC$12*POWER(10,6),"")</f>
        <v>8.1846728971962612</v>
      </c>
      <c r="BD54" s="651">
        <f>IFERROR('3.1 Emission data'!BD12/'3.2 Emission predictors'!BD$12*POWER(10,6),"")</f>
        <v>31.005118889818597</v>
      </c>
      <c r="BE54" s="651">
        <f>IFERROR('3.1 Emission data'!BE12/'3.2 Emission predictors'!BE$12*POWER(10,6),"")</f>
        <v>13.660442711864407</v>
      </c>
      <c r="BF54" s="651">
        <f>IFERROR('3.1 Emission data'!BF12/'3.2 Emission predictors'!BF$12*POWER(10,6),"")</f>
        <v>10.769583333333333</v>
      </c>
      <c r="BG54" s="651">
        <f>IFERROR('3.1 Emission data'!BG12/'3.2 Emission predictors'!BG$12*POWER(10,6),"")</f>
        <v>2.6694499999999999</v>
      </c>
      <c r="BH54" s="651">
        <f>IFERROR('3.1 Emission data'!BH12/'3.2 Emission predictors'!BH$12*POWER(10,6),"")</f>
        <v>17.299974213512119</v>
      </c>
      <c r="BI54" s="273"/>
    </row>
    <row r="55" spans="1:61" s="3" customFormat="1">
      <c r="A55" s="372"/>
      <c r="B55" s="180"/>
      <c r="C55" s="180"/>
      <c r="D55" s="5" t="s">
        <v>18</v>
      </c>
      <c r="E55" s="654">
        <f>IFERROR('3.1 Emission data'!E13/'3.2 Emission predictors'!E$12*POWER(10,6),"")</f>
        <v>1.5510067681895092</v>
      </c>
      <c r="F55" s="654">
        <f>IFERROR('3.1 Emission data'!F13/'3.2 Emission predictors'!F$12*POWER(10,6),"")</f>
        <v>4.9944233576642336</v>
      </c>
      <c r="G55" s="654">
        <f>IFERROR('3.1 Emission data'!G13/'3.2 Emission predictors'!G$12*POWER(10,6),"")</f>
        <v>12.240203303684879</v>
      </c>
      <c r="H55" s="654">
        <f>IFERROR('3.1 Emission data'!H13/'3.2 Emission predictors'!H$12*POWER(10,6),"")</f>
        <v>9.1527272727272724</v>
      </c>
      <c r="I55" s="654">
        <f>IFERROR('3.1 Emission data'!I13/'3.2 Emission predictors'!I$12*POWER(10,6),"")</f>
        <v>2.8363573883161513</v>
      </c>
      <c r="J55" s="654">
        <f>IFERROR('3.1 Emission data'!J13/'3.2 Emission predictors'!J$12*POWER(10,6),"")</f>
        <v>5.1495294117647061</v>
      </c>
      <c r="K55" s="654">
        <f>IFERROR('3.1 Emission data'!K13/'3.2 Emission predictors'!K$12*POWER(10,6),"")</f>
        <v>19.616794258373208</v>
      </c>
      <c r="L55" s="654">
        <f>IFERROR('3.1 Emission data'!L13/'3.2 Emission predictors'!L$12*POWER(10,6),"")</f>
        <v>11.877218045112782</v>
      </c>
      <c r="M55" s="654">
        <f>IFERROR('3.1 Emission data'!M13/'3.2 Emission predictors'!M$12*POWER(10,6),"")</f>
        <v>5.301324207021743</v>
      </c>
      <c r="N55" s="654">
        <f>IFERROR('3.1 Emission data'!N13/'3.2 Emission predictors'!N$12*POWER(10,6),"")</f>
        <v>1.6929999999999998</v>
      </c>
      <c r="O55" s="654">
        <f>IFERROR('3.1 Emission data'!O13/'3.2 Emission predictors'!O$12*POWER(10,6),"")</f>
        <v>0</v>
      </c>
      <c r="P55" s="654">
        <f>IFERROR('3.1 Emission data'!P13/'3.2 Emission predictors'!P$12*POWER(10,6),"")</f>
        <v>8.2565589743589758</v>
      </c>
      <c r="Q55" s="654">
        <f>IFERROR('3.1 Emission data'!Q13/'3.2 Emission predictors'!Q$12*POWER(10,6),"")</f>
        <v>0</v>
      </c>
      <c r="R55" s="654">
        <f>IFERROR('3.1 Emission data'!R13/'3.2 Emission predictors'!R$12*POWER(10,6),"")</f>
        <v>1.2703333333333333</v>
      </c>
      <c r="S55" s="654" t="str">
        <f>IFERROR('3.1 Emission data'!S13/'3.2 Emission predictors'!S$12*POWER(10,6),"")</f>
        <v/>
      </c>
      <c r="T55" s="654" t="str">
        <f>IFERROR('3.1 Emission data'!T13/'3.2 Emission predictors'!T$12*POWER(10,6),"")</f>
        <v/>
      </c>
      <c r="U55" s="654">
        <f>IFERROR('3.1 Emission data'!U13/'3.2 Emission predictors'!U$12*POWER(10,6),"")</f>
        <v>11.435625355248124</v>
      </c>
      <c r="V55" s="654">
        <f>IFERROR('3.1 Emission data'!V13/'3.2 Emission predictors'!V$12*POWER(10,6),"")</f>
        <v>0</v>
      </c>
      <c r="W55" s="654" t="str">
        <f>IFERROR('3.1 Emission data'!W13/'3.2 Emission predictors'!W$12*POWER(10,6),"")</f>
        <v/>
      </c>
      <c r="X55" s="654">
        <f>IFERROR('3.1 Emission data'!X13/'3.2 Emission predictors'!X$12*POWER(10,6),"")</f>
        <v>2.769230769230769E-2</v>
      </c>
      <c r="Y55" s="654" t="str">
        <f>IFERROR('3.1 Emission data'!Y13/'3.2 Emission predictors'!Y$12*POWER(10,6),"")</f>
        <v/>
      </c>
      <c r="Z55" s="655">
        <f>IFERROR('3.1 Emission data'!Z13/'3.2 Emission predictors'!Z$12*POWER(10,6),"")</f>
        <v>14.376466666666667</v>
      </c>
      <c r="AA55" s="656">
        <f>IFERROR('3.1 Emission data'!AA13/'3.2 Emission predictors'!AA$12*POWER(10,6),"")</f>
        <v>3.3358807795185332E-2</v>
      </c>
      <c r="AB55" s="654" t="str">
        <f>IFERROR('3.1 Emission data'!AB13/'3.2 Emission predictors'!AB$12*POWER(10,6),"")</f>
        <v/>
      </c>
      <c r="AC55" s="654">
        <f>IFERROR('3.1 Emission data'!AC13/'3.2 Emission predictors'!AC$12*POWER(10,6),"")</f>
        <v>4.0382086614173227</v>
      </c>
      <c r="AD55" s="654" t="str">
        <f>IFERROR('3.1 Emission data'!AD13/'3.2 Emission predictors'!AD$12*POWER(10,6),"")</f>
        <v/>
      </c>
      <c r="AE55" s="654">
        <f>IFERROR('3.1 Emission data'!AE13/'3.2 Emission predictors'!AE$12*POWER(10,6),"")</f>
        <v>2.7887563884156732</v>
      </c>
      <c r="AF55" s="654">
        <f>IFERROR('3.1 Emission data'!AF13/'3.2 Emission predictors'!AF$12*POWER(10,6),"")</f>
        <v>3.471637168141593</v>
      </c>
      <c r="AG55" s="654">
        <f>IFERROR('3.1 Emission data'!AG13/'3.2 Emission predictors'!AG$12*POWER(10,6),"")</f>
        <v>6.6849019607843143</v>
      </c>
      <c r="AH55" s="654" t="str">
        <f>IFERROR('3.1 Emission data'!AH13/'3.2 Emission predictors'!AH$12*POWER(10,6),"")</f>
        <v/>
      </c>
      <c r="AI55" s="654">
        <f>IFERROR('3.1 Emission data'!AI13/'3.2 Emission predictors'!AI$12*POWER(10,6),"")</f>
        <v>21.357340720221607</v>
      </c>
      <c r="AJ55" s="654">
        <f>IFERROR('3.1 Emission data'!AJ13/'3.2 Emission predictors'!AJ$12*POWER(10,6),"")</f>
        <v>91.329929078014175</v>
      </c>
      <c r="AK55" s="654" t="str">
        <f>IFERROR('3.1 Emission data'!AK13/'3.2 Emission predictors'!AK$12*POWER(10,6),"")</f>
        <v/>
      </c>
      <c r="AL55" s="654">
        <f>IFERROR('3.1 Emission data'!AL13/'3.2 Emission predictors'!AL$12*POWER(10,6),"")</f>
        <v>53.641173051775077</v>
      </c>
      <c r="AM55" s="654" t="str">
        <f>IFERROR('3.1 Emission data'!AM13/'3.2 Emission predictors'!AM$12*POWER(10,6),"")</f>
        <v/>
      </c>
      <c r="AN55" s="654">
        <f>IFERROR('3.1 Emission data'!AN13/'3.2 Emission predictors'!AN$12*POWER(10,6),"")</f>
        <v>13.718597368421053</v>
      </c>
      <c r="AO55" s="654">
        <f>IFERROR('3.1 Emission data'!AO13/'3.2 Emission predictors'!AO$12*POWER(10,6),"")</f>
        <v>58.748255033557044</v>
      </c>
      <c r="AP55" s="654">
        <f>IFERROR('3.1 Emission data'!AP13/'3.2 Emission predictors'!AP$12*POWER(10,6),"")</f>
        <v>0.52058000000000004</v>
      </c>
      <c r="AQ55" s="654">
        <f>IFERROR('3.1 Emission data'!AQ13/'3.2 Emission predictors'!AQ$12*POWER(10,6),"")</f>
        <v>3.734439834024896E-3</v>
      </c>
      <c r="AR55" s="654" t="str">
        <f>IFERROR('3.1 Emission data'!AR13/'3.2 Emission predictors'!AR$12*POWER(10,6),"")</f>
        <v/>
      </c>
      <c r="AS55" s="654">
        <f>IFERROR('3.1 Emission data'!AS13/'3.2 Emission predictors'!AS$12*POWER(10,6),"")</f>
        <v>79.846548672566371</v>
      </c>
      <c r="AT55" s="654">
        <f>IFERROR('3.1 Emission data'!AT13/'3.2 Emission predictors'!AT$12*POWER(10,6),"")</f>
        <v>123.9004</v>
      </c>
      <c r="AU55" s="654">
        <f>IFERROR('3.1 Emission data'!AU13/'3.2 Emission predictors'!AU$12*POWER(10,6),"")</f>
        <v>0</v>
      </c>
      <c r="AV55" s="654">
        <f>IFERROR('3.1 Emission data'!AV13/'3.2 Emission predictors'!AV$12*POWER(10,6),"")</f>
        <v>14.619543726235742</v>
      </c>
      <c r="AW55" s="654" t="str">
        <f>IFERROR('3.1 Emission data'!AW13/'3.2 Emission predictors'!AW$12*POWER(10,6),"")</f>
        <v/>
      </c>
      <c r="AX55" s="654" t="str">
        <f>IFERROR('3.1 Emission data'!AX13/'3.2 Emission predictors'!AX$12*POWER(10,6),"")</f>
        <v/>
      </c>
      <c r="AY55" s="654" t="str">
        <f>IFERROR('3.1 Emission data'!AY13/'3.2 Emission predictors'!AY$12*POWER(10,6),"")</f>
        <v/>
      </c>
      <c r="AZ55" s="654">
        <f>IFERROR('3.1 Emission data'!AZ13/'3.2 Emission predictors'!AZ$12*POWER(10,6),"")</f>
        <v>37.741645569620253</v>
      </c>
      <c r="BA55" s="654">
        <f>IFERROR('3.1 Emission data'!BA13/'3.2 Emission predictors'!BA$12*POWER(10,6),"")</f>
        <v>16.962531645569619</v>
      </c>
      <c r="BB55" s="654">
        <f>IFERROR('3.1 Emission data'!BB13/'3.2 Emission predictors'!BB$12*POWER(10,6),"")</f>
        <v>29.911449391476861</v>
      </c>
      <c r="BC55" s="654" t="str">
        <f>IFERROR('3.1 Emission data'!BC13/'3.2 Emission predictors'!BC$12*POWER(10,6),"")</f>
        <v/>
      </c>
      <c r="BD55" s="654" t="str">
        <f>IFERROR('3.1 Emission data'!BD13/'3.2 Emission predictors'!BD$12*POWER(10,6),"")</f>
        <v/>
      </c>
      <c r="BE55" s="654" t="str">
        <f>IFERROR('3.1 Emission data'!BE13/'3.2 Emission predictors'!BE$12*POWER(10,6),"")</f>
        <v/>
      </c>
      <c r="BF55" s="654">
        <f>IFERROR('3.1 Emission data'!BF13/'3.2 Emission predictors'!BF$12*POWER(10,6),"")</f>
        <v>10.769583333333333</v>
      </c>
      <c r="BG55" s="654" t="str">
        <f>IFERROR('3.1 Emission data'!BG13/'3.2 Emission predictors'!BG$12*POWER(10,6),"")</f>
        <v/>
      </c>
      <c r="BH55" s="654" t="str">
        <f>IFERROR('3.1 Emission data'!BH13/'3.2 Emission predictors'!BH$12*POWER(10,6),"")</f>
        <v/>
      </c>
      <c r="BI55" s="268"/>
    </row>
    <row r="56" spans="1:61" s="3" customFormat="1" ht="15" thickBot="1">
      <c r="A56" s="372"/>
      <c r="B56" s="40"/>
      <c r="C56" s="180"/>
      <c r="D56" s="10" t="s">
        <v>19</v>
      </c>
      <c r="E56" s="657">
        <f>IFERROR('3.1 Emission data'!E14/'3.2 Emission predictors'!E$12*POWER(10,6),"")</f>
        <v>25.385135363790187</v>
      </c>
      <c r="F56" s="657">
        <f>IFERROR('3.1 Emission data'!F14/'3.2 Emission predictors'!F$12*POWER(10,6),"")</f>
        <v>31.713036496350369</v>
      </c>
      <c r="G56" s="657">
        <f>IFERROR('3.1 Emission data'!G14/'3.2 Emission predictors'!G$12*POWER(10,6),"")</f>
        <v>14.396823379923761</v>
      </c>
      <c r="H56" s="657">
        <f>IFERROR('3.1 Emission data'!H14/'3.2 Emission predictors'!H$12*POWER(10,6),"")</f>
        <v>12.371641414141413</v>
      </c>
      <c r="I56" s="657">
        <f>IFERROR('3.1 Emission data'!I14/'3.2 Emission predictors'!I$12*POWER(10,6),"")</f>
        <v>5.3981443298969074</v>
      </c>
      <c r="J56" s="657">
        <f>IFERROR('3.1 Emission data'!J14/'3.2 Emission predictors'!J$12*POWER(10,6),"")</f>
        <v>6.6359058823529411</v>
      </c>
      <c r="K56" s="657">
        <f>IFERROR('3.1 Emission data'!K14/'3.2 Emission predictors'!K$12*POWER(10,6),"")</f>
        <v>21.693349282296651</v>
      </c>
      <c r="L56" s="657">
        <f>IFERROR('3.1 Emission data'!L14/'3.2 Emission predictors'!L$12*POWER(10,6),"")</f>
        <v>21.12488721804511</v>
      </c>
      <c r="M56" s="657">
        <f>IFERROR('3.1 Emission data'!M14/'3.2 Emission predictors'!M$12*POWER(10,6),"")</f>
        <v>6.5198170367069439</v>
      </c>
      <c r="N56" s="657">
        <f>IFERROR('3.1 Emission data'!N14/'3.2 Emission predictors'!N$12*POWER(10,6),"")</f>
        <v>7.5026666666666664</v>
      </c>
      <c r="O56" s="657">
        <f>IFERROR('3.1 Emission data'!O14/'3.2 Emission predictors'!O$12*POWER(10,6),"")</f>
        <v>10.691896551724138</v>
      </c>
      <c r="P56" s="657">
        <f>IFERROR('3.1 Emission data'!P14/'3.2 Emission predictors'!P$12*POWER(10,6),"")</f>
        <v>9.9130115384615394</v>
      </c>
      <c r="Q56" s="657">
        <f>IFERROR('3.1 Emission data'!Q14/'3.2 Emission predictors'!Q$12*POWER(10,6),"")</f>
        <v>4.3913793103448278</v>
      </c>
      <c r="R56" s="657">
        <f>IFERROR('3.1 Emission data'!R14/'3.2 Emission predictors'!R$12*POWER(10,6),"")</f>
        <v>3.1471666666666667</v>
      </c>
      <c r="S56" s="657">
        <f>IFERROR('3.1 Emission data'!S14/'3.2 Emission predictors'!S$12*POWER(10,6),"")</f>
        <v>12.365</v>
      </c>
      <c r="T56" s="657">
        <f>IFERROR('3.1 Emission data'!T14/'3.2 Emission predictors'!T$12*POWER(10,6),"")</f>
        <v>20.659733333333335</v>
      </c>
      <c r="U56" s="657">
        <f>IFERROR('3.1 Emission data'!U14/'3.2 Emission predictors'!U$12*POWER(10,6),"")</f>
        <v>12.353073861491842</v>
      </c>
      <c r="V56" s="657">
        <f>IFERROR('3.1 Emission data'!V14/'3.2 Emission predictors'!V$12*POWER(10,6),"")</f>
        <v>21.683648000000002</v>
      </c>
      <c r="W56" s="657">
        <f>IFERROR('3.1 Emission data'!W14/'3.2 Emission predictors'!W$12*POWER(10,6),"")</f>
        <v>5.2115384615384617</v>
      </c>
      <c r="X56" s="657">
        <f>IFERROR('3.1 Emission data'!X14/'3.2 Emission predictors'!X$12*POWER(10,6),"")</f>
        <v>4.2138461538461538</v>
      </c>
      <c r="Y56" s="657">
        <f>IFERROR('3.1 Emission data'!Y14/'3.2 Emission predictors'!Y$12*POWER(10,6),"")</f>
        <v>0.9379265748502883</v>
      </c>
      <c r="Z56" s="658">
        <f>IFERROR('3.1 Emission data'!Z14/'3.2 Emission predictors'!Z$12*POWER(10,6),"")</f>
        <v>14.454895555555554</v>
      </c>
      <c r="AA56" s="659">
        <f>IFERROR('3.1 Emission data'!AA14/'3.2 Emission predictors'!AA$12*POWER(10,6),"")</f>
        <v>2.9671379442109287</v>
      </c>
      <c r="AB56" s="657">
        <f>IFERROR('3.1 Emission data'!AB14/'3.2 Emission predictors'!AB$12*POWER(10,6),"")</f>
        <v>46.582392776523704</v>
      </c>
      <c r="AC56" s="657">
        <f>IFERROR('3.1 Emission data'!AC14/'3.2 Emission predictors'!AC$12*POWER(10,6),"")</f>
        <v>13.124173228346457</v>
      </c>
      <c r="AD56" s="657">
        <f>IFERROR('3.1 Emission data'!AD14/'3.2 Emission predictors'!AD$12*POWER(10,6),"")</f>
        <v>47.274924886104785</v>
      </c>
      <c r="AE56" s="657">
        <f>IFERROR('3.1 Emission data'!AE14/'3.2 Emission predictors'!AE$12*POWER(10,6),"")</f>
        <v>4.2981260647359454</v>
      </c>
      <c r="AF56" s="657">
        <f>IFERROR('3.1 Emission data'!AF14/'3.2 Emission predictors'!AF$12*POWER(10,6),"")</f>
        <v>4.8272234513274341</v>
      </c>
      <c r="AG56" s="657">
        <f>IFERROR('3.1 Emission data'!AG14/'3.2 Emission predictors'!AG$12*POWER(10,6),"")</f>
        <v>10.95950980392157</v>
      </c>
      <c r="AH56" s="657">
        <f>IFERROR('3.1 Emission data'!AH14/'3.2 Emission predictors'!AH$12*POWER(10,6),"")</f>
        <v>36.069428571428574</v>
      </c>
      <c r="AI56" s="657">
        <f>IFERROR('3.1 Emission data'!AI14/'3.2 Emission predictors'!AI$12*POWER(10,6),"")</f>
        <v>22.382271468144047</v>
      </c>
      <c r="AJ56" s="657">
        <f>IFERROR('3.1 Emission data'!AJ14/'3.2 Emission predictors'!AJ$12*POWER(10,6),"")</f>
        <v>93.616808510638307</v>
      </c>
      <c r="AK56" s="657">
        <f>IFERROR('3.1 Emission data'!AK14/'3.2 Emission predictors'!AK$12*POWER(10,6),"")</f>
        <v>179.45047449584817</v>
      </c>
      <c r="AL56" s="657">
        <f>IFERROR('3.1 Emission data'!AL14/'3.2 Emission predictors'!AL$12*POWER(10,6),"")</f>
        <v>53.774621010316274</v>
      </c>
      <c r="AM56" s="657">
        <f>IFERROR('3.1 Emission data'!AM14/'3.2 Emission predictors'!AM$12*POWER(10,6),"")</f>
        <v>325.46951724137932</v>
      </c>
      <c r="AN56" s="657">
        <f>IFERROR('3.1 Emission data'!AN14/'3.2 Emission predictors'!AN$12*POWER(10,6),"")</f>
        <v>16.426477819548872</v>
      </c>
      <c r="AO56" s="657">
        <f>IFERROR('3.1 Emission data'!AO14/'3.2 Emission predictors'!AO$12*POWER(10,6),"")</f>
        <v>60.238590604026847</v>
      </c>
      <c r="AP56" s="657">
        <f>IFERROR('3.1 Emission data'!AP14/'3.2 Emission predictors'!AP$12*POWER(10,6),"")</f>
        <v>4.0264199999999999</v>
      </c>
      <c r="AQ56" s="657">
        <f>IFERROR('3.1 Emission data'!AQ14/'3.2 Emission predictors'!AQ$12*POWER(10,6),"")</f>
        <v>5.5564315352697093</v>
      </c>
      <c r="AR56" s="657">
        <f>IFERROR('3.1 Emission data'!AR14/'3.2 Emission predictors'!AR$12*POWER(10,6),"")</f>
        <v>34.014634146341464</v>
      </c>
      <c r="AS56" s="657">
        <f>IFERROR('3.1 Emission data'!AS14/'3.2 Emission predictors'!AS$12*POWER(10,6),"")</f>
        <v>78.76194690265487</v>
      </c>
      <c r="AT56" s="657">
        <f>IFERROR('3.1 Emission data'!AT14/'3.2 Emission predictors'!AT$12*POWER(10,6),"")</f>
        <v>125.28904</v>
      </c>
      <c r="AU56" s="657">
        <f>IFERROR('3.1 Emission data'!AU14/'3.2 Emission predictors'!AU$12*POWER(10,6),"")</f>
        <v>114.2</v>
      </c>
      <c r="AV56" s="657">
        <f>IFERROR('3.1 Emission data'!AV14/'3.2 Emission predictors'!AV$12*POWER(10,6),"")</f>
        <v>15.343536121673004</v>
      </c>
      <c r="AW56" s="657">
        <f>IFERROR('3.1 Emission data'!AW14/'3.2 Emission predictors'!AW$12*POWER(10,6),"")</f>
        <v>15.569677419354839</v>
      </c>
      <c r="AX56" s="657">
        <f>IFERROR('3.1 Emission data'!AX14/'3.2 Emission predictors'!AX$12*POWER(10,6),"")</f>
        <v>75.174705882352939</v>
      </c>
      <c r="AY56" s="657">
        <f>IFERROR('3.1 Emission data'!AY14/'3.2 Emission predictors'!AY$12*POWER(10,6),"")</f>
        <v>14.382489414414415</v>
      </c>
      <c r="AZ56" s="657">
        <f>IFERROR('3.1 Emission data'!AZ14/'3.2 Emission predictors'!AZ$12*POWER(10,6),"")</f>
        <v>46.942531645569623</v>
      </c>
      <c r="BA56" s="657">
        <f>IFERROR('3.1 Emission data'!BA14/'3.2 Emission predictors'!BA$12*POWER(10,6),"")</f>
        <v>7.1806329113924052</v>
      </c>
      <c r="BB56" s="657">
        <f>IFERROR('3.1 Emission data'!BB14/'3.2 Emission predictors'!BB$12*POWER(10,6),"")</f>
        <v>31.389492960970589</v>
      </c>
      <c r="BC56" s="657">
        <f>IFERROR('3.1 Emission data'!BC14/'3.2 Emission predictors'!BC$12*POWER(10,6),"")</f>
        <v>8.1846728971962612</v>
      </c>
      <c r="BD56" s="657">
        <f>IFERROR('3.1 Emission data'!BD14/'3.2 Emission predictors'!BD$12*POWER(10,6),"")</f>
        <v>31.005118889818597</v>
      </c>
      <c r="BE56" s="657">
        <f>IFERROR('3.1 Emission data'!BE14/'3.2 Emission predictors'!BE$12*POWER(10,6),"")</f>
        <v>13.660442711864407</v>
      </c>
      <c r="BF56" s="657">
        <f>IFERROR('3.1 Emission data'!BF14/'3.2 Emission predictors'!BF$12*POWER(10,6),"")</f>
        <v>11.764305555555556</v>
      </c>
      <c r="BG56" s="657">
        <f>IFERROR('3.1 Emission data'!BG14/'3.2 Emission predictors'!BG$12*POWER(10,6),"")</f>
        <v>2.6694499999999999</v>
      </c>
      <c r="BH56" s="657">
        <f>IFERROR('3.1 Emission data'!BH14/'3.2 Emission predictors'!BH$12*POWER(10,6),"")</f>
        <v>17.299974213512119</v>
      </c>
      <c r="BI56" s="268"/>
    </row>
    <row r="57" spans="1:61" s="3" customFormat="1" ht="15.5" thickTop="1" thickBot="1">
      <c r="A57" s="372"/>
      <c r="B57" s="180"/>
      <c r="C57" s="324" t="s">
        <v>24</v>
      </c>
      <c r="D57" s="325"/>
      <c r="E57" s="660">
        <f>IFERROR('3.1 Emission data'!E15/'3.2 Emission predictors'!E$12*POWER(10,6),"")</f>
        <v>2.318544839255499</v>
      </c>
      <c r="F57" s="660">
        <f>IFERROR('3.1 Emission data'!F15/'3.2 Emission predictors'!F$12*POWER(10,6),"")</f>
        <v>5.4580802919708029</v>
      </c>
      <c r="G57" s="660">
        <f>IFERROR('3.1 Emission data'!G15/'3.2 Emission predictors'!G$12*POWER(10,6),"")</f>
        <v>13.823850063532403</v>
      </c>
      <c r="H57" s="660">
        <f>IFERROR('3.1 Emission data'!H15/'3.2 Emission predictors'!H$12*POWER(10,6),"")</f>
        <v>9.5841414141414134</v>
      </c>
      <c r="I57" s="660">
        <f>IFERROR('3.1 Emission data'!I15/'3.2 Emission predictors'!I$12*POWER(10,6),"")</f>
        <v>10.352199312714777</v>
      </c>
      <c r="J57" s="660">
        <f>IFERROR('3.1 Emission data'!J15/'3.2 Emission predictors'!J$12*POWER(10,6),"")</f>
        <v>5.6714823529411769</v>
      </c>
      <c r="K57" s="660">
        <f>IFERROR('3.1 Emission data'!K15/'3.2 Emission predictors'!K$12*POWER(10,6),"")</f>
        <v>20.926602870813397</v>
      </c>
      <c r="L57" s="660">
        <f>IFERROR('3.1 Emission data'!L15/'3.2 Emission predictors'!L$12*POWER(10,6),"")</f>
        <v>12.230676691729323</v>
      </c>
      <c r="M57" s="660">
        <f>IFERROR('3.1 Emission data'!M15/'3.2 Emission predictors'!M$12*POWER(10,6),"")</f>
        <v>7.8618977967682859</v>
      </c>
      <c r="N57" s="660">
        <f>IFERROR('3.1 Emission data'!N15/'3.2 Emission predictors'!N$12*POWER(10,6),"")</f>
        <v>2.1878888888888888</v>
      </c>
      <c r="O57" s="660">
        <f>IFERROR('3.1 Emission data'!O15/'3.2 Emission predictors'!O$12*POWER(10,6),"")</f>
        <v>11.772241379310346</v>
      </c>
      <c r="P57" s="660">
        <f>IFERROR('3.1 Emission data'!P15/'3.2 Emission predictors'!P$12*POWER(10,6),"")</f>
        <v>10.38374294871795</v>
      </c>
      <c r="Q57" s="660">
        <f>IFERROR('3.1 Emission data'!Q15/'3.2 Emission predictors'!Q$12*POWER(10,6),"")</f>
        <v>6.4867586206896544</v>
      </c>
      <c r="R57" s="660">
        <f>IFERROR('3.1 Emission data'!R15/'3.2 Emission predictors'!R$12*POWER(10,6),"")</f>
        <v>1.6111666666666666</v>
      </c>
      <c r="S57" s="660">
        <f>IFERROR('3.1 Emission data'!S15/'3.2 Emission predictors'!S$12*POWER(10,6),"")</f>
        <v>13.963095238095239</v>
      </c>
      <c r="T57" s="660">
        <f>IFERROR('3.1 Emission data'!T15/'3.2 Emission predictors'!T$12*POWER(10,6),"")</f>
        <v>21.867704761904761</v>
      </c>
      <c r="U57" s="660">
        <f>IFERROR('3.1 Emission data'!U15/'3.2 Emission predictors'!U$12*POWER(10,6),"")</f>
        <v>12.930471013355087</v>
      </c>
      <c r="V57" s="660">
        <f>IFERROR('3.1 Emission data'!V15/'3.2 Emission predictors'!V$12*POWER(10,6),"")</f>
        <v>22.195855999999999</v>
      </c>
      <c r="W57" s="660">
        <f>IFERROR('3.1 Emission data'!W15/'3.2 Emission predictors'!W$12*POWER(10,6),"")</f>
        <v>5.2115384615384617</v>
      </c>
      <c r="X57" s="660">
        <f>IFERROR('3.1 Emission data'!X15/'3.2 Emission predictors'!X$12*POWER(10,6),"")</f>
        <v>1.0488461538461538</v>
      </c>
      <c r="Y57" s="660">
        <f>IFERROR('3.1 Emission data'!Y15/'3.2 Emission predictors'!Y$12*POWER(10,6),"")</f>
        <v>1.9453723296705547</v>
      </c>
      <c r="Z57" s="661">
        <f>IFERROR('3.1 Emission data'!Z15/'3.2 Emission predictors'!Z$12*POWER(10,6),"")</f>
        <v>14.755328888888888</v>
      </c>
      <c r="AA57" s="662">
        <f>IFERROR('3.1 Emission data'!AA15/'3.2 Emission predictors'!AA$12*POWER(10,6),"")</f>
        <v>0.24195643867023311</v>
      </c>
      <c r="AB57" s="660">
        <f>IFERROR('3.1 Emission data'!AB15/'3.2 Emission predictors'!AB$12*POWER(10,6),"")</f>
        <v>68.50112866817156</v>
      </c>
      <c r="AC57" s="660">
        <f>IFERROR('3.1 Emission data'!AC15/'3.2 Emission predictors'!AC$12*POWER(10,6),"")</f>
        <v>4.8486614173228348</v>
      </c>
      <c r="AD57" s="660">
        <f>IFERROR('3.1 Emission data'!AD15/'3.2 Emission predictors'!AD$12*POWER(10,6),"")</f>
        <v>47.841547892938486</v>
      </c>
      <c r="AE57" s="660">
        <f>IFERROR('3.1 Emission data'!AE15/'3.2 Emission predictors'!AE$12*POWER(10,6),"")</f>
        <v>3.9114139693356051</v>
      </c>
      <c r="AF57" s="660">
        <f>IFERROR('3.1 Emission data'!AF15/'3.2 Emission predictors'!AF$12*POWER(10,6),"")</f>
        <v>4.1239048672566367</v>
      </c>
      <c r="AG57" s="660">
        <f>IFERROR('3.1 Emission data'!AG15/'3.2 Emission predictors'!AG$12*POWER(10,6),"")</f>
        <v>8.8959150326797385</v>
      </c>
      <c r="AH57" s="660">
        <f>IFERROR('3.1 Emission data'!AH15/'3.2 Emission predictors'!AH$12*POWER(10,6),"")</f>
        <v>46.657071428571427</v>
      </c>
      <c r="AI57" s="660">
        <f>IFERROR('3.1 Emission data'!AI15/'3.2 Emission predictors'!AI$12*POWER(10,6),"")</f>
        <v>26.454293628808863</v>
      </c>
      <c r="AJ57" s="660">
        <f>IFERROR('3.1 Emission data'!AJ15/'3.2 Emission predictors'!AJ$12*POWER(10,6),"")</f>
        <v>115.71943262411348</v>
      </c>
      <c r="AK57" s="660">
        <f>IFERROR('3.1 Emission data'!AK15/'3.2 Emission predictors'!AK$12*POWER(10,6),"")</f>
        <v>238.12593910636616</v>
      </c>
      <c r="AL57" s="660">
        <f>IFERROR('3.1 Emission data'!AL15/'3.2 Emission predictors'!AL$12*POWER(10,6),"")</f>
        <v>56.015590642708389</v>
      </c>
      <c r="AM57" s="660">
        <f>IFERROR('3.1 Emission data'!AM15/'3.2 Emission predictors'!AM$12*POWER(10,6),"")</f>
        <v>760.51834482758625</v>
      </c>
      <c r="AN57" s="660">
        <f>IFERROR('3.1 Emission data'!AN15/'3.2 Emission predictors'!AN$12*POWER(10,6),"")</f>
        <v>18.794246992481202</v>
      </c>
      <c r="AO57" s="660">
        <f>IFERROR('3.1 Emission data'!AO15/'3.2 Emission predictors'!AO$12*POWER(10,6),"")</f>
        <v>69.349127516778523</v>
      </c>
      <c r="AP57" s="660">
        <f>IFERROR('3.1 Emission data'!AP15/'3.2 Emission predictors'!AP$12*POWER(10,6),"")</f>
        <v>4.1470399999999996</v>
      </c>
      <c r="AQ57" s="660">
        <f>IFERROR('3.1 Emission data'!AQ15/'3.2 Emission predictors'!AQ$12*POWER(10,6),"")</f>
        <v>7.7970954356846471</v>
      </c>
      <c r="AR57" s="660">
        <f>IFERROR('3.1 Emission data'!AR15/'3.2 Emission predictors'!AR$12*POWER(10,6),"")</f>
        <v>42.20939024390244</v>
      </c>
      <c r="AS57" s="660">
        <f>IFERROR('3.1 Emission data'!AS15/'3.2 Emission predictors'!AS$12*POWER(10,6),"")</f>
        <v>101.70946902654867</v>
      </c>
      <c r="AT57" s="660">
        <f>IFERROR('3.1 Emission data'!AT15/'3.2 Emission predictors'!AT$12*POWER(10,6),"")</f>
        <v>133.57863999999998</v>
      </c>
      <c r="AU57" s="660">
        <f>IFERROR('3.1 Emission data'!AU15/'3.2 Emission predictors'!AU$12*POWER(10,6),"")</f>
        <v>132.83903614457833</v>
      </c>
      <c r="AV57" s="660">
        <f>IFERROR('3.1 Emission data'!AV15/'3.2 Emission predictors'!AV$12*POWER(10,6),"")</f>
        <v>16.669847908745247</v>
      </c>
      <c r="AW57" s="660">
        <f>IFERROR('3.1 Emission data'!AW15/'3.2 Emission predictors'!AW$12*POWER(10,6),"")</f>
        <v>16.433225806451613</v>
      </c>
      <c r="AX57" s="660">
        <f>IFERROR('3.1 Emission data'!AX15/'3.2 Emission predictors'!AX$12*POWER(10,6),"")</f>
        <v>79.562745098039215</v>
      </c>
      <c r="AY57" s="660">
        <f>IFERROR('3.1 Emission data'!AY15/'3.2 Emission predictors'!AY$12*POWER(10,6),"")</f>
        <v>15.257007657657658</v>
      </c>
      <c r="AZ57" s="660">
        <f>IFERROR('3.1 Emission data'!AZ15/'3.2 Emission predictors'!AZ$12*POWER(10,6),"")</f>
        <v>40.991012658227845</v>
      </c>
      <c r="BA57" s="660">
        <f>IFERROR('3.1 Emission data'!BA15/'3.2 Emission predictors'!BA$12*POWER(10,6),"")</f>
        <v>22.510126582278481</v>
      </c>
      <c r="BB57" s="660">
        <f>IFERROR('3.1 Emission data'!BB15/'3.2 Emission predictors'!BB$12*POWER(10,6),"")</f>
        <v>34.534432108656667</v>
      </c>
      <c r="BC57" s="660">
        <f>IFERROR('3.1 Emission data'!BC15/'3.2 Emission predictors'!BC$12*POWER(10,6),"")</f>
        <v>8.8098442367601244</v>
      </c>
      <c r="BD57" s="660">
        <f>IFERROR('3.1 Emission data'!BD15/'3.2 Emission predictors'!BD$12*POWER(10,6),"")</f>
        <v>33.102884326776199</v>
      </c>
      <c r="BE57" s="660">
        <f>IFERROR('3.1 Emission data'!BE15/'3.2 Emission predictors'!BE$12*POWER(10,6),"")</f>
        <v>14.586147457627119</v>
      </c>
      <c r="BF57" s="660">
        <f>IFERROR('3.1 Emission data'!BF15/'3.2 Emission predictors'!BF$12*POWER(10,6),"")</f>
        <v>13.021111111111111</v>
      </c>
      <c r="BG57" s="660">
        <f>IFERROR('3.1 Emission data'!BG15/'3.2 Emission predictors'!BG$12*POWER(10,6),"")</f>
        <v>3.033645454545455</v>
      </c>
      <c r="BH57" s="660">
        <f>IFERROR('3.1 Emission data'!BH15/'3.2 Emission predictors'!BH$12*POWER(10,6),"")</f>
        <v>19.220113460546674</v>
      </c>
      <c r="BI57" s="273"/>
    </row>
    <row r="58" spans="1:61" s="3" customFormat="1" ht="15" thickTop="1">
      <c r="A58" s="372"/>
      <c r="C58" s="3" t="s">
        <v>13016</v>
      </c>
      <c r="D58" s="326" t="s">
        <v>39</v>
      </c>
      <c r="E58" s="648">
        <f>IFERROR('3.1 Emission data'!E16/'3.2 Emission predictors'!E$12*POWER(10,6),"")</f>
        <v>150.88426395939086</v>
      </c>
      <c r="F58" s="648">
        <f>IFERROR('3.1 Emission data'!F16/'3.2 Emission predictors'!F$12*POWER(10,6),"")</f>
        <v>104.22968613138686</v>
      </c>
      <c r="G58" s="648">
        <f>IFERROR('3.1 Emission data'!G16/'3.2 Emission predictors'!G$12*POWER(10,6),"")</f>
        <v>17.111842439644217</v>
      </c>
      <c r="H58" s="648">
        <f>IFERROR('3.1 Emission data'!H16/'3.2 Emission predictors'!H$12*POWER(10,6),"")</f>
        <v>44.597171717171719</v>
      </c>
      <c r="I58" s="648">
        <f>IFERROR('3.1 Emission data'!I16/'3.2 Emission predictors'!I$12*POWER(10,6),"")</f>
        <v>458.84048109965636</v>
      </c>
      <c r="J58" s="648">
        <f>IFERROR('3.1 Emission data'!J16/'3.2 Emission predictors'!J$12*POWER(10,6),"")</f>
        <v>22.323670588235295</v>
      </c>
      <c r="K58" s="648">
        <f>IFERROR('3.1 Emission data'!K16/'3.2 Emission predictors'!K$12*POWER(10,6),"")</f>
        <v>33.911866028708133</v>
      </c>
      <c r="L58" s="648">
        <f>IFERROR('3.1 Emission data'!L16/'3.2 Emission predictors'!L$12*POWER(10,6),"")</f>
        <v>69.647067669172941</v>
      </c>
      <c r="M58" s="648">
        <f>IFERROR('3.1 Emission data'!M16/'3.2 Emission predictors'!M$12*POWER(10,6),"")</f>
        <v>56.926168836173794</v>
      </c>
      <c r="N58" s="648">
        <f>IFERROR('3.1 Emission data'!N16/'3.2 Emission predictors'!N$12*POWER(10,6),"")</f>
        <v>42.013635555555553</v>
      </c>
      <c r="O58" s="648">
        <f>IFERROR('3.1 Emission data'!O16/'3.2 Emission predictors'!O$12*POWER(10,6),"")</f>
        <v>29.927601724137929</v>
      </c>
      <c r="P58" s="648">
        <f>IFERROR('3.1 Emission data'!P16/'3.2 Emission predictors'!P$12*POWER(10,6),"")</f>
        <v>47.663663461538462</v>
      </c>
      <c r="Q58" s="648">
        <f>IFERROR('3.1 Emission data'!Q16/'3.2 Emission predictors'!Q$12*POWER(10,6),"")</f>
        <v>360.57786206896554</v>
      </c>
      <c r="R58" s="648">
        <f>IFERROR('3.1 Emission data'!R16/'3.2 Emission predictors'!R$12*POWER(10,6),"")</f>
        <v>4.7431666666666663</v>
      </c>
      <c r="S58" s="648">
        <f>IFERROR('3.1 Emission data'!S16/'3.2 Emission predictors'!S$12*POWER(10,6),"")</f>
        <v>45.35071428571429</v>
      </c>
      <c r="T58" s="648">
        <f>IFERROR('3.1 Emission data'!T16/'3.2 Emission predictors'!T$12*POWER(10,6),"")</f>
        <v>6.7473761904761904</v>
      </c>
      <c r="U58" s="648">
        <f>IFERROR('3.1 Emission data'!U16/'3.2 Emission predictors'!U$12*POWER(10,6),"")</f>
        <v>13.689011867129672</v>
      </c>
      <c r="V58" s="648">
        <f>IFERROR('3.1 Emission data'!V16/'3.2 Emission predictors'!V$12*POWER(10,6),"")</f>
        <v>7.8376540000000006</v>
      </c>
      <c r="W58" s="648">
        <f>IFERROR('3.1 Emission data'!W16/'3.2 Emission predictors'!W$12*POWER(10,6),"")</f>
        <v>10.085384615384614</v>
      </c>
      <c r="X58" s="648">
        <f>IFERROR('3.1 Emission data'!X16/'3.2 Emission predictors'!X$12*POWER(10,6),"")</f>
        <v>94.762307692307687</v>
      </c>
      <c r="Y58" s="648">
        <f>IFERROR('3.1 Emission data'!Y16/'3.2 Emission predictors'!Y$12*POWER(10,6),"")</f>
        <v>5.5550679305162269</v>
      </c>
      <c r="Z58" s="649">
        <f>IFERROR('3.1 Emission data'!Z16/'3.2 Emission predictors'!Z$12*POWER(10,6),"")</f>
        <v>26.824591111111108</v>
      </c>
      <c r="AA58" s="650">
        <f>IFERROR('3.1 Emission data'!AA16/'3.2 Emission predictors'!AA$12*POWER(10,6),"")</f>
        <v>95.798624379059987</v>
      </c>
      <c r="AB58" s="648">
        <f>IFERROR('3.1 Emission data'!AB16/'3.2 Emission predictors'!AB$12*POWER(10,6),"")</f>
        <v>172.61399548532731</v>
      </c>
      <c r="AC58" s="648">
        <f>IFERROR('3.1 Emission data'!AC16/'3.2 Emission predictors'!AC$12*POWER(10,6),"")</f>
        <v>777.96374015748029</v>
      </c>
      <c r="AD58" s="648">
        <f>IFERROR('3.1 Emission data'!AD16/'3.2 Emission predictors'!AD$12*POWER(10,6),"")</f>
        <v>0</v>
      </c>
      <c r="AE58" s="648">
        <f>IFERROR('3.1 Emission data'!AE16/'3.2 Emission predictors'!AE$12*POWER(10,6),"")</f>
        <v>810.05110732538333</v>
      </c>
      <c r="AF58" s="648">
        <f>IFERROR('3.1 Emission data'!AF16/'3.2 Emission predictors'!AF$12*POWER(10,6),"")</f>
        <v>195.16179203539824</v>
      </c>
      <c r="AG58" s="648">
        <f>IFERROR('3.1 Emission data'!AG16/'3.2 Emission predictors'!AG$12*POWER(10,6),"")</f>
        <v>327.42807189542481</v>
      </c>
      <c r="AH58" s="648">
        <f>IFERROR('3.1 Emission data'!AH16/'3.2 Emission predictors'!AH$12*POWER(10,6),"")</f>
        <v>1.68</v>
      </c>
      <c r="AI58" s="648">
        <f>IFERROR('3.1 Emission data'!AI16/'3.2 Emission predictors'!AI$12*POWER(10,6),"")</f>
        <v>169.1606648199446</v>
      </c>
      <c r="AJ58" s="648">
        <f>IFERROR('3.1 Emission data'!AJ16/'3.2 Emission predictors'!AJ$12*POWER(10,6),"")</f>
        <v>314.69652482269504</v>
      </c>
      <c r="AK58" s="648">
        <f>IFERROR('3.1 Emission data'!AK16/'3.2 Emission predictors'!AK$12*POWER(10,6),"")</f>
        <v>0</v>
      </c>
      <c r="AL58" s="648">
        <f>IFERROR('3.1 Emission data'!AL16/'3.2 Emission predictors'!AL$12*POWER(10,6),"")</f>
        <v>0.87815372693369509</v>
      </c>
      <c r="AM58" s="648">
        <f>IFERROR('3.1 Emission data'!AM16/'3.2 Emission predictors'!AM$12*POWER(10,6),"")</f>
        <v>2.3370344827586207</v>
      </c>
      <c r="AN58" s="648">
        <f>IFERROR('3.1 Emission data'!AN16/'3.2 Emission predictors'!AN$12*POWER(10,6),"")</f>
        <v>1679.5639097744361</v>
      </c>
      <c r="AO58" s="648">
        <f>IFERROR('3.1 Emission data'!AO16/'3.2 Emission predictors'!AO$12*POWER(10,6),"")</f>
        <v>318.0128187919463</v>
      </c>
      <c r="AP58" s="648">
        <f>IFERROR('3.1 Emission data'!AP16/'3.2 Emission predictors'!AP$12*POWER(10,6),"")</f>
        <v>316.10239999999999</v>
      </c>
      <c r="AQ58" s="648">
        <f>IFERROR('3.1 Emission data'!AQ16/'3.2 Emission predictors'!AQ$12*POWER(10,6),"")</f>
        <v>1334.8962655601661</v>
      </c>
      <c r="AR58" s="648">
        <f>IFERROR('3.1 Emission data'!AR16/'3.2 Emission predictors'!AR$12*POWER(10,6),"")</f>
        <v>0</v>
      </c>
      <c r="AS58" s="648">
        <f>IFERROR('3.1 Emission data'!AS16/'3.2 Emission predictors'!AS$12*POWER(10,6),"")</f>
        <v>1485.8761061946902</v>
      </c>
      <c r="AT58" s="648">
        <f>IFERROR('3.1 Emission data'!AT16/'3.2 Emission predictors'!AT$12*POWER(10,6),"")</f>
        <v>1772.9846400000001</v>
      </c>
      <c r="AU58" s="648">
        <f>IFERROR('3.1 Emission data'!AU16/'3.2 Emission predictors'!AU$12*POWER(10,6),"")</f>
        <v>1190.5028915662649</v>
      </c>
      <c r="AV58" s="648">
        <f>IFERROR('3.1 Emission data'!AV16/'3.2 Emission predictors'!AV$12*POWER(10,6),"")</f>
        <v>201.33079847908746</v>
      </c>
      <c r="AW58" s="648">
        <f>IFERROR('3.1 Emission data'!AW16/'3.2 Emission predictors'!AW$12*POWER(10,6),"")</f>
        <v>10.582903225806451</v>
      </c>
      <c r="AX58" s="648">
        <f>IFERROR('3.1 Emission data'!AX16/'3.2 Emission predictors'!AX$12*POWER(10,6),"")</f>
        <v>0</v>
      </c>
      <c r="AY58" s="648">
        <f>IFERROR('3.1 Emission data'!AY16/'3.2 Emission predictors'!AY$12*POWER(10,6),"")</f>
        <v>0</v>
      </c>
      <c r="AZ58" s="648">
        <f>IFERROR('3.1 Emission data'!AZ16/'3.2 Emission predictors'!AZ$12*POWER(10,6),"")</f>
        <v>77.212978481012669</v>
      </c>
      <c r="BA58" s="648">
        <f>IFERROR('3.1 Emission data'!BA16/'3.2 Emission predictors'!BA$12*POWER(10,6),"")</f>
        <v>1697.9802531645571</v>
      </c>
      <c r="BB58" s="648">
        <f>IFERROR('3.1 Emission data'!BB16/'3.2 Emission predictors'!BB$12*POWER(10,6),"")</f>
        <v>10.848994696882988</v>
      </c>
      <c r="BC58" s="648">
        <f>IFERROR('3.1 Emission data'!BC16/'3.2 Emission predictors'!BC$12*POWER(10,6),"")</f>
        <v>293.79263862928349</v>
      </c>
      <c r="BD58" s="648">
        <f>IFERROR('3.1 Emission data'!BD16/'3.2 Emission predictors'!BD$12*POWER(10,6),"")</f>
        <v>2.759305369041253</v>
      </c>
      <c r="BE58" s="648">
        <f>IFERROR('3.1 Emission data'!BE16/'3.2 Emission predictors'!BE$12*POWER(10,6),"")</f>
        <v>4.7171715254237281</v>
      </c>
      <c r="BF58" s="648">
        <f>IFERROR('3.1 Emission data'!BF16/'3.2 Emission predictors'!BF$12*POWER(10,6),"")</f>
        <v>68.408194444444447</v>
      </c>
      <c r="BG58" s="648">
        <f>IFERROR('3.1 Emission data'!BG16/'3.2 Emission predictors'!BG$12*POWER(10,6),"")</f>
        <v>686.39727272727282</v>
      </c>
      <c r="BH58" s="648">
        <f>IFERROR('3.1 Emission data'!BH16/'3.2 Emission predictors'!BH$12*POWER(10,6),"")</f>
        <v>14.574368231046932</v>
      </c>
      <c r="BI58" s="273"/>
    </row>
    <row r="59" spans="1:61" s="3" customFormat="1">
      <c r="A59" s="372"/>
      <c r="C59" s="3" t="s">
        <v>13016</v>
      </c>
      <c r="D59" s="326" t="s">
        <v>12885</v>
      </c>
      <c r="E59" s="648">
        <f>IFERROR('3.1 Emission data'!E17/'3.2 Emission predictors'!E$12*POWER(10,6),"")</f>
        <v>146.65414551607444</v>
      </c>
      <c r="F59" s="648">
        <f>IFERROR('3.1 Emission data'!F17/'3.2 Emission predictors'!F$12*POWER(10,6),"")</f>
        <v>104.22968613138686</v>
      </c>
      <c r="G59" s="648">
        <f>IFERROR('3.1 Emission data'!G17/'3.2 Emission predictors'!G$12*POWER(10,6),"")</f>
        <v>4.1856289707750953</v>
      </c>
      <c r="H59" s="648">
        <f>IFERROR('3.1 Emission data'!H17/'3.2 Emission predictors'!H$12*POWER(10,6),"")</f>
        <v>0</v>
      </c>
      <c r="I59" s="648">
        <f>IFERROR('3.1 Emission data'!I17/'3.2 Emission predictors'!I$12*POWER(10,6),"")</f>
        <v>14.871168384879725</v>
      </c>
      <c r="J59" s="648">
        <f>IFERROR('3.1 Emission data'!J17/'3.2 Emission predictors'!J$12*POWER(10,6),"")</f>
        <v>22.323670588235295</v>
      </c>
      <c r="K59" s="648">
        <f>IFERROR('3.1 Emission data'!K17/'3.2 Emission predictors'!K$12*POWER(10,6),"")</f>
        <v>0</v>
      </c>
      <c r="L59" s="648">
        <f>IFERROR('3.1 Emission data'!L17/'3.2 Emission predictors'!L$12*POWER(10,6),"")</f>
        <v>11.654135338345863</v>
      </c>
      <c r="M59" s="648">
        <f>IFERROR('3.1 Emission data'!M17/'3.2 Emission predictors'!M$12*POWER(10,6),"")</f>
        <v>5.6590204571247336</v>
      </c>
      <c r="N59" s="648">
        <f>IFERROR('3.1 Emission data'!N17/'3.2 Emission predictors'!N$12*POWER(10,6),"")</f>
        <v>42.013635555555553</v>
      </c>
      <c r="O59" s="648">
        <f>IFERROR('3.1 Emission data'!O17/'3.2 Emission predictors'!O$12*POWER(10,6),"")</f>
        <v>29.571379310344827</v>
      </c>
      <c r="P59" s="648">
        <f>IFERROR('3.1 Emission data'!P17/'3.2 Emission predictors'!P$12*POWER(10,6),"")</f>
        <v>21.679560897435898</v>
      </c>
      <c r="Q59" s="648">
        <f>IFERROR('3.1 Emission data'!Q17/'3.2 Emission predictors'!Q$12*POWER(10,6),"")</f>
        <v>0</v>
      </c>
      <c r="R59" s="648">
        <f>IFERROR('3.1 Emission data'!R17/'3.2 Emission predictors'!R$12*POWER(10,6),"")</f>
        <v>0</v>
      </c>
      <c r="S59" s="648">
        <f>IFERROR('3.1 Emission data'!S17/'3.2 Emission predictors'!S$12*POWER(10,6),"")</f>
        <v>45.35071428571429</v>
      </c>
      <c r="T59" s="648">
        <f>IFERROR('3.1 Emission data'!T17/'3.2 Emission predictors'!T$12*POWER(10,6),"")</f>
        <v>0</v>
      </c>
      <c r="U59" s="648">
        <f>IFERROR('3.1 Emission data'!U17/'3.2 Emission predictors'!U$12*POWER(10,6),"")</f>
        <v>13.689011867129672</v>
      </c>
      <c r="V59" s="648">
        <f>IFERROR('3.1 Emission data'!V17/'3.2 Emission predictors'!V$12*POWER(10,6),"")</f>
        <v>7.8376540000000006</v>
      </c>
      <c r="W59" s="648">
        <f>IFERROR('3.1 Emission data'!W17/'3.2 Emission predictors'!W$12*POWER(10,6),"")</f>
        <v>0</v>
      </c>
      <c r="X59" s="648">
        <f>IFERROR('3.1 Emission data'!X17/'3.2 Emission predictors'!X$12*POWER(10,6),"")</f>
        <v>67.325000000000003</v>
      </c>
      <c r="Y59" s="648">
        <f>IFERROR('3.1 Emission data'!Y17/'3.2 Emission predictors'!Y$12*POWER(10,6),"")</f>
        <v>0</v>
      </c>
      <c r="Z59" s="649">
        <f>IFERROR('3.1 Emission data'!Z17/'3.2 Emission predictors'!Z$12*POWER(10,6),"")</f>
        <v>26.824591111111108</v>
      </c>
      <c r="AA59" s="650">
        <f>IFERROR('3.1 Emission data'!AA17/'3.2 Emission predictors'!AA$12*POWER(10,6),"")</f>
        <v>95.798624379059987</v>
      </c>
      <c r="AB59" s="648">
        <f>IFERROR('3.1 Emission data'!AB17/'3.2 Emission predictors'!AB$12*POWER(10,6),"")</f>
        <v>71.819413092550789</v>
      </c>
      <c r="AC59" s="648">
        <f>IFERROR('3.1 Emission data'!AC17/'3.2 Emission predictors'!AC$12*POWER(10,6),"")</f>
        <v>0</v>
      </c>
      <c r="AD59" s="648">
        <f>IFERROR('3.1 Emission data'!AD17/'3.2 Emission predictors'!AD$12*POWER(10,6),"")</f>
        <v>0</v>
      </c>
      <c r="AE59" s="648">
        <f>IFERROR('3.1 Emission data'!AE17/'3.2 Emission predictors'!AE$12*POWER(10,6),"")</f>
        <v>810.05110732538333</v>
      </c>
      <c r="AF59" s="648">
        <f>IFERROR('3.1 Emission data'!AF17/'3.2 Emission predictors'!AF$12*POWER(10,6),"")</f>
        <v>195.16179203539824</v>
      </c>
      <c r="AG59" s="648">
        <f>IFERROR('3.1 Emission data'!AG17/'3.2 Emission predictors'!AG$12*POWER(10,6),"")</f>
        <v>327.42807189542481</v>
      </c>
      <c r="AH59" s="648">
        <f>IFERROR('3.1 Emission data'!AH17/'3.2 Emission predictors'!AH$12*POWER(10,6),"")</f>
        <v>1.68</v>
      </c>
      <c r="AI59" s="648">
        <f>IFERROR('3.1 Emission data'!AI17/'3.2 Emission predictors'!AI$12*POWER(10,6),"")</f>
        <v>169.11911357340722</v>
      </c>
      <c r="AJ59" s="648">
        <f>IFERROR('3.1 Emission data'!AJ17/'3.2 Emission predictors'!AJ$12*POWER(10,6),"")</f>
        <v>0</v>
      </c>
      <c r="AK59" s="648">
        <f>IFERROR('3.1 Emission data'!AK17/'3.2 Emission predictors'!AK$12*POWER(10,6),"")</f>
        <v>0</v>
      </c>
      <c r="AL59" s="648">
        <f>IFERROR('3.1 Emission data'!AL17/'3.2 Emission predictors'!AL$12*POWER(10,6),"")</f>
        <v>0</v>
      </c>
      <c r="AM59" s="648">
        <f>IFERROR('3.1 Emission data'!AM17/'3.2 Emission predictors'!AM$12*POWER(10,6),"")</f>
        <v>0</v>
      </c>
      <c r="AN59" s="648">
        <f>IFERROR('3.1 Emission data'!AN17/'3.2 Emission predictors'!AN$12*POWER(10,6),"")</f>
        <v>1679.5639097744361</v>
      </c>
      <c r="AO59" s="648">
        <f>IFERROR('3.1 Emission data'!AO17/'3.2 Emission predictors'!AO$12*POWER(10,6),"")</f>
        <v>318.0128187919463</v>
      </c>
      <c r="AP59" s="648">
        <f>IFERROR('3.1 Emission data'!AP17/'3.2 Emission predictors'!AP$12*POWER(10,6),"")</f>
        <v>316.10239999999999</v>
      </c>
      <c r="AQ59" s="648">
        <f>IFERROR('3.1 Emission data'!AQ17/'3.2 Emission predictors'!AQ$12*POWER(10,6),"")</f>
        <v>1334.8962655601661</v>
      </c>
      <c r="AR59" s="648">
        <f>IFERROR('3.1 Emission data'!AR17/'3.2 Emission predictors'!AR$12*POWER(10,6),"")</f>
        <v>0</v>
      </c>
      <c r="AS59" s="648">
        <f>IFERROR('3.1 Emission data'!AS17/'3.2 Emission predictors'!AS$12*POWER(10,6),"")</f>
        <v>1485.8761061946902</v>
      </c>
      <c r="AT59" s="648">
        <f>IFERROR('3.1 Emission data'!AT17/'3.2 Emission predictors'!AT$12*POWER(10,6),"")</f>
        <v>1772.9846400000001</v>
      </c>
      <c r="AU59" s="648">
        <f>IFERROR('3.1 Emission data'!AU17/'3.2 Emission predictors'!AU$12*POWER(10,6),"")</f>
        <v>0.5960240963855421</v>
      </c>
      <c r="AV59" s="648">
        <f>IFERROR('3.1 Emission data'!AV17/'3.2 Emission predictors'!AV$12*POWER(10,6),"")</f>
        <v>201.33079847908746</v>
      </c>
      <c r="AW59" s="648">
        <f>IFERROR('3.1 Emission data'!AW17/'3.2 Emission predictors'!AW$12*POWER(10,6),"")</f>
        <v>0</v>
      </c>
      <c r="AX59" s="648">
        <f>IFERROR('3.1 Emission data'!AX17/'3.2 Emission predictors'!AX$12*POWER(10,6),"")</f>
        <v>0</v>
      </c>
      <c r="AY59" s="648">
        <f>IFERROR('3.1 Emission data'!AY17/'3.2 Emission predictors'!AY$12*POWER(10,6),"")</f>
        <v>0</v>
      </c>
      <c r="AZ59" s="648">
        <f>IFERROR('3.1 Emission data'!AZ17/'3.2 Emission predictors'!AZ$12*POWER(10,6),"")</f>
        <v>65.343951898734161</v>
      </c>
      <c r="BA59" s="648">
        <f>IFERROR('3.1 Emission data'!BA17/'3.2 Emission predictors'!BA$12*POWER(10,6),"")</f>
        <v>0</v>
      </c>
      <c r="BB59" s="648">
        <f>IFERROR('3.1 Emission data'!BB17/'3.2 Emission predictors'!BB$12*POWER(10,6),"")</f>
        <v>10.848994696882988</v>
      </c>
      <c r="BC59" s="648">
        <f>IFERROR('3.1 Emission data'!BC17/'3.2 Emission predictors'!BC$12*POWER(10,6),"")</f>
        <v>0</v>
      </c>
      <c r="BD59" s="648">
        <f>IFERROR('3.1 Emission data'!BD17/'3.2 Emission predictors'!BD$12*POWER(10,6),"")</f>
        <v>2.759305369041253</v>
      </c>
      <c r="BE59" s="648">
        <f>IFERROR('3.1 Emission data'!BE17/'3.2 Emission predictors'!BE$12*POWER(10,6),"")</f>
        <v>4.7171715254237281</v>
      </c>
      <c r="BF59" s="648">
        <f>IFERROR('3.1 Emission data'!BF17/'3.2 Emission predictors'!BF$12*POWER(10,6),"")</f>
        <v>7.2897222222222222</v>
      </c>
      <c r="BG59" s="648">
        <f>IFERROR('3.1 Emission data'!BG17/'3.2 Emission predictors'!BG$12*POWER(10,6),"")</f>
        <v>686.39727272727282</v>
      </c>
      <c r="BH59" s="648">
        <f>IFERROR('3.1 Emission data'!BH17/'3.2 Emission predictors'!BH$12*POWER(10,6),"")</f>
        <v>0</v>
      </c>
      <c r="BI59" s="273"/>
    </row>
    <row r="60" spans="1:61" s="3" customFormat="1" ht="14.5" customHeight="1">
      <c r="A60" s="372"/>
      <c r="B60" s="180"/>
      <c r="C60" s="879" t="s">
        <v>20</v>
      </c>
      <c r="D60" s="5" t="s">
        <v>4</v>
      </c>
      <c r="E60" s="663">
        <f>IFERROR('3.1 Emission data'!E18/'3.2 Emission predictors'!E$31*POWER(10,6),"")</f>
        <v>149.82405888357923</v>
      </c>
      <c r="F60" s="663">
        <f>IFERROR('3.1 Emission data'!F18/'3.2 Emission predictors'!F$31*POWER(10,6),"")</f>
        <v>73.60930393037772</v>
      </c>
      <c r="G60" s="664">
        <f>IFERROR('3.1 Emission data'!G18/'3.2 Emission predictors'!G$31*POWER(10,6),"")</f>
        <v>5.0127655397763258</v>
      </c>
      <c r="H60" s="663">
        <f>IFERROR('3.1 Emission data'!H18/'3.2 Emission predictors'!H$31*POWER(10,6),"")</f>
        <v>58.414512852840232</v>
      </c>
      <c r="I60" s="663">
        <f>IFERROR('3.1 Emission data'!I18/'3.2 Emission predictors'!I$31*POWER(10,6),"")</f>
        <v>32.677613891820045</v>
      </c>
      <c r="J60" s="664">
        <f>IFERROR('3.1 Emission data'!J18/'3.2 Emission predictors'!J$31*POWER(10,6),"")</f>
        <v>13.015479514401973</v>
      </c>
      <c r="K60" s="664">
        <f>IFERROR('3.1 Emission data'!K18/'3.2 Emission predictors'!K$31*POWER(10,6),"")</f>
        <v>2.7290379679187824</v>
      </c>
      <c r="L60" s="663">
        <f>IFERROR('3.1 Emission data'!L18/'3.2 Emission predictors'!L$31*POWER(10,6),"")</f>
        <v>32.713901511265597</v>
      </c>
      <c r="M60" s="663">
        <f>IFERROR('3.1 Emission data'!M18/'3.2 Emission predictors'!M$31*POWER(10,6),"")</f>
        <v>60.546968390098712</v>
      </c>
      <c r="N60" s="663">
        <f>IFERROR('3.1 Emission data'!N18/'3.2 Emission predictors'!N$31*POWER(10,6),"")</f>
        <v>30.320855813263623</v>
      </c>
      <c r="O60" s="663" t="str">
        <f>IFERROR('3.1 Emission data'!O18/'3.2 Emission predictors'!O$31*POWER(10,6),"")</f>
        <v/>
      </c>
      <c r="P60" s="664">
        <f>IFERROR('3.1 Emission data'!P18/'3.2 Emission predictors'!P$31*POWER(10,6),"")</f>
        <v>13.438521645242469</v>
      </c>
      <c r="Q60" s="663">
        <f>IFERROR('3.1 Emission data'!Q18/'3.2 Emission predictors'!Q$31*POWER(10,6),"")</f>
        <v>249.23185694437953</v>
      </c>
      <c r="R60" s="663">
        <f>IFERROR('3.1 Emission data'!R18/'3.2 Emission predictors'!R$31*POWER(10,6),"")</f>
        <v>0.80009656337833879</v>
      </c>
      <c r="S60" s="663">
        <f>IFERROR('3.1 Emission data'!S18/'3.2 Emission predictors'!S$31*POWER(10,6),"")</f>
        <v>9.667367687418924</v>
      </c>
      <c r="T60" s="663" t="str">
        <f>IFERROR('3.1 Emission data'!T18/'3.2 Emission predictors'!T$31*POWER(10,6),"")</f>
        <v/>
      </c>
      <c r="U60" s="663" t="str">
        <f>IFERROR('3.1 Emission data'!U18/'3.2 Emission predictors'!U$31*POWER(10,6),"")</f>
        <v/>
      </c>
      <c r="V60" s="663">
        <f>IFERROR('3.1 Emission data'!V18/'3.2 Emission predictors'!V$31*POWER(10,6),"")</f>
        <v>0.12632809404800155</v>
      </c>
      <c r="W60" s="663" t="str">
        <f>IFERROR('3.1 Emission data'!W18/'3.2 Emission predictors'!W$31*POWER(10,6),"")</f>
        <v/>
      </c>
      <c r="X60" s="663">
        <f>IFERROR('3.1 Emission data'!X18/'3.2 Emission predictors'!X$31*POWER(10,6),"")</f>
        <v>42.336975817586492</v>
      </c>
      <c r="Y60" s="663" t="str">
        <f>IFERROR('3.1 Emission data'!Y18/'3.2 Emission predictors'!Y$31*POWER(10,6),"")</f>
        <v/>
      </c>
      <c r="Z60" s="665">
        <f>IFERROR('3.1 Emission data'!Z18/'3.2 Emission predictors'!Z$31*POWER(10,6),"")</f>
        <v>22.452697535438631</v>
      </c>
      <c r="AA60" s="666">
        <f>IFERROR('3.1 Emission data'!AA18/'3.2 Emission predictors'!AA$31*POWER(10,6),"")</f>
        <v>97.436318782140816</v>
      </c>
      <c r="AB60" s="663">
        <f>IFERROR('3.1 Emission data'!AB18/'3.2 Emission predictors'!AB$31*POWER(10,6),"")</f>
        <v>48.216578257000535</v>
      </c>
      <c r="AC60" s="663">
        <f>IFERROR('3.1 Emission data'!AC18/'3.2 Emission predictors'!AC$31*POWER(10,6),"")</f>
        <v>32.497920826772152</v>
      </c>
      <c r="AD60" s="664" t="str">
        <f>IFERROR('3.1 Emission data'!AD18/'3.2 Emission predictors'!AD$31*POWER(10,6),"")</f>
        <v/>
      </c>
      <c r="AE60" s="663">
        <f>IFERROR('3.1 Emission data'!AE18/'3.2 Emission predictors'!AE$31*POWER(10,6),"")</f>
        <v>414.03512286659219</v>
      </c>
      <c r="AF60" s="664">
        <f>IFERROR('3.1 Emission data'!AF18/'3.2 Emission predictors'!AF$31*POWER(10,6),"")</f>
        <v>41.63852738314263</v>
      </c>
      <c r="AG60" s="663">
        <f>IFERROR('3.1 Emission data'!AG18/'3.2 Emission predictors'!AG$31*POWER(10,6),"")</f>
        <v>104.43827028567358</v>
      </c>
      <c r="AH60" s="663" t="str">
        <f>IFERROR('3.1 Emission data'!AH18/'3.2 Emission predictors'!AH$31*POWER(10,6),"")</f>
        <v/>
      </c>
      <c r="AI60" s="663">
        <f>IFERROR('3.1 Emission data'!AI18/'3.2 Emission predictors'!AI$31*POWER(10,6),"")</f>
        <v>54.742981878597071</v>
      </c>
      <c r="AJ60" s="663">
        <f>IFERROR('3.1 Emission data'!AJ18/'3.2 Emission predictors'!AJ$31*POWER(10,6),"")</f>
        <v>295.9960969230994</v>
      </c>
      <c r="AK60" s="663" t="str">
        <f>IFERROR('3.1 Emission data'!AK18/'3.2 Emission predictors'!AK$31*POWER(10,6),"")</f>
        <v/>
      </c>
      <c r="AL60" s="664" t="str">
        <f>IFERROR('3.1 Emission data'!AL18/'3.2 Emission predictors'!AL$31*POWER(10,6),"")</f>
        <v/>
      </c>
      <c r="AM60" s="663">
        <f>IFERROR('3.1 Emission data'!AM18/'3.2 Emission predictors'!AM$31*POWER(10,6),"")</f>
        <v>0.1260361383759229</v>
      </c>
      <c r="AN60" s="663">
        <f>IFERROR('3.1 Emission data'!AN18/'3.2 Emission predictors'!AN$31*POWER(10,6),"")</f>
        <v>202.99506984950679</v>
      </c>
      <c r="AO60" s="663">
        <f>IFERROR('3.1 Emission data'!AO18/'3.2 Emission predictors'!AO$31*POWER(10,6),"")</f>
        <v>266.51316083865134</v>
      </c>
      <c r="AP60" s="663">
        <f>IFERROR('3.1 Emission data'!AP18/'3.2 Emission predictors'!AP$31*POWER(10,6),"")</f>
        <v>36.924472935573469</v>
      </c>
      <c r="AQ60" s="663" t="str">
        <f>IFERROR('3.1 Emission data'!AQ18/'3.2 Emission predictors'!AQ$31*POWER(10,6),"")</f>
        <v/>
      </c>
      <c r="AR60" s="664" t="str">
        <f>IFERROR('3.1 Emission data'!AR18/'3.2 Emission predictors'!AR$31*POWER(10,6),"")</f>
        <v/>
      </c>
      <c r="AS60" s="663">
        <f>IFERROR('3.1 Emission data'!AS18/'3.2 Emission predictors'!AS$31*POWER(10,6),"")</f>
        <v>145.77259475218659</v>
      </c>
      <c r="AT60" s="663">
        <f>IFERROR('3.1 Emission data'!AT18/'3.2 Emission predictors'!AT$31*POWER(10,6),"")</f>
        <v>709.44385311114104</v>
      </c>
      <c r="AU60" s="663">
        <f>IFERROR('3.1 Emission data'!AU18/'3.2 Emission predictors'!AU$31*POWER(10,6),"")</f>
        <v>0.61697887383469907</v>
      </c>
      <c r="AV60" s="663">
        <f>IFERROR('3.1 Emission data'!AV18/'3.2 Emission predictors'!AV$31*POWER(10,6),"")</f>
        <v>17.505167347084974</v>
      </c>
      <c r="AW60" s="663">
        <f>IFERROR('3.1 Emission data'!AW18/'3.2 Emission predictors'!AW$31*POWER(10,6),"")</f>
        <v>3.6898691341568632</v>
      </c>
      <c r="AX60" s="663" t="str">
        <f>IFERROR('3.1 Emission data'!AX18/'3.2 Emission predictors'!AX$31*POWER(10,6),"")</f>
        <v/>
      </c>
      <c r="AY60" s="663" t="str">
        <f>IFERROR('3.1 Emission data'!AY18/'3.2 Emission predictors'!AY$31*POWER(10,6),"")</f>
        <v/>
      </c>
      <c r="AZ60" s="663">
        <f>IFERROR('3.1 Emission data'!AZ18/'3.2 Emission predictors'!AZ$31*POWER(10,6),"")</f>
        <v>1.7870112788473616</v>
      </c>
      <c r="BA60" s="663">
        <f>IFERROR('3.1 Emission data'!BA18/'3.2 Emission predictors'!BA$31*POWER(10,6),"")</f>
        <v>323.90378425555718</v>
      </c>
      <c r="BB60" s="663" t="str">
        <f>IFERROR('3.1 Emission data'!BB18/'3.2 Emission predictors'!BB$31*POWER(10,6),"")</f>
        <v/>
      </c>
      <c r="BC60" s="663">
        <f>IFERROR('3.1 Emission data'!BC18/'3.2 Emission predictors'!BC$31*POWER(10,6),"")</f>
        <v>268.85516809257172</v>
      </c>
      <c r="BD60" s="663" t="str">
        <f>IFERROR('3.1 Emission data'!BD18/'3.2 Emission predictors'!BD$31*POWER(10,6),"")</f>
        <v/>
      </c>
      <c r="BE60" s="663" t="str">
        <f>IFERROR('3.1 Emission data'!BE18/'3.2 Emission predictors'!BE$31*POWER(10,6),"")</f>
        <v/>
      </c>
      <c r="BF60" s="663">
        <f>IFERROR('3.1 Emission data'!BF18/'3.2 Emission predictors'!BF$31*POWER(10,6),"")</f>
        <v>13.106848567328001</v>
      </c>
      <c r="BG60" s="663">
        <f>IFERROR('3.1 Emission data'!BG18/'3.2 Emission predictors'!BG$31*POWER(10,6),"")</f>
        <v>74.335234570451703</v>
      </c>
      <c r="BH60" s="663" t="str">
        <f>IFERROR('3.1 Emission data'!BH18/'3.2 Emission predictors'!BH$31*POWER(10,6),"")</f>
        <v/>
      </c>
      <c r="BI60" s="174"/>
    </row>
    <row r="61" spans="1:61" s="3" customFormat="1">
      <c r="A61" s="372"/>
      <c r="B61" s="180"/>
      <c r="C61" s="879"/>
      <c r="D61" s="5" t="s">
        <v>5</v>
      </c>
      <c r="E61" s="663">
        <f>IFERROR('3.1 Emission data'!E19/'3.2 Emission predictors'!E$14*POWER(10,6),"")</f>
        <v>29.024206187960761</v>
      </c>
      <c r="F61" s="663">
        <f>IFERROR('3.1 Emission data'!F19/'3.2 Emission predictors'!F$14*POWER(10,6),"")</f>
        <v>96.494023904382473</v>
      </c>
      <c r="G61" s="667" t="str">
        <f>IFERROR('3.1 Emission data'!G19/'3.2 Emission predictors'!G$14*POWER(10,6),"")</f>
        <v/>
      </c>
      <c r="H61" s="663">
        <f>IFERROR('3.1 Emission data'!H19/'3.2 Emission predictors'!H$14*POWER(10,6),"")</f>
        <v>78.574308755760356</v>
      </c>
      <c r="I61" s="663">
        <f>IFERROR('3.1 Emission data'!I19/'3.2 Emission predictors'!I$14*POWER(10,6),"")</f>
        <v>276.56447187928671</v>
      </c>
      <c r="J61" s="663" t="str">
        <f>IFERROR('3.1 Emission data'!J19/'3.2 Emission predictors'!J$14*POWER(10,6),"")</f>
        <v/>
      </c>
      <c r="K61" s="663">
        <f>IFERROR('3.1 Emission data'!K19/'3.2 Emission predictors'!K$14*POWER(10,6),"")</f>
        <v>223.18797032259982</v>
      </c>
      <c r="L61" s="663">
        <f>IFERROR('3.1 Emission data'!L19/'3.2 Emission predictors'!L$14*POWER(10,6),"")</f>
        <v>243.99663865546219</v>
      </c>
      <c r="M61" s="663">
        <f>IFERROR('3.1 Emission data'!M19/'3.2 Emission predictors'!M$14*POWER(10,6),"")</f>
        <v>177.96645120902355</v>
      </c>
      <c r="N61" s="663">
        <f>IFERROR('3.1 Emission data'!N19/'3.2 Emission predictors'!N$14*POWER(10,6),"")</f>
        <v>71.190130624092888</v>
      </c>
      <c r="O61" s="663">
        <f>IFERROR('3.1 Emission data'!O19/'3.2 Emission predictors'!O$14*POWER(10,6),"")</f>
        <v>537.16045845272208</v>
      </c>
      <c r="P61" s="663" t="str">
        <f>IFERROR('3.1 Emission data'!P19/'3.2 Emission predictors'!P$14*POWER(10,6),"")</f>
        <v/>
      </c>
      <c r="Q61" s="663">
        <f>IFERROR('3.1 Emission data'!Q19/'3.2 Emission predictors'!Q$14*POWER(10,6),"")</f>
        <v>1398.9625999693055</v>
      </c>
      <c r="R61" s="663" t="str">
        <f>IFERROR('3.1 Emission data'!R19/'3.2 Emission predictors'!R$14*POWER(10,6),"")</f>
        <v/>
      </c>
      <c r="S61" s="663">
        <f>IFERROR('3.1 Emission data'!S19/'3.2 Emission predictors'!S$14*POWER(10,6),"")</f>
        <v>110.95341595665811</v>
      </c>
      <c r="T61" s="663" t="str">
        <f>IFERROR('3.1 Emission data'!T19/'3.2 Emission predictors'!T$14*POWER(10,6),"")</f>
        <v/>
      </c>
      <c r="U61" s="663" t="str">
        <f>IFERROR('3.1 Emission data'!U19/'3.2 Emission predictors'!U$14*POWER(10,6),"")</f>
        <v/>
      </c>
      <c r="V61" s="663">
        <f>IFERROR('3.1 Emission data'!V19/'3.2 Emission predictors'!V$14*POWER(10,6),"")</f>
        <v>0</v>
      </c>
      <c r="W61" s="663" t="str">
        <f>IFERROR('3.1 Emission data'!W19/'3.2 Emission predictors'!W$14*POWER(10,6),"")</f>
        <v/>
      </c>
      <c r="X61" s="663">
        <f>IFERROR('3.1 Emission data'!X19/'3.2 Emission predictors'!X$14*POWER(10,6),"")</f>
        <v>346.46268656716421</v>
      </c>
      <c r="Y61" s="663" t="str">
        <f>IFERROR('3.1 Emission data'!Y19/'3.2 Emission predictors'!Y$14*POWER(10,6),"")</f>
        <v/>
      </c>
      <c r="Z61" s="665">
        <f>IFERROR('3.1 Emission data'!Z19/'3.2 Emission predictors'!Z$14*POWER(10,6),"")</f>
        <v>54.272583710610448</v>
      </c>
      <c r="AA61" s="666" t="str">
        <f>IFERROR('3.1 Emission data'!AA19/'3.2 Emission predictors'!AA$14*POWER(10,6),"")</f>
        <v/>
      </c>
      <c r="AB61" s="663">
        <f>IFERROR('3.1 Emission data'!AB19/'3.2 Emission predictors'!AB$14*POWER(10,6),"")</f>
        <v>0.2247191011235955</v>
      </c>
      <c r="AC61" s="663">
        <f>IFERROR('3.1 Emission data'!AC19/'3.2 Emission predictors'!AC$14*POWER(10,6),"")</f>
        <v>50.025000000000006</v>
      </c>
      <c r="AD61" s="664" t="str">
        <f>IFERROR('3.1 Emission data'!AD19/'3.2 Emission predictors'!AD$14*POWER(10,6),"")</f>
        <v/>
      </c>
      <c r="AE61" s="663">
        <f>IFERROR('3.1 Emission data'!AE19/'3.2 Emission predictors'!AE$14*POWER(10,6),"")</f>
        <v>235.84905660377359</v>
      </c>
      <c r="AF61" s="664" t="str">
        <f>IFERROR('3.1 Emission data'!AF19/'3.2 Emission predictors'!AF$14*POWER(10,6),"")</f>
        <v/>
      </c>
      <c r="AG61" s="663">
        <f>IFERROR('3.1 Emission data'!AG19/'3.2 Emission predictors'!AG$14*POWER(10,6),"")</f>
        <v>36.979885057471265</v>
      </c>
      <c r="AH61" s="663" t="str">
        <f>IFERROR('3.1 Emission data'!AH19/'3.2 Emission predictors'!AH$14*POWER(10,6),"")</f>
        <v/>
      </c>
      <c r="AI61" s="663">
        <f>IFERROR('3.1 Emission data'!AI19/'3.2 Emission predictors'!AI$14*POWER(10,6),"")</f>
        <v>8.1294837741614092</v>
      </c>
      <c r="AJ61" s="663">
        <f>IFERROR('3.1 Emission data'!AJ19/'3.2 Emission predictors'!AJ$14*POWER(10,6),"")</f>
        <v>272.87618277329409</v>
      </c>
      <c r="AK61" s="663" t="str">
        <f>IFERROR('3.1 Emission data'!AK19/'3.2 Emission predictors'!AK$14*POWER(10,6),"")</f>
        <v/>
      </c>
      <c r="AL61" s="664" t="str">
        <f>IFERROR('3.1 Emission data'!AL19/'3.2 Emission predictors'!AL$14*POWER(10,6),"")</f>
        <v/>
      </c>
      <c r="AM61" s="663" t="str">
        <f>IFERROR('3.1 Emission data'!AM19/'3.2 Emission predictors'!AM$14*POWER(10,6),"")</f>
        <v/>
      </c>
      <c r="AN61" s="663">
        <f>IFERROR('3.1 Emission data'!AN19/'3.2 Emission predictors'!AN$14*POWER(10,6),"")</f>
        <v>502.62859164623575</v>
      </c>
      <c r="AO61" s="663">
        <f>IFERROR('3.1 Emission data'!AO19/'3.2 Emission predictors'!AO$14*POWER(10,6),"")</f>
        <v>197.15572110365403</v>
      </c>
      <c r="AP61" s="663">
        <f>IFERROR('3.1 Emission data'!AP19/'3.2 Emission predictors'!AP$14*POWER(10,6),"")</f>
        <v>181.88302425106991</v>
      </c>
      <c r="AQ61" s="663" t="str">
        <f>IFERROR('3.1 Emission data'!AQ19/'3.2 Emission predictors'!AQ$14*POWER(10,6),"")</f>
        <v/>
      </c>
      <c r="AR61" s="664" t="str">
        <f>IFERROR('3.1 Emission data'!AR19/'3.2 Emission predictors'!AR$14*POWER(10,6),"")</f>
        <v/>
      </c>
      <c r="AS61" s="663">
        <f>IFERROR('3.1 Emission data'!AS19/'3.2 Emission predictors'!AS$14*POWER(10,6),"")</f>
        <v>546.44808743169403</v>
      </c>
      <c r="AT61" s="663">
        <f>IFERROR('3.1 Emission data'!AT19/'3.2 Emission predictors'!AT$14*POWER(10,6),"")</f>
        <v>399.23743408544175</v>
      </c>
      <c r="AU61" s="663" t="str">
        <f>IFERROR('3.1 Emission data'!AU19/'3.2 Emission predictors'!AU$14*POWER(10,6),"")</f>
        <v/>
      </c>
      <c r="AV61" s="663">
        <f>IFERROR('3.1 Emission data'!AV19/'3.2 Emission predictors'!AV$14*POWER(10,6),"")</f>
        <v>342.62215823326704</v>
      </c>
      <c r="AW61" s="663" t="str">
        <f>IFERROR('3.1 Emission data'!AW19/'3.2 Emission predictors'!AW$14*POWER(10,6),"")</f>
        <v/>
      </c>
      <c r="AX61" s="663" t="str">
        <f>IFERROR('3.1 Emission data'!AX19/'3.2 Emission predictors'!AX$14*POWER(10,6),"")</f>
        <v/>
      </c>
      <c r="AY61" s="663" t="str">
        <f>IFERROR('3.1 Emission data'!AY19/'3.2 Emission predictors'!AY$14*POWER(10,6),"")</f>
        <v/>
      </c>
      <c r="AZ61" s="663" t="str">
        <f>IFERROR('3.1 Emission data'!AZ19/'3.2 Emission predictors'!AZ$14*POWER(10,6),"")</f>
        <v/>
      </c>
      <c r="BA61" s="663">
        <f>IFERROR('3.1 Emission data'!BA19/'3.2 Emission predictors'!BA$14*POWER(10,6),"")</f>
        <v>335.86035835171145</v>
      </c>
      <c r="BB61" s="663" t="str">
        <f>IFERROR('3.1 Emission data'!BB19/'3.2 Emission predictors'!BB$14*POWER(10,6),"")</f>
        <v/>
      </c>
      <c r="BC61" s="663">
        <f>IFERROR('3.1 Emission data'!BC19/'3.2 Emission predictors'!BC$14*POWER(10,6),"")</f>
        <v>0.95430606529282969</v>
      </c>
      <c r="BD61" s="663" t="str">
        <f>IFERROR('3.1 Emission data'!BD19/'3.2 Emission predictors'!BD$14*POWER(10,6),"")</f>
        <v/>
      </c>
      <c r="BE61" s="663" t="str">
        <f>IFERROR('3.1 Emission data'!BE19/'3.2 Emission predictors'!BE$14*POWER(10,6),"")</f>
        <v/>
      </c>
      <c r="BF61" s="663">
        <f>IFERROR('3.1 Emission data'!BF19/'3.2 Emission predictors'!BF$14*POWER(10,6),"")</f>
        <v>356.36578839945741</v>
      </c>
      <c r="BG61" s="663">
        <f>IFERROR('3.1 Emission data'!BG19/'3.2 Emission predictors'!BG$14*POWER(10,6),"")</f>
        <v>105.68059275750512</v>
      </c>
      <c r="BH61" s="663" t="str">
        <f>IFERROR('3.1 Emission data'!BH19/'3.2 Emission predictors'!BH$14*POWER(10,6),"")</f>
        <v/>
      </c>
      <c r="BI61" s="174"/>
    </row>
    <row r="62" spans="1:61" s="28" customFormat="1" ht="29">
      <c r="A62" s="381"/>
      <c r="B62" s="4"/>
      <c r="C62" s="879"/>
      <c r="D62" s="6" t="s">
        <v>12695</v>
      </c>
      <c r="E62" s="663">
        <f>IFERROR('3.1 Emission data'!E20/'3.2 Emission predictors'!E34,"")</f>
        <v>0.80880568810982112</v>
      </c>
      <c r="F62" s="664" t="str">
        <f>IFERROR('3.1 Emission data'!F20/'3.2 Emission predictors'!F34,"")</f>
        <v/>
      </c>
      <c r="G62" s="664">
        <f>IFERROR('3.1 Emission data'!G20/'3.2 Emission predictors'!G34,"")</f>
        <v>1.2401707638570814E-2</v>
      </c>
      <c r="H62" s="663">
        <f>IFERROR('3.1 Emission data'!H20/'3.2 Emission predictors'!H34,"")</f>
        <v>2.2919951434618013E-2</v>
      </c>
      <c r="I62" s="663">
        <f>IFERROR('3.1 Emission data'!I20/'3.2 Emission predictors'!I34,"")</f>
        <v>0.13959923363327181</v>
      </c>
      <c r="J62" s="663">
        <f>IFERROR('3.1 Emission data'!J20/'3.2 Emission predictors'!J34,"")</f>
        <v>0</v>
      </c>
      <c r="K62" s="663">
        <f>IFERROR('3.1 Emission data'!K20/'3.2 Emission predictors'!K34,"")</f>
        <v>0.30509833833519862</v>
      </c>
      <c r="L62" s="663">
        <f>IFERROR('3.1 Emission data'!L20/'3.2 Emission predictors'!L34,"")</f>
        <v>0.19749301109207323</v>
      </c>
      <c r="M62" s="663">
        <f>IFERROR('3.1 Emission data'!M20/'3.2 Emission predictors'!M34,"")</f>
        <v>7.1031418096006493E-2</v>
      </c>
      <c r="N62" s="663">
        <f>IFERROR('3.1 Emission data'!N20/'3.2 Emission predictors'!N34,"")</f>
        <v>0.79922796301009591</v>
      </c>
      <c r="O62" s="663">
        <f>IFERROR('3.1 Emission data'!O20/'3.2 Emission predictors'!O34,"")</f>
        <v>0.13920594334721859</v>
      </c>
      <c r="P62" s="663">
        <f>IFERROR('3.1 Emission data'!P20/'3.2 Emission predictors'!P34,"")</f>
        <v>7.5849211961214483E-2</v>
      </c>
      <c r="Q62" s="663">
        <f>IFERROR('3.1 Emission data'!Q20/'3.2 Emission predictors'!Q34,"")</f>
        <v>0.25405889441853197</v>
      </c>
      <c r="R62" s="663">
        <f>IFERROR('3.1 Emission data'!R20/'3.2 Emission predictors'!R34,"")</f>
        <v>0</v>
      </c>
      <c r="S62" s="663">
        <f>IFERROR('3.1 Emission data'!S20/'3.2 Emission predictors'!S34,"")</f>
        <v>0.52602361853526658</v>
      </c>
      <c r="T62" s="663" t="str">
        <f>IFERROR('3.1 Emission data'!T20/'3.2 Emission predictors'!T34,"")</f>
        <v/>
      </c>
      <c r="U62" s="663">
        <f>IFERROR('3.1 Emission data'!U20/'3.2 Emission predictors'!U34,"")</f>
        <v>2.7247616289980053E-2</v>
      </c>
      <c r="V62" s="663">
        <f>IFERROR('3.1 Emission data'!V20/'3.2 Emission predictors'!V34,"")</f>
        <v>0</v>
      </c>
      <c r="W62" s="663" t="str">
        <f>IFERROR('3.1 Emission data'!W20/'3.2 Emission predictors'!W34,"")</f>
        <v/>
      </c>
      <c r="X62" s="663">
        <f>IFERROR('3.1 Emission data'!X20/'3.2 Emission predictors'!X34,"")</f>
        <v>0.29969633263256251</v>
      </c>
      <c r="Y62" s="663" t="str">
        <f>IFERROR('3.1 Emission data'!Y20/'3.2 Emission predictors'!Y34,"")</f>
        <v/>
      </c>
      <c r="Z62" s="665">
        <f>IFERROR('3.1 Emission data'!Z20/'3.2 Emission predictors'!Z34,"")</f>
        <v>3.5683733473163788E-2</v>
      </c>
      <c r="AA62" s="666" t="str">
        <f>IFERROR('3.1 Emission data'!AA20/'3.2 Emission predictors'!AA34,"")</f>
        <v/>
      </c>
      <c r="AB62" s="663">
        <f>IFERROR('3.1 Emission data'!AB20/'3.2 Emission predictors'!AB34,"")</f>
        <v>2.6995120732655635E-2</v>
      </c>
      <c r="AC62" s="663">
        <f>IFERROR('3.1 Emission data'!AC20/'3.2 Emission predictors'!AC34,"")</f>
        <v>8.507926396163866E-2</v>
      </c>
      <c r="AD62" s="664" t="str">
        <f>IFERROR('3.1 Emission data'!AD20/'3.2 Emission predictors'!AD34,"")</f>
        <v/>
      </c>
      <c r="AE62" s="663">
        <f>IFERROR('3.1 Emission data'!AE20/'3.2 Emission predictors'!AE34,"")</f>
        <v>0.20705905738434716</v>
      </c>
      <c r="AF62" s="664">
        <f>IFERROR('3.1 Emission data'!AF20/'3.2 Emission predictors'!AF34,"")</f>
        <v>0.15303588680944449</v>
      </c>
      <c r="AG62" s="663">
        <f>IFERROR('3.1 Emission data'!AG20/'3.2 Emission predictors'!AG34,"")</f>
        <v>0.17829348264345868</v>
      </c>
      <c r="AH62" s="663" t="str">
        <f>IFERROR('3.1 Emission data'!AH20/'3.2 Emission predictors'!AH34,"")</f>
        <v/>
      </c>
      <c r="AI62" s="663">
        <f>IFERROR('3.1 Emission data'!AI20/'3.2 Emission predictors'!AI34,"")</f>
        <v>3.4179405826362849E-2</v>
      </c>
      <c r="AJ62" s="663">
        <f>IFERROR('3.1 Emission data'!AJ20/'3.2 Emission predictors'!AJ34,"")</f>
        <v>2.692727735230168E-2</v>
      </c>
      <c r="AK62" s="663" t="str">
        <f>IFERROR('3.1 Emission data'!AK20/'3.2 Emission predictors'!AK34,"")</f>
        <v/>
      </c>
      <c r="AL62" s="664" t="str">
        <f>IFERROR('3.1 Emission data'!AL20/'3.2 Emission predictors'!AL34,"")</f>
        <v/>
      </c>
      <c r="AM62" s="663">
        <f>IFERROR('3.1 Emission data'!AM20/'3.2 Emission predictors'!AM34,"")</f>
        <v>5.4812411380326053E-4</v>
      </c>
      <c r="AN62" s="663" t="str">
        <f>IFERROR('3.1 Emission data'!AN20/'3.2 Emission predictors'!AN34,"")</f>
        <v/>
      </c>
      <c r="AO62" s="663">
        <f>IFERROR('3.1 Emission data'!AO20/'3.2 Emission predictors'!AO34,"")</f>
        <v>7.7770445371431879E-2</v>
      </c>
      <c r="AP62" s="663">
        <f>IFERROR('3.1 Emission data'!AP20/'3.2 Emission predictors'!AP34,"")</f>
        <v>0.10423428075977316</v>
      </c>
      <c r="AQ62" s="663" t="str">
        <f>IFERROR('3.1 Emission data'!AQ20/'3.2 Emission predictors'!AQ34,"")</f>
        <v/>
      </c>
      <c r="AR62" s="664" t="str">
        <f>IFERROR('3.1 Emission data'!AR20/'3.2 Emission predictors'!AR34,"")</f>
        <v/>
      </c>
      <c r="AS62" s="663">
        <f>IFERROR('3.1 Emission data'!AS20/'3.2 Emission predictors'!AS34,"")</f>
        <v>0.11373983150940539</v>
      </c>
      <c r="AT62" s="663">
        <f>IFERROR('3.1 Emission data'!AT20/'3.2 Emission predictors'!AT34,"")</f>
        <v>0.22350166512609201</v>
      </c>
      <c r="AU62" s="663">
        <f>IFERROR('3.1 Emission data'!AU20/'3.2 Emission predictors'!AU34,"")</f>
        <v>0.40009417634012273</v>
      </c>
      <c r="AV62" s="663">
        <f>IFERROR('3.1 Emission data'!AV20/'3.2 Emission predictors'!AV34,"")</f>
        <v>0.14712413946258049</v>
      </c>
      <c r="AW62" s="663" t="str">
        <f>IFERROR('3.1 Emission data'!AW20/'3.2 Emission predictors'!AW34,"")</f>
        <v/>
      </c>
      <c r="AX62" s="663" t="str">
        <f>IFERROR('3.1 Emission data'!AX20/'3.2 Emission predictors'!AX34,"")</f>
        <v/>
      </c>
      <c r="AY62" s="663" t="str">
        <f>IFERROR('3.1 Emission data'!AY20/'3.2 Emission predictors'!AY34,"")</f>
        <v/>
      </c>
      <c r="AZ62" s="663">
        <f>IFERROR('3.1 Emission data'!AZ20/'3.2 Emission predictors'!AZ34,"")</f>
        <v>0.19290075013354729</v>
      </c>
      <c r="BA62" s="663">
        <f>IFERROR('3.1 Emission data'!BA20/'3.2 Emission predictors'!BA34,"")</f>
        <v>0.50239966762812549</v>
      </c>
      <c r="BB62" s="663">
        <f>IFERROR('3.1 Emission data'!BB20/'3.2 Emission predictors'!BB34,"")</f>
        <v>0.11606157162514977</v>
      </c>
      <c r="BC62" s="663" t="str">
        <f>IFERROR('3.1 Emission data'!BC20/'3.2 Emission predictors'!BC34,"")</f>
        <v/>
      </c>
      <c r="BD62" s="663" t="str">
        <f>IFERROR('3.1 Emission data'!BD20/'3.2 Emission predictors'!BD34,"")</f>
        <v/>
      </c>
      <c r="BE62" s="663">
        <f>IFERROR('3.1 Emission data'!BE20/'3.2 Emission predictors'!BE34,"")</f>
        <v>0</v>
      </c>
      <c r="BF62" s="663">
        <f>IFERROR('3.1 Emission data'!BF20/'3.2 Emission predictors'!BF34,"")</f>
        <v>1.9957141156395096E-2</v>
      </c>
      <c r="BG62" s="663" t="str">
        <f>IFERROR('3.1 Emission data'!BG20/'3.2 Emission predictors'!BG34,"")</f>
        <v/>
      </c>
      <c r="BH62" s="663" t="str">
        <f>IFERROR('3.1 Emission data'!BH20/'3.2 Emission predictors'!BH34,"")</f>
        <v/>
      </c>
      <c r="BI62" s="174"/>
    </row>
    <row r="63" spans="1:61" s="3" customFormat="1">
      <c r="A63" s="372"/>
      <c r="B63" s="180"/>
      <c r="C63" s="879"/>
      <c r="D63" s="5" t="s">
        <v>6</v>
      </c>
      <c r="E63" s="663">
        <f>IFERROR('3.1 Emission data'!E21/'3.2 Emission predictors'!E$31*POWER(10,6),"")</f>
        <v>1.3620368989416292</v>
      </c>
      <c r="F63" s="663">
        <f>IFERROR('3.1 Emission data'!F21/'3.2 Emission predictors'!F$31*POWER(10,6),"")</f>
        <v>2.3105062611071507</v>
      </c>
      <c r="G63" s="667" t="str">
        <f>IFERROR('3.1 Emission data'!G21/'3.2 Emission predictors'!G$31*POWER(10,6),"")</f>
        <v/>
      </c>
      <c r="H63" s="663">
        <f>IFERROR('3.1 Emission data'!H21/'3.2 Emission predictors'!H$31*POWER(10,6),"")</f>
        <v>0.40810124945447496</v>
      </c>
      <c r="I63" s="663">
        <f>IFERROR('3.1 Emission data'!I21/'3.2 Emission predictors'!I$31*POWER(10,6),"")</f>
        <v>0</v>
      </c>
      <c r="J63" s="663">
        <f>IFERROR('3.1 Emission data'!J21/'3.2 Emission predictors'!J$31*POWER(10,6),"")</f>
        <v>0</v>
      </c>
      <c r="K63" s="663">
        <f>IFERROR('3.1 Emission data'!K21/'3.2 Emission predictors'!K$31*POWER(10,6),"")</f>
        <v>0.22470326875406579</v>
      </c>
      <c r="L63" s="663">
        <f>IFERROR('3.1 Emission data'!L21/'3.2 Emission predictors'!L$31*POWER(10,6),"")</f>
        <v>0.32442022557343808</v>
      </c>
      <c r="M63" s="663">
        <f>IFERROR('3.1 Emission data'!M21/'3.2 Emission predictors'!M$31*POWER(10,6),"")</f>
        <v>0</v>
      </c>
      <c r="N63" s="663">
        <f>IFERROR('3.1 Emission data'!N21/'3.2 Emission predictors'!N$31*POWER(10,6),"")</f>
        <v>0.50547861393848381</v>
      </c>
      <c r="O63" s="663">
        <f>IFERROR('3.1 Emission data'!O21/'3.2 Emission predictors'!O$31*POWER(10,6),"")</f>
        <v>0</v>
      </c>
      <c r="P63" s="663" t="str">
        <f>IFERROR('3.1 Emission data'!P21/'3.2 Emission predictors'!P$31*POWER(10,6),"")</f>
        <v/>
      </c>
      <c r="Q63" s="663">
        <f>IFERROR('3.1 Emission data'!Q21/'3.2 Emission predictors'!Q$31*POWER(10,6),"")</f>
        <v>1.3935447406320483</v>
      </c>
      <c r="R63" s="663">
        <f>IFERROR('3.1 Emission data'!R21/'3.2 Emission predictors'!R$31*POWER(10,6),"")</f>
        <v>0</v>
      </c>
      <c r="S63" s="663">
        <f>IFERROR('3.1 Emission data'!S21/'3.2 Emission predictors'!S$31*POWER(10,6),"")</f>
        <v>0</v>
      </c>
      <c r="T63" s="663">
        <f>IFERROR('3.1 Emission data'!T21/'3.2 Emission predictors'!T$31*POWER(10,6),"")</f>
        <v>0</v>
      </c>
      <c r="U63" s="663">
        <f>IFERROR('3.1 Emission data'!U21/'3.2 Emission predictors'!U$31*POWER(10,6),"")</f>
        <v>0.20486426788863193</v>
      </c>
      <c r="V63" s="663">
        <f>IFERROR('3.1 Emission data'!V21/'3.2 Emission predictors'!V$31*POWER(10,6),"")</f>
        <v>0</v>
      </c>
      <c r="W63" s="663" t="str">
        <f>IFERROR('3.1 Emission data'!W21/'3.2 Emission predictors'!W$31*POWER(10,6),"")</f>
        <v/>
      </c>
      <c r="X63" s="663">
        <f>IFERROR('3.1 Emission data'!X21/'3.2 Emission predictors'!X$31*POWER(10,6),"")</f>
        <v>3.2133973827926252</v>
      </c>
      <c r="Y63" s="663" t="str">
        <f>IFERROR('3.1 Emission data'!Y21/'3.2 Emission predictors'!Y$31*POWER(10,6),"")</f>
        <v/>
      </c>
      <c r="Z63" s="665" t="str">
        <f>IFERROR('3.1 Emission data'!Z21/'3.2 Emission predictors'!Z$31*POWER(10,6),"")</f>
        <v/>
      </c>
      <c r="AA63" s="666">
        <f>IFERROR('3.1 Emission data'!AA21/'3.2 Emission predictors'!AA$31*POWER(10,6),"")</f>
        <v>2.1067312169111529</v>
      </c>
      <c r="AB63" s="663">
        <f>IFERROR('3.1 Emission data'!AB21/'3.2 Emission predictors'!AB$31*POWER(10,6),"")</f>
        <v>6.7137007699620999E-2</v>
      </c>
      <c r="AC63" s="663">
        <f>IFERROR('3.1 Emission data'!AC21/'3.2 Emission predictors'!AC$31*POWER(10,6),"")</f>
        <v>1.0300315640307955</v>
      </c>
      <c r="AD63" s="664" t="str">
        <f>IFERROR('3.1 Emission data'!AD21/'3.2 Emission predictors'!AD$31*POWER(10,6),"")</f>
        <v/>
      </c>
      <c r="AE63" s="663">
        <f>IFERROR('3.1 Emission data'!AE21/'3.2 Emission predictors'!AE$31*POWER(10,6),"")</f>
        <v>20.033957558060912</v>
      </c>
      <c r="AF63" s="664" t="str">
        <f>IFERROR('3.1 Emission data'!AF21/'3.2 Emission predictors'!AF$31*POWER(10,6),"")</f>
        <v/>
      </c>
      <c r="AG63" s="663">
        <f>IFERROR('3.1 Emission data'!AG21/'3.2 Emission predictors'!AG$31*POWER(10,6),"")</f>
        <v>14.62429937469407</v>
      </c>
      <c r="AH63" s="663" t="str">
        <f>IFERROR('3.1 Emission data'!AH21/'3.2 Emission predictors'!AH$31*POWER(10,6),"")</f>
        <v/>
      </c>
      <c r="AI63" s="663">
        <f>IFERROR('3.1 Emission data'!AI21/'3.2 Emission predictors'!AI$31*POWER(10,6),"")</f>
        <v>2.0528618204473901</v>
      </c>
      <c r="AJ63" s="663">
        <f>IFERROR('3.1 Emission data'!AJ21/'3.2 Emission predictors'!AJ$31*POWER(10,6),"")</f>
        <v>14.24698770866252</v>
      </c>
      <c r="AK63" s="663" t="str">
        <f>IFERROR('3.1 Emission data'!AK21/'3.2 Emission predictors'!AK$31*POWER(10,6),"")</f>
        <v/>
      </c>
      <c r="AL63" s="664" t="str">
        <f>IFERROR('3.1 Emission data'!AL21/'3.2 Emission predictors'!AL$31*POWER(10,6),"")</f>
        <v/>
      </c>
      <c r="AM63" s="663" t="str">
        <f>IFERROR('3.1 Emission data'!AM21/'3.2 Emission predictors'!AM$31*POWER(10,6),"")</f>
        <v/>
      </c>
      <c r="AN63" s="663">
        <f>IFERROR('3.1 Emission data'!AN21/'3.2 Emission predictors'!AN$31*POWER(10,6),"")</f>
        <v>14.763627052075218</v>
      </c>
      <c r="AO63" s="663">
        <f>IFERROR('3.1 Emission data'!AO21/'3.2 Emission predictors'!AO$31*POWER(10,6),"")</f>
        <v>3.3574348682995758</v>
      </c>
      <c r="AP63" s="663">
        <f>IFERROR('3.1 Emission data'!AP21/'3.2 Emission predictors'!AP$31*POWER(10,6),"")</f>
        <v>13.021276528255157</v>
      </c>
      <c r="AQ63" s="663" t="str">
        <f>IFERROR('3.1 Emission data'!AQ21/'3.2 Emission predictors'!AQ$31*POWER(10,6),"")</f>
        <v/>
      </c>
      <c r="AR63" s="664" t="str">
        <f>IFERROR('3.1 Emission data'!AR21/'3.2 Emission predictors'!AR$31*POWER(10,6),"")</f>
        <v/>
      </c>
      <c r="AS63" s="663">
        <f>IFERROR('3.1 Emission data'!AS21/'3.2 Emission predictors'!AS$31*POWER(10,6),"")</f>
        <v>10.932944606413994</v>
      </c>
      <c r="AT63" s="663">
        <f>IFERROR('3.1 Emission data'!AT21/'3.2 Emission predictors'!AT$31*POWER(10,6),"")</f>
        <v>24.728434014875749</v>
      </c>
      <c r="AU63" s="663">
        <f>IFERROR('3.1 Emission data'!AU21/'3.2 Emission predictors'!AU$31*POWER(10,6),"")</f>
        <v>8.393660786615853E-2</v>
      </c>
      <c r="AV63" s="663">
        <f>IFERROR('3.1 Emission data'!AV21/'3.2 Emission predictors'!AV$31*POWER(10,6),"")</f>
        <v>3.2193411213029837</v>
      </c>
      <c r="AW63" s="663" t="str">
        <f>IFERROR('3.1 Emission data'!AW21/'3.2 Emission predictors'!AW$31*POWER(10,6),"")</f>
        <v/>
      </c>
      <c r="AX63" s="663" t="str">
        <f>IFERROR('3.1 Emission data'!AX21/'3.2 Emission predictors'!AX$31*POWER(10,6),"")</f>
        <v/>
      </c>
      <c r="AY63" s="663" t="str">
        <f>IFERROR('3.1 Emission data'!AY21/'3.2 Emission predictors'!AY$31*POWER(10,6),"")</f>
        <v/>
      </c>
      <c r="AZ63" s="663">
        <f>IFERROR('3.1 Emission data'!AZ21/'3.2 Emission predictors'!AZ$31*POWER(10,6),"")</f>
        <v>1.0279819646994575</v>
      </c>
      <c r="BA63" s="663">
        <f>IFERROR('3.1 Emission data'!BA21/'3.2 Emission predictors'!BA$31*POWER(10,6),"")</f>
        <v>3.2939613932526588</v>
      </c>
      <c r="BB63" s="663" t="str">
        <f>IFERROR('3.1 Emission data'!BB21/'3.2 Emission predictors'!BB$31*POWER(10,6),"")</f>
        <v/>
      </c>
      <c r="BC63" s="663">
        <f>IFERROR('3.1 Emission data'!BC21/'3.2 Emission predictors'!BC$31*POWER(10,6),"")</f>
        <v>3.1131100290210803E-3</v>
      </c>
      <c r="BD63" s="663" t="str">
        <f>IFERROR('3.1 Emission data'!BD21/'3.2 Emission predictors'!BD$31*POWER(10,6),"")</f>
        <v/>
      </c>
      <c r="BE63" s="663">
        <f>IFERROR('3.1 Emission data'!BE21/'3.2 Emission predictors'!BE$31*POWER(10,6),"")</f>
        <v>0.10123690864204521</v>
      </c>
      <c r="BF63" s="663">
        <f>IFERROR('3.1 Emission data'!BF21/'3.2 Emission predictors'!BF$31*POWER(10,6),"")</f>
        <v>8.2782918640767456</v>
      </c>
      <c r="BG63" s="663">
        <f>IFERROR('3.1 Emission data'!BG21/'3.2 Emission predictors'!BG$31*POWER(10,6),"")</f>
        <v>27.004662210382154</v>
      </c>
      <c r="BH63" s="663">
        <f>IFERROR('3.1 Emission data'!BH21/'3.2 Emission predictors'!BH$31*POWER(10,6),"")</f>
        <v>6.0298355035197142</v>
      </c>
      <c r="BI63" s="174"/>
    </row>
    <row r="64" spans="1:61" s="3" customFormat="1">
      <c r="A64" s="372"/>
      <c r="B64" s="180"/>
      <c r="C64" s="879"/>
      <c r="D64" s="5" t="s">
        <v>7</v>
      </c>
      <c r="E64" s="663">
        <f>IFERROR('3.1 Emission data'!E22/'3.2 Emission predictors'!E$31*POWER(10,6),"")</f>
        <v>8.1722213936497763E-3</v>
      </c>
      <c r="F64" s="663" t="str">
        <f>IFERROR('3.1 Emission data'!F22/'3.2 Emission predictors'!F$31*POWER(10,6),"")</f>
        <v/>
      </c>
      <c r="G64" s="667" t="str">
        <f>IFERROR('3.1 Emission data'!G22/'3.2 Emission predictors'!G$31*POWER(10,6),"")</f>
        <v/>
      </c>
      <c r="H64" s="663">
        <f>IFERROR('3.1 Emission data'!H22/'3.2 Emission predictors'!H$31*POWER(10,6),"")</f>
        <v>3.2844650621494498E-2</v>
      </c>
      <c r="I64" s="663">
        <f>IFERROR('3.1 Emission data'!I22/'3.2 Emission predictors'!I$31*POWER(10,6),"")</f>
        <v>8.7385783453829399E-2</v>
      </c>
      <c r="J64" s="663" t="str">
        <f>IFERROR('3.1 Emission data'!J22/'3.2 Emission predictors'!J$31*POWER(10,6),"")</f>
        <v/>
      </c>
      <c r="K64" s="663">
        <f>IFERROR('3.1 Emission data'!K22/'3.2 Emission predictors'!K$31*POWER(10,6),"")</f>
        <v>0.21095277021836922</v>
      </c>
      <c r="L64" s="663">
        <f>IFERROR('3.1 Emission data'!L22/'3.2 Emission predictors'!L$31*POWER(10,6),"")</f>
        <v>2.4460255102759221E-2</v>
      </c>
      <c r="M64" s="663">
        <f>IFERROR('3.1 Emission data'!M22/'3.2 Emission predictors'!M$31*POWER(10,6),"")</f>
        <v>1.4690908366861443E-2</v>
      </c>
      <c r="N64" s="663">
        <f>IFERROR('3.1 Emission data'!N22/'3.2 Emission predictors'!N$31*POWER(10,6),"")</f>
        <v>4.5493075254463541E-2</v>
      </c>
      <c r="O64" s="663">
        <f>IFERROR('3.1 Emission data'!O22/'3.2 Emission predictors'!O$31*POWER(10,6),"")</f>
        <v>1.9512305044547165E-2</v>
      </c>
      <c r="P64" s="663">
        <f>IFERROR('3.1 Emission data'!P22/'3.2 Emission predictors'!P$31*POWER(10,6),"")</f>
        <v>2.9883909236210298E-2</v>
      </c>
      <c r="Q64" s="663">
        <f>IFERROR('3.1 Emission data'!Q22/'3.2 Emission predictors'!Q$31*POWER(10,6),"")</f>
        <v>0.26381390137809801</v>
      </c>
      <c r="R64" s="663" t="str">
        <f>IFERROR('3.1 Emission data'!R22/'3.2 Emission predictors'!R$31*POWER(10,6),"")</f>
        <v/>
      </c>
      <c r="S64" s="663">
        <f>IFERROR('3.1 Emission data'!S22/'3.2 Emission predictors'!S$31*POWER(10,6),"")</f>
        <v>0.11076622293779947</v>
      </c>
      <c r="T64" s="663" t="str">
        <f>IFERROR('3.1 Emission data'!T22/'3.2 Emission predictors'!T$31*POWER(10,6),"")</f>
        <v/>
      </c>
      <c r="U64" s="663">
        <f>IFERROR('3.1 Emission data'!U22/'3.2 Emission predictors'!U$31*POWER(10,6),"")</f>
        <v>0.18940665124972797</v>
      </c>
      <c r="V64" s="663">
        <f>IFERROR('3.1 Emission data'!V22/'3.2 Emission predictors'!V$31*POWER(10,6),"")</f>
        <v>4.4626358942732678E-3</v>
      </c>
      <c r="W64" s="663" t="str">
        <f>IFERROR('3.1 Emission data'!W22/'3.2 Emission predictors'!W$31*POWER(10,6),"")</f>
        <v/>
      </c>
      <c r="X64" s="663">
        <f>IFERROR('3.1 Emission data'!X22/'3.2 Emission predictors'!X$31*POWER(10,6),"")</f>
        <v>0.27675192770462803</v>
      </c>
      <c r="Y64" s="663" t="str">
        <f>IFERROR('3.1 Emission data'!Y22/'3.2 Emission predictors'!Y$31*POWER(10,6),"")</f>
        <v/>
      </c>
      <c r="Z64" s="665" t="str">
        <f>IFERROR('3.1 Emission data'!Z22/'3.2 Emission predictors'!Z$31*POWER(10,6),"")</f>
        <v/>
      </c>
      <c r="AA64" s="666" t="str">
        <f>IFERROR('3.1 Emission data'!AA22/'3.2 Emission predictors'!AA$31*POWER(10,6),"")</f>
        <v/>
      </c>
      <c r="AB64" s="663">
        <f>IFERROR('3.1 Emission data'!AB22/'3.2 Emission predictors'!AB$31*POWER(10,6),"")</f>
        <v>2.2582448044417971</v>
      </c>
      <c r="AC64" s="663">
        <f>IFERROR('3.1 Emission data'!AC22/'3.2 Emission predictors'!AC$31*POWER(10,6),"")</f>
        <v>3.084634663582032E-2</v>
      </c>
      <c r="AD64" s="664" t="str">
        <f>IFERROR('3.1 Emission data'!AD22/'3.2 Emission predictors'!AD$31*POWER(10,6),"")</f>
        <v/>
      </c>
      <c r="AE64" s="663" t="str">
        <f>IFERROR('3.1 Emission data'!AE22/'3.2 Emission predictors'!AE$31*POWER(10,6),"")</f>
        <v/>
      </c>
      <c r="AF64" s="664" t="str">
        <f>IFERROR('3.1 Emission data'!AF22/'3.2 Emission predictors'!AF$31*POWER(10,6),"")</f>
        <v/>
      </c>
      <c r="AG64" s="663">
        <f>IFERROR('3.1 Emission data'!AG22/'3.2 Emission predictors'!AG$31*POWER(10,6),"")</f>
        <v>5.9290308792201256E-2</v>
      </c>
      <c r="AH64" s="663" t="str">
        <f>IFERROR('3.1 Emission data'!AH22/'3.2 Emission predictors'!AH$31*POWER(10,6),"")</f>
        <v/>
      </c>
      <c r="AI64" s="663">
        <f>IFERROR('3.1 Emission data'!AI22/'3.2 Emission predictors'!AI$31*POWER(10,6),"")</f>
        <v>0.14578294087235089</v>
      </c>
      <c r="AJ64" s="663">
        <f>IFERROR('3.1 Emission data'!AJ22/'3.2 Emission predictors'!AJ$31*POWER(10,6),"")</f>
        <v>3.6691585057340923</v>
      </c>
      <c r="AK64" s="663" t="str">
        <f>IFERROR('3.1 Emission data'!AK22/'3.2 Emission predictors'!AK$31*POWER(10,6),"")</f>
        <v/>
      </c>
      <c r="AL64" s="664" t="str">
        <f>IFERROR('3.1 Emission data'!AL22/'3.2 Emission predictors'!AL$31*POWER(10,6),"")</f>
        <v/>
      </c>
      <c r="AM64" s="663" t="str">
        <f>IFERROR('3.1 Emission data'!AM22/'3.2 Emission predictors'!AM$31*POWER(10,6),"")</f>
        <v/>
      </c>
      <c r="AN64" s="663" t="str">
        <f>IFERROR('3.1 Emission data'!AN22/'3.2 Emission predictors'!AN$31*POWER(10,6),"")</f>
        <v/>
      </c>
      <c r="AO64" s="663">
        <f>IFERROR('3.1 Emission data'!AO22/'3.2 Emission predictors'!AO$31*POWER(10,6),"")</f>
        <v>1.2736862349028568</v>
      </c>
      <c r="AP64" s="663">
        <f>IFERROR('3.1 Emission data'!AP22/'3.2 Emission predictors'!AP$31*POWER(10,6),"")</f>
        <v>3.9495815062006161E-2</v>
      </c>
      <c r="AQ64" s="663" t="str">
        <f>IFERROR('3.1 Emission data'!AQ22/'3.2 Emission predictors'!AQ$31*POWER(10,6),"")</f>
        <v/>
      </c>
      <c r="AR64" s="664" t="str">
        <f>IFERROR('3.1 Emission data'!AR22/'3.2 Emission predictors'!AR$31*POWER(10,6),"")</f>
        <v/>
      </c>
      <c r="AS64" s="663">
        <f>IFERROR('3.1 Emission data'!AS22/'3.2 Emission predictors'!AS$31*POWER(10,6),"")</f>
        <v>0.69241982507288624</v>
      </c>
      <c r="AT64" s="663">
        <f>IFERROR('3.1 Emission data'!AT22/'3.2 Emission predictors'!AT$31*POWER(10,6),"")</f>
        <v>0.79907060902255367</v>
      </c>
      <c r="AU64" s="663">
        <f>IFERROR('3.1 Emission data'!AU22/'3.2 Emission predictors'!AU$31*POWER(10,6),"")</f>
        <v>1.8894697973572447</v>
      </c>
      <c r="AV64" s="663">
        <f>IFERROR('3.1 Emission data'!AV22/'3.2 Emission predictors'!AV$31*POWER(10,6),"")</f>
        <v>0.32193411213029832</v>
      </c>
      <c r="AW64" s="663" t="str">
        <f>IFERROR('3.1 Emission data'!AW22/'3.2 Emission predictors'!AW$31*POWER(10,6),"")</f>
        <v/>
      </c>
      <c r="AX64" s="663" t="str">
        <f>IFERROR('3.1 Emission data'!AX22/'3.2 Emission predictors'!AX$31*POWER(10,6),"")</f>
        <v/>
      </c>
      <c r="AY64" s="663" t="str">
        <f>IFERROR('3.1 Emission data'!AY22/'3.2 Emission predictors'!AY$31*POWER(10,6),"")</f>
        <v/>
      </c>
      <c r="AZ64" s="663">
        <f>IFERROR('3.1 Emission data'!AZ22/'3.2 Emission predictors'!AZ$31*POWER(10,6),"")</f>
        <v>4.0704978551827385E-2</v>
      </c>
      <c r="BA64" s="663">
        <f>IFERROR('3.1 Emission data'!BA22/'3.2 Emission predictors'!BA$31*POWER(10,6),"")</f>
        <v>0.95595328055640993</v>
      </c>
      <c r="BB64" s="663">
        <f>IFERROR('3.1 Emission data'!BB22/'3.2 Emission predictors'!BB$31*POWER(10,6),"")</f>
        <v>1.2212382807756041</v>
      </c>
      <c r="BC64" s="663">
        <f>IFERROR('3.1 Emission data'!BC22/'3.2 Emission predictors'!BC$31*POWER(10,6),"")</f>
        <v>1.8865382388897137E-2</v>
      </c>
      <c r="BD64" s="663" t="str">
        <f>IFERROR('3.1 Emission data'!BD22/'3.2 Emission predictors'!BD$31*POWER(10,6),"")</f>
        <v/>
      </c>
      <c r="BE64" s="663" t="str">
        <f>IFERROR('3.1 Emission data'!BE22/'3.2 Emission predictors'!BE$31*POWER(10,6),"")</f>
        <v/>
      </c>
      <c r="BF64" s="663">
        <f>IFERROR('3.1 Emission data'!BF22/'3.2 Emission predictors'!BF$31*POWER(10,6),"")</f>
        <v>0.79855564736921369</v>
      </c>
      <c r="BG64" s="663">
        <f>IFERROR('3.1 Emission data'!BG22/'3.2 Emission predictors'!BG$31*POWER(10,6),"")</f>
        <v>2.3673641582946402E-2</v>
      </c>
      <c r="BH64" s="663">
        <f>IFERROR('3.1 Emission data'!BH22/'3.2 Emission predictors'!BH$31*POWER(10,6),"")</f>
        <v>1.9148411569464201</v>
      </c>
      <c r="BI64" s="174"/>
    </row>
    <row r="65" spans="1:63" s="3" customFormat="1">
      <c r="A65" s="372"/>
      <c r="B65" s="180"/>
      <c r="C65" s="879"/>
      <c r="D65" s="5" t="s">
        <v>8</v>
      </c>
      <c r="E65" s="663">
        <f>IFERROR('3.1 Emission data'!E23/'3.2 Emission predictors'!E$31*POWER(10,6),"")</f>
        <v>5.1516321628669246</v>
      </c>
      <c r="F65" s="663">
        <f>IFERROR('3.1 Emission data'!F23/'3.2 Emission predictors'!F$31*POWER(10,6),"")</f>
        <v>3.0450040409538448</v>
      </c>
      <c r="G65" s="664">
        <f>IFERROR('3.1 Emission data'!G23/'3.2 Emission predictors'!G$31*POWER(10,6),"")</f>
        <v>6.9709624391444596</v>
      </c>
      <c r="H65" s="663">
        <f>IFERROR('3.1 Emission data'!H23/'3.2 Emission predictors'!H$31*POWER(10,6),"")</f>
        <v>8.3122396969843901</v>
      </c>
      <c r="I65" s="663">
        <f>IFERROR('3.1 Emission data'!I23/'3.2 Emission predictors'!I$31*POWER(10,6),"")</f>
        <v>14.518491039768074</v>
      </c>
      <c r="J65" s="663">
        <f>IFERROR('3.1 Emission data'!J23/'3.2 Emission predictors'!J$31*POWER(10,6),"")</f>
        <v>14.19419966397829</v>
      </c>
      <c r="K65" s="663">
        <f>IFERROR('3.1 Emission data'!K23/'3.2 Emission predictors'!K$31*POWER(10,6),"")</f>
        <v>9.3008372095451559</v>
      </c>
      <c r="L65" s="663">
        <f>IFERROR('3.1 Emission data'!L23/'3.2 Emission predictors'!L$31*POWER(10,6),"")</f>
        <v>10.379516145578748</v>
      </c>
      <c r="M65" s="663">
        <f>IFERROR('3.1 Emission data'!M23/'3.2 Emission predictors'!M$31*POWER(10,6),"")</f>
        <v>6.8220663575410478</v>
      </c>
      <c r="N65" s="663">
        <f>IFERROR('3.1 Emission data'!N23/'3.2 Emission predictors'!N$31*POWER(10,6),"")</f>
        <v>8.6146430094369357</v>
      </c>
      <c r="O65" s="663">
        <f>IFERROR('3.1 Emission data'!O23/'3.2 Emission predictors'!O$31*POWER(10,6),"")</f>
        <v>8.5482103673908565</v>
      </c>
      <c r="P65" s="663">
        <f>IFERROR('3.1 Emission data'!P23/'3.2 Emission predictors'!P$31*POWER(10,6),"")</f>
        <v>23.593281642011835</v>
      </c>
      <c r="Q65" s="663">
        <f>IFERROR('3.1 Emission data'!Q23/'3.2 Emission predictors'!Q$31*POWER(10,6),"")</f>
        <v>2.8093333584162643</v>
      </c>
      <c r="R65" s="663">
        <f>IFERROR('3.1 Emission data'!R23/'3.2 Emission predictors'!R$31*POWER(10,6),"")</f>
        <v>1.8662022427994183</v>
      </c>
      <c r="S65" s="663">
        <f>IFERROR('3.1 Emission data'!S23/'3.2 Emission predictors'!S$31*POWER(10,6),"")</f>
        <v>17.171533710932366</v>
      </c>
      <c r="T65" s="663">
        <f>IFERROR('3.1 Emission data'!T23/'3.2 Emission predictors'!T$31*POWER(10,6),"")</f>
        <v>5.6891672733237524</v>
      </c>
      <c r="U65" s="663">
        <f>IFERROR('3.1 Emission data'!U23/'3.2 Emission predictors'!U$31*POWER(10,6),"")</f>
        <v>7.2501697912799328</v>
      </c>
      <c r="V65" s="663">
        <f>IFERROR('3.1 Emission data'!V23/'3.2 Emission predictors'!V$31*POWER(10,6),"")</f>
        <v>4.9969604749552019</v>
      </c>
      <c r="W65" s="663">
        <f>IFERROR('3.1 Emission data'!W23/'3.2 Emission predictors'!W$31*POWER(10,6),"")</f>
        <v>10.144060396734426</v>
      </c>
      <c r="X65" s="663">
        <f>IFERROR('3.1 Emission data'!X23/'3.2 Emission predictors'!X$31*POWER(10,6),"")</f>
        <v>37.60306126474417</v>
      </c>
      <c r="Y65" s="663">
        <f>IFERROR('3.1 Emission data'!Y23/'3.2 Emission predictors'!Y$31*POWER(10,6),"")</f>
        <v>5.2480225319922216</v>
      </c>
      <c r="Z65" s="665">
        <f>IFERROR('3.1 Emission data'!Z23/'3.2 Emission predictors'!Z$31*POWER(10,6),"")</f>
        <v>2.2439449795221269</v>
      </c>
      <c r="AA65" s="666">
        <f>IFERROR('3.1 Emission data'!AA23/'3.2 Emission predictors'!AA$31*POWER(10,6),"")</f>
        <v>1.7765010986603296</v>
      </c>
      <c r="AB65" s="663">
        <f>IFERROR('3.1 Emission data'!AB23/'3.2 Emission predictors'!AB$31*POWER(10,6),"")</f>
        <v>0.6713700769962101</v>
      </c>
      <c r="AC65" s="663">
        <f>IFERROR('3.1 Emission data'!AC23/'3.2 Emission predictors'!AC$31*POWER(10,6),"")</f>
        <v>6.1214237165063139</v>
      </c>
      <c r="AD65" s="664" t="str">
        <f>IFERROR('3.1 Emission data'!AD23/'3.2 Emission predictors'!AD$31*POWER(10,6),"")</f>
        <v/>
      </c>
      <c r="AE65" s="663">
        <f>IFERROR('3.1 Emission data'!AE23/'3.2 Emission predictors'!AE$31*POWER(10,6),"")</f>
        <v>1.5581966989602931</v>
      </c>
      <c r="AF65" s="664">
        <f>IFERROR('3.1 Emission data'!AF23/'3.2 Emission predictors'!AF$31*POWER(10,6),"")</f>
        <v>1.8731738830404205</v>
      </c>
      <c r="AG65" s="663">
        <f>IFERROR('3.1 Emission data'!AG23/'3.2 Emission predictors'!AG$31*POWER(10,6),"")</f>
        <v>3.1507973167688164</v>
      </c>
      <c r="AH65" s="663">
        <f>IFERROR('3.1 Emission data'!AH23/'3.2 Emission predictors'!AH$31*POWER(10,6),"")</f>
        <v>2.0962006363466217</v>
      </c>
      <c r="AI65" s="663">
        <f>IFERROR('3.1 Emission data'!AI23/'3.2 Emission predictors'!AI$31*POWER(10,6),"")</f>
        <v>2.7669007145160478</v>
      </c>
      <c r="AJ65" s="663">
        <f>IFERROR('3.1 Emission data'!AJ23/'3.2 Emission predictors'!AJ$31*POWER(10,6),"")</f>
        <v>0.88311321507083052</v>
      </c>
      <c r="AK65" s="663" t="str">
        <f>IFERROR('3.1 Emission data'!AK23/'3.2 Emission predictors'!AK$31*POWER(10,6),"")</f>
        <v/>
      </c>
      <c r="AL65" s="663">
        <f>IFERROR('3.1 Emission data'!AL23/'3.2 Emission predictors'!AL$31*POWER(10,6),"")</f>
        <v>1.1340664826050693</v>
      </c>
      <c r="AM65" s="663">
        <f>IFERROR('3.1 Emission data'!AM23/'3.2 Emission predictors'!AM$31*POWER(10,6),"")</f>
        <v>2.1511436862264008</v>
      </c>
      <c r="AN65" s="663">
        <f>IFERROR('3.1 Emission data'!AN23/'3.2 Emission predictors'!AN$31*POWER(10,6),"")</f>
        <v>3.1309799759149892</v>
      </c>
      <c r="AO65" s="663">
        <f>IFERROR('3.1 Emission data'!AO23/'3.2 Emission predictors'!AO$31*POWER(10,6),"")</f>
        <v>0.73052554355646271</v>
      </c>
      <c r="AP65" s="663">
        <f>IFERROR('3.1 Emission data'!AP23/'3.2 Emission predictors'!AP$31*POWER(10,6),"")</f>
        <v>1.1005344301131925</v>
      </c>
      <c r="AQ65" s="663">
        <f>IFERROR('3.1 Emission data'!AQ23/'3.2 Emission predictors'!AQ$31*POWER(10,6),"")</f>
        <v>4.7210272223294973</v>
      </c>
      <c r="AR65" s="664" t="str">
        <f>IFERROR('3.1 Emission data'!AR23/'3.2 Emission predictors'!AR$31*POWER(10,6),"")</f>
        <v/>
      </c>
      <c r="AS65" s="663">
        <f>IFERROR('3.1 Emission data'!AS23/'3.2 Emission predictors'!AS$31*POWER(10,6),"")</f>
        <v>2.06511175898931</v>
      </c>
      <c r="AT65" s="663">
        <f>IFERROR('3.1 Emission data'!AT23/'3.2 Emission predictors'!AT$31*POWER(10,6),"")</f>
        <v>4.6538670360283563</v>
      </c>
      <c r="AU65" s="663">
        <f>IFERROR('3.1 Emission data'!AU23/'3.2 Emission predictors'!AU$31*POWER(10,6),"")</f>
        <v>0.65491463610872802</v>
      </c>
      <c r="AV65" s="663">
        <f>IFERROR('3.1 Emission data'!AV23/'3.2 Emission predictors'!AV$31*POWER(10,6),"")</f>
        <v>2.0523299648306517</v>
      </c>
      <c r="AW65" s="663">
        <f>IFERROR('3.1 Emission data'!AW23/'3.2 Emission predictors'!AW$31*POWER(10,6),"")</f>
        <v>9.8697541292745807</v>
      </c>
      <c r="AX65" s="663" t="str">
        <f>IFERROR('3.1 Emission data'!AX23/'3.2 Emission predictors'!AX$31*POWER(10,6),"")</f>
        <v/>
      </c>
      <c r="AY65" s="663" t="str">
        <f>IFERROR('3.1 Emission data'!AY23/'3.2 Emission predictors'!AY$31*POWER(10,6),"")</f>
        <v/>
      </c>
      <c r="AZ65" s="663">
        <f>IFERROR('3.1 Emission data'!AZ23/'3.2 Emission predictors'!AZ$31*POWER(10,6),"")</f>
        <v>0.6802691510254647</v>
      </c>
      <c r="BA65" s="663">
        <f>IFERROR('3.1 Emission data'!BA23/'3.2 Emission predictors'!BA$31*POWER(10,6),"")</f>
        <v>1.6767964197581691</v>
      </c>
      <c r="BB65" s="663">
        <f>IFERROR('3.1 Emission data'!BB23/'3.2 Emission predictors'!BB$31*POWER(10,6),"")</f>
        <v>1.2894885545294597</v>
      </c>
      <c r="BC65" s="663">
        <f>IFERROR('3.1 Emission data'!BC23/'3.2 Emission predictors'!BC$31*POWER(10,6),"")</f>
        <v>4.8232279684378314E-2</v>
      </c>
      <c r="BD65" s="663">
        <f>IFERROR('3.1 Emission data'!BD23/'3.2 Emission predictors'!BD$31*POWER(10,6),"")</f>
        <v>3.4407789329122083</v>
      </c>
      <c r="BE65" s="663">
        <f>IFERROR('3.1 Emission data'!BE23/'3.2 Emission predictors'!BE$31*POWER(10,6),"")</f>
        <v>0.1931996191832239</v>
      </c>
      <c r="BF65" s="663">
        <f>IFERROR('3.1 Emission data'!BF23/'3.2 Emission predictors'!BF$31*POWER(10,6),"")</f>
        <v>3.0894939799858103</v>
      </c>
      <c r="BG65" s="663">
        <f>IFERROR('3.1 Emission data'!BG23/'3.2 Emission predictors'!BG$31*POWER(10,6),"")</f>
        <v>0.18312258047985008</v>
      </c>
      <c r="BH65" s="663">
        <f>IFERROR('3.1 Emission data'!BH23/'3.2 Emission predictors'!BH$31*POWER(10,6),"")</f>
        <v>5.2040704672283624</v>
      </c>
      <c r="BI65" s="174"/>
      <c r="BJ65" s="201"/>
      <c r="BK65" s="201"/>
    </row>
    <row r="66" spans="1:63" s="185" customFormat="1">
      <c r="A66" s="382"/>
      <c r="B66" s="183"/>
      <c r="C66" s="879"/>
      <c r="D66" s="184" t="s">
        <v>9</v>
      </c>
      <c r="E66" s="663">
        <f>IFERROR('3.1 Emission data'!E24/'3.2 Emission predictors'!E$10,"")</f>
        <v>2.5190839694656488</v>
      </c>
      <c r="F66" s="663">
        <f>IFERROR('3.1 Emission data'!F24/'3.2 Emission predictors'!F$10,"")</f>
        <v>1.6821352711011739</v>
      </c>
      <c r="G66" s="664">
        <f>IFERROR('3.1 Emission data'!G24/'3.2 Emission predictors'!G$10,"")</f>
        <v>0.35025670279520821</v>
      </c>
      <c r="H66" s="663">
        <f>IFERROR('3.1 Emission data'!H24/'3.2 Emission predictors'!H$10,"")</f>
        <v>5.0834779703851096E-4</v>
      </c>
      <c r="I66" s="663">
        <f>IFERROR('3.1 Emission data'!I24/'3.2 Emission predictors'!I$10,"")</f>
        <v>0.49348173019129932</v>
      </c>
      <c r="J66" s="663" t="str">
        <f>IFERROR('3.1 Emission data'!J24/'3.2 Emission predictors'!J$10,"")</f>
        <v/>
      </c>
      <c r="K66" s="663">
        <f>IFERROR('3.1 Emission data'!K24/'3.2 Emission predictors'!K$10,"")</f>
        <v>0.65999505049671803</v>
      </c>
      <c r="L66" s="663">
        <f>IFERROR('3.1 Emission data'!L24/'3.2 Emission predictors'!L$10,"")</f>
        <v>0.74285714285714288</v>
      </c>
      <c r="M66" s="663">
        <f>IFERROR('3.1 Emission data'!M24/'3.2 Emission predictors'!M$10,"")</f>
        <v>0.49646485929671769</v>
      </c>
      <c r="N66" s="663">
        <f>IFERROR('3.1 Emission data'!N24/'3.2 Emission predictors'!N$10,"")</f>
        <v>1.7625206611570248</v>
      </c>
      <c r="O66" s="663">
        <f>IFERROR('3.1 Emission data'!O24/'3.2 Emission predictors'!O$10,"")</f>
        <v>0.32064526515046382</v>
      </c>
      <c r="P66" s="663">
        <f>IFERROR('3.1 Emission data'!P24/'3.2 Emission predictors'!P$10,"")</f>
        <v>1.1000021981815142</v>
      </c>
      <c r="Q66" s="663">
        <f>IFERROR('3.1 Emission data'!Q24/'3.2 Emission predictors'!Q$10,"")</f>
        <v>1.1055367952888853</v>
      </c>
      <c r="R66" s="663">
        <f>IFERROR('3.1 Emission data'!R24/'3.2 Emission predictors'!R$10,"")</f>
        <v>1.7901123595505617</v>
      </c>
      <c r="S66" s="663">
        <f>IFERROR('3.1 Emission data'!S24/'3.2 Emission predictors'!S$10,"")</f>
        <v>0.46177628700597928</v>
      </c>
      <c r="T66" s="663">
        <f>IFERROR('3.1 Emission data'!T24/'3.2 Emission predictors'!T$10,"")</f>
        <v>0.17684013291028555</v>
      </c>
      <c r="U66" s="663">
        <f>IFERROR('3.1 Emission data'!U24/'3.2 Emission predictors'!U$10,"")</f>
        <v>1.5078142695356738</v>
      </c>
      <c r="V66" s="663">
        <f>IFERROR('3.1 Emission data'!V24/'3.2 Emission predictors'!V$10,"")</f>
        <v>0.21778996325218192</v>
      </c>
      <c r="W66" s="663" t="str">
        <f>IFERROR('3.1 Emission data'!W24/'3.2 Emission predictors'!W$10,"")</f>
        <v/>
      </c>
      <c r="X66" s="663">
        <f>IFERROR('3.1 Emission data'!X24/'3.2 Emission predictors'!X$10,"")</f>
        <v>1.3635416666666667</v>
      </c>
      <c r="Y66" s="663" t="str">
        <f>IFERROR('3.1 Emission data'!Y24/'3.2 Emission predictors'!Y$10,"")</f>
        <v/>
      </c>
      <c r="Z66" s="665">
        <f>IFERROR('3.1 Emission data'!Z24/'3.2 Emission predictors'!Z$10,"")</f>
        <v>0.2247845444426777</v>
      </c>
      <c r="AA66" s="666">
        <f>IFERROR('3.1 Emission data'!AA24/'3.2 Emission predictors'!AA$10,"")</f>
        <v>1.3878787878787879</v>
      </c>
      <c r="AB66" s="663">
        <f>IFERROR('3.1 Emission data'!AB24/'3.2 Emission predictors'!AB$10,"")</f>
        <v>2.809805251429125E-2</v>
      </c>
      <c r="AC66" s="663">
        <f>IFERROR('3.1 Emission data'!AC24/'3.2 Emission predictors'!AC$10,"")</f>
        <v>1.0969541778975742</v>
      </c>
      <c r="AD66" s="664" t="str">
        <f>IFERROR('3.1 Emission data'!AD24/'3.2 Emission predictors'!AD$10,"")</f>
        <v/>
      </c>
      <c r="AE66" s="663">
        <f>IFERROR('3.1 Emission data'!AE24/'3.2 Emission predictors'!AE$10,"")</f>
        <v>3.6363636363636362</v>
      </c>
      <c r="AF66" s="664" t="str">
        <f>IFERROR('3.1 Emission data'!AF24/'3.2 Emission predictors'!AF$10,"")</f>
        <v/>
      </c>
      <c r="AG66" s="663">
        <f>IFERROR('3.1 Emission data'!AG24/'3.2 Emission predictors'!AG$10,"")</f>
        <v>4.1322666666666663</v>
      </c>
      <c r="AH66" s="663" t="str">
        <f>IFERROR('3.1 Emission data'!AH24/'3.2 Emission predictors'!AH$10,"")</f>
        <v/>
      </c>
      <c r="AI66" s="663">
        <f>IFERROR('3.1 Emission data'!AI24/'3.2 Emission predictors'!AI$10,"")</f>
        <v>0.51461351011820977</v>
      </c>
      <c r="AJ66" s="663">
        <f>IFERROR('3.1 Emission data'!AJ24/'3.2 Emission predictors'!AJ$10,"")</f>
        <v>0.44771886400845678</v>
      </c>
      <c r="AK66" s="663" t="str">
        <f>IFERROR('3.1 Emission data'!AK24/'3.2 Emission predictors'!AK$10,"")</f>
        <v/>
      </c>
      <c r="AL66" s="664" t="str">
        <f>IFERROR('3.1 Emission data'!AL24/'3.2 Emission predictors'!AL$10,"")</f>
        <v/>
      </c>
      <c r="AM66" s="663">
        <f>IFERROR('3.1 Emission data'!AM24/'3.2 Emission predictors'!AM$10,"")</f>
        <v>9.6662999633296658E-3</v>
      </c>
      <c r="AN66" s="663">
        <f>IFERROR('3.1 Emission data'!AN24/'3.2 Emission predictors'!AN$10,"")</f>
        <v>1.1699257927136548</v>
      </c>
      <c r="AO66" s="663">
        <f>IFERROR('3.1 Emission data'!AO24/'3.2 Emission predictors'!AO$10,"")</f>
        <v>0.35996513276869235</v>
      </c>
      <c r="AP66" s="663">
        <f>IFERROR('3.1 Emission data'!AP24/'3.2 Emission predictors'!AP$10,"")</f>
        <v>0.41391164038795447</v>
      </c>
      <c r="AQ66" s="663">
        <f>IFERROR('3.1 Emission data'!AQ24/'3.2 Emission predictors'!AQ$10,"")</f>
        <v>0.62344776836360294</v>
      </c>
      <c r="AR66" s="664" t="str">
        <f>IFERROR('3.1 Emission data'!AR24/'3.2 Emission predictors'!AR$10,"")</f>
        <v/>
      </c>
      <c r="AS66" s="663">
        <f>IFERROR('3.1 Emission data'!AS24/'3.2 Emission predictors'!AS$10,"")</f>
        <v>0.58139534883720934</v>
      </c>
      <c r="AT66" s="663">
        <f>IFERROR('3.1 Emission data'!AT24/'3.2 Emission predictors'!AT$10,"")</f>
        <v>8.0587129345969205E-2</v>
      </c>
      <c r="AU66" s="663" t="str">
        <f>IFERROR('3.1 Emission data'!AU24/'3.2 Emission predictors'!AU$10,"")</f>
        <v/>
      </c>
      <c r="AV66" s="663">
        <f>IFERROR('3.1 Emission data'!AV24/'3.2 Emission predictors'!AV$10,"")</f>
        <v>0.14626565499588629</v>
      </c>
      <c r="AW66" s="663" t="str">
        <f>IFERROR('3.1 Emission data'!AW24/'3.2 Emission predictors'!AW$10,"")</f>
        <v/>
      </c>
      <c r="AX66" s="663" t="str">
        <f>IFERROR('3.1 Emission data'!AX24/'3.2 Emission predictors'!AX$10,"")</f>
        <v/>
      </c>
      <c r="AY66" s="663" t="str">
        <f>IFERROR('3.1 Emission data'!AY24/'3.2 Emission predictors'!AY$10,"")</f>
        <v/>
      </c>
      <c r="AZ66" s="663">
        <f>IFERROR('3.1 Emission data'!AZ24/'3.2 Emission predictors'!AZ$10,"")</f>
        <v>2.866987951807229E-3</v>
      </c>
      <c r="BA66" s="663" t="str">
        <f>IFERROR('3.1 Emission data'!BA24/'3.2 Emission predictors'!BA$10,"")</f>
        <v/>
      </c>
      <c r="BB66" s="663" t="str">
        <f>IFERROR('3.1 Emission data'!BB24/'3.2 Emission predictors'!BB$10,"")</f>
        <v/>
      </c>
      <c r="BC66" s="663">
        <f>IFERROR('3.1 Emission data'!BC24/'3.2 Emission predictors'!BC$10,"")</f>
        <v>2.3124632411912526E-3</v>
      </c>
      <c r="BD66" s="663" t="str">
        <f>IFERROR('3.1 Emission data'!BD24/'3.2 Emission predictors'!BD$10,"")</f>
        <v/>
      </c>
      <c r="BE66" s="663" t="str">
        <f>IFERROR('3.1 Emission data'!BE24/'3.2 Emission predictors'!BE$10,"")</f>
        <v/>
      </c>
      <c r="BF66" s="663">
        <f>IFERROR('3.1 Emission data'!BF24/'3.2 Emission predictors'!BF$10,"")</f>
        <v>0.39320692404054208</v>
      </c>
      <c r="BG66" s="663">
        <f>IFERROR('3.1 Emission data'!BG24/'3.2 Emission predictors'!BG$10,"")</f>
        <v>0.97521739130434781</v>
      </c>
      <c r="BH66" s="663" t="str">
        <f>IFERROR('3.1 Emission data'!BH24/'3.2 Emission predictors'!BH$10,"")</f>
        <v/>
      </c>
      <c r="BI66" s="174"/>
    </row>
    <row r="67" spans="1:63" s="3" customFormat="1">
      <c r="A67" s="372"/>
      <c r="B67" s="180"/>
      <c r="C67" s="879"/>
      <c r="D67" s="5" t="s">
        <v>10</v>
      </c>
      <c r="E67" s="663">
        <f>IFERROR('3.1 Emission data'!E25/'3.2 Emission predictors'!E$31*POWER(10,6),"")</f>
        <v>0</v>
      </c>
      <c r="F67" s="663">
        <f>IFERROR('3.1 Emission data'!F25/'3.2 Emission predictors'!F$31*POWER(10,6),"")</f>
        <v>0</v>
      </c>
      <c r="G67" s="664">
        <f>IFERROR('3.1 Emission data'!G25/'3.2 Emission predictors'!G$31*POWER(10,6),"")</f>
        <v>0</v>
      </c>
      <c r="H67" s="663">
        <f>IFERROR('3.1 Emission data'!H25/'3.2 Emission predictors'!H$31*POWER(10,6),"")</f>
        <v>0</v>
      </c>
      <c r="I67" s="663">
        <f>IFERROR('3.1 Emission data'!I25/'3.2 Emission predictors'!I$31*POWER(10,6),"")</f>
        <v>0</v>
      </c>
      <c r="J67" s="663">
        <f>IFERROR('3.1 Emission data'!J25/'3.2 Emission predictors'!J$31*POWER(10,6),"")</f>
        <v>0</v>
      </c>
      <c r="K67" s="663">
        <f>IFERROR('3.1 Emission data'!K25/'3.2 Emission predictors'!K$31*POWER(10,6),"")</f>
        <v>0</v>
      </c>
      <c r="L67" s="663">
        <f>IFERROR('3.1 Emission data'!L25/'3.2 Emission predictors'!L$31*POWER(10,6),"")</f>
        <v>10.225834937531806</v>
      </c>
      <c r="M67" s="663">
        <f>IFERROR('3.1 Emission data'!M25/'3.2 Emission predictors'!M$31*POWER(10,6),"")</f>
        <v>0.40161861758463341</v>
      </c>
      <c r="N67" s="663">
        <f>IFERROR('3.1 Emission data'!N25/'3.2 Emission predictors'!N$31*POWER(10,6),"")</f>
        <v>0.20112353301073474</v>
      </c>
      <c r="O67" s="663">
        <f>IFERROR('3.1 Emission data'!O25/'3.2 Emission predictors'!O$31*POWER(10,6),"")</f>
        <v>0.44606314627186866</v>
      </c>
      <c r="P67" s="663">
        <f>IFERROR('3.1 Emission data'!P25/'3.2 Emission predictors'!P$31*POWER(10,6),"")</f>
        <v>0</v>
      </c>
      <c r="Q67" s="663" t="str">
        <f>IFERROR('3.1 Emission data'!Q25/'3.2 Emission predictors'!Q$31*POWER(10,6),"")</f>
        <v/>
      </c>
      <c r="R67" s="663">
        <f>IFERROR('3.1 Emission data'!R25/'3.2 Emission predictors'!R$31*POWER(10,6),"")</f>
        <v>0</v>
      </c>
      <c r="S67" s="663">
        <f>IFERROR('3.1 Emission data'!S25/'3.2 Emission predictors'!S$31*POWER(10,6),"")</f>
        <v>3.54189572346632</v>
      </c>
      <c r="T67" s="663">
        <f>IFERROR('3.1 Emission data'!T25/'3.2 Emission predictors'!T$31*POWER(10,6),"")</f>
        <v>0</v>
      </c>
      <c r="U67" s="663">
        <f>IFERROR('3.1 Emission data'!U25/'3.2 Emission predictors'!U$31*POWER(10,6),"")</f>
        <v>0</v>
      </c>
      <c r="V67" s="663">
        <f>IFERROR('3.1 Emission data'!V25/'3.2 Emission predictors'!V$31*POWER(10,6),"")</f>
        <v>0</v>
      </c>
      <c r="W67" s="663" t="str">
        <f>IFERROR('3.1 Emission data'!W25/'3.2 Emission predictors'!W$31*POWER(10,6),"")</f>
        <v/>
      </c>
      <c r="X67" s="663">
        <f>IFERROR('3.1 Emission data'!X25/'3.2 Emission predictors'!X$31*POWER(10,6),"")</f>
        <v>8.4967697102298068E-3</v>
      </c>
      <c r="Y67" s="663" t="str">
        <f>IFERROR('3.1 Emission data'!Y25/'3.2 Emission predictors'!Y$31*POWER(10,6),"")</f>
        <v/>
      </c>
      <c r="Z67" s="665">
        <f>IFERROR('3.1 Emission data'!Z25/'3.2 Emission predictors'!Z$31*POWER(10,6),"")</f>
        <v>0</v>
      </c>
      <c r="AA67" s="666">
        <f>IFERROR('3.1 Emission data'!AA25/'3.2 Emission predictors'!AA$31*POWER(10,6),"")</f>
        <v>0</v>
      </c>
      <c r="AB67" s="663">
        <f>IFERROR('3.1 Emission data'!AB25/'3.2 Emission predictors'!AB$31*POWER(10,6),"")</f>
        <v>6.1033643363291826E-2</v>
      </c>
      <c r="AC67" s="663">
        <f>IFERROR('3.1 Emission data'!AC25/'3.2 Emission predictors'!AC$31*POWER(10,6),"")</f>
        <v>0</v>
      </c>
      <c r="AD67" s="664" t="str">
        <f>IFERROR('3.1 Emission data'!AD25/'3.2 Emission predictors'!AD$31*POWER(10,6),"")</f>
        <v/>
      </c>
      <c r="AE67" s="663">
        <f>IFERROR('3.1 Emission data'!AE25/'3.2 Emission predictors'!AE$31*POWER(10,6),"")</f>
        <v>0</v>
      </c>
      <c r="AF67" s="664" t="str">
        <f>IFERROR('3.1 Emission data'!AF25/'3.2 Emission predictors'!AF$31*POWER(10,6),"")</f>
        <v/>
      </c>
      <c r="AG67" s="663">
        <f>IFERROR('3.1 Emission data'!AG25/'3.2 Emission predictors'!AG$31*POWER(10,6),"")</f>
        <v>0</v>
      </c>
      <c r="AH67" s="663" t="str">
        <f>IFERROR('3.1 Emission data'!AH25/'3.2 Emission predictors'!AH$31*POWER(10,6),"")</f>
        <v/>
      </c>
      <c r="AI67" s="663">
        <f>IFERROR('3.1 Emission data'!AI25/'3.2 Emission predictors'!AI$31*POWER(10,6),"")</f>
        <v>8.3602053847205298</v>
      </c>
      <c r="AJ67" s="664" t="str">
        <f>IFERROR('3.1 Emission data'!AJ25/'3.2 Emission predictors'!AJ$31*POWER(10,6),"")</f>
        <v/>
      </c>
      <c r="AK67" s="663" t="str">
        <f>IFERROR('3.1 Emission data'!AK25/'3.2 Emission predictors'!AK$31*POWER(10,6),"")</f>
        <v/>
      </c>
      <c r="AL67" s="664" t="str">
        <f>IFERROR('3.1 Emission data'!AL25/'3.2 Emission predictors'!AL$31*POWER(10,6),"")</f>
        <v/>
      </c>
      <c r="AM67" s="663">
        <f>IFERROR('3.1 Emission data'!AM25/'3.2 Emission predictors'!AM$31*POWER(10,6),"")</f>
        <v>0</v>
      </c>
      <c r="AN67" s="663">
        <f>IFERROR('3.1 Emission data'!AN25/'3.2 Emission predictors'!AN$31*POWER(10,6),"")</f>
        <v>0</v>
      </c>
      <c r="AO67" s="663">
        <f>IFERROR('3.1 Emission data'!AO25/'3.2 Emission predictors'!AO$31*POWER(10,6),"")</f>
        <v>8.0414099660973577E-3</v>
      </c>
      <c r="AP67" s="663">
        <f>IFERROR('3.1 Emission data'!AP25/'3.2 Emission predictors'!AP$31*POWER(10,6),"")</f>
        <v>0</v>
      </c>
      <c r="AQ67" s="663">
        <f>IFERROR('3.1 Emission data'!AQ25/'3.2 Emission predictors'!AQ$31*POWER(10,6),"")</f>
        <v>0</v>
      </c>
      <c r="AR67" s="664" t="str">
        <f>IFERROR('3.1 Emission data'!AR25/'3.2 Emission predictors'!AR$31*POWER(10,6),"")</f>
        <v/>
      </c>
      <c r="AS67" s="663">
        <f>IFERROR('3.1 Emission data'!AS25/'3.2 Emission predictors'!AS$31*POWER(10,6),"")</f>
        <v>0.30369290573372204</v>
      </c>
      <c r="AT67" s="663">
        <f>IFERROR('3.1 Emission data'!AT25/'3.2 Emission predictors'!AT$31*POWER(10,6),"")</f>
        <v>0</v>
      </c>
      <c r="AU67" s="663">
        <f>IFERROR('3.1 Emission data'!AU25/'3.2 Emission predictors'!AU$31*POWER(10,6),"")</f>
        <v>0</v>
      </c>
      <c r="AV67" s="663">
        <f>IFERROR('3.1 Emission data'!AV25/'3.2 Emission predictors'!AV$31*POWER(10,6),"")</f>
        <v>0</v>
      </c>
      <c r="AW67" s="663">
        <f>IFERROR('3.1 Emission data'!AW25/'3.2 Emission predictors'!AW$31*POWER(10,6),"")</f>
        <v>0</v>
      </c>
      <c r="AX67" s="663" t="str">
        <f>IFERROR('3.1 Emission data'!AX25/'3.2 Emission predictors'!AX$31*POWER(10,6),"")</f>
        <v/>
      </c>
      <c r="AY67" s="663" t="str">
        <f>IFERROR('3.1 Emission data'!AY25/'3.2 Emission predictors'!AY$31*POWER(10,6),"")</f>
        <v/>
      </c>
      <c r="AZ67" s="663" t="str">
        <f>IFERROR('3.1 Emission data'!AZ25/'3.2 Emission predictors'!AZ$31*POWER(10,6),"")</f>
        <v/>
      </c>
      <c r="BA67" s="663">
        <f>IFERROR('3.1 Emission data'!BA25/'3.2 Emission predictors'!BA$31*POWER(10,6),"")</f>
        <v>0.35024579774442832</v>
      </c>
      <c r="BB67" s="663">
        <f>IFERROR('3.1 Emission data'!BB25/'3.2 Emission predictors'!BB$31*POWER(10,6),"")</f>
        <v>0</v>
      </c>
      <c r="BC67" s="663" t="str">
        <f>IFERROR('3.1 Emission data'!BC25/'3.2 Emission predictors'!BC$31*POWER(10,6),"")</f>
        <v/>
      </c>
      <c r="BD67" s="663" t="str">
        <f>IFERROR('3.1 Emission data'!BD25/'3.2 Emission predictors'!BD$31*POWER(10,6),"")</f>
        <v/>
      </c>
      <c r="BE67" s="663" t="str">
        <f>IFERROR('3.1 Emission data'!BE25/'3.2 Emission predictors'!BE$31*POWER(10,6),"")</f>
        <v/>
      </c>
      <c r="BF67" s="663">
        <f>IFERROR('3.1 Emission data'!BF25/'3.2 Emission predictors'!BF$31*POWER(10,6),"")</f>
        <v>2.2264292945415409</v>
      </c>
      <c r="BG67" s="663">
        <f>IFERROR('3.1 Emission data'!BG25/'3.2 Emission predictors'!BG$31*POWER(10,6),"")</f>
        <v>2.9069839296706244</v>
      </c>
      <c r="BH67" s="663" t="str">
        <f>IFERROR('3.1 Emission data'!BH25/'3.2 Emission predictors'!BH$31*POWER(10,6),"")</f>
        <v/>
      </c>
      <c r="BI67" s="174"/>
    </row>
    <row r="68" spans="1:63" s="3" customFormat="1">
      <c r="A68" s="372"/>
      <c r="B68" s="40"/>
      <c r="C68" s="879"/>
      <c r="D68" s="16" t="s">
        <v>26</v>
      </c>
      <c r="E68" s="668">
        <f>IFERROR('3.1 Emission data'!E26/'3.2 Emission predictors'!E$31*POWER(10,6),"")</f>
        <v>0</v>
      </c>
      <c r="F68" s="668">
        <f>IFERROR('3.1 Emission data'!F26/'3.2 Emission predictors'!F$31*POWER(10,6),"")</f>
        <v>0</v>
      </c>
      <c r="G68" s="669">
        <f>IFERROR('3.1 Emission data'!G26/'3.2 Emission predictors'!G$31*POWER(10,6),"")</f>
        <v>0</v>
      </c>
      <c r="H68" s="670" t="str">
        <f>IFERROR('3.1 Emission data'!H26/'3.2 Emission predictors'!H$31*POWER(10,6),"")</f>
        <v/>
      </c>
      <c r="I68" s="670">
        <f>IFERROR('3.1 Emission data'!I26/'3.2 Emission predictors'!I$31*POWER(10,6),"")</f>
        <v>2.5802838353721609</v>
      </c>
      <c r="J68" s="670">
        <f>IFERROR('3.1 Emission data'!J26/'3.2 Emission predictors'!J$31*POWER(10,6),"")</f>
        <v>0</v>
      </c>
      <c r="K68" s="670">
        <f>IFERROR('3.1 Emission data'!K26/'3.2 Emission predictors'!K$31*POWER(10,6),"")</f>
        <v>0</v>
      </c>
      <c r="L68" s="670">
        <f>IFERROR('3.1 Emission data'!L26/'3.2 Emission predictors'!L$31*POWER(10,6),"")</f>
        <v>0</v>
      </c>
      <c r="M68" s="670">
        <f>IFERROR('3.1 Emission data'!M26/'3.2 Emission predictors'!M$31*POWER(10,6),"")</f>
        <v>0</v>
      </c>
      <c r="N68" s="670">
        <f>IFERROR('3.1 Emission data'!N26/'3.2 Emission predictors'!N$31*POWER(10,6),"")</f>
        <v>0</v>
      </c>
      <c r="O68" s="670">
        <f>IFERROR('3.1 Emission data'!O26/'3.2 Emission predictors'!O$31*POWER(10,6),"")</f>
        <v>0</v>
      </c>
      <c r="P68" s="670">
        <f>IFERROR('3.1 Emission data'!P26/'3.2 Emission predictors'!P$31*POWER(10,6),"")</f>
        <v>0</v>
      </c>
      <c r="Q68" s="670">
        <f>IFERROR('3.1 Emission data'!Q26/'3.2 Emission predictors'!Q$31*POWER(10,6),"")</f>
        <v>0</v>
      </c>
      <c r="R68" s="670">
        <f>IFERROR('3.1 Emission data'!R26/'3.2 Emission predictors'!R$31*POWER(10,6),"")</f>
        <v>0</v>
      </c>
      <c r="S68" s="670">
        <f>IFERROR('3.1 Emission data'!S26/'3.2 Emission predictors'!S$31*POWER(10,6),"")</f>
        <v>0</v>
      </c>
      <c r="T68" s="670">
        <f>IFERROR('3.1 Emission data'!T26/'3.2 Emission predictors'!T$31*POWER(10,6),"")</f>
        <v>0</v>
      </c>
      <c r="U68" s="670">
        <f>IFERROR('3.1 Emission data'!U26/'3.2 Emission predictors'!U$31*POWER(10,6),"")</f>
        <v>0</v>
      </c>
      <c r="V68" s="670">
        <f>IFERROR('3.1 Emission data'!V26/'3.2 Emission predictors'!V$31*POWER(10,6),"")</f>
        <v>0</v>
      </c>
      <c r="W68" s="670">
        <f>IFERROR('3.1 Emission data'!W26/'3.2 Emission predictors'!W$31*POWER(10,6),"")</f>
        <v>0</v>
      </c>
      <c r="X68" s="670">
        <f>IFERROR('3.1 Emission data'!X26/'3.2 Emission predictors'!X$31*POWER(10,6),"")</f>
        <v>0</v>
      </c>
      <c r="Y68" s="670">
        <f>IFERROR('3.1 Emission data'!Y26/'3.2 Emission predictors'!Y$31*POWER(10,6),"")</f>
        <v>0</v>
      </c>
      <c r="Z68" s="671">
        <f>IFERROR('3.1 Emission data'!Z26/'3.2 Emission predictors'!Z$31*POWER(10,6),"")</f>
        <v>0</v>
      </c>
      <c r="AA68" s="672">
        <f>IFERROR('3.1 Emission data'!AA26/'3.2 Emission predictors'!AA$31*POWER(10,6),"")</f>
        <v>0</v>
      </c>
      <c r="AB68" s="668">
        <f>IFERROR('3.1 Emission data'!AB26/'3.2 Emission predictors'!AB$31*POWER(10,6),"")</f>
        <v>0</v>
      </c>
      <c r="AC68" s="670">
        <f>IFERROR('3.1 Emission data'!AC26/'3.2 Emission predictors'!AC$31*POWER(10,6),"")</f>
        <v>0</v>
      </c>
      <c r="AD68" s="673" t="str">
        <f>IFERROR('3.1 Emission data'!AD26/'3.2 Emission predictors'!AD$31*POWER(10,6),"")</f>
        <v/>
      </c>
      <c r="AE68" s="670">
        <f>IFERROR('3.1 Emission data'!AE26/'3.2 Emission predictors'!AE$31*POWER(10,6),"")</f>
        <v>68.560654754252894</v>
      </c>
      <c r="AF68" s="669" t="str">
        <f>IFERROR('3.1 Emission data'!AF26/'3.2 Emission predictors'!AF$31*POWER(10,6),"")</f>
        <v/>
      </c>
      <c r="AG68" s="670">
        <f>IFERROR('3.1 Emission data'!AG26/'3.2 Emission predictors'!AG$31*POWER(10,6),"")</f>
        <v>0</v>
      </c>
      <c r="AH68" s="670">
        <f>IFERROR('3.1 Emission data'!AH26/'3.2 Emission predictors'!AH$31*POWER(10,6),"")</f>
        <v>0</v>
      </c>
      <c r="AI68" s="670">
        <f>IFERROR('3.1 Emission data'!AI26/'3.2 Emission predictors'!AI$31*POWER(10,6),"")</f>
        <v>0</v>
      </c>
      <c r="AJ68" s="670">
        <f>IFERROR('3.1 Emission data'!AJ26/'3.2 Emission predictors'!AJ$31*POWER(10,6),"")</f>
        <v>0</v>
      </c>
      <c r="AK68" s="674" t="str">
        <f>IFERROR('3.1 Emission data'!AK26/'3.2 Emission predictors'!AK$31*POWER(10,6),"")</f>
        <v/>
      </c>
      <c r="AL68" s="670">
        <f>IFERROR('3.1 Emission data'!AL26/'3.2 Emission predictors'!AL$31*POWER(10,6),"")</f>
        <v>0</v>
      </c>
      <c r="AM68" s="670">
        <f>IFERROR('3.1 Emission data'!AM26/'3.2 Emission predictors'!AM$31*POWER(10,6),"")</f>
        <v>0</v>
      </c>
      <c r="AN68" s="670">
        <f>IFERROR('3.1 Emission data'!AN26/'3.2 Emission predictors'!AN$31*POWER(10,6),"")</f>
        <v>0</v>
      </c>
      <c r="AO68" s="670">
        <f>IFERROR('3.1 Emission data'!AO26/'3.2 Emission predictors'!AO$31*POWER(10,6),"")</f>
        <v>0</v>
      </c>
      <c r="AP68" s="670">
        <f>IFERROR('3.1 Emission data'!AP26/'3.2 Emission predictors'!AP$31*POWER(10,6),"")</f>
        <v>0</v>
      </c>
      <c r="AQ68" s="670">
        <f>IFERROR('3.1 Emission data'!AQ26/'3.2 Emission predictors'!AQ$31*POWER(10,6),"")</f>
        <v>0</v>
      </c>
      <c r="AR68" s="670">
        <f>IFERROR('3.1 Emission data'!AR26/'3.2 Emission predictors'!AR$31*POWER(10,6),"")</f>
        <v>0</v>
      </c>
      <c r="AS68" s="670">
        <f>IFERROR('3.1 Emission data'!AS26/'3.2 Emission predictors'!AS$31*POWER(10,6),"")</f>
        <v>0</v>
      </c>
      <c r="AT68" s="670">
        <f>IFERROR('3.1 Emission data'!AT26/'3.2 Emission predictors'!AT$31*POWER(10,6),"")</f>
        <v>0</v>
      </c>
      <c r="AU68" s="670">
        <f>IFERROR('3.1 Emission data'!AU26/'3.2 Emission predictors'!AU$31*POWER(10,6),"")</f>
        <v>0</v>
      </c>
      <c r="AV68" s="670">
        <f>IFERROR('3.1 Emission data'!AV26/'3.2 Emission predictors'!AV$31*POWER(10,6),"")</f>
        <v>0</v>
      </c>
      <c r="AW68" s="670">
        <f>IFERROR('3.1 Emission data'!AW26/'3.2 Emission predictors'!AW$31*POWER(10,6),"")</f>
        <v>0</v>
      </c>
      <c r="AX68" s="670">
        <f>IFERROR('3.1 Emission data'!AX26/'3.2 Emission predictors'!AX$31*POWER(10,6),"")</f>
        <v>0</v>
      </c>
      <c r="AY68" s="670">
        <f>IFERROR('3.1 Emission data'!AY26/'3.2 Emission predictors'!AY$31*POWER(10,6),"")</f>
        <v>0</v>
      </c>
      <c r="AZ68" s="670">
        <f>IFERROR('3.1 Emission data'!AZ26/'3.2 Emission predictors'!AZ$31*POWER(10,6),"")</f>
        <v>0</v>
      </c>
      <c r="BA68" s="670">
        <f>IFERROR('3.1 Emission data'!BA26/'3.2 Emission predictors'!BA$31*POWER(10,6),"")</f>
        <v>0</v>
      </c>
      <c r="BB68" s="670">
        <f>IFERROR('3.1 Emission data'!BB26/'3.2 Emission predictors'!BB$31*POWER(10,6),"")</f>
        <v>0</v>
      </c>
      <c r="BC68" s="670">
        <f>IFERROR('3.1 Emission data'!BC26/'3.2 Emission predictors'!BC$31*POWER(10,6),"")</f>
        <v>0</v>
      </c>
      <c r="BD68" s="670">
        <f>IFERROR('3.1 Emission data'!BD26/'3.2 Emission predictors'!BD$31*POWER(10,6),"")</f>
        <v>0</v>
      </c>
      <c r="BE68" s="670">
        <f>IFERROR('3.1 Emission data'!BE26/'3.2 Emission predictors'!BE$31*POWER(10,6),"")</f>
        <v>0</v>
      </c>
      <c r="BF68" s="670">
        <f>IFERROR('3.1 Emission data'!BF26/'3.2 Emission predictors'!BF$31*POWER(10,6),"")</f>
        <v>0</v>
      </c>
      <c r="BG68" s="670">
        <f>IFERROR('3.1 Emission data'!BG26/'3.2 Emission predictors'!BG$31*POWER(10,6),"")</f>
        <v>0</v>
      </c>
      <c r="BH68" s="670">
        <f>IFERROR('3.1 Emission data'!BH26/'3.2 Emission predictors'!BH$31*POWER(10,6),"")</f>
        <v>0</v>
      </c>
      <c r="BI68" s="174"/>
    </row>
    <row r="69" spans="1:63" s="3" customFormat="1" ht="14.5" customHeight="1">
      <c r="A69" s="372"/>
      <c r="B69" s="180"/>
      <c r="C69" s="879" t="s">
        <v>21</v>
      </c>
      <c r="D69" s="7" t="s">
        <v>11</v>
      </c>
      <c r="E69" s="675">
        <f>IFERROR('3.1 Emission data'!E27/'3.2 Emission predictors'!E$12*POWER(10,6),"")</f>
        <v>0.84602368866328259</v>
      </c>
      <c r="F69" s="675">
        <f>IFERROR('3.1 Emission data'!F27/'3.2 Emission predictors'!F$12*POWER(10,6),"")</f>
        <v>1.7335766423357664</v>
      </c>
      <c r="G69" s="667" t="str">
        <f>IFERROR('3.1 Emission data'!G27/'3.2 Emission predictors'!G$12*POWER(10,6),"")</f>
        <v/>
      </c>
      <c r="H69" s="675">
        <f>IFERROR('3.1 Emission data'!H27/'3.2 Emission predictors'!H$12*POWER(10,6),"")</f>
        <v>0.95641414141414127</v>
      </c>
      <c r="I69" s="675">
        <f>IFERROR('3.1 Emission data'!I27/'3.2 Emission predictors'!I$12*POWER(10,6),"")</f>
        <v>0.3758419243986254</v>
      </c>
      <c r="J69" s="663">
        <f>IFERROR('3.1 Emission data'!J27/'3.2 Emission predictors'!J$12*POWER(10,6),"")</f>
        <v>0</v>
      </c>
      <c r="K69" s="663">
        <f>IFERROR('3.1 Emission data'!K27/'3.2 Emission predictors'!K$12*POWER(10,6),"")</f>
        <v>0</v>
      </c>
      <c r="L69" s="663">
        <f>IFERROR('3.1 Emission data'!L27/'3.2 Emission predictors'!L$12*POWER(10,6),"")</f>
        <v>0</v>
      </c>
      <c r="M69" s="663">
        <f>IFERROR('3.1 Emission data'!M27/'3.2 Emission predictors'!M$12*POWER(10,6),"")</f>
        <v>0</v>
      </c>
      <c r="N69" s="663">
        <f>IFERROR('3.1 Emission data'!N27/'3.2 Emission predictors'!N$12*POWER(10,6),"")</f>
        <v>0</v>
      </c>
      <c r="O69" s="663">
        <f>IFERROR('3.1 Emission data'!O27/'3.2 Emission predictors'!O$12*POWER(10,6),"")</f>
        <v>0</v>
      </c>
      <c r="P69" s="663">
        <f>IFERROR('3.1 Emission data'!P27/'3.2 Emission predictors'!P$12*POWER(10,6),"")</f>
        <v>0</v>
      </c>
      <c r="Q69" s="663">
        <f>IFERROR('3.1 Emission data'!Q27/'3.2 Emission predictors'!Q$12*POWER(10,6),"")</f>
        <v>0</v>
      </c>
      <c r="R69" s="675">
        <f>IFERROR('3.1 Emission data'!R27/'3.2 Emission predictors'!R$12*POWER(10,6),"")</f>
        <v>0.155</v>
      </c>
      <c r="S69" s="663">
        <f>IFERROR('3.1 Emission data'!S27/'3.2 Emission predictors'!S$12*POWER(10,6),"")</f>
        <v>0</v>
      </c>
      <c r="T69" s="663">
        <f>IFERROR('3.1 Emission data'!T27/'3.2 Emission predictors'!T$12*POWER(10,6),"")</f>
        <v>0</v>
      </c>
      <c r="U69" s="663" t="str">
        <f>IFERROR('3.1 Emission data'!U27/'3.2 Emission predictors'!U$12*POWER(10,6),"")</f>
        <v/>
      </c>
      <c r="V69" s="675">
        <f>IFERROR('3.1 Emission data'!V27/'3.2 Emission predictors'!V$12*POWER(10,6),"")</f>
        <v>0</v>
      </c>
      <c r="W69" s="663">
        <f>IFERROR('3.1 Emission data'!W27/'3.2 Emission predictors'!W$12*POWER(10,6),"")</f>
        <v>0</v>
      </c>
      <c r="X69" s="675">
        <f>IFERROR('3.1 Emission data'!X27/'3.2 Emission predictors'!X$12*POWER(10,6),"")</f>
        <v>2.6923076923076926E-3</v>
      </c>
      <c r="Y69" s="663" t="str">
        <f>IFERROR('3.1 Emission data'!Y27/'3.2 Emission predictors'!Y$12*POWER(10,6),"")</f>
        <v/>
      </c>
      <c r="Z69" s="665">
        <f>IFERROR('3.1 Emission data'!Z27/'3.2 Emission predictors'!Z$12*POWER(10,6),"")</f>
        <v>0</v>
      </c>
      <c r="AA69" s="676">
        <f>IFERROR('3.1 Emission data'!AA27/'3.2 Emission predictors'!AA$12*POWER(10,6),"")</f>
        <v>3.4390523500191055</v>
      </c>
      <c r="AB69" s="675">
        <f>IFERROR('3.1 Emission data'!AB27/'3.2 Emission predictors'!AB$12*POWER(10,6),"")</f>
        <v>35.214446952595935</v>
      </c>
      <c r="AC69" s="675">
        <f>IFERROR('3.1 Emission data'!AC27/'3.2 Emission predictors'!AC$12*POWER(10,6),"")</f>
        <v>1.6416535433070865</v>
      </c>
      <c r="AD69" s="677" t="str">
        <f>IFERROR('3.1 Emission data'!AD27/'3.2 Emission predictors'!AD$12*POWER(10,6),"")</f>
        <v/>
      </c>
      <c r="AE69" s="675">
        <f>IFERROR('3.1 Emission data'!AE27/'3.2 Emission predictors'!AE$12*POWER(10,6),"")</f>
        <v>15.332197614991484</v>
      </c>
      <c r="AF69" s="664" t="str">
        <f>IFERROR('3.1 Emission data'!AF27/'3.2 Emission predictors'!AF$12*POWER(10,6),"")</f>
        <v/>
      </c>
      <c r="AG69" s="675">
        <f>IFERROR('3.1 Emission data'!AG27/'3.2 Emission predictors'!AG$12*POWER(10,6),"")</f>
        <v>10.58343137254902</v>
      </c>
      <c r="AH69" s="663" t="str">
        <f>IFERROR('3.1 Emission data'!AH27/'3.2 Emission predictors'!AH$12*POWER(10,6),"")</f>
        <v/>
      </c>
      <c r="AI69" s="675">
        <f>IFERROR('3.1 Emission data'!AI27/'3.2 Emission predictors'!AI$12*POWER(10,6),"")</f>
        <v>1.5235457063711913E-2</v>
      </c>
      <c r="AJ69" s="663" t="str">
        <f>IFERROR('3.1 Emission data'!AJ27/'3.2 Emission predictors'!AJ$12*POWER(10,6),"")</f>
        <v/>
      </c>
      <c r="AK69" s="678" t="str">
        <f>IFERROR('3.1 Emission data'!AK27/'3.2 Emission predictors'!AK$12*POWER(10,6),"")</f>
        <v/>
      </c>
      <c r="AL69" s="664" t="str">
        <f>IFERROR('3.1 Emission data'!AL27/'3.2 Emission predictors'!AL$12*POWER(10,6),"")</f>
        <v/>
      </c>
      <c r="AM69" s="675">
        <f>IFERROR('3.1 Emission data'!AM27/'3.2 Emission predictors'!AM$12*POWER(10,6),"")</f>
        <v>1.8551724137931033E-2</v>
      </c>
      <c r="AN69" s="675" t="str">
        <f>IFERROR('3.1 Emission data'!AN27/'3.2 Emission predictors'!AN$12*POWER(10,6),"")</f>
        <v/>
      </c>
      <c r="AO69" s="675">
        <f>IFERROR('3.1 Emission data'!AO27/'3.2 Emission predictors'!AO$12*POWER(10,6),"")</f>
        <v>1.8791946308724834E-3</v>
      </c>
      <c r="AP69" s="675" t="str">
        <f>IFERROR('3.1 Emission data'!AP27/'3.2 Emission predictors'!AP$12*POWER(10,6),"")</f>
        <v/>
      </c>
      <c r="AQ69" s="675" t="str">
        <f>IFERROR('3.1 Emission data'!AQ27/'3.2 Emission predictors'!AQ$12*POWER(10,6),"")</f>
        <v/>
      </c>
      <c r="AR69" s="664" t="str">
        <f>IFERROR('3.1 Emission data'!AR27/'3.2 Emission predictors'!AR$12*POWER(10,6),"")</f>
        <v/>
      </c>
      <c r="AS69" s="675">
        <f>IFERROR('3.1 Emission data'!AS27/'3.2 Emission predictors'!AS$12*POWER(10,6),"")</f>
        <v>0.70796460176991149</v>
      </c>
      <c r="AT69" s="675" t="str">
        <f>IFERROR('3.1 Emission data'!AT27/'3.2 Emission predictors'!AT$12*POWER(10,6),"")</f>
        <v/>
      </c>
      <c r="AU69" s="663" t="str">
        <f>IFERROR('3.1 Emission data'!AU27/'3.2 Emission predictors'!AU$12*POWER(10,6),"")</f>
        <v/>
      </c>
      <c r="AV69" s="675">
        <f>IFERROR('3.1 Emission data'!AV27/'3.2 Emission predictors'!AV$12*POWER(10,6),"")</f>
        <v>3.8022813688212927E-2</v>
      </c>
      <c r="AW69" s="675" t="str">
        <f>IFERROR('3.1 Emission data'!AW27/'3.2 Emission predictors'!AW$12*POWER(10,6),"")</f>
        <v/>
      </c>
      <c r="AX69" s="675" t="str">
        <f>IFERROR('3.1 Emission data'!AX27/'3.2 Emission predictors'!AX$12*POWER(10,6),"")</f>
        <v/>
      </c>
      <c r="AY69" s="663" t="str">
        <f>IFERROR('3.1 Emission data'!AY27/'3.2 Emission predictors'!AY$12*POWER(10,6),"")</f>
        <v/>
      </c>
      <c r="AZ69" s="675">
        <f>IFERROR('3.1 Emission data'!AZ27/'3.2 Emission predictors'!AZ$12*POWER(10,6),"")</f>
        <v>4.88126582278481</v>
      </c>
      <c r="BA69" s="679">
        <f>IFERROR('3.1 Emission data'!BA27/'3.2 Emission predictors'!BA$12*POWER(10,6),"")</f>
        <v>0.26367088607594941</v>
      </c>
      <c r="BB69" s="663" t="str">
        <f>IFERROR('3.1 Emission data'!BB27/'3.2 Emission predictors'!BB$12*POWER(10,6),"")</f>
        <v/>
      </c>
      <c r="BC69" s="675">
        <f>IFERROR('3.1 Emission data'!BC27/'3.2 Emission predictors'!BC$12*POWER(10,6),"")</f>
        <v>6.1588785046728968E-2</v>
      </c>
      <c r="BD69" s="663" t="str">
        <f>IFERROR('3.1 Emission data'!BD27/'3.2 Emission predictors'!BD$12*POWER(10,6),"")</f>
        <v/>
      </c>
      <c r="BE69" s="675">
        <f>IFERROR('3.1 Emission data'!BE27/'3.2 Emission predictors'!BE$12*POWER(10,6),"")</f>
        <v>4.4334742372881353</v>
      </c>
      <c r="BF69" s="675" t="str">
        <f>IFERROR('3.1 Emission data'!BF27/'3.2 Emission predictors'!BF$12*POWER(10,6),"")</f>
        <v/>
      </c>
      <c r="BG69" s="675">
        <f>IFERROR('3.1 Emission data'!BG27/'3.2 Emission predictors'!BG$12*POWER(10,6),"")</f>
        <v>1.2004545454545454</v>
      </c>
      <c r="BH69" s="675">
        <f>IFERROR('3.1 Emission data'!BH27/'3.2 Emission predictors'!BH$12*POWER(10,6),"")</f>
        <v>2.9543579164517793</v>
      </c>
      <c r="BI69" s="174"/>
    </row>
    <row r="70" spans="1:63" s="3" customFormat="1">
      <c r="A70" s="372"/>
      <c r="B70" s="180"/>
      <c r="C70" s="879"/>
      <c r="D70" s="5" t="s">
        <v>12</v>
      </c>
      <c r="E70" s="664">
        <f>IFERROR('3.1 Emission data'!E28/'3.2 Emission predictors'!E$12*POWER(10,6),"")</f>
        <v>0</v>
      </c>
      <c r="F70" s="663">
        <f>IFERROR('3.1 Emission data'!F28/'3.2 Emission predictors'!F$12*POWER(10,6),"")</f>
        <v>0</v>
      </c>
      <c r="G70" s="664">
        <f>IFERROR('3.1 Emission data'!G28/'3.2 Emission predictors'!G$12*POWER(10,6),"")</f>
        <v>0</v>
      </c>
      <c r="H70" s="663">
        <f>IFERROR('3.1 Emission data'!H28/'3.2 Emission predictors'!H$12*POWER(10,6),"")</f>
        <v>0</v>
      </c>
      <c r="I70" s="663">
        <f>IFERROR('3.1 Emission data'!I28/'3.2 Emission predictors'!I$12*POWER(10,6),"")</f>
        <v>0</v>
      </c>
      <c r="J70" s="663">
        <f>IFERROR('3.1 Emission data'!J28/'3.2 Emission predictors'!J$12*POWER(10,6),"")</f>
        <v>0</v>
      </c>
      <c r="K70" s="663">
        <f>IFERROR('3.1 Emission data'!K28/'3.2 Emission predictors'!K$12*POWER(10,6),"")</f>
        <v>0</v>
      </c>
      <c r="L70" s="663">
        <f>IFERROR('3.1 Emission data'!L28/'3.2 Emission predictors'!L$12*POWER(10,6),"")</f>
        <v>0</v>
      </c>
      <c r="M70" s="663">
        <f>IFERROR('3.1 Emission data'!M28/'3.2 Emission predictors'!M$12*POWER(10,6),"")</f>
        <v>0</v>
      </c>
      <c r="N70" s="663">
        <f>IFERROR('3.1 Emission data'!N28/'3.2 Emission predictors'!N$12*POWER(10,6),"")</f>
        <v>0</v>
      </c>
      <c r="O70" s="663">
        <f>IFERROR('3.1 Emission data'!O28/'3.2 Emission predictors'!O$12*POWER(10,6),"")</f>
        <v>0</v>
      </c>
      <c r="P70" s="663">
        <f>IFERROR('3.1 Emission data'!P28/'3.2 Emission predictors'!P$12*POWER(10,6),"")</f>
        <v>0</v>
      </c>
      <c r="Q70" s="663">
        <f>IFERROR('3.1 Emission data'!Q28/'3.2 Emission predictors'!Q$12*POWER(10,6),"")</f>
        <v>0</v>
      </c>
      <c r="R70" s="663">
        <f>IFERROR('3.1 Emission data'!R28/'3.2 Emission predictors'!R$12*POWER(10,6),"")</f>
        <v>0</v>
      </c>
      <c r="S70" s="663">
        <f>IFERROR('3.1 Emission data'!S28/'3.2 Emission predictors'!S$12*POWER(10,6),"")</f>
        <v>0</v>
      </c>
      <c r="T70" s="663">
        <f>IFERROR('3.1 Emission data'!T28/'3.2 Emission predictors'!T$12*POWER(10,6),"")</f>
        <v>0</v>
      </c>
      <c r="U70" s="663">
        <f>IFERROR('3.1 Emission data'!U28/'3.2 Emission predictors'!U$12*POWER(10,6),"")</f>
        <v>0</v>
      </c>
      <c r="V70" s="663">
        <f>IFERROR('3.1 Emission data'!V28/'3.2 Emission predictors'!V$12*POWER(10,6),"")</f>
        <v>0</v>
      </c>
      <c r="W70" s="663">
        <f>IFERROR('3.1 Emission data'!W28/'3.2 Emission predictors'!W$12*POWER(10,6),"")</f>
        <v>0</v>
      </c>
      <c r="X70" s="663">
        <f>IFERROR('3.1 Emission data'!X28/'3.2 Emission predictors'!X$12*POWER(10,6),"")</f>
        <v>0</v>
      </c>
      <c r="Y70" s="663" t="str">
        <f>IFERROR('3.1 Emission data'!Y28/'3.2 Emission predictors'!Y$12*POWER(10,6),"")</f>
        <v/>
      </c>
      <c r="Z70" s="665">
        <f>IFERROR('3.1 Emission data'!Z28/'3.2 Emission predictors'!Z$12*POWER(10,6),"")</f>
        <v>0</v>
      </c>
      <c r="AA70" s="666">
        <f>IFERROR('3.1 Emission data'!AA28/'3.2 Emission predictors'!AA$12*POWER(10,6),"")</f>
        <v>0</v>
      </c>
      <c r="AB70" s="663">
        <f>IFERROR('3.1 Emission data'!AB28/'3.2 Emission predictors'!AB$12*POWER(10,6),"")</f>
        <v>15.801354401805868</v>
      </c>
      <c r="AC70" s="663">
        <f>IFERROR('3.1 Emission data'!AC28/'3.2 Emission predictors'!AC$12*POWER(10,6),"")</f>
        <v>0</v>
      </c>
      <c r="AD70" s="664" t="str">
        <f>IFERROR('3.1 Emission data'!AD28/'3.2 Emission predictors'!AD$12*POWER(10,6),"")</f>
        <v/>
      </c>
      <c r="AE70" s="663">
        <f>IFERROR('3.1 Emission data'!AE28/'3.2 Emission predictors'!AE$12*POWER(10,6),"")</f>
        <v>67.769144471683234</v>
      </c>
      <c r="AF70" s="664" t="str">
        <f>IFERROR('3.1 Emission data'!AF28/'3.2 Emission predictors'!AF$12*POWER(10,6),"")</f>
        <v/>
      </c>
      <c r="AG70" s="663">
        <f>IFERROR('3.1 Emission data'!AG28/'3.2 Emission predictors'!AG$12*POWER(10,6),"")</f>
        <v>0</v>
      </c>
      <c r="AH70" s="663" t="str">
        <f>IFERROR('3.1 Emission data'!AH28/'3.2 Emission predictors'!AH$12*POWER(10,6),"")</f>
        <v/>
      </c>
      <c r="AI70" s="663">
        <f>IFERROR('3.1 Emission data'!AI28/'3.2 Emission predictors'!AI$12*POWER(10,6),"")</f>
        <v>0.63711911357340723</v>
      </c>
      <c r="AJ70" s="664" t="str">
        <f>IFERROR('3.1 Emission data'!AJ28/'3.2 Emission predictors'!AJ$12*POWER(10,6),"")</f>
        <v/>
      </c>
      <c r="AK70" s="663" t="str">
        <f>IFERROR('3.1 Emission data'!AK28/'3.2 Emission predictors'!AK$12*POWER(10,6),"")</f>
        <v/>
      </c>
      <c r="AL70" s="664" t="str">
        <f>IFERROR('3.1 Emission data'!AL28/'3.2 Emission predictors'!AL$12*POWER(10,6),"")</f>
        <v/>
      </c>
      <c r="AM70" s="663">
        <f>IFERROR('3.1 Emission data'!AM28/'3.2 Emission predictors'!AM$12*POWER(10,6),"")</f>
        <v>0</v>
      </c>
      <c r="AN70" s="663">
        <f>IFERROR('3.1 Emission data'!AN28/'3.2 Emission predictors'!AN$12*POWER(10,6),"")</f>
        <v>0</v>
      </c>
      <c r="AO70" s="663" t="str">
        <f>IFERROR('3.1 Emission data'!AO28/'3.2 Emission predictors'!AO$12*POWER(10,6),"")</f>
        <v/>
      </c>
      <c r="AP70" s="663">
        <f>IFERROR('3.1 Emission data'!AP28/'3.2 Emission predictors'!AP$12*POWER(10,6),"")</f>
        <v>0</v>
      </c>
      <c r="AQ70" s="663">
        <f>IFERROR('3.1 Emission data'!AQ28/'3.2 Emission predictors'!AQ$12*POWER(10,6),"")</f>
        <v>0</v>
      </c>
      <c r="AR70" s="664" t="str">
        <f>IFERROR('3.1 Emission data'!AR28/'3.2 Emission predictors'!AR$12*POWER(10,6),"")</f>
        <v/>
      </c>
      <c r="AS70" s="663">
        <f>IFERROR('3.1 Emission data'!AS28/'3.2 Emission predictors'!AS$12*POWER(10,6),"")</f>
        <v>0.19469026548672566</v>
      </c>
      <c r="AT70" s="663" t="str">
        <f>IFERROR('3.1 Emission data'!AT28/'3.2 Emission predictors'!AT$12*POWER(10,6),"")</f>
        <v/>
      </c>
      <c r="AU70" s="663" t="str">
        <f>IFERROR('3.1 Emission data'!AU28/'3.2 Emission predictors'!AU$12*POWER(10,6),"")</f>
        <v/>
      </c>
      <c r="AV70" s="663">
        <f>IFERROR('3.1 Emission data'!AV28/'3.2 Emission predictors'!AV$12*POWER(10,6),"")</f>
        <v>0.45627376425855515</v>
      </c>
      <c r="AW70" s="675" t="str">
        <f>IFERROR('3.1 Emission data'!AW28/'3.2 Emission predictors'!AW$12*POWER(10,6),"")</f>
        <v/>
      </c>
      <c r="AX70" s="675" t="str">
        <f>IFERROR('3.1 Emission data'!AX28/'3.2 Emission predictors'!AX$12*POWER(10,6),"")</f>
        <v/>
      </c>
      <c r="AY70" s="663" t="str">
        <f>IFERROR('3.1 Emission data'!AY28/'3.2 Emission predictors'!AY$12*POWER(10,6),"")</f>
        <v/>
      </c>
      <c r="AZ70" s="663">
        <f>IFERROR('3.1 Emission data'!AZ28/'3.2 Emission predictors'!AZ$12*POWER(10,6),"")</f>
        <v>0</v>
      </c>
      <c r="BA70" s="663" t="str">
        <f>IFERROR('3.1 Emission data'!BA28/'3.2 Emission predictors'!BA$12*POWER(10,6),"")</f>
        <v/>
      </c>
      <c r="BB70" s="663" t="str">
        <f>IFERROR('3.1 Emission data'!BB28/'3.2 Emission predictors'!BB$12*POWER(10,6),"")</f>
        <v/>
      </c>
      <c r="BC70" s="663">
        <f>IFERROR('3.1 Emission data'!BC28/'3.2 Emission predictors'!BC$12*POWER(10,6),"")</f>
        <v>0.30274143302180684</v>
      </c>
      <c r="BD70" s="663" t="str">
        <f>IFERROR('3.1 Emission data'!BD28/'3.2 Emission predictors'!BD$12*POWER(10,6),"")</f>
        <v/>
      </c>
      <c r="BE70" s="680" t="str">
        <f>IFERROR('3.1 Emission data'!BE28/'3.2 Emission predictors'!BE$12*POWER(10,6),"")</f>
        <v/>
      </c>
      <c r="BF70" s="680" t="str">
        <f>IFERROR('3.1 Emission data'!BF28/'3.2 Emission predictors'!BF$12*POWER(10,6),"")</f>
        <v/>
      </c>
      <c r="BG70" s="663">
        <f>IFERROR('3.1 Emission data'!BG28/'3.2 Emission predictors'!BG$12*POWER(10,6),"")</f>
        <v>0</v>
      </c>
      <c r="BH70" s="663" t="str">
        <f>IFERROR('3.1 Emission data'!BH28/'3.2 Emission predictors'!BH$12*POWER(10,6),"")</f>
        <v/>
      </c>
      <c r="BI70" s="174"/>
    </row>
    <row r="71" spans="1:63" s="3" customFormat="1">
      <c r="A71" s="372"/>
      <c r="B71" s="180"/>
      <c r="C71" s="879"/>
      <c r="D71" s="5" t="s">
        <v>13</v>
      </c>
      <c r="E71" s="663">
        <f>IFERROR('3.1 Emission data'!E29/'3.2 Emission predictors'!E$12*POWER(10,6),"")</f>
        <v>40.473773265651438</v>
      </c>
      <c r="F71" s="663">
        <f>IFERROR('3.1 Emission data'!F29/'3.2 Emission predictors'!F$12*POWER(10,6),"")</f>
        <v>24.019673174423772</v>
      </c>
      <c r="G71" s="664">
        <f>IFERROR('3.1 Emission data'!G29/'3.2 Emission predictors'!G$12*POWER(10,6),"")</f>
        <v>5.0493773824650576</v>
      </c>
      <c r="H71" s="663" t="str">
        <f>IFERROR('3.1 Emission data'!H29/'3.2 Emission predictors'!H$12*POWER(10,6),"")</f>
        <v/>
      </c>
      <c r="I71" s="663">
        <f>IFERROR('3.1 Emission data'!I29/'3.2 Emission predictors'!I$12*POWER(10,6),"")</f>
        <v>402.79900343642612</v>
      </c>
      <c r="J71" s="663">
        <f>IFERROR('3.1 Emission data'!J29/'3.2 Emission predictors'!J$12*POWER(10,6),"")</f>
        <v>0</v>
      </c>
      <c r="K71" s="663" t="str">
        <f>IFERROR('3.1 Emission data'!K29/'3.2 Emission predictors'!K$12*POWER(10,6),"")</f>
        <v/>
      </c>
      <c r="L71" s="663">
        <f>IFERROR('3.1 Emission data'!L29/'3.2 Emission predictors'!L$12*POWER(10,6),"")</f>
        <v>1.3533834586466165</v>
      </c>
      <c r="M71" s="663">
        <f>IFERROR('3.1 Emission data'!M29/'3.2 Emission predictors'!M$12*POWER(10,6),"")</f>
        <v>0</v>
      </c>
      <c r="N71" s="663" t="str">
        <f>IFERROR('3.1 Emission data'!N29/'3.2 Emission predictors'!N$12*POWER(10,6),"")</f>
        <v/>
      </c>
      <c r="O71" s="663" t="str">
        <f>IFERROR('3.1 Emission data'!O29/'3.2 Emission predictors'!O$12*POWER(10,6),"")</f>
        <v/>
      </c>
      <c r="P71" s="663">
        <f>IFERROR('3.1 Emission data'!P29/'3.2 Emission predictors'!P$12*POWER(10,6),"")</f>
        <v>0</v>
      </c>
      <c r="Q71" s="663">
        <f>IFERROR('3.1 Emission data'!Q29/'3.2 Emission predictors'!Q$12*POWER(10,6),"")</f>
        <v>62.100896551724141</v>
      </c>
      <c r="R71" s="663">
        <f>IFERROR('3.1 Emission data'!R29/'3.2 Emission predictors'!R$12*POWER(10,6),"")</f>
        <v>0</v>
      </c>
      <c r="S71" s="663" t="str">
        <f>IFERROR('3.1 Emission data'!S29/'3.2 Emission predictors'!S$12*POWER(10,6),"")</f>
        <v/>
      </c>
      <c r="T71" s="663" t="str">
        <f>IFERROR('3.1 Emission data'!T29/'3.2 Emission predictors'!T$12*POWER(10,6),"")</f>
        <v/>
      </c>
      <c r="U71" s="663" t="str">
        <f>IFERROR('3.1 Emission data'!U29/'3.2 Emission predictors'!U$12*POWER(10,6),"")</f>
        <v/>
      </c>
      <c r="V71" s="663" t="str">
        <f>IFERROR('3.1 Emission data'!V29/'3.2 Emission predictors'!V$12*POWER(10,6),"")</f>
        <v/>
      </c>
      <c r="W71" s="663" t="str">
        <f>IFERROR('3.1 Emission data'!W29/'3.2 Emission predictors'!W$12*POWER(10,6),"")</f>
        <v/>
      </c>
      <c r="X71" s="663">
        <f>IFERROR('3.1 Emission data'!X29/'3.2 Emission predictors'!X$12*POWER(10,6),"")</f>
        <v>0</v>
      </c>
      <c r="Y71" s="663" t="str">
        <f>IFERROR('3.1 Emission data'!Y29/'3.2 Emission predictors'!Y$12*POWER(10,6),"")</f>
        <v/>
      </c>
      <c r="Z71" s="665">
        <f>IFERROR('3.1 Emission data'!Z29/'3.2 Emission predictors'!Z$12*POWER(10,6),"")</f>
        <v>1.430177777777778</v>
      </c>
      <c r="AA71" s="666">
        <f>IFERROR('3.1 Emission data'!AA29/'3.2 Emission predictors'!AA$12*POWER(10,6),"")</f>
        <v>17.959495605655331</v>
      </c>
      <c r="AB71" s="663">
        <f>IFERROR('3.1 Emission data'!AB29/'3.2 Emission predictors'!AB$12*POWER(10,6),"")</f>
        <v>76.74943566591422</v>
      </c>
      <c r="AC71" s="663">
        <f>IFERROR('3.1 Emission data'!AC29/'3.2 Emission predictors'!AC$12*POWER(10,6),"")</f>
        <v>745.38578740157482</v>
      </c>
      <c r="AD71" s="664" t="str">
        <f>IFERROR('3.1 Emission data'!AD29/'3.2 Emission predictors'!AD$12*POWER(10,6),"")</f>
        <v/>
      </c>
      <c r="AE71" s="663">
        <f>IFERROR('3.1 Emission data'!AE29/'3.2 Emission predictors'!AE$12*POWER(10,6),"")</f>
        <v>329.16441600531846</v>
      </c>
      <c r="AF71" s="664">
        <f>IFERROR('3.1 Emission data'!AF29/'3.2 Emission predictors'!AF$12*POWER(10,6),"")</f>
        <v>150.99557522123894</v>
      </c>
      <c r="AG71" s="663">
        <f>IFERROR('3.1 Emission data'!AG29/'3.2 Emission predictors'!AG$12*POWER(10,6),"")</f>
        <v>214.94460784313728</v>
      </c>
      <c r="AH71" s="663" t="str">
        <f>IFERROR('3.1 Emission data'!AH29/'3.2 Emission predictors'!AH$12*POWER(10,6),"")</f>
        <v/>
      </c>
      <c r="AI71" s="663">
        <f>IFERROR('3.1 Emission data'!AI29/'3.2 Emission predictors'!AI$12*POWER(10,6),"")</f>
        <v>101.0803324099723</v>
      </c>
      <c r="AJ71" s="663" t="str">
        <f>IFERROR('3.1 Emission data'!AJ29/'3.2 Emission predictors'!AJ$12*POWER(10,6),"")</f>
        <v/>
      </c>
      <c r="AK71" s="663" t="str">
        <f>IFERROR('3.1 Emission data'!AK29/'3.2 Emission predictors'!AK$12*POWER(10,6),"")</f>
        <v/>
      </c>
      <c r="AL71" s="664" t="str">
        <f>IFERROR('3.1 Emission data'!AL29/'3.2 Emission predictors'!AL$12*POWER(10,6),"")</f>
        <v/>
      </c>
      <c r="AM71" s="663" t="str">
        <f>IFERROR('3.1 Emission data'!AM29/'3.2 Emission predictors'!AM$12*POWER(10,6),"")</f>
        <v/>
      </c>
      <c r="AN71" s="663">
        <f>IFERROR('3.1 Emission data'!AN29/'3.2 Emission predictors'!AN$12*POWER(10,6),"")</f>
        <v>1443.984962406015</v>
      </c>
      <c r="AO71" s="663">
        <f>IFERROR('3.1 Emission data'!AO29/'3.2 Emission predictors'!AO$12*POWER(10,6),"")</f>
        <v>40.889395973154365</v>
      </c>
      <c r="AP71" s="663">
        <f>IFERROR('3.1 Emission data'!AP29/'3.2 Emission predictors'!AP$12*POWER(10,6),"")</f>
        <v>257.7</v>
      </c>
      <c r="AQ71" s="663">
        <f>IFERROR('3.1 Emission data'!AQ29/'3.2 Emission predictors'!AQ$12*POWER(10,6),"")</f>
        <v>1327.8008298755187</v>
      </c>
      <c r="AR71" s="664" t="str">
        <f>IFERROR('3.1 Emission data'!AR29/'3.2 Emission predictors'!AR$12*POWER(10,6),"")</f>
        <v/>
      </c>
      <c r="AS71" s="663">
        <f>IFERROR('3.1 Emission data'!AS29/'3.2 Emission predictors'!AS$12*POWER(10,6),"")</f>
        <v>1327.4336283185839</v>
      </c>
      <c r="AT71" s="663">
        <f>IFERROR('3.1 Emission data'!AT29/'3.2 Emission predictors'!AT$12*POWER(10,6),"")</f>
        <v>1001.71024</v>
      </c>
      <c r="AU71" s="663">
        <f>IFERROR('3.1 Emission data'!AU29/'3.2 Emission predictors'!AU$12*POWER(10,6),"")</f>
        <v>74.082289156626516</v>
      </c>
      <c r="AV71" s="663">
        <f>IFERROR('3.1 Emission data'!AV29/'3.2 Emission predictors'!AV$12*POWER(10,6),"")</f>
        <v>159.04942965779466</v>
      </c>
      <c r="AW71" s="675" t="str">
        <f>IFERROR('3.1 Emission data'!AW29/'3.2 Emission predictors'!AW$12*POWER(10,6),"")</f>
        <v/>
      </c>
      <c r="AX71" s="675" t="str">
        <f>IFERROR('3.1 Emission data'!AX29/'3.2 Emission predictors'!AX$12*POWER(10,6),"")</f>
        <v/>
      </c>
      <c r="AY71" s="663" t="str">
        <f>IFERROR('3.1 Emission data'!AY29/'3.2 Emission predictors'!AY$12*POWER(10,6),"")</f>
        <v/>
      </c>
      <c r="AZ71" s="663">
        <f>IFERROR('3.1 Emission data'!AZ29/'3.2 Emission predictors'!AZ$12*POWER(10,6),"")</f>
        <v>56.528765822784813</v>
      </c>
      <c r="BA71" s="663">
        <f>IFERROR('3.1 Emission data'!BA29/'3.2 Emission predictors'!BA$12*POWER(10,6),"")</f>
        <v>1360.9954430379746</v>
      </c>
      <c r="BB71" s="663" t="str">
        <f>IFERROR('3.1 Emission data'!BB29/'3.2 Emission predictors'!BB$12*POWER(10,6),"")</f>
        <v/>
      </c>
      <c r="BC71" s="663">
        <f>IFERROR('3.1 Emission data'!BC29/'3.2 Emission predictors'!BC$12*POWER(10,6),"")</f>
        <v>28.530342679127724</v>
      </c>
      <c r="BD71" s="663" t="str">
        <f>IFERROR('3.1 Emission data'!BD29/'3.2 Emission predictors'!BD$12*POWER(10,6),"")</f>
        <v/>
      </c>
      <c r="BE71" s="680" t="str">
        <f>IFERROR('3.1 Emission data'!BE29/'3.2 Emission predictors'!BE$12*POWER(10,6),"")</f>
        <v/>
      </c>
      <c r="BF71" s="680">
        <f>IFERROR('3.1 Emission data'!BF29/'3.2 Emission predictors'!BF$12*POWER(10,6),"")</f>
        <v>12.956734850896741</v>
      </c>
      <c r="BG71" s="680">
        <f>IFERROR('3.1 Emission data'!BG29/'3.2 Emission predictors'!BG$12*POWER(10,6),"")</f>
        <v>607.30136363636359</v>
      </c>
      <c r="BH71" s="663" t="str">
        <f>IFERROR('3.1 Emission data'!BH29/'3.2 Emission predictors'!BH$12*POWER(10,6),"")</f>
        <v/>
      </c>
      <c r="BI71" s="174"/>
    </row>
    <row r="72" spans="1:63" s="3" customFormat="1">
      <c r="A72" s="372"/>
      <c r="B72" s="180"/>
      <c r="C72" s="879"/>
      <c r="D72" s="5" t="s">
        <v>14</v>
      </c>
      <c r="E72" s="663">
        <f>IFERROR('3.1 Emission data'!E30/'3.2 Emission predictors'!E$12*POWER(10,6),"")</f>
        <v>0.76142131979695427</v>
      </c>
      <c r="F72" s="663">
        <f>IFERROR('3.1 Emission data'!F30/'3.2 Emission predictors'!F$12*POWER(10,6),"")</f>
        <v>0.45187512242854083</v>
      </c>
      <c r="G72" s="667" t="str">
        <f>IFERROR('3.1 Emission data'!G30/'3.2 Emission predictors'!G$12*POWER(10,6),"")</f>
        <v/>
      </c>
      <c r="H72" s="663" t="str">
        <f>IFERROR('3.1 Emission data'!H30/'3.2 Emission predictors'!H$12*POWER(10,6),"")</f>
        <v/>
      </c>
      <c r="I72" s="663">
        <f>IFERROR('3.1 Emission data'!I30/'3.2 Emission predictors'!I$12*POWER(10,6),"")</f>
        <v>0</v>
      </c>
      <c r="J72" s="663">
        <f>IFERROR('3.1 Emission data'!J30/'3.2 Emission predictors'!J$12*POWER(10,6),"")</f>
        <v>0</v>
      </c>
      <c r="K72" s="663">
        <f>IFERROR('3.1 Emission data'!K30/'3.2 Emission predictors'!K$12*POWER(10,6),"")</f>
        <v>0</v>
      </c>
      <c r="L72" s="663">
        <f>IFERROR('3.1 Emission data'!L30/'3.2 Emission predictors'!L$12*POWER(10,6),"")</f>
        <v>0</v>
      </c>
      <c r="M72" s="663">
        <f>IFERROR('3.1 Emission data'!M30/'3.2 Emission predictors'!M$12*POWER(10,6),"")</f>
        <v>0</v>
      </c>
      <c r="N72" s="663">
        <f>IFERROR('3.1 Emission data'!N30/'3.2 Emission predictors'!N$12*POWER(10,6),"")</f>
        <v>0</v>
      </c>
      <c r="O72" s="663">
        <f>IFERROR('3.1 Emission data'!O30/'3.2 Emission predictors'!O$12*POWER(10,6),"")</f>
        <v>0</v>
      </c>
      <c r="P72" s="663">
        <f>IFERROR('3.1 Emission data'!P30/'3.2 Emission predictors'!P$12*POWER(10,6),"")</f>
        <v>0</v>
      </c>
      <c r="Q72" s="663">
        <f>IFERROR('3.1 Emission data'!Q30/'3.2 Emission predictors'!Q$12*POWER(10,6),"")</f>
        <v>0</v>
      </c>
      <c r="R72" s="663">
        <f>IFERROR('3.1 Emission data'!R30/'3.2 Emission predictors'!R$12*POWER(10,6),"")</f>
        <v>0</v>
      </c>
      <c r="S72" s="663">
        <f>IFERROR('3.1 Emission data'!S30/'3.2 Emission predictors'!S$12*POWER(10,6),"")</f>
        <v>0</v>
      </c>
      <c r="T72" s="663">
        <f>IFERROR('3.1 Emission data'!T30/'3.2 Emission predictors'!T$12*POWER(10,6),"")</f>
        <v>0</v>
      </c>
      <c r="U72" s="663" t="str">
        <f>IFERROR('3.1 Emission data'!U30/'3.2 Emission predictors'!U$12*POWER(10,6),"")</f>
        <v/>
      </c>
      <c r="V72" s="663">
        <f>IFERROR('3.1 Emission data'!V30/'3.2 Emission predictors'!V$12*POWER(10,6),"")</f>
        <v>0</v>
      </c>
      <c r="W72" s="663">
        <f>IFERROR('3.1 Emission data'!W30/'3.2 Emission predictors'!W$12*POWER(10,6),"")</f>
        <v>0</v>
      </c>
      <c r="X72" s="663">
        <f>IFERROR('3.1 Emission data'!X30/'3.2 Emission predictors'!X$12*POWER(10,6),"")</f>
        <v>7.6923076923076923E-4</v>
      </c>
      <c r="Y72" s="663" t="str">
        <f>IFERROR('3.1 Emission data'!Y30/'3.2 Emission predictors'!Y$12*POWER(10,6),"")</f>
        <v/>
      </c>
      <c r="Z72" s="665">
        <f>IFERROR('3.1 Emission data'!Z30/'3.2 Emission predictors'!Z$12*POWER(10,6),"")</f>
        <v>3.5399999999999997E-3</v>
      </c>
      <c r="AA72" s="666">
        <f>IFERROR('3.1 Emission data'!AA30/'3.2 Emission predictors'!AA$12*POWER(10,6),"")</f>
        <v>0.19105846388995035</v>
      </c>
      <c r="AB72" s="663">
        <f>IFERROR('3.1 Emission data'!AB30/'3.2 Emission predictors'!AB$12*POWER(10,6),"")</f>
        <v>3.6117381489841986</v>
      </c>
      <c r="AC72" s="663">
        <f>IFERROR('3.1 Emission data'!AC30/'3.2 Emission predictors'!AC$12*POWER(10,6),"")</f>
        <v>5.3543307086614169E-3</v>
      </c>
      <c r="AD72" s="664" t="str">
        <f>IFERROR('3.1 Emission data'!AD30/'3.2 Emission predictors'!AD$12*POWER(10,6),"")</f>
        <v/>
      </c>
      <c r="AE72" s="663">
        <f>IFERROR('3.1 Emission data'!AE30/'3.2 Emission predictors'!AE$12*POWER(10,6),"")</f>
        <v>3.4071550255536627</v>
      </c>
      <c r="AF72" s="664" t="str">
        <f>IFERROR('3.1 Emission data'!AF30/'3.2 Emission predictors'!AF$12*POWER(10,6),"")</f>
        <v/>
      </c>
      <c r="AG72" s="663">
        <f>IFERROR('3.1 Emission data'!AG30/'3.2 Emission predictors'!AG$12*POWER(10,6),"")</f>
        <v>0.85120915032679745</v>
      </c>
      <c r="AH72" s="663" t="str">
        <f>IFERROR('3.1 Emission data'!AH30/'3.2 Emission predictors'!AH$12*POWER(10,6),"")</f>
        <v/>
      </c>
      <c r="AI72" s="663">
        <f>IFERROR('3.1 Emission data'!AI30/'3.2 Emission predictors'!AI$12*POWER(10,6),"")</f>
        <v>2.6315789473684213E-2</v>
      </c>
      <c r="AJ72" s="663">
        <f>IFERROR('3.1 Emission data'!AJ30/'3.2 Emission predictors'!AJ$12*POWER(10,6),"")</f>
        <v>2.4822695035460994E-2</v>
      </c>
      <c r="AK72" s="663" t="str">
        <f>IFERROR('3.1 Emission data'!AK30/'3.2 Emission predictors'!AK$12*POWER(10,6),"")</f>
        <v/>
      </c>
      <c r="AL72" s="664" t="str">
        <f>IFERROR('3.1 Emission data'!AL30/'3.2 Emission predictors'!AL$12*POWER(10,6),"")</f>
        <v/>
      </c>
      <c r="AM72" s="663">
        <f>IFERROR('3.1 Emission data'!AM30/'3.2 Emission predictors'!AM$12*POWER(10,6),"")</f>
        <v>0</v>
      </c>
      <c r="AN72" s="663" t="str">
        <f>IFERROR('3.1 Emission data'!AN30/'3.2 Emission predictors'!AN$12*POWER(10,6),"")</f>
        <v/>
      </c>
      <c r="AO72" s="663">
        <f>IFERROR('3.1 Emission data'!AO30/'3.2 Emission predictors'!AO$12*POWER(10,6),"")</f>
        <v>0.61570469798657712</v>
      </c>
      <c r="AP72" s="663">
        <f>IFERROR('3.1 Emission data'!AP30/'3.2 Emission predictors'!AP$12*POWER(10,6),"")</f>
        <v>5.47</v>
      </c>
      <c r="AQ72" s="663" t="str">
        <f>IFERROR('3.1 Emission data'!AQ30/'3.2 Emission predictors'!AQ$12*POWER(10,6),"")</f>
        <v/>
      </c>
      <c r="AR72" s="664" t="str">
        <f>IFERROR('3.1 Emission data'!AR30/'3.2 Emission predictors'!AR$12*POWER(10,6),"")</f>
        <v/>
      </c>
      <c r="AS72" s="663">
        <f>IFERROR('3.1 Emission data'!AS30/'3.2 Emission predictors'!AS$12*POWER(10,6),"")</f>
        <v>4.4247787610619467</v>
      </c>
      <c r="AT72" s="663" t="str">
        <f>IFERROR('3.1 Emission data'!AT30/'3.2 Emission predictors'!AT$12*POWER(10,6),"")</f>
        <v/>
      </c>
      <c r="AU72" s="663">
        <f>IFERROR('3.1 Emission data'!AU30/'3.2 Emission predictors'!AU$12*POWER(10,6),"")</f>
        <v>1018.803373493976</v>
      </c>
      <c r="AV72" s="663">
        <f>IFERROR('3.1 Emission data'!AV30/'3.2 Emission predictors'!AV$12*POWER(10,6),"")</f>
        <v>0.19011406844106463</v>
      </c>
      <c r="AW72" s="675" t="str">
        <f>IFERROR('3.1 Emission data'!AW30/'3.2 Emission predictors'!AW$12*POWER(10,6),"")</f>
        <v/>
      </c>
      <c r="AX72" s="675" t="str">
        <f>IFERROR('3.1 Emission data'!AX30/'3.2 Emission predictors'!AX$12*POWER(10,6),"")</f>
        <v/>
      </c>
      <c r="AY72" s="663" t="str">
        <f>IFERROR('3.1 Emission data'!AY30/'3.2 Emission predictors'!AY$12*POWER(10,6),"")</f>
        <v/>
      </c>
      <c r="AZ72" s="663" t="str">
        <f>IFERROR('3.1 Emission data'!AZ30/'3.2 Emission predictors'!AZ$12*POWER(10,6),"")</f>
        <v/>
      </c>
      <c r="BA72" s="663" t="str">
        <f>IFERROR('3.1 Emission data'!BA30/'3.2 Emission predictors'!BA$12*POWER(10,6),"")</f>
        <v/>
      </c>
      <c r="BB72" s="663" t="str">
        <f>IFERROR('3.1 Emission data'!BB30/'3.2 Emission predictors'!BB$12*POWER(10,6),"")</f>
        <v/>
      </c>
      <c r="BC72" s="663">
        <f>IFERROR('3.1 Emission data'!BC30/'3.2 Emission predictors'!BC$12*POWER(10,6),"")</f>
        <v>4.6615264797507789</v>
      </c>
      <c r="BD72" s="663" t="str">
        <f>IFERROR('3.1 Emission data'!BD30/'3.2 Emission predictors'!BD$12*POWER(10,6),"")</f>
        <v/>
      </c>
      <c r="BE72" s="680" t="str">
        <f>IFERROR('3.1 Emission data'!BE30/'3.2 Emission predictors'!BE$12*POWER(10,6),"")</f>
        <v/>
      </c>
      <c r="BF72" s="680">
        <f>IFERROR('3.1 Emission data'!BF30/'3.2 Emission predictors'!BF$12*POWER(10,6),"")</f>
        <v>0.28569444444444442</v>
      </c>
      <c r="BG72" s="680">
        <f>IFERROR('3.1 Emission data'!BG30/'3.2 Emission predictors'!BG$12*POWER(10,6),"")</f>
        <v>7.3059090909090916</v>
      </c>
      <c r="BH72" s="680" t="str">
        <f>IFERROR('3.1 Emission data'!BH30/'3.2 Emission predictors'!BH$12*POWER(10,6),"")</f>
        <v/>
      </c>
      <c r="BI72" s="269"/>
    </row>
    <row r="73" spans="1:63" s="3" customFormat="1">
      <c r="A73" s="372"/>
      <c r="B73" s="180"/>
      <c r="C73" s="879"/>
      <c r="D73" s="5" t="s">
        <v>15</v>
      </c>
      <c r="E73" s="663">
        <f>IFERROR('3.1 Emission data'!E31/'3.2 Emission predictors'!E$12*POWER(10,6),"")</f>
        <v>1.4297800338409475E-2</v>
      </c>
      <c r="F73" s="663">
        <f>IFERROR('3.1 Emission data'!F31/'3.2 Emission predictors'!F$12*POWER(10,6),"")</f>
        <v>0</v>
      </c>
      <c r="G73" s="664">
        <f>IFERROR('3.1 Emission data'!G31/'3.2 Emission predictors'!G$12*POWER(10,6),"")</f>
        <v>0</v>
      </c>
      <c r="H73" s="663">
        <f>IFERROR('3.1 Emission data'!H31/'3.2 Emission predictors'!H$12*POWER(10,6),"")</f>
        <v>0.29426767676767673</v>
      </c>
      <c r="I73" s="663">
        <f>IFERROR('3.1 Emission data'!I31/'3.2 Emission predictors'!I$12*POWER(10,6),"")</f>
        <v>0</v>
      </c>
      <c r="J73" s="663">
        <f>IFERROR('3.1 Emission data'!J31/'3.2 Emission predictors'!J$12*POWER(10,6),"")</f>
        <v>0</v>
      </c>
      <c r="K73" s="663">
        <f>IFERROR('3.1 Emission data'!K31/'3.2 Emission predictors'!K$12*POWER(10,6),"")</f>
        <v>0</v>
      </c>
      <c r="L73" s="663">
        <f>IFERROR('3.1 Emission data'!L31/'3.2 Emission predictors'!L$12*POWER(10,6),"")</f>
        <v>0</v>
      </c>
      <c r="M73" s="663">
        <f>IFERROR('3.1 Emission data'!M31/'3.2 Emission predictors'!M$12*POWER(10,6),"")</f>
        <v>0</v>
      </c>
      <c r="N73" s="663">
        <f>IFERROR('3.1 Emission data'!N31/'3.2 Emission predictors'!N$12*POWER(10,6),"")</f>
        <v>0</v>
      </c>
      <c r="O73" s="663" t="str">
        <f>IFERROR('3.1 Emission data'!O31/'3.2 Emission predictors'!O$12*POWER(10,6),"")</f>
        <v/>
      </c>
      <c r="P73" s="663">
        <f>IFERROR('3.1 Emission data'!P31/'3.2 Emission predictors'!P$12*POWER(10,6),"")</f>
        <v>0</v>
      </c>
      <c r="Q73" s="663">
        <f>IFERROR('3.1 Emission data'!Q31/'3.2 Emission predictors'!Q$12*POWER(10,6),"")</f>
        <v>0</v>
      </c>
      <c r="R73" s="663" t="str">
        <f>IFERROR('3.1 Emission data'!R31/'3.2 Emission predictors'!R$12*POWER(10,6),"")</f>
        <v/>
      </c>
      <c r="S73" s="663" t="str">
        <f>IFERROR('3.1 Emission data'!S31/'3.2 Emission predictors'!S$12*POWER(10,6),"")</f>
        <v/>
      </c>
      <c r="T73" s="663" t="str">
        <f>IFERROR('3.1 Emission data'!T31/'3.2 Emission predictors'!T$12*POWER(10,6),"")</f>
        <v/>
      </c>
      <c r="U73" s="663">
        <f>IFERROR('3.1 Emission data'!U31/'3.2 Emission predictors'!U$12*POWER(10,6),"")</f>
        <v>0</v>
      </c>
      <c r="V73" s="663">
        <f>IFERROR('3.1 Emission data'!V31/'3.2 Emission predictors'!V$12*POWER(10,6),"")</f>
        <v>0</v>
      </c>
      <c r="W73" s="663">
        <f>IFERROR('3.1 Emission data'!W31/'3.2 Emission predictors'!W$12*POWER(10,6),"")</f>
        <v>0</v>
      </c>
      <c r="X73" s="663">
        <f>IFERROR('3.1 Emission data'!X31/'3.2 Emission predictors'!X$12*POWER(10,6),"")</f>
        <v>0</v>
      </c>
      <c r="Y73" s="663" t="str">
        <f>IFERROR('3.1 Emission data'!Y31/'3.2 Emission predictors'!Y$12*POWER(10,6),"")</f>
        <v/>
      </c>
      <c r="Z73" s="665" t="str">
        <f>IFERROR('3.1 Emission data'!Z31/'3.2 Emission predictors'!Z$12*POWER(10,6),"")</f>
        <v/>
      </c>
      <c r="AA73" s="666" t="str">
        <f>IFERROR('3.1 Emission data'!AA31/'3.2 Emission predictors'!AA$12*POWER(10,6),"")</f>
        <v/>
      </c>
      <c r="AB73" s="663">
        <f>IFERROR('3.1 Emission data'!AB31/'3.2 Emission predictors'!AB$12*POWER(10,6),"")</f>
        <v>2.3927765237020313E-2</v>
      </c>
      <c r="AC73" s="663" t="str">
        <f>IFERROR('3.1 Emission data'!AC31/'3.2 Emission predictors'!AC$12*POWER(10,6),"")</f>
        <v/>
      </c>
      <c r="AD73" s="664" t="str">
        <f>IFERROR('3.1 Emission data'!AD31/'3.2 Emission predictors'!AD$12*POWER(10,6),"")</f>
        <v/>
      </c>
      <c r="AE73" s="663" t="str">
        <f>IFERROR('3.1 Emission data'!AE31/'3.2 Emission predictors'!AE$12*POWER(10,6),"")</f>
        <v/>
      </c>
      <c r="AF73" s="664" t="str">
        <f>IFERROR('3.1 Emission data'!AF31/'3.2 Emission predictors'!AF$12*POWER(10,6),"")</f>
        <v/>
      </c>
      <c r="AG73" s="663">
        <f>IFERROR('3.1 Emission data'!AG31/'3.2 Emission predictors'!AG$12*POWER(10,6),"")</f>
        <v>0</v>
      </c>
      <c r="AH73" s="663" t="str">
        <f>IFERROR('3.1 Emission data'!AH31/'3.2 Emission predictors'!AH$12*POWER(10,6),"")</f>
        <v/>
      </c>
      <c r="AI73" s="663">
        <f>IFERROR('3.1 Emission data'!AI31/'3.2 Emission predictors'!AI$12*POWER(10,6),"")</f>
        <v>0</v>
      </c>
      <c r="AJ73" s="663">
        <f>IFERROR('3.1 Emission data'!AJ31/'3.2 Emission predictors'!AJ$12*POWER(10,6),"")</f>
        <v>0</v>
      </c>
      <c r="AK73" s="663" t="str">
        <f>IFERROR('3.1 Emission data'!AK31/'3.2 Emission predictors'!AK$12*POWER(10,6),"")</f>
        <v/>
      </c>
      <c r="AL73" s="663">
        <f>IFERROR('3.1 Emission data'!AL31/'3.2 Emission predictors'!AL$12*POWER(10,6),"")</f>
        <v>0</v>
      </c>
      <c r="AM73" s="663">
        <f>IFERROR('3.1 Emission data'!AM31/'3.2 Emission predictors'!AM$12*POWER(10,6),"")</f>
        <v>0</v>
      </c>
      <c r="AN73" s="663" t="str">
        <f>IFERROR('3.1 Emission data'!AN31/'3.2 Emission predictors'!AN$12*POWER(10,6),"")</f>
        <v/>
      </c>
      <c r="AO73" s="663" t="str">
        <f>IFERROR('3.1 Emission data'!AO31/'3.2 Emission predictors'!AO$12*POWER(10,6),"")</f>
        <v/>
      </c>
      <c r="AP73" s="663" t="str">
        <f>IFERROR('3.1 Emission data'!AP31/'3.2 Emission predictors'!AP$12*POWER(10,6),"")</f>
        <v/>
      </c>
      <c r="AQ73" s="663" t="str">
        <f>IFERROR('3.1 Emission data'!AQ31/'3.2 Emission predictors'!AQ$12*POWER(10,6),"")</f>
        <v/>
      </c>
      <c r="AR73" s="664" t="str">
        <f>IFERROR('3.1 Emission data'!AR31/'3.2 Emission predictors'!AR$12*POWER(10,6),"")</f>
        <v/>
      </c>
      <c r="AS73" s="663">
        <f>IFERROR('3.1 Emission data'!AS31/'3.2 Emission predictors'!AS$12*POWER(10,6),"")</f>
        <v>0</v>
      </c>
      <c r="AT73" s="663">
        <f>IFERROR('3.1 Emission data'!AT31/'3.2 Emission predictors'!AT$12*POWER(10,6),"")</f>
        <v>0</v>
      </c>
      <c r="AU73" s="663" t="str">
        <f>IFERROR('3.1 Emission data'!AU31/'3.2 Emission predictors'!AU$12*POWER(10,6),"")</f>
        <v/>
      </c>
      <c r="AV73" s="663">
        <f>IFERROR('3.1 Emission data'!AV31/'3.2 Emission predictors'!AV$12*POWER(10,6),"")</f>
        <v>0.19011406844106463</v>
      </c>
      <c r="AW73" s="663">
        <f>IFERROR('3.1 Emission data'!AW31/'3.2 Emission predictors'!AW$12*POWER(10,6),"")</f>
        <v>0</v>
      </c>
      <c r="AX73" s="663" t="str">
        <f>IFERROR('3.1 Emission data'!AX31/'3.2 Emission predictors'!AX$12*POWER(10,6),"")</f>
        <v/>
      </c>
      <c r="AY73" s="663" t="str">
        <f>IFERROR('3.1 Emission data'!AY31/'3.2 Emission predictors'!AY$12*POWER(10,6),"")</f>
        <v/>
      </c>
      <c r="AZ73" s="663">
        <f>IFERROR('3.1 Emission data'!AZ31/'3.2 Emission predictors'!AZ$12*POWER(10,6),"")</f>
        <v>0.82250000000000001</v>
      </c>
      <c r="BA73" s="663" t="str">
        <f>IFERROR('3.1 Emission data'!BA31/'3.2 Emission predictors'!BA$12*POWER(10,6),"")</f>
        <v/>
      </c>
      <c r="BB73" s="663" t="str">
        <f>IFERROR('3.1 Emission data'!BB31/'3.2 Emission predictors'!BB$12*POWER(10,6),"")</f>
        <v/>
      </c>
      <c r="BC73" s="663">
        <f>IFERROR('3.1 Emission data'!BC31/'3.2 Emission predictors'!BC$12*POWER(10,6),"")</f>
        <v>0</v>
      </c>
      <c r="BD73" s="663" t="str">
        <f>IFERROR('3.1 Emission data'!BD31/'3.2 Emission predictors'!BD$12*POWER(10,6),"")</f>
        <v/>
      </c>
      <c r="BE73" s="663" t="str">
        <f>IFERROR('3.1 Emission data'!BE31/'3.2 Emission predictors'!BE$12*POWER(10,6),"")</f>
        <v/>
      </c>
      <c r="BF73" s="663">
        <f>IFERROR('3.1 Emission data'!BF31/'3.2 Emission predictors'!BF$12*POWER(10,6),"")</f>
        <v>1.548737132548021E-2</v>
      </c>
      <c r="BG73" s="663">
        <f>IFERROR('3.1 Emission data'!BG31/'3.2 Emission predictors'!BG$12*POWER(10,6),"")</f>
        <v>0</v>
      </c>
      <c r="BH73" s="663" t="str">
        <f>IFERROR('3.1 Emission data'!BH31/'3.2 Emission predictors'!BH$12*POWER(10,6),"")</f>
        <v/>
      </c>
      <c r="BI73" s="174"/>
    </row>
    <row r="74" spans="1:63" s="3" customFormat="1">
      <c r="A74" s="372"/>
      <c r="B74" s="180"/>
      <c r="C74" s="879"/>
      <c r="D74" s="5" t="s">
        <v>16</v>
      </c>
      <c r="E74" s="664">
        <f>IFERROR('3.1 Emission data'!E32/'3.2 Emission predictors'!E$12*POWER(10,6),"")</f>
        <v>0</v>
      </c>
      <c r="F74" s="664">
        <f>IFERROR('3.1 Emission data'!F32/'3.2 Emission predictors'!F$12*POWER(10,6),"")</f>
        <v>0</v>
      </c>
      <c r="G74" s="664">
        <f>IFERROR('3.1 Emission data'!G32/'3.2 Emission predictors'!G$12*POWER(10,6),"")</f>
        <v>0</v>
      </c>
      <c r="H74" s="664">
        <f>IFERROR('3.1 Emission data'!H32/'3.2 Emission predictors'!H$12*POWER(10,6),"")</f>
        <v>0</v>
      </c>
      <c r="I74" s="663">
        <f>IFERROR('3.1 Emission data'!I32/'3.2 Emission predictors'!I$12*POWER(10,6),"")</f>
        <v>0</v>
      </c>
      <c r="J74" s="664">
        <f>IFERROR('3.1 Emission data'!J32/'3.2 Emission predictors'!J$12*POWER(10,6),"")</f>
        <v>0</v>
      </c>
      <c r="K74" s="664">
        <f>IFERROR('3.1 Emission data'!K32/'3.2 Emission predictors'!K$12*POWER(10,6),"")</f>
        <v>0</v>
      </c>
      <c r="L74" s="664">
        <f>IFERROR('3.1 Emission data'!L32/'3.2 Emission predictors'!L$12*POWER(10,6),"")</f>
        <v>0</v>
      </c>
      <c r="M74" s="664">
        <f>IFERROR('3.1 Emission data'!M32/'3.2 Emission predictors'!M$12*POWER(10,6),"")</f>
        <v>0</v>
      </c>
      <c r="N74" s="664">
        <f>IFERROR('3.1 Emission data'!N32/'3.2 Emission predictors'!N$12*POWER(10,6),"")</f>
        <v>0</v>
      </c>
      <c r="O74" s="664">
        <f>IFERROR('3.1 Emission data'!O32/'3.2 Emission predictors'!O$12*POWER(10,6),"")</f>
        <v>0</v>
      </c>
      <c r="P74" s="664">
        <f>IFERROR('3.1 Emission data'!P32/'3.2 Emission predictors'!P$12*POWER(10,6),"")</f>
        <v>0</v>
      </c>
      <c r="Q74" s="664">
        <f>IFERROR('3.1 Emission data'!Q32/'3.2 Emission predictors'!Q$12*POWER(10,6),"")</f>
        <v>0</v>
      </c>
      <c r="R74" s="664">
        <f>IFERROR('3.1 Emission data'!R32/'3.2 Emission predictors'!R$12*POWER(10,6),"")</f>
        <v>0</v>
      </c>
      <c r="S74" s="664">
        <f>IFERROR('3.1 Emission data'!S32/'3.2 Emission predictors'!S$12*POWER(10,6),"")</f>
        <v>0</v>
      </c>
      <c r="T74" s="664">
        <f>IFERROR('3.1 Emission data'!T32/'3.2 Emission predictors'!T$12*POWER(10,6),"")</f>
        <v>0</v>
      </c>
      <c r="U74" s="664">
        <f>IFERROR('3.1 Emission data'!U32/'3.2 Emission predictors'!U$12*POWER(10,6),"")</f>
        <v>0</v>
      </c>
      <c r="V74" s="664">
        <f>IFERROR('3.1 Emission data'!V32/'3.2 Emission predictors'!V$12*POWER(10,6),"")</f>
        <v>0</v>
      </c>
      <c r="W74" s="664">
        <f>IFERROR('3.1 Emission data'!W32/'3.2 Emission predictors'!W$12*POWER(10,6),"")</f>
        <v>0</v>
      </c>
      <c r="X74" s="664">
        <f>IFERROR('3.1 Emission data'!X32/'3.2 Emission predictors'!X$12*POWER(10,6),"")</f>
        <v>0</v>
      </c>
      <c r="Y74" s="663" t="str">
        <f>IFERROR('3.1 Emission data'!Y32/'3.2 Emission predictors'!Y$12*POWER(10,6),"")</f>
        <v/>
      </c>
      <c r="Z74" s="681">
        <f>IFERROR('3.1 Emission data'!Z32/'3.2 Emission predictors'!Z$12*POWER(10,6),"")</f>
        <v>0</v>
      </c>
      <c r="AA74" s="682">
        <f>IFERROR('3.1 Emission data'!AA32/'3.2 Emission predictors'!AA$12*POWER(10,6),"")</f>
        <v>0</v>
      </c>
      <c r="AB74" s="664">
        <f>IFERROR('3.1 Emission data'!AB32/'3.2 Emission predictors'!AB$12*POWER(10,6),"")</f>
        <v>0</v>
      </c>
      <c r="AC74" s="664">
        <f>IFERROR('3.1 Emission data'!AC32/'3.2 Emission predictors'!AC$12*POWER(10,6),"")</f>
        <v>0</v>
      </c>
      <c r="AD74" s="664" t="str">
        <f>IFERROR('3.1 Emission data'!AD32/'3.2 Emission predictors'!AD$12*POWER(10,6),"")</f>
        <v/>
      </c>
      <c r="AE74" s="664">
        <f>IFERROR('3.1 Emission data'!AE32/'3.2 Emission predictors'!AE$12*POWER(10,6),"")</f>
        <v>0</v>
      </c>
      <c r="AF74" s="664" t="str">
        <f>IFERROR('3.1 Emission data'!AF32/'3.2 Emission predictors'!AF$12*POWER(10,6),"")</f>
        <v/>
      </c>
      <c r="AG74" s="664">
        <f>IFERROR('3.1 Emission data'!AG32/'3.2 Emission predictors'!AG$12*POWER(10,6),"")</f>
        <v>0</v>
      </c>
      <c r="AH74" s="664">
        <f>IFERROR('3.1 Emission data'!AH32/'3.2 Emission predictors'!AH$12*POWER(10,6),"")</f>
        <v>0</v>
      </c>
      <c r="AI74" s="664">
        <f>IFERROR('3.1 Emission data'!AI32/'3.2 Emission predictors'!AI$12*POWER(10,6),"")</f>
        <v>0</v>
      </c>
      <c r="AJ74" s="664">
        <f>IFERROR('3.1 Emission data'!AJ32/'3.2 Emission predictors'!AJ$12*POWER(10,6),"")</f>
        <v>0</v>
      </c>
      <c r="AK74" s="663" t="str">
        <f>IFERROR('3.1 Emission data'!AK32/'3.2 Emission predictors'!AK$12*POWER(10,6),"")</f>
        <v/>
      </c>
      <c r="AL74" s="664">
        <f>IFERROR('3.1 Emission data'!AL32/'3.2 Emission predictors'!AL$12*POWER(10,6),"")</f>
        <v>0</v>
      </c>
      <c r="AM74" s="664">
        <f>IFERROR('3.1 Emission data'!AM32/'3.2 Emission predictors'!AM$12*POWER(10,6),"")</f>
        <v>0</v>
      </c>
      <c r="AN74" s="664">
        <f>IFERROR('3.1 Emission data'!AN32/'3.2 Emission predictors'!AN$12*POWER(10,6),"")</f>
        <v>0</v>
      </c>
      <c r="AO74" s="664">
        <f>IFERROR('3.1 Emission data'!AO32/'3.2 Emission predictors'!AO$12*POWER(10,6),"")</f>
        <v>0</v>
      </c>
      <c r="AP74" s="664">
        <f>IFERROR('3.1 Emission data'!AP32/'3.2 Emission predictors'!AP$12*POWER(10,6),"")</f>
        <v>0</v>
      </c>
      <c r="AQ74" s="664" t="str">
        <f>IFERROR('3.1 Emission data'!AQ32/'3.2 Emission predictors'!AQ$12*POWER(10,6),"")</f>
        <v/>
      </c>
      <c r="AR74" s="664" t="str">
        <f>IFERROR('3.1 Emission data'!AR32/'3.2 Emission predictors'!AR$12*POWER(10,6),"")</f>
        <v/>
      </c>
      <c r="AS74" s="664">
        <f>IFERROR('3.1 Emission data'!AS32/'3.2 Emission predictors'!AS$12*POWER(10,6),"")</f>
        <v>0</v>
      </c>
      <c r="AT74" s="664">
        <f>IFERROR('3.1 Emission data'!AT32/'3.2 Emission predictors'!AT$12*POWER(10,6),"")</f>
        <v>0</v>
      </c>
      <c r="AU74" s="664">
        <f>IFERROR('3.1 Emission data'!AU32/'3.2 Emission predictors'!AU$12*POWER(10,6),"")</f>
        <v>0</v>
      </c>
      <c r="AV74" s="664">
        <f>IFERROR('3.1 Emission data'!AV32/'3.2 Emission predictors'!AV$12*POWER(10,6),"")</f>
        <v>0</v>
      </c>
      <c r="AW74" s="664">
        <f>IFERROR('3.1 Emission data'!AW32/'3.2 Emission predictors'!AW$12*POWER(10,6),"")</f>
        <v>0</v>
      </c>
      <c r="AX74" s="663" t="str">
        <f>IFERROR('3.1 Emission data'!AX32/'3.2 Emission predictors'!AX$12*POWER(10,6),"")</f>
        <v/>
      </c>
      <c r="AY74" s="663" t="str">
        <f>IFERROR('3.1 Emission data'!AY32/'3.2 Emission predictors'!AY$12*POWER(10,6),"")</f>
        <v/>
      </c>
      <c r="AZ74" s="664">
        <f>IFERROR('3.1 Emission data'!AZ32/'3.2 Emission predictors'!AZ$12*POWER(10,6),"")</f>
        <v>0</v>
      </c>
      <c r="BA74" s="664" t="str">
        <f>IFERROR('3.1 Emission data'!BA32/'3.2 Emission predictors'!BA$12*POWER(10,6),"")</f>
        <v/>
      </c>
      <c r="BB74" s="664">
        <f>IFERROR('3.1 Emission data'!BB32/'3.2 Emission predictors'!BB$12*POWER(10,6),"")</f>
        <v>0</v>
      </c>
      <c r="BC74" s="663">
        <f>IFERROR('3.1 Emission data'!BC32/'3.2 Emission predictors'!BC$12*POWER(10,6),"")</f>
        <v>0</v>
      </c>
      <c r="BD74" s="663" t="str">
        <f>IFERROR('3.1 Emission data'!BD32/'3.2 Emission predictors'!BD$12*POWER(10,6),"")</f>
        <v/>
      </c>
      <c r="BE74" s="663">
        <f>IFERROR('3.1 Emission data'!BE32/'3.2 Emission predictors'!BE$12*POWER(10,6),"")</f>
        <v>0</v>
      </c>
      <c r="BF74" s="664">
        <f>IFERROR('3.1 Emission data'!BF32/'3.2 Emission predictors'!BF$12*POWER(10,6),"")</f>
        <v>0</v>
      </c>
      <c r="BG74" s="664">
        <f>IFERROR('3.1 Emission data'!BG32/'3.2 Emission predictors'!BG$12*POWER(10,6),"")</f>
        <v>0</v>
      </c>
      <c r="BH74" s="664">
        <f>IFERROR('3.1 Emission data'!BH32/'3.2 Emission predictors'!BH$12*POWER(10,6),"")</f>
        <v>0</v>
      </c>
      <c r="BI74" s="270"/>
    </row>
    <row r="75" spans="1:63" s="3" customFormat="1">
      <c r="A75" s="372"/>
      <c r="B75" s="180"/>
      <c r="C75" s="879"/>
      <c r="D75" s="10" t="s">
        <v>17</v>
      </c>
      <c r="E75" s="683" t="str">
        <f>IFERROR('3.1 Emission data'!E33/'3.2 Emission predictors'!E$12*POWER(10,6),"")</f>
        <v/>
      </c>
      <c r="F75" s="683">
        <f>IFERROR('3.1 Emission data'!F33/'3.2 Emission predictors'!F$12*POWER(10,6),"")</f>
        <v>0</v>
      </c>
      <c r="G75" s="683" t="str">
        <f>IFERROR('3.1 Emission data'!G33/'3.2 Emission predictors'!G$12*POWER(10,6),"")</f>
        <v/>
      </c>
      <c r="H75" s="683" t="str">
        <f>IFERROR('3.1 Emission data'!H33/'3.2 Emission predictors'!H$12*POWER(10,6),"")</f>
        <v/>
      </c>
      <c r="I75" s="674">
        <f>IFERROR('3.1 Emission data'!I33/'3.2 Emission predictors'!I$12*POWER(10,6),"")</f>
        <v>0</v>
      </c>
      <c r="J75" s="674" t="str">
        <f>IFERROR('3.1 Emission data'!J33/'3.2 Emission predictors'!J$12*POWER(10,6),"")</f>
        <v/>
      </c>
      <c r="K75" s="674">
        <f>IFERROR('3.1 Emission data'!K33/'3.2 Emission predictors'!K$12*POWER(10,6),"")</f>
        <v>0</v>
      </c>
      <c r="L75" s="674">
        <f>IFERROR('3.1 Emission data'!L33/'3.2 Emission predictors'!L$12*POWER(10,6),"")</f>
        <v>0.16789473684210526</v>
      </c>
      <c r="M75" s="674">
        <f>IFERROR('3.1 Emission data'!M33/'3.2 Emission predictors'!M$12*POWER(10,6),"")</f>
        <v>0</v>
      </c>
      <c r="N75" s="674">
        <f>IFERROR('3.1 Emission data'!N33/'3.2 Emission predictors'!N$12*POWER(10,6),"")</f>
        <v>0</v>
      </c>
      <c r="O75" s="674">
        <f>IFERROR('3.1 Emission data'!O33/'3.2 Emission predictors'!O$12*POWER(10,6),"")</f>
        <v>0</v>
      </c>
      <c r="P75" s="674">
        <f>IFERROR('3.1 Emission data'!P33/'3.2 Emission predictors'!P$12*POWER(10,6),"")</f>
        <v>0</v>
      </c>
      <c r="Q75" s="674">
        <f>IFERROR('3.1 Emission data'!Q33/'3.2 Emission predictors'!Q$12*POWER(10,6),"")</f>
        <v>0</v>
      </c>
      <c r="R75" s="674" t="str">
        <f>IFERROR('3.1 Emission data'!R33/'3.2 Emission predictors'!R$12*POWER(10,6),"")</f>
        <v/>
      </c>
      <c r="S75" s="674">
        <f>IFERROR('3.1 Emission data'!S33/'3.2 Emission predictors'!S$12*POWER(10,6),"")</f>
        <v>0</v>
      </c>
      <c r="T75" s="674">
        <f>IFERROR('3.1 Emission data'!T33/'3.2 Emission predictors'!T$12*POWER(10,6),"")</f>
        <v>0</v>
      </c>
      <c r="U75" s="674">
        <f>IFERROR('3.1 Emission data'!U33/'3.2 Emission predictors'!U$12*POWER(10,6),"")</f>
        <v>0</v>
      </c>
      <c r="V75" s="674" t="str">
        <f>IFERROR('3.1 Emission data'!V33/'3.2 Emission predictors'!V$12*POWER(10,6),"")</f>
        <v/>
      </c>
      <c r="W75" s="674" t="str">
        <f>IFERROR('3.1 Emission data'!W33/'3.2 Emission predictors'!W$12*POWER(10,6),"")</f>
        <v/>
      </c>
      <c r="X75" s="674">
        <f>IFERROR('3.1 Emission data'!X33/'3.2 Emission predictors'!X$12*POWER(10,6),"")</f>
        <v>0</v>
      </c>
      <c r="Y75" s="674" t="str">
        <f>IFERROR('3.1 Emission data'!Y33/'3.2 Emission predictors'!Y$12*POWER(10,6),"")</f>
        <v/>
      </c>
      <c r="Z75" s="684">
        <f>IFERROR('3.1 Emission data'!Z33/'3.2 Emission predictors'!Z$12*POWER(10,6),"")</f>
        <v>0</v>
      </c>
      <c r="AA75" s="685">
        <f>IFERROR('3.1 Emission data'!AA33/'3.2 Emission predictors'!AA$12*POWER(10,6),"")</f>
        <v>0</v>
      </c>
      <c r="AB75" s="674">
        <f>IFERROR('3.1 Emission data'!AB33/'3.2 Emission predictors'!AB$12*POWER(10,6),"")</f>
        <v>0.19413092550790068</v>
      </c>
      <c r="AC75" s="683">
        <f>IFERROR('3.1 Emission data'!AC33/'3.2 Emission predictors'!AC$12*POWER(10,6),"")</f>
        <v>0</v>
      </c>
      <c r="AD75" s="683" t="str">
        <f>IFERROR('3.1 Emission data'!AD33/'3.2 Emission predictors'!AD$12*POWER(10,6),"")</f>
        <v/>
      </c>
      <c r="AE75" s="674">
        <f>IFERROR('3.1 Emission data'!AE33/'3.2 Emission predictors'!AE$12*POWER(10,6),"")</f>
        <v>0</v>
      </c>
      <c r="AF75" s="683" t="str">
        <f>IFERROR('3.1 Emission data'!AF33/'3.2 Emission predictors'!AF$12*POWER(10,6),"")</f>
        <v/>
      </c>
      <c r="AG75" s="674" t="str">
        <f>IFERROR('3.1 Emission data'!AG33/'3.2 Emission predictors'!AG$12*POWER(10,6),"")</f>
        <v/>
      </c>
      <c r="AH75" s="674" t="str">
        <f>IFERROR('3.1 Emission data'!AH33/'3.2 Emission predictors'!AH$12*POWER(10,6),"")</f>
        <v/>
      </c>
      <c r="AI75" s="683">
        <f>IFERROR('3.1 Emission data'!AI33/'3.2 Emission predictors'!AI$12*POWER(10,6),"")</f>
        <v>0</v>
      </c>
      <c r="AJ75" s="683">
        <f>IFERROR('3.1 Emission data'!AJ33/'3.2 Emission predictors'!AJ$12*POWER(10,6),"")</f>
        <v>0</v>
      </c>
      <c r="AK75" s="674" t="str">
        <f>IFERROR('3.1 Emission data'!AK33/'3.2 Emission predictors'!AK$12*POWER(10,6),"")</f>
        <v/>
      </c>
      <c r="AL75" s="683" t="str">
        <f>IFERROR('3.1 Emission data'!AL33/'3.2 Emission predictors'!AL$12*POWER(10,6),"")</f>
        <v/>
      </c>
      <c r="AM75" s="683">
        <f>IFERROR('3.1 Emission data'!AM33/'3.2 Emission predictors'!AM$12*POWER(10,6),"")</f>
        <v>0</v>
      </c>
      <c r="AN75" s="674" t="str">
        <f>IFERROR('3.1 Emission data'!AN33/'3.2 Emission predictors'!AN$12*POWER(10,6),"")</f>
        <v/>
      </c>
      <c r="AO75" s="683">
        <f>IFERROR('3.1 Emission data'!AO33/'3.2 Emission predictors'!AO$12*POWER(10,6),"")</f>
        <v>0</v>
      </c>
      <c r="AP75" s="674">
        <f>IFERROR('3.1 Emission data'!AP33/'3.2 Emission predictors'!AP$12*POWER(10,6),"")</f>
        <v>0</v>
      </c>
      <c r="AQ75" s="683" t="str">
        <f>IFERROR('3.1 Emission data'!AQ33/'3.2 Emission predictors'!AQ$12*POWER(10,6),"")</f>
        <v/>
      </c>
      <c r="AR75" s="683" t="str">
        <f>IFERROR('3.1 Emission data'!AR33/'3.2 Emission predictors'!AR$12*POWER(10,6),"")</f>
        <v/>
      </c>
      <c r="AS75" s="683">
        <f>IFERROR('3.1 Emission data'!AS33/'3.2 Emission predictors'!AS$12*POWER(10,6),"")</f>
        <v>0</v>
      </c>
      <c r="AT75" s="683">
        <f>IFERROR('3.1 Emission data'!AT33/'3.2 Emission predictors'!AT$12*POWER(10,6),"")</f>
        <v>0</v>
      </c>
      <c r="AU75" s="683" t="str">
        <f>IFERROR('3.1 Emission data'!AU33/'3.2 Emission predictors'!AU$12*POWER(10,6),"")</f>
        <v/>
      </c>
      <c r="AV75" s="674">
        <f>IFERROR('3.1 Emission data'!AV33/'3.2 Emission predictors'!AV$12*POWER(10,6),"")</f>
        <v>0.19011406844106463</v>
      </c>
      <c r="AW75" s="683" t="str">
        <f>IFERROR('3.1 Emission data'!AW33/'3.2 Emission predictors'!AW$12*POWER(10,6),"")</f>
        <v/>
      </c>
      <c r="AX75" s="674" t="str">
        <f>IFERROR('3.1 Emission data'!AX33/'3.2 Emission predictors'!AX$12*POWER(10,6),"")</f>
        <v/>
      </c>
      <c r="AY75" s="674" t="str">
        <f>IFERROR('3.1 Emission data'!AY33/'3.2 Emission predictors'!AY$12*POWER(10,6),"")</f>
        <v/>
      </c>
      <c r="AZ75" s="683">
        <f>IFERROR('3.1 Emission data'!AZ33/'3.2 Emission predictors'!AZ$12*POWER(10,6),"")</f>
        <v>0</v>
      </c>
      <c r="BA75" s="674">
        <f>IFERROR('3.1 Emission data'!BA33/'3.2 Emission predictors'!BA$12*POWER(10,6),"")</f>
        <v>4.1265822784810127E-2</v>
      </c>
      <c r="BB75" s="674" t="str">
        <f>IFERROR('3.1 Emission data'!BB33/'3.2 Emission predictors'!BB$12*POWER(10,6),"")</f>
        <v/>
      </c>
      <c r="BC75" s="674" t="str">
        <f>IFERROR('3.1 Emission data'!BC33/'3.2 Emission predictors'!BC$12*POWER(10,6),"")</f>
        <v/>
      </c>
      <c r="BD75" s="674" t="str">
        <f>IFERROR('3.1 Emission data'!BD33/'3.2 Emission predictors'!BD$12*POWER(10,6),"")</f>
        <v/>
      </c>
      <c r="BE75" s="674" t="str">
        <f>IFERROR('3.1 Emission data'!BE33/'3.2 Emission predictors'!BE$12*POWER(10,6),"")</f>
        <v/>
      </c>
      <c r="BF75" s="674">
        <f>IFERROR('3.1 Emission data'!BF33/'3.2 Emission predictors'!BF$12*POWER(10,6),"")</f>
        <v>0.55152777777777773</v>
      </c>
      <c r="BG75" s="683">
        <f>IFERROR('3.1 Emission data'!BG33/'3.2 Emission predictors'!BG$12*POWER(10,6),"")</f>
        <v>0</v>
      </c>
      <c r="BH75" s="683">
        <f>IFERROR('3.1 Emission data'!BH33/'3.2 Emission predictors'!BH$12*POWER(10,6),"")</f>
        <v>0</v>
      </c>
      <c r="BI75" s="270"/>
    </row>
    <row r="76" spans="1:63" s="3" customFormat="1">
      <c r="A76" s="372"/>
      <c r="B76" s="180"/>
      <c r="C76" s="327" t="s">
        <v>12627</v>
      </c>
      <c r="D76" s="328" t="s">
        <v>39</v>
      </c>
      <c r="E76" s="686">
        <f>IFERROR('3.1 Emission data'!E34/'3.2 Emission predictors'!E$12*POWER(10,6),"")</f>
        <v>153.20280879864637</v>
      </c>
      <c r="F76" s="686">
        <f>IFERROR('3.1 Emission data'!F34/'3.2 Emission predictors'!F$12*POWER(10,6),"")</f>
        <v>109.68776642335766</v>
      </c>
      <c r="G76" s="686">
        <f>IFERROR('3.1 Emission data'!G34/'3.2 Emission predictors'!G$12*POWER(10,6),"")</f>
        <v>30.935692503176622</v>
      </c>
      <c r="H76" s="686">
        <f>IFERROR('3.1 Emission data'!H34/'3.2 Emission predictors'!H$12*POWER(10,6),"")</f>
        <v>54.181313131313132</v>
      </c>
      <c r="I76" s="686">
        <f>IFERROR('3.1 Emission data'!I34/'3.2 Emission predictors'!I$12*POWER(10,6),"")</f>
        <v>469.19268041237115</v>
      </c>
      <c r="J76" s="686">
        <f>IFERROR('3.1 Emission data'!J34/'3.2 Emission predictors'!J$12*POWER(10,6),"")</f>
        <v>27.995152941176471</v>
      </c>
      <c r="K76" s="686">
        <f>IFERROR('3.1 Emission data'!K34/'3.2 Emission predictors'!K$12*POWER(10,6),"")</f>
        <v>54.83846889952153</v>
      </c>
      <c r="L76" s="686">
        <f>IFERROR('3.1 Emission data'!L34/'3.2 Emission predictors'!L$12*POWER(10,6),"")</f>
        <v>81.877744360902255</v>
      </c>
      <c r="M76" s="686">
        <f>IFERROR('3.1 Emission data'!M34/'3.2 Emission predictors'!M$12*POWER(10,6),"")</f>
        <v>64.788066632942076</v>
      </c>
      <c r="N76" s="686">
        <f>IFERROR('3.1 Emission data'!N34/'3.2 Emission predictors'!N$12*POWER(10,6),"")</f>
        <v>44.201524444444438</v>
      </c>
      <c r="O76" s="686">
        <f>IFERROR('3.1 Emission data'!O34/'3.2 Emission predictors'!O$12*POWER(10,6),"")</f>
        <v>41.699843103448281</v>
      </c>
      <c r="P76" s="686">
        <f>IFERROR('3.1 Emission data'!P34/'3.2 Emission predictors'!P$12*POWER(10,6),"")</f>
        <v>58.047406410256414</v>
      </c>
      <c r="Q76" s="686">
        <f>IFERROR('3.1 Emission data'!Q34/'3.2 Emission predictors'!Q$12*POWER(10,6),"")</f>
        <v>367.06462068965516</v>
      </c>
      <c r="R76" s="686">
        <f>IFERROR('3.1 Emission data'!R34/'3.2 Emission predictors'!R$12*POWER(10,6),"")</f>
        <v>6.3543333333333338</v>
      </c>
      <c r="S76" s="686">
        <f>IFERROR('3.1 Emission data'!S34/'3.2 Emission predictors'!S$12*POWER(10,6),"")</f>
        <v>59.313809523809525</v>
      </c>
      <c r="T76" s="686">
        <f>IFERROR('3.1 Emission data'!T34/'3.2 Emission predictors'!T$12*POWER(10,6),"")</f>
        <v>28.61508095238095</v>
      </c>
      <c r="U76" s="686">
        <f>IFERROR('3.1 Emission data'!U34/'3.2 Emission predictors'!U$12*POWER(10,6),"")</f>
        <v>26.619482880484757</v>
      </c>
      <c r="V76" s="686">
        <f>IFERROR('3.1 Emission data'!V34/'3.2 Emission predictors'!V$12*POWER(10,6),"")</f>
        <v>30.033510000000003</v>
      </c>
      <c r="W76" s="686">
        <f>IFERROR('3.1 Emission data'!W34/'3.2 Emission predictors'!W$12*POWER(10,6),"")</f>
        <v>15.296923076923076</v>
      </c>
      <c r="X76" s="686">
        <f>IFERROR('3.1 Emission data'!X34/'3.2 Emission predictors'!X$12*POWER(10,6),"")</f>
        <v>95.811153846153843</v>
      </c>
      <c r="Y76" s="686">
        <f>IFERROR('3.1 Emission data'!Y34/'3.2 Emission predictors'!Y$12*POWER(10,6),"")</f>
        <v>7.5004402601867817</v>
      </c>
      <c r="Z76" s="687">
        <f>IFERROR('3.1 Emission data'!Z34/'3.2 Emission predictors'!Z$12*POWER(10,6),"")</f>
        <v>41.579920000000001</v>
      </c>
      <c r="AA76" s="688">
        <f>IFERROR('3.1 Emission data'!AA34/'3.2 Emission predictors'!AA$12*POWER(10,6),"")</f>
        <v>96.04058081773023</v>
      </c>
      <c r="AB76" s="686">
        <f>IFERROR('3.1 Emission data'!AB34/'3.2 Emission predictors'!AB$12*POWER(10,6),"")</f>
        <v>241.11512415349887</v>
      </c>
      <c r="AC76" s="686">
        <f>IFERROR('3.1 Emission data'!AC34/'3.2 Emission predictors'!AC$12*POWER(10,6),"")</f>
        <v>782.81240157480318</v>
      </c>
      <c r="AD76" s="686">
        <f>IFERROR('3.1 Emission data'!AD34/'3.2 Emission predictors'!AD$12*POWER(10,6),"")</f>
        <v>47.841547892938486</v>
      </c>
      <c r="AE76" s="686">
        <f>IFERROR('3.1 Emission data'!AE34/'3.2 Emission predictors'!AE$12*POWER(10,6),"")</f>
        <v>813.96252129471884</v>
      </c>
      <c r="AF76" s="686">
        <f>IFERROR('3.1 Emission data'!AF34/'3.2 Emission predictors'!AF$12*POWER(10,6),"")</f>
        <v>199.28569690265485</v>
      </c>
      <c r="AG76" s="686">
        <f>IFERROR('3.1 Emission data'!AG34/'3.2 Emission predictors'!AG$12*POWER(10,6),"")</f>
        <v>336.3239869281046</v>
      </c>
      <c r="AH76" s="686">
        <f>IFERROR('3.1 Emission data'!AH34/'3.2 Emission predictors'!AH$12*POWER(10,6),"")</f>
        <v>48.337071428571427</v>
      </c>
      <c r="AI76" s="686">
        <f>IFERROR('3.1 Emission data'!AI34/'3.2 Emission predictors'!AI$12*POWER(10,6),"")</f>
        <v>195.61495844875347</v>
      </c>
      <c r="AJ76" s="686">
        <f>IFERROR('3.1 Emission data'!AJ34/'3.2 Emission predictors'!AJ$12*POWER(10,6),"")</f>
        <v>430.41595744680848</v>
      </c>
      <c r="AK76" s="686">
        <f>IFERROR('3.1 Emission data'!AK34/'3.2 Emission predictors'!AK$12*POWER(10,6),"")</f>
        <v>238.12593910636616</v>
      </c>
      <c r="AL76" s="686">
        <f>IFERROR('3.1 Emission data'!AL34/'3.2 Emission predictors'!AL$12*POWER(10,6),"")</f>
        <v>56.893744369642086</v>
      </c>
      <c r="AM76" s="686">
        <f>IFERROR('3.1 Emission data'!AM34/'3.2 Emission predictors'!AM$12*POWER(10,6),"")</f>
        <v>762.8553793103448</v>
      </c>
      <c r="AN76" s="686">
        <f>IFERROR('3.1 Emission data'!AN34/'3.2 Emission predictors'!AN$12*POWER(10,6),"")</f>
        <v>1698.3581567669173</v>
      </c>
      <c r="AO76" s="686">
        <f>IFERROR('3.1 Emission data'!AO34/'3.2 Emission predictors'!AO$12*POWER(10,6),"")</f>
        <v>387.36194630872484</v>
      </c>
      <c r="AP76" s="686">
        <f>IFERROR('3.1 Emission data'!AP34/'3.2 Emission predictors'!AP$12*POWER(10,6),"")</f>
        <v>320.24943999999999</v>
      </c>
      <c r="AQ76" s="686">
        <f>IFERROR('3.1 Emission data'!AQ34/'3.2 Emission predictors'!AQ$12*POWER(10,6),"")</f>
        <v>1342.6933609958508</v>
      </c>
      <c r="AR76" s="686">
        <f>IFERROR('3.1 Emission data'!AR34/'3.2 Emission predictors'!AR$12*POWER(10,6),"")</f>
        <v>42.20939024390244</v>
      </c>
      <c r="AS76" s="686">
        <f>IFERROR('3.1 Emission data'!AS34/'3.2 Emission predictors'!AS$12*POWER(10,6),"")</f>
        <v>1587.585575221239</v>
      </c>
      <c r="AT76" s="686">
        <f>IFERROR('3.1 Emission data'!AT34/'3.2 Emission predictors'!AT$12*POWER(10,6),"")</f>
        <v>1906.5632800000001</v>
      </c>
      <c r="AU76" s="686">
        <f>IFERROR('3.1 Emission data'!AU34/'3.2 Emission predictors'!AU$12*POWER(10,6),"")</f>
        <v>1323.3419277108433</v>
      </c>
      <c r="AV76" s="686">
        <f>IFERROR('3.1 Emission data'!AV34/'3.2 Emission predictors'!AV$12*POWER(10,6),"")</f>
        <v>218.00064638783272</v>
      </c>
      <c r="AW76" s="686">
        <f>IFERROR('3.1 Emission data'!AW34/'3.2 Emission predictors'!AW$12*POWER(10,6),"")</f>
        <v>27.016129032258064</v>
      </c>
      <c r="AX76" s="686">
        <f>IFERROR('3.1 Emission data'!AX34/'3.2 Emission predictors'!AX$12*POWER(10,6),"")</f>
        <v>79.562745098039215</v>
      </c>
      <c r="AY76" s="686">
        <f>IFERROR('3.1 Emission data'!AY34/'3.2 Emission predictors'!AY$12*POWER(10,6),"")</f>
        <v>15.257007657657658</v>
      </c>
      <c r="AZ76" s="686">
        <f>IFERROR('3.1 Emission data'!AZ34/'3.2 Emission predictors'!AZ$12*POWER(10,6),"")</f>
        <v>118.20399113924051</v>
      </c>
      <c r="BA76" s="686">
        <f>IFERROR('3.1 Emission data'!BA34/'3.2 Emission predictors'!BA$12*POWER(10,6),"")</f>
        <v>1720.4903797468355</v>
      </c>
      <c r="BB76" s="686">
        <f>IFERROR('3.1 Emission data'!BB34/'3.2 Emission predictors'!BB$12*POWER(10,6),"")</f>
        <v>45.383426805539656</v>
      </c>
      <c r="BC76" s="686">
        <f>IFERROR('3.1 Emission data'!BC34/'3.2 Emission predictors'!BC$12*POWER(10,6),"")</f>
        <v>302.6024828660436</v>
      </c>
      <c r="BD76" s="686">
        <f>IFERROR('3.1 Emission data'!BD34/'3.2 Emission predictors'!BD$12*POWER(10,6),"")</f>
        <v>35.862189695817449</v>
      </c>
      <c r="BE76" s="686">
        <f>IFERROR('3.1 Emission data'!BE34/'3.2 Emission predictors'!BE$12*POWER(10,6),"")</f>
        <v>19.303318983050847</v>
      </c>
      <c r="BF76" s="686">
        <f>IFERROR('3.1 Emission data'!BF34/'3.2 Emission predictors'!BF$12*POWER(10,6),"")</f>
        <v>81.429305555555558</v>
      </c>
      <c r="BG76" s="686">
        <f>IFERROR('3.1 Emission data'!BG34/'3.2 Emission predictors'!BG$12*POWER(10,6),"")</f>
        <v>689.43091818181824</v>
      </c>
      <c r="BH76" s="686">
        <f>IFERROR('3.1 Emission data'!BH34/'3.2 Emission predictors'!BH$12*POWER(10,6),"")</f>
        <v>33.79448169159361</v>
      </c>
      <c r="BI76" s="273"/>
    </row>
    <row r="77" spans="1:63" s="3" customFormat="1" ht="15" thickBot="1">
      <c r="A77" s="372"/>
      <c r="B77" s="180"/>
      <c r="C77" s="491" t="s">
        <v>12627</v>
      </c>
      <c r="D77" s="495" t="s">
        <v>12885</v>
      </c>
      <c r="E77" s="689">
        <f>IFERROR('3.1 Emission data'!E35/'3.2 Emission predictors'!E$12*POWER(10,6),"")</f>
        <v>148.97269035532995</v>
      </c>
      <c r="F77" s="689">
        <f>IFERROR('3.1 Emission data'!F35/'3.2 Emission predictors'!F$12*POWER(10,6),"")</f>
        <v>109.68776642335766</v>
      </c>
      <c r="G77" s="689">
        <f>IFERROR('3.1 Emission data'!G35/'3.2 Emission predictors'!G$12*POWER(10,6),"")</f>
        <v>18.009479034307496</v>
      </c>
      <c r="H77" s="689">
        <f>IFERROR('3.1 Emission data'!H35/'3.2 Emission predictors'!H$12*POWER(10,6),"")</f>
        <v>9.5841414141414134</v>
      </c>
      <c r="I77" s="689">
        <f>IFERROR('3.1 Emission data'!I35/'3.2 Emission predictors'!I$12*POWER(10,6),"")</f>
        <v>25.223367697594501</v>
      </c>
      <c r="J77" s="689">
        <f>IFERROR('3.1 Emission data'!J35/'3.2 Emission predictors'!J$12*POWER(10,6),"")</f>
        <v>27.995152941176471</v>
      </c>
      <c r="K77" s="689">
        <f>IFERROR('3.1 Emission data'!K35/'3.2 Emission predictors'!K$12*POWER(10,6),"")</f>
        <v>20.926602870813397</v>
      </c>
      <c r="L77" s="689">
        <f>IFERROR('3.1 Emission data'!L35/'3.2 Emission predictors'!L$12*POWER(10,6),"")</f>
        <v>23.884812030075189</v>
      </c>
      <c r="M77" s="689">
        <f>IFERROR('3.1 Emission data'!M35/'3.2 Emission predictors'!M$12*POWER(10,6),"")</f>
        <v>13.52091825389302</v>
      </c>
      <c r="N77" s="689">
        <f>IFERROR('3.1 Emission data'!N35/'3.2 Emission predictors'!N$12*POWER(10,6),"")</f>
        <v>44.201524444444438</v>
      </c>
      <c r="O77" s="689">
        <f>IFERROR('3.1 Emission data'!O35/'3.2 Emission predictors'!O$12*POWER(10,6),"")</f>
        <v>41.343620689655168</v>
      </c>
      <c r="P77" s="689">
        <f>IFERROR('3.1 Emission data'!P35/'3.2 Emission predictors'!P$12*POWER(10,6),"")</f>
        <v>32.063303846153843</v>
      </c>
      <c r="Q77" s="689">
        <f>IFERROR('3.1 Emission data'!Q35/'3.2 Emission predictors'!Q$12*POWER(10,6),"")</f>
        <v>6.4867586206896544</v>
      </c>
      <c r="R77" s="689">
        <f>IFERROR('3.1 Emission data'!R35/'3.2 Emission predictors'!R$12*POWER(10,6),"")</f>
        <v>1.6111666666666666</v>
      </c>
      <c r="S77" s="689">
        <f>IFERROR('3.1 Emission data'!S35/'3.2 Emission predictors'!S$12*POWER(10,6),"")</f>
        <v>59.313809523809525</v>
      </c>
      <c r="T77" s="689">
        <f>IFERROR('3.1 Emission data'!T35/'3.2 Emission predictors'!T$12*POWER(10,6),"")</f>
        <v>21.867704761904761</v>
      </c>
      <c r="U77" s="689">
        <f>IFERROR('3.1 Emission data'!U35/'3.2 Emission predictors'!U$12*POWER(10,6),"")</f>
        <v>26.619482880484757</v>
      </c>
      <c r="V77" s="689">
        <f>IFERROR('3.1 Emission data'!V35/'3.2 Emission predictors'!V$12*POWER(10,6),"")</f>
        <v>30.033510000000003</v>
      </c>
      <c r="W77" s="689">
        <f>IFERROR('3.1 Emission data'!W35/'3.2 Emission predictors'!W$12*POWER(10,6),"")</f>
        <v>5.2115384615384617</v>
      </c>
      <c r="X77" s="689">
        <f>IFERROR('3.1 Emission data'!X35/'3.2 Emission predictors'!X$12*POWER(10,6),"")</f>
        <v>68.373846153846159</v>
      </c>
      <c r="Y77" s="689">
        <f>IFERROR('3.1 Emission data'!Y35/'3.2 Emission predictors'!Y$12*POWER(10,6),"")</f>
        <v>1.9453723296705547</v>
      </c>
      <c r="Z77" s="690">
        <f>IFERROR('3.1 Emission data'!Z35/'3.2 Emission predictors'!Z$12*POWER(10,6),"")</f>
        <v>41.579920000000001</v>
      </c>
      <c r="AA77" s="691">
        <f>IFERROR('3.1 Emission data'!AA35/'3.2 Emission predictors'!AA$12*POWER(10,6),"")</f>
        <v>96.04058081773023</v>
      </c>
      <c r="AB77" s="689">
        <f>IFERROR('3.1 Emission data'!AB35/'3.2 Emission predictors'!AB$12*POWER(10,6),"")</f>
        <v>140.32054176072234</v>
      </c>
      <c r="AC77" s="689">
        <f>IFERROR('3.1 Emission data'!AC35/'3.2 Emission predictors'!AC$12*POWER(10,6),"")</f>
        <v>4.8486614173228348</v>
      </c>
      <c r="AD77" s="689">
        <f>IFERROR('3.1 Emission data'!AD35/'3.2 Emission predictors'!AD$12*POWER(10,6),"")</f>
        <v>47.841547892938486</v>
      </c>
      <c r="AE77" s="689">
        <f>IFERROR('3.1 Emission data'!AE35/'3.2 Emission predictors'!AE$12*POWER(10,6),"")</f>
        <v>813.96252129471884</v>
      </c>
      <c r="AF77" s="689">
        <f>IFERROR('3.1 Emission data'!AF35/'3.2 Emission predictors'!AF$12*POWER(10,6),"")</f>
        <v>199.28569690265485</v>
      </c>
      <c r="AG77" s="689">
        <f>IFERROR('3.1 Emission data'!AG35/'3.2 Emission predictors'!AG$12*POWER(10,6),"")</f>
        <v>336.3239869281046</v>
      </c>
      <c r="AH77" s="689">
        <f>IFERROR('3.1 Emission data'!AH35/'3.2 Emission predictors'!AH$12*POWER(10,6),"")</f>
        <v>48.337071428571427</v>
      </c>
      <c r="AI77" s="689">
        <f>IFERROR('3.1 Emission data'!AI35/'3.2 Emission predictors'!AI$12*POWER(10,6),"")</f>
        <v>195.57340720221606</v>
      </c>
      <c r="AJ77" s="689">
        <f>IFERROR('3.1 Emission data'!AJ35/'3.2 Emission predictors'!AJ$12*POWER(10,6),"")</f>
        <v>115.71943262411348</v>
      </c>
      <c r="AK77" s="689">
        <f>IFERROR('3.1 Emission data'!AK35/'3.2 Emission predictors'!AK$12*POWER(10,6),"")</f>
        <v>238.12593910636616</v>
      </c>
      <c r="AL77" s="689">
        <f>IFERROR('3.1 Emission data'!AL35/'3.2 Emission predictors'!AL$12*POWER(10,6),"")</f>
        <v>56.015590642708389</v>
      </c>
      <c r="AM77" s="689">
        <f>IFERROR('3.1 Emission data'!AM35/'3.2 Emission predictors'!AM$12*POWER(10,6),"")</f>
        <v>760.51834482758625</v>
      </c>
      <c r="AN77" s="689">
        <f>IFERROR('3.1 Emission data'!AN35/'3.2 Emission predictors'!AN$12*POWER(10,6),"")</f>
        <v>1698.3581567669173</v>
      </c>
      <c r="AO77" s="689">
        <f>IFERROR('3.1 Emission data'!AO35/'3.2 Emission predictors'!AO$12*POWER(10,6),"")</f>
        <v>387.36194630872484</v>
      </c>
      <c r="AP77" s="689">
        <f>IFERROR('3.1 Emission data'!AP35/'3.2 Emission predictors'!AP$12*POWER(10,6),"")</f>
        <v>320.24943999999999</v>
      </c>
      <c r="AQ77" s="689">
        <f>IFERROR('3.1 Emission data'!AQ35/'3.2 Emission predictors'!AQ$12*POWER(10,6),"")</f>
        <v>1342.6933609958508</v>
      </c>
      <c r="AR77" s="689">
        <f>IFERROR('3.1 Emission data'!AR35/'3.2 Emission predictors'!AR$12*POWER(10,6),"")</f>
        <v>42.20939024390244</v>
      </c>
      <c r="AS77" s="689">
        <f>IFERROR('3.1 Emission data'!AS35/'3.2 Emission predictors'!AS$12*POWER(10,6),"")</f>
        <v>1587.585575221239</v>
      </c>
      <c r="AT77" s="689">
        <f>IFERROR('3.1 Emission data'!AT35/'3.2 Emission predictors'!AT$12*POWER(10,6),"")</f>
        <v>1906.5632800000001</v>
      </c>
      <c r="AU77" s="689">
        <f>IFERROR('3.1 Emission data'!AU35/'3.2 Emission predictors'!AU$12*POWER(10,6),"")</f>
        <v>133.43506024096385</v>
      </c>
      <c r="AV77" s="689">
        <f>IFERROR('3.1 Emission data'!AV35/'3.2 Emission predictors'!AV$12*POWER(10,6),"")</f>
        <v>218.00064638783272</v>
      </c>
      <c r="AW77" s="689">
        <f>IFERROR('3.1 Emission data'!AW35/'3.2 Emission predictors'!AW$12*POWER(10,6),"")</f>
        <v>16.433225806451613</v>
      </c>
      <c r="AX77" s="689">
        <f>IFERROR('3.1 Emission data'!AX35/'3.2 Emission predictors'!AX$12*POWER(10,6),"")</f>
        <v>79.562745098039215</v>
      </c>
      <c r="AY77" s="689">
        <f>IFERROR('3.1 Emission data'!AY35/'3.2 Emission predictors'!AY$12*POWER(10,6),"")</f>
        <v>15.257007657657658</v>
      </c>
      <c r="AZ77" s="689">
        <f>IFERROR('3.1 Emission data'!AZ35/'3.2 Emission predictors'!AZ$12*POWER(10,6),"")</f>
        <v>106.33496455696202</v>
      </c>
      <c r="BA77" s="689">
        <f>IFERROR('3.1 Emission data'!BA35/'3.2 Emission predictors'!BA$12*POWER(10,6),"")</f>
        <v>22.510126582278481</v>
      </c>
      <c r="BB77" s="689">
        <f>IFERROR('3.1 Emission data'!BB35/'3.2 Emission predictors'!BB$12*POWER(10,6),"")</f>
        <v>45.383426805539656</v>
      </c>
      <c r="BC77" s="689">
        <f>IFERROR('3.1 Emission data'!BC35/'3.2 Emission predictors'!BC$12*POWER(10,6),"")</f>
        <v>8.8098442367601244</v>
      </c>
      <c r="BD77" s="689">
        <f>IFERROR('3.1 Emission data'!BD35/'3.2 Emission predictors'!BD$12*POWER(10,6),"")</f>
        <v>35.862189695817449</v>
      </c>
      <c r="BE77" s="689">
        <f>IFERROR('3.1 Emission data'!BE35/'3.2 Emission predictors'!BE$12*POWER(10,6),"")</f>
        <v>19.303318983050847</v>
      </c>
      <c r="BF77" s="689">
        <f>IFERROR('3.1 Emission data'!BF35/'3.2 Emission predictors'!BF$12*POWER(10,6),"")</f>
        <v>20.310833333333331</v>
      </c>
      <c r="BG77" s="689">
        <f>IFERROR('3.1 Emission data'!BG35/'3.2 Emission predictors'!BG$12*POWER(10,6),"")</f>
        <v>689.43091818181824</v>
      </c>
      <c r="BH77" s="689">
        <f>IFERROR('3.1 Emission data'!BH35/'3.2 Emission predictors'!BH$12*POWER(10,6),"")</f>
        <v>19.220113460546674</v>
      </c>
      <c r="BI77" s="273"/>
    </row>
    <row r="78" spans="1:63" s="3" customFormat="1">
      <c r="A78" s="372"/>
      <c r="B78" s="180"/>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3"/>
      <c r="AD78" s="273"/>
      <c r="AE78" s="273"/>
      <c r="AF78" s="273"/>
      <c r="AG78" s="273"/>
      <c r="AH78" s="273"/>
      <c r="AI78" s="273"/>
      <c r="AJ78" s="273"/>
      <c r="AK78" s="273"/>
      <c r="AL78" s="273"/>
      <c r="AM78" s="273"/>
      <c r="AN78" s="273"/>
      <c r="AO78" s="273"/>
      <c r="AP78" s="273"/>
      <c r="AQ78" s="273"/>
      <c r="AR78" s="273"/>
      <c r="AS78" s="273"/>
      <c r="AT78" s="273"/>
      <c r="AU78" s="273"/>
      <c r="AV78" s="273"/>
      <c r="AW78" s="273"/>
      <c r="AX78" s="273"/>
      <c r="AY78" s="273"/>
      <c r="AZ78" s="273"/>
      <c r="BA78" s="273"/>
      <c r="BB78" s="273"/>
      <c r="BC78" s="273"/>
      <c r="BD78" s="273"/>
      <c r="BE78" s="273"/>
      <c r="BF78" s="273"/>
      <c r="BG78" s="273"/>
      <c r="BH78" s="273"/>
      <c r="BI78" s="273"/>
    </row>
  </sheetData>
  <mergeCells count="11">
    <mergeCell ref="C52:D52"/>
    <mergeCell ref="C60:C68"/>
    <mergeCell ref="C69:C75"/>
    <mergeCell ref="N27:R27"/>
    <mergeCell ref="I27:M27"/>
    <mergeCell ref="D27:H27"/>
    <mergeCell ref="D26:U26"/>
    <mergeCell ref="D5:U5"/>
    <mergeCell ref="D6:H6"/>
    <mergeCell ref="I6:M6"/>
    <mergeCell ref="N6:R6"/>
  </mergeCells>
  <dataValidations count="1">
    <dataValidation type="list" allowBlank="1" showInputMessage="1" showErrorMessage="1" sqref="F8:F22" xr:uid="{647CE709-2CEC-4CB2-A0BD-C993D3B8556E}">
      <formula1>"25%,50%,100%,150%,200%"</formula1>
    </dataValidation>
  </dataValidations>
  <pageMargins left="0.7" right="0.7" top="0.78740157499999996" bottom="0.78740157499999996"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9B5A1-0C33-480F-9987-F2A9D7C70CA0}">
  <dimension ref="A1:DT68"/>
  <sheetViews>
    <sheetView showGridLines="0" zoomScale="80" zoomScaleNormal="80" workbookViewId="0">
      <pane xSplit="4" ySplit="7" topLeftCell="E8" activePane="bottomRight" state="frozen"/>
      <selection activeCell="AH46" sqref="AH46"/>
      <selection pane="topRight" activeCell="AH46" sqref="AH46"/>
      <selection pane="bottomLeft" activeCell="AH46" sqref="AH46"/>
      <selection pane="bottomRight" activeCell="BF39" sqref="BF39"/>
    </sheetView>
  </sheetViews>
  <sheetFormatPr baseColWidth="10" defaultRowHeight="14.5"/>
  <cols>
    <col min="1" max="1" width="3.08984375" style="355" customWidth="1"/>
    <col min="2" max="2" width="15" style="2" bestFit="1" customWidth="1"/>
    <col min="3" max="3" width="37.81640625" style="2" customWidth="1"/>
    <col min="4" max="4" width="38.26953125" style="2" bestFit="1" customWidth="1"/>
    <col min="5" max="5" width="42.7265625" style="13" customWidth="1"/>
    <col min="6" max="6" width="25.6328125" style="13" bestFit="1" customWidth="1"/>
    <col min="7" max="7" width="17" style="2" bestFit="1" customWidth="1"/>
    <col min="8" max="8" width="19.36328125" style="2" bestFit="1" customWidth="1"/>
    <col min="9" max="10" width="17.90625" style="2" customWidth="1"/>
    <col min="11" max="12" width="17.90625" style="147" customWidth="1"/>
    <col min="13" max="13" width="17.90625" style="180" customWidth="1"/>
    <col min="14" max="20" width="17.90625" style="147" customWidth="1"/>
    <col min="21" max="21" width="17.90625" style="180" customWidth="1"/>
    <col min="22" max="24" width="17.90625" style="147" customWidth="1"/>
    <col min="25" max="25" width="17.90625" style="180" customWidth="1"/>
    <col min="26" max="26" width="24.08984375" style="147" bestFit="1" customWidth="1"/>
    <col min="27" max="27" width="29.54296875" style="13" bestFit="1" customWidth="1"/>
    <col min="28" max="28" width="32.453125" style="13" customWidth="1"/>
    <col min="29" max="29" width="19.7265625" style="2" bestFit="1" customWidth="1"/>
    <col min="30" max="30" width="25.6328125" style="13" bestFit="1" customWidth="1"/>
    <col min="31" max="31" width="24.6328125" style="2" customWidth="1"/>
    <col min="32" max="32" width="29.81640625" style="2" customWidth="1"/>
    <col min="33" max="33" width="24.26953125" style="2" bestFit="1" customWidth="1"/>
    <col min="34" max="34" width="17.90625" style="147" customWidth="1"/>
    <col min="35" max="35" width="19.36328125" style="2" customWidth="1"/>
    <col min="36" max="36" width="22.6328125" style="147" bestFit="1" customWidth="1"/>
    <col min="37" max="39" width="19.36328125" style="147" customWidth="1"/>
    <col min="40" max="40" width="17.90625" style="2" customWidth="1"/>
    <col min="41" max="41" width="17.90625" style="147" customWidth="1"/>
    <col min="42" max="42" width="17.90625" style="2" customWidth="1"/>
    <col min="43" max="47" width="17.90625" style="147" customWidth="1"/>
    <col min="48" max="48" width="17.90625" style="2" customWidth="1"/>
    <col min="49" max="50" width="17.90625" style="147" customWidth="1"/>
    <col min="51" max="51" width="17.90625" style="2" customWidth="1"/>
    <col min="52" max="53" width="17.90625" style="147" customWidth="1"/>
    <col min="54" max="54" width="17.90625" style="180" customWidth="1"/>
    <col min="55" max="55" width="17.90625" style="2" customWidth="1"/>
    <col min="56" max="56" width="17.90625" style="147" customWidth="1"/>
    <col min="57" max="57" width="17.90625" style="2" customWidth="1"/>
    <col min="58" max="59" width="17.90625" style="147" customWidth="1"/>
    <col min="60" max="61" width="17.90625" style="180" customWidth="1"/>
    <col min="62" max="62" width="19.54296875" style="2" bestFit="1" customWidth="1"/>
    <col min="63" max="63" width="21.453125" style="2" bestFit="1" customWidth="1"/>
    <col min="64" max="64" width="21.90625" style="2" customWidth="1"/>
    <col min="65" max="65" width="21.453125" style="2" bestFit="1" customWidth="1"/>
    <col min="66" max="66" width="20.26953125" style="180" customWidth="1"/>
    <col min="67" max="67" width="21.453125" style="180" bestFit="1" customWidth="1"/>
    <col min="68" max="68" width="22.81640625" style="180" customWidth="1"/>
    <col min="69" max="69" width="24.7265625" style="180" customWidth="1"/>
    <col min="70" max="70" width="20.81640625" style="180" customWidth="1"/>
    <col min="71" max="71" width="30.90625" style="180" bestFit="1" customWidth="1"/>
    <col min="72" max="72" width="10.90625" style="180"/>
    <col min="73" max="73" width="11.7265625" style="180" bestFit="1" customWidth="1"/>
    <col min="74" max="74" width="12.453125" style="180" bestFit="1" customWidth="1"/>
    <col min="75" max="16384" width="10.90625" style="180"/>
  </cols>
  <sheetData>
    <row r="1" spans="1:124" s="355" customFormat="1">
      <c r="E1" s="371"/>
      <c r="F1" s="371"/>
      <c r="AA1" s="371"/>
      <c r="AB1" s="371"/>
      <c r="AD1" s="371"/>
    </row>
    <row r="2" spans="1:124">
      <c r="B2" s="180"/>
      <c r="C2" s="180"/>
      <c r="D2" s="180"/>
      <c r="G2" s="180"/>
      <c r="H2" s="180"/>
      <c r="I2" s="180"/>
      <c r="J2" s="180"/>
      <c r="K2" s="180"/>
      <c r="L2" s="180"/>
      <c r="N2" s="180"/>
      <c r="O2" s="180"/>
      <c r="P2" s="180"/>
      <c r="Q2" s="180"/>
      <c r="R2" s="180"/>
      <c r="S2" s="180"/>
      <c r="T2" s="180"/>
      <c r="V2" s="180"/>
      <c r="W2" s="180"/>
      <c r="X2" s="180"/>
      <c r="Z2" s="180"/>
      <c r="AC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C2" s="180"/>
      <c r="BD2" s="180"/>
      <c r="BE2" s="180"/>
      <c r="BF2" s="180"/>
      <c r="BG2" s="180"/>
      <c r="BJ2" s="180"/>
      <c r="BK2" s="180"/>
      <c r="BL2" s="180"/>
      <c r="BM2" s="180"/>
    </row>
    <row r="3" spans="1:124" ht="15.5">
      <c r="B3" s="355"/>
      <c r="C3" s="376" t="s">
        <v>12912</v>
      </c>
      <c r="D3" s="180"/>
      <c r="G3" s="180"/>
      <c r="H3" s="180"/>
      <c r="I3" s="180"/>
      <c r="J3" s="180"/>
      <c r="K3" s="180"/>
      <c r="L3" s="180"/>
      <c r="N3" s="180"/>
      <c r="O3" s="180"/>
      <c r="P3" s="180"/>
      <c r="Q3" s="180"/>
      <c r="R3" s="180"/>
      <c r="S3" s="180"/>
      <c r="T3" s="180"/>
      <c r="V3" s="180"/>
      <c r="W3" s="180"/>
      <c r="X3" s="180"/>
      <c r="Z3" s="180"/>
      <c r="AC3" s="180"/>
      <c r="AE3" s="180"/>
      <c r="AF3" s="180"/>
      <c r="AG3" s="180"/>
      <c r="AH3" s="180"/>
      <c r="AI3" s="180"/>
      <c r="AJ3" s="180"/>
      <c r="AK3" s="180"/>
      <c r="AL3" s="180"/>
      <c r="AM3" s="180"/>
      <c r="AN3" s="180"/>
      <c r="AO3" s="180"/>
      <c r="AP3" s="180"/>
      <c r="AQ3" s="180"/>
      <c r="AR3" s="180"/>
      <c r="AS3" s="180"/>
      <c r="AT3" s="180"/>
      <c r="AU3" s="180"/>
      <c r="AV3" s="180"/>
      <c r="AW3" s="180"/>
      <c r="AX3" s="180"/>
      <c r="AY3" s="180"/>
      <c r="AZ3" s="180"/>
      <c r="BA3" s="180"/>
      <c r="BC3" s="180"/>
      <c r="BD3" s="180"/>
      <c r="BE3" s="180"/>
      <c r="BF3" s="180"/>
      <c r="BG3" s="180"/>
      <c r="BJ3" s="180"/>
      <c r="BK3" s="180"/>
      <c r="BL3" s="180"/>
      <c r="BM3" s="180"/>
    </row>
    <row r="4" spans="1:124">
      <c r="B4" s="180"/>
      <c r="C4" s="180"/>
      <c r="D4" s="180"/>
      <c r="G4" s="180"/>
      <c r="H4" s="180"/>
      <c r="I4" s="180"/>
      <c r="J4" s="180"/>
      <c r="K4" s="180"/>
      <c r="L4" s="180"/>
      <c r="N4" s="180"/>
      <c r="O4" s="180"/>
      <c r="P4" s="180"/>
      <c r="Q4" s="180"/>
      <c r="R4" s="180"/>
      <c r="S4" s="180"/>
      <c r="T4" s="180"/>
      <c r="V4" s="180"/>
      <c r="W4" s="180"/>
      <c r="X4" s="180"/>
      <c r="Z4" s="180"/>
      <c r="AC4" s="180"/>
      <c r="AE4" s="180"/>
      <c r="AF4" s="180"/>
      <c r="AG4" s="180"/>
      <c r="AH4" s="180"/>
      <c r="AI4" s="180"/>
      <c r="AJ4" s="180"/>
      <c r="AK4" s="180"/>
      <c r="AL4" s="180"/>
      <c r="AM4" s="180"/>
      <c r="AN4" s="180"/>
      <c r="AO4" s="180"/>
      <c r="AP4" s="180"/>
      <c r="AQ4" s="180"/>
      <c r="AR4" s="180"/>
      <c r="AS4" s="180"/>
      <c r="AT4" s="180"/>
      <c r="AU4" s="180"/>
      <c r="AV4" s="180"/>
      <c r="AW4" s="180"/>
      <c r="AX4" s="180"/>
      <c r="AY4" s="180"/>
      <c r="AZ4" s="180"/>
      <c r="BA4" s="180"/>
      <c r="BC4" s="180"/>
      <c r="BD4" s="180"/>
      <c r="BE4" s="180"/>
      <c r="BF4" s="180"/>
      <c r="BG4" s="180"/>
      <c r="BJ4" s="180"/>
      <c r="BK4" s="180"/>
      <c r="BL4" s="180"/>
      <c r="BM4" s="180"/>
    </row>
    <row r="5" spans="1:124">
      <c r="B5" s="180"/>
      <c r="C5" s="180"/>
      <c r="D5" s="180"/>
      <c r="E5" s="870" t="s">
        <v>12964</v>
      </c>
      <c r="F5" s="870"/>
      <c r="G5" s="870"/>
      <c r="H5" s="870"/>
      <c r="I5" s="870"/>
      <c r="J5" s="870"/>
      <c r="K5" s="870"/>
      <c r="L5" s="870"/>
      <c r="M5" s="870"/>
      <c r="N5" s="870"/>
      <c r="O5" s="870"/>
      <c r="P5" s="870"/>
      <c r="Q5" s="870"/>
      <c r="R5" s="870"/>
      <c r="S5" s="870"/>
      <c r="T5" s="870"/>
      <c r="U5" s="870"/>
      <c r="V5" s="870"/>
      <c r="W5" s="870"/>
      <c r="X5" s="870"/>
      <c r="Y5" s="870"/>
      <c r="Z5" s="870"/>
      <c r="AA5" s="867" t="s">
        <v>12967</v>
      </c>
      <c r="AB5" s="868"/>
      <c r="AC5" s="868"/>
      <c r="AD5" s="868"/>
      <c r="AE5" s="868"/>
      <c r="AF5" s="868"/>
      <c r="AG5" s="868"/>
      <c r="AH5" s="868"/>
      <c r="AI5" s="868"/>
      <c r="AJ5" s="868"/>
      <c r="AK5" s="868"/>
      <c r="AL5" s="868"/>
      <c r="AM5" s="868"/>
      <c r="AN5" s="868"/>
      <c r="AO5" s="868"/>
      <c r="AP5" s="868"/>
      <c r="AQ5" s="868"/>
      <c r="AR5" s="868"/>
      <c r="AS5" s="868"/>
      <c r="AT5" s="868"/>
      <c r="AU5" s="868"/>
      <c r="AV5" s="868"/>
      <c r="AW5" s="868"/>
      <c r="AX5" s="868"/>
      <c r="AY5" s="868"/>
      <c r="AZ5" s="868"/>
      <c r="BA5" s="868"/>
      <c r="BB5" s="868"/>
      <c r="BC5" s="868"/>
      <c r="BD5" s="868"/>
      <c r="BE5" s="868"/>
      <c r="BF5" s="868"/>
      <c r="BG5" s="868"/>
      <c r="BH5" s="868"/>
      <c r="BJ5" s="180"/>
      <c r="BK5" s="180"/>
      <c r="BL5" s="180"/>
      <c r="BM5" s="180"/>
    </row>
    <row r="6" spans="1:124">
      <c r="B6" s="180"/>
      <c r="C6" s="180"/>
      <c r="G6" s="180"/>
      <c r="H6" s="180"/>
      <c r="I6" s="180"/>
      <c r="J6" s="180"/>
      <c r="K6" s="180"/>
      <c r="L6" s="180"/>
      <c r="N6" s="180"/>
      <c r="O6" s="180"/>
      <c r="P6" s="180"/>
      <c r="Q6" s="180"/>
      <c r="R6" s="180"/>
      <c r="S6" s="180"/>
      <c r="T6" s="180"/>
      <c r="V6" s="180"/>
      <c r="W6" s="180"/>
      <c r="X6" s="180"/>
      <c r="Z6" s="180"/>
      <c r="AA6" s="291"/>
      <c r="AC6" s="180"/>
      <c r="AE6" s="180"/>
      <c r="AF6" s="180"/>
      <c r="AG6" s="180"/>
      <c r="AH6" s="180"/>
      <c r="AI6" s="180"/>
      <c r="AJ6" s="180"/>
      <c r="AK6" s="180"/>
      <c r="AL6" s="180"/>
      <c r="AM6" s="180"/>
      <c r="AN6" s="180"/>
      <c r="AO6" s="180"/>
      <c r="AP6" s="180"/>
      <c r="AQ6" s="180"/>
      <c r="AR6" s="180"/>
      <c r="AS6" s="180"/>
      <c r="AT6" s="180"/>
      <c r="AU6" s="180"/>
      <c r="AV6" s="180"/>
      <c r="AW6" s="180"/>
      <c r="AX6" s="180"/>
      <c r="AY6" s="180"/>
      <c r="AZ6" s="180"/>
      <c r="BA6" s="180"/>
      <c r="BC6" s="180"/>
      <c r="BD6" s="180"/>
      <c r="BE6" s="180"/>
      <c r="BF6" s="180"/>
      <c r="BG6" s="180"/>
      <c r="BJ6" s="180"/>
      <c r="BK6" s="180"/>
      <c r="BL6" s="180"/>
      <c r="BM6" s="180"/>
    </row>
    <row r="7" spans="1:124">
      <c r="B7" s="180"/>
      <c r="C7" s="3" t="s">
        <v>3</v>
      </c>
      <c r="E7" s="173" t="str">
        <f>'4.3 CDP responses 2019 C.6'!D1</f>
        <v>Microsoft</v>
      </c>
      <c r="F7" s="173" t="str">
        <f>'4.3 CDP responses 2019 C.6'!E1</f>
        <v>Alphabet</v>
      </c>
      <c r="G7" s="173" t="str">
        <f>'4.3 CDP responses 2019 C.6'!F1</f>
        <v>IBM</v>
      </c>
      <c r="H7" s="173" t="str">
        <f>'4.3 CDP responses 2019 C.6'!G1</f>
        <v>Oracle</v>
      </c>
      <c r="I7" s="173" t="str">
        <f>'4.3 CDP responses 2019 C.6'!H1</f>
        <v>SAP</v>
      </c>
      <c r="J7" s="173" t="str">
        <f>'4.3 CDP responses 2019 C.6'!I1</f>
        <v>Accenture</v>
      </c>
      <c r="K7" s="173" t="str">
        <f>'4.3 CDP responses 2019 C.6'!J1</f>
        <v>Tata Consultancy Services</v>
      </c>
      <c r="L7" s="173" t="str">
        <f>'4.3 CDP responses 2019 C.6'!K1</f>
        <v>Salesforce.com</v>
      </c>
      <c r="M7" s="173" t="str">
        <f>'4.3 CDP responses 2019 C.6'!L1</f>
        <v>Adobe</v>
      </c>
      <c r="N7" s="173" t="str">
        <f>'4.3 CDP responses 2019 C.6'!M1</f>
        <v>VMware</v>
      </c>
      <c r="O7" s="173" t="str">
        <f>'4.3 CDP responses 2019 C.6'!N1</f>
        <v>Infosys</v>
      </c>
      <c r="P7" s="173" t="str">
        <f>'4.3 CDP responses 2019 C.6'!O1</f>
        <v>Capgemini</v>
      </c>
      <c r="Q7" s="173" t="str">
        <f>'4.3 CDP responses 2019 C.6'!P1</f>
        <v>ATOS</v>
      </c>
      <c r="R7" s="173" t="str">
        <f>'4.3 CDP responses 2019 C.6'!Q1</f>
        <v>Intuit</v>
      </c>
      <c r="S7" s="173" t="str">
        <f>'4.3 CDP responses 2019 C.6'!R1</f>
        <v>Wipro</v>
      </c>
      <c r="T7" s="173" t="str">
        <f>'4.3 CDP responses 2019 C.6'!S1</f>
        <v>HCL Technologies</v>
      </c>
      <c r="U7" s="173" t="str">
        <f>'4.3 CDP responses 2019 C.6'!T1</f>
        <v>Synopsys</v>
      </c>
      <c r="V7" s="173" t="str">
        <f>'4.3 CDP responses 2019 C.6'!U1</f>
        <v>Tech Mahindra</v>
      </c>
      <c r="W7" s="173" t="str">
        <f>'4.3 CDP responses 2019 C.6'!V1</f>
        <v>ServiceNow</v>
      </c>
      <c r="X7" s="173" t="str">
        <f>'4.3 CDP responses 2019 C.6'!W1</f>
        <v>Autodesk</v>
      </c>
      <c r="Y7" s="173" t="str">
        <f>'4.3 CDP responses 2019 C.6'!X1</f>
        <v>Shopify</v>
      </c>
      <c r="Z7" s="173" t="str">
        <f>'4.3 CDP responses 2019 C.6'!Y1</f>
        <v>Nomura Research Institute</v>
      </c>
      <c r="AA7" s="303" t="str">
        <f>'4.3 CDP responses 2019 C.6'!Z1</f>
        <v>Apple</v>
      </c>
      <c r="AB7" s="173" t="str">
        <f>'4.3 CDP responses 2019 C.6'!AA1</f>
        <v>Samsung Electronics</v>
      </c>
      <c r="AC7" s="173" t="str">
        <f>'4.3 CDP responses 2019 C.6'!AB1</f>
        <v>Cisco Systems</v>
      </c>
      <c r="AD7" s="173" t="str">
        <f>'4.3 CDP responses 2019 C.6'!AC1</f>
        <v>Hon Hai Precision</v>
      </c>
      <c r="AE7" s="173" t="str">
        <f>'4.3 CDP responses 2019 C.6'!AD1</f>
        <v>HP</v>
      </c>
      <c r="AF7" s="173" t="str">
        <f>'4.3 CDP responses 2019 C.6'!AE1</f>
        <v>Dell Technologies</v>
      </c>
      <c r="AG7" s="173" t="str">
        <f>'4.3 CDP responses 2019 C.6'!AF1</f>
        <v>Hewlett Packard Enterprise</v>
      </c>
      <c r="AH7" s="173" t="str">
        <f>'4.3 CDP responses 2019 C.6'!AG1</f>
        <v>TE Connectivity</v>
      </c>
      <c r="AI7" s="173" t="str">
        <f>'4.3 CDP responses 2019 C.6'!AH1</f>
        <v>Fujitsu</v>
      </c>
      <c r="AJ7" s="173" t="str">
        <f>'4.3 CDP responses 2019 C.6'!AI1</f>
        <v>Murata Manufacturing</v>
      </c>
      <c r="AK7" s="173" t="str">
        <f>'4.3 CDP responses 2019 C.6'!AJ1</f>
        <v>Corning</v>
      </c>
      <c r="AL7" s="173" t="str">
        <f>'4.3 CDP responses 2019 C.6'!AK1</f>
        <v>Western Digital</v>
      </c>
      <c r="AM7" s="173" t="str">
        <f>'4.3 CDP responses 2019 C.6'!AL1</f>
        <v>BOE Technology Group</v>
      </c>
      <c r="AN7" s="173" t="str">
        <f>'4.3 CDP responses 2019 C.6'!AM1</f>
        <v>Nokia</v>
      </c>
      <c r="AO7" s="173" t="str">
        <f>'4.3 CDP responses 2019 C.6'!AN1</f>
        <v>Kyocera</v>
      </c>
      <c r="AP7" s="173" t="str">
        <f>'4.3 CDP responses 2019 C.6'!AO1</f>
        <v>Lenovo Group</v>
      </c>
      <c r="AQ7" s="173" t="str">
        <f>'4.3 CDP responses 2019 C.6'!AP1</f>
        <v>Ericsson</v>
      </c>
      <c r="AR7" s="173" t="str">
        <f>'4.3 CDP responses 2019 C.6'!AQ1</f>
        <v>Amphenol</v>
      </c>
      <c r="AS7" s="173" t="str">
        <f>'4.3 CDP responses 2019 C.6'!AR1</f>
        <v>Seagate Technology</v>
      </c>
      <c r="AT7" s="173" t="str">
        <f>'4.3 CDP responses 2019 C.6'!AS1</f>
        <v>TDK</v>
      </c>
      <c r="AU7" s="173" t="str">
        <f>'4.3 CDP responses 2019 C.6'!AT1</f>
        <v>Samsung SDI</v>
      </c>
      <c r="AV7" s="173" t="str">
        <f>'4.3 CDP responses 2019 C.6'!AU1</f>
        <v>NEC</v>
      </c>
      <c r="AW7" s="173" t="str">
        <f>'4.3 CDP responses 2019 C.6'!AV1</f>
        <v>NetApp</v>
      </c>
      <c r="AX7" s="173" t="str">
        <f>'4.3 CDP responses 2019 C.6'!AW1</f>
        <v>Hoya</v>
      </c>
      <c r="AY7" s="173" t="str">
        <f>'4.3 CDP responses 2019 C.6'!AX1</f>
        <v>Pegatron</v>
      </c>
      <c r="AZ7" s="173" t="str">
        <f>'4.3 CDP responses 2019 C.6'!AY1</f>
        <v>Delta Electronics</v>
      </c>
      <c r="BA7" s="173" t="str">
        <f>'4.3 CDP responses 2019 C.6'!AZ1</f>
        <v>OMRON</v>
      </c>
      <c r="BB7" s="173" t="str">
        <f>'4.3 CDP responses 2019 C.6'!BA1</f>
        <v>Flex</v>
      </c>
      <c r="BC7" s="173" t="str">
        <f>'4.3 CDP responses 2019 C.6'!BB1</f>
        <v>Compal Electronics</v>
      </c>
      <c r="BD7" s="173" t="str">
        <f>'4.3 CDP responses 2019 C.6'!BC1</f>
        <v>Jabil Circuit</v>
      </c>
      <c r="BE7" s="173" t="str">
        <f>'4.3 CDP responses 2019 C.6'!BD1</f>
        <v>Wistron</v>
      </c>
      <c r="BF7" s="173" t="str">
        <f>'4.3 CDP responses 2019 C.6'!BE1</f>
        <v>Olympus</v>
      </c>
      <c r="BG7" s="173" t="str">
        <f>'4.3 CDP responses 2019 C.6'!BF1</f>
        <v>Arista Networks</v>
      </c>
      <c r="BH7" s="173" t="str">
        <f>'4.3 CDP responses 2019 C.6'!BG1</f>
        <v>Keysight Technologies</v>
      </c>
      <c r="BI7" s="173"/>
    </row>
    <row r="8" spans="1:124" s="47" customFormat="1" ht="17" customHeight="1">
      <c r="A8" s="380"/>
      <c r="C8" s="48" t="s">
        <v>12904</v>
      </c>
      <c r="E8" s="13" t="str">
        <f>'4.3 CDP responses 2019 C.6'!D14</f>
        <v>July 1 2017</v>
      </c>
      <c r="F8" s="13" t="str">
        <f>'4.3 CDP responses 2019 C.6'!E14</f>
        <v>January 1 2018</v>
      </c>
      <c r="G8" s="13" t="str">
        <f>'4.3 CDP responses 2019 C.6'!F14</f>
        <v>January 1 2018</v>
      </c>
      <c r="H8" s="13" t="str">
        <f>'4.3 CDP responses 2019 C.6'!G14</f>
        <v>January 1 2018</v>
      </c>
      <c r="I8" s="13" t="str">
        <f>'4.3 CDP responses 2019 C.6'!H14</f>
        <v>January 1 2018</v>
      </c>
      <c r="J8" s="13" t="str">
        <f>'4.3 CDP responses 2019 C.6'!I14</f>
        <v>September 1 2017</v>
      </c>
      <c r="K8" s="13" t="str">
        <f>'4.3 CDP responses 2019 C.6'!J14</f>
        <v>April 1 2018</v>
      </c>
      <c r="L8" s="13" t="str">
        <f>'4.3 CDP responses 2019 C.6'!K14</f>
        <v>February 1 2018</v>
      </c>
      <c r="M8" s="13" t="str">
        <f>'4.3 CDP responses 2019 C.6'!L14</f>
        <v>December 1 2017</v>
      </c>
      <c r="N8" s="13" t="str">
        <f>'4.3 CDP responses 2019 C.6'!M14</f>
        <v>February 1 2018</v>
      </c>
      <c r="O8" s="13" t="str">
        <f>'4.3 CDP responses 2019 C.6'!N14</f>
        <v>April 1 2018</v>
      </c>
      <c r="P8" s="13" t="str">
        <f>'4.3 CDP responses 2019 C.6'!O14</f>
        <v>January 1 2018</v>
      </c>
      <c r="Q8" s="13" t="str">
        <f>'4.3 CDP responses 2019 C.6'!P14</f>
        <v>January 1 2018</v>
      </c>
      <c r="R8" s="13" t="str">
        <f>'4.3 CDP responses 2019 C.6'!Q14</f>
        <v>August 1 2017</v>
      </c>
      <c r="S8" s="13" t="str">
        <f>'4.3 CDP responses 2019 C.6'!R14</f>
        <v>April 1 2018</v>
      </c>
      <c r="T8" s="13" t="str">
        <f>'4.3 CDP responses 2019 C.6'!S14</f>
        <v>April 1 2017</v>
      </c>
      <c r="U8" s="13" t="str">
        <f>'4.3 CDP responses 2019 C.6'!T14</f>
        <v>January 1 2018</v>
      </c>
      <c r="V8" s="13" t="str">
        <f>'4.3 CDP responses 2019 C.6'!U14</f>
        <v>April 1 2018</v>
      </c>
      <c r="W8" s="13" t="str">
        <f>'4.3 CDP responses 2019 C.6'!V14</f>
        <v>January 1 2018</v>
      </c>
      <c r="X8" s="13" t="str">
        <f>'4.3 CDP responses 2019 C.6'!W14</f>
        <v>February 1 2018</v>
      </c>
      <c r="Y8" s="13" t="str">
        <f>'4.3 CDP responses 2019 C.6'!X14</f>
        <v>January 1 2018</v>
      </c>
      <c r="Z8" s="13" t="str">
        <f>'4.3 CDP responses 2019 C.6'!Y14</f>
        <v>April 1 2018</v>
      </c>
      <c r="AA8" s="291" t="str">
        <f>'4.3 CDP responses 2019 C.6'!Z14</f>
        <v>September 29 2017</v>
      </c>
      <c r="AB8" s="13" t="str">
        <f>'4.3 CDP responses 2019 C.6'!AA14</f>
        <v>January 1 2018</v>
      </c>
      <c r="AC8" s="13" t="str">
        <f>'4.3 CDP responses 2019 C.6'!AB14</f>
        <v>August 1 2017</v>
      </c>
      <c r="AD8" s="13" t="str">
        <f>'4.3 CDP responses 2019 C.6'!AC14</f>
        <v>January 1 2018</v>
      </c>
      <c r="AE8" s="13" t="str">
        <f>'4.3 CDP responses 2019 C.6'!AD14</f>
        <v>November 1 2017</v>
      </c>
      <c r="AF8" s="13" t="str">
        <f>'4.3 CDP responses 2019 C.6'!AE14</f>
        <v>February 1 2018</v>
      </c>
      <c r="AG8" s="13" t="str">
        <f>'4.3 CDP responses 2019 C.6'!AF14</f>
        <v>November 1 2017</v>
      </c>
      <c r="AH8" s="13" t="str">
        <f>'4.3 CDP responses 2019 C.6'!AG14</f>
        <v>September 30 2017</v>
      </c>
      <c r="AI8" s="13" t="str">
        <f>'4.3 CDP responses 2019 C.6'!AH14</f>
        <v>April 1 2018</v>
      </c>
      <c r="AJ8" s="13" t="str">
        <f>'4.3 CDP responses 2019 C.6'!AI14</f>
        <v>April 1 2018</v>
      </c>
      <c r="AK8" s="13" t="str">
        <f>'4.3 CDP responses 2019 C.6'!AJ14</f>
        <v>January 1 2017</v>
      </c>
      <c r="AL8" s="13" t="str">
        <f>'4.3 CDP responses 2019 C.6'!AK14</f>
        <v>January 1 2018</v>
      </c>
      <c r="AM8" s="13" t="str">
        <f>'4.3 CDP responses 2019 C.6'!AL14</f>
        <v>January 1 2018</v>
      </c>
      <c r="AN8" s="13" t="str">
        <f>'4.3 CDP responses 2019 C.6'!AM14</f>
        <v>January 1 2018</v>
      </c>
      <c r="AO8" s="13" t="str">
        <f>'4.3 CDP responses 2019 C.6'!AN14</f>
        <v>April 1 2018</v>
      </c>
      <c r="AP8" s="13" t="str">
        <f>'4.3 CDP responses 2019 C.6'!AO14</f>
        <v>April 1 2018</v>
      </c>
      <c r="AQ8" s="13" t="str">
        <f>'4.3 CDP responses 2019 C.6'!AP14</f>
        <v>January 1 2018</v>
      </c>
      <c r="AR8" s="13" t="str">
        <f>'4.3 CDP responses 2019 C.6'!AQ14</f>
        <v>January 1 2018</v>
      </c>
      <c r="AS8" s="13" t="str">
        <f>'4.3 CDP responses 2019 C.6'!AR14</f>
        <v>January 1 2018</v>
      </c>
      <c r="AT8" s="13" t="str">
        <f>'4.3 CDP responses 2019 C.6'!AS14</f>
        <v>April 1 2018</v>
      </c>
      <c r="AU8" s="13" t="str">
        <f>'4.3 CDP responses 2019 C.6'!AT14</f>
        <v>January 1 2018</v>
      </c>
      <c r="AV8" s="13" t="str">
        <f>'4.3 CDP responses 2019 C.6'!AU14</f>
        <v>April 1 2018</v>
      </c>
      <c r="AW8" s="13" t="str">
        <f>'4.3 CDP responses 2019 C.6'!AV14</f>
        <v>January 1 2018</v>
      </c>
      <c r="AX8" s="13" t="str">
        <f>'4.3 CDP responses 2019 C.6'!AW14</f>
        <v>April 1 2018</v>
      </c>
      <c r="AY8" s="13" t="str">
        <f>'4.3 CDP responses 2019 C.6'!AX14</f>
        <v>January 1 2018</v>
      </c>
      <c r="AZ8" s="13" t="str">
        <f>'4.3 CDP responses 2019 C.6'!AY14</f>
        <v>January 1 2018</v>
      </c>
      <c r="BA8" s="13" t="str">
        <f>'4.3 CDP responses 2019 C.6'!AZ14</f>
        <v>April 1 2018</v>
      </c>
      <c r="BB8" s="13" t="str">
        <f>'4.3 CDP responses 2019 C.6'!BA14</f>
        <v>January 1 2018</v>
      </c>
      <c r="BC8" s="13" t="str">
        <f>'4.3 CDP responses 2019 C.6'!BB14</f>
        <v>January 1 2018</v>
      </c>
      <c r="BD8" s="13" t="str">
        <f>'4.3 CDP responses 2019 C.6'!BC14</f>
        <v>September 1 2017</v>
      </c>
      <c r="BE8" s="13" t="str">
        <f>'4.3 CDP responses 2019 C.6'!BD14</f>
        <v>January 1 2018</v>
      </c>
      <c r="BF8" s="13" t="str">
        <f>'4.3 CDP responses 2019 C.6'!BE14</f>
        <v>April 1 2018</v>
      </c>
      <c r="BG8" s="13" t="str">
        <f>'4.3 CDP responses 2019 C.6'!BF14</f>
        <v>January 1 2018</v>
      </c>
      <c r="BH8" s="13" t="str">
        <f>'4.3 CDP responses 2019 C.6'!BG14</f>
        <v>November 1 2017</v>
      </c>
      <c r="BI8" s="13"/>
    </row>
    <row r="9" spans="1:124" s="4" customFormat="1">
      <c r="A9" s="370"/>
      <c r="E9" s="29" t="str">
        <f>'4.3 CDP responses 2019 C.6'!D17</f>
        <v>June 30 2018</v>
      </c>
      <c r="F9" s="29" t="str">
        <f>'4.3 CDP responses 2019 C.6'!E17</f>
        <v>December 31 2018</v>
      </c>
      <c r="G9" s="29" t="str">
        <f>'4.3 CDP responses 2019 C.6'!F17</f>
        <v>December 31 2018</v>
      </c>
      <c r="H9" s="29" t="str">
        <f>'4.3 CDP responses 2019 C.6'!G17</f>
        <v>December 31 2018</v>
      </c>
      <c r="I9" s="29" t="str">
        <f>'4.3 CDP responses 2019 C.6'!H17</f>
        <v>December 31 2018</v>
      </c>
      <c r="J9" s="29" t="str">
        <f>'4.3 CDP responses 2019 C.6'!I17</f>
        <v>August 31 2018</v>
      </c>
      <c r="K9" s="29" t="str">
        <f>'4.3 CDP responses 2019 C.6'!J17</f>
        <v>March 31 2019</v>
      </c>
      <c r="L9" s="29" t="str">
        <f>'4.3 CDP responses 2019 C.6'!K17</f>
        <v>January 31 2019</v>
      </c>
      <c r="M9" s="29" t="str">
        <f>'4.3 CDP responses 2019 C.6'!L17</f>
        <v>November 30 2018</v>
      </c>
      <c r="N9" s="29" t="str">
        <f>'4.3 CDP responses 2019 C.6'!M17</f>
        <v>January 31 2019</v>
      </c>
      <c r="O9" s="29" t="str">
        <f>'4.3 CDP responses 2019 C.6'!N17</f>
        <v>March 31 2019</v>
      </c>
      <c r="P9" s="29" t="str">
        <f>'4.3 CDP responses 2019 C.6'!O17</f>
        <v>December 31 2018</v>
      </c>
      <c r="Q9" s="29" t="str">
        <f>'4.3 CDP responses 2019 C.6'!P17</f>
        <v>December 31 2018</v>
      </c>
      <c r="R9" s="29" t="str">
        <f>'4.3 CDP responses 2019 C.6'!Q17</f>
        <v>July 31 2018</v>
      </c>
      <c r="S9" s="29" t="str">
        <f>'4.3 CDP responses 2019 C.6'!R17</f>
        <v>March 31 2019</v>
      </c>
      <c r="T9" s="29" t="str">
        <f>'4.3 CDP responses 2019 C.6'!S17</f>
        <v>March 31 2018</v>
      </c>
      <c r="U9" s="29" t="str">
        <f>'4.3 CDP responses 2019 C.6'!T17</f>
        <v>December 31 2018</v>
      </c>
      <c r="V9" s="29" t="str">
        <f>'4.3 CDP responses 2019 C.6'!U17</f>
        <v>March 31 2019</v>
      </c>
      <c r="W9" s="29" t="str">
        <f>'4.3 CDP responses 2019 C.6'!V17</f>
        <v>December 31 2018</v>
      </c>
      <c r="X9" s="29" t="str">
        <f>'4.3 CDP responses 2019 C.6'!W17</f>
        <v>January 31 2019</v>
      </c>
      <c r="Y9" s="29" t="str">
        <f>'4.3 CDP responses 2019 C.6'!X17</f>
        <v>December 31 2018</v>
      </c>
      <c r="Z9" s="29" t="str">
        <f>'4.3 CDP responses 2019 C.6'!Y17</f>
        <v>March 31 2019</v>
      </c>
      <c r="AA9" s="304" t="str">
        <f>'4.3 CDP responses 2019 C.6'!Z17</f>
        <v>September 29 2018</v>
      </c>
      <c r="AB9" s="29" t="str">
        <f>'4.3 CDP responses 2019 C.6'!AA17</f>
        <v>December 31 2018</v>
      </c>
      <c r="AC9" s="29" t="str">
        <f>'4.3 CDP responses 2019 C.6'!AB17</f>
        <v>July 31 2018</v>
      </c>
      <c r="AD9" s="29" t="str">
        <f>'4.3 CDP responses 2019 C.6'!AC17</f>
        <v>December 31 2018</v>
      </c>
      <c r="AE9" s="29" t="str">
        <f>'4.3 CDP responses 2019 C.6'!AD17</f>
        <v>October 31 2018</v>
      </c>
      <c r="AF9" s="29" t="str">
        <f>'4.3 CDP responses 2019 C.6'!AE17</f>
        <v>January 31 2019</v>
      </c>
      <c r="AG9" s="29" t="str">
        <f>'4.3 CDP responses 2019 C.6'!AF17</f>
        <v>October 31 2018</v>
      </c>
      <c r="AH9" s="29" t="str">
        <f>'4.3 CDP responses 2019 C.6'!AG17</f>
        <v>September 29 2018</v>
      </c>
      <c r="AI9" s="29" t="str">
        <f>'4.3 CDP responses 2019 C.6'!AH17</f>
        <v>March 31 2019</v>
      </c>
      <c r="AJ9" s="29" t="str">
        <f>'4.3 CDP responses 2019 C.6'!AI17</f>
        <v>March 31 2019</v>
      </c>
      <c r="AK9" s="29" t="str">
        <f>'4.3 CDP responses 2019 C.6'!AJ17</f>
        <v>December 31 2017</v>
      </c>
      <c r="AL9" s="29" t="str">
        <f>'4.3 CDP responses 2019 C.6'!AK17</f>
        <v>December 31 2018</v>
      </c>
      <c r="AM9" s="29" t="str">
        <f>'4.3 CDP responses 2019 C.6'!AL17</f>
        <v>December 31 2018</v>
      </c>
      <c r="AN9" s="29" t="str">
        <f>'4.3 CDP responses 2019 C.6'!AM17</f>
        <v>December 31 2018</v>
      </c>
      <c r="AO9" s="29" t="str">
        <f>'4.3 CDP responses 2019 C.6'!AN17</f>
        <v>March 31 2019</v>
      </c>
      <c r="AP9" s="29" t="str">
        <f>'4.3 CDP responses 2019 C.6'!AO17</f>
        <v>March 31 2019</v>
      </c>
      <c r="AQ9" s="29" t="str">
        <f>'4.3 CDP responses 2019 C.6'!AP17</f>
        <v>December 31 2018</v>
      </c>
      <c r="AR9" s="29" t="str">
        <f>'4.3 CDP responses 2019 C.6'!AQ17</f>
        <v>December 31 2018</v>
      </c>
      <c r="AS9" s="29" t="str">
        <f>'4.3 CDP responses 2019 C.6'!AR17</f>
        <v>December 31 2018</v>
      </c>
      <c r="AT9" s="29" t="str">
        <f>'4.3 CDP responses 2019 C.6'!AS17</f>
        <v>March 31 2019</v>
      </c>
      <c r="AU9" s="29" t="str">
        <f>'4.3 CDP responses 2019 C.6'!AT17</f>
        <v>December 31 2018</v>
      </c>
      <c r="AV9" s="29" t="str">
        <f>'4.3 CDP responses 2019 C.6'!AU17</f>
        <v>March 31 2019</v>
      </c>
      <c r="AW9" s="29" t="str">
        <f>'4.3 CDP responses 2019 C.6'!AV17</f>
        <v>December 31 2018</v>
      </c>
      <c r="AX9" s="29" t="str">
        <f>'4.3 CDP responses 2019 C.6'!AW17</f>
        <v>March 31 2019</v>
      </c>
      <c r="AY9" s="29" t="str">
        <f>'4.3 CDP responses 2019 C.6'!AX17</f>
        <v>December 31 2018</v>
      </c>
      <c r="AZ9" s="29" t="str">
        <f>'4.3 CDP responses 2019 C.6'!AY17</f>
        <v>December 31 2018</v>
      </c>
      <c r="BA9" s="29" t="str">
        <f>'4.3 CDP responses 2019 C.6'!AZ17</f>
        <v>March 31 2019</v>
      </c>
      <c r="BB9" s="29" t="str">
        <f>'4.3 CDP responses 2019 C.6'!BA17</f>
        <v>December 31 2018</v>
      </c>
      <c r="BC9" s="29" t="str">
        <f>'4.3 CDP responses 2019 C.6'!BB17</f>
        <v>December 31 2018</v>
      </c>
      <c r="BD9" s="29" t="str">
        <f>'4.3 CDP responses 2019 C.6'!BC17</f>
        <v>August 31 2018</v>
      </c>
      <c r="BE9" s="29" t="str">
        <f>'4.3 CDP responses 2019 C.6'!BD17</f>
        <v>December 31 2018</v>
      </c>
      <c r="BF9" s="29" t="str">
        <f>'4.3 CDP responses 2019 C.6'!BE17</f>
        <v>March 31 2019</v>
      </c>
      <c r="BG9" s="29" t="str">
        <f>'4.3 CDP responses 2019 C.6'!BF17</f>
        <v>December 31 2018</v>
      </c>
      <c r="BH9" s="29" t="str">
        <f>'4.3 CDP responses 2019 C.6'!BG17</f>
        <v>October 31 2018</v>
      </c>
      <c r="BI9" s="29"/>
    </row>
    <row r="10" spans="1:124" ht="15" thickBot="1">
      <c r="C10" s="8"/>
      <c r="D10" s="8"/>
      <c r="E10" s="14" t="s">
        <v>84</v>
      </c>
      <c r="F10" s="14" t="s">
        <v>84</v>
      </c>
      <c r="G10" s="14" t="s">
        <v>84</v>
      </c>
      <c r="H10" s="21" t="s">
        <v>84</v>
      </c>
      <c r="I10" s="21" t="s">
        <v>84</v>
      </c>
      <c r="J10" s="21" t="s">
        <v>84</v>
      </c>
      <c r="K10" s="21" t="s">
        <v>84</v>
      </c>
      <c r="L10" s="21" t="s">
        <v>84</v>
      </c>
      <c r="M10" s="21" t="s">
        <v>84</v>
      </c>
      <c r="N10" s="21" t="s">
        <v>84</v>
      </c>
      <c r="O10" s="21" t="s">
        <v>84</v>
      </c>
      <c r="P10" s="21" t="s">
        <v>84</v>
      </c>
      <c r="Q10" s="21" t="s">
        <v>84</v>
      </c>
      <c r="R10" s="21" t="s">
        <v>84</v>
      </c>
      <c r="S10" s="21" t="s">
        <v>84</v>
      </c>
      <c r="T10" s="21" t="s">
        <v>84</v>
      </c>
      <c r="U10" s="21" t="s">
        <v>84</v>
      </c>
      <c r="V10" s="21" t="s">
        <v>84</v>
      </c>
      <c r="W10" s="21" t="s">
        <v>84</v>
      </c>
      <c r="X10" s="21" t="s">
        <v>84</v>
      </c>
      <c r="Y10" s="21" t="s">
        <v>84</v>
      </c>
      <c r="Z10" s="21" t="s">
        <v>84</v>
      </c>
      <c r="AA10" s="305" t="s">
        <v>84</v>
      </c>
      <c r="AB10" s="21" t="s">
        <v>84</v>
      </c>
      <c r="AC10" s="21" t="s">
        <v>84</v>
      </c>
      <c r="AD10" s="21" t="s">
        <v>84</v>
      </c>
      <c r="AE10" s="21" t="s">
        <v>84</v>
      </c>
      <c r="AF10" s="21" t="s">
        <v>84</v>
      </c>
      <c r="AG10" s="21" t="s">
        <v>84</v>
      </c>
      <c r="AH10" s="21" t="s">
        <v>84</v>
      </c>
      <c r="AI10" s="21" t="s">
        <v>84</v>
      </c>
      <c r="AJ10" s="21" t="s">
        <v>84</v>
      </c>
      <c r="AK10" s="21" t="s">
        <v>84</v>
      </c>
      <c r="AL10" s="21" t="s">
        <v>84</v>
      </c>
      <c r="AM10" s="21" t="s">
        <v>84</v>
      </c>
      <c r="AN10" s="21" t="s">
        <v>84</v>
      </c>
      <c r="AO10" s="21" t="s">
        <v>84</v>
      </c>
      <c r="AP10" s="21" t="s">
        <v>84</v>
      </c>
      <c r="AQ10" s="21" t="s">
        <v>84</v>
      </c>
      <c r="AR10" s="21" t="s">
        <v>84</v>
      </c>
      <c r="AS10" s="21" t="s">
        <v>84</v>
      </c>
      <c r="AT10" s="21" t="s">
        <v>84</v>
      </c>
      <c r="AU10" s="21" t="s">
        <v>84</v>
      </c>
      <c r="AV10" s="21" t="s">
        <v>84</v>
      </c>
      <c r="AW10" s="21" t="s">
        <v>84</v>
      </c>
      <c r="AX10" s="21" t="s">
        <v>84</v>
      </c>
      <c r="AY10" s="21" t="s">
        <v>84</v>
      </c>
      <c r="AZ10" s="21" t="s">
        <v>84</v>
      </c>
      <c r="BA10" s="21" t="s">
        <v>84</v>
      </c>
      <c r="BB10" s="21" t="s">
        <v>84</v>
      </c>
      <c r="BC10" s="21" t="s">
        <v>84</v>
      </c>
      <c r="BD10" s="21" t="s">
        <v>84</v>
      </c>
      <c r="BE10" s="21" t="s">
        <v>84</v>
      </c>
      <c r="BF10" s="21" t="s">
        <v>84</v>
      </c>
      <c r="BG10" s="21" t="s">
        <v>84</v>
      </c>
      <c r="BH10" s="21" t="s">
        <v>84</v>
      </c>
      <c r="BI10" s="203"/>
    </row>
    <row r="11" spans="1:124" ht="15.5" thickTop="1" thickBot="1">
      <c r="B11" s="180"/>
      <c r="C11" s="3" t="s">
        <v>72</v>
      </c>
      <c r="D11" s="326" t="s">
        <v>39</v>
      </c>
      <c r="E11" s="484">
        <f>'4.3 CDP responses 2019 C.6'!D11</f>
        <v>90723</v>
      </c>
      <c r="F11" s="484">
        <f>'4.3 CDP responses 2019 C.6'!E11</f>
        <v>63521</v>
      </c>
      <c r="G11" s="484">
        <f>'4.3 CDP responses 2019 C.6'!F11</f>
        <v>124633</v>
      </c>
      <c r="H11" s="484">
        <f>'4.3 CDP responses 2019 C.6'!G11</f>
        <v>17084</v>
      </c>
      <c r="I11" s="484">
        <f>'4.3 CDP responses 2019 C.6'!H11</f>
        <v>144163</v>
      </c>
      <c r="J11" s="484">
        <f>'4.3 CDP responses 2019 C.6'!I11</f>
        <v>22183</v>
      </c>
      <c r="K11" s="484">
        <f>'4.3 CDP responses 2019 C.6'!J11</f>
        <v>27375</v>
      </c>
      <c r="L11" s="484">
        <f>'4.3 CDP responses 2019 C.6'!K11</f>
        <v>4701</v>
      </c>
      <c r="M11" s="484">
        <f>'4.3 CDP responses 2019 C.6'!L11</f>
        <v>12119</v>
      </c>
      <c r="N11" s="484">
        <f>'4.3 CDP responses 2019 C.6'!M11</f>
        <v>4454</v>
      </c>
      <c r="O11" s="484">
        <f>'4.3 CDP responses 2019 C.6'!N11</f>
        <v>12532</v>
      </c>
      <c r="P11" s="484">
        <f>'4.3 CDP responses 2019 C.6'!O11</f>
        <v>7343.41</v>
      </c>
      <c r="Q11" s="484">
        <f>'4.3 CDP responses 2019 C.6'!P11</f>
        <v>30383</v>
      </c>
      <c r="R11" s="484">
        <f>'4.3 CDP responses 2019 C.6'!Q11</f>
        <v>2045</v>
      </c>
      <c r="S11" s="484">
        <f>'4.3 CDP responses 2019 C.6'!R11</f>
        <v>13424</v>
      </c>
      <c r="T11" s="484">
        <f>'4.3 CDP responses 2019 C.6'!S11</f>
        <v>10146.959999999999</v>
      </c>
      <c r="U11" s="484">
        <f>'4.3 CDP responses 2019 C.6'!T11</f>
        <v>4665.5</v>
      </c>
      <c r="V11" s="484">
        <f>'4.3 CDP responses 2019 C.6'!U11</f>
        <v>2561.04</v>
      </c>
      <c r="W11" s="484">
        <f>'4.3 CDP responses 2019 C.6'!V11</f>
        <v>0</v>
      </c>
      <c r="X11" s="484">
        <f>'4.3 CDP responses 2019 C.6'!W11</f>
        <v>2655</v>
      </c>
      <c r="Y11" s="484">
        <f>'4.3 CDP responses 2019 C.6'!X11</f>
        <v>1081.22</v>
      </c>
      <c r="Z11" s="244">
        <f>'4.3 CDP responses 2019 C.6'!Y11</f>
        <v>1704.88</v>
      </c>
      <c r="AA11" s="486">
        <f>'4.3 CDP responses 2019 C.6'!Z11</f>
        <v>54590</v>
      </c>
      <c r="AB11" s="484">
        <f>'4.3 CDP responses 2019 C.6'!AA11</f>
        <v>4855000</v>
      </c>
      <c r="AC11" s="484">
        <f>'4.3 CDP responses 2019 C.6'!AB11</f>
        <v>41171</v>
      </c>
      <c r="AD11" s="485">
        <f>'4.3 CDP responses 2019 C.6'!AC11</f>
        <v>99499</v>
      </c>
      <c r="AE11" s="484">
        <f>'4.3 CDP responses 2019 C.6'!AD11</f>
        <v>65900</v>
      </c>
      <c r="AF11" s="485">
        <v>58965</v>
      </c>
      <c r="AG11" s="484">
        <f>'4.3 CDP responses 2019 C.6'!AF11</f>
        <v>67657</v>
      </c>
      <c r="AH11" s="484">
        <f>'4.3 CDP responses 2019 C.6'!AG11</f>
        <v>148227</v>
      </c>
      <c r="AI11" s="484">
        <f>'4.3 CDP responses 2019 C.6'!AH11</f>
        <v>147000</v>
      </c>
      <c r="AJ11" s="484">
        <f>'4.3 CDP responses 2019 C.6'!AI11</f>
        <v>311647</v>
      </c>
      <c r="AK11" s="484">
        <f>'4.3 CDP responses 2019 C.6'!AJ11</f>
        <v>593561</v>
      </c>
      <c r="AL11" s="484">
        <f>'4.3 CDP responses 2019 C.6'!AK11</f>
        <v>46269.3</v>
      </c>
      <c r="AM11" s="484">
        <f>'4.3 CDP responses 2019 C.6'!AL11</f>
        <v>6308208</v>
      </c>
      <c r="AN11" s="484">
        <f>'4.3 CDP responses 2019 C.6'!AM11</f>
        <v>135012.28</v>
      </c>
      <c r="AO11" s="484">
        <f>'4.3 CDP responses 2019 C.6'!AN11</f>
        <v>135747</v>
      </c>
      <c r="AP11" s="484">
        <f>'4.3 CDP responses 2019 C.6'!AO11</f>
        <v>6031</v>
      </c>
      <c r="AQ11" s="484">
        <f>'4.3 CDP responses 2019 C.6'!AP11</f>
        <v>54000</v>
      </c>
      <c r="AR11" s="484">
        <f>'4.3 CDP responses 2019 C.6'!AQ11</f>
        <v>67197</v>
      </c>
      <c r="AS11" s="484">
        <f>'4.3 CDP responses 2019 C.6'!AR11</f>
        <v>259307</v>
      </c>
      <c r="AT11" s="484">
        <f>'4.3 CDP responses 2019 C.6'!AS11</f>
        <v>120978</v>
      </c>
      <c r="AU11" s="484">
        <f>'4.3 CDP responses 2019 C.6'!AT11</f>
        <v>154704</v>
      </c>
      <c r="AV11" s="484">
        <f>'4.3 CDP responses 2019 C.6'!AU11</f>
        <v>53923</v>
      </c>
      <c r="AW11" s="484">
        <f>'4.3 CDP responses 2019 C.6'!AV11</f>
        <v>5354</v>
      </c>
      <c r="AX11" s="484">
        <f>'4.3 CDP responses 2019 C.6'!AW11</f>
        <v>22379</v>
      </c>
      <c r="AY11" s="484">
        <f>'4.3 CDP responses 2019 C.6'!AX11</f>
        <v>38828.61</v>
      </c>
      <c r="AZ11" s="484">
        <f>'4.3 CDP responses 2019 C.6'!AY11</f>
        <v>25670</v>
      </c>
      <c r="BA11" s="484">
        <f>'4.3 CDP responses 2019 C.6'!AZ11</f>
        <v>43826</v>
      </c>
      <c r="BB11" s="484">
        <f>'4.3 CDP responses 2019 C.6'!BA11</f>
        <v>82432</v>
      </c>
      <c r="BC11" s="484">
        <f>'4.3 CDP responses 2019 C.6'!BB11</f>
        <v>20068</v>
      </c>
      <c r="BD11" s="484">
        <f>'4.3 CDP responses 2019 C.6'!BC11</f>
        <v>46351</v>
      </c>
      <c r="BE11" s="484">
        <f>'4.3 CDP responses 2019 C.6'!BD11</f>
        <v>27308.29</v>
      </c>
      <c r="BF11" s="484">
        <f>'4.3 CDP responses 2019 C.6'!BE11</f>
        <v>16211</v>
      </c>
      <c r="BG11" s="484">
        <f>'4.3 CDP responses 2019 C.6'!BF11</f>
        <v>801.23</v>
      </c>
      <c r="BH11" s="484">
        <f>'4.3 CDP responses 2019 C.6'!BG11</f>
        <v>7446.3</v>
      </c>
      <c r="BI11" s="205"/>
      <c r="BJ11" s="23"/>
      <c r="BK11" s="23"/>
      <c r="BL11" s="180"/>
      <c r="BM11" s="180"/>
      <c r="BN11" s="40"/>
      <c r="BO11" s="40"/>
      <c r="BU11" s="40"/>
      <c r="BV11" s="40"/>
    </row>
    <row r="12" spans="1:124">
      <c r="B12" s="180"/>
      <c r="C12" s="322" t="s">
        <v>73</v>
      </c>
      <c r="D12" s="323"/>
      <c r="E12" s="487">
        <f>IF('4.3 CDP responses 2019 C.6'!D466='3.1 Emission data'!$D$13,E13,E14)</f>
        <v>183329</v>
      </c>
      <c r="F12" s="487">
        <f>IF('4.3 CDP responses 2019 C.6'!E466='3.1 Emission data'!$D$13,F13,F14)</f>
        <v>684236</v>
      </c>
      <c r="G12" s="487">
        <f>IF('4.3 CDP responses 2019 C.6'!F466='3.1 Emission data'!$D$13,G13,G14)</f>
        <v>963304</v>
      </c>
      <c r="H12" s="487">
        <f>IF('4.3 CDP responses 2019 C.6'!G466='3.1 Emission data'!$D$13,H13,H14)</f>
        <v>362448</v>
      </c>
      <c r="I12" s="487">
        <f>IF('4.3 CDP responses 2019 C.6'!H466='3.1 Emission data'!$D$13,I13,I14)</f>
        <v>157086</v>
      </c>
      <c r="J12" s="487">
        <f>IF('4.3 CDP responses 2019 C.6'!I466='3.1 Emission data'!$D$13,J13,J14)</f>
        <v>218855</v>
      </c>
      <c r="K12" s="487">
        <f>IF('4.3 CDP responses 2019 C.6'!J466='3.1 Emission data'!$D$13,K13,K14)</f>
        <v>409991</v>
      </c>
      <c r="L12" s="487">
        <f>IF('4.3 CDP responses 2019 C.6'!K466='3.1 Emission data'!$D$13,L13,L14)</f>
        <v>157967</v>
      </c>
      <c r="M12" s="487">
        <f>IF('4.3 CDP responses 2019 C.6'!L466='3.1 Emission data'!$D$13,M13,M14)</f>
        <v>58874</v>
      </c>
      <c r="N12" s="487">
        <f>IF('4.3 CDP responses 2019 C.6'!M466='3.1 Emission data'!$D$13,N13,N14)</f>
        <v>15237</v>
      </c>
      <c r="O12" s="487">
        <f>IF('4.3 CDP responses 2019 C.6'!N466='3.1 Emission data'!$D$13,O13,O14)</f>
        <v>124026</v>
      </c>
      <c r="P12" s="487">
        <f>IF('4.3 CDP responses 2019 C.6'!O466='3.1 Emission data'!$D$13,P13,P14)</f>
        <v>154642.98000000001</v>
      </c>
      <c r="Q12" s="487">
        <f>IF('4.3 CDP responses 2019 C.6'!P466='3.1 Emission data'!$D$13,Q13,Q14)</f>
        <v>63675</v>
      </c>
      <c r="R12" s="487">
        <f>IF('4.3 CDP responses 2019 C.6'!Q466='3.1 Emission data'!$D$13,R13,R14)</f>
        <v>7622</v>
      </c>
      <c r="S12" s="487">
        <f>IF('4.3 CDP responses 2019 C.6'!R466='3.1 Emission data'!$D$13,S13,S14)</f>
        <v>103866</v>
      </c>
      <c r="T12" s="487">
        <f>IF('4.3 CDP responses 2019 C.6'!S466='3.1 Emission data'!$D$13,T13,T14)</f>
        <v>173541.76000000001</v>
      </c>
      <c r="U12" s="487">
        <f>IF('4.3 CDP responses 2019 C.6'!T466='3.1 Emission data'!$D$13,U13,U14)</f>
        <v>35691.25</v>
      </c>
      <c r="V12" s="487">
        <f>IF('4.3 CDP responses 2019 C.6'!U466='3.1 Emission data'!$D$13,V13,V14)</f>
        <v>108418.24000000001</v>
      </c>
      <c r="W12" s="487">
        <f>IF('4.3 CDP responses 2019 C.6'!V466='3.1 Emission data'!$D$13,W13,W14)</f>
        <v>13550</v>
      </c>
      <c r="X12" s="487">
        <f>IF('4.3 CDP responses 2019 C.6'!W466='3.1 Emission data'!$D$13,X13,X14)</f>
        <v>72</v>
      </c>
      <c r="Y12" s="487">
        <f>IF('4.3 CDP responses 2019 C.6'!X466='3.1 Emission data'!$D$13,Y13,Y14)</f>
        <v>1006.61</v>
      </c>
      <c r="Z12" s="489">
        <f>IF('4.3 CDP responses 2019 C.6'!Y466='3.1 Emission data'!$D$13,Z13,Z14)</f>
        <v>64694.1</v>
      </c>
      <c r="AA12" s="490">
        <f>AA13</f>
        <v>8730</v>
      </c>
      <c r="AB12" s="487">
        <f>AB14</f>
        <v>10318000</v>
      </c>
      <c r="AC12" s="487">
        <f>AC13</f>
        <v>205141</v>
      </c>
      <c r="AD12" s="488">
        <f>AD14</f>
        <v>8301476.8099999996</v>
      </c>
      <c r="AE12" s="487">
        <f>AE13</f>
        <v>163700</v>
      </c>
      <c r="AF12" s="488">
        <f>AF13</f>
        <v>313836</v>
      </c>
      <c r="AG12" s="487">
        <f>AG13</f>
        <v>204558</v>
      </c>
      <c r="AH12" s="487">
        <f>IF('4.3 CDP responses 2019 C.6'!AG466='3.1 Emission data'!$D$13,AH13,AH14)</f>
        <v>504972</v>
      </c>
      <c r="AI12" s="487">
        <f>AI14</f>
        <v>808000</v>
      </c>
      <c r="AJ12" s="487">
        <f>IF('4.3 CDP responses 2019 C.6'!AI466='3.1 Emission data'!$D$13,AJ13,AJ14)</f>
        <v>1319997</v>
      </c>
      <c r="AK12" s="487">
        <f>IF('4.3 CDP responses 2019 C.6'!AJ466='3.1 Emission data'!$D$13,AK13,AK14)</f>
        <v>1815321</v>
      </c>
      <c r="AL12" s="487">
        <f>IF('4.3 CDP responses 2019 C.6'!AK466='3.1 Emission data'!$D$13,AL13,AL14)</f>
        <v>1110284.6000000001</v>
      </c>
      <c r="AM12" s="487">
        <f>IF('4.3 CDP responses 2019 C.6'!AL466='3.1 Emission data'!$D$13,AM13,AM14)</f>
        <v>4719308</v>
      </c>
      <c r="AN12" s="487">
        <f>AN13</f>
        <v>364914.69</v>
      </c>
      <c r="AO12" s="487">
        <f>IF('4.3 CDP responses 2019 C.6'!AN466='3.1 Emission data'!$D$13,AO13,AO14)</f>
        <v>897555</v>
      </c>
      <c r="AP12" s="487">
        <f>AP14</f>
        <v>201321</v>
      </c>
      <c r="AQ12" s="487">
        <f>IF('4.3 CDP responses 2019 C.6'!AP466='3.1 Emission data'!$D$13,AQ13,AQ14)</f>
        <v>133910</v>
      </c>
      <c r="AR12" s="487">
        <f>IF('4.3 CDP responses 2019 C.6'!AQ466='3.1 Emission data'!$D$13,AR13,AR14)</f>
        <v>278920</v>
      </c>
      <c r="AS12" s="487">
        <f>IF('4.3 CDP responses 2019 C.6'!AR466='3.1 Emission data'!$D$13,AS13,AS14)</f>
        <v>890010</v>
      </c>
      <c r="AT12" s="487">
        <f>IF('4.3 CDP responses 2019 C.6'!AS466='3.1 Emission data'!$D$13,AT13,AT14)</f>
        <v>1548755</v>
      </c>
      <c r="AU12" s="487">
        <f>IF('4.3 CDP responses 2019 C.6'!AT466='3.1 Emission data'!$D$13,AU13,AU14)</f>
        <v>947860</v>
      </c>
      <c r="AV12" s="487">
        <f>AV13</f>
        <v>384494</v>
      </c>
      <c r="AW12" s="487">
        <f>IF('4.3 CDP responses 2019 C.6'!AV466='3.1 Emission data'!$D$13,AW13,AW14)</f>
        <v>96532</v>
      </c>
      <c r="AX12" s="487">
        <f>IF('4.3 CDP responses 2019 C.6'!AW466='3.1 Emission data'!$D$13,AX13,AX14)</f>
        <v>383391</v>
      </c>
      <c r="AY12" s="487">
        <f>AY14</f>
        <v>638582.53</v>
      </c>
      <c r="AZ12" s="487">
        <f>IF('4.3 CDP responses 2019 C.6'!AY466='3.1 Emission data'!$D$13,AZ13,AZ14)</f>
        <v>298159</v>
      </c>
      <c r="BA12" s="487">
        <f>IF('4.3 CDP responses 2019 C.6'!AZ466='3.1 Emission data'!$D$13,BA13,BA14)</f>
        <v>134004</v>
      </c>
      <c r="BB12" s="487">
        <f>IF('4.3 CDP responses 2019 C.6'!BA466='3.1 Emission data'!$D$13,BB13,BB14)</f>
        <v>822750</v>
      </c>
      <c r="BC12" s="487">
        <f>BC14</f>
        <v>262728</v>
      </c>
      <c r="BD12" s="487">
        <f>IF('4.3 CDP responses 2019 C.6'!BC466='3.1 Emission data'!$D$13,BD13,BD14)</f>
        <v>685071</v>
      </c>
      <c r="BE12" s="487">
        <f>BE14</f>
        <v>402983.06</v>
      </c>
      <c r="BF12" s="487">
        <f>IF('4.3 CDP responses 2019 C.6'!BE466='3.1 Emission data'!$D$13,BF13,BF14)</f>
        <v>77541</v>
      </c>
      <c r="BG12" s="487">
        <f>IF('4.3 CDP responses 2019 C.6'!BF466='3.1 Emission data'!$D$13,BG13,BG14)</f>
        <v>5872.79</v>
      </c>
      <c r="BH12" s="487">
        <f>IF('4.3 CDP responses 2019 C.6'!BG466='3.1 Emission data'!$D$13,BH13,BH14)</f>
        <v>67089.3</v>
      </c>
      <c r="BI12" s="205"/>
      <c r="BJ12" s="23"/>
      <c r="BK12" s="23"/>
      <c r="BL12" s="180"/>
      <c r="BM12" s="180"/>
      <c r="BN12" s="40"/>
      <c r="BO12" s="40"/>
      <c r="BV12" s="40"/>
    </row>
    <row r="13" spans="1:124">
      <c r="B13" s="180"/>
      <c r="C13" s="180"/>
      <c r="D13" s="5" t="s">
        <v>18</v>
      </c>
      <c r="E13" s="31">
        <f>'4.3 CDP responses 2019 C.6'!D46</f>
        <v>183329</v>
      </c>
      <c r="F13" s="31">
        <f>'4.3 CDP responses 2019 C.6'!E46</f>
        <v>684236</v>
      </c>
      <c r="G13" s="38">
        <f>'4.3 CDP responses 2019 C.6'!F46</f>
        <v>963304</v>
      </c>
      <c r="H13" s="31">
        <f>'4.3 CDP responses 2019 C.6'!G46</f>
        <v>362448</v>
      </c>
      <c r="I13" s="31">
        <f>'4.3 CDP responses 2019 C.6'!H46</f>
        <v>82538</v>
      </c>
      <c r="J13" s="31">
        <f>'4.3 CDP responses 2019 C.6'!I46</f>
        <v>218855</v>
      </c>
      <c r="K13" s="31">
        <f>'4.3 CDP responses 2019 C.6'!J46</f>
        <v>409991</v>
      </c>
      <c r="L13" s="31">
        <f>'4.3 CDP responses 2019 C.6'!K46</f>
        <v>157967</v>
      </c>
      <c r="M13" s="31">
        <f>'4.3 CDP responses 2019 C.6'!L46</f>
        <v>47871</v>
      </c>
      <c r="N13" s="31">
        <f>'4.3 CDP responses 2019 C.6'!M46</f>
        <v>15237</v>
      </c>
      <c r="O13" s="31">
        <f>'4.3 CDP responses 2019 C.6'!N46</f>
        <v>0</v>
      </c>
      <c r="P13" s="31">
        <f>'4.3 CDP responses 2019 C.6'!O46</f>
        <v>128802.32</v>
      </c>
      <c r="Q13" s="31">
        <f>'4.3 CDP responses 2019 C.6'!P46</f>
        <v>0</v>
      </c>
      <c r="R13" s="31">
        <f>'4.3 CDP responses 2019 C.6'!Q46</f>
        <v>7622</v>
      </c>
      <c r="S13" s="31" t="str">
        <f>'4.3 CDP responses 2019 C.6'!R46</f>
        <v>&lt;Not Applicable&gt;</v>
      </c>
      <c r="T13" s="31" t="str">
        <f>'4.3 CDP responses 2019 C.6'!S46</f>
        <v>&lt;Not Applicable&gt;</v>
      </c>
      <c r="U13" s="31">
        <f>'4.3 CDP responses 2019 C.6'!T46</f>
        <v>35691.25</v>
      </c>
      <c r="V13" s="31">
        <f>'4.3 CDP responses 2019 C.6'!U46</f>
        <v>0</v>
      </c>
      <c r="W13" s="31" t="str">
        <f>'4.3 CDP responses 2019 C.6'!V46</f>
        <v>&lt;Not Applicable&gt;</v>
      </c>
      <c r="X13" s="31">
        <f>'4.3 CDP responses 2019 C.6'!W46</f>
        <v>72</v>
      </c>
      <c r="Y13" s="31" t="str">
        <f>'4.3 CDP responses 2019 C.6'!X46</f>
        <v>&lt;Not Applicable&gt;</v>
      </c>
      <c r="Z13" s="59">
        <f>'4.3 CDP responses 2019 C.6'!Y46</f>
        <v>64694.1</v>
      </c>
      <c r="AA13" s="46">
        <f>'4.3 CDP responses 2019 C.6'!Z46</f>
        <v>8730</v>
      </c>
      <c r="AB13" s="31" t="str">
        <f>'4.3 CDP responses 2019 C.6'!AA46</f>
        <v>&lt;Not Applicable&gt;</v>
      </c>
      <c r="AC13" s="31">
        <f>'4.3 CDP responses 2019 C.6'!AB46</f>
        <v>205141</v>
      </c>
      <c r="AD13" s="36" t="str">
        <f>'4.3 CDP responses 2019 C.6'!AC46</f>
        <v>&lt;Not Applicable&gt;</v>
      </c>
      <c r="AE13" s="31">
        <f>'4.3 CDP responses 2019 C.6'!AD46</f>
        <v>163700</v>
      </c>
      <c r="AF13" s="36">
        <v>313836</v>
      </c>
      <c r="AG13" s="31">
        <f>'4.3 CDP responses 2019 C.6'!AF46</f>
        <v>204558</v>
      </c>
      <c r="AH13" s="31" t="str">
        <f>'4.3 CDP responses 2019 C.6'!AG46</f>
        <v>&lt;Not Applicable&gt;</v>
      </c>
      <c r="AI13" s="31">
        <f>'4.3 CDP responses 2019 C.6'!AH46</f>
        <v>771000</v>
      </c>
      <c r="AJ13" s="31">
        <f>'4.3 CDP responses 2019 C.6'!AI46</f>
        <v>1287752</v>
      </c>
      <c r="AK13" s="31" t="str">
        <f>'4.3 CDP responses 2019 C.6'!AJ46</f>
        <v>&lt;Not Applicable&gt;</v>
      </c>
      <c r="AL13" s="31">
        <f>'4.3 CDP responses 2019 C.6'!AK46</f>
        <v>1107529.3</v>
      </c>
      <c r="AM13" s="31" t="str">
        <f>'4.3 CDP responses 2019 C.6'!AL46</f>
        <v>&lt;Not Applicable&gt;</v>
      </c>
      <c r="AN13" s="31">
        <f>'4.3 CDP responses 2019 C.6'!AM46</f>
        <v>364914.69</v>
      </c>
      <c r="AO13" s="31">
        <f>'4.3 CDP responses 2019 C.6'!AN46</f>
        <v>875349</v>
      </c>
      <c r="AP13" s="31">
        <f>'4.3 CDP responses 2019 C.6'!AO46</f>
        <v>26029</v>
      </c>
      <c r="AQ13" s="31">
        <f>'4.3 CDP responses 2019 C.6'!AP46</f>
        <v>90</v>
      </c>
      <c r="AR13" s="31" t="str">
        <f>'4.3 CDP responses 2019 C.6'!AQ46</f>
        <v>&lt;Not Applicable&gt;</v>
      </c>
      <c r="AS13" s="31">
        <f>'4.3 CDP responses 2019 C.6'!AR46</f>
        <v>902266</v>
      </c>
      <c r="AT13" s="31">
        <f>'4.3 CDP responses 2019 C.6'!AS46</f>
        <v>1548755</v>
      </c>
      <c r="AU13" s="31">
        <f>'4.3 CDP responses 2019 C.6'!AT46</f>
        <v>0</v>
      </c>
      <c r="AV13" s="31">
        <f>'4.3 CDP responses 2019 C.6'!AU46</f>
        <v>384494</v>
      </c>
      <c r="AW13" s="31" t="str">
        <f>'4.3 CDP responses 2019 C.6'!AV46</f>
        <v>&lt;Not Applicable&gt;</v>
      </c>
      <c r="AX13" s="31" t="str">
        <f>'4.3 CDP responses 2019 C.6'!AW46</f>
        <v>&lt;Not Applicable&gt;</v>
      </c>
      <c r="AY13" s="31" t="str">
        <f>'4.3 CDP responses 2019 C.6'!AX46</f>
        <v>&lt;Not Applicable&gt;</v>
      </c>
      <c r="AZ13" s="31">
        <f>'4.3 CDP responses 2019 C.6'!AY46</f>
        <v>298159</v>
      </c>
      <c r="BA13" s="31">
        <f>'4.3 CDP responses 2019 C.6'!AZ46</f>
        <v>134004</v>
      </c>
      <c r="BB13" s="31">
        <f>'4.3 CDP responses 2019 C.6'!BA46</f>
        <v>784009</v>
      </c>
      <c r="BC13" s="31" t="str">
        <f>'4.3 CDP responses 2019 C.6'!BB46</f>
        <v>&lt;Not Applicable&gt;</v>
      </c>
      <c r="BD13" s="31" t="str">
        <f>'4.3 CDP responses 2019 C.6'!BC46</f>
        <v>&lt;Not Applicable&gt;</v>
      </c>
      <c r="BE13" s="31" t="str">
        <f>'4.3 CDP responses 2019 C.6'!BD46</f>
        <v>&lt;Not Applicable&gt;</v>
      </c>
      <c r="BF13" s="31">
        <f>'4.3 CDP responses 2019 C.6'!BE46</f>
        <v>77541</v>
      </c>
      <c r="BG13" s="31" t="str">
        <f>'4.3 CDP responses 2019 C.6'!BF46</f>
        <v>&lt;Not Applicable&gt;</v>
      </c>
      <c r="BH13" s="31" t="str">
        <f>'4.3 CDP responses 2019 C.6'!BG46</f>
        <v>&lt;Not Applicable&gt;</v>
      </c>
      <c r="BI13" s="17"/>
      <c r="BJ13" s="23"/>
      <c r="BK13" s="23"/>
      <c r="BL13" s="180"/>
      <c r="BM13" s="180"/>
      <c r="BV13" s="40"/>
    </row>
    <row r="14" spans="1:124" ht="15" thickBot="1">
      <c r="B14" s="40"/>
      <c r="C14" s="180"/>
      <c r="D14" s="10" t="s">
        <v>19</v>
      </c>
      <c r="E14" s="32">
        <f>'4.3 CDP responses 2019 C.6'!D43</f>
        <v>3000523</v>
      </c>
      <c r="F14" s="32">
        <f>'4.3 CDP responses 2019 C.6'!E43</f>
        <v>4344686</v>
      </c>
      <c r="G14" s="36">
        <f>'4.3 CDP responses 2019 C.6'!F43</f>
        <v>1133030</v>
      </c>
      <c r="H14" s="32">
        <f>'4.3 CDP responses 2019 C.6'!G43</f>
        <v>489917</v>
      </c>
      <c r="I14" s="32">
        <f>'4.3 CDP responses 2019 C.6'!H43</f>
        <v>157086</v>
      </c>
      <c r="J14" s="32">
        <f>'4.3 CDP responses 2019 C.6'!I43</f>
        <v>282026</v>
      </c>
      <c r="K14" s="32">
        <f>'4.3 CDP responses 2019 C.6'!J43</f>
        <v>453391</v>
      </c>
      <c r="L14" s="32">
        <f>'4.3 CDP responses 2019 C.6'!K43</f>
        <v>280961</v>
      </c>
      <c r="M14" s="32">
        <f>'4.3 CDP responses 2019 C.6'!L43</f>
        <v>58874</v>
      </c>
      <c r="N14" s="32">
        <f>'4.3 CDP responses 2019 C.6'!M43</f>
        <v>67524</v>
      </c>
      <c r="O14" s="32">
        <f>'4.3 CDP responses 2019 C.6'!N43</f>
        <v>124026</v>
      </c>
      <c r="P14" s="32">
        <f>'4.3 CDP responses 2019 C.6'!O43</f>
        <v>154642.98000000001</v>
      </c>
      <c r="Q14" s="32">
        <f>'4.3 CDP responses 2019 C.6'!P43</f>
        <v>63675</v>
      </c>
      <c r="R14" s="32">
        <f>'4.3 CDP responses 2019 C.6'!Q43</f>
        <v>18883</v>
      </c>
      <c r="S14" s="32">
        <f>'4.3 CDP responses 2019 C.6'!R43</f>
        <v>103866</v>
      </c>
      <c r="T14" s="32">
        <f>'4.3 CDP responses 2019 C.6'!S43</f>
        <v>173541.76000000001</v>
      </c>
      <c r="U14" s="32">
        <f>'4.3 CDP responses 2019 C.6'!T43</f>
        <v>38554.660000000003</v>
      </c>
      <c r="V14" s="32">
        <f>'4.3 CDP responses 2019 C.6'!U43</f>
        <v>108418.24000000001</v>
      </c>
      <c r="W14" s="32">
        <f>'4.3 CDP responses 2019 C.6'!V43</f>
        <v>13550</v>
      </c>
      <c r="X14" s="32">
        <f>'4.3 CDP responses 2019 C.6'!W43</f>
        <v>10956</v>
      </c>
      <c r="Y14" s="32">
        <f>'4.3 CDP responses 2019 C.6'!X43</f>
        <v>1006.61</v>
      </c>
      <c r="Z14" s="65">
        <f>'4.3 CDP responses 2019 C.6'!Y43</f>
        <v>65047.03</v>
      </c>
      <c r="AA14" s="295">
        <v>776500</v>
      </c>
      <c r="AB14" s="32">
        <f>'4.3 CDP responses 2019 C.6'!AA43</f>
        <v>10318000</v>
      </c>
      <c r="AC14" s="32">
        <f>'4.3 CDP responses 2019 C.6'!AB43</f>
        <v>666708</v>
      </c>
      <c r="AD14" s="38">
        <v>8301476.8099999996</v>
      </c>
      <c r="AE14" s="32">
        <f>'4.3 CDP responses 2019 C.6'!AD43</f>
        <v>252300</v>
      </c>
      <c r="AF14" s="38">
        <v>436381</v>
      </c>
      <c r="AG14" s="32">
        <f>'4.3 CDP responses 2019 C.6'!AF43</f>
        <v>335361</v>
      </c>
      <c r="AH14" s="32">
        <f>'4.3 CDP responses 2019 C.6'!AG43</f>
        <v>504972</v>
      </c>
      <c r="AI14" s="32">
        <f>'4.3 CDP responses 2019 C.6'!AH43</f>
        <v>808000</v>
      </c>
      <c r="AJ14" s="32">
        <f>'4.3 CDP responses 2019 C.6'!AI43</f>
        <v>1319997</v>
      </c>
      <c r="AK14" s="32">
        <f>'4.3 CDP responses 2019 C.6'!AJ43</f>
        <v>1815321</v>
      </c>
      <c r="AL14" s="32">
        <f>'4.3 CDP responses 2019 C.6'!AK43</f>
        <v>1110284.6000000001</v>
      </c>
      <c r="AM14" s="32">
        <f>'4.3 CDP responses 2019 C.6'!AL43</f>
        <v>4719308</v>
      </c>
      <c r="AN14" s="32">
        <f>'4.3 CDP responses 2019 C.6'!AM43</f>
        <v>436944.31</v>
      </c>
      <c r="AO14" s="32">
        <f>'4.3 CDP responses 2019 C.6'!AN43</f>
        <v>897555</v>
      </c>
      <c r="AP14" s="32">
        <f>'4.3 CDP responses 2019 C.6'!AO43</f>
        <v>201321</v>
      </c>
      <c r="AQ14" s="32">
        <f>'4.3 CDP responses 2019 C.6'!AP43</f>
        <v>133910</v>
      </c>
      <c r="AR14" s="32">
        <f>'4.3 CDP responses 2019 C.6'!AQ43</f>
        <v>278920</v>
      </c>
      <c r="AS14" s="32">
        <f>'4.3 CDP responses 2019 C.6'!AR43</f>
        <v>890010</v>
      </c>
      <c r="AT14" s="32">
        <f>'4.3 CDP responses 2019 C.6'!AS43</f>
        <v>1566113</v>
      </c>
      <c r="AU14" s="32">
        <f>'4.3 CDP responses 2019 C.6'!AT43</f>
        <v>947860</v>
      </c>
      <c r="AV14" s="32">
        <f>'4.3 CDP responses 2019 C.6'!AU43</f>
        <v>403535</v>
      </c>
      <c r="AW14" s="32">
        <f>'4.3 CDP responses 2019 C.6'!AV43</f>
        <v>96532</v>
      </c>
      <c r="AX14" s="32">
        <f>'4.3 CDP responses 2019 C.6'!AW43</f>
        <v>383391</v>
      </c>
      <c r="AY14" s="32">
        <f>'4.3 CDP responses 2019 C.6'!AX43</f>
        <v>638582.53</v>
      </c>
      <c r="AZ14" s="32">
        <f>'4.3 CDP responses 2019 C.6'!AY43</f>
        <v>370846</v>
      </c>
      <c r="BA14" s="32">
        <f>'4.3 CDP responses 2019 C.6'!AZ43</f>
        <v>56727</v>
      </c>
      <c r="BB14" s="32">
        <f>'4.3 CDP responses 2019 C.6'!BA43</f>
        <v>822750</v>
      </c>
      <c r="BC14" s="32">
        <f>'4.3 CDP responses 2019 C.6'!BB43</f>
        <v>262728</v>
      </c>
      <c r="BD14" s="32">
        <f>'4.3 CDP responses 2019 C.6'!BC43</f>
        <v>685071</v>
      </c>
      <c r="BE14" s="32">
        <f>'4.3 CDP responses 2019 C.6'!BD43</f>
        <v>402983.06</v>
      </c>
      <c r="BF14" s="32">
        <f>'4.3 CDP responses 2019 C.6'!BE43</f>
        <v>84703</v>
      </c>
      <c r="BG14" s="32">
        <f>'4.3 CDP responses 2019 C.6'!BF43</f>
        <v>5872.79</v>
      </c>
      <c r="BH14" s="32">
        <f>'4.3 CDP responses 2019 C.6'!BG43</f>
        <v>67089.3</v>
      </c>
      <c r="BI14" s="17"/>
      <c r="BJ14" s="23"/>
      <c r="BK14" s="23"/>
      <c r="BL14" s="180"/>
      <c r="BM14" s="180"/>
      <c r="BV14" s="40"/>
    </row>
    <row r="15" spans="1:124" ht="15" thickTop="1">
      <c r="B15" s="180"/>
      <c r="C15" s="507" t="s">
        <v>24</v>
      </c>
      <c r="D15" s="508"/>
      <c r="E15" s="692">
        <f t="shared" ref="E15:AE15" si="0">E12+E11</f>
        <v>274052</v>
      </c>
      <c r="F15" s="692">
        <f t="shared" si="0"/>
        <v>747757</v>
      </c>
      <c r="G15" s="693">
        <f t="shared" si="0"/>
        <v>1087937</v>
      </c>
      <c r="H15" s="692">
        <f t="shared" si="0"/>
        <v>379532</v>
      </c>
      <c r="I15" s="692">
        <f t="shared" si="0"/>
        <v>301249</v>
      </c>
      <c r="J15" s="692">
        <f t="shared" si="0"/>
        <v>241038</v>
      </c>
      <c r="K15" s="692">
        <f t="shared" si="0"/>
        <v>437366</v>
      </c>
      <c r="L15" s="692">
        <f t="shared" si="0"/>
        <v>162668</v>
      </c>
      <c r="M15" s="692">
        <f t="shared" si="0"/>
        <v>70993</v>
      </c>
      <c r="N15" s="692">
        <f t="shared" si="0"/>
        <v>19691</v>
      </c>
      <c r="O15" s="692">
        <f t="shared" si="0"/>
        <v>136558</v>
      </c>
      <c r="P15" s="692">
        <f t="shared" si="0"/>
        <v>161986.39000000001</v>
      </c>
      <c r="Q15" s="692">
        <f t="shared" si="0"/>
        <v>94058</v>
      </c>
      <c r="R15" s="692">
        <f t="shared" si="0"/>
        <v>9667</v>
      </c>
      <c r="S15" s="692">
        <f t="shared" si="0"/>
        <v>117290</v>
      </c>
      <c r="T15" s="692">
        <f t="shared" si="0"/>
        <v>183688.72</v>
      </c>
      <c r="U15" s="692">
        <f t="shared" si="0"/>
        <v>40356.75</v>
      </c>
      <c r="V15" s="692">
        <f t="shared" si="0"/>
        <v>110979.28</v>
      </c>
      <c r="W15" s="692">
        <f t="shared" si="0"/>
        <v>13550</v>
      </c>
      <c r="X15" s="692">
        <f t="shared" si="0"/>
        <v>2727</v>
      </c>
      <c r="Y15" s="692">
        <f t="shared" si="0"/>
        <v>2087.83</v>
      </c>
      <c r="Z15" s="694">
        <f t="shared" si="0"/>
        <v>66398.98</v>
      </c>
      <c r="AA15" s="695">
        <f t="shared" si="0"/>
        <v>63320</v>
      </c>
      <c r="AB15" s="692">
        <f t="shared" si="0"/>
        <v>15173000</v>
      </c>
      <c r="AC15" s="692">
        <f t="shared" si="0"/>
        <v>246312</v>
      </c>
      <c r="AD15" s="693">
        <f t="shared" si="0"/>
        <v>8400975.8099999987</v>
      </c>
      <c r="AE15" s="692">
        <f t="shared" si="0"/>
        <v>229600</v>
      </c>
      <c r="AF15" s="693">
        <f>AF11+AF12</f>
        <v>372801</v>
      </c>
      <c r="AG15" s="692">
        <f t="shared" ref="AG15:BH15" si="1">AG12+AG11</f>
        <v>272215</v>
      </c>
      <c r="AH15" s="692">
        <f t="shared" si="1"/>
        <v>653199</v>
      </c>
      <c r="AI15" s="692">
        <f t="shared" si="1"/>
        <v>955000</v>
      </c>
      <c r="AJ15" s="692">
        <f t="shared" si="1"/>
        <v>1631644</v>
      </c>
      <c r="AK15" s="692">
        <f t="shared" si="1"/>
        <v>2408882</v>
      </c>
      <c r="AL15" s="692">
        <f t="shared" si="1"/>
        <v>1156553.9000000001</v>
      </c>
      <c r="AM15" s="692">
        <f t="shared" si="1"/>
        <v>11027516</v>
      </c>
      <c r="AN15" s="692">
        <f t="shared" si="1"/>
        <v>499926.97</v>
      </c>
      <c r="AO15" s="692">
        <f t="shared" si="1"/>
        <v>1033302</v>
      </c>
      <c r="AP15" s="692">
        <f t="shared" si="1"/>
        <v>207352</v>
      </c>
      <c r="AQ15" s="692">
        <f t="shared" si="1"/>
        <v>187910</v>
      </c>
      <c r="AR15" s="692">
        <f t="shared" si="1"/>
        <v>346117</v>
      </c>
      <c r="AS15" s="692">
        <f t="shared" si="1"/>
        <v>1149317</v>
      </c>
      <c r="AT15" s="692">
        <f t="shared" si="1"/>
        <v>1669733</v>
      </c>
      <c r="AU15" s="692">
        <f t="shared" si="1"/>
        <v>1102564</v>
      </c>
      <c r="AV15" s="692">
        <f t="shared" si="1"/>
        <v>438417</v>
      </c>
      <c r="AW15" s="692">
        <f t="shared" si="1"/>
        <v>101886</v>
      </c>
      <c r="AX15" s="692">
        <f t="shared" si="1"/>
        <v>405770</v>
      </c>
      <c r="AY15" s="692">
        <f t="shared" si="1"/>
        <v>677411.14</v>
      </c>
      <c r="AZ15" s="692">
        <f t="shared" si="1"/>
        <v>323829</v>
      </c>
      <c r="BA15" s="692">
        <f t="shared" si="1"/>
        <v>177830</v>
      </c>
      <c r="BB15" s="692">
        <f t="shared" si="1"/>
        <v>905182</v>
      </c>
      <c r="BC15" s="692">
        <f t="shared" si="1"/>
        <v>282796</v>
      </c>
      <c r="BD15" s="692">
        <f t="shared" si="1"/>
        <v>731422</v>
      </c>
      <c r="BE15" s="692">
        <f t="shared" si="1"/>
        <v>430291.35</v>
      </c>
      <c r="BF15" s="692">
        <f t="shared" si="1"/>
        <v>93752</v>
      </c>
      <c r="BG15" s="692">
        <f t="shared" si="1"/>
        <v>6674.02</v>
      </c>
      <c r="BH15" s="692">
        <f t="shared" si="1"/>
        <v>74535.600000000006</v>
      </c>
      <c r="BI15" s="205"/>
      <c r="BJ15" s="23"/>
      <c r="BK15" s="23"/>
      <c r="BL15" s="180"/>
      <c r="BM15" s="180"/>
      <c r="BV15" s="40"/>
    </row>
    <row r="16" spans="1:124">
      <c r="B16" s="3"/>
      <c r="C16" s="509" t="s">
        <v>704</v>
      </c>
      <c r="D16" s="510" t="s">
        <v>39</v>
      </c>
      <c r="E16" s="696">
        <f t="shared" ref="E16:AC16" si="2">SUM(E18:E33)</f>
        <v>17834520</v>
      </c>
      <c r="F16" s="696">
        <f t="shared" si="2"/>
        <v>14279467</v>
      </c>
      <c r="G16" s="697">
        <f t="shared" si="2"/>
        <v>1346702</v>
      </c>
      <c r="H16" s="696">
        <f t="shared" si="2"/>
        <v>1766048</v>
      </c>
      <c r="I16" s="696">
        <f t="shared" si="2"/>
        <v>13352258</v>
      </c>
      <c r="J16" s="696">
        <f t="shared" si="2"/>
        <v>948756</v>
      </c>
      <c r="K16" s="696">
        <f t="shared" si="2"/>
        <v>708758</v>
      </c>
      <c r="L16" s="696">
        <f t="shared" si="2"/>
        <v>926306</v>
      </c>
      <c r="M16" s="696">
        <f t="shared" si="2"/>
        <v>514043.76</v>
      </c>
      <c r="N16" s="696">
        <f t="shared" si="2"/>
        <v>378122.72</v>
      </c>
      <c r="O16" s="696">
        <f t="shared" si="2"/>
        <v>347160.18</v>
      </c>
      <c r="P16" s="696">
        <f t="shared" si="2"/>
        <v>743553.15</v>
      </c>
      <c r="Q16" s="696">
        <f t="shared" si="2"/>
        <v>5228379</v>
      </c>
      <c r="R16" s="696">
        <f t="shared" si="2"/>
        <v>28459</v>
      </c>
      <c r="S16" s="696">
        <f t="shared" si="2"/>
        <v>380946</v>
      </c>
      <c r="T16" s="696">
        <f t="shared" si="2"/>
        <v>56677.96</v>
      </c>
      <c r="U16" s="696">
        <f t="shared" si="2"/>
        <v>42724.2</v>
      </c>
      <c r="V16" s="696">
        <f t="shared" si="2"/>
        <v>39188.270000000004</v>
      </c>
      <c r="W16" s="696">
        <f t="shared" si="2"/>
        <v>26222</v>
      </c>
      <c r="X16" s="696">
        <f t="shared" si="2"/>
        <v>246382</v>
      </c>
      <c r="Y16" s="696">
        <f t="shared" si="2"/>
        <v>5961.86</v>
      </c>
      <c r="Z16" s="698">
        <f t="shared" si="2"/>
        <v>120710.65999999999</v>
      </c>
      <c r="AA16" s="699">
        <f t="shared" si="2"/>
        <v>25070500</v>
      </c>
      <c r="AB16" s="696">
        <f t="shared" si="2"/>
        <v>38234000</v>
      </c>
      <c r="AC16" s="696">
        <f t="shared" si="2"/>
        <v>39520558</v>
      </c>
      <c r="AD16" s="697">
        <v>0</v>
      </c>
      <c r="AE16" s="696">
        <f t="shared" ref="AE16:BH16" si="3">SUM(AE18:AE33)</f>
        <v>47550000</v>
      </c>
      <c r="AF16" s="697">
        <f t="shared" si="3"/>
        <v>17642626</v>
      </c>
      <c r="AG16" s="696">
        <f t="shared" si="3"/>
        <v>10019299</v>
      </c>
      <c r="AH16" s="696">
        <f t="shared" si="3"/>
        <v>23520</v>
      </c>
      <c r="AI16" s="696">
        <f t="shared" si="3"/>
        <v>6106700</v>
      </c>
      <c r="AJ16" s="696">
        <f t="shared" si="3"/>
        <v>4437221</v>
      </c>
      <c r="AK16" s="696">
        <f t="shared" si="3"/>
        <v>0</v>
      </c>
      <c r="AL16" s="696">
        <f t="shared" si="3"/>
        <v>18131.240000000002</v>
      </c>
      <c r="AM16" s="696">
        <f t="shared" si="3"/>
        <v>33887</v>
      </c>
      <c r="AN16" s="696">
        <f t="shared" si="3"/>
        <v>44676400</v>
      </c>
      <c r="AO16" s="696">
        <f t="shared" si="3"/>
        <v>4738391</v>
      </c>
      <c r="AP16" s="696">
        <f t="shared" si="3"/>
        <v>15805120</v>
      </c>
      <c r="AQ16" s="696">
        <f t="shared" si="3"/>
        <v>32171000</v>
      </c>
      <c r="AR16" s="696">
        <f t="shared" si="3"/>
        <v>0</v>
      </c>
      <c r="AS16" s="696">
        <f t="shared" si="3"/>
        <v>16790400</v>
      </c>
      <c r="AT16" s="696">
        <f t="shared" si="3"/>
        <v>22162308</v>
      </c>
      <c r="AU16" s="696">
        <f t="shared" si="3"/>
        <v>9881174</v>
      </c>
      <c r="AV16" s="696">
        <f t="shared" si="3"/>
        <v>5295000</v>
      </c>
      <c r="AW16" s="696">
        <f t="shared" si="3"/>
        <v>65614</v>
      </c>
      <c r="AX16" s="696">
        <f t="shared" si="3"/>
        <v>0</v>
      </c>
      <c r="AY16" s="696">
        <f t="shared" si="3"/>
        <v>0</v>
      </c>
      <c r="AZ16" s="696">
        <f t="shared" si="3"/>
        <v>609982.53</v>
      </c>
      <c r="BA16" s="696">
        <f t="shared" si="3"/>
        <v>13414044</v>
      </c>
      <c r="BB16" s="696">
        <f t="shared" si="3"/>
        <v>284363</v>
      </c>
      <c r="BC16" s="696">
        <f t="shared" si="3"/>
        <v>9430743.6999999993</v>
      </c>
      <c r="BD16" s="696">
        <f t="shared" si="3"/>
        <v>60968</v>
      </c>
      <c r="BE16" s="696">
        <f t="shared" si="3"/>
        <v>139156.56</v>
      </c>
      <c r="BF16" s="696">
        <f t="shared" si="3"/>
        <v>492539</v>
      </c>
      <c r="BG16" s="696">
        <f t="shared" si="3"/>
        <v>1510074</v>
      </c>
      <c r="BH16" s="696">
        <f t="shared" si="3"/>
        <v>56519.4</v>
      </c>
      <c r="BI16" s="205"/>
      <c r="BJ16" s="889" t="s">
        <v>12886</v>
      </c>
      <c r="BK16" s="887"/>
      <c r="BL16" s="887" t="s">
        <v>12887</v>
      </c>
      <c r="BM16" s="887"/>
      <c r="BN16" s="890" t="s">
        <v>12888</v>
      </c>
      <c r="BO16" s="891"/>
      <c r="BQ16" s="17"/>
      <c r="BR16" s="17"/>
      <c r="BS16" s="155"/>
      <c r="BT16" s="17"/>
      <c r="BU16" s="17"/>
      <c r="BV16" s="155"/>
      <c r="BW16" s="155"/>
      <c r="BX16" s="17"/>
      <c r="BY16" s="17"/>
      <c r="BZ16" s="17"/>
      <c r="CA16" s="17"/>
      <c r="CB16" s="155"/>
      <c r="CC16" s="17"/>
      <c r="CD16" s="17"/>
      <c r="CE16" s="17"/>
      <c r="CF16" s="17"/>
      <c r="CG16" s="17"/>
      <c r="CH16" s="17"/>
      <c r="CI16" s="17"/>
      <c r="CJ16" s="17"/>
      <c r="CK16" s="17"/>
      <c r="CL16" s="17"/>
      <c r="CM16" s="17"/>
      <c r="CN16" s="17"/>
      <c r="CO16" s="17"/>
      <c r="CP16" s="155"/>
      <c r="CQ16" s="17"/>
      <c r="CR16" s="155"/>
      <c r="CS16" s="17"/>
      <c r="CT16" s="17"/>
      <c r="CU16" s="17"/>
      <c r="CV16" s="17"/>
      <c r="CW16" s="17"/>
      <c r="CX16" s="155"/>
      <c r="CY16" s="17"/>
      <c r="CZ16" s="17"/>
      <c r="DA16" s="17"/>
      <c r="DB16" s="17"/>
      <c r="DC16" s="17"/>
      <c r="DD16" s="155"/>
      <c r="DE16" s="17"/>
      <c r="DF16" s="17"/>
      <c r="DG16" s="17"/>
      <c r="DH16" s="17"/>
      <c r="DI16" s="17"/>
      <c r="DJ16" s="17"/>
      <c r="DK16" s="17"/>
      <c r="DL16" s="17"/>
      <c r="DM16" s="17"/>
      <c r="DN16" s="17"/>
      <c r="DO16" s="17"/>
      <c r="DP16" s="17"/>
      <c r="DQ16" s="17"/>
      <c r="DR16" s="17"/>
      <c r="DS16" s="17"/>
      <c r="DT16" s="17"/>
    </row>
    <row r="17" spans="2:124">
      <c r="B17" s="3"/>
      <c r="C17" s="327" t="s">
        <v>704</v>
      </c>
      <c r="D17" s="328" t="s">
        <v>12885</v>
      </c>
      <c r="E17" s="504">
        <f>SUM(E20:E33,E18)</f>
        <v>17334520</v>
      </c>
      <c r="F17" s="504">
        <f>SUM(F18:F33)</f>
        <v>14279467</v>
      </c>
      <c r="G17" s="511">
        <f>SUM(G18)</f>
        <v>329409</v>
      </c>
      <c r="H17" s="504"/>
      <c r="I17" s="504">
        <f>734000-I15</f>
        <v>432751</v>
      </c>
      <c r="J17" s="511">
        <f>SUM(J18:J33)</f>
        <v>948756</v>
      </c>
      <c r="K17" s="511">
        <v>0</v>
      </c>
      <c r="L17" s="504">
        <f>L23+L24</f>
        <v>155000</v>
      </c>
      <c r="M17" s="504">
        <f>M23+M24</f>
        <v>51101</v>
      </c>
      <c r="N17" s="504">
        <f>SUM(N18:N25)</f>
        <v>378122.72</v>
      </c>
      <c r="O17" s="511">
        <f>O20+O23+O24+O19</f>
        <v>343028</v>
      </c>
      <c r="P17" s="511">
        <f>P23+P20+P22</f>
        <v>338201.15</v>
      </c>
      <c r="Q17" s="504"/>
      <c r="R17" s="504"/>
      <c r="S17" s="504">
        <f>SUM(S18:S33)</f>
        <v>380946</v>
      </c>
      <c r="T17" s="511"/>
      <c r="U17" s="511">
        <f>SUM(U18:U33)</f>
        <v>42724.2</v>
      </c>
      <c r="V17" s="511">
        <f>SUM(V18:V33)</f>
        <v>39188.270000000004</v>
      </c>
      <c r="W17" s="511"/>
      <c r="X17" s="504">
        <f>SUM(X18:X22)+SUM(X24:X33)+21600</f>
        <v>175045</v>
      </c>
      <c r="Y17" s="511"/>
      <c r="Z17" s="505">
        <f>SUM(Z18:Z33)</f>
        <v>120710.65999999999</v>
      </c>
      <c r="AA17" s="506">
        <f>SUM(AA18:AA33)</f>
        <v>25070500</v>
      </c>
      <c r="AB17" s="511">
        <f>AB18+AB23+AB27+98000</f>
        <v>15908000</v>
      </c>
      <c r="AC17" s="511"/>
      <c r="AD17" s="512">
        <v>0</v>
      </c>
      <c r="AE17" s="504">
        <f>SUM(AE18:AE33)</f>
        <v>47550000</v>
      </c>
      <c r="AF17" s="512">
        <f>SUM(AF18:AF33)</f>
        <v>17642626</v>
      </c>
      <c r="AG17" s="504">
        <f>SUM(AG18:AG33)</f>
        <v>10019299</v>
      </c>
      <c r="AH17" s="511">
        <f>SUM(AH18:AH33)</f>
        <v>23520</v>
      </c>
      <c r="AI17" s="504">
        <f>SUM(AI18:AI26)+AI28+AI29</f>
        <v>6105200</v>
      </c>
      <c r="AJ17" s="504"/>
      <c r="AK17" s="511"/>
      <c r="AL17" s="511"/>
      <c r="AM17" s="511"/>
      <c r="AN17" s="511">
        <f>SUM(AN18:AN33)</f>
        <v>44676400</v>
      </c>
      <c r="AO17" s="504">
        <f>SUM(AO18:AO33)</f>
        <v>4738391</v>
      </c>
      <c r="AP17" s="511">
        <f>SUM(AP18:AP33)</f>
        <v>15805120</v>
      </c>
      <c r="AQ17" s="511">
        <f>SUM(AQ18:AQ33)</f>
        <v>32171000</v>
      </c>
      <c r="AR17" s="511"/>
      <c r="AS17" s="504">
        <f>SUM(AS18:AS33)</f>
        <v>16790400</v>
      </c>
      <c r="AT17" s="504">
        <f>SUM(AT18:AT33)</f>
        <v>22162308</v>
      </c>
      <c r="AU17" s="511">
        <f>AU21+AU23</f>
        <v>4947</v>
      </c>
      <c r="AV17" s="511">
        <f>SUM(AV18:AV33)</f>
        <v>5295000</v>
      </c>
      <c r="AW17" s="511"/>
      <c r="AX17" s="511"/>
      <c r="AY17" s="511">
        <f>SUM(AY18:AY33)</f>
        <v>0</v>
      </c>
      <c r="AZ17" s="511">
        <f>SUM(AZ18:AZ19,AZ21:AZ23,AZ25:AZ33)</f>
        <v>516217.22</v>
      </c>
      <c r="BA17" s="504"/>
      <c r="BB17" s="511">
        <f>SUM(BB18:BB33)</f>
        <v>284363</v>
      </c>
      <c r="BC17" s="504"/>
      <c r="BD17" s="511">
        <f>SUM(BD18:BD33)</f>
        <v>60968</v>
      </c>
      <c r="BE17" s="511">
        <f>SUM(BE18:BE33)</f>
        <v>139156.56</v>
      </c>
      <c r="BF17" s="504">
        <f>BF21</f>
        <v>52486</v>
      </c>
      <c r="BG17" s="504">
        <f>SUM(BG18:BG33)</f>
        <v>1510074</v>
      </c>
      <c r="BH17" s="511"/>
      <c r="BI17" s="205"/>
      <c r="BJ17" s="443" t="s">
        <v>12628</v>
      </c>
      <c r="BK17" s="442" t="s">
        <v>12629</v>
      </c>
      <c r="BL17" s="442" t="s">
        <v>12628</v>
      </c>
      <c r="BM17" s="442" t="s">
        <v>12629</v>
      </c>
      <c r="BN17" s="444" t="s">
        <v>12628</v>
      </c>
      <c r="BO17" s="445" t="s">
        <v>12629</v>
      </c>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55"/>
      <c r="CQ17" s="17"/>
      <c r="CR17" s="155"/>
      <c r="CS17" s="17"/>
      <c r="CT17" s="17"/>
      <c r="CU17" s="17"/>
      <c r="CV17" s="17"/>
      <c r="CW17" s="17"/>
      <c r="CX17" s="155"/>
      <c r="CY17" s="17"/>
      <c r="CZ17" s="17"/>
      <c r="DA17" s="17"/>
      <c r="DB17" s="17"/>
      <c r="DC17" s="17"/>
      <c r="DD17" s="155"/>
      <c r="DE17" s="17"/>
      <c r="DF17" s="17"/>
      <c r="DG17" s="17"/>
      <c r="DH17" s="17"/>
      <c r="DI17" s="17"/>
      <c r="DJ17" s="17"/>
      <c r="DK17" s="17"/>
      <c r="DL17" s="17"/>
      <c r="DM17" s="17"/>
      <c r="DN17" s="17"/>
      <c r="DO17" s="17"/>
      <c r="DP17" s="17"/>
      <c r="DQ17" s="17"/>
      <c r="DR17" s="17"/>
      <c r="DS17" s="17"/>
      <c r="DT17" s="17"/>
    </row>
    <row r="18" spans="2:124" ht="17" customHeight="1">
      <c r="B18" s="180"/>
      <c r="C18" s="879" t="s">
        <v>20</v>
      </c>
      <c r="D18" s="7" t="s">
        <v>4</v>
      </c>
      <c r="E18" s="31">
        <f>'4.3 CDP responses 2019 C.6'!D146</f>
        <v>11000000</v>
      </c>
      <c r="F18" s="921">
        <f>10919000*(E18/(E30+E29+E18))</f>
        <v>7566397.8833312336</v>
      </c>
      <c r="G18" s="791">
        <f>'4.3 CDP responses 2019 C.6'!F146</f>
        <v>329409</v>
      </c>
      <c r="H18" s="31">
        <f>'4.3 CDP responses 2019 C.6'!G146</f>
        <v>1355224</v>
      </c>
      <c r="I18" s="31">
        <f>'4.3 CDP responses 2019 C.6'!H146</f>
        <v>713864</v>
      </c>
      <c r="J18" s="791">
        <f>'4.3 CDP responses 2019 C.6'!I146</f>
        <v>453828</v>
      </c>
      <c r="K18" s="791">
        <f>'4.3 CDP responses 2019 C.6'!J146</f>
        <v>40686</v>
      </c>
      <c r="L18" s="31">
        <f>'4.3 CDP responses 2019 C.6'!K146</f>
        <v>406579</v>
      </c>
      <c r="M18" s="921">
        <f>448051*(N18/(N19+N18+N25))</f>
        <v>359426.45488221699</v>
      </c>
      <c r="N18" s="31">
        <f>'4.3 CDP responses 2019 C.6'!M146</f>
        <v>204427</v>
      </c>
      <c r="O18" s="792" t="s">
        <v>25</v>
      </c>
      <c r="P18" s="791">
        <f>'4.3 CDP responses 2019 C.6'!O146</f>
        <v>179665</v>
      </c>
      <c r="Q18" s="921">
        <f>4070624*(N18/(N19+N18))</f>
        <v>3282922.9178505349</v>
      </c>
      <c r="R18" s="31">
        <f>'4.3 CDP responses 2019 C.6'!Q146</f>
        <v>3480</v>
      </c>
      <c r="S18" s="921">
        <f>'4.3 CDP responses 2019 C.6'!R146*(N18/(N18+N19))</f>
        <v>66330.685001006001</v>
      </c>
      <c r="T18" s="792" t="s">
        <v>559</v>
      </c>
      <c r="U18" s="792" t="s">
        <v>559</v>
      </c>
      <c r="V18" s="793">
        <f>'4.3 CDP responses 2019 C.6'!U146</f>
        <v>498.22</v>
      </c>
      <c r="W18" s="792" t="s">
        <v>559</v>
      </c>
      <c r="X18" s="31">
        <f>'4.3 CDP responses 2019 C.6'!W146</f>
        <v>104637</v>
      </c>
      <c r="Y18" s="792" t="s">
        <v>25</v>
      </c>
      <c r="Z18" s="59">
        <f>'4.3 CDP responses 2019 C.6'!Y146</f>
        <v>84470.44</v>
      </c>
      <c r="AA18" s="46">
        <f>'4.3 CDP responses 2019 C.6'!Z146</f>
        <v>18500000</v>
      </c>
      <c r="AB18" s="793">
        <f>'4.3 CDP responses 2019 C.6'!AA146</f>
        <v>7900000</v>
      </c>
      <c r="AC18" s="793">
        <f>'4.3 CDP responses 2019 C.6'!AB146</f>
        <v>1154682</v>
      </c>
      <c r="AD18" s="794" t="s">
        <v>25</v>
      </c>
      <c r="AE18" s="31">
        <f>'4.3 CDP responses 2019 C.6'!AD146</f>
        <v>18600000</v>
      </c>
      <c r="AF18" s="791">
        <f>'4.3 CDP responses 2019 C.6'!AE146</f>
        <v>3686746</v>
      </c>
      <c r="AG18" s="31">
        <f>'4.3 CDP responses 2019 C.6'!AF146</f>
        <v>2272300</v>
      </c>
      <c r="AH18" s="792" t="s">
        <v>25</v>
      </c>
      <c r="AI18" s="31">
        <f>'4.3 CDP responses 2019 C.6'!AH146</f>
        <v>1840000</v>
      </c>
      <c r="AJ18" s="31">
        <f>'4.3 CDP responses 2019 C.6'!AI146</f>
        <v>3379889</v>
      </c>
      <c r="AK18" s="792" t="s">
        <v>25</v>
      </c>
      <c r="AL18" s="794" t="s">
        <v>559</v>
      </c>
      <c r="AM18" s="793">
        <f>'4.3 CDP responses 2019 C.6'!AL146</f>
        <v>1655</v>
      </c>
      <c r="AN18" s="793">
        <f>'4.3 CDP responses 2019 C.6'!AM146</f>
        <v>5284000</v>
      </c>
      <c r="AO18" s="31">
        <f>'4.3 CDP responses 2019 C.6'!AN146</f>
        <v>3645685</v>
      </c>
      <c r="AP18" s="793">
        <f>'4.3 CDP responses 2019 C.6'!AO146</f>
        <v>1795000</v>
      </c>
      <c r="AQ18" s="792" t="s">
        <v>25</v>
      </c>
      <c r="AR18" s="794" t="s">
        <v>559</v>
      </c>
      <c r="AS18" s="31">
        <f>'4.3 CDP responses 2019 C.6'!AR146</f>
        <v>1200000</v>
      </c>
      <c r="AT18" s="31">
        <f>'4.3 CDP responses 2019 C.6'!AS146</f>
        <v>7964779</v>
      </c>
      <c r="AU18" s="793">
        <f>'4.3 CDP responses 2019 C.6'!AT146</f>
        <v>4131</v>
      </c>
      <c r="AV18" s="793">
        <f>'4.3 CDP responses 2019 C.6'!AU146</f>
        <v>435000</v>
      </c>
      <c r="AW18" s="793">
        <f>'4.3 CDP responses 2019 C.6'!AV146</f>
        <v>17855</v>
      </c>
      <c r="AX18" s="792" t="s">
        <v>25</v>
      </c>
      <c r="AY18" s="792" t="s">
        <v>25</v>
      </c>
      <c r="AZ18" s="793">
        <f>'4.3 CDP responses 2019 C.6'!AY146</f>
        <v>12422.38</v>
      </c>
      <c r="BA18" s="31">
        <f>'4.3 CDP responses 2019 C.6'!AZ146</f>
        <v>2275908</v>
      </c>
      <c r="BB18" s="792" t="s">
        <v>25</v>
      </c>
      <c r="BC18" s="31">
        <f>'4.3 CDP responses 2019 C.6'!BB146</f>
        <v>8351229</v>
      </c>
      <c r="BD18" s="792" t="s">
        <v>25</v>
      </c>
      <c r="BE18" s="792" t="s">
        <v>559</v>
      </c>
      <c r="BF18" s="31">
        <f>'4.3 CDP responses 2019 C.6'!BE146</f>
        <v>83100</v>
      </c>
      <c r="BG18" s="31">
        <f>'4.3 CDP responses 2019 C.6'!BF146</f>
        <v>106760</v>
      </c>
      <c r="BH18" s="792" t="s">
        <v>25</v>
      </c>
      <c r="BI18" s="17"/>
      <c r="BJ18" s="766">
        <f t="shared" ref="BJ18:BJ33" si="4">SUM(E18:Z18)/SUM($E$16:$Z$16)</f>
        <v>0.44085051116117818</v>
      </c>
      <c r="BK18" s="767">
        <f t="shared" ref="BK18:BK33" si="5">SUM(AA18:BH18)/SUM($AA$16:$BH$16)</f>
        <v>0.24167508605213564</v>
      </c>
      <c r="BL18" s="768">
        <f>(SUM(E18:G18)+SUM(J18:J18)+SUM(N18:O18)+S18+V18+X18+Z18)/(SUM(J17:Z17)+SUM(E17:H17))</f>
        <v>0.56735805868133193</v>
      </c>
      <c r="BM18" s="769">
        <f>((AA18+AB18+AE18+AF18+AG18+AI18+AN18+AO18+AP18+AS18+AT18+AV18+AZ18+BG18)+98000)/SUM($AA$17:$BH$17)</f>
        <v>0.27517277505640952</v>
      </c>
      <c r="BN18" s="770">
        <f>(SUM(E18:G18)+SUM(J18:J18)+SUM(N18:O18)+S18+V18+X18+Z18)+I17</f>
        <v>20242749.228332236</v>
      </c>
      <c r="BO18" s="771">
        <f>(AA18+AB18+AE18+AF18+AG18+AI18+AN18+AO18+AP18+AS18+AT18+AV18+AZ18+BG18)+98000</f>
        <v>73340692.379999995</v>
      </c>
      <c r="BP18" s="40"/>
      <c r="BQ18" s="17"/>
      <c r="BR18" s="155"/>
      <c r="BS18" s="155"/>
      <c r="BT18" s="17"/>
      <c r="BU18" s="17"/>
      <c r="BV18" s="17"/>
      <c r="BW18" s="17"/>
      <c r="BX18" s="17"/>
      <c r="BY18" s="17"/>
      <c r="BZ18" s="17"/>
      <c r="CA18" s="17"/>
      <c r="CB18" s="17"/>
      <c r="CC18" s="17"/>
      <c r="CD18" s="17"/>
      <c r="CE18" s="17"/>
      <c r="CF18" s="17"/>
      <c r="CG18" s="17"/>
      <c r="CH18" s="17"/>
      <c r="CI18" s="17"/>
      <c r="CJ18" s="17"/>
      <c r="CK18" s="17"/>
      <c r="CL18" s="17"/>
      <c r="CM18" s="17"/>
      <c r="CN18" s="17"/>
      <c r="CO18" s="17"/>
      <c r="CP18" s="155"/>
      <c r="CQ18" s="17"/>
      <c r="CR18" s="155"/>
      <c r="CS18" s="17"/>
      <c r="CT18" s="17"/>
      <c r="CU18" s="17"/>
      <c r="CV18" s="17"/>
      <c r="CW18" s="17"/>
      <c r="CX18" s="155"/>
      <c r="CY18" s="17"/>
      <c r="CZ18" s="17"/>
      <c r="DA18" s="17"/>
      <c r="DB18" s="17"/>
      <c r="DC18" s="17"/>
      <c r="DD18" s="155"/>
      <c r="DE18" s="17"/>
      <c r="DF18" s="17"/>
      <c r="DG18" s="17"/>
      <c r="DH18" s="17"/>
      <c r="DI18" s="17"/>
      <c r="DJ18" s="17"/>
      <c r="DK18" s="17"/>
      <c r="DL18" s="17"/>
      <c r="DM18" s="17"/>
      <c r="DN18" s="17"/>
      <c r="DO18" s="17"/>
      <c r="DP18" s="17"/>
      <c r="DQ18" s="17"/>
      <c r="DR18" s="17"/>
      <c r="DS18" s="17"/>
      <c r="DT18" s="17"/>
    </row>
    <row r="19" spans="2:124">
      <c r="B19" s="180"/>
      <c r="C19" s="879"/>
      <c r="D19" s="5" t="s">
        <v>5</v>
      </c>
      <c r="E19" s="31">
        <f>'4.3 CDP responses 2019 C.6'!D163</f>
        <v>500000</v>
      </c>
      <c r="F19" s="31">
        <f>'4.3 CDP responses 2019 C.6'!E163</f>
        <v>2422000</v>
      </c>
      <c r="G19" s="795" t="s">
        <v>25</v>
      </c>
      <c r="H19" s="31">
        <f>'4.3 CDP responses 2019 C.6'!G163</f>
        <v>136405</v>
      </c>
      <c r="I19" s="31">
        <f>'4.3 CDP responses 2019 C.6'!H163</f>
        <v>403231</v>
      </c>
      <c r="J19" s="792" t="s">
        <v>25</v>
      </c>
      <c r="K19" s="31">
        <f>'4.3 CDP responses 2019 C.6'!J163</f>
        <v>71691</v>
      </c>
      <c r="L19" s="31">
        <f>'4.3 CDP responses 2019 C.6'!K163</f>
        <v>145178</v>
      </c>
      <c r="M19" s="790">
        <f>448051*(N19/(N19+N18+N25))</f>
        <v>86240.4066584783</v>
      </c>
      <c r="N19" s="31">
        <f>'4.3 CDP responses 2019 C.6'!M163</f>
        <v>49050</v>
      </c>
      <c r="O19" s="31">
        <f>'4.3 CDP responses 2019 C.6'!N163</f>
        <v>187469</v>
      </c>
      <c r="P19" s="792" t="s">
        <v>25</v>
      </c>
      <c r="Q19" s="921">
        <f>4070624*(N19/(N19+N18))</f>
        <v>787701.08214946534</v>
      </c>
      <c r="R19" s="792" t="s">
        <v>25</v>
      </c>
      <c r="S19" s="921">
        <f>82246*(N19/(N19+N18))</f>
        <v>15915.314998993992</v>
      </c>
      <c r="T19" s="792" t="s">
        <v>559</v>
      </c>
      <c r="U19" s="792" t="s">
        <v>559</v>
      </c>
      <c r="V19" s="31">
        <v>0</v>
      </c>
      <c r="W19" s="792" t="s">
        <v>559</v>
      </c>
      <c r="X19" s="31">
        <f>'4.3 CDP responses 2019 C.6'!W163</f>
        <v>23213</v>
      </c>
      <c r="Y19" s="792" t="s">
        <v>25</v>
      </c>
      <c r="Z19" s="59">
        <f>'4.3 CDP responses 2019 C.6'!Y163</f>
        <v>12802.77</v>
      </c>
      <c r="AA19" s="796" t="s">
        <v>25</v>
      </c>
      <c r="AB19" s="793">
        <f>'4.3 CDP responses 2019 C.6'!AA163</f>
        <v>6000</v>
      </c>
      <c r="AC19" s="31">
        <f>'4.3 CDP responses 2019 C.6'!AB163</f>
        <v>40020</v>
      </c>
      <c r="AD19" s="794" t="s">
        <v>25</v>
      </c>
      <c r="AE19" s="31">
        <f>'4.3 CDP responses 2019 C.6'!AD163</f>
        <v>200000</v>
      </c>
      <c r="AF19" s="794" t="s">
        <v>25</v>
      </c>
      <c r="AG19" s="31">
        <f>'4.3 CDP responses 2019 C.6'!AF163</f>
        <v>90083</v>
      </c>
      <c r="AH19" s="792" t="s">
        <v>25</v>
      </c>
      <c r="AI19" s="31">
        <f>'4.3 CDP responses 2019 C.6'!AH163</f>
        <v>6200</v>
      </c>
      <c r="AJ19" s="31">
        <f>'4.3 CDP responses 2019 C.6'!AI163</f>
        <v>712289</v>
      </c>
      <c r="AK19" s="792" t="s">
        <v>25</v>
      </c>
      <c r="AL19" s="794" t="s">
        <v>559</v>
      </c>
      <c r="AM19" s="792" t="s">
        <v>25</v>
      </c>
      <c r="AN19" s="31">
        <f>'4.3 CDP responses 2019 C.6'!AM163</f>
        <v>398200</v>
      </c>
      <c r="AO19" s="31">
        <f>'4.3 CDP responses 2019 C.6'!AN163</f>
        <v>211678</v>
      </c>
      <c r="AP19" s="31">
        <f>'4.3 CDP responses 2019 C.6'!AO163</f>
        <v>127500</v>
      </c>
      <c r="AQ19" s="792" t="s">
        <v>25</v>
      </c>
      <c r="AR19" s="794" t="s">
        <v>559</v>
      </c>
      <c r="AS19" s="31">
        <f>'4.3 CDP responses 2019 C.6'!AR163</f>
        <v>200000</v>
      </c>
      <c r="AT19" s="31">
        <f>'4.3 CDP responses 2019 C.6'!AS163</f>
        <v>626937</v>
      </c>
      <c r="AU19" s="792" t="s">
        <v>559</v>
      </c>
      <c r="AV19" s="31">
        <f>'4.3 CDP responses 2019 C.6'!AU163</f>
        <v>335000</v>
      </c>
      <c r="AW19" s="792" t="s">
        <v>25</v>
      </c>
      <c r="AX19" s="792" t="s">
        <v>25</v>
      </c>
      <c r="AY19" s="792" t="s">
        <v>25</v>
      </c>
      <c r="AZ19" s="792" t="s">
        <v>559</v>
      </c>
      <c r="BA19" s="31">
        <f>'4.3 CDP responses 2019 C.6'!AZ163</f>
        <v>129349</v>
      </c>
      <c r="BB19" s="792" t="s">
        <v>25</v>
      </c>
      <c r="BC19" s="31">
        <f>'4.3 CDP responses 2019 C.6'!BB163</f>
        <v>6.8</v>
      </c>
      <c r="BD19" s="792" t="s">
        <v>25</v>
      </c>
      <c r="BE19" s="792" t="s">
        <v>559</v>
      </c>
      <c r="BF19" s="31">
        <f>'4.3 CDP responses 2019 C.6'!BE163</f>
        <v>199918</v>
      </c>
      <c r="BG19" s="31">
        <f>'4.3 CDP responses 2019 C.6'!BF163</f>
        <v>3038</v>
      </c>
      <c r="BH19" s="792" t="s">
        <v>25</v>
      </c>
      <c r="BI19" s="17"/>
      <c r="BJ19" s="766">
        <f t="shared" si="4"/>
        <v>8.1604631718775369E-2</v>
      </c>
      <c r="BK19" s="767">
        <f t="shared" si="5"/>
        <v>8.9728501846616446E-3</v>
      </c>
      <c r="BL19" s="768">
        <f>(F19+N19+O19+S19+X19+Z19)/(SUM($J$17:$Z$17)+SUM($E$17:$H$17))</f>
        <v>7.7627250676798487E-2</v>
      </c>
      <c r="BM19" s="769">
        <f>((AE19+AG19+AI19+AN19+AO19+AP19+AS19+AT19+AV19+BG19))/SUM($AA$17:$BH$17)</f>
        <v>8.2492372218715086E-3</v>
      </c>
      <c r="BN19" s="770">
        <f>(F19+N19+O19+S19+X19+Z19)</f>
        <v>2710450.0849989941</v>
      </c>
      <c r="BO19" s="771">
        <f>(AE19+AG19+AI19+AN19+AO19+AP19+AS19+AT19+AV19+BG19)</f>
        <v>2198636</v>
      </c>
      <c r="BP19" s="40"/>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55"/>
      <c r="CQ19" s="17"/>
      <c r="CR19" s="155"/>
      <c r="CS19" s="17"/>
      <c r="CT19" s="17"/>
      <c r="CU19" s="17"/>
      <c r="CV19" s="17"/>
      <c r="CW19" s="17"/>
      <c r="CX19" s="155"/>
      <c r="CY19" s="17"/>
      <c r="CZ19" s="17"/>
      <c r="DA19" s="17"/>
      <c r="DB19" s="17"/>
      <c r="DC19" s="17"/>
      <c r="DD19" s="155"/>
      <c r="DE19" s="17"/>
      <c r="DF19" s="17"/>
      <c r="DG19" s="17"/>
      <c r="DH19" s="17"/>
      <c r="DI19" s="17"/>
      <c r="DJ19" s="17"/>
      <c r="DK19" s="17"/>
      <c r="DL19" s="17"/>
      <c r="DM19" s="17"/>
      <c r="DN19" s="17"/>
      <c r="DO19" s="17"/>
      <c r="DP19" s="17"/>
      <c r="DQ19" s="17"/>
      <c r="DR19" s="17"/>
      <c r="DS19" s="17"/>
      <c r="DT19" s="17"/>
    </row>
    <row r="20" spans="2:124" ht="18.5" customHeight="1">
      <c r="B20" s="180"/>
      <c r="C20" s="879"/>
      <c r="D20" s="6" t="s">
        <v>12695</v>
      </c>
      <c r="E20" s="31">
        <f>'4.3 CDP responses 2019 C.6'!D180</f>
        <v>550000</v>
      </c>
      <c r="F20" s="794" t="s">
        <v>25</v>
      </c>
      <c r="G20" s="791">
        <f>'4.3 CDP responses 2019 C.6'!F180</f>
        <v>39017</v>
      </c>
      <c r="H20" s="31">
        <f>'4.3 CDP responses 2019 C.6'!G180</f>
        <v>21747</v>
      </c>
      <c r="I20" s="31">
        <f>'4.3 CDP responses 2019 C.6'!H180</f>
        <v>79712</v>
      </c>
      <c r="J20" s="31">
        <v>0</v>
      </c>
      <c r="K20" s="31">
        <f>'4.3 CDP responses 2019 C.6'!J180</f>
        <v>171198</v>
      </c>
      <c r="L20" s="31">
        <f>'4.3 CDP responses 2019 C.6'!K180</f>
        <v>67890</v>
      </c>
      <c r="M20" s="921">
        <f>'4.3 CDP responses 2019 C.6'!L180</f>
        <v>14804.55</v>
      </c>
      <c r="N20" s="31">
        <f>'4.3 CDP responses 2019 C.6'!M180</f>
        <v>18841</v>
      </c>
      <c r="O20" s="31">
        <f>'4.3 CDP responses 2019 C.6'!N180</f>
        <v>21928</v>
      </c>
      <c r="P20" s="31">
        <f>'4.3 CDP responses 2019 C.6'!O180</f>
        <v>22373.55</v>
      </c>
      <c r="Q20" s="31">
        <f>'4.3 CDP responses 2019 C.6'!P180</f>
        <v>91073</v>
      </c>
      <c r="R20" s="31">
        <f>'4.3 CDP responses 2019 C.6'!Q180</f>
        <v>0</v>
      </c>
      <c r="S20" s="31">
        <f>'4.3 CDP responses 2019 C.6'!R180</f>
        <v>76659</v>
      </c>
      <c r="T20" s="792" t="s">
        <v>559</v>
      </c>
      <c r="U20" s="31">
        <f>'4.3 CDP responses 2019 C.6'!T180</f>
        <v>3208.9</v>
      </c>
      <c r="V20" s="31">
        <v>0</v>
      </c>
      <c r="W20" s="792" t="s">
        <v>559</v>
      </c>
      <c r="X20" s="31">
        <f>'4.3 CDP responses 2019 C.6'!W180</f>
        <v>3849</v>
      </c>
      <c r="Y20" s="792" t="s">
        <v>25</v>
      </c>
      <c r="Z20" s="59">
        <f>'4.3 CDP responses 2019 C.6'!Y180</f>
        <v>5716.32</v>
      </c>
      <c r="AA20" s="796" t="s">
        <v>25</v>
      </c>
      <c r="AB20" s="31">
        <f>'4.3 CDP responses 2019 C.6'!AA180</f>
        <v>670000</v>
      </c>
      <c r="AC20" s="31">
        <f>'4.3 CDP responses 2019 C.6'!AB180</f>
        <v>40002</v>
      </c>
      <c r="AD20" s="794" t="s">
        <v>25</v>
      </c>
      <c r="AE20" s="31">
        <f>'4.3 CDP responses 2019 C.6'!AD180</f>
        <v>100000</v>
      </c>
      <c r="AF20" s="38">
        <f>'4.3 CDP responses 2019 C.6'!AE180</f>
        <v>140026</v>
      </c>
      <c r="AG20" s="31">
        <f>'4.3 CDP responses 2019 C.6'!AF180</f>
        <v>93746</v>
      </c>
      <c r="AH20" s="792" t="s">
        <v>25</v>
      </c>
      <c r="AI20" s="31">
        <f>'4.3 CDP responses 2019 C.6'!AH180</f>
        <v>71100</v>
      </c>
      <c r="AJ20" s="31">
        <f>'4.3 CDP responses 2019 C.6'!AI180</f>
        <v>95300</v>
      </c>
      <c r="AK20" s="792" t="s">
        <v>25</v>
      </c>
      <c r="AL20" s="794" t="s">
        <v>559</v>
      </c>
      <c r="AM20" s="793">
        <f>'4.3 CDP responses 2019 C.6'!AL180</f>
        <v>3057</v>
      </c>
      <c r="AN20" s="792" t="s">
        <v>25</v>
      </c>
      <c r="AO20" s="31">
        <f>'4.3 CDP responses 2019 C.6'!AN180</f>
        <v>161453</v>
      </c>
      <c r="AP20" s="31">
        <f>'4.3 CDP responses 2019 C.6'!AO180</f>
        <v>12100</v>
      </c>
      <c r="AQ20" s="792" t="s">
        <v>25</v>
      </c>
      <c r="AR20" s="794" t="s">
        <v>559</v>
      </c>
      <c r="AS20" s="31">
        <f>'4.3 CDP responses 2019 C.6'!AR180</f>
        <v>190000</v>
      </c>
      <c r="AT20" s="31">
        <f>'4.3 CDP responses 2019 C.6'!AS180</f>
        <v>701930</v>
      </c>
      <c r="AU20" s="31">
        <f>'4.3 CDP responses 2019 C.6'!AT180</f>
        <v>788494</v>
      </c>
      <c r="AV20" s="31">
        <f>'4.3 CDP responses 2019 C.6'!AU180</f>
        <v>159000</v>
      </c>
      <c r="AW20" s="792" t="s">
        <v>25</v>
      </c>
      <c r="AX20" s="792" t="s">
        <v>25</v>
      </c>
      <c r="AY20" s="792" t="s">
        <v>25</v>
      </c>
      <c r="AZ20" s="793">
        <f>'4.3 CDP responses 2019 C.6'!AY180</f>
        <v>93527.35</v>
      </c>
      <c r="BA20" s="31">
        <f>'4.3 CDP responses 2019 C.6'!AZ180</f>
        <v>210409</v>
      </c>
      <c r="BB20" s="31">
        <f>'4.3 CDP responses 2019 C.6'!BA180</f>
        <v>221825</v>
      </c>
      <c r="BC20" s="792" t="s">
        <v>559</v>
      </c>
      <c r="BD20" s="792" t="s">
        <v>25</v>
      </c>
      <c r="BE20" s="31">
        <v>0</v>
      </c>
      <c r="BF20" s="31">
        <f>'4.3 CDP responses 2019 C.6'!BE180</f>
        <v>5029</v>
      </c>
      <c r="BG20" s="792" t="s">
        <v>25</v>
      </c>
      <c r="BH20" s="792" t="s">
        <v>25</v>
      </c>
      <c r="BI20" s="17"/>
      <c r="BJ20" s="766">
        <f t="shared" si="4"/>
        <v>2.0026809991911421E-2</v>
      </c>
      <c r="BK20" s="767">
        <f t="shared" si="5"/>
        <v>1.0258289356317661E-2</v>
      </c>
      <c r="BL20" s="768">
        <f>(E20+N20+O20+P20+S20+U20+X20+Z20)/(SUM($J$17:$Z$17)+SUM($E$17:$H$17))</f>
        <v>2.0121759747239527E-2</v>
      </c>
      <c r="BM20" s="769">
        <f>(AE20+AF20+AG20+AI20+AO20+AP20+AS20+AT20+AV20+BB20)/SUM($AA$17:$BH$17)</f>
        <v>6.9455894292570928E-3</v>
      </c>
      <c r="BN20" s="770">
        <f>(E20+N20+O20+P20+S20+U20+X20+Z20)</f>
        <v>702575.77</v>
      </c>
      <c r="BO20" s="771">
        <f>(AE20+AF20+AG20+AI20+AO20+AP20+AS20+AT20+AV20+BB20)</f>
        <v>1851180</v>
      </c>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55"/>
      <c r="CQ20" s="17"/>
      <c r="CR20" s="155"/>
      <c r="CS20" s="17"/>
      <c r="CT20" s="17"/>
      <c r="CU20" s="17"/>
      <c r="CV20" s="17"/>
      <c r="CW20" s="17"/>
      <c r="CX20" s="155"/>
      <c r="CY20" s="17"/>
      <c r="CZ20" s="17"/>
      <c r="DA20" s="17"/>
      <c r="DB20" s="17"/>
      <c r="DC20" s="17"/>
      <c r="DD20" s="155"/>
      <c r="DE20" s="17"/>
      <c r="DF20" s="17"/>
      <c r="DG20" s="17"/>
      <c r="DH20" s="17"/>
      <c r="DI20" s="17"/>
      <c r="DJ20" s="17"/>
      <c r="DK20" s="17"/>
      <c r="DL20" s="17"/>
      <c r="DM20" s="17"/>
      <c r="DN20" s="17"/>
      <c r="DO20" s="17"/>
      <c r="DP20" s="17"/>
      <c r="DQ20" s="17"/>
      <c r="DR20" s="17"/>
      <c r="DS20" s="17"/>
      <c r="DT20" s="17"/>
    </row>
    <row r="21" spans="2:124">
      <c r="B21" s="180"/>
      <c r="C21" s="879"/>
      <c r="D21" s="5" t="s">
        <v>6</v>
      </c>
      <c r="E21" s="31">
        <f>'4.3 CDP responses 2019 C.6'!D197</f>
        <v>100000</v>
      </c>
      <c r="F21" s="921">
        <f>475000/2</f>
        <v>237500</v>
      </c>
      <c r="G21" s="795" t="s">
        <v>25</v>
      </c>
      <c r="H21" s="31">
        <f>'4.3 CDP responses 2019 C.6'!G197</f>
        <v>9468</v>
      </c>
      <c r="I21" s="31">
        <v>0</v>
      </c>
      <c r="J21" s="31">
        <v>0</v>
      </c>
      <c r="K21" s="31">
        <f>'4.3 CDP responses 2019 C.6'!J197</f>
        <v>3350</v>
      </c>
      <c r="L21" s="31">
        <f>'4.3 CDP responses 2019 C.6'!K197</f>
        <v>4032</v>
      </c>
      <c r="M21" s="31">
        <v>0</v>
      </c>
      <c r="N21" s="31">
        <f>'4.3 CDP responses 2019 C.6'!M197</f>
        <v>3408</v>
      </c>
      <c r="O21" s="31">
        <v>0</v>
      </c>
      <c r="P21" s="792" t="s">
        <v>25</v>
      </c>
      <c r="Q21" s="31">
        <f>'4.3 CDP responses 2019 C.6'!P197</f>
        <v>18356</v>
      </c>
      <c r="R21" s="31">
        <v>0</v>
      </c>
      <c r="S21" s="31">
        <v>0</v>
      </c>
      <c r="T21" s="31">
        <v>0</v>
      </c>
      <c r="U21" s="31">
        <f>'4.3 CDP responses 2019 C.6'!T197</f>
        <v>523.77</v>
      </c>
      <c r="V21" s="31">
        <v>0</v>
      </c>
      <c r="W21" s="792" t="s">
        <v>559</v>
      </c>
      <c r="X21" s="31">
        <f>'4.3 CDP responses 2019 C.6'!W197</f>
        <v>7942</v>
      </c>
      <c r="Y21" s="792" t="s">
        <v>25</v>
      </c>
      <c r="Z21" s="797" t="s">
        <v>25</v>
      </c>
      <c r="AA21" s="46">
        <f>'4.3 CDP responses 2019 C.6'!Z197</f>
        <v>400000</v>
      </c>
      <c r="AB21" s="31">
        <f>'4.3 CDP responses 2019 C.6'!AA197</f>
        <v>11000</v>
      </c>
      <c r="AC21" s="31">
        <f>'4.3 CDP responses 2019 C.6'!AB197</f>
        <v>36598</v>
      </c>
      <c r="AD21" s="794" t="s">
        <v>25</v>
      </c>
      <c r="AE21" s="921">
        <f>'4.3 CDP responses 2019 C.6'!AD197/2</f>
        <v>900000</v>
      </c>
      <c r="AF21" s="794" t="s">
        <v>559</v>
      </c>
      <c r="AG21" s="31">
        <f>'4.3 CDP responses 2019 C.6'!AF197</f>
        <v>318186</v>
      </c>
      <c r="AH21" s="792" t="s">
        <v>25</v>
      </c>
      <c r="AI21" s="793">
        <f>'4.3 CDP responses 2019 C.6'!AH197</f>
        <v>69000</v>
      </c>
      <c r="AJ21" s="31">
        <f>'4.3 CDP responses 2019 C.6'!AI197</f>
        <v>162682</v>
      </c>
      <c r="AK21" s="792" t="s">
        <v>25</v>
      </c>
      <c r="AL21" s="794" t="s">
        <v>559</v>
      </c>
      <c r="AM21" s="792" t="s">
        <v>25</v>
      </c>
      <c r="AN21" s="31">
        <f>'4.3 CDP responses 2019 C.6'!AM197</f>
        <v>384300</v>
      </c>
      <c r="AO21" s="31">
        <f>'4.3 CDP responses 2019 C.6'!AN197</f>
        <v>45927</v>
      </c>
      <c r="AP21" s="31">
        <f>'4.3 CDP responses 2019 C.6'!AO197</f>
        <v>633000</v>
      </c>
      <c r="AQ21" s="792" t="s">
        <v>25</v>
      </c>
      <c r="AR21" s="794" t="s">
        <v>559</v>
      </c>
      <c r="AS21" s="31">
        <f>'4.3 CDP responses 2019 C.6'!AR197</f>
        <v>90000</v>
      </c>
      <c r="AT21" s="31">
        <f>'4.3 CDP responses 2019 C.6'!AS197</f>
        <v>277621</v>
      </c>
      <c r="AU21" s="793">
        <f>'4.3 CDP responses 2019 C.6'!AT197</f>
        <v>562</v>
      </c>
      <c r="AV21" s="31">
        <f>'4.3 CDP responses 2019 C.6'!AU197</f>
        <v>80000</v>
      </c>
      <c r="AW21" s="792" t="s">
        <v>25</v>
      </c>
      <c r="AX21" s="792" t="s">
        <v>25</v>
      </c>
      <c r="AY21" s="792" t="s">
        <v>25</v>
      </c>
      <c r="AZ21" s="793">
        <f>'4.3 CDP responses 2019 C.6'!AY197</f>
        <v>7146</v>
      </c>
      <c r="BA21" s="793">
        <f>'4.3 CDP responses 2019 C.6'!AZ197</f>
        <v>23145</v>
      </c>
      <c r="BB21" s="792" t="s">
        <v>25</v>
      </c>
      <c r="BC21" s="31">
        <f>'4.3 CDP responses 2019 C.6'!BB197</f>
        <v>96.7</v>
      </c>
      <c r="BD21" s="792" t="s">
        <v>25</v>
      </c>
      <c r="BE21" s="31">
        <f>'4.3 CDP responses 2019 C.6'!BD197</f>
        <v>2877.56</v>
      </c>
      <c r="BF21" s="31">
        <f>'4.3 CDP responses 2019 C.6'!BE197</f>
        <v>52486</v>
      </c>
      <c r="BG21" s="31">
        <f>'4.3 CDP responses 2019 C.6'!BF197</f>
        <v>38784</v>
      </c>
      <c r="BH21" s="31">
        <f>'4.3 CDP responses 2019 C.6'!BG197</f>
        <v>20665</v>
      </c>
      <c r="BI21" s="17"/>
      <c r="BJ21" s="766">
        <f t="shared" si="4"/>
        <v>6.4829913258528885E-3</v>
      </c>
      <c r="BK21" s="767">
        <f t="shared" si="5"/>
        <v>9.7042211023327385E-3</v>
      </c>
      <c r="BL21" s="768">
        <f>(E21+F21+N21+S21+U21+X21)/(SUM($J$17:$Z$17)+SUM($E$17:$H$17))</f>
        <v>1.0006059648096491E-2</v>
      </c>
      <c r="BM21" s="769">
        <f>(AA21+AE21+AG21+AI21+AN21+AO21+AP21+AS21+AT21+AU21+AV21+AZ21+BE21+BF21+BG21)/SUM($AA$17:$BH$17)</f>
        <v>1.238111801426757E-2</v>
      </c>
      <c r="BN21" s="770">
        <f>(E21+F21+N21+S21+U21+X21)</f>
        <v>349373.77</v>
      </c>
      <c r="BO21" s="771">
        <f>(AA21+AE21+AG21+AI21+AN21+AO21+AP21+AS21+AT21+AU21+AV21+AZ21+BE21+BF21+BG21)</f>
        <v>3299889.56</v>
      </c>
      <c r="BQ21" s="17"/>
      <c r="BR21" s="17"/>
      <c r="BS21" s="155"/>
      <c r="BT21" s="17"/>
      <c r="BU21" s="17"/>
      <c r="BV21" s="17"/>
      <c r="BW21" s="17"/>
      <c r="BX21" s="17"/>
      <c r="BY21" s="17"/>
      <c r="BZ21" s="17"/>
      <c r="CA21" s="17"/>
      <c r="CB21" s="17"/>
      <c r="CC21" s="17"/>
      <c r="CD21" s="17"/>
      <c r="CE21" s="17"/>
      <c r="CF21" s="17"/>
      <c r="CG21" s="17"/>
      <c r="CH21" s="17"/>
      <c r="CI21" s="17"/>
      <c r="CJ21" s="17"/>
      <c r="CK21" s="17"/>
      <c r="CL21" s="17"/>
      <c r="CM21" s="17"/>
      <c r="CN21" s="17"/>
      <c r="CO21" s="17"/>
      <c r="CP21" s="155"/>
      <c r="CQ21" s="17"/>
      <c r="CR21" s="155"/>
      <c r="CS21" s="17"/>
      <c r="CT21" s="17"/>
      <c r="CU21" s="17"/>
      <c r="CV21" s="17"/>
      <c r="CW21" s="17"/>
      <c r="CX21" s="17"/>
      <c r="CY21" s="17"/>
      <c r="CZ21" s="17"/>
      <c r="DA21" s="17"/>
      <c r="DB21" s="17"/>
      <c r="DC21" s="17"/>
      <c r="DD21" s="155"/>
      <c r="DE21" s="17"/>
      <c r="DF21" s="17"/>
      <c r="DG21" s="17"/>
      <c r="DH21" s="17"/>
      <c r="DI21" s="17"/>
      <c r="DJ21" s="17"/>
      <c r="DK21" s="17"/>
      <c r="DL21" s="17"/>
      <c r="DM21" s="17"/>
      <c r="DN21" s="17"/>
      <c r="DO21" s="17"/>
      <c r="DP21" s="17"/>
      <c r="DQ21" s="17"/>
      <c r="DR21" s="17"/>
      <c r="DS21" s="17"/>
      <c r="DT21" s="17"/>
    </row>
    <row r="22" spans="2:124">
      <c r="B22" s="180"/>
      <c r="C22" s="879"/>
      <c r="D22" s="5" t="s">
        <v>7</v>
      </c>
      <c r="E22" s="31">
        <f>'4.3 CDP responses 2019 C.6'!D214</f>
        <v>600</v>
      </c>
      <c r="F22" s="792" t="s">
        <v>25</v>
      </c>
      <c r="G22" s="795" t="s">
        <v>25</v>
      </c>
      <c r="H22" s="31">
        <f>'4.3 CDP responses 2019 C.6'!G214</f>
        <v>762</v>
      </c>
      <c r="I22" s="31">
        <f>'4.3 CDP responses 2019 C.6'!H214</f>
        <v>1909</v>
      </c>
      <c r="J22" s="792" t="s">
        <v>25</v>
      </c>
      <c r="K22" s="31">
        <f>'4.3 CDP responses 2019 C.6'!J214</f>
        <v>3145</v>
      </c>
      <c r="L22" s="31">
        <f>'4.3 CDP responses 2019 C.6'!K214</f>
        <v>304</v>
      </c>
      <c r="M22" s="31">
        <f>'4.3 CDP responses 2019 C.6'!L214</f>
        <v>87.21</v>
      </c>
      <c r="N22" s="31">
        <f>'4.3 CDP responses 2019 C.6'!M214</f>
        <v>306.72000000000003</v>
      </c>
      <c r="O22" s="31">
        <f>'4.3 CDP responses 2019 C.6'!N214</f>
        <v>173.18</v>
      </c>
      <c r="P22" s="31">
        <f>'4.3 CDP responses 2019 C.6'!O214</f>
        <v>399.53</v>
      </c>
      <c r="Q22" s="31">
        <f>'4.3 CDP responses 2019 C.6'!P214</f>
        <v>3475</v>
      </c>
      <c r="R22" s="792" t="s">
        <v>25</v>
      </c>
      <c r="S22" s="31">
        <f>'4.3 CDP responses 2019 C.6'!R214</f>
        <v>760</v>
      </c>
      <c r="T22" s="792" t="s">
        <v>559</v>
      </c>
      <c r="U22" s="31">
        <f>'4.3 CDP responses 2019 C.6'!T214</f>
        <v>484.25</v>
      </c>
      <c r="V22" s="31">
        <f>'4.3 CDP responses 2019 C.6'!U214</f>
        <v>17.600000000000001</v>
      </c>
      <c r="W22" s="792" t="s">
        <v>559</v>
      </c>
      <c r="X22" s="31">
        <f>'4.3 CDP responses 2019 C.6'!W214</f>
        <v>684</v>
      </c>
      <c r="Y22" s="792" t="s">
        <v>25</v>
      </c>
      <c r="Z22" s="797" t="s">
        <v>25</v>
      </c>
      <c r="AA22" s="796" t="s">
        <v>25</v>
      </c>
      <c r="AB22" s="31">
        <f>'4.3 CDP responses 2019 C.6'!AA214</f>
        <v>370000</v>
      </c>
      <c r="AC22" s="31">
        <f>'4.3 CDP responses 2019 C.6'!AB214</f>
        <v>1096</v>
      </c>
      <c r="AD22" s="794" t="s">
        <v>25</v>
      </c>
      <c r="AE22" s="792" t="s">
        <v>25</v>
      </c>
      <c r="AF22" s="794" t="s">
        <v>25</v>
      </c>
      <c r="AG22" s="31">
        <f>'4.3 CDP responses 2019 C.6'!AF214</f>
        <v>1290</v>
      </c>
      <c r="AH22" s="792" t="s">
        <v>25</v>
      </c>
      <c r="AI22" s="31">
        <f>'4.3 CDP responses 2019 C.6'!AH214</f>
        <v>4900</v>
      </c>
      <c r="AJ22" s="31">
        <f>'4.3 CDP responses 2019 C.6'!AI214</f>
        <v>41897</v>
      </c>
      <c r="AK22" s="792" t="s">
        <v>25</v>
      </c>
      <c r="AL22" s="794" t="s">
        <v>559</v>
      </c>
      <c r="AM22" s="792" t="s">
        <v>25</v>
      </c>
      <c r="AN22" s="792" t="s">
        <v>25</v>
      </c>
      <c r="AO22" s="31">
        <f>'4.3 CDP responses 2019 C.6'!AN214</f>
        <v>17423</v>
      </c>
      <c r="AP22" s="31">
        <f>'4.3 CDP responses 2019 C.6'!AO214</f>
        <v>1920</v>
      </c>
      <c r="AQ22" s="792" t="s">
        <v>25</v>
      </c>
      <c r="AR22" s="794" t="s">
        <v>559</v>
      </c>
      <c r="AS22" s="31">
        <f>'4.3 CDP responses 2019 C.6'!AR214</f>
        <v>5700</v>
      </c>
      <c r="AT22" s="31">
        <f>'4.3 CDP responses 2019 C.6'!AS214</f>
        <v>8971</v>
      </c>
      <c r="AU22" s="31">
        <f>'4.3 CDP responses 2019 C.6'!AT214</f>
        <v>12651</v>
      </c>
      <c r="AV22" s="31">
        <f>'4.3 CDP responses 2019 C.6'!AU214</f>
        <v>8000</v>
      </c>
      <c r="AW22" s="792" t="s">
        <v>25</v>
      </c>
      <c r="AX22" s="792" t="s">
        <v>25</v>
      </c>
      <c r="AY22" s="792" t="s">
        <v>25</v>
      </c>
      <c r="AZ22" s="793">
        <f>'4.3 CDP responses 2019 C.6'!AY214</f>
        <v>282.95999999999998</v>
      </c>
      <c r="BA22" s="31">
        <f>'4.3 CDP responses 2019 C.6'!AZ214</f>
        <v>6717</v>
      </c>
      <c r="BB22" s="31">
        <f>'4.3 CDP responses 2019 C.6'!BA214</f>
        <v>30419</v>
      </c>
      <c r="BC22" s="31">
        <f>'4.3 CDP responses 2019 C.6'!BB214</f>
        <v>586</v>
      </c>
      <c r="BD22" s="792" t="s">
        <v>25</v>
      </c>
      <c r="BE22" s="792" t="s">
        <v>559</v>
      </c>
      <c r="BF22" s="31">
        <f>'4.3 CDP responses 2019 C.6'!BE214</f>
        <v>5063</v>
      </c>
      <c r="BG22" s="31">
        <f>'4.3 CDP responses 2019 C.6'!BF214</f>
        <v>34</v>
      </c>
      <c r="BH22" s="31">
        <f>'4.3 CDP responses 2019 C.6'!BG214</f>
        <v>6562.4</v>
      </c>
      <c r="BI22" s="17"/>
      <c r="BJ22" s="766">
        <f t="shared" si="4"/>
        <v>2.2095739454444906E-4</v>
      </c>
      <c r="BK22" s="767">
        <f t="shared" si="5"/>
        <v>1.4294233774387311E-3</v>
      </c>
      <c r="BL22" s="768">
        <f>(E22+N22+P22+S22+U22+V22+X22)/(SUM($J$17:$Z$17)+SUM($E$17:$H$17))</f>
        <v>9.3140096297368279E-5</v>
      </c>
      <c r="BM22" s="769">
        <f>(AAG22+AI22+AO22+AP22+AS22+AT22+AV22+AZ22+BB22+BG22)/SUM($AA$17:$BH$17)</f>
        <v>2.9134105886960535E-4</v>
      </c>
      <c r="BN22" s="770">
        <f>(E22+N22+P22+S22+U22+V22+X22)</f>
        <v>3252.1</v>
      </c>
      <c r="BO22" s="771">
        <f>(AG22+AI22+AO22+AP22+AS22+AT22+AV22+AZ22+BB22+BG22)</f>
        <v>78939.959999999992</v>
      </c>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55"/>
      <c r="CQ22" s="17"/>
      <c r="CR22" s="155"/>
      <c r="CS22" s="17"/>
      <c r="CT22" s="17"/>
      <c r="CU22" s="17"/>
      <c r="CV22" s="17"/>
      <c r="CW22" s="17"/>
      <c r="CX22" s="155"/>
      <c r="CY22" s="17"/>
      <c r="CZ22" s="17"/>
      <c r="DA22" s="17"/>
      <c r="DB22" s="17"/>
      <c r="DC22" s="17"/>
      <c r="DD22" s="155"/>
      <c r="DE22" s="17"/>
      <c r="DF22" s="17"/>
      <c r="DG22" s="17"/>
      <c r="DH22" s="17"/>
      <c r="DI22" s="17"/>
      <c r="DJ22" s="17"/>
      <c r="DK22" s="17"/>
      <c r="DL22" s="17"/>
      <c r="DM22" s="17"/>
      <c r="DN22" s="17"/>
      <c r="DO22" s="17"/>
      <c r="DP22" s="17"/>
      <c r="DQ22" s="17"/>
      <c r="DR22" s="17"/>
      <c r="DS22" s="17"/>
      <c r="DT22" s="17"/>
    </row>
    <row r="23" spans="2:124">
      <c r="B23" s="180"/>
      <c r="C23" s="879"/>
      <c r="D23" s="499" t="s">
        <v>8</v>
      </c>
      <c r="E23" s="793">
        <f>'4.3 CDP responses 2019 C.6'!D231</f>
        <v>378230</v>
      </c>
      <c r="F23" s="31">
        <f>'4.3 CDP responses 2019 C.6'!E231</f>
        <v>313000</v>
      </c>
      <c r="G23" s="38">
        <f>'4.3 CDP responses 2019 C.6'!F231</f>
        <v>458090</v>
      </c>
      <c r="H23" s="31">
        <f>'4.3 CDP responses 2019 C.6'!G231</f>
        <v>192845</v>
      </c>
      <c r="I23" s="31">
        <f>'4.3 CDP responses 2019 C.6'!H231</f>
        <v>317166</v>
      </c>
      <c r="J23" s="31">
        <f>'4.3 CDP responses 2019 C.6'!I231</f>
        <v>494928</v>
      </c>
      <c r="K23" s="793">
        <f>'4.3 CDP responses 2019 C.6'!J231</f>
        <v>138662</v>
      </c>
      <c r="L23" s="31">
        <f>'4.3 CDP responses 2019 C.6'!K231</f>
        <v>129000</v>
      </c>
      <c r="M23" s="31">
        <f>'4.3 CDP responses 2019 C.6'!L231</f>
        <v>40498</v>
      </c>
      <c r="N23" s="793">
        <f>'4.3 CDP responses 2019 C.6'!M231</f>
        <v>58081</v>
      </c>
      <c r="O23" s="31">
        <f>'4.3 CDP responses 2019 C.6'!N231</f>
        <v>75869</v>
      </c>
      <c r="P23" s="31">
        <f>'4.3 CDP responses 2019 C.6'!O231</f>
        <v>315428.07</v>
      </c>
      <c r="Q23" s="31">
        <f>'4.3 CDP responses 2019 C.6'!P231</f>
        <v>37005</v>
      </c>
      <c r="R23" s="31">
        <f>'4.3 CDP responses 2019 C.6'!Q231</f>
        <v>8117</v>
      </c>
      <c r="S23" s="31">
        <f>'4.3 CDP responses 2019 C.6'!R231</f>
        <v>117819</v>
      </c>
      <c r="T23" s="793">
        <f>'4.3 CDP responses 2019 C.6'!S231</f>
        <v>35442.82</v>
      </c>
      <c r="U23" s="31">
        <f>'4.3 CDP responses 2019 C.6'!T231</f>
        <v>18536.28</v>
      </c>
      <c r="V23" s="793">
        <f>'4.3 CDP responses 2019 C.6'!U231</f>
        <v>19707.3</v>
      </c>
      <c r="W23" s="31">
        <f>'4.3 CDP responses 2019 C.6'!V231</f>
        <v>26222</v>
      </c>
      <c r="X23" s="31">
        <f>'4.3 CDP responses 2019 C.6'!W231</f>
        <v>92937</v>
      </c>
      <c r="Y23" s="793">
        <f>'4.3 CDP responses 2019 C.6'!X231</f>
        <v>5961.86</v>
      </c>
      <c r="Z23" s="59">
        <f>'4.3 CDP responses 2019 C.6'!Y231</f>
        <v>8442.06</v>
      </c>
      <c r="AA23" s="46">
        <f>'4.3 CDP responses 2019 C.6'!Z231</f>
        <v>337300</v>
      </c>
      <c r="AB23" s="31">
        <f>'4.3 CDP responses 2019 C.6'!AA231</f>
        <v>110000</v>
      </c>
      <c r="AC23" s="793">
        <f>'4.3 CDP responses 2019 C.6'!AB231</f>
        <v>217500</v>
      </c>
      <c r="AD23" s="794" t="s">
        <v>25</v>
      </c>
      <c r="AE23" s="793">
        <f>'4.3 CDP responses 2019 C.6'!AD231</f>
        <v>70000</v>
      </c>
      <c r="AF23" s="791">
        <f>'4.3 CDP responses 2019 C.6'!AE231</f>
        <v>165854</v>
      </c>
      <c r="AG23" s="31">
        <f>'4.3 CDP responses 2019 C.6'!AF231</f>
        <v>68553</v>
      </c>
      <c r="AH23" s="793">
        <f>'4.3 CDP responses 2019 C.6'!AG231</f>
        <v>23520</v>
      </c>
      <c r="AI23" s="31">
        <f>'4.3 CDP responses 2019 C.6'!AH231</f>
        <v>93000</v>
      </c>
      <c r="AJ23" s="793">
        <f>'4.3 CDP responses 2019 C.6'!AI231</f>
        <v>10084</v>
      </c>
      <c r="AK23" s="792" t="s">
        <v>25</v>
      </c>
      <c r="AL23" s="793">
        <f>'4.3 CDP responses 2019 C.6'!AK231</f>
        <v>18131.240000000002</v>
      </c>
      <c r="AM23" s="793">
        <f>'4.3 CDP responses 2019 C.6'!AL231</f>
        <v>28247</v>
      </c>
      <c r="AN23" s="793">
        <f>'4.3 CDP responses 2019 C.6'!AM231</f>
        <v>81500</v>
      </c>
      <c r="AO23" s="793">
        <f>'4.3 CDP responses 2019 C.6'!AN231</f>
        <v>9993</v>
      </c>
      <c r="AP23" s="31">
        <f>'4.3 CDP responses 2019 C.6'!AO231</f>
        <v>53500</v>
      </c>
      <c r="AQ23" s="31">
        <f>'4.3 CDP responses 2019 C.6'!AP231</f>
        <v>110000</v>
      </c>
      <c r="AR23" s="794" t="s">
        <v>559</v>
      </c>
      <c r="AS23" s="793">
        <f>'4.3 CDP responses 2019 C.6'!AR231</f>
        <v>17000</v>
      </c>
      <c r="AT23" s="31">
        <f>'4.3 CDP responses 2019 C.6'!AS231</f>
        <v>52248</v>
      </c>
      <c r="AU23" s="793">
        <f>'4.3 CDP responses 2019 C.6'!AT231</f>
        <v>4385</v>
      </c>
      <c r="AV23" s="31">
        <f>'4.3 CDP responses 2019 C.6'!AU231</f>
        <v>51000</v>
      </c>
      <c r="AW23" s="793">
        <f>'4.3 CDP responses 2019 C.6'!AV231</f>
        <v>47759</v>
      </c>
      <c r="AX23" s="792" t="s">
        <v>25</v>
      </c>
      <c r="AY23" s="792" t="s">
        <v>25</v>
      </c>
      <c r="AZ23" s="793">
        <f>'4.3 CDP responses 2019 C.6'!AY231</f>
        <v>4728.88</v>
      </c>
      <c r="BA23" s="793">
        <f>'4.3 CDP responses 2019 C.6'!AZ231</f>
        <v>11782</v>
      </c>
      <c r="BB23" s="31">
        <f>'4.3 CDP responses 2019 C.6'!BA231</f>
        <v>32119</v>
      </c>
      <c r="BC23" s="793">
        <f>'4.3 CDP responses 2019 C.6'!BB231</f>
        <v>1498.2</v>
      </c>
      <c r="BD23" s="31">
        <f>'4.3 CDP responses 2019 C.6'!BC231</f>
        <v>60968</v>
      </c>
      <c r="BE23" s="793">
        <f>'4.3 CDP responses 2019 C.6'!BD231</f>
        <v>5491.51</v>
      </c>
      <c r="BF23" s="31">
        <f>'4.3 CDP responses 2019 C.6'!BE231</f>
        <v>19588</v>
      </c>
      <c r="BG23" s="793">
        <f>'4.3 CDP responses 2019 C.6'!BF231</f>
        <v>263</v>
      </c>
      <c r="BH23" s="793">
        <f>'4.3 CDP responses 2019 C.6'!BG231</f>
        <v>17835</v>
      </c>
      <c r="BI23" s="17"/>
      <c r="BJ23" s="766">
        <f t="shared" si="4"/>
        <v>5.532557206773657E-2</v>
      </c>
      <c r="BK23" s="767">
        <f t="shared" si="5"/>
        <v>4.7068771926397825E-3</v>
      </c>
      <c r="BL23" s="768">
        <f>(E23+F23+J23+L23+M23+N23+O23+P23+S23+U23+V23+21600+Z23)/(SUM($J$17:$Z$17)+SUM($E$17:$H$17))</f>
        <v>5.7026183447869888E-2</v>
      </c>
      <c r="BM23" s="769">
        <f>(AA23+AB23+AE23+AF23+AG23+AH23+AI23+AN23+AO23+AP23+AQ23+AS23+AT23+AU23+AV23+AZ23+BB23+BD23+BE23+BG23)/SUM($AA$17:$BH$17)</f>
        <v>5.0705128685675002E-3</v>
      </c>
      <c r="BN23" s="770">
        <f>(E23+F23+J23+L23+M23+N23+O23+P23+S23+U23+V23+21600+Z23)</f>
        <v>1991138.7100000002</v>
      </c>
      <c r="BO23" s="771">
        <f>(AA23+AB23+AE23+AF23+AG23+AH23+AI23+AN23+AO23+AP23+AQ23+AS23+AT23+AU23+AV23+AZ23+BB23+BD23+BE23+BG23)</f>
        <v>1351423.39</v>
      </c>
      <c r="BQ23" s="17"/>
      <c r="BR23" s="17"/>
      <c r="BS23" s="155"/>
      <c r="BT23" s="17"/>
      <c r="BU23" s="17"/>
      <c r="BV23" s="17"/>
      <c r="BW23" s="17"/>
      <c r="BX23" s="17"/>
      <c r="BY23" s="17"/>
      <c r="BZ23" s="17"/>
      <c r="CA23" s="17"/>
      <c r="CB23" s="17"/>
      <c r="CC23" s="17"/>
      <c r="CD23" s="17"/>
      <c r="CE23" s="17"/>
      <c r="CF23" s="17"/>
      <c r="CG23" s="17"/>
      <c r="CH23" s="17"/>
      <c r="CI23" s="17"/>
      <c r="CJ23" s="17"/>
      <c r="CK23" s="17"/>
      <c r="CL23" s="17"/>
      <c r="CM23" s="17"/>
      <c r="CN23" s="17"/>
      <c r="CO23" s="17"/>
      <c r="CP23" s="155"/>
      <c r="CQ23" s="17"/>
      <c r="CR23" s="155"/>
      <c r="CS23" s="17"/>
      <c r="CT23" s="17"/>
      <c r="CU23" s="17"/>
      <c r="CV23" s="155"/>
      <c r="CW23" s="17"/>
      <c r="CX23" s="155"/>
      <c r="CY23" s="17"/>
      <c r="CZ23" s="17"/>
      <c r="DA23" s="17"/>
      <c r="DB23" s="17"/>
      <c r="DC23" s="17"/>
      <c r="DD23" s="155"/>
      <c r="DE23" s="17"/>
      <c r="DF23" s="17"/>
      <c r="DG23" s="17"/>
      <c r="DH23" s="17"/>
      <c r="DI23" s="17"/>
      <c r="DJ23" s="17"/>
      <c r="DK23" s="17"/>
      <c r="DL23" s="17"/>
      <c r="DM23" s="17"/>
      <c r="DN23" s="17"/>
      <c r="DO23" s="17"/>
      <c r="DP23" s="17"/>
      <c r="DQ23" s="17"/>
      <c r="DR23" s="17"/>
      <c r="DS23" s="17"/>
      <c r="DT23" s="17"/>
    </row>
    <row r="24" spans="2:124">
      <c r="B24" s="180"/>
      <c r="C24" s="879"/>
      <c r="D24" s="5" t="s">
        <v>9</v>
      </c>
      <c r="E24" s="31">
        <f>'4.3 CDP responses 2019 C.6'!D248</f>
        <v>330000</v>
      </c>
      <c r="F24" s="31">
        <f>'4.3 CDP responses 2019 C.6'!E248</f>
        <v>150467</v>
      </c>
      <c r="G24" s="31">
        <f>'4.3 CDP responses 2019 C.6'!F248</f>
        <v>122800</v>
      </c>
      <c r="H24" s="793">
        <f>'4.3 CDP responses 2019 C.6'!G248</f>
        <v>70</v>
      </c>
      <c r="I24" s="31">
        <f>'4.3 CDP responses 2019 C.6'!H248</f>
        <v>47620</v>
      </c>
      <c r="J24" s="792" t="s">
        <v>25</v>
      </c>
      <c r="K24" s="31">
        <f>'4.3 CDP responses 2019 C.6'!J248</f>
        <v>280026</v>
      </c>
      <c r="L24" s="31">
        <f>'4.3 CDP responses 2019 C.6'!K248</f>
        <v>26000</v>
      </c>
      <c r="M24" s="31">
        <f>'4.3 CDP responses 2019 C.6'!L248</f>
        <v>10603</v>
      </c>
      <c r="N24" s="31">
        <f>'4.3 CDP responses 2019 C.6'!M248</f>
        <v>42653</v>
      </c>
      <c r="O24" s="31">
        <f>'4.3 CDP responses 2019 C.6'!N248</f>
        <v>57762</v>
      </c>
      <c r="P24" s="31">
        <f>'4.3 CDP responses 2019 C.6'!O248</f>
        <v>225687</v>
      </c>
      <c r="Q24" s="31">
        <f>'4.3 CDP responses 2019 C.6'!P248</f>
        <v>107383</v>
      </c>
      <c r="R24" s="31">
        <f>'4.3 CDP responses 2019 C.6'!Q248</f>
        <v>15932</v>
      </c>
      <c r="S24" s="31">
        <f>'4.3 CDP responses 2019 C.6'!R248</f>
        <v>79160</v>
      </c>
      <c r="T24" s="31">
        <f>'4.3 CDP responses 2019 C.6'!S248</f>
        <v>21235.14</v>
      </c>
      <c r="U24" s="31">
        <f>'4.3 CDP responses 2019 C.6'!T248</f>
        <v>19971</v>
      </c>
      <c r="V24" s="31">
        <f>'4.3 CDP responses 2019 C.6'!U248</f>
        <v>18965.150000000001</v>
      </c>
      <c r="W24" s="792" t="s">
        <v>559</v>
      </c>
      <c r="X24" s="31">
        <f>'4.3 CDP responses 2019 C.6'!W248</f>
        <v>13090</v>
      </c>
      <c r="Y24" s="792" t="s">
        <v>25</v>
      </c>
      <c r="Z24" s="59">
        <f>'4.3 CDP responses 2019 C.6'!Y248</f>
        <v>2827.34</v>
      </c>
      <c r="AA24" s="46">
        <f>'4.3 CDP responses 2019 C.6'!Z248</f>
        <v>183200</v>
      </c>
      <c r="AB24" s="793">
        <f>'4.3 CDP responses 2019 C.6'!AA248</f>
        <v>8700</v>
      </c>
      <c r="AC24" s="31">
        <f>'4.3 CDP responses 2019 C.6'!AB248</f>
        <v>81394</v>
      </c>
      <c r="AD24" s="794" t="s">
        <v>25</v>
      </c>
      <c r="AE24" s="31">
        <f>'4.3 CDP responses 2019 C.6'!AD248</f>
        <v>200000</v>
      </c>
      <c r="AF24" s="794" t="s">
        <v>25</v>
      </c>
      <c r="AG24" s="31">
        <f>'4.3 CDP responses 2019 C.6'!AF248</f>
        <v>247936</v>
      </c>
      <c r="AH24" s="792" t="s">
        <v>25</v>
      </c>
      <c r="AI24" s="31">
        <f>'4.3 CDP responses 2019 C.6'!AH248</f>
        <v>68000</v>
      </c>
      <c r="AJ24" s="31">
        <f>'4.3 CDP responses 2019 C.6'!AI248</f>
        <v>34730</v>
      </c>
      <c r="AK24" s="792" t="s">
        <v>25</v>
      </c>
      <c r="AL24" s="794" t="s">
        <v>559</v>
      </c>
      <c r="AM24" s="793">
        <f>'4.3 CDP responses 2019 C.6'!AL248</f>
        <v>659</v>
      </c>
      <c r="AN24" s="31">
        <f>'4.3 CDP responses 2019 C.6'!AM248</f>
        <v>118400</v>
      </c>
      <c r="AO24" s="31">
        <f>'4.3 CDP responses 2019 C.6'!AN248</f>
        <v>27668</v>
      </c>
      <c r="AP24" s="31">
        <f>'4.3 CDP responses 2019 C.6'!AO248</f>
        <v>23600</v>
      </c>
      <c r="AQ24" s="31">
        <f>'4.3 CDP responses 2019 C.6'!AP248</f>
        <v>61000</v>
      </c>
      <c r="AR24" s="794" t="s">
        <v>559</v>
      </c>
      <c r="AS24" s="31">
        <f>'4.3 CDP responses 2019 C.6'!AR248</f>
        <v>25000</v>
      </c>
      <c r="AT24" s="793">
        <f>'4.3 CDP responses 2019 C.6'!AS248</f>
        <v>8444</v>
      </c>
      <c r="AU24" s="792" t="s">
        <v>559</v>
      </c>
      <c r="AV24" s="31">
        <f>'4.3 CDP responses 2019 C.6'!AU248</f>
        <v>16000</v>
      </c>
      <c r="AW24" s="792" t="s">
        <v>25</v>
      </c>
      <c r="AX24" s="792" t="s">
        <v>25</v>
      </c>
      <c r="AY24" s="792" t="s">
        <v>25</v>
      </c>
      <c r="AZ24" s="793">
        <f>'4.3 CDP responses 2019 C.6'!AY248</f>
        <v>237.96</v>
      </c>
      <c r="BA24" s="792" t="s">
        <v>25</v>
      </c>
      <c r="BB24" s="792" t="s">
        <v>25</v>
      </c>
      <c r="BC24" s="31">
        <f>'4.3 CDP responses 2019 C.6'!BB248</f>
        <v>173</v>
      </c>
      <c r="BD24" s="792" t="s">
        <v>25</v>
      </c>
      <c r="BE24" s="792" t="s">
        <v>559</v>
      </c>
      <c r="BF24" s="31">
        <f>'4.3 CDP responses 2019 C.6'!BE248</f>
        <v>13811</v>
      </c>
      <c r="BG24" s="31">
        <f>'4.3 CDP responses 2019 C.6'!BF248</f>
        <v>2243</v>
      </c>
      <c r="BH24" s="792" t="s">
        <v>25</v>
      </c>
      <c r="BI24" s="17"/>
      <c r="BJ24" s="766">
        <f t="shared" si="4"/>
        <v>2.6503977781639591E-2</v>
      </c>
      <c r="BK24" s="767">
        <f t="shared" si="5"/>
        <v>3.061367483117037E-3</v>
      </c>
      <c r="BL24" s="768">
        <f>(E24+F24+L24+M24+N24+O24+S24+U24+V24+X24+Z24)/(SUM($J$17:$Z$17)+SUM($E$17:$H$17))</f>
        <v>2.1522905730428601E-2</v>
      </c>
      <c r="BM24" s="769">
        <f>(AA24+AE24+AG24+AI24+AN24+AO24+AP24+AQ24+AS24+AT24+AV24+BG24)/SUM($AA$17:$BH$17)</f>
        <v>3.6825341212151025E-3</v>
      </c>
      <c r="BN24" s="770">
        <f>(E24+F24+L24+M24+N24+O24+S24+U24+V24+X24+Z24)</f>
        <v>751498.49</v>
      </c>
      <c r="BO24" s="771">
        <f>(AA24+AE24+AG24+AI24+AN24+AO24+AP24+AQ24+AS24+AT24+AV24+BG24)</f>
        <v>981491</v>
      </c>
      <c r="BQ24" s="17"/>
      <c r="BR24" s="17"/>
      <c r="BS24" s="155"/>
      <c r="BT24" s="17"/>
      <c r="BU24" s="17"/>
      <c r="BV24" s="17"/>
      <c r="BW24" s="17"/>
      <c r="BX24" s="17"/>
      <c r="BY24" s="17"/>
      <c r="BZ24" s="17"/>
      <c r="CA24" s="17"/>
      <c r="CB24" s="17"/>
      <c r="CC24" s="17"/>
      <c r="CD24" s="17"/>
      <c r="CE24" s="17"/>
      <c r="CF24" s="17"/>
      <c r="CG24" s="17"/>
      <c r="CH24" s="17"/>
      <c r="CI24" s="17"/>
      <c r="CJ24" s="17"/>
      <c r="CK24" s="17"/>
      <c r="CL24" s="17"/>
      <c r="CM24" s="17"/>
      <c r="CN24" s="17"/>
      <c r="CO24" s="17"/>
      <c r="CP24" s="155"/>
      <c r="CQ24" s="17"/>
      <c r="CR24" s="155"/>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row>
    <row r="25" spans="2:124">
      <c r="B25" s="180"/>
      <c r="C25" s="879"/>
      <c r="D25" s="5" t="s">
        <v>10</v>
      </c>
      <c r="E25" s="31">
        <v>0</v>
      </c>
      <c r="F25" s="31">
        <v>0</v>
      </c>
      <c r="G25" s="38">
        <v>0</v>
      </c>
      <c r="H25" s="31">
        <v>0</v>
      </c>
      <c r="I25" s="31">
        <v>0</v>
      </c>
      <c r="J25" s="31">
        <v>0</v>
      </c>
      <c r="K25" s="31">
        <v>0</v>
      </c>
      <c r="L25" s="31">
        <f>'4.3 CDP responses 2019 C.6'!K265</f>
        <v>127090</v>
      </c>
      <c r="M25" s="921">
        <f>448051*(N25/(N19+N18+N25))</f>
        <v>2384.138459304721</v>
      </c>
      <c r="N25" s="31">
        <f>'4.3 CDP responses 2019 C.6'!M265</f>
        <v>1356</v>
      </c>
      <c r="O25" s="31">
        <f>'4.3 CDP responses 2019 C.6'!N265</f>
        <v>3959</v>
      </c>
      <c r="P25" s="31">
        <v>0</v>
      </c>
      <c r="Q25" s="792" t="s">
        <v>25</v>
      </c>
      <c r="R25" s="31">
        <v>0</v>
      </c>
      <c r="S25" s="31">
        <f>'4.3 CDP responses 2019 C.6'!R265</f>
        <v>24302</v>
      </c>
      <c r="T25" s="31">
        <v>0</v>
      </c>
      <c r="U25" s="31">
        <v>0</v>
      </c>
      <c r="V25" s="31">
        <v>0</v>
      </c>
      <c r="W25" s="792" t="s">
        <v>559</v>
      </c>
      <c r="X25" s="31">
        <f>'4.3 CDP responses 2019 C.6'!W265</f>
        <v>21</v>
      </c>
      <c r="Y25" s="792" t="s">
        <v>25</v>
      </c>
      <c r="Z25" s="59">
        <v>0</v>
      </c>
      <c r="AA25" s="46">
        <v>0</v>
      </c>
      <c r="AB25" s="793">
        <f>'4.3 CDP responses 2019 C.6'!AA265</f>
        <v>10000</v>
      </c>
      <c r="AC25" s="31">
        <v>0</v>
      </c>
      <c r="AD25" s="794" t="s">
        <v>25</v>
      </c>
      <c r="AE25" s="31">
        <v>0</v>
      </c>
      <c r="AF25" s="794" t="s">
        <v>25</v>
      </c>
      <c r="AG25" s="31">
        <v>0</v>
      </c>
      <c r="AH25" s="792" t="s">
        <v>25</v>
      </c>
      <c r="AI25" s="150">
        <f>'4.3 CDP responses 2019 C.6'!AH265</f>
        <v>281000</v>
      </c>
      <c r="AJ25" s="794" t="s">
        <v>559</v>
      </c>
      <c r="AK25" s="792" t="s">
        <v>25</v>
      </c>
      <c r="AL25" s="794" t="s">
        <v>559</v>
      </c>
      <c r="AM25" s="150">
        <v>0</v>
      </c>
      <c r="AN25" s="31">
        <v>0</v>
      </c>
      <c r="AO25" s="31">
        <f>'4.3 CDP responses 2019 C.6'!AN265</f>
        <v>110</v>
      </c>
      <c r="AP25" s="31">
        <v>0</v>
      </c>
      <c r="AQ25" s="31">
        <v>0</v>
      </c>
      <c r="AR25" s="794" t="s">
        <v>559</v>
      </c>
      <c r="AS25" s="31">
        <f>'4.3 CDP responses 2019 C.6'!AR265</f>
        <v>2500</v>
      </c>
      <c r="AT25" s="31">
        <v>0</v>
      </c>
      <c r="AU25" s="31">
        <v>0</v>
      </c>
      <c r="AV25" s="31">
        <v>0</v>
      </c>
      <c r="AW25" s="31">
        <v>0</v>
      </c>
      <c r="AX25" s="792" t="s">
        <v>25</v>
      </c>
      <c r="AY25" s="792" t="s">
        <v>25</v>
      </c>
      <c r="AZ25" s="792" t="s">
        <v>559</v>
      </c>
      <c r="BA25" s="31">
        <f>'4.3 CDP responses 2019 C.6'!AZ265</f>
        <v>2461</v>
      </c>
      <c r="BB25" s="31">
        <v>0</v>
      </c>
      <c r="BC25" s="792" t="s">
        <v>559</v>
      </c>
      <c r="BD25" s="792" t="s">
        <v>25</v>
      </c>
      <c r="BE25" s="792" t="s">
        <v>559</v>
      </c>
      <c r="BF25" s="31">
        <f>'4.3 CDP responses 2019 C.6'!BE265</f>
        <v>14116</v>
      </c>
      <c r="BG25" s="31">
        <f>'4.3 CDP responses 2019 C.6'!BF265</f>
        <v>4175</v>
      </c>
      <c r="BH25" s="792" t="s">
        <v>25</v>
      </c>
      <c r="BI25" s="17"/>
      <c r="BJ25" s="766">
        <f t="shared" si="4"/>
        <v>2.6822071620396888E-3</v>
      </c>
      <c r="BK25" s="767">
        <f t="shared" si="5"/>
        <v>8.5834915488603618E-4</v>
      </c>
      <c r="BL25" s="768">
        <f>(N25+S25+V25+X25)/(SUM($J$17:$Z$17)+SUM($E$17:$H$17))</f>
        <v>7.3544618333388275E-4</v>
      </c>
      <c r="BM25" s="769">
        <f>(AO25+AQ25+AS25+BG25+AI25)/SUM($AA$17:$BH$17)</f>
        <v>1.0797634232752905E-3</v>
      </c>
      <c r="BN25" s="770">
        <f>(N25+S25+V25+X25)</f>
        <v>25679</v>
      </c>
      <c r="BO25" s="771">
        <f>(AO25+AQ25+AS25+BG25+AI25)</f>
        <v>287785</v>
      </c>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55"/>
      <c r="CQ25" s="17"/>
      <c r="CR25" s="155"/>
      <c r="CS25" s="17"/>
      <c r="CT25" s="17"/>
      <c r="CU25" s="17"/>
      <c r="CV25" s="17"/>
      <c r="CW25" s="17"/>
      <c r="CX25" s="155"/>
      <c r="CY25" s="17"/>
      <c r="CZ25" s="17"/>
      <c r="DA25" s="17"/>
      <c r="DB25" s="17"/>
      <c r="DC25" s="17"/>
      <c r="DD25" s="155"/>
      <c r="DE25" s="17"/>
      <c r="DF25" s="17"/>
      <c r="DG25" s="17"/>
      <c r="DH25" s="17"/>
      <c r="DI25" s="17"/>
      <c r="DJ25" s="17"/>
      <c r="DK25" s="17"/>
      <c r="DL25" s="17"/>
      <c r="DM25" s="110"/>
      <c r="DN25" s="17"/>
      <c r="DO25" s="17"/>
      <c r="DP25" s="17"/>
      <c r="DQ25" s="17"/>
      <c r="DR25" s="17"/>
      <c r="DS25" s="17"/>
      <c r="DT25" s="17"/>
    </row>
    <row r="26" spans="2:124">
      <c r="B26" s="40"/>
      <c r="C26" s="879"/>
      <c r="D26" s="16" t="s">
        <v>26</v>
      </c>
      <c r="E26" s="34">
        <v>0</v>
      </c>
      <c r="F26" s="34">
        <v>0</v>
      </c>
      <c r="G26" s="798">
        <v>0</v>
      </c>
      <c r="H26" s="39" t="s">
        <v>35</v>
      </c>
      <c r="I26" s="39">
        <f>'4.3 CDP responses 2019 C.6'!H401</f>
        <v>56368</v>
      </c>
      <c r="J26" s="39">
        <v>0</v>
      </c>
      <c r="K26" s="39">
        <v>0</v>
      </c>
      <c r="L26" s="39">
        <v>0</v>
      </c>
      <c r="M26" s="39">
        <v>0</v>
      </c>
      <c r="N26" s="39">
        <v>0</v>
      </c>
      <c r="O26" s="39">
        <v>0</v>
      </c>
      <c r="P26" s="39">
        <f>'4.3 CDP responses 2019 C.6'!O401</f>
        <v>0</v>
      </c>
      <c r="Q26" s="39">
        <v>0</v>
      </c>
      <c r="R26" s="39">
        <v>0</v>
      </c>
      <c r="S26" s="39">
        <v>0</v>
      </c>
      <c r="T26" s="39">
        <v>0</v>
      </c>
      <c r="U26" s="39">
        <v>0</v>
      </c>
      <c r="V26" s="39">
        <v>0</v>
      </c>
      <c r="W26" s="39">
        <v>0</v>
      </c>
      <c r="X26" s="39">
        <v>0</v>
      </c>
      <c r="Y26" s="39">
        <v>0</v>
      </c>
      <c r="Z26" s="288">
        <v>0</v>
      </c>
      <c r="AA26" s="296">
        <v>0</v>
      </c>
      <c r="AB26" s="34">
        <v>0</v>
      </c>
      <c r="AC26" s="39">
        <v>0</v>
      </c>
      <c r="AD26" s="799" t="s">
        <v>25</v>
      </c>
      <c r="AE26" s="39">
        <f>'4.3 CDP responses 2019 C.6'!AD401</f>
        <v>3080000</v>
      </c>
      <c r="AF26" s="798" t="s">
        <v>35</v>
      </c>
      <c r="AG26" s="39">
        <v>0</v>
      </c>
      <c r="AH26" s="39">
        <v>0</v>
      </c>
      <c r="AI26" s="151">
        <v>0</v>
      </c>
      <c r="AJ26" s="151">
        <v>0</v>
      </c>
      <c r="AK26" s="800" t="s">
        <v>25</v>
      </c>
      <c r="AL26" s="151">
        <v>0</v>
      </c>
      <c r="AM26" s="151">
        <v>0</v>
      </c>
      <c r="AN26" s="39">
        <v>0</v>
      </c>
      <c r="AO26" s="39">
        <v>0</v>
      </c>
      <c r="AP26" s="39">
        <v>0</v>
      </c>
      <c r="AQ26" s="39">
        <v>0</v>
      </c>
      <c r="AR26" s="39">
        <v>0</v>
      </c>
      <c r="AS26" s="39">
        <v>0</v>
      </c>
      <c r="AT26" s="39">
        <v>0</v>
      </c>
      <c r="AU26" s="39">
        <v>0</v>
      </c>
      <c r="AV26" s="39">
        <v>0</v>
      </c>
      <c r="AW26" s="39">
        <v>0</v>
      </c>
      <c r="AX26" s="39">
        <v>0</v>
      </c>
      <c r="AY26" s="39">
        <v>0</v>
      </c>
      <c r="AZ26" s="39">
        <v>0</v>
      </c>
      <c r="BA26" s="39">
        <v>0</v>
      </c>
      <c r="BB26" s="39">
        <v>0</v>
      </c>
      <c r="BC26" s="39">
        <v>0</v>
      </c>
      <c r="BD26" s="39">
        <v>0</v>
      </c>
      <c r="BE26" s="39">
        <v>0</v>
      </c>
      <c r="BF26" s="39">
        <v>0</v>
      </c>
      <c r="BG26" s="39">
        <v>0</v>
      </c>
      <c r="BH26" s="39">
        <v>0</v>
      </c>
      <c r="BI26" s="17"/>
      <c r="BJ26" s="766">
        <f t="shared" si="4"/>
        <v>9.5021445110249976E-4</v>
      </c>
      <c r="BK26" s="767">
        <f t="shared" si="5"/>
        <v>8.4097804348139769E-3</v>
      </c>
      <c r="BL26" s="768"/>
      <c r="BM26" s="769">
        <f>AE26/SUM($AA$17:$BH$17)</f>
        <v>1.1556096890692339E-2</v>
      </c>
      <c r="BN26" s="770"/>
      <c r="BO26" s="771">
        <f>AE26</f>
        <v>3080000</v>
      </c>
      <c r="BQ26" s="155"/>
      <c r="BR26" s="17"/>
      <c r="BS26" s="155"/>
      <c r="BT26" s="17"/>
      <c r="BU26" s="17"/>
      <c r="BV26" s="17"/>
      <c r="BW26" s="17"/>
      <c r="BX26" s="17"/>
      <c r="BY26" s="17"/>
      <c r="BZ26" s="17"/>
      <c r="CA26" s="17"/>
      <c r="CB26" s="17"/>
      <c r="CC26" s="17"/>
      <c r="CD26" s="17"/>
      <c r="CE26" s="17"/>
      <c r="CF26" s="17"/>
      <c r="CG26" s="17"/>
      <c r="CH26" s="17"/>
      <c r="CI26" s="17"/>
      <c r="CJ26" s="17"/>
      <c r="CK26" s="17"/>
      <c r="CL26" s="17"/>
      <c r="CM26" s="17"/>
      <c r="CN26" s="17"/>
      <c r="CO26" s="17"/>
      <c r="CP26" s="155"/>
      <c r="CQ26" s="17"/>
      <c r="CR26" s="155"/>
      <c r="CS26" s="17"/>
      <c r="CT26" s="17"/>
      <c r="CU26" s="17"/>
      <c r="CV26" s="155"/>
      <c r="CW26" s="17"/>
      <c r="CX26" s="155"/>
      <c r="CY26" s="17"/>
      <c r="CZ26" s="17"/>
      <c r="DA26" s="17"/>
      <c r="DB26" s="17"/>
      <c r="DC26" s="17"/>
      <c r="DD26" s="155"/>
      <c r="DE26" s="17"/>
      <c r="DF26" s="17"/>
      <c r="DG26" s="17"/>
      <c r="DH26" s="17"/>
      <c r="DI26" s="17"/>
      <c r="DJ26" s="17"/>
      <c r="DK26" s="17"/>
      <c r="DL26" s="17"/>
      <c r="DM26" s="17"/>
      <c r="DN26" s="17"/>
      <c r="DO26" s="17"/>
      <c r="DP26" s="17"/>
      <c r="DQ26" s="110"/>
      <c r="DR26" s="110"/>
      <c r="DS26" s="17"/>
      <c r="DT26" s="17"/>
    </row>
    <row r="27" spans="2:124" ht="14.5" customHeight="1">
      <c r="B27" s="180"/>
      <c r="C27" s="879" t="s">
        <v>21</v>
      </c>
      <c r="D27" s="7" t="s">
        <v>11</v>
      </c>
      <c r="E27" s="35">
        <f>'4.3 CDP responses 2019 C.6'!D282</f>
        <v>100000</v>
      </c>
      <c r="F27" s="922">
        <f>475000/2</f>
        <v>237500</v>
      </c>
      <c r="G27" s="795" t="s">
        <v>25</v>
      </c>
      <c r="H27" s="35">
        <f>'4.3 CDP responses 2019 C.6'!G282</f>
        <v>37874</v>
      </c>
      <c r="I27" s="35">
        <f>'4.3 CDP responses 2019 C.6'!H282</f>
        <v>10937</v>
      </c>
      <c r="J27" s="31">
        <v>0</v>
      </c>
      <c r="K27" s="31">
        <v>0</v>
      </c>
      <c r="L27" s="31">
        <v>0</v>
      </c>
      <c r="M27" s="31">
        <v>0</v>
      </c>
      <c r="N27" s="31">
        <v>0</v>
      </c>
      <c r="O27" s="31">
        <v>0</v>
      </c>
      <c r="P27" s="31">
        <v>0</v>
      </c>
      <c r="Q27" s="31">
        <v>0</v>
      </c>
      <c r="R27" s="35">
        <f>'4.3 CDP responses 2019 C.6'!Q282</f>
        <v>930</v>
      </c>
      <c r="S27" s="31">
        <v>0</v>
      </c>
      <c r="T27" s="31">
        <v>0</v>
      </c>
      <c r="U27" s="792" t="s">
        <v>559</v>
      </c>
      <c r="V27" s="35">
        <v>0</v>
      </c>
      <c r="W27" s="31">
        <v>0</v>
      </c>
      <c r="X27" s="35">
        <f>'4.3 CDP responses 2019 C.6'!W282</f>
        <v>7</v>
      </c>
      <c r="Y27" s="792" t="s">
        <v>25</v>
      </c>
      <c r="Z27" s="59">
        <v>0</v>
      </c>
      <c r="AA27" s="297">
        <f>'4.3 CDP responses 2019 C.6'!Z282</f>
        <v>900000</v>
      </c>
      <c r="AB27" s="297">
        <f>'4.3 CDP responses 2019 C.6'!AA282</f>
        <v>7800000</v>
      </c>
      <c r="AC27" s="297">
        <f>'4.3 CDP responses 2019 C.6'!AB282</f>
        <v>83396</v>
      </c>
      <c r="AD27" s="801" t="s">
        <v>25</v>
      </c>
      <c r="AE27" s="922">
        <f>1800000/2</f>
        <v>900000</v>
      </c>
      <c r="AF27" s="794" t="s">
        <v>25</v>
      </c>
      <c r="AG27" s="35">
        <f>'4.3 CDP responses 2019 C.6'!AF282</f>
        <v>323853</v>
      </c>
      <c r="AH27" s="792" t="s">
        <v>25</v>
      </c>
      <c r="AI27" s="35">
        <f>'4.3 CDP responses 2019 C.6'!AH282</f>
        <v>550</v>
      </c>
      <c r="AJ27" s="792" t="s">
        <v>25</v>
      </c>
      <c r="AK27" s="802" t="s">
        <v>25</v>
      </c>
      <c r="AL27" s="794" t="s">
        <v>559</v>
      </c>
      <c r="AM27" s="803">
        <f>'4.3 CDP responses 2019 C.6'!AL282</f>
        <v>269</v>
      </c>
      <c r="AN27" s="804" t="s">
        <v>25</v>
      </c>
      <c r="AO27" s="35">
        <f>'4.3 CDP responses 2019 C.6'!AN282</f>
        <v>28</v>
      </c>
      <c r="AP27" s="804" t="s">
        <v>25</v>
      </c>
      <c r="AQ27" s="804" t="s">
        <v>25</v>
      </c>
      <c r="AR27" s="794" t="s">
        <v>559</v>
      </c>
      <c r="AS27" s="35">
        <f>'4.3 CDP responses 2019 C.6'!AR282</f>
        <v>8000</v>
      </c>
      <c r="AT27" s="804" t="s">
        <v>25</v>
      </c>
      <c r="AU27" s="792" t="s">
        <v>25</v>
      </c>
      <c r="AV27" s="35">
        <f>'4.3 CDP responses 2019 C.6'!AU282</f>
        <v>1000</v>
      </c>
      <c r="AW27" s="804" t="s">
        <v>25</v>
      </c>
      <c r="AX27" s="792" t="s">
        <v>25</v>
      </c>
      <c r="AY27" s="792" t="s">
        <v>25</v>
      </c>
      <c r="AZ27" s="803">
        <f>'4.3 CDP responses 2019 C.6'!AY282</f>
        <v>38562</v>
      </c>
      <c r="BA27" s="805">
        <f>'4.3 CDP responses 2019 C.6'!AZ282</f>
        <v>2083</v>
      </c>
      <c r="BB27" s="792" t="s">
        <v>25</v>
      </c>
      <c r="BC27" s="35">
        <f>'4.3 CDP responses 2019 C.6'!BB282</f>
        <v>1977</v>
      </c>
      <c r="BD27" s="792" t="s">
        <v>25</v>
      </c>
      <c r="BE27" s="35">
        <f>'4.3 CDP responses 2019 C.6'!BD282</f>
        <v>130787.49</v>
      </c>
      <c r="BF27" s="804" t="s">
        <v>25</v>
      </c>
      <c r="BG27" s="35">
        <f>'4.3 CDP responses 2019 C.6'!BF282</f>
        <v>2641</v>
      </c>
      <c r="BH27" s="35">
        <f>'4.3 CDP responses 2019 C.6'!BG282</f>
        <v>11457</v>
      </c>
      <c r="BI27" s="17"/>
      <c r="BJ27" s="766">
        <f t="shared" si="4"/>
        <v>6.5279705819000292E-3</v>
      </c>
      <c r="BK27" s="767">
        <f t="shared" si="5"/>
        <v>2.7863141160791048E-2</v>
      </c>
      <c r="BL27" s="768">
        <f>(E27+F27+X27)/(SUM($J$17:$Z$17)+SUM($E$17:$H$17))</f>
        <v>9.6661955293612985E-3</v>
      </c>
      <c r="BM27" s="769">
        <f>(AA27+AB27+AE27+AG27+AO27+AS27+AV27+AZ27+BE27+BG27)/SUM($AA$17:$BH$17)</f>
        <v>3.791327078130996E-2</v>
      </c>
      <c r="BN27" s="770">
        <f>(E27+F27+X27)</f>
        <v>337507</v>
      </c>
      <c r="BO27" s="771">
        <f>(AA27+AB27+AE27+AG27+AO27+AS27+AV27+AZ27+BE27+BG27)</f>
        <v>10104871.49</v>
      </c>
      <c r="BQ27" s="17"/>
      <c r="BR27" s="17"/>
      <c r="BS27" s="155"/>
      <c r="BT27" s="17"/>
      <c r="BU27" s="17"/>
      <c r="BV27" s="17"/>
      <c r="BW27" s="17"/>
      <c r="BX27" s="17"/>
      <c r="BY27" s="17"/>
      <c r="BZ27" s="17"/>
      <c r="CA27" s="17"/>
      <c r="CB27" s="17"/>
      <c r="CC27" s="17"/>
      <c r="CD27" s="17"/>
      <c r="CE27" s="17"/>
      <c r="CF27" s="17"/>
      <c r="CG27" s="17"/>
      <c r="CH27" s="17"/>
      <c r="CI27" s="17"/>
      <c r="CJ27" s="17"/>
      <c r="CK27" s="17"/>
      <c r="CL27" s="17"/>
      <c r="CM27" s="17"/>
      <c r="CN27" s="17"/>
      <c r="CO27" s="17"/>
      <c r="CP27" s="155"/>
      <c r="CQ27" s="17"/>
      <c r="CR27" s="155"/>
      <c r="CS27" s="17"/>
      <c r="CT27" s="17"/>
      <c r="CU27" s="17"/>
      <c r="CV27" s="17"/>
      <c r="CW27" s="17"/>
      <c r="CX27" s="155"/>
      <c r="CY27" s="17"/>
      <c r="CZ27" s="17"/>
      <c r="DA27" s="17"/>
      <c r="DB27" s="17"/>
      <c r="DC27" s="17"/>
      <c r="DD27" s="155"/>
      <c r="DE27" s="17"/>
      <c r="DF27" s="17"/>
      <c r="DG27" s="17"/>
      <c r="DH27" s="17"/>
      <c r="DI27" s="17"/>
      <c r="DJ27" s="17"/>
      <c r="DK27" s="17"/>
      <c r="DL27" s="17"/>
      <c r="DM27" s="17"/>
      <c r="DN27" s="17"/>
      <c r="DO27" s="17"/>
      <c r="DP27" s="17"/>
      <c r="DQ27" s="110"/>
      <c r="DR27" s="110"/>
      <c r="DS27" s="110"/>
      <c r="DT27" s="17"/>
    </row>
    <row r="28" spans="2:124">
      <c r="B28" s="180"/>
      <c r="C28" s="879"/>
      <c r="D28" s="5" t="s">
        <v>12</v>
      </c>
      <c r="E28" s="38">
        <v>0</v>
      </c>
      <c r="F28" s="31">
        <v>0</v>
      </c>
      <c r="G28" s="38">
        <v>0</v>
      </c>
      <c r="H28" s="31">
        <v>0</v>
      </c>
      <c r="I28" s="31">
        <v>0</v>
      </c>
      <c r="J28" s="31">
        <v>0</v>
      </c>
      <c r="K28" s="31">
        <v>0</v>
      </c>
      <c r="L28" s="31">
        <v>0</v>
      </c>
      <c r="M28" s="31">
        <v>0</v>
      </c>
      <c r="N28" s="31">
        <v>0</v>
      </c>
      <c r="O28" s="31">
        <v>0</v>
      </c>
      <c r="P28" s="31">
        <v>0</v>
      </c>
      <c r="Q28" s="31">
        <v>0</v>
      </c>
      <c r="R28" s="31">
        <v>0</v>
      </c>
      <c r="S28" s="31">
        <v>0</v>
      </c>
      <c r="T28" s="31">
        <v>0</v>
      </c>
      <c r="U28" s="31">
        <v>0</v>
      </c>
      <c r="V28" s="31">
        <v>0</v>
      </c>
      <c r="W28" s="31">
        <v>0</v>
      </c>
      <c r="X28" s="31">
        <v>0</v>
      </c>
      <c r="Y28" s="792" t="s">
        <v>25</v>
      </c>
      <c r="Z28" s="59">
        <v>0</v>
      </c>
      <c r="AA28" s="46">
        <v>0</v>
      </c>
      <c r="AB28" s="31">
        <f>'4.3 CDP responses 2019 C.6'!AA299</f>
        <v>3500000</v>
      </c>
      <c r="AC28" s="31">
        <v>0</v>
      </c>
      <c r="AD28" s="794" t="s">
        <v>25</v>
      </c>
      <c r="AE28" s="921">
        <f>23300000*(AB28/(AB28+AB29))</f>
        <v>3978048.7804878051</v>
      </c>
      <c r="AF28" s="794" t="s">
        <v>25</v>
      </c>
      <c r="AG28" s="31">
        <v>0</v>
      </c>
      <c r="AH28" s="792" t="s">
        <v>25</v>
      </c>
      <c r="AI28" s="31">
        <f>'4.3 CDP responses 2019 C.6'!AH299</f>
        <v>23000</v>
      </c>
      <c r="AJ28" s="794" t="s">
        <v>559</v>
      </c>
      <c r="AK28" s="792" t="s">
        <v>25</v>
      </c>
      <c r="AL28" s="794" t="s">
        <v>559</v>
      </c>
      <c r="AM28" s="31">
        <v>0</v>
      </c>
      <c r="AN28" s="31">
        <v>0</v>
      </c>
      <c r="AO28" s="792" t="s">
        <v>559</v>
      </c>
      <c r="AP28" s="31">
        <v>0</v>
      </c>
      <c r="AQ28" s="31">
        <v>0</v>
      </c>
      <c r="AR28" s="794" t="s">
        <v>559</v>
      </c>
      <c r="AS28" s="31">
        <f>'4.3 CDP responses 2019 C.6'!AR299</f>
        <v>2200</v>
      </c>
      <c r="AT28" s="792" t="s">
        <v>25</v>
      </c>
      <c r="AU28" s="792" t="s">
        <v>559</v>
      </c>
      <c r="AV28" s="31">
        <f>'4.3 CDP responses 2019 C.6'!AU299</f>
        <v>12000</v>
      </c>
      <c r="AW28" s="792" t="s">
        <v>25</v>
      </c>
      <c r="AX28" s="792" t="s">
        <v>25</v>
      </c>
      <c r="AY28" s="792" t="s">
        <v>25</v>
      </c>
      <c r="AZ28" s="31">
        <v>0</v>
      </c>
      <c r="BA28" s="792" t="s">
        <v>25</v>
      </c>
      <c r="BB28" s="792" t="s">
        <v>25</v>
      </c>
      <c r="BC28" s="31">
        <f>'4.3 CDP responses 2019 C.6'!BB299</f>
        <v>9718</v>
      </c>
      <c r="BD28" s="792" t="s">
        <v>25</v>
      </c>
      <c r="BE28" s="806" t="s">
        <v>559</v>
      </c>
      <c r="BF28" s="806" t="s">
        <v>25</v>
      </c>
      <c r="BG28" s="31">
        <v>0</v>
      </c>
      <c r="BH28" s="792" t="s">
        <v>25</v>
      </c>
      <c r="BI28" s="17"/>
      <c r="BJ28" s="766">
        <f t="shared" si="4"/>
        <v>0</v>
      </c>
      <c r="BK28" s="767">
        <f t="shared" si="5"/>
        <v>2.0546531949081646E-2</v>
      </c>
      <c r="BL28" s="768">
        <f>(E28+F28+X28)/(SUM($J$17:$Z$17)+SUM($E$17:$H$17))</f>
        <v>0</v>
      </c>
      <c r="BM28" s="769">
        <f>(26+AE28+AG28+AI28+AAK28+AS28+AV28)/SUM($AA$17:$BH$17)</f>
        <v>1.506522870326964E-2</v>
      </c>
      <c r="BN28" s="770">
        <f>(E28+F28+X28)</f>
        <v>0</v>
      </c>
      <c r="BO28" s="771">
        <f>(AA28+AE28+AG28+AI28+AAK28+AS28+AV28)</f>
        <v>4015248.7804878051</v>
      </c>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55"/>
      <c r="CQ28" s="17"/>
      <c r="CR28" s="155"/>
      <c r="CS28" s="17"/>
      <c r="CT28" s="17"/>
      <c r="CU28" s="17"/>
      <c r="CV28" s="17"/>
      <c r="CW28" s="17"/>
      <c r="CX28" s="155"/>
      <c r="CY28" s="17"/>
      <c r="CZ28" s="17"/>
      <c r="DA28" s="17"/>
      <c r="DB28" s="17"/>
      <c r="DC28" s="17"/>
      <c r="DD28" s="155"/>
      <c r="DE28" s="17"/>
      <c r="DF28" s="17"/>
      <c r="DG28" s="17"/>
      <c r="DH28" s="17"/>
      <c r="DI28" s="17"/>
      <c r="DJ28" s="17"/>
      <c r="DK28" s="17"/>
      <c r="DL28" s="17"/>
      <c r="DM28" s="17"/>
      <c r="DN28" s="17"/>
      <c r="DO28" s="17"/>
      <c r="DP28" s="17"/>
      <c r="DQ28" s="110"/>
      <c r="DR28" s="110"/>
      <c r="DS28" s="110"/>
      <c r="DT28" s="110"/>
    </row>
    <row r="29" spans="2:124">
      <c r="B29" s="180"/>
      <c r="C29" s="879"/>
      <c r="D29" s="189" t="s">
        <v>13</v>
      </c>
      <c r="E29" s="31">
        <f>'4.3 CDP responses 2019 C.6'!D316</f>
        <v>4784000</v>
      </c>
      <c r="F29" s="921">
        <f>10919000*(E29/(E30+E29+E18))</f>
        <v>3290695.2248960566</v>
      </c>
      <c r="G29" s="791">
        <f>'4.3 CDP responses 2019 C.6'!F316</f>
        <v>397386</v>
      </c>
      <c r="H29" s="792" t="s">
        <v>25</v>
      </c>
      <c r="I29" s="31">
        <f>'4.3 CDP responses 2019 C.6'!H316</f>
        <v>11721451</v>
      </c>
      <c r="J29" s="31">
        <v>0</v>
      </c>
      <c r="K29" s="792" t="s">
        <v>25</v>
      </c>
      <c r="L29" s="31">
        <f>'4.3 CDP responses 2019 C.6'!K316</f>
        <v>18000</v>
      </c>
      <c r="M29" s="31">
        <v>0</v>
      </c>
      <c r="N29" s="792" t="s">
        <v>25</v>
      </c>
      <c r="O29" s="792" t="s">
        <v>25</v>
      </c>
      <c r="P29" s="31">
        <v>0</v>
      </c>
      <c r="Q29" s="31">
        <f>'4.3 CDP responses 2019 C.6'!P316</f>
        <v>900463</v>
      </c>
      <c r="R29" s="31">
        <v>0</v>
      </c>
      <c r="S29" s="792" t="s">
        <v>25</v>
      </c>
      <c r="T29" s="792" t="s">
        <v>559</v>
      </c>
      <c r="U29" s="792" t="s">
        <v>559</v>
      </c>
      <c r="V29" s="792" t="s">
        <v>25</v>
      </c>
      <c r="W29" s="792" t="s">
        <v>559</v>
      </c>
      <c r="X29" s="31">
        <v>0</v>
      </c>
      <c r="Y29" s="792" t="s">
        <v>25</v>
      </c>
      <c r="Z29" s="807">
        <f>'4.3 CDP responses 2019 C.6'!Y316</f>
        <v>6435.8</v>
      </c>
      <c r="AA29" s="46">
        <f>'4.3 CDP responses 2019 C.6'!Z316</f>
        <v>4700000</v>
      </c>
      <c r="AB29" s="31">
        <f>'4.3 CDP responses 2019 C.6'!AA316</f>
        <v>17000000</v>
      </c>
      <c r="AC29" s="31">
        <f>'4.3 CDP responses 2019 C.6'!AB316</f>
        <v>37865598</v>
      </c>
      <c r="AD29" s="794" t="s">
        <v>25</v>
      </c>
      <c r="AE29" s="921">
        <f>'4.3 CDP responses 2019 C.6'!AD316*(AB29/(AB28+AB29))</f>
        <v>19321951.219512194</v>
      </c>
      <c r="AF29" s="38">
        <f>'4.3 CDP responses 2019 C.6'!AE316</f>
        <v>13650000</v>
      </c>
      <c r="AG29" s="31">
        <f>'4.3 CDP responses 2019 C.6'!AF316</f>
        <v>6577305</v>
      </c>
      <c r="AH29" s="792" t="s">
        <v>25</v>
      </c>
      <c r="AI29" s="31">
        <f>'4.3 CDP responses 2019 C.6'!AH316</f>
        <v>3649000</v>
      </c>
      <c r="AJ29" s="792" t="s">
        <v>559</v>
      </c>
      <c r="AK29" s="792" t="s">
        <v>25</v>
      </c>
      <c r="AL29" s="794" t="s">
        <v>559</v>
      </c>
      <c r="AM29" s="792" t="s">
        <v>25</v>
      </c>
      <c r="AN29" s="31">
        <f>'4.3 CDP responses 2019 C.6'!AM316</f>
        <v>38410000</v>
      </c>
      <c r="AO29" s="31">
        <f>'4.3 CDP responses 2019 C.6'!AN316</f>
        <v>609252</v>
      </c>
      <c r="AP29" s="31">
        <f>'4.3 CDP responses 2019 C.6'!AO316</f>
        <v>12885000</v>
      </c>
      <c r="AQ29" s="31">
        <f>'4.3 CDP responses 2019 C.6'!AP316</f>
        <v>32000000</v>
      </c>
      <c r="AR29" s="794" t="s">
        <v>559</v>
      </c>
      <c r="AS29" s="31">
        <f>'4.3 CDP responses 2019 C.6'!AR316</f>
        <v>15000000</v>
      </c>
      <c r="AT29" s="31">
        <f>'4.3 CDP responses 2019 C.6'!AS316</f>
        <v>12521378</v>
      </c>
      <c r="AU29" s="31">
        <f>'4.3 CDP responses 2019 C.6'!AT316</f>
        <v>614883</v>
      </c>
      <c r="AV29" s="31">
        <f>'4.3 CDP responses 2019 C.6'!AU316</f>
        <v>4183000</v>
      </c>
      <c r="AW29" s="792" t="s">
        <v>25</v>
      </c>
      <c r="AX29" s="792" t="s">
        <v>25</v>
      </c>
      <c r="AY29" s="792" t="s">
        <v>25</v>
      </c>
      <c r="AZ29" s="793">
        <f>'4.3 CDP responses 2019 C.6'!AY316</f>
        <v>446577.25</v>
      </c>
      <c r="BA29" s="31">
        <f>'4.3 CDP responses 2019 C.6'!AZ316</f>
        <v>10751864</v>
      </c>
      <c r="BB29" s="792" t="s">
        <v>25</v>
      </c>
      <c r="BC29" s="31">
        <f>'4.3 CDP responses 2019 C.6'!BB316</f>
        <v>915824</v>
      </c>
      <c r="BD29" s="792" t="s">
        <v>25</v>
      </c>
      <c r="BE29" s="806" t="s">
        <v>559</v>
      </c>
      <c r="BF29" s="925">
        <f>'4.3 CDP responses 2019 C.6'!BE316*AV29/(AV29+AV31)</f>
        <v>93288.490926456536</v>
      </c>
      <c r="BG29" s="66">
        <f>'4.3 CDP responses 2019 C.6'!BF316</f>
        <v>1336063</v>
      </c>
      <c r="BH29" s="792" t="s">
        <v>25</v>
      </c>
      <c r="BI29" s="17"/>
      <c r="BJ29" s="766">
        <f t="shared" si="4"/>
        <v>0.35600053832790962</v>
      </c>
      <c r="BK29" s="767">
        <f t="shared" si="5"/>
        <v>0.63491380499952588</v>
      </c>
      <c r="BL29" s="768">
        <f>(E29+F29+Z29)/(SUM($J$17:$Z$17)+SUM($E$17:$H$17))</f>
        <v>0.23144347401693341</v>
      </c>
      <c r="BM29" s="769">
        <f>(AA29+AE29+AF29+AG29+AI29+AN29+AO29+AP29+AQ29+AS29+AT29+AV29+AZ29+BG29)/SUM($AA$17:$BH$17)</f>
        <v>0.62016291652543476</v>
      </c>
      <c r="BN29" s="770">
        <f>(E29+F29+Z29)</f>
        <v>8081131.0248960564</v>
      </c>
      <c r="BO29" s="771">
        <f>(AA29+AE29+AF29+AG29+AI29+AN29+AO29+AP29+AQ29+AS29+AT29+AV29+AZ29+BG29)</f>
        <v>165289526.46951219</v>
      </c>
      <c r="BQ29" s="17"/>
      <c r="BR29" s="17"/>
      <c r="BS29" s="155"/>
      <c r="BT29" s="17"/>
      <c r="BU29" s="17"/>
      <c r="BV29" s="17"/>
      <c r="BW29" s="17"/>
      <c r="BX29" s="17"/>
      <c r="BY29" s="17"/>
      <c r="BZ29" s="17"/>
      <c r="CA29" s="17"/>
      <c r="CB29" s="17"/>
      <c r="CC29" s="17"/>
      <c r="CD29" s="17"/>
      <c r="CE29" s="17"/>
      <c r="CF29" s="17"/>
      <c r="CG29" s="17"/>
      <c r="CH29" s="17"/>
      <c r="CI29" s="17"/>
      <c r="CJ29" s="17"/>
      <c r="CK29" s="17"/>
      <c r="CL29" s="17"/>
      <c r="CM29" s="17"/>
      <c r="CN29" s="17"/>
      <c r="CO29" s="17"/>
      <c r="CP29" s="155"/>
      <c r="CQ29" s="17"/>
      <c r="CR29" s="155"/>
      <c r="CS29" s="17"/>
      <c r="CT29" s="17"/>
      <c r="CU29" s="17"/>
      <c r="CV29" s="17"/>
      <c r="CW29" s="17"/>
      <c r="CX29" s="17"/>
      <c r="CY29" s="17"/>
      <c r="CZ29" s="17"/>
      <c r="DA29" s="17"/>
      <c r="DB29" s="17"/>
      <c r="DC29" s="17"/>
      <c r="DD29" s="155"/>
      <c r="DE29" s="17"/>
      <c r="DF29" s="17"/>
      <c r="DG29" s="17"/>
      <c r="DH29" s="17"/>
      <c r="DI29" s="17"/>
      <c r="DJ29" s="17"/>
      <c r="DK29" s="17"/>
      <c r="DL29" s="17"/>
      <c r="DM29" s="17"/>
      <c r="DN29" s="17"/>
      <c r="DO29" s="17"/>
      <c r="DP29" s="17"/>
      <c r="DQ29" s="17"/>
      <c r="DR29" s="17"/>
      <c r="DS29" s="17"/>
      <c r="DT29" s="17"/>
    </row>
    <row r="30" spans="2:124">
      <c r="B30" s="26"/>
      <c r="C30" s="879"/>
      <c r="D30" s="5" t="s">
        <v>14</v>
      </c>
      <c r="E30" s="31">
        <f>'4.3 CDP responses 2019 C.6'!D333</f>
        <v>90000</v>
      </c>
      <c r="F30" s="921">
        <f>10919000*(E30/(E30+E29+E18))</f>
        <v>61906.891772710092</v>
      </c>
      <c r="G30" s="795" t="s">
        <v>25</v>
      </c>
      <c r="H30" s="792" t="s">
        <v>25</v>
      </c>
      <c r="I30" s="31">
        <v>0</v>
      </c>
      <c r="J30" s="31">
        <v>0</v>
      </c>
      <c r="K30" s="31">
        <v>0</v>
      </c>
      <c r="L30" s="31">
        <v>0</v>
      </c>
      <c r="M30" s="31">
        <v>0</v>
      </c>
      <c r="N30" s="31">
        <v>0</v>
      </c>
      <c r="O30" s="31">
        <v>0</v>
      </c>
      <c r="P30" s="31">
        <v>0</v>
      </c>
      <c r="Q30" s="31">
        <v>0</v>
      </c>
      <c r="R30" s="31">
        <v>0</v>
      </c>
      <c r="S30" s="31">
        <v>0</v>
      </c>
      <c r="T30" s="31">
        <v>0</v>
      </c>
      <c r="U30" s="792" t="s">
        <v>559</v>
      </c>
      <c r="V30" s="31">
        <v>0</v>
      </c>
      <c r="W30" s="31">
        <v>0</v>
      </c>
      <c r="X30" s="31">
        <f>'4.3 CDP responses 2019 C.6'!W333</f>
        <v>2</v>
      </c>
      <c r="Y30" s="792" t="s">
        <v>25</v>
      </c>
      <c r="Z30" s="59">
        <f>'4.3 CDP responses 2019 C.6'!Y333</f>
        <v>15.93</v>
      </c>
      <c r="AA30" s="46">
        <f>'4.3 CDP responses 2019 C.6'!Z333</f>
        <v>50000</v>
      </c>
      <c r="AB30" s="31">
        <f>'4.3 CDP responses 2019 C.6'!AA333</f>
        <v>800000</v>
      </c>
      <c r="AC30" s="31">
        <f>'4.3 CDP responses 2019 C.6'!AB333</f>
        <v>272</v>
      </c>
      <c r="AD30" s="794" t="s">
        <v>25</v>
      </c>
      <c r="AE30" s="31">
        <f>'4.3 CDP responses 2019 C.6'!AD333</f>
        <v>200000</v>
      </c>
      <c r="AF30" s="794" t="s">
        <v>25</v>
      </c>
      <c r="AG30" s="31">
        <f>'4.3 CDP responses 2019 C.6'!AF333</f>
        <v>26047</v>
      </c>
      <c r="AH30" s="792" t="s">
        <v>25</v>
      </c>
      <c r="AI30" s="31">
        <f>'4.3 CDP responses 2019 C.6'!AH333</f>
        <v>950</v>
      </c>
      <c r="AJ30" s="31">
        <f>'4.3 CDP responses 2019 C.6'!AI333</f>
        <v>350</v>
      </c>
      <c r="AK30" s="792" t="s">
        <v>25</v>
      </c>
      <c r="AL30" s="794" t="s">
        <v>559</v>
      </c>
      <c r="AM30" s="31">
        <v>0</v>
      </c>
      <c r="AN30" s="792" t="s">
        <v>25</v>
      </c>
      <c r="AO30" s="31">
        <f>'4.3 CDP responses 2019 C.6'!AN333</f>
        <v>9174</v>
      </c>
      <c r="AP30" s="31">
        <f>'4.3 CDP responses 2019 C.6'!AO333</f>
        <v>273500</v>
      </c>
      <c r="AQ30" s="792" t="s">
        <v>25</v>
      </c>
      <c r="AR30" s="794" t="s">
        <v>559</v>
      </c>
      <c r="AS30" s="31">
        <f>'4.3 CDP responses 2019 C.6'!AR333</f>
        <v>50000</v>
      </c>
      <c r="AT30" s="792" t="s">
        <v>25</v>
      </c>
      <c r="AU30" s="31">
        <f>'4.3 CDP responses 2019 C.6'!AT333</f>
        <v>8456068</v>
      </c>
      <c r="AV30" s="31">
        <f>'4.3 CDP responses 2019 C.6'!AU333</f>
        <v>5000</v>
      </c>
      <c r="AW30" s="792" t="s">
        <v>25</v>
      </c>
      <c r="AX30" s="792" t="s">
        <v>25</v>
      </c>
      <c r="AY30" s="792" t="s">
        <v>25</v>
      </c>
      <c r="AZ30" s="792" t="s">
        <v>559</v>
      </c>
      <c r="BA30" s="792" t="s">
        <v>25</v>
      </c>
      <c r="BB30" s="792" t="s">
        <v>25</v>
      </c>
      <c r="BC30" s="31">
        <f>'4.3 CDP responses 2019 C.6'!BB333</f>
        <v>149635</v>
      </c>
      <c r="BD30" s="792" t="s">
        <v>25</v>
      </c>
      <c r="BE30" s="806" t="s">
        <v>559</v>
      </c>
      <c r="BF30" s="66">
        <f>'4.3 CDP responses 2019 C.6'!BE333</f>
        <v>2057</v>
      </c>
      <c r="BG30" s="66">
        <f>'4.3 CDP responses 2019 C.6'!BF333</f>
        <v>16073</v>
      </c>
      <c r="BH30" s="806" t="s">
        <v>25</v>
      </c>
      <c r="BI30" s="110"/>
      <c r="BJ30" s="766">
        <f t="shared" si="4"/>
        <v>2.561048132443954E-3</v>
      </c>
      <c r="BK30" s="767">
        <f t="shared" si="5"/>
        <v>2.7411313447218279E-2</v>
      </c>
      <c r="BL30" s="768">
        <f>(E30+F30+X30+Z30)/(SUM($J$17:$Z$17)+SUM($E$17:$H$17))</f>
        <v>4.3511246670984065E-3</v>
      </c>
      <c r="BM30" s="769">
        <f>(AA30+AE30+AG30+AO30+AP30+AS30+AV30+BG30)/SUM($AA$17:$BH$17)</f>
        <v>2.362974183498926E-3</v>
      </c>
      <c r="BN30" s="770">
        <f>(E30+F30+X30+Z30)</f>
        <v>151924.82177271007</v>
      </c>
      <c r="BO30" s="771">
        <f>(AA30+AE30+AG30+AO30+AP30+AS30+AV30+BG30)</f>
        <v>629794</v>
      </c>
      <c r="BQ30" s="155"/>
      <c r="BR30" s="155"/>
      <c r="BS30" s="155"/>
      <c r="BT30" s="155"/>
      <c r="BU30" s="17"/>
      <c r="BV30" s="155"/>
      <c r="BW30" s="155"/>
      <c r="BX30" s="155"/>
      <c r="BY30" s="155"/>
      <c r="BZ30" s="155"/>
      <c r="CA30" s="155"/>
      <c r="CB30" s="155"/>
      <c r="CC30" s="155"/>
      <c r="CD30" s="155"/>
      <c r="CE30" s="155"/>
      <c r="CF30" s="155"/>
      <c r="CG30" s="155"/>
      <c r="CH30" s="155"/>
      <c r="CI30" s="155"/>
      <c r="CJ30" s="155"/>
      <c r="CK30" s="17"/>
      <c r="CL30" s="155"/>
      <c r="CM30" s="155"/>
      <c r="CN30" s="155"/>
      <c r="CO30" s="155"/>
      <c r="CP30" s="155"/>
      <c r="CQ30" s="155"/>
      <c r="CR30" s="155"/>
      <c r="CS30" s="155"/>
      <c r="CT30" s="155"/>
      <c r="CU30" s="155"/>
      <c r="CV30" s="155"/>
      <c r="CW30" s="17"/>
      <c r="CX30" s="155"/>
      <c r="CY30" s="155"/>
      <c r="CZ30" s="155"/>
      <c r="DA30" s="155"/>
      <c r="DB30" s="155"/>
      <c r="DC30" s="155"/>
      <c r="DD30" s="155"/>
      <c r="DE30" s="155"/>
      <c r="DF30" s="155"/>
      <c r="DG30" s="155"/>
      <c r="DH30" s="155"/>
      <c r="DI30" s="155"/>
      <c r="DJ30" s="17"/>
      <c r="DK30" s="17"/>
      <c r="DL30" s="155"/>
      <c r="DM30" s="155"/>
      <c r="DN30" s="155"/>
      <c r="DO30" s="17"/>
      <c r="DP30" s="17"/>
      <c r="DQ30" s="17"/>
      <c r="DR30" s="155"/>
      <c r="DS30" s="155"/>
      <c r="DT30" s="155"/>
    </row>
    <row r="31" spans="2:124">
      <c r="B31" s="26"/>
      <c r="C31" s="879"/>
      <c r="D31" s="189" t="s">
        <v>15</v>
      </c>
      <c r="E31" s="31">
        <f>'4.3 CDP responses 2019 C.6'!D350</f>
        <v>1690</v>
      </c>
      <c r="F31" s="31">
        <v>0</v>
      </c>
      <c r="G31" s="38">
        <v>0</v>
      </c>
      <c r="H31" s="31">
        <f>'4.3 CDP responses 2019 C.6'!G350</f>
        <v>11653</v>
      </c>
      <c r="I31" s="31">
        <v>0</v>
      </c>
      <c r="J31" s="31">
        <v>0</v>
      </c>
      <c r="K31" s="31">
        <v>0</v>
      </c>
      <c r="L31" s="31">
        <v>0</v>
      </c>
      <c r="M31" s="31">
        <v>0</v>
      </c>
      <c r="N31" s="31">
        <v>0</v>
      </c>
      <c r="O31" s="792" t="s">
        <v>25</v>
      </c>
      <c r="P31" s="31">
        <v>0</v>
      </c>
      <c r="Q31" s="31">
        <v>0</v>
      </c>
      <c r="R31" s="792" t="s">
        <v>25</v>
      </c>
      <c r="S31" s="31" t="s">
        <v>88</v>
      </c>
      <c r="T31" s="31" t="s">
        <v>88</v>
      </c>
      <c r="U31" s="31">
        <v>0</v>
      </c>
      <c r="V31" s="31">
        <v>0</v>
      </c>
      <c r="W31" s="31">
        <v>0</v>
      </c>
      <c r="X31" s="31">
        <v>0</v>
      </c>
      <c r="Y31" s="792" t="s">
        <v>25</v>
      </c>
      <c r="Z31" s="797" t="s">
        <v>25</v>
      </c>
      <c r="AA31" s="46" t="s">
        <v>23</v>
      </c>
      <c r="AB31" s="31">
        <f>'4.3 CDP responses 2019 C.6'!AA350</f>
        <v>5300</v>
      </c>
      <c r="AC31" s="31" t="s">
        <v>88</v>
      </c>
      <c r="AD31" s="794" t="s">
        <v>25</v>
      </c>
      <c r="AE31" s="792" t="s">
        <v>25</v>
      </c>
      <c r="AF31" s="794" t="s">
        <v>25</v>
      </c>
      <c r="AG31" s="31">
        <f>'4.3 CDP responses 2019 C.6'!AF350</f>
        <v>0</v>
      </c>
      <c r="AH31" s="792" t="s">
        <v>25</v>
      </c>
      <c r="AI31" s="150">
        <v>0</v>
      </c>
      <c r="AJ31" s="150">
        <v>0</v>
      </c>
      <c r="AK31" s="792" t="s">
        <v>25</v>
      </c>
      <c r="AL31" s="150">
        <v>0</v>
      </c>
      <c r="AM31" s="150">
        <v>0</v>
      </c>
      <c r="AN31" s="792" t="s">
        <v>25</v>
      </c>
      <c r="AO31" s="31" t="s">
        <v>88</v>
      </c>
      <c r="AP31" s="792" t="s">
        <v>25</v>
      </c>
      <c r="AQ31" s="792" t="s">
        <v>25</v>
      </c>
      <c r="AR31" s="794" t="s">
        <v>559</v>
      </c>
      <c r="AS31" s="150">
        <v>0</v>
      </c>
      <c r="AT31" s="150">
        <v>0</v>
      </c>
      <c r="AU31" s="792" t="s">
        <v>559</v>
      </c>
      <c r="AV31" s="921">
        <f>10000/2</f>
        <v>5000</v>
      </c>
      <c r="AW31" s="150">
        <v>0</v>
      </c>
      <c r="AX31" s="792" t="s">
        <v>25</v>
      </c>
      <c r="AY31" s="792" t="s">
        <v>25</v>
      </c>
      <c r="AZ31" s="31">
        <f>'4.3 CDP responses 2019 C.6'!AY350</f>
        <v>6497.75</v>
      </c>
      <c r="BA31" s="792" t="s">
        <v>25</v>
      </c>
      <c r="BB31" s="792" t="s">
        <v>25</v>
      </c>
      <c r="BC31" s="31">
        <v>0</v>
      </c>
      <c r="BD31" s="792" t="s">
        <v>25</v>
      </c>
      <c r="BE31" s="792" t="s">
        <v>559</v>
      </c>
      <c r="BF31" s="921">
        <f>93400*AV31/(AV31+AV29)</f>
        <v>111.5090735434575</v>
      </c>
      <c r="BG31" s="150">
        <v>0</v>
      </c>
      <c r="BH31" s="792" t="s">
        <v>25</v>
      </c>
      <c r="BI31" s="17"/>
      <c r="BJ31" s="766">
        <f t="shared" si="4"/>
        <v>2.2492746631174877E-4</v>
      </c>
      <c r="BK31" s="767">
        <f t="shared" si="5"/>
        <v>4.6169855884378728E-5</v>
      </c>
      <c r="BL31" s="768">
        <f>(E31)/(SUM($J$17:$Z$17)+SUM($E$17:$H$17))</f>
        <v>4.8401575210649239E-5</v>
      </c>
      <c r="BM31" s="769">
        <f>(AB31+AG31+AS31+AT31+AV31+AZ31+BG31)/SUM($AA$17:$BH$17)</f>
        <v>6.3024813813515341E-5</v>
      </c>
      <c r="BN31" s="770">
        <f>(E31)</f>
        <v>1690</v>
      </c>
      <c r="BO31" s="771">
        <f>(AG31+AS31+AT31+AV31+AZ31+BG31)</f>
        <v>11497.75</v>
      </c>
      <c r="BQ31" s="155"/>
      <c r="BR31" s="155"/>
      <c r="BS31" s="155"/>
      <c r="BT31" s="155"/>
      <c r="BU31" s="17"/>
      <c r="BV31" s="17"/>
      <c r="BW31" s="17"/>
      <c r="BX31" s="17"/>
      <c r="BY31" s="17"/>
      <c r="BZ31" s="17"/>
      <c r="CA31" s="17"/>
      <c r="CB31" s="17"/>
      <c r="CC31" s="17"/>
      <c r="CD31" s="17"/>
      <c r="CE31" s="17"/>
      <c r="CF31" s="17"/>
      <c r="CG31" s="17"/>
      <c r="CH31" s="17"/>
      <c r="CI31" s="17"/>
      <c r="CJ31" s="17"/>
      <c r="CK31" s="17"/>
      <c r="CL31" s="17"/>
      <c r="CM31" s="155"/>
      <c r="CN31" s="17"/>
      <c r="CO31" s="155"/>
      <c r="CP31" s="155"/>
      <c r="CQ31" s="17"/>
      <c r="CR31" s="155"/>
      <c r="CS31" s="17"/>
      <c r="CT31" s="17"/>
      <c r="CU31" s="155"/>
      <c r="CV31" s="155"/>
      <c r="CW31" s="17"/>
      <c r="CX31" s="155"/>
      <c r="CY31" s="155"/>
      <c r="CZ31" s="17"/>
      <c r="DA31" s="155"/>
      <c r="DB31" s="17"/>
      <c r="DC31" s="155"/>
      <c r="DD31" s="155"/>
      <c r="DE31" s="155"/>
      <c r="DF31" s="155"/>
      <c r="DG31" s="155"/>
      <c r="DH31" s="17"/>
      <c r="DI31" s="155"/>
      <c r="DJ31" s="17"/>
      <c r="DK31" s="17"/>
      <c r="DL31" s="155"/>
      <c r="DM31" s="17"/>
      <c r="DN31" s="17"/>
      <c r="DO31" s="17"/>
      <c r="DP31" s="17"/>
      <c r="DQ31" s="17"/>
      <c r="DR31" s="17"/>
      <c r="DS31" s="155"/>
      <c r="DT31" s="155"/>
    </row>
    <row r="32" spans="2:124">
      <c r="B32" s="26"/>
      <c r="C32" s="879"/>
      <c r="D32" s="5" t="s">
        <v>16</v>
      </c>
      <c r="E32" s="38">
        <v>0</v>
      </c>
      <c r="F32" s="38">
        <v>0</v>
      </c>
      <c r="G32" s="38">
        <v>0</v>
      </c>
      <c r="H32" s="38">
        <v>0</v>
      </c>
      <c r="I32" s="31">
        <v>0</v>
      </c>
      <c r="J32" s="38">
        <v>0</v>
      </c>
      <c r="K32" s="38">
        <v>0</v>
      </c>
      <c r="L32" s="38">
        <v>0</v>
      </c>
      <c r="M32" s="38">
        <v>0</v>
      </c>
      <c r="N32" s="38">
        <v>0</v>
      </c>
      <c r="O32" s="38">
        <v>0</v>
      </c>
      <c r="P32" s="38">
        <v>0</v>
      </c>
      <c r="Q32" s="38">
        <v>0</v>
      </c>
      <c r="R32" s="38">
        <v>0</v>
      </c>
      <c r="S32" s="38">
        <v>0</v>
      </c>
      <c r="T32" s="38">
        <v>0</v>
      </c>
      <c r="U32" s="38">
        <v>0</v>
      </c>
      <c r="V32" s="38">
        <v>0</v>
      </c>
      <c r="W32" s="38">
        <v>0</v>
      </c>
      <c r="X32" s="38">
        <v>0</v>
      </c>
      <c r="Y32" s="792" t="s">
        <v>25</v>
      </c>
      <c r="Z32" s="289">
        <v>0</v>
      </c>
      <c r="AA32" s="298">
        <v>0</v>
      </c>
      <c r="AB32" s="38">
        <v>0</v>
      </c>
      <c r="AC32" s="38">
        <v>0</v>
      </c>
      <c r="AD32" s="794" t="s">
        <v>25</v>
      </c>
      <c r="AE32" s="38">
        <v>0</v>
      </c>
      <c r="AF32" s="794" t="s">
        <v>25</v>
      </c>
      <c r="AG32" s="38">
        <v>0</v>
      </c>
      <c r="AH32" s="38">
        <v>0</v>
      </c>
      <c r="AI32" s="152">
        <v>0</v>
      </c>
      <c r="AJ32" s="152">
        <v>0</v>
      </c>
      <c r="AK32" s="792" t="s">
        <v>25</v>
      </c>
      <c r="AL32" s="152">
        <v>0</v>
      </c>
      <c r="AM32" s="152">
        <v>0</v>
      </c>
      <c r="AN32" s="38">
        <v>0</v>
      </c>
      <c r="AO32" s="38">
        <v>0</v>
      </c>
      <c r="AP32" s="38">
        <v>0</v>
      </c>
      <c r="AQ32" s="794" t="s">
        <v>25</v>
      </c>
      <c r="AR32" s="794" t="s">
        <v>559</v>
      </c>
      <c r="AS32" s="152">
        <v>0</v>
      </c>
      <c r="AT32" s="152">
        <v>0</v>
      </c>
      <c r="AU32" s="152">
        <v>0</v>
      </c>
      <c r="AV32" s="152">
        <v>0</v>
      </c>
      <c r="AW32" s="152">
        <v>0</v>
      </c>
      <c r="AX32" s="792" t="s">
        <v>25</v>
      </c>
      <c r="AY32" s="792" t="s">
        <v>25</v>
      </c>
      <c r="AZ32" s="152">
        <v>0</v>
      </c>
      <c r="BA32" s="794" t="s">
        <v>25</v>
      </c>
      <c r="BB32" s="38">
        <v>0</v>
      </c>
      <c r="BC32" s="31">
        <v>0</v>
      </c>
      <c r="BD32" s="792" t="s">
        <v>25</v>
      </c>
      <c r="BE32" s="31">
        <v>0</v>
      </c>
      <c r="BF32" s="152">
        <v>0</v>
      </c>
      <c r="BG32" s="152">
        <v>0</v>
      </c>
      <c r="BH32" s="152">
        <v>0</v>
      </c>
      <c r="BI32" s="155"/>
      <c r="BJ32" s="766">
        <f t="shared" si="4"/>
        <v>0</v>
      </c>
      <c r="BK32" s="767">
        <f t="shared" si="5"/>
        <v>0</v>
      </c>
      <c r="BL32" s="768">
        <f>(E32+F32+Z32)/(SUM($J$17:$Z$17)+SUM($E$17:$H$17))</f>
        <v>0</v>
      </c>
      <c r="BM32" s="769">
        <f>(AA32+AB32+AE32+AG32+AI32+AN32+AO32+AP32+AS32+AT32+AV32+AZ32+BG32)/SUM($AA$17:$BH$17)</f>
        <v>0</v>
      </c>
      <c r="BN32" s="770">
        <f>(E32+F32+Z32)</f>
        <v>0</v>
      </c>
      <c r="BO32" s="771">
        <f>(AA32+AB32+AE32+AG32+AI32+AN32+AO32+AP32+AS32+AT32+AV32+AZ32+BG32)</f>
        <v>0</v>
      </c>
      <c r="BQ32" s="230"/>
      <c r="BR32" s="230"/>
      <c r="BS32" s="40"/>
    </row>
    <row r="33" spans="1:71">
      <c r="B33" s="180"/>
      <c r="C33" s="879"/>
      <c r="D33" s="551" t="s">
        <v>17</v>
      </c>
      <c r="E33" s="799" t="s">
        <v>25</v>
      </c>
      <c r="F33" s="810">
        <v>0</v>
      </c>
      <c r="G33" s="799" t="s">
        <v>25</v>
      </c>
      <c r="H33" s="799" t="s">
        <v>25</v>
      </c>
      <c r="I33" s="39">
        <v>0</v>
      </c>
      <c r="J33" s="811" t="s">
        <v>25</v>
      </c>
      <c r="K33" s="39">
        <v>0</v>
      </c>
      <c r="L33" s="39">
        <f>'4.3 CDP responses 2019 C.6'!K384</f>
        <v>2233</v>
      </c>
      <c r="M33" s="39">
        <v>0</v>
      </c>
      <c r="N33" s="39">
        <v>0</v>
      </c>
      <c r="O33" s="39">
        <v>0</v>
      </c>
      <c r="P33" s="39">
        <v>0</v>
      </c>
      <c r="Q33" s="39">
        <v>0</v>
      </c>
      <c r="R33" s="811" t="s">
        <v>25</v>
      </c>
      <c r="S33" s="39">
        <v>0</v>
      </c>
      <c r="T33" s="39">
        <v>0</v>
      </c>
      <c r="U33" s="39">
        <v>0</v>
      </c>
      <c r="V33" s="39" t="s">
        <v>88</v>
      </c>
      <c r="W33" s="811" t="s">
        <v>25</v>
      </c>
      <c r="X33" s="39">
        <v>0</v>
      </c>
      <c r="Y33" s="811" t="s">
        <v>25</v>
      </c>
      <c r="Z33" s="288">
        <v>0</v>
      </c>
      <c r="AA33" s="812">
        <v>0</v>
      </c>
      <c r="AB33" s="39">
        <f>'4.3 CDP responses 2019 C.6'!AA384</f>
        <v>43000</v>
      </c>
      <c r="AC33" s="810">
        <v>0</v>
      </c>
      <c r="AD33" s="799" t="s">
        <v>25</v>
      </c>
      <c r="AE33" s="39">
        <v>0</v>
      </c>
      <c r="AF33" s="799" t="s">
        <v>25</v>
      </c>
      <c r="AG33" s="811" t="s">
        <v>25</v>
      </c>
      <c r="AH33" s="811" t="s">
        <v>25</v>
      </c>
      <c r="AI33" s="813">
        <v>0</v>
      </c>
      <c r="AJ33" s="813">
        <v>0</v>
      </c>
      <c r="AK33" s="811" t="s">
        <v>25</v>
      </c>
      <c r="AL33" s="799" t="s">
        <v>559</v>
      </c>
      <c r="AM33" s="813">
        <v>0</v>
      </c>
      <c r="AN33" s="811" t="s">
        <v>25</v>
      </c>
      <c r="AO33" s="813">
        <v>0</v>
      </c>
      <c r="AP33" s="39">
        <v>0</v>
      </c>
      <c r="AQ33" s="923" t="s">
        <v>12624</v>
      </c>
      <c r="AR33" s="799" t="s">
        <v>559</v>
      </c>
      <c r="AS33" s="813">
        <v>0</v>
      </c>
      <c r="AT33" s="813">
        <v>0</v>
      </c>
      <c r="AU33" s="799" t="s">
        <v>559</v>
      </c>
      <c r="AV33" s="924">
        <f>'4.3 CDP responses 2019 C.6'!AU384/2</f>
        <v>5000</v>
      </c>
      <c r="AW33" s="799" t="s">
        <v>25</v>
      </c>
      <c r="AX33" s="811" t="s">
        <v>25</v>
      </c>
      <c r="AY33" s="811" t="s">
        <v>25</v>
      </c>
      <c r="AZ33" s="813">
        <v>0</v>
      </c>
      <c r="BA33" s="39">
        <f>'4.3 CDP responses 2019 C.6'!AZ384</f>
        <v>326</v>
      </c>
      <c r="BB33" s="811" t="s">
        <v>25</v>
      </c>
      <c r="BC33" s="811" t="s">
        <v>559</v>
      </c>
      <c r="BD33" s="811" t="s">
        <v>25</v>
      </c>
      <c r="BE33" s="811" t="s">
        <v>559</v>
      </c>
      <c r="BF33" s="39">
        <f>'4.3 CDP responses 2019 C.6'!BE384</f>
        <v>3971</v>
      </c>
      <c r="BG33" s="813">
        <v>0</v>
      </c>
      <c r="BH33" s="813">
        <v>0</v>
      </c>
      <c r="BI33" s="155"/>
      <c r="BJ33" s="766">
        <f t="shared" si="4"/>
        <v>3.7642436653985982E-5</v>
      </c>
      <c r="BK33" s="767">
        <f t="shared" si="5"/>
        <v>1.4279424915567096E-4</v>
      </c>
      <c r="BL33" s="768">
        <f>(F33)/(SUM($J$17:$Z$17)+SUM($E$17:$H$17))</f>
        <v>0</v>
      </c>
      <c r="BM33" s="769">
        <f>(AA33+AI33+AO33+AP33+AS33+AT33+AV33+AZ33+BG33)/SUM($AA$17:$BH$17)</f>
        <v>1.8759897549825229E-5</v>
      </c>
      <c r="BN33" s="770">
        <f>(F33)</f>
        <v>0</v>
      </c>
      <c r="BO33" s="771">
        <f>(AA33+AI33+AO33+AP33+AS33+AT33+AV33+AZ33+BG33)</f>
        <v>5000</v>
      </c>
      <c r="BQ33" s="230"/>
      <c r="BR33" s="230"/>
      <c r="BS33" s="40"/>
    </row>
    <row r="34" spans="1:71">
      <c r="B34" s="180"/>
      <c r="C34" s="327" t="s">
        <v>12949</v>
      </c>
      <c r="D34" s="328" t="s">
        <v>39</v>
      </c>
      <c r="E34" s="700">
        <f t="shared" ref="E34:AC34" si="6">E16+E12+E11</f>
        <v>18108572</v>
      </c>
      <c r="F34" s="700">
        <f t="shared" si="6"/>
        <v>15027224</v>
      </c>
      <c r="G34" s="701">
        <f t="shared" si="6"/>
        <v>2434639</v>
      </c>
      <c r="H34" s="700">
        <f t="shared" si="6"/>
        <v>2145580</v>
      </c>
      <c r="I34" s="700">
        <f t="shared" si="6"/>
        <v>13653507</v>
      </c>
      <c r="J34" s="700">
        <f t="shared" si="6"/>
        <v>1189794</v>
      </c>
      <c r="K34" s="700">
        <f t="shared" si="6"/>
        <v>1146124</v>
      </c>
      <c r="L34" s="700">
        <f t="shared" si="6"/>
        <v>1088974</v>
      </c>
      <c r="M34" s="700">
        <f t="shared" si="6"/>
        <v>585036.76</v>
      </c>
      <c r="N34" s="700">
        <f t="shared" si="6"/>
        <v>397813.72</v>
      </c>
      <c r="O34" s="700">
        <f t="shared" si="6"/>
        <v>483718.18</v>
      </c>
      <c r="P34" s="700">
        <f t="shared" si="6"/>
        <v>905539.54</v>
      </c>
      <c r="Q34" s="700">
        <f t="shared" si="6"/>
        <v>5322437</v>
      </c>
      <c r="R34" s="700">
        <f t="shared" si="6"/>
        <v>38126</v>
      </c>
      <c r="S34" s="700">
        <f t="shared" si="6"/>
        <v>498236</v>
      </c>
      <c r="T34" s="700">
        <f t="shared" si="6"/>
        <v>240366.68</v>
      </c>
      <c r="U34" s="700">
        <f t="shared" si="6"/>
        <v>83080.95</v>
      </c>
      <c r="V34" s="700">
        <f t="shared" si="6"/>
        <v>150167.55000000002</v>
      </c>
      <c r="W34" s="700">
        <f t="shared" si="6"/>
        <v>39772</v>
      </c>
      <c r="X34" s="700">
        <f t="shared" si="6"/>
        <v>249109</v>
      </c>
      <c r="Y34" s="700">
        <f t="shared" si="6"/>
        <v>8049.69</v>
      </c>
      <c r="Z34" s="808">
        <f t="shared" si="6"/>
        <v>187109.63999999998</v>
      </c>
      <c r="AA34" s="809">
        <f t="shared" si="6"/>
        <v>25133820</v>
      </c>
      <c r="AB34" s="700">
        <f t="shared" si="6"/>
        <v>53407000</v>
      </c>
      <c r="AC34" s="700">
        <f t="shared" si="6"/>
        <v>39766870</v>
      </c>
      <c r="AD34" s="701">
        <f>SUM(AD15,AD16)</f>
        <v>8400975.8099999987</v>
      </c>
      <c r="AE34" s="700">
        <f>AE16+AE12+AE11</f>
        <v>47779600</v>
      </c>
      <c r="AF34" s="701">
        <f>AF15+AF16</f>
        <v>18015427</v>
      </c>
      <c r="AG34" s="700">
        <f t="shared" ref="AG34:BH34" si="7">AG16+AG12+AG11</f>
        <v>10291514</v>
      </c>
      <c r="AH34" s="700">
        <f t="shared" si="7"/>
        <v>676719</v>
      </c>
      <c r="AI34" s="700">
        <f t="shared" si="7"/>
        <v>7061700</v>
      </c>
      <c r="AJ34" s="700">
        <f t="shared" si="7"/>
        <v>6068865</v>
      </c>
      <c r="AK34" s="700">
        <f t="shared" si="7"/>
        <v>2408882</v>
      </c>
      <c r="AL34" s="700">
        <f t="shared" si="7"/>
        <v>1174685.1400000001</v>
      </c>
      <c r="AM34" s="700">
        <f t="shared" si="7"/>
        <v>11061403</v>
      </c>
      <c r="AN34" s="700">
        <f t="shared" si="7"/>
        <v>45176326.969999999</v>
      </c>
      <c r="AO34" s="700">
        <f t="shared" si="7"/>
        <v>5771693</v>
      </c>
      <c r="AP34" s="700">
        <f t="shared" si="7"/>
        <v>16012472</v>
      </c>
      <c r="AQ34" s="700">
        <f t="shared" si="7"/>
        <v>32358910</v>
      </c>
      <c r="AR34" s="700">
        <f t="shared" si="7"/>
        <v>346117</v>
      </c>
      <c r="AS34" s="700">
        <f t="shared" si="7"/>
        <v>17939717</v>
      </c>
      <c r="AT34" s="700">
        <f t="shared" si="7"/>
        <v>23832041</v>
      </c>
      <c r="AU34" s="700">
        <f t="shared" si="7"/>
        <v>10983738</v>
      </c>
      <c r="AV34" s="700">
        <f t="shared" si="7"/>
        <v>5733417</v>
      </c>
      <c r="AW34" s="700">
        <f t="shared" si="7"/>
        <v>167500</v>
      </c>
      <c r="AX34" s="700">
        <f t="shared" si="7"/>
        <v>405770</v>
      </c>
      <c r="AY34" s="700">
        <f t="shared" si="7"/>
        <v>677411.14</v>
      </c>
      <c r="AZ34" s="700">
        <f t="shared" si="7"/>
        <v>933811.53</v>
      </c>
      <c r="BA34" s="700">
        <f t="shared" si="7"/>
        <v>13591874</v>
      </c>
      <c r="BB34" s="700">
        <f t="shared" si="7"/>
        <v>1189545</v>
      </c>
      <c r="BC34" s="700">
        <f t="shared" si="7"/>
        <v>9713539.6999999993</v>
      </c>
      <c r="BD34" s="700">
        <f t="shared" si="7"/>
        <v>792390</v>
      </c>
      <c r="BE34" s="700">
        <f t="shared" si="7"/>
        <v>569447.91</v>
      </c>
      <c r="BF34" s="700">
        <f t="shared" si="7"/>
        <v>586291</v>
      </c>
      <c r="BG34" s="700">
        <f t="shared" si="7"/>
        <v>1516748.02</v>
      </c>
      <c r="BH34" s="700">
        <f t="shared" si="7"/>
        <v>131055.00000000001</v>
      </c>
      <c r="BI34" s="205"/>
      <c r="BJ34" s="772">
        <f>SUM(BJ18:BJ33)</f>
        <v>0.99999999999999989</v>
      </c>
      <c r="BK34" s="773">
        <f>SUM(BK18:BK33)</f>
        <v>1</v>
      </c>
      <c r="BL34" s="773">
        <f>SUM(BL18:BL33)</f>
        <v>1</v>
      </c>
      <c r="BM34" s="773">
        <f>SUM(BM18:BM33)</f>
        <v>1.0000151429893021</v>
      </c>
      <c r="BN34" s="642"/>
      <c r="BO34" s="734"/>
    </row>
    <row r="35" spans="1:71" ht="15" thickBot="1">
      <c r="B35" s="180"/>
      <c r="C35" s="491" t="s">
        <v>12698</v>
      </c>
      <c r="D35" s="495" t="s">
        <v>12885</v>
      </c>
      <c r="E35" s="611">
        <f t="shared" ref="E35:AJ35" si="8">E17+E12+E11</f>
        <v>17608572</v>
      </c>
      <c r="F35" s="611">
        <f t="shared" si="8"/>
        <v>15027224</v>
      </c>
      <c r="G35" s="611">
        <f t="shared" si="8"/>
        <v>1417346</v>
      </c>
      <c r="H35" s="611">
        <f t="shared" si="8"/>
        <v>379532</v>
      </c>
      <c r="I35" s="611">
        <f t="shared" si="8"/>
        <v>734000</v>
      </c>
      <c r="J35" s="611">
        <f t="shared" si="8"/>
        <v>1189794</v>
      </c>
      <c r="K35" s="611">
        <f t="shared" si="8"/>
        <v>437366</v>
      </c>
      <c r="L35" s="611">
        <f t="shared" si="8"/>
        <v>317668</v>
      </c>
      <c r="M35" s="611">
        <f t="shared" si="8"/>
        <v>122094</v>
      </c>
      <c r="N35" s="611">
        <f t="shared" si="8"/>
        <v>397813.72</v>
      </c>
      <c r="O35" s="611">
        <f t="shared" si="8"/>
        <v>479586</v>
      </c>
      <c r="P35" s="611">
        <f t="shared" si="8"/>
        <v>500187.54</v>
      </c>
      <c r="Q35" s="611">
        <f t="shared" si="8"/>
        <v>94058</v>
      </c>
      <c r="R35" s="611">
        <f t="shared" si="8"/>
        <v>9667</v>
      </c>
      <c r="S35" s="611">
        <f t="shared" si="8"/>
        <v>498236</v>
      </c>
      <c r="T35" s="611">
        <f t="shared" si="8"/>
        <v>183688.72</v>
      </c>
      <c r="U35" s="611">
        <f t="shared" si="8"/>
        <v>83080.95</v>
      </c>
      <c r="V35" s="611">
        <f t="shared" si="8"/>
        <v>150167.55000000002</v>
      </c>
      <c r="W35" s="611">
        <f t="shared" si="8"/>
        <v>13550</v>
      </c>
      <c r="X35" s="611">
        <f t="shared" si="8"/>
        <v>177772</v>
      </c>
      <c r="Y35" s="611">
        <f t="shared" si="8"/>
        <v>2087.83</v>
      </c>
      <c r="Z35" s="613">
        <f t="shared" si="8"/>
        <v>187109.63999999998</v>
      </c>
      <c r="AA35" s="614">
        <f t="shared" si="8"/>
        <v>25133820</v>
      </c>
      <c r="AB35" s="611">
        <f t="shared" si="8"/>
        <v>31081000</v>
      </c>
      <c r="AC35" s="611">
        <f t="shared" si="8"/>
        <v>246312</v>
      </c>
      <c r="AD35" s="611">
        <f t="shared" si="8"/>
        <v>8400975.8099999987</v>
      </c>
      <c r="AE35" s="611">
        <f t="shared" si="8"/>
        <v>47779600</v>
      </c>
      <c r="AF35" s="611">
        <f t="shared" si="8"/>
        <v>18015427</v>
      </c>
      <c r="AG35" s="611">
        <f t="shared" si="8"/>
        <v>10291514</v>
      </c>
      <c r="AH35" s="611">
        <f t="shared" si="8"/>
        <v>676719</v>
      </c>
      <c r="AI35" s="611">
        <f t="shared" si="8"/>
        <v>7060200</v>
      </c>
      <c r="AJ35" s="611">
        <f t="shared" si="8"/>
        <v>1631644</v>
      </c>
      <c r="AK35" s="611">
        <f t="shared" ref="AK35:BH35" si="9">AK17+AK12+AK11</f>
        <v>2408882</v>
      </c>
      <c r="AL35" s="611">
        <f t="shared" si="9"/>
        <v>1156553.9000000001</v>
      </c>
      <c r="AM35" s="611">
        <f t="shared" si="9"/>
        <v>11027516</v>
      </c>
      <c r="AN35" s="611">
        <f t="shared" si="9"/>
        <v>45176326.969999999</v>
      </c>
      <c r="AO35" s="611">
        <f t="shared" si="9"/>
        <v>5771693</v>
      </c>
      <c r="AP35" s="611">
        <f t="shared" si="9"/>
        <v>16012472</v>
      </c>
      <c r="AQ35" s="611">
        <f t="shared" si="9"/>
        <v>32358910</v>
      </c>
      <c r="AR35" s="611">
        <f t="shared" si="9"/>
        <v>346117</v>
      </c>
      <c r="AS35" s="611">
        <f t="shared" si="9"/>
        <v>17939717</v>
      </c>
      <c r="AT35" s="611">
        <f t="shared" si="9"/>
        <v>23832041</v>
      </c>
      <c r="AU35" s="611">
        <f t="shared" si="9"/>
        <v>1107511</v>
      </c>
      <c r="AV35" s="611">
        <f t="shared" si="9"/>
        <v>5733417</v>
      </c>
      <c r="AW35" s="611">
        <f t="shared" si="9"/>
        <v>101886</v>
      </c>
      <c r="AX35" s="611">
        <f t="shared" si="9"/>
        <v>405770</v>
      </c>
      <c r="AY35" s="611">
        <f t="shared" si="9"/>
        <v>677411.14</v>
      </c>
      <c r="AZ35" s="611">
        <f t="shared" si="9"/>
        <v>840046.22</v>
      </c>
      <c r="BA35" s="611">
        <f t="shared" si="9"/>
        <v>177830</v>
      </c>
      <c r="BB35" s="611">
        <f t="shared" si="9"/>
        <v>1189545</v>
      </c>
      <c r="BC35" s="611">
        <f t="shared" si="9"/>
        <v>282796</v>
      </c>
      <c r="BD35" s="611">
        <f t="shared" si="9"/>
        <v>792390</v>
      </c>
      <c r="BE35" s="611">
        <f t="shared" si="9"/>
        <v>569447.91</v>
      </c>
      <c r="BF35" s="611">
        <f t="shared" si="9"/>
        <v>146238</v>
      </c>
      <c r="BG35" s="611">
        <f t="shared" si="9"/>
        <v>1516748.02</v>
      </c>
      <c r="BH35" s="611">
        <f t="shared" si="9"/>
        <v>74535.600000000006</v>
      </c>
      <c r="BI35" s="205"/>
      <c r="BJ35" s="274"/>
      <c r="BK35" s="274"/>
      <c r="BL35" s="180"/>
      <c r="BM35" s="180"/>
    </row>
    <row r="36" spans="1:71">
      <c r="B36" s="25"/>
      <c r="C36" s="12"/>
      <c r="D36" s="180"/>
      <c r="E36" s="43"/>
      <c r="F36" s="43"/>
      <c r="G36" s="43"/>
      <c r="H36" s="43"/>
      <c r="I36" s="43"/>
      <c r="J36" s="43"/>
      <c r="K36" s="43"/>
      <c r="L36" s="43"/>
      <c r="M36" s="43"/>
      <c r="N36" s="43"/>
      <c r="O36" s="43"/>
      <c r="P36" s="43"/>
      <c r="Q36" s="43"/>
      <c r="R36" s="43"/>
      <c r="S36" s="43"/>
      <c r="T36" s="43"/>
      <c r="U36" s="43"/>
      <c r="V36" s="43"/>
      <c r="W36" s="43"/>
      <c r="X36" s="43"/>
      <c r="Y36" s="43"/>
      <c r="Z36" s="43"/>
      <c r="AA36" s="224"/>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24"/>
      <c r="BK36" s="180"/>
      <c r="BL36" s="180"/>
      <c r="BM36" s="180"/>
    </row>
    <row r="37" spans="1:71">
      <c r="B37" s="25"/>
      <c r="C37" s="12"/>
      <c r="D37" s="15" t="s">
        <v>13055</v>
      </c>
      <c r="E37" s="789" t="s">
        <v>12950</v>
      </c>
      <c r="F37" s="416" t="s">
        <v>12953</v>
      </c>
      <c r="G37" s="157"/>
      <c r="H37" s="17"/>
      <c r="I37" s="17"/>
      <c r="J37" s="17"/>
      <c r="K37" s="17"/>
      <c r="L37" s="17"/>
      <c r="M37" s="17"/>
      <c r="N37" s="17"/>
      <c r="O37" s="17"/>
      <c r="P37" s="17"/>
      <c r="Q37" s="17"/>
      <c r="R37" s="17"/>
      <c r="S37" s="17"/>
      <c r="T37" s="17"/>
      <c r="U37" s="17"/>
      <c r="V37" s="17"/>
      <c r="W37" s="17"/>
      <c r="X37" s="17"/>
      <c r="Y37" s="17"/>
      <c r="Z37" s="17"/>
      <c r="AA37" s="224"/>
      <c r="AB37" s="155"/>
      <c r="AC37" s="17"/>
      <c r="AD37" s="156"/>
      <c r="AE37" s="17"/>
      <c r="AF37" s="157"/>
      <c r="AG37" s="17"/>
      <c r="AH37" s="17"/>
      <c r="AI37" s="17"/>
      <c r="AJ37" s="17"/>
      <c r="AK37" s="17"/>
      <c r="AL37" s="17"/>
      <c r="AM37" s="17"/>
      <c r="AN37" s="17"/>
      <c r="AO37" s="17"/>
      <c r="AP37" s="17"/>
      <c r="AQ37" s="17"/>
      <c r="AR37" s="17"/>
      <c r="AS37" s="17"/>
      <c r="AT37" s="17"/>
      <c r="AU37" s="17"/>
      <c r="AV37" s="17"/>
      <c r="AW37" s="17"/>
      <c r="AX37" s="17"/>
      <c r="AY37" s="174"/>
      <c r="AZ37" s="174"/>
      <c r="BA37" s="174"/>
      <c r="BB37" s="174"/>
      <c r="BC37" s="17"/>
      <c r="BD37" s="17"/>
      <c r="BE37" s="17"/>
      <c r="BF37" s="17"/>
      <c r="BG37" s="17"/>
      <c r="BH37" s="17"/>
      <c r="BI37" s="17"/>
      <c r="BJ37" s="24"/>
      <c r="BK37" s="147"/>
      <c r="BL37" s="147"/>
      <c r="BM37" s="147"/>
    </row>
    <row r="38" spans="1:71">
      <c r="B38" s="25"/>
      <c r="C38" s="12"/>
      <c r="D38" s="180"/>
      <c r="E38" s="814" t="s">
        <v>12951</v>
      </c>
      <c r="F38" s="416" t="s">
        <v>12956</v>
      </c>
      <c r="H38" s="17"/>
      <c r="I38" s="17"/>
      <c r="J38" s="17"/>
      <c r="K38" s="17"/>
      <c r="L38" s="17"/>
      <c r="M38" s="17"/>
      <c r="N38" s="17"/>
      <c r="O38" s="17"/>
      <c r="P38" s="17"/>
      <c r="Q38" s="17"/>
      <c r="R38" s="17"/>
      <c r="S38" s="17"/>
      <c r="T38" s="17"/>
      <c r="U38" s="17"/>
      <c r="V38" s="17"/>
      <c r="W38" s="17"/>
      <c r="X38" s="17"/>
      <c r="Y38" s="17"/>
      <c r="Z38" s="17"/>
      <c r="AA38" s="224"/>
      <c r="AB38" s="155"/>
      <c r="AC38" s="17"/>
      <c r="AD38" s="156"/>
      <c r="AE38" s="17"/>
      <c r="AF38" s="157"/>
      <c r="AG38" s="17"/>
      <c r="AH38" s="17"/>
      <c r="AI38" s="17"/>
      <c r="AJ38" s="17"/>
      <c r="AK38" s="17"/>
      <c r="AL38" s="17"/>
      <c r="AM38" s="17"/>
      <c r="AN38" s="17"/>
      <c r="AO38" s="17"/>
      <c r="AP38" s="17"/>
      <c r="AQ38" s="17"/>
      <c r="AR38" s="17"/>
      <c r="AS38" s="17"/>
      <c r="AT38" s="17"/>
      <c r="AU38" s="17"/>
      <c r="AV38" s="17"/>
      <c r="AW38" s="17"/>
      <c r="AX38" s="17"/>
      <c r="AY38" s="174"/>
      <c r="AZ38" s="174"/>
      <c r="BA38" s="174"/>
      <c r="BB38" s="174"/>
      <c r="BC38" s="17"/>
      <c r="BD38" s="17"/>
      <c r="BE38" s="17"/>
      <c r="BF38" s="17"/>
      <c r="BG38" s="17"/>
      <c r="BH38" s="17"/>
      <c r="BI38" s="17"/>
      <c r="BJ38" s="24"/>
      <c r="BK38" s="180"/>
      <c r="BL38" s="180"/>
      <c r="BM38" s="180"/>
    </row>
    <row r="39" spans="1:71">
      <c r="B39" s="25"/>
      <c r="C39" s="12"/>
      <c r="D39" s="180"/>
      <c r="E39" s="552" t="s">
        <v>12952</v>
      </c>
      <c r="F39" s="416" t="s">
        <v>12954</v>
      </c>
      <c r="H39" s="17"/>
      <c r="I39" s="17"/>
      <c r="J39" s="17"/>
      <c r="K39" s="17"/>
      <c r="L39" s="17"/>
      <c r="M39" s="17"/>
      <c r="N39" s="17"/>
      <c r="O39" s="17"/>
      <c r="P39" s="17"/>
      <c r="Q39" s="17"/>
      <c r="R39" s="17"/>
      <c r="S39" s="17"/>
      <c r="T39" s="17"/>
      <c r="U39" s="17"/>
      <c r="V39" s="17"/>
      <c r="W39" s="17"/>
      <c r="X39" s="17"/>
      <c r="Y39" s="17"/>
      <c r="Z39" s="17"/>
      <c r="AA39" s="224"/>
      <c r="AB39" s="155"/>
      <c r="AC39" s="17"/>
      <c r="AD39" s="156"/>
      <c r="AE39" s="17"/>
      <c r="AF39" s="157"/>
      <c r="AG39" s="17"/>
      <c r="AH39" s="17"/>
      <c r="AI39" s="17"/>
      <c r="AJ39" s="17"/>
      <c r="AK39" s="17"/>
      <c r="AL39" s="17"/>
      <c r="AM39" s="17"/>
      <c r="AN39" s="17"/>
      <c r="AO39" s="17"/>
      <c r="AP39" s="17"/>
      <c r="AQ39" s="17"/>
      <c r="AR39" s="17"/>
      <c r="AS39" s="17"/>
      <c r="AT39" s="17"/>
      <c r="AU39" s="17"/>
      <c r="AV39" s="17"/>
      <c r="AW39" s="17"/>
      <c r="AX39" s="17"/>
      <c r="AY39" s="174"/>
      <c r="AZ39" s="174"/>
      <c r="BA39" s="174"/>
      <c r="BB39" s="174"/>
      <c r="BC39" s="17"/>
      <c r="BD39" s="17"/>
      <c r="BE39" s="17"/>
      <c r="BF39" s="17"/>
      <c r="BG39" s="17"/>
      <c r="BH39" s="17"/>
      <c r="BI39" s="17"/>
      <c r="BJ39" s="24"/>
      <c r="BK39" s="180"/>
      <c r="BL39" s="180"/>
      <c r="BM39" s="180"/>
    </row>
    <row r="40" spans="1:71">
      <c r="B40" s="25"/>
      <c r="C40" s="12"/>
      <c r="H40" s="17"/>
      <c r="I40" s="17"/>
      <c r="J40" s="17"/>
      <c r="K40" s="17"/>
      <c r="L40" s="17"/>
      <c r="M40" s="17"/>
      <c r="N40" s="17"/>
      <c r="O40" s="17"/>
      <c r="P40" s="17"/>
      <c r="Q40" s="17"/>
      <c r="R40" s="17"/>
      <c r="S40" s="17"/>
      <c r="T40" s="17"/>
      <c r="U40" s="17"/>
      <c r="V40" s="17"/>
      <c r="W40" s="17"/>
      <c r="X40" s="17"/>
      <c r="Y40" s="17"/>
      <c r="Z40" s="17"/>
      <c r="AA40" s="224"/>
      <c r="AB40" s="155"/>
      <c r="AC40" s="17"/>
      <c r="AD40" s="156"/>
      <c r="AE40" s="17"/>
      <c r="AF40" s="157"/>
      <c r="AG40" s="17"/>
      <c r="AH40" s="17"/>
      <c r="AI40" s="17"/>
      <c r="AJ40" s="17"/>
      <c r="AK40" s="17"/>
      <c r="AL40" s="17"/>
      <c r="AM40" s="17"/>
      <c r="AN40" s="17"/>
      <c r="AO40" s="17"/>
      <c r="AP40" s="17"/>
      <c r="AQ40" s="17"/>
      <c r="AR40" s="17"/>
      <c r="AS40" s="17"/>
      <c r="AT40" s="17"/>
      <c r="AU40" s="17"/>
      <c r="AV40" s="17"/>
      <c r="AW40" s="17"/>
      <c r="AX40" s="17"/>
      <c r="AY40" s="174"/>
      <c r="AZ40" s="174"/>
      <c r="BA40" s="174"/>
      <c r="BB40" s="174"/>
      <c r="BC40" s="17"/>
      <c r="BD40" s="17"/>
      <c r="BE40" s="17"/>
      <c r="BF40" s="17"/>
      <c r="BG40" s="17"/>
      <c r="BH40" s="17"/>
      <c r="BI40" s="17"/>
      <c r="BJ40" s="889" t="s">
        <v>12628</v>
      </c>
      <c r="BK40" s="887"/>
      <c r="BL40" s="888"/>
      <c r="BM40" s="887" t="s">
        <v>12629</v>
      </c>
      <c r="BN40" s="887"/>
      <c r="BO40" s="888"/>
      <c r="BP40" s="887" t="s">
        <v>12697</v>
      </c>
      <c r="BQ40" s="887"/>
      <c r="BR40" s="888"/>
      <c r="BS40" s="3"/>
    </row>
    <row r="41" spans="1:71" s="3" customFormat="1" ht="30" customHeight="1">
      <c r="A41" s="372"/>
      <c r="C41" s="878" t="s">
        <v>12895</v>
      </c>
      <c r="D41" s="892"/>
      <c r="E41" s="105"/>
      <c r="F41" s="105"/>
      <c r="G41" s="105"/>
      <c r="H41" s="105"/>
      <c r="I41" s="105"/>
      <c r="J41" s="105"/>
      <c r="K41" s="105"/>
      <c r="L41" s="105"/>
      <c r="M41" s="105"/>
      <c r="N41" s="105"/>
      <c r="O41" s="105"/>
      <c r="P41" s="105"/>
      <c r="Q41" s="105"/>
      <c r="R41" s="105"/>
      <c r="S41" s="105"/>
      <c r="T41" s="105"/>
      <c r="U41" s="105"/>
      <c r="V41" s="105"/>
      <c r="W41" s="105"/>
      <c r="X41" s="105"/>
      <c r="Y41" s="105"/>
      <c r="Z41" s="205"/>
      <c r="AA41" s="306"/>
      <c r="AB41" s="105"/>
      <c r="AC41" s="105"/>
      <c r="AD41" s="105"/>
      <c r="AE41" s="105"/>
      <c r="AF41" s="105"/>
      <c r="AG41" s="105"/>
      <c r="AH41" s="105"/>
      <c r="AI41" s="105"/>
      <c r="AJ41" s="105"/>
      <c r="AK41" s="105"/>
      <c r="AL41" s="105"/>
      <c r="AM41" s="105"/>
      <c r="AN41" s="105"/>
      <c r="AO41" s="105"/>
      <c r="AP41" s="105"/>
      <c r="AQ41" s="105"/>
      <c r="AR41" s="105"/>
      <c r="AS41" s="105"/>
      <c r="AT41" s="105"/>
      <c r="AU41" s="105"/>
      <c r="AV41" s="105"/>
      <c r="AW41" s="105"/>
      <c r="AX41" s="105"/>
      <c r="AY41" s="105"/>
      <c r="AZ41" s="105"/>
      <c r="BA41" s="105"/>
      <c r="BB41" s="105"/>
      <c r="BC41" s="105"/>
      <c r="BD41" s="105"/>
      <c r="BE41" s="105"/>
      <c r="BF41" s="105"/>
      <c r="BG41" s="105"/>
      <c r="BH41" s="105"/>
      <c r="BI41" s="205"/>
      <c r="BJ41" s="347" t="s">
        <v>12897</v>
      </c>
      <c r="BK41" s="348" t="s">
        <v>12893</v>
      </c>
      <c r="BL41" s="349" t="s">
        <v>12894</v>
      </c>
      <c r="BM41" s="348" t="s">
        <v>12897</v>
      </c>
      <c r="BN41" s="348" t="s">
        <v>12893</v>
      </c>
      <c r="BO41" s="349" t="s">
        <v>12894</v>
      </c>
      <c r="BP41" s="348" t="s">
        <v>12897</v>
      </c>
      <c r="BQ41" s="348" t="s">
        <v>12893</v>
      </c>
      <c r="BR41" s="349" t="s">
        <v>12894</v>
      </c>
      <c r="BS41" s="441" t="s">
        <v>13035</v>
      </c>
    </row>
    <row r="42" spans="1:71" ht="17" customHeight="1">
      <c r="B42" s="180"/>
      <c r="C42" s="879" t="s">
        <v>20</v>
      </c>
      <c r="D42" s="5" t="s">
        <v>4</v>
      </c>
      <c r="E42" s="702">
        <v>1</v>
      </c>
      <c r="F42" s="702">
        <v>1</v>
      </c>
      <c r="G42" s="703">
        <v>-0.5</v>
      </c>
      <c r="H42" s="702">
        <v>1</v>
      </c>
      <c r="I42" s="702">
        <v>1</v>
      </c>
      <c r="J42" s="703">
        <v>-0.5</v>
      </c>
      <c r="K42" s="703">
        <v>-0.5</v>
      </c>
      <c r="L42" s="702">
        <v>1</v>
      </c>
      <c r="M42" s="702">
        <v>1</v>
      </c>
      <c r="N42" s="702">
        <v>1</v>
      </c>
      <c r="O42" s="702">
        <v>-1</v>
      </c>
      <c r="P42" s="703">
        <v>-0.5</v>
      </c>
      <c r="Q42" s="702">
        <v>1</v>
      </c>
      <c r="R42" s="702">
        <v>1</v>
      </c>
      <c r="S42" s="702">
        <v>1</v>
      </c>
      <c r="T42" s="702">
        <v>-1</v>
      </c>
      <c r="U42" s="702">
        <v>-1</v>
      </c>
      <c r="V42" s="702">
        <v>-0.5</v>
      </c>
      <c r="W42" s="702">
        <v>-1</v>
      </c>
      <c r="X42" s="702">
        <v>1</v>
      </c>
      <c r="Y42" s="702">
        <v>-1</v>
      </c>
      <c r="Z42" s="704">
        <v>1</v>
      </c>
      <c r="AA42" s="705">
        <v>1</v>
      </c>
      <c r="AB42" s="702">
        <v>-0.5</v>
      </c>
      <c r="AC42" s="702">
        <v>-0.5</v>
      </c>
      <c r="AD42" s="703">
        <v>-1</v>
      </c>
      <c r="AE42" s="702">
        <v>1</v>
      </c>
      <c r="AF42" s="703">
        <v>-0.5</v>
      </c>
      <c r="AG42" s="702">
        <v>1</v>
      </c>
      <c r="AH42" s="702">
        <v>-1</v>
      </c>
      <c r="AI42" s="702">
        <v>1</v>
      </c>
      <c r="AJ42" s="702">
        <v>1</v>
      </c>
      <c r="AK42" s="702">
        <v>-1</v>
      </c>
      <c r="AL42" s="703">
        <v>-1</v>
      </c>
      <c r="AM42" s="702">
        <v>-0.5</v>
      </c>
      <c r="AN42" s="702">
        <v>-0.5</v>
      </c>
      <c r="AO42" s="702">
        <v>1</v>
      </c>
      <c r="AP42" s="702">
        <v>-0.5</v>
      </c>
      <c r="AQ42" s="702">
        <v>-1</v>
      </c>
      <c r="AR42" s="703">
        <v>-1</v>
      </c>
      <c r="AS42" s="702">
        <v>1</v>
      </c>
      <c r="AT42" s="702">
        <v>1</v>
      </c>
      <c r="AU42" s="702">
        <v>-0.5</v>
      </c>
      <c r="AV42" s="702">
        <v>-0.5</v>
      </c>
      <c r="AW42" s="702">
        <v>-0.5</v>
      </c>
      <c r="AX42" s="702">
        <v>-1</v>
      </c>
      <c r="AY42" s="702">
        <v>-1</v>
      </c>
      <c r="AZ42" s="702">
        <v>-0.5</v>
      </c>
      <c r="BA42" s="702">
        <v>1</v>
      </c>
      <c r="BB42" s="702">
        <v>-1</v>
      </c>
      <c r="BC42" s="702">
        <v>1</v>
      </c>
      <c r="BD42" s="702">
        <v>-1</v>
      </c>
      <c r="BE42" s="702">
        <v>-1</v>
      </c>
      <c r="BF42" s="702">
        <v>1</v>
      </c>
      <c r="BG42" s="702">
        <v>1</v>
      </c>
      <c r="BH42" s="702">
        <v>-1</v>
      </c>
      <c r="BI42" s="226"/>
      <c r="BJ42" s="756">
        <f t="shared" ref="BJ42:BJ57" si="10">COUNTIF(E42:Z42,"1")</f>
        <v>12</v>
      </c>
      <c r="BK42" s="757">
        <f t="shared" ref="BK42:BK57" si="11">COUNTIF(E42:Z42,"-1")</f>
        <v>5</v>
      </c>
      <c r="BL42" s="758">
        <f t="shared" ref="BL42:BL57" si="12">COUNTIF(E42:Z42,"-0.5")</f>
        <v>5</v>
      </c>
      <c r="BM42" s="757">
        <f t="shared" ref="BM42:BM57" si="13">COUNTIF(AA42:BH42,"1")</f>
        <v>12</v>
      </c>
      <c r="BN42" s="757">
        <f t="shared" ref="BN42:BN57" si="14">COUNTIF(AA42:BH42,"-1")</f>
        <v>12</v>
      </c>
      <c r="BO42" s="759">
        <f t="shared" ref="BO42:BO57" si="15">COUNTIF(AA42:BH42,"-0.5")</f>
        <v>10</v>
      </c>
      <c r="BP42" s="760">
        <f t="shared" ref="BP42:BP57" si="16">COUNTIF(E42:BH42,"1")</f>
        <v>24</v>
      </c>
      <c r="BQ42" s="760">
        <f t="shared" ref="BQ42:BQ57" si="17">COUNTIF(E42:BH42,"-1")</f>
        <v>17</v>
      </c>
      <c r="BR42" s="759">
        <f t="shared" ref="BR42:BR57" si="18">BL42+BO42</f>
        <v>15</v>
      </c>
      <c r="BS42" s="741">
        <f>BQ42/56</f>
        <v>0.30357142857142855</v>
      </c>
    </row>
    <row r="43" spans="1:71">
      <c r="B43" s="180"/>
      <c r="C43" s="879"/>
      <c r="D43" s="5" t="s">
        <v>5</v>
      </c>
      <c r="E43" s="702">
        <v>1</v>
      </c>
      <c r="F43" s="702">
        <v>1</v>
      </c>
      <c r="G43" s="706">
        <v>-1</v>
      </c>
      <c r="H43" s="702">
        <v>1</v>
      </c>
      <c r="I43" s="702">
        <v>1</v>
      </c>
      <c r="J43" s="702">
        <v>-1</v>
      </c>
      <c r="K43" s="702">
        <v>1</v>
      </c>
      <c r="L43" s="702">
        <v>1</v>
      </c>
      <c r="M43" s="702">
        <v>1</v>
      </c>
      <c r="N43" s="702">
        <v>1</v>
      </c>
      <c r="O43" s="702">
        <v>1</v>
      </c>
      <c r="P43" s="702">
        <v>-1</v>
      </c>
      <c r="Q43" s="702">
        <v>1</v>
      </c>
      <c r="R43" s="702">
        <v>-1</v>
      </c>
      <c r="S43" s="702">
        <v>1</v>
      </c>
      <c r="T43" s="702">
        <v>-1</v>
      </c>
      <c r="U43" s="702">
        <v>-1</v>
      </c>
      <c r="V43" s="702">
        <v>0</v>
      </c>
      <c r="W43" s="702">
        <v>-1</v>
      </c>
      <c r="X43" s="702">
        <v>1</v>
      </c>
      <c r="Y43" s="702">
        <v>-1</v>
      </c>
      <c r="Z43" s="704">
        <v>1</v>
      </c>
      <c r="AA43" s="705">
        <v>-1</v>
      </c>
      <c r="AB43" s="702">
        <v>-0.5</v>
      </c>
      <c r="AC43" s="702">
        <v>1</v>
      </c>
      <c r="AD43" s="703">
        <v>-1</v>
      </c>
      <c r="AE43" s="702">
        <v>1</v>
      </c>
      <c r="AF43" s="703">
        <v>-1</v>
      </c>
      <c r="AG43" s="702">
        <v>1</v>
      </c>
      <c r="AH43" s="702">
        <v>-1</v>
      </c>
      <c r="AI43" s="702">
        <v>1</v>
      </c>
      <c r="AJ43" s="702">
        <v>1</v>
      </c>
      <c r="AK43" s="702">
        <v>-1</v>
      </c>
      <c r="AL43" s="703">
        <v>-1</v>
      </c>
      <c r="AM43" s="702">
        <v>1</v>
      </c>
      <c r="AN43" s="702">
        <v>1</v>
      </c>
      <c r="AO43" s="702">
        <v>1</v>
      </c>
      <c r="AP43" s="702">
        <v>1</v>
      </c>
      <c r="AQ43" s="702">
        <v>-1</v>
      </c>
      <c r="AR43" s="703">
        <v>-1</v>
      </c>
      <c r="AS43" s="702">
        <v>1</v>
      </c>
      <c r="AT43" s="702">
        <v>1</v>
      </c>
      <c r="AU43" s="702">
        <v>-1</v>
      </c>
      <c r="AV43" s="702">
        <v>1</v>
      </c>
      <c r="AW43" s="702">
        <v>-1</v>
      </c>
      <c r="AX43" s="702">
        <v>-1</v>
      </c>
      <c r="AY43" s="702">
        <v>-1</v>
      </c>
      <c r="AZ43" s="702">
        <v>-1</v>
      </c>
      <c r="BA43" s="702">
        <v>1</v>
      </c>
      <c r="BB43" s="702">
        <v>-1</v>
      </c>
      <c r="BC43" s="702">
        <v>1</v>
      </c>
      <c r="BD43" s="702">
        <v>-1</v>
      </c>
      <c r="BE43" s="702">
        <v>-1</v>
      </c>
      <c r="BF43" s="702">
        <v>1</v>
      </c>
      <c r="BG43" s="702">
        <v>1</v>
      </c>
      <c r="BH43" s="702">
        <v>-1</v>
      </c>
      <c r="BI43" s="226"/>
      <c r="BJ43" s="756">
        <f t="shared" si="10"/>
        <v>13</v>
      </c>
      <c r="BK43" s="757">
        <f t="shared" si="11"/>
        <v>8</v>
      </c>
      <c r="BL43" s="758">
        <f t="shared" si="12"/>
        <v>0</v>
      </c>
      <c r="BM43" s="757">
        <f t="shared" si="13"/>
        <v>16</v>
      </c>
      <c r="BN43" s="757">
        <f t="shared" si="14"/>
        <v>17</v>
      </c>
      <c r="BO43" s="759">
        <f t="shared" si="15"/>
        <v>1</v>
      </c>
      <c r="BP43" s="760">
        <f t="shared" si="16"/>
        <v>29</v>
      </c>
      <c r="BQ43" s="760">
        <f t="shared" si="17"/>
        <v>25</v>
      </c>
      <c r="BR43" s="759">
        <f t="shared" si="18"/>
        <v>1</v>
      </c>
      <c r="BS43" s="636">
        <f t="shared" ref="BS43:BS57" si="19">BQ43/56</f>
        <v>0.44642857142857145</v>
      </c>
    </row>
    <row r="44" spans="1:71" ht="16" customHeight="1">
      <c r="B44" s="180"/>
      <c r="C44" s="879"/>
      <c r="D44" s="6" t="s">
        <v>12695</v>
      </c>
      <c r="E44" s="702">
        <v>1</v>
      </c>
      <c r="F44" s="703">
        <v>-1</v>
      </c>
      <c r="G44" s="703">
        <v>-0.5</v>
      </c>
      <c r="H44" s="702">
        <v>1</v>
      </c>
      <c r="I44" s="702">
        <v>1</v>
      </c>
      <c r="J44" s="702">
        <v>0</v>
      </c>
      <c r="K44" s="702">
        <v>1</v>
      </c>
      <c r="L44" s="702">
        <v>1</v>
      </c>
      <c r="M44" s="702">
        <v>1</v>
      </c>
      <c r="N44" s="702">
        <v>1</v>
      </c>
      <c r="O44" s="702">
        <v>1</v>
      </c>
      <c r="P44" s="702">
        <v>1</v>
      </c>
      <c r="Q44" s="702">
        <v>1</v>
      </c>
      <c r="R44" s="702"/>
      <c r="S44" s="702">
        <v>1</v>
      </c>
      <c r="T44" s="702">
        <v>-1</v>
      </c>
      <c r="U44" s="702">
        <v>1</v>
      </c>
      <c r="V44" s="702">
        <v>0</v>
      </c>
      <c r="W44" s="702">
        <v>-1</v>
      </c>
      <c r="X44" s="702">
        <v>1</v>
      </c>
      <c r="Y44" s="702">
        <v>-1</v>
      </c>
      <c r="Z44" s="704">
        <v>1</v>
      </c>
      <c r="AA44" s="705">
        <v>-1</v>
      </c>
      <c r="AB44" s="702">
        <v>1</v>
      </c>
      <c r="AC44" s="702">
        <v>1</v>
      </c>
      <c r="AD44" s="703">
        <v>-1</v>
      </c>
      <c r="AE44" s="702">
        <v>1</v>
      </c>
      <c r="AF44" s="703">
        <v>1</v>
      </c>
      <c r="AG44" s="702">
        <v>1</v>
      </c>
      <c r="AH44" s="702">
        <v>-1</v>
      </c>
      <c r="AI44" s="702">
        <v>1</v>
      </c>
      <c r="AJ44" s="702">
        <v>1</v>
      </c>
      <c r="AK44" s="702">
        <v>-1</v>
      </c>
      <c r="AL44" s="703">
        <v>-1</v>
      </c>
      <c r="AM44" s="702">
        <v>-0.5</v>
      </c>
      <c r="AN44" s="702">
        <v>-1</v>
      </c>
      <c r="AO44" s="702">
        <v>1</v>
      </c>
      <c r="AP44" s="702">
        <v>1</v>
      </c>
      <c r="AQ44" s="702">
        <v>-1</v>
      </c>
      <c r="AR44" s="703">
        <v>-1</v>
      </c>
      <c r="AS44" s="702">
        <v>1</v>
      </c>
      <c r="AT44" s="702">
        <v>1</v>
      </c>
      <c r="AU44" s="702">
        <v>1</v>
      </c>
      <c r="AV44" s="702">
        <v>1</v>
      </c>
      <c r="AW44" s="702">
        <v>-1</v>
      </c>
      <c r="AX44" s="702">
        <v>-1</v>
      </c>
      <c r="AY44" s="702">
        <v>-1</v>
      </c>
      <c r="AZ44" s="702">
        <v>-0.5</v>
      </c>
      <c r="BA44" s="702">
        <v>1</v>
      </c>
      <c r="BB44" s="702">
        <v>1</v>
      </c>
      <c r="BC44" s="702">
        <v>-1</v>
      </c>
      <c r="BD44" s="702">
        <v>-1</v>
      </c>
      <c r="BE44" s="702">
        <v>1</v>
      </c>
      <c r="BF44" s="702">
        <v>1</v>
      </c>
      <c r="BG44" s="702">
        <v>-1</v>
      </c>
      <c r="BH44" s="702">
        <v>-1</v>
      </c>
      <c r="BI44" s="226"/>
      <c r="BJ44" s="756">
        <f t="shared" si="10"/>
        <v>14</v>
      </c>
      <c r="BK44" s="757">
        <f t="shared" si="11"/>
        <v>4</v>
      </c>
      <c r="BL44" s="758">
        <f t="shared" si="12"/>
        <v>1</v>
      </c>
      <c r="BM44" s="757">
        <f t="shared" si="13"/>
        <v>17</v>
      </c>
      <c r="BN44" s="757">
        <f t="shared" si="14"/>
        <v>15</v>
      </c>
      <c r="BO44" s="759">
        <f t="shared" si="15"/>
        <v>2</v>
      </c>
      <c r="BP44" s="760">
        <f t="shared" si="16"/>
        <v>31</v>
      </c>
      <c r="BQ44" s="760">
        <f t="shared" si="17"/>
        <v>19</v>
      </c>
      <c r="BR44" s="759">
        <f t="shared" si="18"/>
        <v>3</v>
      </c>
      <c r="BS44" s="636">
        <f t="shared" si="19"/>
        <v>0.3392857142857143</v>
      </c>
    </row>
    <row r="45" spans="1:71">
      <c r="B45" s="180"/>
      <c r="C45" s="879"/>
      <c r="D45" s="5" t="s">
        <v>6</v>
      </c>
      <c r="E45" s="702">
        <v>1</v>
      </c>
      <c r="F45" s="702">
        <v>1</v>
      </c>
      <c r="G45" s="706">
        <v>-1</v>
      </c>
      <c r="H45" s="702">
        <v>1</v>
      </c>
      <c r="I45" s="702">
        <v>0</v>
      </c>
      <c r="J45" s="702">
        <v>0</v>
      </c>
      <c r="K45" s="702">
        <v>1</v>
      </c>
      <c r="L45" s="702">
        <v>1</v>
      </c>
      <c r="M45" s="702"/>
      <c r="N45" s="702">
        <v>1</v>
      </c>
      <c r="O45" s="702">
        <v>0</v>
      </c>
      <c r="P45" s="702">
        <v>-1</v>
      </c>
      <c r="Q45" s="702">
        <v>1</v>
      </c>
      <c r="R45" s="702">
        <v>0</v>
      </c>
      <c r="S45" s="702">
        <v>0</v>
      </c>
      <c r="T45" s="702">
        <v>0</v>
      </c>
      <c r="U45" s="702">
        <v>1</v>
      </c>
      <c r="V45" s="702">
        <v>0</v>
      </c>
      <c r="W45" s="702">
        <v>-1</v>
      </c>
      <c r="X45" s="702">
        <v>1</v>
      </c>
      <c r="Y45" s="702">
        <v>-1</v>
      </c>
      <c r="Z45" s="704">
        <v>-1</v>
      </c>
      <c r="AA45" s="705">
        <v>1</v>
      </c>
      <c r="AB45" s="702">
        <v>1</v>
      </c>
      <c r="AC45" s="702">
        <v>1</v>
      </c>
      <c r="AD45" s="703">
        <v>-1</v>
      </c>
      <c r="AE45" s="702">
        <v>1</v>
      </c>
      <c r="AF45" s="703">
        <v>-1</v>
      </c>
      <c r="AG45" s="702">
        <v>1</v>
      </c>
      <c r="AH45" s="702">
        <v>-1</v>
      </c>
      <c r="AI45" s="702">
        <v>-0.5</v>
      </c>
      <c r="AJ45" s="702">
        <v>1</v>
      </c>
      <c r="AK45" s="702">
        <v>-1</v>
      </c>
      <c r="AL45" s="703">
        <v>-1</v>
      </c>
      <c r="AM45" s="702">
        <v>-1</v>
      </c>
      <c r="AN45" s="702">
        <v>1</v>
      </c>
      <c r="AO45" s="702">
        <v>1</v>
      </c>
      <c r="AP45" s="702">
        <v>1</v>
      </c>
      <c r="AQ45" s="702">
        <v>-1</v>
      </c>
      <c r="AR45" s="703">
        <v>-1</v>
      </c>
      <c r="AS45" s="702">
        <v>1</v>
      </c>
      <c r="AT45" s="702">
        <v>1</v>
      </c>
      <c r="AU45" s="702">
        <v>-0.5</v>
      </c>
      <c r="AV45" s="702">
        <v>1</v>
      </c>
      <c r="AW45" s="702">
        <v>-1</v>
      </c>
      <c r="AX45" s="702">
        <v>-1</v>
      </c>
      <c r="AY45" s="702">
        <v>-1</v>
      </c>
      <c r="AZ45" s="702">
        <v>-0.5</v>
      </c>
      <c r="BA45" s="702">
        <v>-0.5</v>
      </c>
      <c r="BB45" s="702">
        <v>-1</v>
      </c>
      <c r="BC45" s="702">
        <v>1</v>
      </c>
      <c r="BD45" s="702">
        <v>-1</v>
      </c>
      <c r="BE45" s="702">
        <v>1</v>
      </c>
      <c r="BF45" s="702">
        <v>1</v>
      </c>
      <c r="BG45" s="702">
        <v>1</v>
      </c>
      <c r="BH45" s="702">
        <v>1</v>
      </c>
      <c r="BI45" s="226"/>
      <c r="BJ45" s="756">
        <f t="shared" si="10"/>
        <v>9</v>
      </c>
      <c r="BK45" s="757">
        <f t="shared" si="11"/>
        <v>5</v>
      </c>
      <c r="BL45" s="758">
        <f t="shared" si="12"/>
        <v>0</v>
      </c>
      <c r="BM45" s="757">
        <f t="shared" si="13"/>
        <v>17</v>
      </c>
      <c r="BN45" s="757">
        <f t="shared" si="14"/>
        <v>13</v>
      </c>
      <c r="BO45" s="759">
        <f t="shared" si="15"/>
        <v>4</v>
      </c>
      <c r="BP45" s="760">
        <f t="shared" si="16"/>
        <v>26</v>
      </c>
      <c r="BQ45" s="760">
        <f t="shared" si="17"/>
        <v>18</v>
      </c>
      <c r="BR45" s="759">
        <f t="shared" si="18"/>
        <v>4</v>
      </c>
      <c r="BS45" s="636">
        <f t="shared" si="19"/>
        <v>0.32142857142857145</v>
      </c>
    </row>
    <row r="46" spans="1:71">
      <c r="B46" s="180"/>
      <c r="C46" s="879"/>
      <c r="D46" s="5" t="s">
        <v>7</v>
      </c>
      <c r="E46" s="702">
        <v>1</v>
      </c>
      <c r="F46" s="702">
        <v>-1</v>
      </c>
      <c r="G46" s="706">
        <v>-1</v>
      </c>
      <c r="H46" s="702">
        <v>1</v>
      </c>
      <c r="I46" s="702">
        <v>1</v>
      </c>
      <c r="J46" s="702">
        <v>-1</v>
      </c>
      <c r="K46" s="702">
        <v>1</v>
      </c>
      <c r="L46" s="702">
        <v>1</v>
      </c>
      <c r="M46" s="702">
        <v>1</v>
      </c>
      <c r="N46" s="702">
        <v>1</v>
      </c>
      <c r="O46" s="702">
        <v>1</v>
      </c>
      <c r="P46" s="702">
        <v>1</v>
      </c>
      <c r="Q46" s="702">
        <v>1</v>
      </c>
      <c r="R46" s="702">
        <v>-1</v>
      </c>
      <c r="S46" s="702">
        <v>1</v>
      </c>
      <c r="T46" s="702">
        <v>-1</v>
      </c>
      <c r="U46" s="702">
        <v>1</v>
      </c>
      <c r="V46" s="702">
        <v>1</v>
      </c>
      <c r="W46" s="702">
        <v>-1</v>
      </c>
      <c r="X46" s="702">
        <v>1</v>
      </c>
      <c r="Y46" s="702">
        <v>-1</v>
      </c>
      <c r="Z46" s="704">
        <v>-1</v>
      </c>
      <c r="AA46" s="705">
        <v>-1</v>
      </c>
      <c r="AB46" s="702">
        <v>1</v>
      </c>
      <c r="AC46" s="702">
        <v>1</v>
      </c>
      <c r="AD46" s="703">
        <v>-1</v>
      </c>
      <c r="AE46" s="702">
        <v>-1</v>
      </c>
      <c r="AF46" s="703">
        <v>-1</v>
      </c>
      <c r="AG46" s="702">
        <v>1</v>
      </c>
      <c r="AH46" s="702">
        <v>-1</v>
      </c>
      <c r="AI46" s="702">
        <v>1</v>
      </c>
      <c r="AJ46" s="702">
        <v>1</v>
      </c>
      <c r="AK46" s="702">
        <v>-1</v>
      </c>
      <c r="AL46" s="703">
        <v>-1</v>
      </c>
      <c r="AM46" s="702">
        <v>-1</v>
      </c>
      <c r="AN46" s="702">
        <v>-1</v>
      </c>
      <c r="AO46" s="702">
        <v>1</v>
      </c>
      <c r="AP46" s="702">
        <v>1</v>
      </c>
      <c r="AQ46" s="702">
        <v>-1</v>
      </c>
      <c r="AR46" s="703">
        <v>-1</v>
      </c>
      <c r="AS46" s="702">
        <v>1</v>
      </c>
      <c r="AT46" s="702">
        <v>1</v>
      </c>
      <c r="AU46" s="702">
        <v>1</v>
      </c>
      <c r="AV46" s="702">
        <v>1</v>
      </c>
      <c r="AW46" s="702">
        <v>-1</v>
      </c>
      <c r="AX46" s="702">
        <v>-1</v>
      </c>
      <c r="AY46" s="702">
        <v>-1</v>
      </c>
      <c r="AZ46" s="702">
        <v>-0.5</v>
      </c>
      <c r="BA46" s="702">
        <v>1</v>
      </c>
      <c r="BB46" s="702">
        <v>1</v>
      </c>
      <c r="BC46" s="702">
        <v>1</v>
      </c>
      <c r="BD46" s="702">
        <v>-1</v>
      </c>
      <c r="BE46" s="702">
        <v>-1</v>
      </c>
      <c r="BF46" s="702">
        <v>1</v>
      </c>
      <c r="BG46" s="702">
        <v>1</v>
      </c>
      <c r="BH46" s="702">
        <v>1</v>
      </c>
      <c r="BI46" s="226"/>
      <c r="BJ46" s="756">
        <f t="shared" si="10"/>
        <v>14</v>
      </c>
      <c r="BK46" s="757">
        <f t="shared" si="11"/>
        <v>8</v>
      </c>
      <c r="BL46" s="758">
        <f t="shared" si="12"/>
        <v>0</v>
      </c>
      <c r="BM46" s="757">
        <f t="shared" si="13"/>
        <v>17</v>
      </c>
      <c r="BN46" s="757">
        <f t="shared" si="14"/>
        <v>16</v>
      </c>
      <c r="BO46" s="759">
        <f t="shared" si="15"/>
        <v>1</v>
      </c>
      <c r="BP46" s="760">
        <f t="shared" si="16"/>
        <v>31</v>
      </c>
      <c r="BQ46" s="760">
        <f t="shared" si="17"/>
        <v>24</v>
      </c>
      <c r="BR46" s="759">
        <f t="shared" si="18"/>
        <v>1</v>
      </c>
      <c r="BS46" s="636">
        <f t="shared" si="19"/>
        <v>0.42857142857142855</v>
      </c>
    </row>
    <row r="47" spans="1:71">
      <c r="B47" s="180"/>
      <c r="C47" s="879"/>
      <c r="D47" s="5" t="s">
        <v>8</v>
      </c>
      <c r="E47" s="702">
        <v>-0.5</v>
      </c>
      <c r="F47" s="702">
        <v>1</v>
      </c>
      <c r="G47" s="703">
        <v>1</v>
      </c>
      <c r="H47" s="702">
        <v>1</v>
      </c>
      <c r="I47" s="702">
        <v>1</v>
      </c>
      <c r="J47" s="702">
        <v>1</v>
      </c>
      <c r="K47" s="702">
        <v>-0.5</v>
      </c>
      <c r="L47" s="702">
        <v>1</v>
      </c>
      <c r="M47" s="702">
        <v>1</v>
      </c>
      <c r="N47" s="702">
        <v>-0.5</v>
      </c>
      <c r="O47" s="702">
        <v>1</v>
      </c>
      <c r="P47" s="702">
        <v>1</v>
      </c>
      <c r="Q47" s="702">
        <v>1</v>
      </c>
      <c r="R47" s="702">
        <v>1</v>
      </c>
      <c r="S47" s="702">
        <v>1</v>
      </c>
      <c r="T47" s="702">
        <v>-0.5</v>
      </c>
      <c r="U47" s="702">
        <v>1</v>
      </c>
      <c r="V47" s="702">
        <v>-0.5</v>
      </c>
      <c r="W47" s="702">
        <v>1</v>
      </c>
      <c r="X47" s="702">
        <v>1</v>
      </c>
      <c r="Y47" s="702">
        <v>-0.5</v>
      </c>
      <c r="Z47" s="704">
        <v>1</v>
      </c>
      <c r="AA47" s="705">
        <v>1</v>
      </c>
      <c r="AB47" s="702">
        <v>1</v>
      </c>
      <c r="AC47" s="702">
        <v>-0.5</v>
      </c>
      <c r="AD47" s="703">
        <v>-1</v>
      </c>
      <c r="AE47" s="702">
        <v>-0.5</v>
      </c>
      <c r="AF47" s="703">
        <v>-0.5</v>
      </c>
      <c r="AG47" s="702">
        <v>1</v>
      </c>
      <c r="AH47" s="702">
        <v>-0.5</v>
      </c>
      <c r="AI47" s="702">
        <v>1</v>
      </c>
      <c r="AJ47" s="702">
        <v>-0.5</v>
      </c>
      <c r="AK47" s="702">
        <v>-1</v>
      </c>
      <c r="AL47" s="702">
        <v>-0.5</v>
      </c>
      <c r="AM47" s="702">
        <v>-0.5</v>
      </c>
      <c r="AN47" s="702">
        <v>-0.5</v>
      </c>
      <c r="AO47" s="702">
        <v>-0.5</v>
      </c>
      <c r="AP47" s="702">
        <v>1</v>
      </c>
      <c r="AQ47" s="702">
        <v>1</v>
      </c>
      <c r="AR47" s="703">
        <v>-1</v>
      </c>
      <c r="AS47" s="702">
        <v>-0.5</v>
      </c>
      <c r="AT47" s="702">
        <v>1</v>
      </c>
      <c r="AU47" s="702">
        <v>-0.5</v>
      </c>
      <c r="AV47" s="702">
        <v>1</v>
      </c>
      <c r="AW47" s="702">
        <v>-0.5</v>
      </c>
      <c r="AX47" s="702">
        <v>-1</v>
      </c>
      <c r="AY47" s="702">
        <v>-1</v>
      </c>
      <c r="AZ47" s="702">
        <v>-0.5</v>
      </c>
      <c r="BA47" s="702">
        <v>-0.5</v>
      </c>
      <c r="BB47" s="702">
        <v>1</v>
      </c>
      <c r="BC47" s="702">
        <v>-0.5</v>
      </c>
      <c r="BD47" s="702">
        <v>1</v>
      </c>
      <c r="BE47" s="702">
        <v>-0.5</v>
      </c>
      <c r="BF47" s="702">
        <v>1</v>
      </c>
      <c r="BG47" s="702">
        <v>-0.5</v>
      </c>
      <c r="BH47" s="702">
        <v>-0.5</v>
      </c>
      <c r="BI47" s="226"/>
      <c r="BJ47" s="756">
        <f t="shared" si="10"/>
        <v>16</v>
      </c>
      <c r="BK47" s="757">
        <f t="shared" si="11"/>
        <v>0</v>
      </c>
      <c r="BL47" s="758">
        <f t="shared" si="12"/>
        <v>6</v>
      </c>
      <c r="BM47" s="757">
        <f t="shared" si="13"/>
        <v>11</v>
      </c>
      <c r="BN47" s="757">
        <f t="shared" si="14"/>
        <v>5</v>
      </c>
      <c r="BO47" s="759">
        <f t="shared" si="15"/>
        <v>18</v>
      </c>
      <c r="BP47" s="760">
        <f t="shared" si="16"/>
        <v>27</v>
      </c>
      <c r="BQ47" s="760">
        <f t="shared" si="17"/>
        <v>5</v>
      </c>
      <c r="BR47" s="759">
        <f t="shared" si="18"/>
        <v>24</v>
      </c>
      <c r="BS47" s="636">
        <f t="shared" si="19"/>
        <v>8.9285714285714288E-2</v>
      </c>
    </row>
    <row r="48" spans="1:71">
      <c r="B48" s="180"/>
      <c r="C48" s="879"/>
      <c r="D48" s="5" t="s">
        <v>9</v>
      </c>
      <c r="E48" s="702">
        <v>1</v>
      </c>
      <c r="F48" s="702">
        <v>1</v>
      </c>
      <c r="G48" s="703">
        <v>1</v>
      </c>
      <c r="H48" s="702">
        <v>-0.5</v>
      </c>
      <c r="I48" s="702">
        <v>1</v>
      </c>
      <c r="J48" s="702">
        <v>-1</v>
      </c>
      <c r="K48" s="702">
        <v>1</v>
      </c>
      <c r="L48" s="702">
        <v>1</v>
      </c>
      <c r="M48" s="702">
        <v>1</v>
      </c>
      <c r="N48" s="702">
        <v>1</v>
      </c>
      <c r="O48" s="702">
        <v>1</v>
      </c>
      <c r="P48" s="702">
        <v>1</v>
      </c>
      <c r="Q48" s="702">
        <v>1</v>
      </c>
      <c r="R48" s="702">
        <v>1</v>
      </c>
      <c r="S48" s="702">
        <v>1</v>
      </c>
      <c r="T48" s="702">
        <v>1</v>
      </c>
      <c r="U48" s="702">
        <v>1</v>
      </c>
      <c r="V48" s="702">
        <v>1</v>
      </c>
      <c r="W48" s="702">
        <v>-1</v>
      </c>
      <c r="X48" s="702">
        <v>1</v>
      </c>
      <c r="Y48" s="702">
        <v>-1</v>
      </c>
      <c r="Z48" s="704">
        <v>1</v>
      </c>
      <c r="AA48" s="705">
        <v>1</v>
      </c>
      <c r="AB48" s="702">
        <v>-0.5</v>
      </c>
      <c r="AC48" s="702">
        <v>1</v>
      </c>
      <c r="AD48" s="703">
        <v>-1</v>
      </c>
      <c r="AE48" s="702">
        <v>1</v>
      </c>
      <c r="AF48" s="703">
        <v>-1</v>
      </c>
      <c r="AG48" s="702">
        <v>1</v>
      </c>
      <c r="AH48" s="702">
        <v>-1</v>
      </c>
      <c r="AI48" s="702">
        <v>1</v>
      </c>
      <c r="AJ48" s="702">
        <v>1</v>
      </c>
      <c r="AK48" s="702">
        <v>-1</v>
      </c>
      <c r="AL48" s="703">
        <v>-1</v>
      </c>
      <c r="AM48" s="702">
        <v>-0.5</v>
      </c>
      <c r="AN48" s="702">
        <v>1</v>
      </c>
      <c r="AO48" s="702">
        <v>1</v>
      </c>
      <c r="AP48" s="702">
        <v>1</v>
      </c>
      <c r="AQ48" s="702">
        <v>1</v>
      </c>
      <c r="AR48" s="703">
        <v>-1</v>
      </c>
      <c r="AS48" s="702">
        <v>1</v>
      </c>
      <c r="AT48" s="702">
        <v>-0.5</v>
      </c>
      <c r="AU48" s="702">
        <v>-1</v>
      </c>
      <c r="AV48" s="702">
        <v>1</v>
      </c>
      <c r="AW48" s="702">
        <v>-1</v>
      </c>
      <c r="AX48" s="702">
        <v>-1</v>
      </c>
      <c r="AY48" s="702">
        <v>-1</v>
      </c>
      <c r="AZ48" s="702">
        <v>-0.5</v>
      </c>
      <c r="BA48" s="702">
        <v>-1</v>
      </c>
      <c r="BB48" s="702">
        <v>-1</v>
      </c>
      <c r="BC48" s="702">
        <v>1</v>
      </c>
      <c r="BD48" s="702">
        <v>-1</v>
      </c>
      <c r="BE48" s="702">
        <v>-1</v>
      </c>
      <c r="BF48" s="702">
        <v>1</v>
      </c>
      <c r="BG48" s="702">
        <v>1</v>
      </c>
      <c r="BH48" s="702">
        <v>-1</v>
      </c>
      <c r="BI48" s="226"/>
      <c r="BJ48" s="756">
        <f t="shared" si="10"/>
        <v>18</v>
      </c>
      <c r="BK48" s="757">
        <f t="shared" si="11"/>
        <v>3</v>
      </c>
      <c r="BL48" s="758">
        <f t="shared" si="12"/>
        <v>1</v>
      </c>
      <c r="BM48" s="757">
        <f t="shared" si="13"/>
        <v>15</v>
      </c>
      <c r="BN48" s="757">
        <f t="shared" si="14"/>
        <v>15</v>
      </c>
      <c r="BO48" s="759">
        <f t="shared" si="15"/>
        <v>4</v>
      </c>
      <c r="BP48" s="760">
        <f t="shared" si="16"/>
        <v>33</v>
      </c>
      <c r="BQ48" s="760">
        <f t="shared" si="17"/>
        <v>18</v>
      </c>
      <c r="BR48" s="759">
        <f t="shared" si="18"/>
        <v>5</v>
      </c>
      <c r="BS48" s="636">
        <f t="shared" si="19"/>
        <v>0.32142857142857145</v>
      </c>
    </row>
    <row r="49" spans="1:71">
      <c r="B49" s="180"/>
      <c r="C49" s="879"/>
      <c r="D49" s="5" t="s">
        <v>10</v>
      </c>
      <c r="E49" s="702">
        <v>1</v>
      </c>
      <c r="F49" s="702">
        <v>1</v>
      </c>
      <c r="G49" s="703">
        <v>0</v>
      </c>
      <c r="H49" s="702">
        <v>1</v>
      </c>
      <c r="I49" s="702">
        <v>1</v>
      </c>
      <c r="J49" s="702">
        <v>1</v>
      </c>
      <c r="K49" s="702">
        <v>1</v>
      </c>
      <c r="L49" s="702">
        <v>1</v>
      </c>
      <c r="M49" s="702">
        <v>1</v>
      </c>
      <c r="N49" s="702">
        <v>1</v>
      </c>
      <c r="O49" s="702">
        <v>1</v>
      </c>
      <c r="P49" s="702">
        <v>1</v>
      </c>
      <c r="Q49" s="702">
        <v>-1</v>
      </c>
      <c r="R49" s="702">
        <v>0</v>
      </c>
      <c r="S49" s="702">
        <v>1</v>
      </c>
      <c r="T49" s="702">
        <v>1</v>
      </c>
      <c r="U49" s="702">
        <v>1</v>
      </c>
      <c r="V49" s="702">
        <v>0</v>
      </c>
      <c r="W49" s="702">
        <v>1</v>
      </c>
      <c r="X49" s="702">
        <v>1</v>
      </c>
      <c r="Y49" s="702">
        <v>-1</v>
      </c>
      <c r="Z49" s="704">
        <v>1</v>
      </c>
      <c r="AA49" s="705">
        <v>1</v>
      </c>
      <c r="AB49" s="702">
        <v>-0.5</v>
      </c>
      <c r="AC49" s="702">
        <v>1</v>
      </c>
      <c r="AD49" s="703">
        <v>-1</v>
      </c>
      <c r="AE49" s="702">
        <v>1</v>
      </c>
      <c r="AF49" s="703">
        <v>-1</v>
      </c>
      <c r="AG49" s="702">
        <v>1</v>
      </c>
      <c r="AH49" s="702">
        <v>-1</v>
      </c>
      <c r="AI49" s="702">
        <v>1</v>
      </c>
      <c r="AJ49" s="703">
        <v>-1</v>
      </c>
      <c r="AK49" s="702">
        <v>-1</v>
      </c>
      <c r="AL49" s="703">
        <v>-1</v>
      </c>
      <c r="AM49" s="702">
        <v>0</v>
      </c>
      <c r="AN49" s="702">
        <v>0</v>
      </c>
      <c r="AO49" s="702">
        <v>1</v>
      </c>
      <c r="AP49" s="702">
        <v>1</v>
      </c>
      <c r="AQ49" s="702">
        <v>0</v>
      </c>
      <c r="AR49" s="703">
        <v>-1</v>
      </c>
      <c r="AS49" s="702">
        <v>1</v>
      </c>
      <c r="AT49" s="702">
        <v>1</v>
      </c>
      <c r="AU49" s="702">
        <v>1</v>
      </c>
      <c r="AV49" s="702">
        <v>1</v>
      </c>
      <c r="AW49" s="702">
        <v>0</v>
      </c>
      <c r="AX49" s="702">
        <v>-1</v>
      </c>
      <c r="AY49" s="702">
        <v>-1</v>
      </c>
      <c r="AZ49" s="702">
        <v>-1</v>
      </c>
      <c r="BA49" s="702">
        <v>1</v>
      </c>
      <c r="BB49" s="702">
        <v>1</v>
      </c>
      <c r="BC49" s="702">
        <v>-1</v>
      </c>
      <c r="BD49" s="702">
        <v>-1</v>
      </c>
      <c r="BE49" s="702">
        <v>-1</v>
      </c>
      <c r="BF49" s="702">
        <v>1</v>
      </c>
      <c r="BG49" s="702">
        <v>1</v>
      </c>
      <c r="BH49" s="702">
        <v>-1</v>
      </c>
      <c r="BI49" s="226"/>
      <c r="BJ49" s="756">
        <f t="shared" si="10"/>
        <v>17</v>
      </c>
      <c r="BK49" s="757">
        <f t="shared" si="11"/>
        <v>2</v>
      </c>
      <c r="BL49" s="758">
        <f t="shared" si="12"/>
        <v>0</v>
      </c>
      <c r="BM49" s="757">
        <f t="shared" si="13"/>
        <v>15</v>
      </c>
      <c r="BN49" s="757">
        <f t="shared" si="14"/>
        <v>14</v>
      </c>
      <c r="BO49" s="759">
        <f t="shared" si="15"/>
        <v>1</v>
      </c>
      <c r="BP49" s="760">
        <f t="shared" si="16"/>
        <v>32</v>
      </c>
      <c r="BQ49" s="760">
        <f t="shared" si="17"/>
        <v>16</v>
      </c>
      <c r="BR49" s="759">
        <f t="shared" si="18"/>
        <v>1</v>
      </c>
      <c r="BS49" s="636">
        <f t="shared" si="19"/>
        <v>0.2857142857142857</v>
      </c>
    </row>
    <row r="50" spans="1:71">
      <c r="B50" s="40"/>
      <c r="C50" s="879"/>
      <c r="D50" s="16"/>
      <c r="E50" s="707"/>
      <c r="F50" s="707"/>
      <c r="G50" s="708"/>
      <c r="H50" s="709"/>
      <c r="I50" s="709"/>
      <c r="J50" s="709"/>
      <c r="K50" s="709"/>
      <c r="L50" s="709"/>
      <c r="M50" s="709"/>
      <c r="N50" s="709"/>
      <c r="O50" s="709"/>
      <c r="P50" s="709"/>
      <c r="Q50" s="709"/>
      <c r="R50" s="709"/>
      <c r="S50" s="709"/>
      <c r="T50" s="709"/>
      <c r="U50" s="709"/>
      <c r="V50" s="709"/>
      <c r="W50" s="709"/>
      <c r="X50" s="709"/>
      <c r="Y50" s="709"/>
      <c r="Z50" s="710"/>
      <c r="AA50" s="711"/>
      <c r="AB50" s="707"/>
      <c r="AC50" s="709"/>
      <c r="AD50" s="712"/>
      <c r="AE50" s="709"/>
      <c r="AF50" s="708"/>
      <c r="AG50" s="709"/>
      <c r="AH50" s="709"/>
      <c r="AI50" s="709"/>
      <c r="AJ50" s="709"/>
      <c r="AK50" s="713"/>
      <c r="AL50" s="709"/>
      <c r="AM50" s="709"/>
      <c r="AN50" s="709"/>
      <c r="AO50" s="709"/>
      <c r="AP50" s="709"/>
      <c r="AQ50" s="709"/>
      <c r="AR50" s="709"/>
      <c r="AS50" s="709"/>
      <c r="AT50" s="709"/>
      <c r="AU50" s="709"/>
      <c r="AV50" s="709"/>
      <c r="AW50" s="709"/>
      <c r="AX50" s="709"/>
      <c r="AY50" s="709"/>
      <c r="AZ50" s="709"/>
      <c r="BA50" s="709"/>
      <c r="BB50" s="709"/>
      <c r="BC50" s="709"/>
      <c r="BD50" s="709"/>
      <c r="BE50" s="709"/>
      <c r="BF50" s="709"/>
      <c r="BG50" s="709"/>
      <c r="BH50" s="709"/>
      <c r="BI50" s="226"/>
      <c r="BJ50" s="756">
        <f t="shared" si="10"/>
        <v>0</v>
      </c>
      <c r="BK50" s="757">
        <f t="shared" si="11"/>
        <v>0</v>
      </c>
      <c r="BL50" s="758">
        <f t="shared" si="12"/>
        <v>0</v>
      </c>
      <c r="BM50" s="757">
        <f t="shared" si="13"/>
        <v>0</v>
      </c>
      <c r="BN50" s="757">
        <f t="shared" si="14"/>
        <v>0</v>
      </c>
      <c r="BO50" s="759">
        <f t="shared" si="15"/>
        <v>0</v>
      </c>
      <c r="BP50" s="760">
        <f t="shared" si="16"/>
        <v>0</v>
      </c>
      <c r="BQ50" s="760">
        <f t="shared" si="17"/>
        <v>0</v>
      </c>
      <c r="BR50" s="759">
        <f t="shared" si="18"/>
        <v>0</v>
      </c>
      <c r="BS50" s="636">
        <f t="shared" si="19"/>
        <v>0</v>
      </c>
    </row>
    <row r="51" spans="1:71" ht="14.5" customHeight="1">
      <c r="B51" s="180"/>
      <c r="C51" s="879" t="s">
        <v>21</v>
      </c>
      <c r="D51" s="7" t="s">
        <v>11</v>
      </c>
      <c r="E51" s="714">
        <v>1</v>
      </c>
      <c r="F51" s="714">
        <v>1</v>
      </c>
      <c r="G51" s="706">
        <v>-1</v>
      </c>
      <c r="H51" s="714">
        <v>1</v>
      </c>
      <c r="I51" s="714">
        <v>1</v>
      </c>
      <c r="J51" s="702">
        <v>0</v>
      </c>
      <c r="K51" s="702">
        <v>0</v>
      </c>
      <c r="L51" s="702">
        <v>0</v>
      </c>
      <c r="M51" s="702"/>
      <c r="N51" s="702">
        <v>0</v>
      </c>
      <c r="O51" s="702">
        <v>0</v>
      </c>
      <c r="P51" s="702">
        <v>0</v>
      </c>
      <c r="Q51" s="702">
        <v>0</v>
      </c>
      <c r="R51" s="714">
        <v>1</v>
      </c>
      <c r="S51" s="702">
        <v>0</v>
      </c>
      <c r="T51" s="702">
        <v>0</v>
      </c>
      <c r="U51" s="702">
        <v>-1</v>
      </c>
      <c r="V51" s="714">
        <v>0</v>
      </c>
      <c r="W51" s="702">
        <v>0</v>
      </c>
      <c r="X51" s="714">
        <v>1</v>
      </c>
      <c r="Y51" s="702">
        <v>-1</v>
      </c>
      <c r="Z51" s="704">
        <v>0</v>
      </c>
      <c r="AA51" s="715">
        <v>1</v>
      </c>
      <c r="AB51" s="714">
        <v>1</v>
      </c>
      <c r="AC51" s="714">
        <v>1</v>
      </c>
      <c r="AD51" s="716">
        <v>-1</v>
      </c>
      <c r="AE51" s="714">
        <v>1</v>
      </c>
      <c r="AF51" s="703">
        <v>-1</v>
      </c>
      <c r="AG51" s="714">
        <v>1</v>
      </c>
      <c r="AH51" s="702">
        <v>-1</v>
      </c>
      <c r="AI51" s="714">
        <v>1</v>
      </c>
      <c r="AJ51" s="702">
        <v>-1</v>
      </c>
      <c r="AK51" s="717">
        <v>-1</v>
      </c>
      <c r="AL51" s="703">
        <v>-1</v>
      </c>
      <c r="AM51" s="714">
        <v>-0.5</v>
      </c>
      <c r="AN51" s="714">
        <v>-1</v>
      </c>
      <c r="AO51" s="714">
        <v>1</v>
      </c>
      <c r="AP51" s="714">
        <v>-1</v>
      </c>
      <c r="AQ51" s="714">
        <v>-1</v>
      </c>
      <c r="AR51" s="703">
        <v>-1</v>
      </c>
      <c r="AS51" s="714">
        <v>1</v>
      </c>
      <c r="AT51" s="714">
        <v>-1</v>
      </c>
      <c r="AU51" s="702">
        <v>-1</v>
      </c>
      <c r="AV51" s="714">
        <v>1</v>
      </c>
      <c r="AW51" s="714">
        <v>-1</v>
      </c>
      <c r="AX51" s="714">
        <v>-1</v>
      </c>
      <c r="AY51" s="702">
        <v>-1</v>
      </c>
      <c r="AZ51" s="714">
        <v>-0.5</v>
      </c>
      <c r="BA51" s="718">
        <v>-0.5</v>
      </c>
      <c r="BB51" s="702">
        <v>-1</v>
      </c>
      <c r="BC51" s="714">
        <v>1</v>
      </c>
      <c r="BD51" s="702">
        <v>-1</v>
      </c>
      <c r="BE51" s="714">
        <v>1</v>
      </c>
      <c r="BF51" s="714">
        <v>-1</v>
      </c>
      <c r="BG51" s="714">
        <v>1</v>
      </c>
      <c r="BH51" s="714">
        <v>1</v>
      </c>
      <c r="BI51" s="226"/>
      <c r="BJ51" s="756">
        <f t="shared" si="10"/>
        <v>6</v>
      </c>
      <c r="BK51" s="757">
        <f t="shared" si="11"/>
        <v>3</v>
      </c>
      <c r="BL51" s="758">
        <f t="shared" si="12"/>
        <v>0</v>
      </c>
      <c r="BM51" s="757">
        <f t="shared" si="13"/>
        <v>13</v>
      </c>
      <c r="BN51" s="757">
        <f t="shared" si="14"/>
        <v>18</v>
      </c>
      <c r="BO51" s="759">
        <f t="shared" si="15"/>
        <v>3</v>
      </c>
      <c r="BP51" s="760">
        <f t="shared" si="16"/>
        <v>19</v>
      </c>
      <c r="BQ51" s="760">
        <f t="shared" si="17"/>
        <v>21</v>
      </c>
      <c r="BR51" s="759">
        <f t="shared" si="18"/>
        <v>3</v>
      </c>
      <c r="BS51" s="636">
        <f t="shared" si="19"/>
        <v>0.375</v>
      </c>
    </row>
    <row r="52" spans="1:71">
      <c r="B52" s="180"/>
      <c r="C52" s="879"/>
      <c r="D52" s="5" t="s">
        <v>12</v>
      </c>
      <c r="E52" s="703">
        <v>0</v>
      </c>
      <c r="F52" s="702">
        <v>0</v>
      </c>
      <c r="G52" s="703">
        <v>0</v>
      </c>
      <c r="H52" s="702">
        <v>0</v>
      </c>
      <c r="I52" s="702">
        <v>0</v>
      </c>
      <c r="J52" s="702">
        <v>0</v>
      </c>
      <c r="K52" s="702">
        <v>0</v>
      </c>
      <c r="L52" s="702">
        <v>0</v>
      </c>
      <c r="M52" s="702"/>
      <c r="N52" s="702">
        <v>0</v>
      </c>
      <c r="O52" s="702">
        <v>0</v>
      </c>
      <c r="P52" s="702">
        <v>0</v>
      </c>
      <c r="Q52" s="702">
        <v>0</v>
      </c>
      <c r="R52" s="702">
        <v>0</v>
      </c>
      <c r="S52" s="702">
        <v>0</v>
      </c>
      <c r="T52" s="702">
        <v>0</v>
      </c>
      <c r="U52" s="702"/>
      <c r="V52" s="702">
        <v>0</v>
      </c>
      <c r="W52" s="702">
        <v>0</v>
      </c>
      <c r="X52" s="702">
        <v>0</v>
      </c>
      <c r="Y52" s="702">
        <v>-1</v>
      </c>
      <c r="Z52" s="704">
        <v>0</v>
      </c>
      <c r="AA52" s="705">
        <v>0</v>
      </c>
      <c r="AB52" s="702">
        <v>1</v>
      </c>
      <c r="AC52" s="702">
        <v>0</v>
      </c>
      <c r="AD52" s="703">
        <v>-1</v>
      </c>
      <c r="AE52" s="702">
        <v>1</v>
      </c>
      <c r="AF52" s="703">
        <v>-1</v>
      </c>
      <c r="AG52" s="702">
        <v>0</v>
      </c>
      <c r="AH52" s="702">
        <v>-1</v>
      </c>
      <c r="AI52" s="702">
        <v>1</v>
      </c>
      <c r="AJ52" s="703">
        <v>-1</v>
      </c>
      <c r="AK52" s="702">
        <v>-1</v>
      </c>
      <c r="AL52" s="703">
        <v>-1</v>
      </c>
      <c r="AM52" s="702">
        <v>0</v>
      </c>
      <c r="AN52" s="702">
        <v>0</v>
      </c>
      <c r="AO52" s="702">
        <v>-1</v>
      </c>
      <c r="AP52" s="702">
        <v>0</v>
      </c>
      <c r="AQ52" s="702">
        <v>0</v>
      </c>
      <c r="AR52" s="703">
        <v>-1</v>
      </c>
      <c r="AS52" s="702">
        <v>1</v>
      </c>
      <c r="AT52" s="702">
        <v>-1</v>
      </c>
      <c r="AU52" s="702">
        <v>-1</v>
      </c>
      <c r="AV52" s="702">
        <v>1</v>
      </c>
      <c r="AW52" s="714">
        <v>-1</v>
      </c>
      <c r="AX52" s="714">
        <v>-1</v>
      </c>
      <c r="AY52" s="702">
        <v>-1</v>
      </c>
      <c r="AZ52" s="702">
        <v>0</v>
      </c>
      <c r="BA52" s="702">
        <v>-1</v>
      </c>
      <c r="BB52" s="702">
        <v>-1</v>
      </c>
      <c r="BC52" s="702">
        <v>1</v>
      </c>
      <c r="BD52" s="702">
        <v>-1</v>
      </c>
      <c r="BE52" s="719">
        <v>-1</v>
      </c>
      <c r="BF52" s="719">
        <v>-1</v>
      </c>
      <c r="BG52" s="702">
        <v>0</v>
      </c>
      <c r="BH52" s="702">
        <v>-1</v>
      </c>
      <c r="BI52" s="226"/>
      <c r="BJ52" s="756">
        <f t="shared" si="10"/>
        <v>0</v>
      </c>
      <c r="BK52" s="757">
        <f t="shared" si="11"/>
        <v>1</v>
      </c>
      <c r="BL52" s="758">
        <f t="shared" si="12"/>
        <v>0</v>
      </c>
      <c r="BM52" s="757">
        <f t="shared" si="13"/>
        <v>6</v>
      </c>
      <c r="BN52" s="757">
        <f t="shared" si="14"/>
        <v>19</v>
      </c>
      <c r="BO52" s="759">
        <f t="shared" si="15"/>
        <v>0</v>
      </c>
      <c r="BP52" s="760">
        <f t="shared" si="16"/>
        <v>6</v>
      </c>
      <c r="BQ52" s="760">
        <f t="shared" si="17"/>
        <v>20</v>
      </c>
      <c r="BR52" s="759">
        <f t="shared" si="18"/>
        <v>0</v>
      </c>
      <c r="BS52" s="636">
        <f t="shared" si="19"/>
        <v>0.35714285714285715</v>
      </c>
    </row>
    <row r="53" spans="1:71">
      <c r="B53" s="180"/>
      <c r="C53" s="879"/>
      <c r="D53" s="5" t="s">
        <v>13</v>
      </c>
      <c r="E53" s="702">
        <v>1</v>
      </c>
      <c r="F53" s="702">
        <v>1</v>
      </c>
      <c r="G53" s="703">
        <v>-0.5</v>
      </c>
      <c r="H53" s="702">
        <v>-1</v>
      </c>
      <c r="I53" s="702">
        <v>1</v>
      </c>
      <c r="J53" s="702">
        <v>0</v>
      </c>
      <c r="K53" s="702">
        <v>-1</v>
      </c>
      <c r="L53" s="702">
        <v>1</v>
      </c>
      <c r="M53" s="702"/>
      <c r="N53" s="702">
        <v>-1</v>
      </c>
      <c r="O53" s="702">
        <v>-1</v>
      </c>
      <c r="P53" s="702">
        <v>0</v>
      </c>
      <c r="Q53" s="702">
        <v>1</v>
      </c>
      <c r="R53" s="702">
        <v>0</v>
      </c>
      <c r="S53" s="702">
        <v>-1</v>
      </c>
      <c r="T53" s="702">
        <v>-1</v>
      </c>
      <c r="U53" s="702">
        <v>-1</v>
      </c>
      <c r="V53" s="702">
        <v>-1</v>
      </c>
      <c r="W53" s="702">
        <v>-1</v>
      </c>
      <c r="X53" s="702">
        <v>0</v>
      </c>
      <c r="Y53" s="702">
        <v>-1</v>
      </c>
      <c r="Z53" s="704">
        <v>-0.5</v>
      </c>
      <c r="AA53" s="705">
        <v>1</v>
      </c>
      <c r="AB53" s="702">
        <v>1</v>
      </c>
      <c r="AC53" s="702">
        <v>1</v>
      </c>
      <c r="AD53" s="703">
        <v>-1</v>
      </c>
      <c r="AE53" s="702">
        <v>1</v>
      </c>
      <c r="AF53" s="703">
        <v>1</v>
      </c>
      <c r="AG53" s="702">
        <v>1</v>
      </c>
      <c r="AH53" s="702">
        <v>-1</v>
      </c>
      <c r="AI53" s="702">
        <v>1</v>
      </c>
      <c r="AJ53" s="702">
        <v>-1</v>
      </c>
      <c r="AK53" s="702">
        <v>-1</v>
      </c>
      <c r="AL53" s="703">
        <v>-1</v>
      </c>
      <c r="AM53" s="702">
        <v>-1</v>
      </c>
      <c r="AN53" s="702">
        <v>1</v>
      </c>
      <c r="AO53" s="702">
        <v>1</v>
      </c>
      <c r="AP53" s="702">
        <v>1</v>
      </c>
      <c r="AQ53" s="702">
        <v>1</v>
      </c>
      <c r="AR53" s="703">
        <v>-1</v>
      </c>
      <c r="AS53" s="702">
        <v>1</v>
      </c>
      <c r="AT53" s="702">
        <v>1</v>
      </c>
      <c r="AU53" s="702">
        <v>1</v>
      </c>
      <c r="AV53" s="702">
        <v>1</v>
      </c>
      <c r="AW53" s="714">
        <v>-1</v>
      </c>
      <c r="AX53" s="714">
        <v>-1</v>
      </c>
      <c r="AY53" s="702">
        <v>-1</v>
      </c>
      <c r="AZ53" s="702">
        <v>-0.5</v>
      </c>
      <c r="BA53" s="702">
        <v>1</v>
      </c>
      <c r="BB53" s="702">
        <v>-1</v>
      </c>
      <c r="BC53" s="702">
        <v>1</v>
      </c>
      <c r="BD53" s="702">
        <v>-1</v>
      </c>
      <c r="BE53" s="719">
        <v>-1</v>
      </c>
      <c r="BF53" s="719">
        <v>1</v>
      </c>
      <c r="BG53" s="719">
        <v>1</v>
      </c>
      <c r="BH53" s="702">
        <v>-1</v>
      </c>
      <c r="BI53" s="226"/>
      <c r="BJ53" s="761">
        <f t="shared" si="10"/>
        <v>5</v>
      </c>
      <c r="BK53" s="757">
        <f t="shared" si="11"/>
        <v>10</v>
      </c>
      <c r="BL53" s="758">
        <f t="shared" si="12"/>
        <v>2</v>
      </c>
      <c r="BM53" s="757">
        <f t="shared" si="13"/>
        <v>19</v>
      </c>
      <c r="BN53" s="757">
        <f t="shared" si="14"/>
        <v>14</v>
      </c>
      <c r="BO53" s="759">
        <f t="shared" si="15"/>
        <v>1</v>
      </c>
      <c r="BP53" s="760">
        <f t="shared" si="16"/>
        <v>24</v>
      </c>
      <c r="BQ53" s="760">
        <f t="shared" si="17"/>
        <v>24</v>
      </c>
      <c r="BR53" s="759">
        <f t="shared" si="18"/>
        <v>3</v>
      </c>
      <c r="BS53" s="741">
        <f t="shared" si="19"/>
        <v>0.42857142857142855</v>
      </c>
    </row>
    <row r="54" spans="1:71">
      <c r="B54" s="180"/>
      <c r="C54" s="879"/>
      <c r="D54" s="5" t="s">
        <v>14</v>
      </c>
      <c r="E54" s="702">
        <v>1</v>
      </c>
      <c r="F54" s="702">
        <v>1</v>
      </c>
      <c r="G54" s="706">
        <v>-1</v>
      </c>
      <c r="H54" s="702">
        <v>-1</v>
      </c>
      <c r="I54" s="702">
        <v>0</v>
      </c>
      <c r="J54" s="702">
        <v>0</v>
      </c>
      <c r="K54" s="702">
        <v>0</v>
      </c>
      <c r="L54" s="702">
        <v>0</v>
      </c>
      <c r="M54" s="702"/>
      <c r="N54" s="702">
        <v>0</v>
      </c>
      <c r="O54" s="702">
        <v>0</v>
      </c>
      <c r="P54" s="702">
        <v>0</v>
      </c>
      <c r="Q54" s="702">
        <v>0</v>
      </c>
      <c r="R54" s="702">
        <v>0</v>
      </c>
      <c r="S54" s="702">
        <v>0</v>
      </c>
      <c r="T54" s="702">
        <v>0</v>
      </c>
      <c r="U54" s="702">
        <v>-1</v>
      </c>
      <c r="V54" s="702">
        <v>0</v>
      </c>
      <c r="W54" s="702">
        <v>0</v>
      </c>
      <c r="X54" s="702">
        <v>1</v>
      </c>
      <c r="Y54" s="702">
        <v>-1</v>
      </c>
      <c r="Z54" s="704">
        <v>1</v>
      </c>
      <c r="AA54" s="705">
        <v>1</v>
      </c>
      <c r="AB54" s="702">
        <v>1</v>
      </c>
      <c r="AC54" s="702">
        <v>1</v>
      </c>
      <c r="AD54" s="703">
        <v>-1</v>
      </c>
      <c r="AE54" s="702">
        <v>1</v>
      </c>
      <c r="AF54" s="703">
        <v>-1</v>
      </c>
      <c r="AG54" s="702">
        <v>1</v>
      </c>
      <c r="AH54" s="702">
        <v>-1</v>
      </c>
      <c r="AI54" s="702">
        <v>1</v>
      </c>
      <c r="AJ54" s="702">
        <v>1</v>
      </c>
      <c r="AK54" s="702">
        <v>-1</v>
      </c>
      <c r="AL54" s="703">
        <v>-1</v>
      </c>
      <c r="AM54" s="702">
        <v>0</v>
      </c>
      <c r="AN54" s="702">
        <v>-1</v>
      </c>
      <c r="AO54" s="702">
        <v>1</v>
      </c>
      <c r="AP54" s="702">
        <v>1</v>
      </c>
      <c r="AQ54" s="702">
        <v>-1</v>
      </c>
      <c r="AR54" s="703">
        <v>-1</v>
      </c>
      <c r="AS54" s="702">
        <v>1</v>
      </c>
      <c r="AT54" s="702">
        <v>-1</v>
      </c>
      <c r="AU54" s="702">
        <v>1</v>
      </c>
      <c r="AV54" s="702">
        <v>1</v>
      </c>
      <c r="AW54" s="714">
        <v>-1</v>
      </c>
      <c r="AX54" s="714">
        <v>-1</v>
      </c>
      <c r="AY54" s="702">
        <v>-1</v>
      </c>
      <c r="AZ54" s="702">
        <v>-1</v>
      </c>
      <c r="BA54" s="702">
        <v>-1</v>
      </c>
      <c r="BB54" s="702">
        <v>-1</v>
      </c>
      <c r="BC54" s="702">
        <v>1</v>
      </c>
      <c r="BD54" s="702">
        <v>-1</v>
      </c>
      <c r="BE54" s="719">
        <v>-1</v>
      </c>
      <c r="BF54" s="719">
        <v>1</v>
      </c>
      <c r="BG54" s="719">
        <v>1</v>
      </c>
      <c r="BH54" s="719">
        <v>-1</v>
      </c>
      <c r="BI54" s="271"/>
      <c r="BJ54" s="756">
        <f t="shared" si="10"/>
        <v>4</v>
      </c>
      <c r="BK54" s="757">
        <f t="shared" si="11"/>
        <v>4</v>
      </c>
      <c r="BL54" s="758">
        <f t="shared" si="12"/>
        <v>0</v>
      </c>
      <c r="BM54" s="757">
        <f t="shared" si="13"/>
        <v>15</v>
      </c>
      <c r="BN54" s="757">
        <f t="shared" si="14"/>
        <v>18</v>
      </c>
      <c r="BO54" s="759">
        <f t="shared" si="15"/>
        <v>0</v>
      </c>
      <c r="BP54" s="760">
        <f t="shared" si="16"/>
        <v>19</v>
      </c>
      <c r="BQ54" s="760">
        <f t="shared" si="17"/>
        <v>22</v>
      </c>
      <c r="BR54" s="759">
        <f t="shared" si="18"/>
        <v>0</v>
      </c>
      <c r="BS54" s="636">
        <f t="shared" si="19"/>
        <v>0.39285714285714285</v>
      </c>
    </row>
    <row r="55" spans="1:71">
      <c r="B55" s="180"/>
      <c r="C55" s="879"/>
      <c r="D55" s="5" t="s">
        <v>15</v>
      </c>
      <c r="E55" s="702">
        <v>1</v>
      </c>
      <c r="F55" s="702">
        <v>0</v>
      </c>
      <c r="G55" s="703">
        <v>1</v>
      </c>
      <c r="H55" s="702">
        <v>1</v>
      </c>
      <c r="I55" s="702">
        <v>0</v>
      </c>
      <c r="J55" s="702">
        <v>0</v>
      </c>
      <c r="K55" s="702">
        <v>0</v>
      </c>
      <c r="L55" s="702">
        <v>0</v>
      </c>
      <c r="M55" s="702"/>
      <c r="N55" s="702">
        <v>0</v>
      </c>
      <c r="O55" s="702">
        <v>-1</v>
      </c>
      <c r="P55" s="702">
        <v>0</v>
      </c>
      <c r="Q55" s="702">
        <v>0</v>
      </c>
      <c r="R55" s="702">
        <v>-1</v>
      </c>
      <c r="S55" s="702">
        <v>1</v>
      </c>
      <c r="T55" s="702">
        <v>1</v>
      </c>
      <c r="U55" s="702"/>
      <c r="V55" s="702">
        <v>0</v>
      </c>
      <c r="W55" s="702">
        <v>0</v>
      </c>
      <c r="X55" s="702">
        <v>0</v>
      </c>
      <c r="Y55" s="702">
        <v>-1</v>
      </c>
      <c r="Z55" s="704">
        <v>-1</v>
      </c>
      <c r="AA55" s="705">
        <v>1</v>
      </c>
      <c r="AB55" s="702">
        <v>1</v>
      </c>
      <c r="AC55" s="702">
        <v>1</v>
      </c>
      <c r="AD55" s="703">
        <v>-1</v>
      </c>
      <c r="AE55" s="702">
        <v>-1</v>
      </c>
      <c r="AF55" s="703">
        <v>-1</v>
      </c>
      <c r="AG55" s="702">
        <v>0</v>
      </c>
      <c r="AH55" s="702">
        <v>-1</v>
      </c>
      <c r="AI55" s="702">
        <v>0</v>
      </c>
      <c r="AJ55" s="702">
        <v>0</v>
      </c>
      <c r="AK55" s="702">
        <v>-1</v>
      </c>
      <c r="AL55" s="702">
        <v>0</v>
      </c>
      <c r="AM55" s="702">
        <v>0</v>
      </c>
      <c r="AN55" s="702">
        <v>-1</v>
      </c>
      <c r="AO55" s="702">
        <v>1</v>
      </c>
      <c r="AP55" s="702">
        <v>-1</v>
      </c>
      <c r="AQ55" s="702">
        <v>-1</v>
      </c>
      <c r="AR55" s="703">
        <v>-1</v>
      </c>
      <c r="AS55" s="702">
        <v>0</v>
      </c>
      <c r="AT55" s="702">
        <v>0</v>
      </c>
      <c r="AU55" s="702">
        <v>-1</v>
      </c>
      <c r="AV55" s="702">
        <v>1</v>
      </c>
      <c r="AW55" s="702">
        <v>0</v>
      </c>
      <c r="AX55" s="702">
        <v>-1</v>
      </c>
      <c r="AY55" s="702">
        <v>-1</v>
      </c>
      <c r="AZ55" s="702">
        <v>1</v>
      </c>
      <c r="BA55" s="702">
        <v>-1</v>
      </c>
      <c r="BB55" s="702">
        <v>-1</v>
      </c>
      <c r="BC55" s="702">
        <v>0</v>
      </c>
      <c r="BD55" s="702">
        <v>-1</v>
      </c>
      <c r="BE55" s="702">
        <v>-1</v>
      </c>
      <c r="BF55" s="702">
        <v>1</v>
      </c>
      <c r="BG55" s="702">
        <v>0</v>
      </c>
      <c r="BH55" s="702">
        <v>-1</v>
      </c>
      <c r="BI55" s="226"/>
      <c r="BJ55" s="762">
        <f t="shared" si="10"/>
        <v>5</v>
      </c>
      <c r="BK55" s="757">
        <f t="shared" si="11"/>
        <v>4</v>
      </c>
      <c r="BL55" s="758">
        <f t="shared" si="12"/>
        <v>0</v>
      </c>
      <c r="BM55" s="757">
        <f t="shared" si="13"/>
        <v>7</v>
      </c>
      <c r="BN55" s="757">
        <f t="shared" si="14"/>
        <v>17</v>
      </c>
      <c r="BO55" s="759">
        <f t="shared" si="15"/>
        <v>0</v>
      </c>
      <c r="BP55" s="760">
        <f t="shared" si="16"/>
        <v>12</v>
      </c>
      <c r="BQ55" s="760">
        <f t="shared" si="17"/>
        <v>21</v>
      </c>
      <c r="BR55" s="759">
        <f t="shared" si="18"/>
        <v>0</v>
      </c>
      <c r="BS55" s="636">
        <f t="shared" si="19"/>
        <v>0.375</v>
      </c>
    </row>
    <row r="56" spans="1:71">
      <c r="B56" s="180"/>
      <c r="C56" s="879"/>
      <c r="D56" s="5" t="s">
        <v>16</v>
      </c>
      <c r="E56" s="703">
        <v>0</v>
      </c>
      <c r="F56" s="703">
        <v>0</v>
      </c>
      <c r="G56" s="703">
        <v>0</v>
      </c>
      <c r="H56" s="703">
        <v>0</v>
      </c>
      <c r="I56" s="702">
        <v>0</v>
      </c>
      <c r="J56" s="703">
        <v>0</v>
      </c>
      <c r="K56" s="703">
        <v>0</v>
      </c>
      <c r="L56" s="703">
        <v>0</v>
      </c>
      <c r="M56" s="703"/>
      <c r="N56" s="703">
        <v>0</v>
      </c>
      <c r="O56" s="703">
        <v>0</v>
      </c>
      <c r="P56" s="703">
        <v>0</v>
      </c>
      <c r="Q56" s="703">
        <v>0</v>
      </c>
      <c r="R56" s="703">
        <v>0</v>
      </c>
      <c r="S56" s="703">
        <v>0</v>
      </c>
      <c r="T56" s="703">
        <v>0</v>
      </c>
      <c r="U56" s="703"/>
      <c r="V56" s="703">
        <v>0</v>
      </c>
      <c r="W56" s="703">
        <v>0</v>
      </c>
      <c r="X56" s="703">
        <v>0</v>
      </c>
      <c r="Y56" s="702">
        <v>-1</v>
      </c>
      <c r="Z56" s="720">
        <v>0</v>
      </c>
      <c r="AA56" s="721">
        <v>0</v>
      </c>
      <c r="AB56" s="703">
        <v>0</v>
      </c>
      <c r="AC56" s="703">
        <v>0</v>
      </c>
      <c r="AD56" s="703">
        <v>-1</v>
      </c>
      <c r="AE56" s="703">
        <v>0</v>
      </c>
      <c r="AF56" s="703">
        <v>-1</v>
      </c>
      <c r="AG56" s="703">
        <v>0</v>
      </c>
      <c r="AH56" s="703">
        <v>0</v>
      </c>
      <c r="AI56" s="703">
        <v>0</v>
      </c>
      <c r="AJ56" s="703">
        <v>0</v>
      </c>
      <c r="AK56" s="702">
        <v>-1</v>
      </c>
      <c r="AL56" s="703">
        <v>0</v>
      </c>
      <c r="AM56" s="703">
        <v>0</v>
      </c>
      <c r="AN56" s="703">
        <v>0</v>
      </c>
      <c r="AO56" s="703">
        <v>0</v>
      </c>
      <c r="AP56" s="703">
        <v>0</v>
      </c>
      <c r="AQ56" s="703">
        <v>-1</v>
      </c>
      <c r="AR56" s="703">
        <v>-1</v>
      </c>
      <c r="AS56" s="703">
        <v>0</v>
      </c>
      <c r="AT56" s="703">
        <v>0</v>
      </c>
      <c r="AU56" s="703">
        <v>0</v>
      </c>
      <c r="AV56" s="703">
        <v>0</v>
      </c>
      <c r="AW56" s="703">
        <v>0</v>
      </c>
      <c r="AX56" s="702">
        <v>-1</v>
      </c>
      <c r="AY56" s="702">
        <v>-1</v>
      </c>
      <c r="AZ56" s="703">
        <v>0</v>
      </c>
      <c r="BA56" s="703">
        <v>-1</v>
      </c>
      <c r="BB56" s="703">
        <v>0</v>
      </c>
      <c r="BC56" s="702">
        <v>0</v>
      </c>
      <c r="BD56" s="702">
        <v>-1</v>
      </c>
      <c r="BE56" s="702">
        <v>0</v>
      </c>
      <c r="BF56" s="703">
        <v>0</v>
      </c>
      <c r="BG56" s="703">
        <v>0</v>
      </c>
      <c r="BH56" s="703">
        <v>0</v>
      </c>
      <c r="BI56" s="272"/>
      <c r="BJ56" s="762">
        <f t="shared" si="10"/>
        <v>0</v>
      </c>
      <c r="BK56" s="757">
        <f t="shared" si="11"/>
        <v>1</v>
      </c>
      <c r="BL56" s="758">
        <f t="shared" si="12"/>
        <v>0</v>
      </c>
      <c r="BM56" s="757">
        <f t="shared" si="13"/>
        <v>0</v>
      </c>
      <c r="BN56" s="757">
        <f t="shared" si="14"/>
        <v>9</v>
      </c>
      <c r="BO56" s="759">
        <f t="shared" si="15"/>
        <v>0</v>
      </c>
      <c r="BP56" s="760">
        <f t="shared" si="16"/>
        <v>0</v>
      </c>
      <c r="BQ56" s="760">
        <f t="shared" si="17"/>
        <v>10</v>
      </c>
      <c r="BR56" s="759">
        <f t="shared" si="18"/>
        <v>0</v>
      </c>
      <c r="BS56" s="636">
        <f t="shared" si="19"/>
        <v>0.17857142857142858</v>
      </c>
    </row>
    <row r="57" spans="1:71">
      <c r="B57" s="180"/>
      <c r="C57" s="879"/>
      <c r="D57" s="10" t="s">
        <v>17</v>
      </c>
      <c r="E57" s="703">
        <v>-1</v>
      </c>
      <c r="F57" s="703">
        <v>0</v>
      </c>
      <c r="G57" s="722">
        <v>-1</v>
      </c>
      <c r="H57" s="703">
        <v>-1</v>
      </c>
      <c r="I57" s="702">
        <v>0</v>
      </c>
      <c r="J57" s="702">
        <v>-1</v>
      </c>
      <c r="K57" s="702">
        <v>0</v>
      </c>
      <c r="L57" s="702">
        <v>1</v>
      </c>
      <c r="M57" s="702"/>
      <c r="N57" s="702">
        <v>0</v>
      </c>
      <c r="O57" s="702">
        <v>0</v>
      </c>
      <c r="P57" s="702">
        <v>0</v>
      </c>
      <c r="Q57" s="702">
        <v>0</v>
      </c>
      <c r="R57" s="702">
        <v>-1</v>
      </c>
      <c r="S57" s="702">
        <v>0</v>
      </c>
      <c r="T57" s="702">
        <v>0</v>
      </c>
      <c r="U57" s="702"/>
      <c r="V57" s="702">
        <v>1</v>
      </c>
      <c r="W57" s="702">
        <v>-1</v>
      </c>
      <c r="X57" s="702">
        <v>0</v>
      </c>
      <c r="Y57" s="702">
        <v>-1</v>
      </c>
      <c r="Z57" s="704">
        <v>0</v>
      </c>
      <c r="AA57" s="721">
        <v>0</v>
      </c>
      <c r="AB57" s="702">
        <v>1</v>
      </c>
      <c r="AC57" s="703">
        <v>0</v>
      </c>
      <c r="AD57" s="703">
        <v>-1</v>
      </c>
      <c r="AE57" s="702">
        <v>0</v>
      </c>
      <c r="AF57" s="703">
        <v>-1</v>
      </c>
      <c r="AG57" s="702">
        <v>-1</v>
      </c>
      <c r="AH57" s="702">
        <v>-1</v>
      </c>
      <c r="AI57" s="703">
        <v>0</v>
      </c>
      <c r="AJ57" s="703">
        <v>0</v>
      </c>
      <c r="AK57" s="702">
        <v>-1</v>
      </c>
      <c r="AL57" s="703">
        <v>-1</v>
      </c>
      <c r="AM57" s="703">
        <v>0</v>
      </c>
      <c r="AN57" s="702">
        <v>-1</v>
      </c>
      <c r="AO57" s="703">
        <v>0</v>
      </c>
      <c r="AP57" s="702">
        <v>0</v>
      </c>
      <c r="AQ57" s="703">
        <v>0</v>
      </c>
      <c r="AR57" s="703">
        <v>-1</v>
      </c>
      <c r="AS57" s="703">
        <v>0</v>
      </c>
      <c r="AT57" s="703">
        <v>0</v>
      </c>
      <c r="AU57" s="703">
        <v>-1</v>
      </c>
      <c r="AV57" s="702">
        <v>1</v>
      </c>
      <c r="AW57" s="703">
        <v>-1</v>
      </c>
      <c r="AX57" s="702">
        <v>-1</v>
      </c>
      <c r="AY57" s="702">
        <v>-1</v>
      </c>
      <c r="AZ57" s="703">
        <v>0</v>
      </c>
      <c r="BA57" s="702">
        <v>1</v>
      </c>
      <c r="BB57" s="702">
        <v>-1</v>
      </c>
      <c r="BC57" s="702">
        <v>-1</v>
      </c>
      <c r="BD57" s="702">
        <v>-1</v>
      </c>
      <c r="BE57" s="702">
        <v>-1</v>
      </c>
      <c r="BF57" s="702">
        <v>1</v>
      </c>
      <c r="BG57" s="703">
        <v>0</v>
      </c>
      <c r="BH57" s="703">
        <v>0</v>
      </c>
      <c r="BI57" s="272"/>
      <c r="BJ57" s="761">
        <f t="shared" si="10"/>
        <v>2</v>
      </c>
      <c r="BK57" s="757">
        <f t="shared" si="11"/>
        <v>7</v>
      </c>
      <c r="BL57" s="758">
        <f t="shared" si="12"/>
        <v>0</v>
      </c>
      <c r="BM57" s="757">
        <f t="shared" si="13"/>
        <v>4</v>
      </c>
      <c r="BN57" s="757">
        <f t="shared" si="14"/>
        <v>16</v>
      </c>
      <c r="BO57" s="759">
        <f t="shared" si="15"/>
        <v>0</v>
      </c>
      <c r="BP57" s="760">
        <f t="shared" si="16"/>
        <v>6</v>
      </c>
      <c r="BQ57" s="760">
        <f t="shared" si="17"/>
        <v>23</v>
      </c>
      <c r="BR57" s="759">
        <f t="shared" si="18"/>
        <v>0</v>
      </c>
      <c r="BS57" s="636">
        <f t="shared" si="19"/>
        <v>0.4107142857142857</v>
      </c>
    </row>
    <row r="58" spans="1:71" s="3" customFormat="1">
      <c r="A58" s="372"/>
      <c r="C58" s="18"/>
      <c r="D58" s="61" t="s">
        <v>12705</v>
      </c>
      <c r="E58" s="723">
        <f>SUM(E42:E57)</f>
        <v>9.5</v>
      </c>
      <c r="F58" s="723">
        <f t="shared" ref="F58:BH58" si="20">SUM(F42:F57)</f>
        <v>7</v>
      </c>
      <c r="G58" s="723">
        <f t="shared" si="20"/>
        <v>-4.5</v>
      </c>
      <c r="H58" s="723">
        <f t="shared" si="20"/>
        <v>5.5</v>
      </c>
      <c r="I58" s="723">
        <f t="shared" si="20"/>
        <v>9</v>
      </c>
      <c r="J58" s="723">
        <f t="shared" si="20"/>
        <v>-2.5</v>
      </c>
      <c r="K58" s="723">
        <f t="shared" si="20"/>
        <v>4</v>
      </c>
      <c r="L58" s="723">
        <f t="shared" si="20"/>
        <v>10</v>
      </c>
      <c r="M58" s="723">
        <f t="shared" si="20"/>
        <v>7</v>
      </c>
      <c r="N58" s="723">
        <f t="shared" si="20"/>
        <v>5.5</v>
      </c>
      <c r="O58" s="723">
        <f t="shared" si="20"/>
        <v>3</v>
      </c>
      <c r="P58" s="723">
        <f t="shared" si="20"/>
        <v>2.5</v>
      </c>
      <c r="Q58" s="723">
        <f t="shared" si="20"/>
        <v>7</v>
      </c>
      <c r="R58" s="723">
        <f t="shared" si="20"/>
        <v>0</v>
      </c>
      <c r="S58" s="723">
        <f t="shared" si="20"/>
        <v>7</v>
      </c>
      <c r="T58" s="723">
        <f t="shared" si="20"/>
        <v>-2.5</v>
      </c>
      <c r="U58" s="723">
        <f t="shared" si="20"/>
        <v>1</v>
      </c>
      <c r="V58" s="723">
        <f t="shared" si="20"/>
        <v>1</v>
      </c>
      <c r="W58" s="723">
        <f t="shared" si="20"/>
        <v>-6</v>
      </c>
      <c r="X58" s="723">
        <f t="shared" si="20"/>
        <v>10</v>
      </c>
      <c r="Y58" s="723">
        <f t="shared" si="20"/>
        <v>-14.5</v>
      </c>
      <c r="Z58" s="724">
        <f t="shared" si="20"/>
        <v>3.5</v>
      </c>
      <c r="AA58" s="725">
        <f t="shared" si="20"/>
        <v>6</v>
      </c>
      <c r="AB58" s="723">
        <f t="shared" si="20"/>
        <v>8</v>
      </c>
      <c r="AC58" s="723">
        <f t="shared" si="20"/>
        <v>9</v>
      </c>
      <c r="AD58" s="723">
        <f t="shared" si="20"/>
        <v>-15</v>
      </c>
      <c r="AE58" s="723">
        <f t="shared" si="20"/>
        <v>7.5</v>
      </c>
      <c r="AF58" s="723">
        <f t="shared" si="20"/>
        <v>-10</v>
      </c>
      <c r="AG58" s="723">
        <f t="shared" si="20"/>
        <v>10</v>
      </c>
      <c r="AH58" s="723">
        <f t="shared" si="20"/>
        <v>-13.5</v>
      </c>
      <c r="AI58" s="723">
        <f t="shared" si="20"/>
        <v>10.5</v>
      </c>
      <c r="AJ58" s="723">
        <f t="shared" si="20"/>
        <v>2.5</v>
      </c>
      <c r="AK58" s="723">
        <f t="shared" si="20"/>
        <v>-15</v>
      </c>
      <c r="AL58" s="723">
        <f t="shared" si="20"/>
        <v>-12.5</v>
      </c>
      <c r="AM58" s="723">
        <f t="shared" si="20"/>
        <v>-4.5</v>
      </c>
      <c r="AN58" s="723">
        <f t="shared" si="20"/>
        <v>-3</v>
      </c>
      <c r="AO58" s="723">
        <f t="shared" si="20"/>
        <v>9.5</v>
      </c>
      <c r="AP58" s="723">
        <f t="shared" si="20"/>
        <v>6.5</v>
      </c>
      <c r="AQ58" s="723">
        <f t="shared" si="20"/>
        <v>-6</v>
      </c>
      <c r="AR58" s="723">
        <f t="shared" si="20"/>
        <v>-15</v>
      </c>
      <c r="AS58" s="723">
        <f t="shared" si="20"/>
        <v>10.5</v>
      </c>
      <c r="AT58" s="723">
        <f t="shared" si="20"/>
        <v>4.5</v>
      </c>
      <c r="AU58" s="723">
        <f t="shared" si="20"/>
        <v>-2.5</v>
      </c>
      <c r="AV58" s="723">
        <f t="shared" si="20"/>
        <v>12.5</v>
      </c>
      <c r="AW58" s="723">
        <f t="shared" si="20"/>
        <v>-11</v>
      </c>
      <c r="AX58" s="723">
        <f t="shared" si="20"/>
        <v>-15</v>
      </c>
      <c r="AY58" s="723">
        <f t="shared" si="20"/>
        <v>-15</v>
      </c>
      <c r="AZ58" s="723">
        <f t="shared" si="20"/>
        <v>-6</v>
      </c>
      <c r="BA58" s="723">
        <f t="shared" si="20"/>
        <v>0.5</v>
      </c>
      <c r="BB58" s="723">
        <f t="shared" si="20"/>
        <v>-6</v>
      </c>
      <c r="BC58" s="723">
        <f t="shared" si="20"/>
        <v>5.5</v>
      </c>
      <c r="BD58" s="723">
        <f t="shared" si="20"/>
        <v>-13</v>
      </c>
      <c r="BE58" s="723">
        <f t="shared" si="20"/>
        <v>-7.5</v>
      </c>
      <c r="BF58" s="723">
        <f t="shared" si="20"/>
        <v>10</v>
      </c>
      <c r="BG58" s="723">
        <f t="shared" si="20"/>
        <v>7.5</v>
      </c>
      <c r="BH58" s="723">
        <f t="shared" si="20"/>
        <v>-6.5</v>
      </c>
      <c r="BI58" s="205"/>
      <c r="BJ58" s="763">
        <f>SUM(BJ42:BJ57)</f>
        <v>135</v>
      </c>
      <c r="BK58" s="764">
        <f>SUM(BK42:BK57)</f>
        <v>65</v>
      </c>
      <c r="BL58" s="765">
        <f t="shared" ref="BL58:BR58" si="21">SUM(BL42:BL57)</f>
        <v>15</v>
      </c>
      <c r="BM58" s="764">
        <f>SUM(BM42:BM57)</f>
        <v>184</v>
      </c>
      <c r="BN58" s="764">
        <f t="shared" si="21"/>
        <v>218</v>
      </c>
      <c r="BO58" s="765">
        <f t="shared" si="21"/>
        <v>45</v>
      </c>
      <c r="BP58" s="747">
        <f>SUM(BP42:BP57)</f>
        <v>319</v>
      </c>
      <c r="BQ58" s="747">
        <f t="shared" si="21"/>
        <v>283</v>
      </c>
      <c r="BR58" s="748">
        <f t="shared" si="21"/>
        <v>60</v>
      </c>
    </row>
    <row r="59" spans="1:71" s="3" customFormat="1">
      <c r="A59" s="372"/>
      <c r="C59" s="18"/>
      <c r="D59" s="61"/>
      <c r="E59" s="62"/>
      <c r="F59" s="62"/>
      <c r="G59" s="62"/>
      <c r="H59" s="62"/>
      <c r="I59" s="62"/>
      <c r="J59" s="62"/>
      <c r="K59" s="62"/>
      <c r="L59" s="62"/>
      <c r="M59" s="62"/>
      <c r="N59" s="62"/>
      <c r="O59" s="62"/>
      <c r="P59" s="62"/>
      <c r="Q59" s="62"/>
      <c r="R59" s="62"/>
      <c r="S59" s="62"/>
      <c r="T59" s="62"/>
      <c r="U59" s="62"/>
      <c r="V59" s="62"/>
      <c r="W59" s="62"/>
      <c r="X59" s="62"/>
      <c r="Y59" s="62"/>
      <c r="Z59" s="302"/>
      <c r="AA59" s="308"/>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205"/>
      <c r="BP59" s="180"/>
      <c r="BQ59" s="180"/>
      <c r="BR59" s="180"/>
      <c r="BS59" s="180"/>
    </row>
    <row r="60" spans="1:71" ht="15" thickBot="1">
      <c r="C60" s="11"/>
      <c r="D60" s="9"/>
      <c r="E60" s="37"/>
      <c r="F60" s="37"/>
      <c r="G60" s="37"/>
      <c r="H60" s="37"/>
      <c r="I60" s="37"/>
      <c r="J60" s="37"/>
      <c r="K60" s="37"/>
      <c r="L60" s="37"/>
      <c r="M60" s="37"/>
      <c r="N60" s="37"/>
      <c r="O60" s="37"/>
      <c r="P60" s="37"/>
      <c r="Q60" s="37"/>
      <c r="R60" s="37"/>
      <c r="S60" s="37"/>
      <c r="T60" s="37"/>
      <c r="U60" s="37"/>
      <c r="V60" s="37"/>
      <c r="W60" s="37"/>
      <c r="X60" s="37"/>
      <c r="Y60" s="37"/>
      <c r="Z60" s="290"/>
      <c r="AA60" s="300"/>
      <c r="AB60" s="37"/>
      <c r="AC60" s="37"/>
      <c r="AD60" s="37"/>
      <c r="AE60" s="37"/>
      <c r="AF60" s="37"/>
      <c r="AG60" s="37"/>
      <c r="AH60" s="37"/>
      <c r="AI60" s="37"/>
      <c r="AJ60" s="37"/>
      <c r="AK60" s="37"/>
      <c r="AL60" s="37"/>
      <c r="AM60" s="37"/>
      <c r="AN60" s="37"/>
      <c r="AO60" s="37"/>
      <c r="AP60" s="37"/>
      <c r="AQ60" s="37"/>
      <c r="AR60" s="37"/>
      <c r="AS60" s="37"/>
      <c r="AT60" s="37"/>
      <c r="AU60" s="37"/>
      <c r="AV60" s="37"/>
      <c r="AW60" s="37"/>
      <c r="AX60" s="37"/>
      <c r="AY60" s="37"/>
      <c r="AZ60" s="37"/>
      <c r="BA60" s="37"/>
      <c r="BB60" s="37"/>
      <c r="BC60" s="37"/>
      <c r="BD60" s="37"/>
      <c r="BE60" s="37"/>
      <c r="BF60" s="37"/>
      <c r="BG60" s="37"/>
      <c r="BH60" s="37"/>
      <c r="BI60" s="111"/>
    </row>
    <row r="61" spans="1:71" ht="15" thickTop="1"/>
    <row r="63" spans="1:71">
      <c r="D63" s="4"/>
      <c r="J63" s="180"/>
      <c r="AA63" s="17"/>
      <c r="BP63" s="259"/>
      <c r="BQ63" s="259"/>
      <c r="BR63" s="259"/>
      <c r="BS63" s="259"/>
    </row>
    <row r="64" spans="1:71" s="259" customFormat="1">
      <c r="A64" s="360"/>
      <c r="D64" s="265"/>
      <c r="E64" s="266"/>
      <c r="F64" s="266"/>
      <c r="G64" s="266"/>
      <c r="H64" s="266"/>
      <c r="I64" s="266"/>
      <c r="J64" s="266"/>
      <c r="K64" s="266"/>
      <c r="L64" s="266"/>
      <c r="M64" s="266"/>
      <c r="N64" s="266"/>
      <c r="O64" s="266"/>
      <c r="P64" s="266"/>
      <c r="Q64" s="266"/>
      <c r="R64" s="266"/>
      <c r="S64" s="266"/>
      <c r="T64" s="266"/>
      <c r="U64" s="266"/>
      <c r="V64" s="266"/>
      <c r="W64" s="266"/>
      <c r="X64" s="266"/>
      <c r="Y64" s="266"/>
      <c r="Z64" s="266"/>
      <c r="AA64" s="267"/>
      <c r="AB64" s="267"/>
      <c r="AC64" s="267"/>
      <c r="AD64" s="267"/>
      <c r="AE64" s="267"/>
      <c r="AF64" s="267"/>
      <c r="AG64" s="267"/>
      <c r="AH64" s="267"/>
      <c r="AI64" s="267"/>
      <c r="AJ64" s="267"/>
      <c r="AK64" s="267"/>
      <c r="AL64" s="267"/>
      <c r="AM64" s="267"/>
      <c r="AN64" s="267"/>
      <c r="AO64" s="267"/>
      <c r="AP64" s="267"/>
      <c r="AQ64" s="267"/>
      <c r="AR64" s="267"/>
      <c r="AS64" s="267"/>
      <c r="AT64" s="267"/>
      <c r="AU64" s="267"/>
      <c r="AV64" s="267"/>
      <c r="AW64" s="267"/>
      <c r="AX64" s="267"/>
      <c r="AY64" s="267"/>
      <c r="AZ64" s="267"/>
      <c r="BA64" s="267"/>
      <c r="BB64" s="267"/>
      <c r="BC64" s="267"/>
      <c r="BD64" s="267"/>
      <c r="BE64" s="267"/>
      <c r="BF64" s="267"/>
      <c r="BG64" s="267"/>
      <c r="BH64" s="267"/>
      <c r="BI64" s="267"/>
    </row>
    <row r="65" spans="1:71" s="259" customFormat="1">
      <c r="A65" s="360"/>
      <c r="D65" s="265"/>
      <c r="E65" s="266"/>
      <c r="F65" s="266"/>
      <c r="G65" s="266"/>
      <c r="H65" s="266"/>
      <c r="I65" s="266"/>
      <c r="J65" s="266"/>
      <c r="K65" s="266"/>
      <c r="L65" s="266"/>
      <c r="M65" s="266"/>
      <c r="N65" s="266"/>
      <c r="O65" s="266"/>
      <c r="P65" s="266"/>
      <c r="Q65" s="266"/>
      <c r="R65" s="266"/>
      <c r="S65" s="266"/>
      <c r="T65" s="266"/>
      <c r="U65" s="266"/>
      <c r="V65" s="266"/>
      <c r="W65" s="266"/>
      <c r="X65" s="266"/>
      <c r="Y65" s="266"/>
      <c r="Z65" s="266"/>
      <c r="AA65" s="267"/>
      <c r="AB65" s="267"/>
      <c r="AC65" s="267"/>
      <c r="AD65" s="267"/>
      <c r="AE65" s="267"/>
      <c r="AF65" s="267"/>
      <c r="AG65" s="267"/>
      <c r="AH65" s="267"/>
      <c r="AI65" s="267"/>
      <c r="AJ65" s="267"/>
      <c r="AK65" s="267"/>
      <c r="AL65" s="267"/>
      <c r="AM65" s="267"/>
      <c r="AN65" s="267"/>
      <c r="AO65" s="267"/>
      <c r="AP65" s="267"/>
      <c r="AQ65" s="267"/>
      <c r="AR65" s="267"/>
      <c r="AS65" s="267"/>
      <c r="AT65" s="267"/>
      <c r="AU65" s="267"/>
      <c r="AV65" s="267"/>
      <c r="AW65" s="267"/>
      <c r="AX65" s="267"/>
      <c r="AY65" s="267"/>
      <c r="AZ65" s="267"/>
      <c r="BA65" s="267"/>
      <c r="BB65" s="267"/>
      <c r="BC65" s="267"/>
      <c r="BD65" s="267"/>
      <c r="BE65" s="267"/>
      <c r="BF65" s="267"/>
      <c r="BG65" s="267"/>
      <c r="BH65" s="267"/>
      <c r="BI65" s="267"/>
    </row>
    <row r="66" spans="1:71" s="259" customFormat="1">
      <c r="A66" s="360"/>
      <c r="E66" s="266"/>
      <c r="F66" s="266"/>
      <c r="G66" s="266"/>
      <c r="H66" s="266"/>
      <c r="I66" s="266"/>
      <c r="J66" s="266"/>
      <c r="K66" s="266"/>
      <c r="L66" s="266"/>
      <c r="M66" s="266"/>
      <c r="N66" s="266"/>
      <c r="O66" s="266"/>
      <c r="P66" s="266"/>
      <c r="Q66" s="266"/>
      <c r="R66" s="266"/>
      <c r="S66" s="266"/>
      <c r="T66" s="266"/>
      <c r="U66" s="266"/>
      <c r="V66" s="266"/>
      <c r="W66" s="266"/>
      <c r="X66" s="266"/>
      <c r="Y66" s="266"/>
      <c r="Z66" s="266"/>
      <c r="AA66" s="267"/>
      <c r="AB66" s="267"/>
      <c r="AC66" s="267"/>
      <c r="AD66" s="267"/>
      <c r="AE66" s="267"/>
      <c r="AF66" s="267"/>
      <c r="AG66" s="267"/>
      <c r="AH66" s="267"/>
      <c r="AI66" s="267"/>
      <c r="AJ66" s="267"/>
      <c r="AK66" s="267"/>
      <c r="AL66" s="267"/>
      <c r="AM66" s="267"/>
      <c r="AN66" s="267"/>
      <c r="AO66" s="267"/>
      <c r="AP66" s="267"/>
      <c r="AQ66" s="267"/>
      <c r="AR66" s="267"/>
      <c r="AS66" s="267"/>
      <c r="AT66" s="267"/>
      <c r="AU66" s="267"/>
      <c r="AV66" s="267"/>
      <c r="AW66" s="267"/>
      <c r="AX66" s="267"/>
      <c r="AY66" s="267"/>
      <c r="AZ66" s="267"/>
      <c r="BA66" s="267"/>
      <c r="BB66" s="267"/>
      <c r="BC66" s="267"/>
      <c r="BD66" s="267"/>
      <c r="BE66" s="267"/>
      <c r="BF66" s="267"/>
      <c r="BG66" s="267"/>
      <c r="BH66" s="267"/>
      <c r="BI66" s="267"/>
    </row>
    <row r="67" spans="1:71" s="259" customFormat="1">
      <c r="A67" s="360"/>
      <c r="E67" s="266"/>
      <c r="F67" s="266"/>
      <c r="G67" s="266"/>
      <c r="H67" s="266"/>
      <c r="I67" s="266"/>
      <c r="J67" s="266"/>
      <c r="K67" s="266"/>
      <c r="L67" s="266"/>
      <c r="M67" s="266"/>
      <c r="N67" s="266"/>
      <c r="O67" s="266"/>
      <c r="P67" s="266"/>
      <c r="Q67" s="266"/>
      <c r="R67" s="266"/>
      <c r="S67" s="266"/>
      <c r="T67" s="266"/>
      <c r="U67" s="266"/>
      <c r="V67" s="266"/>
      <c r="W67" s="266"/>
      <c r="X67" s="266"/>
      <c r="Y67" s="266"/>
      <c r="Z67" s="266"/>
      <c r="AA67" s="267"/>
      <c r="AB67" s="267"/>
      <c r="AC67" s="267"/>
      <c r="AD67" s="267"/>
      <c r="AE67" s="267"/>
      <c r="AF67" s="267"/>
      <c r="AG67" s="267"/>
      <c r="AH67" s="267"/>
      <c r="AI67" s="267"/>
      <c r="AJ67" s="267"/>
      <c r="AK67" s="267"/>
      <c r="AL67" s="267"/>
      <c r="AM67" s="267"/>
      <c r="AN67" s="267"/>
      <c r="AO67" s="267"/>
      <c r="AP67" s="267"/>
      <c r="AQ67" s="267"/>
      <c r="AR67" s="267"/>
      <c r="AS67" s="267"/>
      <c r="AT67" s="267"/>
      <c r="AU67" s="267"/>
      <c r="AV67" s="267"/>
      <c r="AW67" s="267"/>
      <c r="AX67" s="267"/>
      <c r="AY67" s="267"/>
      <c r="AZ67" s="267"/>
      <c r="BA67" s="267"/>
      <c r="BB67" s="267"/>
      <c r="BC67" s="267"/>
      <c r="BD67" s="267"/>
      <c r="BE67" s="267"/>
      <c r="BF67" s="267"/>
      <c r="BG67" s="267"/>
      <c r="BH67" s="267"/>
      <c r="BI67" s="267"/>
    </row>
    <row r="68" spans="1:71" s="259" customFormat="1">
      <c r="A68" s="360"/>
      <c r="D68" s="265"/>
      <c r="E68" s="266"/>
      <c r="F68" s="266"/>
      <c r="G68" s="266"/>
      <c r="H68" s="266"/>
      <c r="I68" s="266"/>
      <c r="J68" s="266"/>
      <c r="K68" s="266"/>
      <c r="L68" s="266"/>
      <c r="M68" s="266"/>
      <c r="N68" s="266"/>
      <c r="O68" s="266"/>
      <c r="P68" s="266"/>
      <c r="Q68" s="266"/>
      <c r="R68" s="266"/>
      <c r="S68" s="266"/>
      <c r="T68" s="266"/>
      <c r="U68" s="266"/>
      <c r="V68" s="266"/>
      <c r="W68" s="266"/>
      <c r="X68" s="266"/>
      <c r="Y68" s="266"/>
      <c r="Z68" s="266"/>
      <c r="AA68" s="267"/>
      <c r="AB68" s="267"/>
      <c r="AC68" s="267"/>
      <c r="AD68" s="267"/>
      <c r="AE68" s="267"/>
      <c r="AF68" s="267"/>
      <c r="AG68" s="267"/>
      <c r="AH68" s="267"/>
      <c r="AI68" s="267"/>
      <c r="AJ68" s="267"/>
      <c r="AK68" s="267"/>
      <c r="AL68" s="267"/>
      <c r="AM68" s="267"/>
      <c r="AN68" s="267"/>
      <c r="AO68" s="267"/>
      <c r="AP68" s="267"/>
      <c r="AQ68" s="267"/>
      <c r="AR68" s="267"/>
      <c r="AS68" s="267"/>
      <c r="AT68" s="267"/>
      <c r="AU68" s="267"/>
      <c r="AV68" s="267"/>
      <c r="AW68" s="267"/>
      <c r="AX68" s="267"/>
      <c r="AY68" s="267"/>
      <c r="AZ68" s="267"/>
      <c r="BA68" s="267"/>
      <c r="BB68" s="267"/>
      <c r="BC68" s="267"/>
      <c r="BD68" s="267"/>
      <c r="BE68" s="267"/>
      <c r="BF68" s="267"/>
      <c r="BG68" s="267"/>
      <c r="BH68" s="267"/>
      <c r="BI68" s="267"/>
      <c r="BP68" s="180"/>
      <c r="BQ68" s="180"/>
      <c r="BR68" s="180"/>
      <c r="BS68" s="180"/>
    </row>
  </sheetData>
  <mergeCells count="13">
    <mergeCell ref="C42:C50"/>
    <mergeCell ref="C51:C57"/>
    <mergeCell ref="C18:C26"/>
    <mergeCell ref="C27:C33"/>
    <mergeCell ref="C41:D41"/>
    <mergeCell ref="BP40:BR40"/>
    <mergeCell ref="E5:Z5"/>
    <mergeCell ref="AA5:BH5"/>
    <mergeCell ref="BJ40:BL40"/>
    <mergeCell ref="BM40:BO40"/>
    <mergeCell ref="BJ16:BK16"/>
    <mergeCell ref="BL16:BM16"/>
    <mergeCell ref="BN16:BO16"/>
  </mergeCells>
  <phoneticPr fontId="21" type="noConversion"/>
  <conditionalFormatting sqref="F40">
    <cfRule type="containsText" dxfId="0" priority="2" operator="containsText" text="relevant, not calculated">
      <formula>NOT(ISERROR(SEARCH("relevant, not calculated",F40)))</formula>
    </cfRule>
  </conditionalFormatting>
  <pageMargins left="0.7" right="0.7" top="0.78740157499999996" bottom="0.78740157499999996" header="0.3" footer="0.3"/>
  <pageSetup paperSize="9" orientation="portrait" r:id="rId1"/>
  <ignoredErrors>
    <ignoredError sqref="BR43:BR57 BK43:BL57 BN43:BO57 BK42:BL42 BJ42:BJ58 BN42:BO42 BM42:BM57" formulaRange="1"/>
  </ignoredError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9BFE8-6CE4-4F5F-B8F2-0C0B44DCA2B2}">
  <dimension ref="A1:BI57"/>
  <sheetViews>
    <sheetView showGridLines="0" zoomScale="80" zoomScaleNormal="80" workbookViewId="0">
      <pane xSplit="4" ySplit="7" topLeftCell="E8" activePane="bottomRight" state="frozen"/>
      <selection pane="topRight" activeCell="E1" sqref="E1"/>
      <selection pane="bottomLeft" activeCell="A4" sqref="A4"/>
      <selection pane="bottomRight" activeCell="Q44" sqref="Q44"/>
    </sheetView>
  </sheetViews>
  <sheetFormatPr baseColWidth="10" defaultRowHeight="14.5"/>
  <cols>
    <col min="1" max="1" width="2.90625" style="355" customWidth="1"/>
    <col min="2" max="2" width="10.90625" style="45"/>
    <col min="3" max="3" width="39.90625" bestFit="1" customWidth="1"/>
    <col min="4" max="4" width="12.36328125" style="208" customWidth="1"/>
    <col min="5" max="5" width="16.453125" bestFit="1" customWidth="1"/>
    <col min="6" max="6" width="16.7265625" bestFit="1" customWidth="1"/>
    <col min="7" max="7" width="25.08984375" customWidth="1"/>
    <col min="8" max="8" width="26.54296875" customWidth="1"/>
    <col min="9" max="9" width="22.1796875" customWidth="1"/>
    <col min="10" max="12" width="15.6328125" customWidth="1"/>
    <col min="13" max="13" width="15.6328125" style="182" customWidth="1"/>
    <col min="14" max="20" width="15.6328125" customWidth="1"/>
    <col min="21" max="21" width="15.6328125" style="182" customWidth="1"/>
    <col min="22" max="24" width="15.6328125" customWidth="1"/>
    <col min="25" max="25" width="15.6328125" style="182" customWidth="1"/>
    <col min="26" max="26" width="15.6328125" customWidth="1"/>
    <col min="27" max="27" width="17.1796875" bestFit="1" customWidth="1"/>
    <col min="28" max="28" width="18.6328125" bestFit="1" customWidth="1"/>
    <col min="29" max="29" width="15.6328125" customWidth="1"/>
    <col min="30" max="30" width="16.7265625" bestFit="1" customWidth="1"/>
    <col min="31" max="53" width="15.6328125" customWidth="1"/>
    <col min="54" max="54" width="15.6328125" style="182" customWidth="1"/>
    <col min="55" max="59" width="15.6328125" customWidth="1"/>
    <col min="60" max="60" width="15.6328125" style="182" customWidth="1"/>
    <col min="61" max="16384" width="10.90625" style="45"/>
  </cols>
  <sheetData>
    <row r="1" spans="1:61" s="355" customFormat="1">
      <c r="C1" s="356"/>
      <c r="D1" s="356"/>
      <c r="E1" s="356"/>
      <c r="F1" s="356"/>
      <c r="G1" s="356"/>
      <c r="H1" s="356"/>
      <c r="I1" s="356"/>
      <c r="J1" s="356"/>
      <c r="K1" s="356"/>
      <c r="L1" s="356"/>
      <c r="M1" s="356"/>
      <c r="N1" s="356"/>
      <c r="O1" s="356"/>
      <c r="P1" s="356"/>
      <c r="Q1" s="356"/>
      <c r="R1" s="356"/>
      <c r="S1" s="356"/>
      <c r="T1" s="356"/>
      <c r="U1" s="356"/>
      <c r="V1" s="356"/>
      <c r="W1" s="356"/>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row>
    <row r="2" spans="1:61">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c r="AK2" s="286"/>
      <c r="AL2" s="286"/>
      <c r="AM2" s="286"/>
      <c r="AN2" s="286"/>
      <c r="AO2" s="286"/>
      <c r="AP2" s="286"/>
      <c r="AQ2" s="286"/>
      <c r="AR2" s="286"/>
      <c r="AS2" s="286"/>
      <c r="AT2" s="286"/>
      <c r="AU2" s="286"/>
      <c r="AV2" s="286"/>
      <c r="AW2" s="286"/>
      <c r="AX2" s="286"/>
      <c r="AY2" s="286"/>
      <c r="AZ2" s="286"/>
      <c r="BA2" s="286"/>
      <c r="BB2" s="286"/>
      <c r="BC2" s="286"/>
      <c r="BD2" s="286"/>
      <c r="BE2" s="286"/>
      <c r="BF2" s="286"/>
      <c r="BG2" s="286"/>
      <c r="BH2" s="286"/>
    </row>
    <row r="3" spans="1:61" ht="15.5">
      <c r="B3" s="355"/>
      <c r="C3" s="361" t="s">
        <v>12969</v>
      </c>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286"/>
      <c r="AO3" s="286"/>
      <c r="AP3" s="286"/>
      <c r="AQ3" s="286"/>
      <c r="AR3" s="286"/>
      <c r="AS3" s="286"/>
      <c r="AT3" s="286"/>
      <c r="AU3" s="286"/>
      <c r="AV3" s="286"/>
      <c r="AW3" s="286"/>
      <c r="AX3" s="286"/>
      <c r="AY3" s="286"/>
      <c r="AZ3" s="286"/>
      <c r="BA3" s="286"/>
      <c r="BB3" s="286"/>
      <c r="BC3" s="286"/>
      <c r="BD3" s="286"/>
      <c r="BE3" s="286"/>
      <c r="BF3" s="286"/>
      <c r="BG3" s="286"/>
      <c r="BH3" s="286"/>
    </row>
    <row r="4" spans="1:61">
      <c r="C4" s="286"/>
      <c r="D4" s="286"/>
      <c r="E4" s="870" t="s">
        <v>12964</v>
      </c>
      <c r="F4" s="870"/>
      <c r="G4" s="870"/>
      <c r="H4" s="870"/>
      <c r="I4" s="870"/>
      <c r="J4" s="870"/>
      <c r="K4" s="870"/>
      <c r="L4" s="870"/>
      <c r="M4" s="870"/>
      <c r="N4" s="870"/>
      <c r="O4" s="870"/>
      <c r="P4" s="870"/>
      <c r="Q4" s="870"/>
      <c r="R4" s="870"/>
      <c r="S4" s="870"/>
      <c r="T4" s="870"/>
      <c r="U4" s="870"/>
      <c r="V4" s="870"/>
      <c r="W4" s="870"/>
      <c r="X4" s="870"/>
      <c r="Y4" s="870"/>
      <c r="Z4" s="893"/>
      <c r="AA4" s="868" t="s">
        <v>12967</v>
      </c>
      <c r="AB4" s="868"/>
      <c r="AC4" s="868"/>
      <c r="AD4" s="868"/>
      <c r="AE4" s="868"/>
      <c r="AF4" s="868"/>
      <c r="AG4" s="868"/>
      <c r="AH4" s="868"/>
      <c r="AI4" s="868"/>
      <c r="AJ4" s="868"/>
      <c r="AK4" s="868"/>
      <c r="AL4" s="868"/>
      <c r="AM4" s="868"/>
      <c r="AN4" s="868"/>
      <c r="AO4" s="868"/>
      <c r="AP4" s="868"/>
      <c r="AQ4" s="868"/>
      <c r="AR4" s="868"/>
      <c r="AS4" s="868"/>
      <c r="AT4" s="868"/>
      <c r="AU4" s="868"/>
      <c r="AV4" s="868"/>
      <c r="AW4" s="868"/>
      <c r="AX4" s="868"/>
      <c r="AY4" s="868"/>
      <c r="AZ4" s="868"/>
      <c r="BA4" s="868"/>
      <c r="BB4" s="868"/>
      <c r="BC4" s="868"/>
      <c r="BD4" s="868"/>
      <c r="BE4" s="868"/>
      <c r="BF4" s="868"/>
      <c r="BG4" s="868"/>
      <c r="BH4" s="868"/>
    </row>
    <row r="5" spans="1:61">
      <c r="C5" s="3" t="s">
        <v>3</v>
      </c>
      <c r="D5" s="180"/>
      <c r="E5" s="173" t="str">
        <f>'4.3 CDP responses 2019 C.6'!D1</f>
        <v>Microsoft</v>
      </c>
      <c r="F5" s="173" t="str">
        <f>'4.3 CDP responses 2019 C.6'!E1</f>
        <v>Alphabet</v>
      </c>
      <c r="G5" s="173" t="str">
        <f>'4.3 CDP responses 2019 C.6'!F1</f>
        <v>IBM</v>
      </c>
      <c r="H5" s="173" t="str">
        <f>'4.3 CDP responses 2019 C.6'!G1</f>
        <v>Oracle</v>
      </c>
      <c r="I5" s="173" t="str">
        <f>'4.3 CDP responses 2019 C.6'!H1</f>
        <v>SAP</v>
      </c>
      <c r="J5" s="173" t="str">
        <f>'4.3 CDP responses 2019 C.6'!I1</f>
        <v>Accenture</v>
      </c>
      <c r="K5" s="173" t="str">
        <f>'4.3 CDP responses 2019 C.6'!J1</f>
        <v>Tata Consultancy Services</v>
      </c>
      <c r="L5" s="173" t="str">
        <f>'4.3 CDP responses 2019 C.6'!K1</f>
        <v>Salesforce.com</v>
      </c>
      <c r="M5" s="173" t="s">
        <v>11801</v>
      </c>
      <c r="N5" s="173" t="str">
        <f>'4.3 CDP responses 2019 C.6'!M1</f>
        <v>VMware</v>
      </c>
      <c r="O5" s="173" t="str">
        <f>'4.3 CDP responses 2019 C.6'!N1</f>
        <v>Infosys</v>
      </c>
      <c r="P5" s="173" t="str">
        <f>'4.3 CDP responses 2019 C.6'!O1</f>
        <v>Capgemini</v>
      </c>
      <c r="Q5" s="173" t="str">
        <f>'4.3 CDP responses 2019 C.6'!P1</f>
        <v>ATOS</v>
      </c>
      <c r="R5" s="173" t="str">
        <f>'4.3 CDP responses 2019 C.6'!Q1</f>
        <v>Intuit</v>
      </c>
      <c r="S5" s="173" t="str">
        <f>'4.3 CDP responses 2019 C.6'!R1</f>
        <v>Wipro</v>
      </c>
      <c r="T5" s="173" t="str">
        <f>'4.3 CDP responses 2019 C.6'!S1</f>
        <v>HCL Technologies</v>
      </c>
      <c r="U5" s="173" t="str">
        <f>'4.3 CDP responses 2019 C.6'!T1</f>
        <v>Synopsys</v>
      </c>
      <c r="V5" s="173" t="str">
        <f>'4.3 CDP responses 2019 C.6'!U1</f>
        <v>Tech Mahindra</v>
      </c>
      <c r="W5" s="173" t="str">
        <f>'4.3 CDP responses 2019 C.6'!V1</f>
        <v>ServiceNow</v>
      </c>
      <c r="X5" s="173" t="str">
        <f>'4.3 CDP responses 2019 C.6'!W1</f>
        <v>Autodesk</v>
      </c>
      <c r="Y5" s="173" t="str">
        <f>'4.3 CDP responses 2019 C.6'!X1</f>
        <v>Shopify</v>
      </c>
      <c r="Z5" s="417" t="str">
        <f>'4.3 CDP responses 2019 C.6'!Y1</f>
        <v>Nomura Research Institute</v>
      </c>
      <c r="AA5" s="173" t="str">
        <f>'4.3 CDP responses 2019 C.6'!Z1</f>
        <v>Apple</v>
      </c>
      <c r="AB5" s="173" t="str">
        <f>'4.3 CDP responses 2019 C.6'!AA1</f>
        <v>Samsung Electronics</v>
      </c>
      <c r="AC5" s="173" t="str">
        <f>'4.3 CDP responses 2019 C.6'!AB1</f>
        <v>Cisco Systems</v>
      </c>
      <c r="AD5" s="173" t="str">
        <f>'4.3 CDP responses 2019 C.6'!AC1</f>
        <v>Hon Hai Precision</v>
      </c>
      <c r="AE5" s="173" t="str">
        <f>'4.3 CDP responses 2019 C.6'!AD1</f>
        <v>HP</v>
      </c>
      <c r="AF5" s="173" t="str">
        <f>'4.3 CDP responses 2019 C.6'!AE1</f>
        <v>Dell Technologies</v>
      </c>
      <c r="AG5" s="173" t="str">
        <f>'4.3 CDP responses 2019 C.6'!AF1</f>
        <v>Hewlett Packard Enterprise</v>
      </c>
      <c r="AH5" s="173" t="str">
        <f>'4.3 CDP responses 2019 C.6'!AG1</f>
        <v>TE Connectivity</v>
      </c>
      <c r="AI5" s="173" t="str">
        <f>'4.3 CDP responses 2019 C.6'!AH1</f>
        <v>Fujitsu</v>
      </c>
      <c r="AJ5" s="173" t="str">
        <f>'4.3 CDP responses 2019 C.6'!AI1</f>
        <v>Murata Manufacturing</v>
      </c>
      <c r="AK5" s="173" t="str">
        <f>'4.3 CDP responses 2019 C.6'!AJ1</f>
        <v>Corning</v>
      </c>
      <c r="AL5" s="173" t="str">
        <f>'4.3 CDP responses 2019 C.6'!AK1</f>
        <v>Western Digital</v>
      </c>
      <c r="AM5" s="173" t="str">
        <f>'4.3 CDP responses 2019 C.6'!AL1</f>
        <v>BOE Technology Group</v>
      </c>
      <c r="AN5" s="173" t="str">
        <f>'4.3 CDP responses 2019 C.6'!AM1</f>
        <v>Nokia</v>
      </c>
      <c r="AO5" s="173" t="str">
        <f>'4.3 CDP responses 2019 C.6'!AN1</f>
        <v>Kyocera</v>
      </c>
      <c r="AP5" s="173" t="str">
        <f>'4.3 CDP responses 2019 C.6'!AO1</f>
        <v>Lenovo Group</v>
      </c>
      <c r="AQ5" s="173" t="str">
        <f>'4.3 CDP responses 2019 C.6'!AP1</f>
        <v>Ericsson</v>
      </c>
      <c r="AR5" s="173" t="str">
        <f>'4.3 CDP responses 2019 C.6'!AQ1</f>
        <v>Amphenol</v>
      </c>
      <c r="AS5" s="173" t="str">
        <f>'4.3 CDP responses 2019 C.6'!AR1</f>
        <v>Seagate Technology</v>
      </c>
      <c r="AT5" s="173" t="str">
        <f>'4.3 CDP responses 2019 C.6'!AS1</f>
        <v>TDK</v>
      </c>
      <c r="AU5" s="173" t="str">
        <f>'4.3 CDP responses 2019 C.6'!AT1</f>
        <v>Samsung SDI</v>
      </c>
      <c r="AV5" s="173" t="str">
        <f>'4.3 CDP responses 2019 C.6'!AU1</f>
        <v>NEC</v>
      </c>
      <c r="AW5" s="173" t="str">
        <f>'4.3 CDP responses 2019 C.6'!AV1</f>
        <v>NetApp</v>
      </c>
      <c r="AX5" s="173" t="str">
        <f>'4.3 CDP responses 2019 C.6'!AW1</f>
        <v>Hoya</v>
      </c>
      <c r="AY5" s="173" t="str">
        <f>'4.3 CDP responses 2019 C.6'!AX1</f>
        <v>Pegatron</v>
      </c>
      <c r="AZ5" s="173" t="str">
        <f>'4.3 CDP responses 2019 C.6'!AY1</f>
        <v>Delta Electronics</v>
      </c>
      <c r="BA5" s="173" t="str">
        <f>'4.3 CDP responses 2019 C.6'!AZ1</f>
        <v>OMRON</v>
      </c>
      <c r="BB5" s="173" t="str">
        <f>'4.3 CDP responses 2019 C.6'!BA1</f>
        <v>Flex</v>
      </c>
      <c r="BC5" s="173" t="str">
        <f>'4.3 CDP responses 2019 C.6'!BB1</f>
        <v>Compal Electronics</v>
      </c>
      <c r="BD5" s="173" t="str">
        <f>'4.3 CDP responses 2019 C.6'!BC1</f>
        <v>Jabil Circuit</v>
      </c>
      <c r="BE5" s="173" t="str">
        <f>'4.3 CDP responses 2019 C.6'!BD1</f>
        <v>Wistron</v>
      </c>
      <c r="BF5" s="173" t="str">
        <f>'4.3 CDP responses 2019 C.6'!BE1</f>
        <v>Olympus</v>
      </c>
      <c r="BG5" s="173" t="str">
        <f>'4.3 CDP responses 2019 C.6'!BF1</f>
        <v>Arista Networks</v>
      </c>
      <c r="BH5" s="173" t="str">
        <f>'4.3 CDP responses 2019 C.6'!BG1</f>
        <v>Keysight Technologies</v>
      </c>
    </row>
    <row r="6" spans="1:61">
      <c r="C6" s="3" t="s">
        <v>12904</v>
      </c>
      <c r="D6" s="180"/>
      <c r="E6" s="13" t="str">
        <f>'4.3 CDP responses 2019 C.6'!D14</f>
        <v>July 1 2017</v>
      </c>
      <c r="F6" s="13" t="str">
        <f>'4.3 CDP responses 2019 C.6'!E14</f>
        <v>January 1 2018</v>
      </c>
      <c r="G6" s="13" t="str">
        <f>'4.3 CDP responses 2019 C.6'!F14</f>
        <v>January 1 2018</v>
      </c>
      <c r="H6" s="13" t="str">
        <f>'4.3 CDP responses 2019 C.6'!G14</f>
        <v>January 1 2018</v>
      </c>
      <c r="I6" s="13" t="str">
        <f>'4.3 CDP responses 2019 C.6'!H14</f>
        <v>January 1 2018</v>
      </c>
      <c r="J6" s="13" t="str">
        <f>'4.3 CDP responses 2019 C.6'!I14</f>
        <v>September 1 2017</v>
      </c>
      <c r="K6" s="13" t="str">
        <f>'4.3 CDP responses 2019 C.6'!J14</f>
        <v>April 1 2018</v>
      </c>
      <c r="L6" s="13" t="str">
        <f>'4.3 CDP responses 2019 C.6'!K14</f>
        <v>February 1 2018</v>
      </c>
      <c r="M6" s="13" t="str">
        <f>'4.3 CDP responses 2019 C.6'!L14</f>
        <v>December 1 2017</v>
      </c>
      <c r="N6" s="13" t="str">
        <f>'4.3 CDP responses 2019 C.6'!M14</f>
        <v>February 1 2018</v>
      </c>
      <c r="O6" s="13" t="str">
        <f>'4.3 CDP responses 2019 C.6'!N14</f>
        <v>April 1 2018</v>
      </c>
      <c r="P6" s="13" t="str">
        <f>'4.3 CDP responses 2019 C.6'!O14</f>
        <v>January 1 2018</v>
      </c>
      <c r="Q6" s="13" t="str">
        <f>'4.3 CDP responses 2019 C.6'!P14</f>
        <v>January 1 2018</v>
      </c>
      <c r="R6" s="13" t="str">
        <f>'4.3 CDP responses 2019 C.6'!Q14</f>
        <v>August 1 2017</v>
      </c>
      <c r="S6" s="13" t="str">
        <f>'4.3 CDP responses 2019 C.6'!R14</f>
        <v>April 1 2018</v>
      </c>
      <c r="T6" s="13" t="str">
        <f>'4.3 CDP responses 2019 C.6'!S14</f>
        <v>April 1 2017</v>
      </c>
      <c r="U6" s="13" t="str">
        <f>'4.3 CDP responses 2019 C.6'!T14</f>
        <v>January 1 2018</v>
      </c>
      <c r="V6" s="13" t="str">
        <f>'4.3 CDP responses 2019 C.6'!U14</f>
        <v>April 1 2018</v>
      </c>
      <c r="W6" s="13" t="str">
        <f>'4.3 CDP responses 2019 C.6'!V14</f>
        <v>January 1 2018</v>
      </c>
      <c r="X6" s="13" t="str">
        <f>'4.3 CDP responses 2019 C.6'!W14</f>
        <v>February 1 2018</v>
      </c>
      <c r="Y6" s="13" t="str">
        <f>'4.3 CDP responses 2019 C.6'!X14</f>
        <v>January 1 2018</v>
      </c>
      <c r="Z6" s="418" t="str">
        <f>'4.3 CDP responses 2019 C.6'!Y14</f>
        <v>April 1 2018</v>
      </c>
      <c r="AA6" s="13" t="str">
        <f>'4.3 CDP responses 2019 C.6'!Z14</f>
        <v>September 29 2017</v>
      </c>
      <c r="AB6" s="13" t="str">
        <f>'4.3 CDP responses 2019 C.6'!AA14</f>
        <v>January 1 2018</v>
      </c>
      <c r="AC6" s="13" t="str">
        <f>'4.3 CDP responses 2019 C.6'!AB14</f>
        <v>August 1 2017</v>
      </c>
      <c r="AD6" s="13" t="str">
        <f>'4.3 CDP responses 2019 C.6'!AC14</f>
        <v>January 1 2018</v>
      </c>
      <c r="AE6" s="13" t="str">
        <f>'4.3 CDP responses 2019 C.6'!AD14</f>
        <v>November 1 2017</v>
      </c>
      <c r="AF6" s="13" t="str">
        <f>'4.3 CDP responses 2019 C.6'!AE14</f>
        <v>February 1 2018</v>
      </c>
      <c r="AG6" s="13" t="str">
        <f>'4.3 CDP responses 2019 C.6'!AF14</f>
        <v>November 1 2017</v>
      </c>
      <c r="AH6" s="13" t="str">
        <f>'4.3 CDP responses 2019 C.6'!AG14</f>
        <v>September 30 2017</v>
      </c>
      <c r="AI6" s="13" t="str">
        <f>'4.3 CDP responses 2019 C.6'!AH14</f>
        <v>April 1 2018</v>
      </c>
      <c r="AJ6" s="13" t="str">
        <f>'4.3 CDP responses 2019 C.6'!AI14</f>
        <v>April 1 2018</v>
      </c>
      <c r="AK6" s="13" t="str">
        <f>'4.3 CDP responses 2019 C.6'!AJ14</f>
        <v>January 1 2017</v>
      </c>
      <c r="AL6" s="13" t="str">
        <f>'4.3 CDP responses 2019 C.6'!AK14</f>
        <v>January 1 2018</v>
      </c>
      <c r="AM6" s="13" t="str">
        <f>'4.3 CDP responses 2019 C.6'!AL14</f>
        <v>January 1 2018</v>
      </c>
      <c r="AN6" s="13" t="str">
        <f>'4.3 CDP responses 2019 C.6'!AM14</f>
        <v>January 1 2018</v>
      </c>
      <c r="AO6" s="13" t="str">
        <f>'4.3 CDP responses 2019 C.6'!AN14</f>
        <v>April 1 2018</v>
      </c>
      <c r="AP6" s="13" t="str">
        <f>'4.3 CDP responses 2019 C.6'!AO14</f>
        <v>April 1 2018</v>
      </c>
      <c r="AQ6" s="13" t="str">
        <f>'4.3 CDP responses 2019 C.6'!AP14</f>
        <v>January 1 2018</v>
      </c>
      <c r="AR6" s="13" t="str">
        <f>'4.3 CDP responses 2019 C.6'!AQ14</f>
        <v>January 1 2018</v>
      </c>
      <c r="AS6" s="13" t="str">
        <f>'4.3 CDP responses 2019 C.6'!AR14</f>
        <v>January 1 2018</v>
      </c>
      <c r="AT6" s="13" t="str">
        <f>'4.3 CDP responses 2019 C.6'!AS14</f>
        <v>April 1 2018</v>
      </c>
      <c r="AU6" s="13" t="str">
        <f>'4.3 CDP responses 2019 C.6'!AT14</f>
        <v>January 1 2018</v>
      </c>
      <c r="AV6" s="13" t="str">
        <f>'4.3 CDP responses 2019 C.6'!AU14</f>
        <v>April 1 2018</v>
      </c>
      <c r="AW6" s="13" t="str">
        <f>'4.3 CDP responses 2019 C.6'!AV14</f>
        <v>January 1 2018</v>
      </c>
      <c r="AX6" s="13" t="str">
        <f>'4.3 CDP responses 2019 C.6'!AW14</f>
        <v>April 1 2018</v>
      </c>
      <c r="AY6" s="13" t="str">
        <f>'4.3 CDP responses 2019 C.6'!AX14</f>
        <v>January 1 2018</v>
      </c>
      <c r="AZ6" s="13" t="str">
        <f>'4.3 CDP responses 2019 C.6'!AY14</f>
        <v>January 1 2018</v>
      </c>
      <c r="BA6" s="13" t="str">
        <f>'4.3 CDP responses 2019 C.6'!AZ14</f>
        <v>April 1 2018</v>
      </c>
      <c r="BB6" s="13" t="str">
        <f>'4.3 CDP responses 2019 C.6'!BA14</f>
        <v>January 1 2018</v>
      </c>
      <c r="BC6" s="13" t="str">
        <f>'4.3 CDP responses 2019 C.6'!BB14</f>
        <v>January 1 2018</v>
      </c>
      <c r="BD6" s="13" t="str">
        <f>'4.3 CDP responses 2019 C.6'!BC14</f>
        <v>September 1 2017</v>
      </c>
      <c r="BE6" s="13" t="str">
        <f>'4.3 CDP responses 2019 C.6'!BD14</f>
        <v>January 1 2018</v>
      </c>
      <c r="BF6" s="13" t="str">
        <f>'4.3 CDP responses 2019 C.6'!BE14</f>
        <v>April 1 2018</v>
      </c>
      <c r="BG6" s="13" t="str">
        <f>'4.3 CDP responses 2019 C.6'!BF14</f>
        <v>January 1 2018</v>
      </c>
      <c r="BH6" s="13" t="str">
        <f>'4.3 CDP responses 2019 C.6'!BG14</f>
        <v>November 1 2017</v>
      </c>
    </row>
    <row r="7" spans="1:61" s="176" customFormat="1" ht="15" thickBot="1">
      <c r="A7" s="380"/>
      <c r="C7" s="248"/>
      <c r="D7" s="249"/>
      <c r="E7" s="250" t="str">
        <f>'4.3 CDP responses 2019 C.6'!D17</f>
        <v>June 30 2018</v>
      </c>
      <c r="F7" s="250" t="str">
        <f>'4.3 CDP responses 2019 C.6'!E17</f>
        <v>December 31 2018</v>
      </c>
      <c r="G7" s="250" t="str">
        <f>'4.3 CDP responses 2019 C.6'!F17</f>
        <v>December 31 2018</v>
      </c>
      <c r="H7" s="250" t="str">
        <f>'4.3 CDP responses 2019 C.6'!G17</f>
        <v>December 31 2018</v>
      </c>
      <c r="I7" s="250" t="str">
        <f>'4.3 CDP responses 2019 C.6'!H17</f>
        <v>December 31 2018</v>
      </c>
      <c r="J7" s="250" t="str">
        <f>'4.3 CDP responses 2019 C.6'!I17</f>
        <v>August 31 2018</v>
      </c>
      <c r="K7" s="250" t="str">
        <f>'4.3 CDP responses 2019 C.6'!J17</f>
        <v>March 31 2019</v>
      </c>
      <c r="L7" s="250" t="str">
        <f>'4.3 CDP responses 2019 C.6'!K17</f>
        <v>January 31 2019</v>
      </c>
      <c r="M7" s="250" t="str">
        <f>'4.3 CDP responses 2019 C.6'!L17</f>
        <v>November 30 2018</v>
      </c>
      <c r="N7" s="250" t="str">
        <f>'4.3 CDP responses 2019 C.6'!M17</f>
        <v>January 31 2019</v>
      </c>
      <c r="O7" s="250" t="str">
        <f>'4.3 CDP responses 2019 C.6'!N17</f>
        <v>March 31 2019</v>
      </c>
      <c r="P7" s="250" t="str">
        <f>'4.3 CDP responses 2019 C.6'!O17</f>
        <v>December 31 2018</v>
      </c>
      <c r="Q7" s="250" t="str">
        <f>'4.3 CDP responses 2019 C.6'!P17</f>
        <v>December 31 2018</v>
      </c>
      <c r="R7" s="250" t="str">
        <f>'4.3 CDP responses 2019 C.6'!Q17</f>
        <v>July 31 2018</v>
      </c>
      <c r="S7" s="250" t="str">
        <f>'4.3 CDP responses 2019 C.6'!R17</f>
        <v>March 31 2019</v>
      </c>
      <c r="T7" s="250" t="str">
        <f>'4.3 CDP responses 2019 C.6'!S17</f>
        <v>March 31 2018</v>
      </c>
      <c r="U7" s="250" t="str">
        <f>'4.3 CDP responses 2019 C.6'!T17</f>
        <v>December 31 2018</v>
      </c>
      <c r="V7" s="250" t="str">
        <f>'4.3 CDP responses 2019 C.6'!U17</f>
        <v>March 31 2019</v>
      </c>
      <c r="W7" s="250" t="str">
        <f>'4.3 CDP responses 2019 C.6'!V17</f>
        <v>December 31 2018</v>
      </c>
      <c r="X7" s="250" t="str">
        <f>'4.3 CDP responses 2019 C.6'!W17</f>
        <v>January 31 2019</v>
      </c>
      <c r="Y7" s="250" t="str">
        <f>'4.3 CDP responses 2019 C.6'!X17</f>
        <v>December 31 2018</v>
      </c>
      <c r="Z7" s="419" t="str">
        <f>'4.3 CDP responses 2019 C.6'!Y17</f>
        <v>March 31 2019</v>
      </c>
      <c r="AA7" s="250" t="str">
        <f>'4.3 CDP responses 2019 C.6'!Z17</f>
        <v>September 29 2018</v>
      </c>
      <c r="AB7" s="250" t="str">
        <f>'4.3 CDP responses 2019 C.6'!AA17</f>
        <v>December 31 2018</v>
      </c>
      <c r="AC7" s="250" t="str">
        <f>'4.3 CDP responses 2019 C.6'!AB17</f>
        <v>July 31 2018</v>
      </c>
      <c r="AD7" s="250" t="str">
        <f>'4.3 CDP responses 2019 C.6'!AC17</f>
        <v>December 31 2018</v>
      </c>
      <c r="AE7" s="250" t="str">
        <f>'4.3 CDP responses 2019 C.6'!AD17</f>
        <v>October 31 2018</v>
      </c>
      <c r="AF7" s="250" t="str">
        <f>'4.3 CDP responses 2019 C.6'!AE17</f>
        <v>January 31 2019</v>
      </c>
      <c r="AG7" s="250" t="str">
        <f>'4.3 CDP responses 2019 C.6'!AF17</f>
        <v>October 31 2018</v>
      </c>
      <c r="AH7" s="250" t="str">
        <f>'4.3 CDP responses 2019 C.6'!AG17</f>
        <v>September 29 2018</v>
      </c>
      <c r="AI7" s="250" t="str">
        <f>'4.3 CDP responses 2019 C.6'!AH17</f>
        <v>March 31 2019</v>
      </c>
      <c r="AJ7" s="250" t="str">
        <f>'4.3 CDP responses 2019 C.6'!AI17</f>
        <v>March 31 2019</v>
      </c>
      <c r="AK7" s="250" t="str">
        <f>'4.3 CDP responses 2019 C.6'!AJ17</f>
        <v>December 31 2017</v>
      </c>
      <c r="AL7" s="250" t="str">
        <f>'4.3 CDP responses 2019 C.6'!AK17</f>
        <v>December 31 2018</v>
      </c>
      <c r="AM7" s="250" t="str">
        <f>'4.3 CDP responses 2019 C.6'!AL17</f>
        <v>December 31 2018</v>
      </c>
      <c r="AN7" s="250" t="str">
        <f>'4.3 CDP responses 2019 C.6'!AM17</f>
        <v>December 31 2018</v>
      </c>
      <c r="AO7" s="250" t="str">
        <f>'4.3 CDP responses 2019 C.6'!AN17</f>
        <v>March 31 2019</v>
      </c>
      <c r="AP7" s="250" t="str">
        <f>'4.3 CDP responses 2019 C.6'!AO17</f>
        <v>March 31 2019</v>
      </c>
      <c r="AQ7" s="250" t="str">
        <f>'4.3 CDP responses 2019 C.6'!AP17</f>
        <v>December 31 2018</v>
      </c>
      <c r="AR7" s="250" t="str">
        <f>'4.3 CDP responses 2019 C.6'!AQ17</f>
        <v>December 31 2018</v>
      </c>
      <c r="AS7" s="250" t="str">
        <f>'4.3 CDP responses 2019 C.6'!AR17</f>
        <v>December 31 2018</v>
      </c>
      <c r="AT7" s="250" t="str">
        <f>'4.3 CDP responses 2019 C.6'!AS17</f>
        <v>March 31 2019</v>
      </c>
      <c r="AU7" s="250" t="str">
        <f>'4.3 CDP responses 2019 C.6'!AT17</f>
        <v>December 31 2018</v>
      </c>
      <c r="AV7" s="250" t="str">
        <f>'4.3 CDP responses 2019 C.6'!AU17</f>
        <v>March 31 2019</v>
      </c>
      <c r="AW7" s="250" t="str">
        <f>'4.3 CDP responses 2019 C.6'!AV17</f>
        <v>December 31 2018</v>
      </c>
      <c r="AX7" s="250" t="str">
        <f>'4.3 CDP responses 2019 C.6'!AW17</f>
        <v>March 31 2019</v>
      </c>
      <c r="AY7" s="250" t="str">
        <f>'4.3 CDP responses 2019 C.6'!AX17</f>
        <v>December 31 2018</v>
      </c>
      <c r="AZ7" s="250" t="str">
        <f>'4.3 CDP responses 2019 C.6'!AY17</f>
        <v>December 31 2018</v>
      </c>
      <c r="BA7" s="250" t="str">
        <f>'4.3 CDP responses 2019 C.6'!AZ17</f>
        <v>March 31 2019</v>
      </c>
      <c r="BB7" s="250" t="str">
        <f>'4.3 CDP responses 2019 C.6'!BA17</f>
        <v>December 31 2018</v>
      </c>
      <c r="BC7" s="250" t="str">
        <f>'4.3 CDP responses 2019 C.6'!BB17</f>
        <v>December 31 2018</v>
      </c>
      <c r="BD7" s="250" t="str">
        <f>'4.3 CDP responses 2019 C.6'!BC17</f>
        <v>August 31 2018</v>
      </c>
      <c r="BE7" s="250" t="str">
        <f>'4.3 CDP responses 2019 C.6'!BD17</f>
        <v>December 31 2018</v>
      </c>
      <c r="BF7" s="250" t="str">
        <f>'4.3 CDP responses 2019 C.6'!BE17</f>
        <v>March 31 2019</v>
      </c>
      <c r="BG7" s="250" t="str">
        <f>'4.3 CDP responses 2019 C.6'!BF17</f>
        <v>December 31 2018</v>
      </c>
      <c r="BH7" s="250" t="str">
        <f>'4.3 CDP responses 2019 C.6'!BG17</f>
        <v>October 31 2018</v>
      </c>
    </row>
    <row r="8" spans="1:61">
      <c r="C8" s="3"/>
      <c r="D8" s="3"/>
      <c r="E8" s="205"/>
      <c r="F8" s="205"/>
      <c r="G8" s="205"/>
      <c r="H8" s="205"/>
      <c r="I8" s="205"/>
      <c r="J8" s="205"/>
      <c r="K8" s="205"/>
      <c r="L8" s="205"/>
      <c r="M8" s="205"/>
      <c r="N8" s="205"/>
      <c r="O8" s="205"/>
      <c r="P8" s="205"/>
      <c r="Q8" s="205"/>
      <c r="R8" s="205"/>
      <c r="S8" s="205"/>
      <c r="T8" s="205"/>
      <c r="U8" s="205"/>
      <c r="V8" s="205"/>
      <c r="W8" s="205"/>
      <c r="X8" s="205"/>
      <c r="Y8" s="205"/>
      <c r="Z8" s="420"/>
      <c r="AA8" s="205"/>
      <c r="AB8" s="205"/>
      <c r="AC8" s="205"/>
      <c r="AD8" s="205"/>
      <c r="AE8" s="205"/>
      <c r="AF8" s="205"/>
      <c r="AG8" s="205"/>
      <c r="AH8" s="205"/>
      <c r="AI8" s="205"/>
      <c r="AJ8" s="205"/>
      <c r="AK8" s="205"/>
      <c r="AL8" s="205"/>
      <c r="AM8" s="205"/>
      <c r="AN8" s="205"/>
      <c r="AO8" s="205"/>
      <c r="AP8" s="205"/>
      <c r="AQ8" s="205"/>
      <c r="AR8" s="205"/>
      <c r="AS8" s="205"/>
      <c r="AT8" s="205"/>
      <c r="AU8" s="205"/>
      <c r="AV8" s="205"/>
      <c r="AW8" s="205"/>
      <c r="AX8" s="205"/>
      <c r="AY8" s="205"/>
      <c r="AZ8" s="205"/>
      <c r="BA8" s="205"/>
      <c r="BB8" s="205"/>
      <c r="BC8" s="205"/>
      <c r="BD8" s="205"/>
      <c r="BE8" s="205"/>
      <c r="BF8" s="205"/>
      <c r="BG8" s="205"/>
      <c r="BH8" s="205"/>
    </row>
    <row r="9" spans="1:61">
      <c r="C9" s="3"/>
      <c r="D9" s="3"/>
      <c r="E9" s="205"/>
      <c r="F9" s="205"/>
      <c r="G9" s="205"/>
      <c r="H9" s="205"/>
      <c r="I9" s="205"/>
      <c r="J9" s="205"/>
      <c r="K9" s="205"/>
      <c r="L9" s="205"/>
      <c r="M9" s="205"/>
      <c r="N9" s="205"/>
      <c r="O9" s="205"/>
      <c r="P9" s="205"/>
      <c r="Q9" s="205"/>
      <c r="R9" s="205"/>
      <c r="S9" s="205"/>
      <c r="T9" s="205"/>
      <c r="U9" s="205"/>
      <c r="V9" s="205"/>
      <c r="W9" s="205"/>
      <c r="X9" s="205"/>
      <c r="Y9" s="205"/>
      <c r="Z9" s="420"/>
      <c r="AA9" s="205"/>
      <c r="AB9" s="205"/>
      <c r="AC9" s="205"/>
      <c r="AD9" s="205"/>
      <c r="AE9" s="205"/>
      <c r="AF9" s="205"/>
      <c r="AG9" s="205"/>
      <c r="AH9" s="205"/>
      <c r="AI9" s="205"/>
      <c r="AJ9" s="205"/>
      <c r="AK9" s="205"/>
      <c r="AL9" s="205"/>
      <c r="AM9" s="205"/>
      <c r="AN9" s="205"/>
      <c r="AO9" s="205"/>
      <c r="AP9" s="205"/>
      <c r="AQ9" s="205"/>
      <c r="AR9" s="205"/>
      <c r="AS9" s="205"/>
      <c r="AT9" s="205"/>
      <c r="AU9" s="205"/>
      <c r="AV9" s="205"/>
      <c r="AW9" s="205"/>
      <c r="AX9" s="205"/>
      <c r="AY9" s="205"/>
      <c r="AZ9" s="205"/>
      <c r="BA9" s="205"/>
      <c r="BB9" s="205"/>
      <c r="BC9" s="205"/>
      <c r="BD9" s="205"/>
      <c r="BE9" s="205"/>
      <c r="BF9" s="205"/>
      <c r="BG9" s="205"/>
      <c r="BH9" s="205"/>
    </row>
    <row r="10" spans="1:61" s="108" customFormat="1">
      <c r="A10" s="372"/>
      <c r="C10" s="243" t="s">
        <v>12706</v>
      </c>
      <c r="D10" s="243"/>
      <c r="E10" s="244">
        <v>131000</v>
      </c>
      <c r="F10" s="244">
        <v>89450</v>
      </c>
      <c r="G10" s="244">
        <v>350600</v>
      </c>
      <c r="H10" s="244">
        <v>137701</v>
      </c>
      <c r="I10" s="244">
        <v>96498</v>
      </c>
      <c r="J10" s="244">
        <v>442749</v>
      </c>
      <c r="K10" s="244">
        <v>424285</v>
      </c>
      <c r="L10" s="244">
        <v>35000</v>
      </c>
      <c r="M10" s="244">
        <v>21357</v>
      </c>
      <c r="N10" s="244">
        <v>24200</v>
      </c>
      <c r="O10" s="244">
        <v>180143</v>
      </c>
      <c r="P10" s="244">
        <v>205169.59</v>
      </c>
      <c r="Q10" s="244">
        <v>97132</v>
      </c>
      <c r="R10" s="244">
        <v>8900</v>
      </c>
      <c r="S10" s="244">
        <v>171425</v>
      </c>
      <c r="T10" s="244">
        <v>120081</v>
      </c>
      <c r="U10" s="244">
        <v>13245</v>
      </c>
      <c r="V10" s="244">
        <v>87080</v>
      </c>
      <c r="W10" s="244">
        <v>8154</v>
      </c>
      <c r="X10" s="244">
        <v>9600</v>
      </c>
      <c r="Y10" s="244">
        <v>4000</v>
      </c>
      <c r="Z10" s="421">
        <v>12578</v>
      </c>
      <c r="AA10" s="244">
        <v>132000</v>
      </c>
      <c r="AB10" s="244">
        <v>309630</v>
      </c>
      <c r="AC10" s="244">
        <v>74200</v>
      </c>
      <c r="AD10" s="244">
        <v>863000</v>
      </c>
      <c r="AE10" s="244">
        <v>55000</v>
      </c>
      <c r="AF10" s="244">
        <v>128000</v>
      </c>
      <c r="AG10" s="244">
        <v>60000</v>
      </c>
      <c r="AH10" s="244">
        <v>80000</v>
      </c>
      <c r="AI10" s="244">
        <v>132138</v>
      </c>
      <c r="AJ10" s="244">
        <v>77571</v>
      </c>
      <c r="AK10" s="244">
        <v>46200</v>
      </c>
      <c r="AL10" s="244">
        <v>61800</v>
      </c>
      <c r="AM10" s="244">
        <v>68175</v>
      </c>
      <c r="AN10" s="244">
        <v>101203</v>
      </c>
      <c r="AO10" s="244">
        <v>76863</v>
      </c>
      <c r="AP10" s="244">
        <v>57017</v>
      </c>
      <c r="AQ10" s="244">
        <v>97843</v>
      </c>
      <c r="AR10" s="244">
        <v>73600</v>
      </c>
      <c r="AS10" s="244">
        <v>43000</v>
      </c>
      <c r="AT10" s="244">
        <v>104781</v>
      </c>
      <c r="AU10" s="244">
        <v>24718</v>
      </c>
      <c r="AV10" s="244">
        <v>109390</v>
      </c>
      <c r="AW10" s="244">
        <v>10500</v>
      </c>
      <c r="AX10" s="244">
        <v>37412</v>
      </c>
      <c r="AY10" s="244">
        <v>172995</v>
      </c>
      <c r="AZ10" s="244">
        <v>83000</v>
      </c>
      <c r="BA10" s="244">
        <v>35090</v>
      </c>
      <c r="BB10" s="244">
        <v>200000</v>
      </c>
      <c r="BC10" s="244">
        <v>74812</v>
      </c>
      <c r="BD10" s="244">
        <v>200000</v>
      </c>
      <c r="BE10" s="244">
        <v>80000</v>
      </c>
      <c r="BF10" s="244">
        <v>35124</v>
      </c>
      <c r="BG10" s="244">
        <v>2300</v>
      </c>
      <c r="BH10" s="244">
        <v>12900</v>
      </c>
    </row>
    <row r="11" spans="1:61">
      <c r="C11" s="180"/>
      <c r="D11" s="180"/>
      <c r="E11" s="17"/>
      <c r="F11" s="17"/>
      <c r="G11" s="110"/>
      <c r="H11" s="110"/>
      <c r="I11" s="110"/>
      <c r="J11" s="110"/>
      <c r="K11" s="110"/>
      <c r="L11" s="110"/>
      <c r="M11" s="110"/>
      <c r="N11" s="110"/>
      <c r="O11" s="110"/>
      <c r="P11" s="110"/>
      <c r="Q11" s="110"/>
      <c r="R11" s="110"/>
      <c r="S11" s="110"/>
      <c r="T11" s="110"/>
      <c r="U11" s="110"/>
      <c r="V11" s="110"/>
      <c r="W11" s="110"/>
      <c r="X11" s="110"/>
      <c r="Y11" s="110"/>
      <c r="Z11" s="422"/>
      <c r="AA11" s="17"/>
      <c r="AB11" s="110"/>
      <c r="AC11" s="110"/>
      <c r="AD11" s="110"/>
      <c r="AE11" s="110"/>
      <c r="AF11" s="110"/>
      <c r="AG11" s="110"/>
      <c r="AH11" s="110"/>
      <c r="AI11" s="110"/>
      <c r="AJ11" s="110"/>
      <c r="AK11" s="110"/>
      <c r="AL11" s="110"/>
      <c r="AM11" s="110"/>
      <c r="AN11" s="44"/>
      <c r="AO11" s="44"/>
      <c r="AP11" s="110"/>
      <c r="AQ11" s="110"/>
      <c r="AR11" s="110"/>
      <c r="AS11" s="110"/>
      <c r="AT11" s="110"/>
      <c r="AU11" s="110"/>
      <c r="AV11" s="110"/>
      <c r="AW11" s="110"/>
      <c r="AX11" s="110"/>
      <c r="AY11" s="110"/>
      <c r="AZ11" s="110"/>
      <c r="BA11" s="110"/>
      <c r="BB11" s="110"/>
      <c r="BC11" s="110"/>
      <c r="BD11" s="110"/>
      <c r="BE11" s="110"/>
      <c r="BF11" s="110"/>
      <c r="BG11" s="110"/>
      <c r="BH11" s="110"/>
      <c r="BI11" s="242"/>
    </row>
    <row r="12" spans="1:61" s="108" customFormat="1">
      <c r="A12" s="372"/>
      <c r="C12" s="243" t="s">
        <v>1023</v>
      </c>
      <c r="D12" s="243" t="s">
        <v>864</v>
      </c>
      <c r="E12" s="244">
        <v>118200000000</v>
      </c>
      <c r="F12" s="244">
        <v>137000000000</v>
      </c>
      <c r="G12" s="244">
        <v>78700000000</v>
      </c>
      <c r="H12" s="244">
        <v>39600000000</v>
      </c>
      <c r="I12" s="244">
        <v>29100000000</v>
      </c>
      <c r="J12" s="244">
        <v>42500000000</v>
      </c>
      <c r="K12" s="244">
        <v>20900000000</v>
      </c>
      <c r="L12" s="244">
        <v>13300000000</v>
      </c>
      <c r="M12" s="244">
        <v>9030008000</v>
      </c>
      <c r="N12" s="244">
        <v>9000000000</v>
      </c>
      <c r="O12" s="244">
        <v>11600000000</v>
      </c>
      <c r="P12" s="244">
        <v>15600000000</v>
      </c>
      <c r="Q12" s="244">
        <v>14500000000</v>
      </c>
      <c r="R12" s="244">
        <v>6000000000</v>
      </c>
      <c r="S12" s="244">
        <v>8400000000</v>
      </c>
      <c r="T12" s="244">
        <v>8400000000</v>
      </c>
      <c r="U12" s="244">
        <v>3121058000</v>
      </c>
      <c r="V12" s="244">
        <v>5000000000</v>
      </c>
      <c r="W12" s="244">
        <v>2600000000</v>
      </c>
      <c r="X12" s="244">
        <v>2600000000</v>
      </c>
      <c r="Y12" s="244">
        <v>1073229000</v>
      </c>
      <c r="Z12" s="421">
        <v>4500000000</v>
      </c>
      <c r="AA12" s="244">
        <v>261700000000</v>
      </c>
      <c r="AB12" s="244">
        <v>221500000000</v>
      </c>
      <c r="AC12" s="244">
        <v>50800000000</v>
      </c>
      <c r="AD12" s="244">
        <v>175600000000</v>
      </c>
      <c r="AE12" s="244">
        <v>58700000000</v>
      </c>
      <c r="AF12" s="244">
        <v>90400000000</v>
      </c>
      <c r="AG12" s="244">
        <v>30600000000</v>
      </c>
      <c r="AH12" s="244">
        <v>14000000000</v>
      </c>
      <c r="AI12" s="244">
        <v>36100000000</v>
      </c>
      <c r="AJ12" s="244">
        <v>14100000000</v>
      </c>
      <c r="AK12" s="244">
        <v>10116000000</v>
      </c>
      <c r="AL12" s="244">
        <v>20647000000</v>
      </c>
      <c r="AM12" s="244">
        <v>14500000000</v>
      </c>
      <c r="AN12" s="244">
        <v>26600000000</v>
      </c>
      <c r="AO12" s="244">
        <v>14900000000</v>
      </c>
      <c r="AP12" s="244">
        <v>50000000000</v>
      </c>
      <c r="AQ12" s="244">
        <v>24100000000</v>
      </c>
      <c r="AR12" s="244">
        <v>8200000000</v>
      </c>
      <c r="AS12" s="244">
        <v>11300000000</v>
      </c>
      <c r="AT12" s="244">
        <v>12500000000</v>
      </c>
      <c r="AU12" s="244">
        <v>8300000000</v>
      </c>
      <c r="AV12" s="244">
        <v>26300000000</v>
      </c>
      <c r="AW12" s="244">
        <v>6200000000</v>
      </c>
      <c r="AX12" s="244">
        <v>5100000000</v>
      </c>
      <c r="AY12" s="244">
        <v>44400000000</v>
      </c>
      <c r="AZ12" s="244">
        <v>7900000000</v>
      </c>
      <c r="BA12" s="244">
        <v>7900000000</v>
      </c>
      <c r="BB12" s="244">
        <v>26211000000</v>
      </c>
      <c r="BC12" s="244">
        <v>32100000000</v>
      </c>
      <c r="BD12" s="244">
        <v>22095416000</v>
      </c>
      <c r="BE12" s="244">
        <v>29500000000</v>
      </c>
      <c r="BF12" s="244">
        <v>7200000000</v>
      </c>
      <c r="BG12" s="244">
        <v>2200000000</v>
      </c>
      <c r="BH12" s="244">
        <v>3878000000</v>
      </c>
    </row>
    <row r="13" spans="1:61" s="108" customFormat="1">
      <c r="A13" s="372"/>
      <c r="C13" s="3"/>
      <c r="D13" s="3"/>
      <c r="E13" s="205"/>
      <c r="F13" s="205"/>
      <c r="G13" s="205"/>
      <c r="H13" s="205"/>
      <c r="I13" s="205"/>
      <c r="J13" s="205"/>
      <c r="K13" s="238"/>
      <c r="L13" s="205"/>
      <c r="M13" s="205"/>
      <c r="N13" s="205"/>
      <c r="O13" s="205"/>
      <c r="P13" s="239"/>
      <c r="Q13" s="239"/>
      <c r="R13" s="205"/>
      <c r="S13" s="240"/>
      <c r="T13" s="241"/>
      <c r="U13" s="241"/>
      <c r="V13" s="240"/>
      <c r="W13" s="205"/>
      <c r="X13" s="205"/>
      <c r="Y13" s="205"/>
      <c r="Z13" s="423"/>
      <c r="AA13" s="205"/>
      <c r="AB13" s="205"/>
      <c r="AC13" s="205"/>
      <c r="AD13" s="205"/>
      <c r="AE13" s="205"/>
      <c r="AF13" s="205"/>
      <c r="AG13" s="205"/>
      <c r="AH13" s="205"/>
      <c r="AI13" s="205"/>
      <c r="AJ13" s="240"/>
      <c r="AK13" s="205"/>
      <c r="AL13" s="205"/>
      <c r="AM13" s="240"/>
      <c r="AN13" s="205"/>
      <c r="AO13" s="241"/>
      <c r="AP13" s="205"/>
      <c r="AQ13" s="241"/>
      <c r="AR13" s="205"/>
      <c r="AS13" s="205"/>
      <c r="AT13" s="240"/>
      <c r="AU13" s="241"/>
      <c r="AV13" s="205"/>
      <c r="AW13" s="205"/>
      <c r="AX13" s="205"/>
      <c r="AY13" s="239"/>
      <c r="AZ13" s="241"/>
      <c r="BA13" s="238"/>
      <c r="BB13" s="238"/>
      <c r="BC13" s="241"/>
      <c r="BD13" s="205"/>
      <c r="BE13" s="205"/>
      <c r="BF13" s="238"/>
      <c r="BG13" s="205"/>
      <c r="BH13" s="205"/>
    </row>
    <row r="14" spans="1:61">
      <c r="C14" s="243" t="s">
        <v>5907</v>
      </c>
      <c r="D14" s="243" t="s">
        <v>864</v>
      </c>
      <c r="E14" s="58">
        <v>17227000000</v>
      </c>
      <c r="F14" s="58">
        <v>25100000000</v>
      </c>
      <c r="G14" s="245">
        <v>3716000000</v>
      </c>
      <c r="H14" s="245">
        <v>1736000000</v>
      </c>
      <c r="I14" s="245">
        <v>1458000000</v>
      </c>
      <c r="J14" s="245">
        <v>4849000000</v>
      </c>
      <c r="K14" s="245">
        <v>321213548.81437635</v>
      </c>
      <c r="L14" s="245">
        <v>595000000</v>
      </c>
      <c r="M14" s="245">
        <v>484588000</v>
      </c>
      <c r="N14" s="245">
        <v>689000000</v>
      </c>
      <c r="O14" s="245">
        <v>349000000</v>
      </c>
      <c r="P14" s="245">
        <v>375903614.45783132</v>
      </c>
      <c r="Q14" s="245">
        <v>563060858.21504319</v>
      </c>
      <c r="R14" s="245">
        <v>124000000</v>
      </c>
      <c r="S14" s="245">
        <v>143441415.13597935</v>
      </c>
      <c r="T14" s="245">
        <v>315490673.15490669</v>
      </c>
      <c r="U14" s="245">
        <v>252503000</v>
      </c>
      <c r="V14" s="245">
        <v>45271187.737943038</v>
      </c>
      <c r="W14" s="245">
        <v>251696000</v>
      </c>
      <c r="X14" s="245">
        <v>67000000</v>
      </c>
      <c r="Y14" s="245">
        <v>38304000</v>
      </c>
      <c r="Z14" s="424">
        <v>235897558.66914847</v>
      </c>
      <c r="AA14" s="58">
        <v>16700000000</v>
      </c>
      <c r="AB14" s="245">
        <v>26700000000</v>
      </c>
      <c r="AC14" s="245">
        <v>800000000</v>
      </c>
      <c r="AD14" s="245">
        <v>1919488647</v>
      </c>
      <c r="AE14" s="245">
        <v>848000000</v>
      </c>
      <c r="AF14" s="245">
        <v>1200000000</v>
      </c>
      <c r="AG14" s="245">
        <v>2436000000</v>
      </c>
      <c r="AH14" s="245">
        <v>935000000</v>
      </c>
      <c r="AI14" s="245">
        <v>762656052</v>
      </c>
      <c r="AJ14" s="245">
        <v>2610301099.7913685</v>
      </c>
      <c r="AK14" s="245">
        <v>1804000000</v>
      </c>
      <c r="AL14" s="245">
        <v>835000000</v>
      </c>
      <c r="AM14" s="245" t="s">
        <v>35</v>
      </c>
      <c r="AN14" s="245">
        <v>792235075</v>
      </c>
      <c r="AO14" s="245">
        <v>1073658927.1417133</v>
      </c>
      <c r="AP14" s="245">
        <v>701000000</v>
      </c>
      <c r="AQ14" s="245">
        <v>457223081.22824156</v>
      </c>
      <c r="AR14" s="245">
        <v>310600000</v>
      </c>
      <c r="AS14" s="245">
        <v>366000000</v>
      </c>
      <c r="AT14" s="245">
        <v>1570336212.1745021</v>
      </c>
      <c r="AU14" s="245">
        <v>2066887374.9508908</v>
      </c>
      <c r="AV14" s="245">
        <v>977753458</v>
      </c>
      <c r="AW14" s="245">
        <v>173000000</v>
      </c>
      <c r="AX14" s="245">
        <v>263122000</v>
      </c>
      <c r="AY14" s="245">
        <v>852871282.84957051</v>
      </c>
      <c r="AZ14" s="245">
        <v>367623075.53015989</v>
      </c>
      <c r="BA14" s="245">
        <v>385127320.87466633</v>
      </c>
      <c r="BB14" s="245">
        <v>631000000</v>
      </c>
      <c r="BC14" s="245">
        <v>7125596.543194361</v>
      </c>
      <c r="BD14" s="245">
        <v>700000000</v>
      </c>
      <c r="BE14" s="245">
        <v>469373478</v>
      </c>
      <c r="BF14" s="245">
        <v>560991000</v>
      </c>
      <c r="BG14" s="245">
        <v>28747000</v>
      </c>
      <c r="BH14" s="245">
        <v>132000000</v>
      </c>
    </row>
    <row r="15" spans="1:61">
      <c r="C15" s="180"/>
      <c r="D15" s="180"/>
      <c r="E15" s="43"/>
      <c r="F15" s="43"/>
      <c r="G15" s="43"/>
      <c r="H15" s="43"/>
      <c r="I15" s="43"/>
      <c r="J15" s="43"/>
      <c r="K15" s="43"/>
      <c r="L15" s="43"/>
      <c r="M15" s="43"/>
      <c r="N15" s="43"/>
      <c r="O15" s="43"/>
      <c r="P15" s="43"/>
      <c r="Q15" s="43"/>
      <c r="R15" s="43"/>
      <c r="S15" s="43"/>
      <c r="T15" s="43"/>
      <c r="U15" s="43"/>
      <c r="V15" s="43"/>
      <c r="W15" s="43"/>
      <c r="X15" s="43"/>
      <c r="Y15" s="43"/>
      <c r="Z15" s="425"/>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row>
    <row r="16" spans="1:61">
      <c r="C16" s="3" t="s">
        <v>546</v>
      </c>
      <c r="D16" s="3" t="s">
        <v>864</v>
      </c>
      <c r="E16" s="575">
        <f>SUM(E17:E19)</f>
        <v>38353000000</v>
      </c>
      <c r="F16" s="205">
        <v>59549000000</v>
      </c>
      <c r="G16" s="575">
        <f>SUM(G17:G19)</f>
        <v>42654000000</v>
      </c>
      <c r="H16" s="575">
        <f>SUM(H17:H19)</f>
        <v>7995000000</v>
      </c>
      <c r="I16" s="575">
        <v>8806537153.9582329</v>
      </c>
      <c r="J16" s="575">
        <f>SUM(J17:J19)</f>
        <v>29160515000</v>
      </c>
      <c r="K16" s="575">
        <f>SUM(K17:K19)</f>
        <v>352179048.63344324</v>
      </c>
      <c r="L16" s="575">
        <f t="shared" ref="L16:M16" si="0">SUM(L17:L19)</f>
        <v>3451000000</v>
      </c>
      <c r="M16" s="575">
        <f t="shared" si="0"/>
        <v>1194999000</v>
      </c>
      <c r="N16" s="575">
        <f>SUM(N17:N19)</f>
        <v>1258000000</v>
      </c>
      <c r="O16" s="205">
        <v>7687000000</v>
      </c>
      <c r="P16" s="575">
        <f>SUM(P17:P19)</f>
        <v>11379949988.63378</v>
      </c>
      <c r="Q16" s="205">
        <f>SUM(Q17:Q19)</f>
        <v>0</v>
      </c>
      <c r="R16" s="575">
        <f>SUM(R17:R19)</f>
        <v>977000000</v>
      </c>
      <c r="S16" s="205">
        <v>5889853665.1614437</v>
      </c>
      <c r="T16" s="575">
        <f>SUM(T17:T19)</f>
        <v>230981346.30981344</v>
      </c>
      <c r="U16" s="575">
        <f t="shared" ref="U16:X16" si="1">SUM(U17:U19)</f>
        <v>651864000</v>
      </c>
      <c r="V16" s="575">
        <f t="shared" si="1"/>
        <v>18879531.016574867</v>
      </c>
      <c r="W16" s="575">
        <f t="shared" si="1"/>
        <v>622658000</v>
      </c>
      <c r="X16" s="575">
        <f t="shared" si="1"/>
        <v>285900000</v>
      </c>
      <c r="Y16" s="205">
        <v>476962000</v>
      </c>
      <c r="Z16" s="420">
        <v>3021061640.7610679</v>
      </c>
      <c r="AA16" s="205">
        <v>163795000000</v>
      </c>
      <c r="AB16" s="205">
        <v>120335747000</v>
      </c>
      <c r="AC16" s="575">
        <f t="shared" ref="AC16" si="2">SUM(AC17:AC19)</f>
        <v>18724000000</v>
      </c>
      <c r="AD16" s="205">
        <v>164602216906.03256</v>
      </c>
      <c r="AE16" s="205">
        <v>47586000000</v>
      </c>
      <c r="AF16" s="575">
        <f t="shared" ref="AF16" si="3">SUM(AF17:AF19)</f>
        <v>65568000000</v>
      </c>
      <c r="AG16" s="205">
        <v>21560000000</v>
      </c>
      <c r="AH16" s="205">
        <v>9234000000</v>
      </c>
      <c r="AI16" s="205">
        <v>25974381079.824928</v>
      </c>
      <c r="AJ16" s="205">
        <v>8726708511.4785404</v>
      </c>
      <c r="AK16" s="205">
        <v>6084000000</v>
      </c>
      <c r="AL16" s="205">
        <v>12942000000</v>
      </c>
      <c r="AM16" s="205">
        <v>11543130000.81201</v>
      </c>
      <c r="AN16" s="205">
        <v>16660349953.463634</v>
      </c>
      <c r="AO16" s="205">
        <v>10641951284.104206</v>
      </c>
      <c r="AP16" s="205">
        <v>43667299000</v>
      </c>
      <c r="AQ16" s="205">
        <v>16304346465.058479</v>
      </c>
      <c r="AR16" s="205">
        <v>5547100000</v>
      </c>
      <c r="AS16" s="205">
        <v>7820000000</v>
      </c>
      <c r="AT16" s="205">
        <v>8913344203.1660023</v>
      </c>
      <c r="AU16" s="205">
        <v>6451103641.2925758</v>
      </c>
      <c r="AV16" s="205">
        <v>18791690736.330791</v>
      </c>
      <c r="AW16" s="575">
        <f t="shared" ref="AW16:AX16" si="4">SUM(AW17:AW19)</f>
        <v>2201000000</v>
      </c>
      <c r="AX16" s="575">
        <f t="shared" si="4"/>
        <v>2021435000</v>
      </c>
      <c r="AY16" s="205">
        <v>43049163690.70787</v>
      </c>
      <c r="AZ16" s="205">
        <v>5647515000</v>
      </c>
      <c r="BA16" s="205">
        <v>4645324858.4612589</v>
      </c>
      <c r="BB16" s="205">
        <v>24594000000</v>
      </c>
      <c r="BC16" s="205">
        <v>31332059552.015499</v>
      </c>
      <c r="BD16" s="205">
        <v>20388624000</v>
      </c>
      <c r="BE16" s="205">
        <v>28263987233.576191</v>
      </c>
      <c r="BF16" s="205">
        <v>2561234000</v>
      </c>
      <c r="BG16" s="575">
        <f t="shared" ref="BG16:BH16" si="5">SUM(BG17:BG19)</f>
        <v>777992000</v>
      </c>
      <c r="BH16" s="575">
        <f t="shared" si="5"/>
        <v>1756000000</v>
      </c>
    </row>
    <row r="17" spans="1:60">
      <c r="C17" s="180" t="s">
        <v>547</v>
      </c>
      <c r="D17" s="180" t="s">
        <v>864</v>
      </c>
      <c r="E17" s="17">
        <v>15420000000</v>
      </c>
      <c r="F17" s="17"/>
      <c r="G17" s="110">
        <v>7835000000</v>
      </c>
      <c r="H17" s="110">
        <v>1360000000</v>
      </c>
      <c r="I17" s="110"/>
      <c r="J17" s="110"/>
      <c r="K17" s="110"/>
      <c r="L17" s="110"/>
      <c r="M17" s="110">
        <v>46009000</v>
      </c>
      <c r="N17" s="110"/>
      <c r="O17" s="110"/>
      <c r="P17" s="110"/>
      <c r="Q17" s="110"/>
      <c r="R17" s="110">
        <v>112000000</v>
      </c>
      <c r="S17" s="110"/>
      <c r="T17" s="110">
        <v>219789132.19789129</v>
      </c>
      <c r="U17" s="110">
        <v>448430000</v>
      </c>
      <c r="V17" s="110"/>
      <c r="W17" s="110"/>
      <c r="X17" s="110"/>
      <c r="Y17" s="110"/>
      <c r="Z17" s="422"/>
      <c r="AA17" s="17"/>
      <c r="AB17" s="110"/>
      <c r="AC17" s="110">
        <v>14427000000</v>
      </c>
      <c r="AD17" s="110"/>
      <c r="AE17" s="110"/>
      <c r="AF17" s="110">
        <v>57889000000</v>
      </c>
      <c r="AG17" s="110"/>
      <c r="AH17" s="110"/>
      <c r="AI17" s="110"/>
      <c r="AJ17" s="110"/>
      <c r="AK17" s="110"/>
      <c r="AL17" s="110"/>
      <c r="AM17" s="110"/>
      <c r="AN17" s="44"/>
      <c r="AO17" s="44"/>
      <c r="AP17" s="110"/>
      <c r="AQ17" s="110"/>
      <c r="AR17" s="110"/>
      <c r="AS17" s="110"/>
      <c r="AT17" s="110"/>
      <c r="AU17" s="110"/>
      <c r="AV17" s="44"/>
      <c r="AW17" s="110">
        <v>1752000000</v>
      </c>
      <c r="AX17" s="110">
        <f>783648000+1189353000</f>
        <v>1973001000</v>
      </c>
      <c r="AY17" s="110"/>
      <c r="AZ17" s="110"/>
      <c r="BA17" s="110"/>
      <c r="BB17" s="110"/>
      <c r="BC17" s="110"/>
      <c r="BD17" s="110"/>
      <c r="BE17" s="44"/>
      <c r="BF17" s="44"/>
      <c r="BG17" s="110">
        <f>720584000</f>
        <v>720584000</v>
      </c>
      <c r="BH17" s="110">
        <v>1440000000</v>
      </c>
    </row>
    <row r="18" spans="1:60">
      <c r="C18" s="180" t="s">
        <v>548</v>
      </c>
      <c r="D18" s="180" t="s">
        <v>864</v>
      </c>
      <c r="E18" s="17">
        <v>22933000000</v>
      </c>
      <c r="F18" s="17"/>
      <c r="G18" s="110">
        <v>33687000000</v>
      </c>
      <c r="H18" s="110">
        <v>6635000000</v>
      </c>
      <c r="I18" s="110"/>
      <c r="J18" s="110">
        <v>29160515000</v>
      </c>
      <c r="K18" s="110">
        <v>323924813.77549279</v>
      </c>
      <c r="L18" s="110">
        <f>2604000000+847000000</f>
        <v>3451000000</v>
      </c>
      <c r="M18" s="110">
        <f>807221000+341769000</f>
        <v>1148990000</v>
      </c>
      <c r="N18" s="110">
        <f>191000000+1067000000</f>
        <v>1258000000</v>
      </c>
      <c r="O18" s="110"/>
      <c r="P18" s="110">
        <v>11379949988.63378</v>
      </c>
      <c r="Q18" s="110"/>
      <c r="R18" s="110">
        <f>850000000+15000000</f>
        <v>865000000</v>
      </c>
      <c r="S18" s="110"/>
      <c r="T18" s="110"/>
      <c r="U18" s="110">
        <v>203434000</v>
      </c>
      <c r="V18" s="110"/>
      <c r="W18" s="110">
        <v>622658000</v>
      </c>
      <c r="X18" s="110">
        <f>285900000</f>
        <v>285900000</v>
      </c>
      <c r="Y18" s="110"/>
      <c r="Z18" s="422"/>
      <c r="AA18" s="17"/>
      <c r="AB18" s="110"/>
      <c r="AC18" s="110">
        <v>4297000000</v>
      </c>
      <c r="AD18" s="110"/>
      <c r="AE18" s="110"/>
      <c r="AF18" s="110">
        <v>7679000000</v>
      </c>
      <c r="AG18" s="110"/>
      <c r="AH18" s="110"/>
      <c r="AI18" s="110"/>
      <c r="AJ18" s="110"/>
      <c r="AK18" s="110"/>
      <c r="AL18" s="110"/>
      <c r="AM18" s="110"/>
      <c r="AN18" s="44"/>
      <c r="AO18" s="44"/>
      <c r="AP18" s="110"/>
      <c r="AQ18" s="110"/>
      <c r="AR18" s="110"/>
      <c r="AS18" s="110"/>
      <c r="AT18" s="110"/>
      <c r="AU18" s="110"/>
      <c r="AV18" s="44"/>
      <c r="AW18" s="110">
        <f>35000000+414000000</f>
        <v>449000000</v>
      </c>
      <c r="AX18" s="110">
        <v>48434000</v>
      </c>
      <c r="AY18" s="110"/>
      <c r="AZ18" s="110"/>
      <c r="BA18" s="110"/>
      <c r="BB18" s="110"/>
      <c r="BC18" s="110"/>
      <c r="BD18" s="110"/>
      <c r="BE18" s="44"/>
      <c r="BF18" s="44"/>
      <c r="BG18" s="110">
        <v>57408000</v>
      </c>
      <c r="BH18" s="110">
        <v>316000000</v>
      </c>
    </row>
    <row r="19" spans="1:60">
      <c r="C19" s="180" t="s">
        <v>553</v>
      </c>
      <c r="D19" s="180" t="s">
        <v>864</v>
      </c>
      <c r="E19" s="17"/>
      <c r="F19" s="17"/>
      <c r="G19" s="110">
        <v>1132000000</v>
      </c>
      <c r="H19" s="110"/>
      <c r="I19" s="110"/>
      <c r="J19" s="110"/>
      <c r="K19" s="110">
        <v>28254234.857950471</v>
      </c>
      <c r="L19" s="110"/>
      <c r="M19" s="110"/>
      <c r="N19" s="110"/>
      <c r="O19" s="110"/>
      <c r="P19" s="110"/>
      <c r="Q19" s="110"/>
      <c r="R19" s="110"/>
      <c r="S19" s="110"/>
      <c r="T19" s="110">
        <v>11192214.111922139</v>
      </c>
      <c r="U19" s="110"/>
      <c r="V19" s="110">
        <v>18879531.016574867</v>
      </c>
      <c r="W19" s="110"/>
      <c r="X19" s="110"/>
      <c r="Y19" s="110"/>
      <c r="Z19" s="422"/>
      <c r="AA19" s="17"/>
      <c r="AB19" s="110"/>
      <c r="AC19" s="110"/>
      <c r="AD19" s="110"/>
      <c r="AE19" s="110"/>
      <c r="AF19" s="110"/>
      <c r="AG19" s="110"/>
      <c r="AH19" s="110"/>
      <c r="AI19" s="110"/>
      <c r="AJ19" s="110"/>
      <c r="AK19" s="110"/>
      <c r="AL19" s="110"/>
      <c r="AM19" s="110"/>
      <c r="AN19" s="44"/>
      <c r="AO19" s="44"/>
      <c r="AP19" s="110"/>
      <c r="AQ19" s="110"/>
      <c r="AR19" s="110"/>
      <c r="AS19" s="110"/>
      <c r="AT19" s="110"/>
      <c r="AU19" s="110"/>
      <c r="AV19" s="44"/>
      <c r="AW19" s="110"/>
      <c r="AX19" s="44"/>
      <c r="AY19" s="110"/>
      <c r="AZ19" s="110"/>
      <c r="BA19" s="110"/>
      <c r="BB19" s="110"/>
      <c r="BC19" s="110"/>
      <c r="BD19" s="110"/>
      <c r="BE19" s="44"/>
      <c r="BF19" s="44"/>
      <c r="BG19" s="110"/>
      <c r="BH19" s="110"/>
    </row>
    <row r="20" spans="1:60">
      <c r="C20" s="180"/>
      <c r="D20" s="180"/>
      <c r="E20" s="17"/>
      <c r="F20" s="17"/>
      <c r="G20" s="110"/>
      <c r="H20" s="110"/>
      <c r="I20" s="110"/>
      <c r="J20" s="110"/>
      <c r="K20" s="110"/>
      <c r="L20" s="110"/>
      <c r="M20" s="110"/>
      <c r="N20" s="110"/>
      <c r="O20" s="110"/>
      <c r="P20" s="110"/>
      <c r="Q20" s="110"/>
      <c r="R20" s="110"/>
      <c r="S20" s="110"/>
      <c r="T20" s="110"/>
      <c r="U20" s="110"/>
      <c r="V20" s="110"/>
      <c r="W20" s="110"/>
      <c r="X20" s="110"/>
      <c r="Y20" s="110"/>
      <c r="Z20" s="422"/>
      <c r="AA20" s="17"/>
      <c r="AB20" s="110"/>
      <c r="AC20" s="110"/>
      <c r="AD20" s="110"/>
      <c r="AE20" s="110"/>
      <c r="AF20" s="110"/>
      <c r="AG20" s="110"/>
      <c r="AH20" s="110"/>
      <c r="AI20" s="110"/>
      <c r="AJ20" s="110"/>
      <c r="AK20" s="110"/>
      <c r="AL20" s="110"/>
      <c r="AM20" s="110"/>
      <c r="AN20" s="44"/>
      <c r="AO20" s="44"/>
      <c r="AP20" s="110"/>
      <c r="AQ20" s="110"/>
      <c r="AR20" s="110"/>
      <c r="AS20" s="110"/>
      <c r="AT20" s="110"/>
      <c r="AU20" s="110"/>
      <c r="AV20" s="44"/>
      <c r="AW20" s="110"/>
      <c r="AX20" s="44"/>
      <c r="AY20" s="110"/>
      <c r="AZ20" s="110"/>
      <c r="BA20" s="110"/>
      <c r="BB20" s="110"/>
      <c r="BC20" s="110"/>
      <c r="BD20" s="110"/>
      <c r="BE20" s="44"/>
      <c r="BF20" s="44"/>
      <c r="BG20" s="110"/>
      <c r="BH20" s="110"/>
    </row>
    <row r="21" spans="1:60">
      <c r="C21" s="3" t="s">
        <v>549</v>
      </c>
      <c r="D21" s="3" t="s">
        <v>864</v>
      </c>
      <c r="E21" s="17"/>
      <c r="F21" s="17"/>
      <c r="G21" s="110"/>
      <c r="H21" s="110"/>
      <c r="I21" s="110"/>
      <c r="J21" s="110"/>
      <c r="K21" s="110"/>
      <c r="L21" s="110"/>
      <c r="M21" s="110"/>
      <c r="N21" s="110"/>
      <c r="O21" s="110"/>
      <c r="P21" s="110"/>
      <c r="Q21" s="110"/>
      <c r="R21" s="110"/>
      <c r="S21" s="110"/>
      <c r="T21" s="110"/>
      <c r="U21" s="110"/>
      <c r="V21" s="110"/>
      <c r="W21" s="110"/>
      <c r="X21" s="110"/>
      <c r="Y21" s="110"/>
      <c r="Z21" s="422"/>
      <c r="AA21" s="17"/>
      <c r="AB21" s="110"/>
      <c r="AC21" s="110"/>
      <c r="AD21" s="110"/>
      <c r="AE21" s="110"/>
      <c r="AF21" s="110"/>
      <c r="AG21" s="110"/>
      <c r="AH21" s="110"/>
      <c r="AI21" s="110"/>
      <c r="AJ21" s="110"/>
      <c r="AK21" s="110"/>
      <c r="AL21" s="110"/>
      <c r="AM21" s="110"/>
      <c r="AN21" s="44"/>
      <c r="AO21" s="44"/>
      <c r="AP21" s="110"/>
      <c r="AQ21" s="110"/>
      <c r="AR21" s="110"/>
      <c r="AS21" s="110"/>
      <c r="AT21" s="110"/>
      <c r="AU21" s="110"/>
      <c r="AV21" s="44"/>
      <c r="AW21" s="44"/>
      <c r="AX21" s="44"/>
      <c r="AY21" s="110"/>
      <c r="AZ21" s="110"/>
      <c r="BA21" s="110"/>
      <c r="BB21" s="110"/>
      <c r="BC21" s="110"/>
      <c r="BD21" s="110"/>
      <c r="BE21" s="44"/>
      <c r="BF21" s="44"/>
      <c r="BG21" s="110"/>
      <c r="BH21" s="110"/>
    </row>
    <row r="22" spans="1:60">
      <c r="C22" s="180" t="s">
        <v>550</v>
      </c>
      <c r="D22" s="180" t="s">
        <v>864</v>
      </c>
      <c r="E22" s="17">
        <v>14726000000</v>
      </c>
      <c r="F22" s="17">
        <v>21419000000</v>
      </c>
      <c r="G22" s="110">
        <v>5379000000</v>
      </c>
      <c r="H22" s="110">
        <v>6026000000</v>
      </c>
      <c r="I22" s="110">
        <v>4276988829.5288973</v>
      </c>
      <c r="J22" s="110">
        <v>4198557000</v>
      </c>
      <c r="K22" s="110"/>
      <c r="L22" s="110">
        <v>1886000000</v>
      </c>
      <c r="M22" s="110">
        <v>1537812000</v>
      </c>
      <c r="N22" s="110">
        <v>1975000000</v>
      </c>
      <c r="O22" s="110"/>
      <c r="P22" s="110"/>
      <c r="Q22" s="110"/>
      <c r="R22" s="110">
        <v>1186000000</v>
      </c>
      <c r="S22" s="110"/>
      <c r="T22" s="110"/>
      <c r="U22" s="110">
        <v>1084822000</v>
      </c>
      <c r="V22" s="110"/>
      <c r="W22" s="110">
        <v>529501000</v>
      </c>
      <c r="X22" s="110">
        <v>725000000</v>
      </c>
      <c r="Y22" s="110">
        <v>230674000</v>
      </c>
      <c r="Z22" s="422"/>
      <c r="AA22" s="17">
        <v>14236000000</v>
      </c>
      <c r="AB22" s="110"/>
      <c r="AC22" s="110">
        <v>6332000000</v>
      </c>
      <c r="AD22" s="110">
        <v>2800889622.4908633</v>
      </c>
      <c r="AE22" s="110">
        <v>1499000000</v>
      </c>
      <c r="AF22" s="110">
        <v>20640000000</v>
      </c>
      <c r="AG22" s="110">
        <v>1663000000</v>
      </c>
      <c r="AH22" s="110">
        <v>680000000</v>
      </c>
      <c r="AI22" s="110"/>
      <c r="AJ22" s="110">
        <v>909448415.45472896</v>
      </c>
      <c r="AK22" s="110">
        <v>860000000</v>
      </c>
      <c r="AL22" s="110">
        <v>2400000000</v>
      </c>
      <c r="AM22" s="110">
        <v>752546617.20549953</v>
      </c>
      <c r="AN22" s="110">
        <v>5452349421.6194649</v>
      </c>
      <c r="AO22" s="110"/>
      <c r="AP22" s="110">
        <v>1266341000</v>
      </c>
      <c r="AQ22" s="110">
        <v>4447523216.8774128</v>
      </c>
      <c r="AR22" s="110"/>
      <c r="AS22" s="110">
        <v>1026000000</v>
      </c>
      <c r="AT22" s="110"/>
      <c r="AU22" s="110"/>
      <c r="AV22" s="110"/>
      <c r="AW22" s="110">
        <v>827000000</v>
      </c>
      <c r="AX22" s="110"/>
      <c r="AY22" s="110">
        <v>489974595.86686254</v>
      </c>
      <c r="AZ22" s="110">
        <v>626987000</v>
      </c>
      <c r="BA22" s="110">
        <v>531062081.5793699</v>
      </c>
      <c r="BB22" s="110"/>
      <c r="BC22" s="110">
        <v>331121302.2876913</v>
      </c>
      <c r="BD22" s="110">
        <v>38531000</v>
      </c>
      <c r="BE22" s="110">
        <v>477833366.67860746</v>
      </c>
      <c r="BF22" s="110"/>
      <c r="BG22" s="110">
        <v>442468000</v>
      </c>
      <c r="BH22" s="110">
        <v>607000000</v>
      </c>
    </row>
    <row r="23" spans="1:60">
      <c r="C23" s="180" t="s">
        <v>552</v>
      </c>
      <c r="D23" s="180" t="s">
        <v>864</v>
      </c>
      <c r="E23" s="17">
        <v>17469000000</v>
      </c>
      <c r="F23" s="17">
        <v>16333000000</v>
      </c>
      <c r="G23" s="110"/>
      <c r="H23" s="110">
        <v>8509000000</v>
      </c>
      <c r="I23" s="110">
        <v>8002831471.58815</v>
      </c>
      <c r="J23" s="110">
        <v>2403315000</v>
      </c>
      <c r="K23" s="110"/>
      <c r="L23" s="110">
        <v>6064000000</v>
      </c>
      <c r="M23" s="110">
        <v>2610829000</v>
      </c>
      <c r="N23" s="110">
        <v>2918000000</v>
      </c>
      <c r="O23" s="110">
        <v>638000000</v>
      </c>
      <c r="P23" s="110">
        <v>1232916571.9481699</v>
      </c>
      <c r="Q23" s="110"/>
      <c r="R23" s="110">
        <v>1634000000</v>
      </c>
      <c r="S23" s="110">
        <v>634712932.46867895</v>
      </c>
      <c r="T23" s="110"/>
      <c r="U23" s="110">
        <v>622978000</v>
      </c>
      <c r="V23" s="110">
        <v>616518739.2101779</v>
      </c>
      <c r="W23" s="110">
        <v>1203056000</v>
      </c>
      <c r="X23" s="110">
        <v>1183900000</v>
      </c>
      <c r="Y23" s="110">
        <v>350069000</v>
      </c>
      <c r="Z23" s="422"/>
      <c r="AA23" s="17"/>
      <c r="AB23" s="110"/>
      <c r="AC23" s="110">
        <v>9242000000</v>
      </c>
      <c r="AD23" s="110"/>
      <c r="AE23" s="110"/>
      <c r="AF23" s="110"/>
      <c r="AG23" s="110"/>
      <c r="AH23" s="110"/>
      <c r="AI23" s="110"/>
      <c r="AJ23" s="110"/>
      <c r="AK23" s="110"/>
      <c r="AL23" s="110"/>
      <c r="AM23" s="110"/>
      <c r="AN23" s="110"/>
      <c r="AO23" s="110"/>
      <c r="AP23" s="110"/>
      <c r="AQ23" s="110"/>
      <c r="AR23" s="110"/>
      <c r="AS23" s="110">
        <v>562000000</v>
      </c>
      <c r="AT23" s="110"/>
      <c r="AU23" s="110"/>
      <c r="AV23" s="110"/>
      <c r="AW23" s="110">
        <v>1657000000</v>
      </c>
      <c r="AX23" s="110">
        <v>114594000</v>
      </c>
      <c r="AY23" s="110"/>
      <c r="AZ23" s="110"/>
      <c r="BA23" s="110"/>
      <c r="BB23" s="110"/>
      <c r="BC23" s="110"/>
      <c r="BD23" s="110"/>
      <c r="BE23" s="110"/>
      <c r="BF23" s="110"/>
      <c r="BG23" s="110">
        <v>187142000</v>
      </c>
      <c r="BH23" s="110">
        <v>1185000000</v>
      </c>
    </row>
    <row r="24" spans="1:60">
      <c r="C24" s="180" t="s">
        <v>551</v>
      </c>
      <c r="D24" s="180" t="s">
        <v>864</v>
      </c>
      <c r="E24" s="17">
        <v>4754000000</v>
      </c>
      <c r="F24" s="17">
        <v>8126000000</v>
      </c>
      <c r="G24" s="110">
        <v>19366000000</v>
      </c>
      <c r="H24" s="110">
        <v>1265000000</v>
      </c>
      <c r="I24" s="110">
        <v>1295842642.059252</v>
      </c>
      <c r="J24" s="110"/>
      <c r="K24" s="110">
        <v>11165559902.500973</v>
      </c>
      <c r="L24" s="110">
        <v>1346000000</v>
      </c>
      <c r="M24" s="110">
        <v>744898000</v>
      </c>
      <c r="N24" s="110">
        <v>764000000</v>
      </c>
      <c r="O24" s="110">
        <v>778000000</v>
      </c>
      <c r="P24" s="110">
        <v>1099340759.263469</v>
      </c>
      <c r="Q24" s="110">
        <v>13008361886.115189</v>
      </c>
      <c r="R24" s="110">
        <v>664000000</v>
      </c>
      <c r="S24" s="110">
        <v>512661528.53699112</v>
      </c>
      <c r="T24" s="110">
        <v>5409407948.094079</v>
      </c>
      <c r="U24" s="110">
        <v>262560000</v>
      </c>
      <c r="V24" s="110">
        <v>2481538596.7349181</v>
      </c>
      <c r="W24" s="110">
        <v>296027000</v>
      </c>
      <c r="X24" s="110">
        <v>340100000</v>
      </c>
      <c r="Y24" s="110">
        <v>107444000</v>
      </c>
      <c r="Z24" s="422">
        <v>837554838.67106366</v>
      </c>
      <c r="AA24" s="17">
        <v>16705000000</v>
      </c>
      <c r="AB24" s="110">
        <v>47709444000</v>
      </c>
      <c r="AC24" s="110">
        <v>2144000000</v>
      </c>
      <c r="AD24" s="110">
        <v>3697348015.7236676</v>
      </c>
      <c r="AE24" s="110">
        <v>5368000000</v>
      </c>
      <c r="AF24" s="110">
        <v>4604000000</v>
      </c>
      <c r="AG24" s="110">
        <v>4851000000</v>
      </c>
      <c r="AH24" s="110">
        <v>1594000000</v>
      </c>
      <c r="AI24" s="110">
        <v>8418257183.6059628</v>
      </c>
      <c r="AJ24" s="110">
        <v>2075324597.8161628</v>
      </c>
      <c r="AK24" s="110">
        <v>1467000000</v>
      </c>
      <c r="AL24" s="110">
        <v>1473000000</v>
      </c>
      <c r="AM24" s="110">
        <v>1172174105.6616335</v>
      </c>
      <c r="AN24" s="110">
        <v>4086901741.7896552</v>
      </c>
      <c r="AO24" s="110">
        <v>3387990392.3138509</v>
      </c>
      <c r="AP24" s="110">
        <v>4925586000</v>
      </c>
      <c r="AQ24" s="110">
        <v>3145580493.0799952</v>
      </c>
      <c r="AR24" s="110">
        <v>959500000</v>
      </c>
      <c r="AS24" s="110"/>
      <c r="AT24" s="110">
        <v>2601314873.433753</v>
      </c>
      <c r="AU24" s="110">
        <v>1200929608.7271733</v>
      </c>
      <c r="AV24" s="110">
        <v>6695289039.8517771</v>
      </c>
      <c r="AW24" s="110">
        <v>278000000</v>
      </c>
      <c r="AX24" s="110"/>
      <c r="AY24" s="110">
        <v>465549132.58933711</v>
      </c>
      <c r="AZ24" s="110">
        <v>855225000</v>
      </c>
      <c r="BA24" s="110">
        <v>2019234492.403564</v>
      </c>
      <c r="BB24" s="110">
        <v>953000000</v>
      </c>
      <c r="BC24" s="110">
        <v>195470544.11019552</v>
      </c>
      <c r="BD24" s="110">
        <v>1050716000</v>
      </c>
      <c r="BE24" s="110">
        <v>411021276.60445112</v>
      </c>
      <c r="BF24" s="110">
        <v>3941532000</v>
      </c>
      <c r="BG24" s="110">
        <v>65420000</v>
      </c>
      <c r="BH24" s="110"/>
    </row>
    <row r="25" spans="1:60">
      <c r="C25" s="180" t="s">
        <v>554</v>
      </c>
      <c r="D25" s="180" t="s">
        <v>864</v>
      </c>
      <c r="E25" s="17"/>
      <c r="F25" s="17"/>
      <c r="G25" s="110"/>
      <c r="H25" s="110"/>
      <c r="I25" s="110">
        <v>23603691.112190384</v>
      </c>
      <c r="J25" s="110"/>
      <c r="K25" s="110">
        <v>3773081938.783174</v>
      </c>
      <c r="L25" s="110"/>
      <c r="M25" s="110"/>
      <c r="N25" s="110"/>
      <c r="O25" s="110"/>
      <c r="P25" s="110"/>
      <c r="Q25" s="110">
        <v>501550008.15793765</v>
      </c>
      <c r="R25" s="110"/>
      <c r="S25" s="110"/>
      <c r="T25" s="110">
        <v>749229521.49229515</v>
      </c>
      <c r="U25" s="110"/>
      <c r="V25" s="110">
        <v>928045174.80574775</v>
      </c>
      <c r="W25" s="110"/>
      <c r="X25" s="110"/>
      <c r="Y25" s="110"/>
      <c r="Z25" s="422"/>
      <c r="AA25" s="17"/>
      <c r="AB25" s="110"/>
      <c r="AC25" s="110"/>
      <c r="AD25" s="110"/>
      <c r="AE25" s="110"/>
      <c r="AF25" s="110"/>
      <c r="AG25" s="110"/>
      <c r="AH25" s="110"/>
      <c r="AI25" s="110">
        <v>80812440.527198792</v>
      </c>
      <c r="AJ25" s="110"/>
      <c r="AK25" s="110"/>
      <c r="AL25" s="110"/>
      <c r="AM25" s="110"/>
      <c r="AN25" s="110">
        <v>498028453.6630767</v>
      </c>
      <c r="AO25" s="110"/>
      <c r="AP25" s="110"/>
      <c r="AQ25" s="110"/>
      <c r="AR25" s="110"/>
      <c r="AS25" s="110"/>
      <c r="AT25" s="110"/>
      <c r="AU25" s="110"/>
      <c r="AV25" s="110"/>
      <c r="AW25" s="110"/>
      <c r="AX25" s="110">
        <v>1153348000</v>
      </c>
      <c r="AY25" s="110"/>
      <c r="AZ25" s="110"/>
      <c r="BA25" s="110">
        <v>11039090.987362156</v>
      </c>
      <c r="BB25" s="110"/>
      <c r="BC25" s="110"/>
      <c r="BD25" s="110"/>
      <c r="BE25" s="110"/>
      <c r="BF25" s="110"/>
      <c r="BG25" s="110"/>
      <c r="BH25" s="110">
        <v>-33000000</v>
      </c>
    </row>
    <row r="26" spans="1:60">
      <c r="C26" s="180"/>
      <c r="D26" s="180"/>
      <c r="E26" s="17"/>
      <c r="F26" s="17"/>
      <c r="G26" s="110"/>
      <c r="H26" s="110"/>
      <c r="I26" s="110"/>
      <c r="J26" s="110"/>
      <c r="K26" s="110"/>
      <c r="L26" s="110"/>
      <c r="M26" s="110"/>
      <c r="N26" s="110"/>
      <c r="O26" s="110"/>
      <c r="P26" s="110"/>
      <c r="Q26" s="110"/>
      <c r="R26" s="110"/>
      <c r="S26" s="110"/>
      <c r="T26" s="110"/>
      <c r="U26" s="110"/>
      <c r="V26" s="110"/>
      <c r="W26" s="110"/>
      <c r="X26" s="110"/>
      <c r="Y26" s="110"/>
      <c r="Z26" s="422"/>
      <c r="AA26" s="17"/>
      <c r="AB26" s="110"/>
      <c r="AC26" s="110"/>
      <c r="AD26" s="110"/>
      <c r="AE26" s="110"/>
      <c r="AF26" s="110"/>
      <c r="AG26" s="110"/>
      <c r="AH26" s="110"/>
      <c r="AI26" s="110"/>
      <c r="AJ26" s="110"/>
      <c r="AK26" s="110"/>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0"/>
      <c r="BH26" s="110"/>
    </row>
    <row r="27" spans="1:60" s="108" customFormat="1">
      <c r="A27" s="372"/>
      <c r="C27" s="3" t="s">
        <v>12973</v>
      </c>
      <c r="D27" s="3" t="s">
        <v>864</v>
      </c>
      <c r="E27" s="575">
        <f t="shared" ref="E27:AJ27" si="6">E16+SUM(E22:E24)+E25</f>
        <v>75302000000</v>
      </c>
      <c r="F27" s="575">
        <f t="shared" si="6"/>
        <v>105427000000</v>
      </c>
      <c r="G27" s="575">
        <f t="shared" si="6"/>
        <v>67399000000</v>
      </c>
      <c r="H27" s="575">
        <f t="shared" si="6"/>
        <v>23795000000</v>
      </c>
      <c r="I27" s="575">
        <f t="shared" si="6"/>
        <v>22405803788.246719</v>
      </c>
      <c r="J27" s="575">
        <f t="shared" si="6"/>
        <v>35762387000</v>
      </c>
      <c r="K27" s="575">
        <f t="shared" si="6"/>
        <v>15290820889.917591</v>
      </c>
      <c r="L27" s="575">
        <f t="shared" si="6"/>
        <v>12747000000</v>
      </c>
      <c r="M27" s="575">
        <f t="shared" si="6"/>
        <v>6088538000</v>
      </c>
      <c r="N27" s="575">
        <f t="shared" si="6"/>
        <v>6915000000</v>
      </c>
      <c r="O27" s="575">
        <f t="shared" si="6"/>
        <v>9103000000</v>
      </c>
      <c r="P27" s="575">
        <f t="shared" si="6"/>
        <v>13712207319.845419</v>
      </c>
      <c r="Q27" s="575">
        <f t="shared" si="6"/>
        <v>13509911894.273127</v>
      </c>
      <c r="R27" s="575">
        <f t="shared" si="6"/>
        <v>4461000000</v>
      </c>
      <c r="S27" s="575">
        <f t="shared" si="6"/>
        <v>7037228126.1671143</v>
      </c>
      <c r="T27" s="575">
        <f t="shared" si="6"/>
        <v>6389618815.8961878</v>
      </c>
      <c r="U27" s="575">
        <f t="shared" si="6"/>
        <v>2622224000</v>
      </c>
      <c r="V27" s="575">
        <f t="shared" si="6"/>
        <v>4044982041.7674189</v>
      </c>
      <c r="W27" s="575">
        <f t="shared" si="6"/>
        <v>2651242000</v>
      </c>
      <c r="X27" s="575">
        <f t="shared" si="6"/>
        <v>2534900000</v>
      </c>
      <c r="Y27" s="575">
        <f t="shared" si="6"/>
        <v>1165149000</v>
      </c>
      <c r="Z27" s="726">
        <f t="shared" si="6"/>
        <v>3858616479.4321318</v>
      </c>
      <c r="AA27" s="575">
        <f t="shared" si="6"/>
        <v>194736000000</v>
      </c>
      <c r="AB27" s="575">
        <f t="shared" si="6"/>
        <v>168045191000</v>
      </c>
      <c r="AC27" s="575">
        <f t="shared" si="6"/>
        <v>36442000000</v>
      </c>
      <c r="AD27" s="575">
        <f t="shared" si="6"/>
        <v>171100454544.2471</v>
      </c>
      <c r="AE27" s="575">
        <f t="shared" si="6"/>
        <v>54453000000</v>
      </c>
      <c r="AF27" s="575">
        <f t="shared" si="6"/>
        <v>90812000000</v>
      </c>
      <c r="AG27" s="575">
        <f t="shared" si="6"/>
        <v>28074000000</v>
      </c>
      <c r="AH27" s="575">
        <f t="shared" si="6"/>
        <v>11508000000</v>
      </c>
      <c r="AI27" s="575">
        <f t="shared" si="6"/>
        <v>34473450703.958092</v>
      </c>
      <c r="AJ27" s="575">
        <f t="shared" si="6"/>
        <v>11711481524.749432</v>
      </c>
      <c r="AK27" s="575">
        <f t="shared" ref="AK27:BH27" si="7">AK16+SUM(AK22:AK24)+AK25</f>
        <v>8411000000</v>
      </c>
      <c r="AL27" s="575">
        <f t="shared" si="7"/>
        <v>16815000000</v>
      </c>
      <c r="AM27" s="575">
        <f t="shared" si="7"/>
        <v>13467850723.679142</v>
      </c>
      <c r="AN27" s="575">
        <f t="shared" si="7"/>
        <v>26697629570.535835</v>
      </c>
      <c r="AO27" s="575">
        <f t="shared" si="7"/>
        <v>14029941676.418056</v>
      </c>
      <c r="AP27" s="575">
        <f t="shared" si="7"/>
        <v>49859226000</v>
      </c>
      <c r="AQ27" s="575">
        <f t="shared" si="7"/>
        <v>23897450175.015888</v>
      </c>
      <c r="AR27" s="575">
        <f t="shared" si="7"/>
        <v>6506600000</v>
      </c>
      <c r="AS27" s="575">
        <f t="shared" si="7"/>
        <v>9408000000</v>
      </c>
      <c r="AT27" s="575">
        <f t="shared" si="7"/>
        <v>11514659076.599754</v>
      </c>
      <c r="AU27" s="575">
        <f t="shared" si="7"/>
        <v>7652033250.0197487</v>
      </c>
      <c r="AV27" s="575">
        <f t="shared" si="7"/>
        <v>25486979776.182568</v>
      </c>
      <c r="AW27" s="575">
        <f t="shared" si="7"/>
        <v>4963000000</v>
      </c>
      <c r="AX27" s="575">
        <f t="shared" si="7"/>
        <v>3289377000</v>
      </c>
      <c r="AY27" s="575">
        <f t="shared" si="7"/>
        <v>44004687419.16407</v>
      </c>
      <c r="AZ27" s="575">
        <f t="shared" si="7"/>
        <v>7129727000</v>
      </c>
      <c r="BA27" s="575">
        <f t="shared" si="7"/>
        <v>7206660523.4315548</v>
      </c>
      <c r="BB27" s="575">
        <f t="shared" si="7"/>
        <v>25547000000</v>
      </c>
      <c r="BC27" s="575">
        <f t="shared" si="7"/>
        <v>31858651398.413387</v>
      </c>
      <c r="BD27" s="575">
        <f t="shared" si="7"/>
        <v>21477871000</v>
      </c>
      <c r="BE27" s="575">
        <f t="shared" si="7"/>
        <v>29152841876.859249</v>
      </c>
      <c r="BF27" s="575">
        <f t="shared" si="7"/>
        <v>6502766000</v>
      </c>
      <c r="BG27" s="575">
        <f t="shared" si="7"/>
        <v>1473022000</v>
      </c>
      <c r="BH27" s="575">
        <f t="shared" si="7"/>
        <v>3515000000</v>
      </c>
    </row>
    <row r="28" spans="1:60">
      <c r="C28" s="180"/>
      <c r="D28" s="180"/>
      <c r="E28" s="17"/>
      <c r="F28" s="17"/>
      <c r="G28" s="110"/>
      <c r="H28" s="110"/>
      <c r="I28" s="110"/>
      <c r="J28" s="110"/>
      <c r="K28" s="110"/>
      <c r="L28" s="110"/>
      <c r="M28" s="110"/>
      <c r="N28" s="110"/>
      <c r="O28" s="110"/>
      <c r="P28" s="110"/>
      <c r="Q28" s="110"/>
      <c r="R28" s="110"/>
      <c r="S28" s="110"/>
      <c r="T28" s="110"/>
      <c r="U28" s="110"/>
      <c r="V28" s="110"/>
      <c r="W28" s="110"/>
      <c r="X28" s="110"/>
      <c r="Y28" s="110"/>
      <c r="Z28" s="422"/>
      <c r="AA28" s="17"/>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row>
    <row r="29" spans="1:60">
      <c r="C29" s="180" t="s">
        <v>5828</v>
      </c>
      <c r="D29" s="220" t="s">
        <v>864</v>
      </c>
      <c r="E29" s="577">
        <f>E27*'3.2 Emission predictors'!E38</f>
        <v>1882550000</v>
      </c>
      <c r="F29" s="577">
        <f>F27*'3.2 Emission predictors'!F38</f>
        <v>2635675000</v>
      </c>
      <c r="G29" s="577">
        <f>G27*'3.2 Emission predictors'!G38</f>
        <v>1684975000</v>
      </c>
      <c r="H29" s="577">
        <f>H27*'3.2 Emission predictors'!H38</f>
        <v>594875000</v>
      </c>
      <c r="I29" s="577">
        <f>I27*'3.2 Emission predictors'!I38</f>
        <v>560145094.70616806</v>
      </c>
      <c r="J29" s="577">
        <f>J27*'3.2 Emission predictors'!J38</f>
        <v>894059675</v>
      </c>
      <c r="K29" s="577">
        <f>K27*'3.2 Emission predictors'!K38</f>
        <v>382270522.24793983</v>
      </c>
      <c r="L29" s="577">
        <f>L27*'3.2 Emission predictors'!L38</f>
        <v>318675000</v>
      </c>
      <c r="M29" s="577">
        <f>M27*'3.2 Emission predictors'!M38</f>
        <v>152213450</v>
      </c>
      <c r="N29" s="577">
        <f>N27*'3.2 Emission predictors'!N38</f>
        <v>172875000</v>
      </c>
      <c r="O29" s="577">
        <f>O27*'3.2 Emission predictors'!O38</f>
        <v>227575000</v>
      </c>
      <c r="P29" s="577">
        <f>P27*'3.2 Emission predictors'!P38</f>
        <v>342805182.99613547</v>
      </c>
      <c r="Q29" s="577">
        <f>Q27*'3.2 Emission predictors'!Q38</f>
        <v>337747797.35682821</v>
      </c>
      <c r="R29" s="577">
        <f>R27*'3.2 Emission predictors'!R38</f>
        <v>111525000</v>
      </c>
      <c r="S29" s="577">
        <f>S27*'3.2 Emission predictors'!S38</f>
        <v>175930703.15417787</v>
      </c>
      <c r="T29" s="577">
        <f>T27*'3.2 Emission predictors'!T38</f>
        <v>159740470.3974047</v>
      </c>
      <c r="U29" s="577">
        <f>U27*'3.2 Emission predictors'!U38</f>
        <v>65555600</v>
      </c>
      <c r="V29" s="577">
        <f>V27*'3.2 Emission predictors'!V38</f>
        <v>101124551.04418547</v>
      </c>
      <c r="W29" s="577">
        <f>W27*'3.2 Emission predictors'!W38</f>
        <v>66281050.000000015</v>
      </c>
      <c r="X29" s="577">
        <f>X27*'3.2 Emission predictors'!X38</f>
        <v>63372500</v>
      </c>
      <c r="Y29" s="577">
        <f>Y27*'3.2 Emission predictors'!Y38</f>
        <v>29128725.000000007</v>
      </c>
      <c r="Z29" s="727">
        <f>Z27*'3.2 Emission predictors'!Z38</f>
        <v>96465411.985803306</v>
      </c>
      <c r="AA29" s="577">
        <f>AA27*'3.2 Emission predictors'!AA38</f>
        <v>4868400000</v>
      </c>
      <c r="AB29" s="577">
        <f>AB27*'3.2 Emission predictors'!AB38</f>
        <v>4201129775</v>
      </c>
      <c r="AC29" s="577">
        <f>AC27*'3.2 Emission predictors'!AC38</f>
        <v>911050000</v>
      </c>
      <c r="AD29" s="577">
        <f>AD27*'3.2 Emission predictors'!AD38</f>
        <v>4277511363.6061778</v>
      </c>
      <c r="AE29" s="577">
        <f>AE27*'3.2 Emission predictors'!AE38</f>
        <v>9529275000</v>
      </c>
      <c r="AF29" s="577">
        <f>AF27*'3.2 Emission predictors'!AF38</f>
        <v>2270300000</v>
      </c>
      <c r="AG29" s="577">
        <f>AG27*'3.2 Emission predictors'!AG38</f>
        <v>6316650000</v>
      </c>
      <c r="AH29" s="577">
        <f>AH27*'3.2 Emission predictors'!AH38</f>
        <v>287700000</v>
      </c>
      <c r="AI29" s="577">
        <f>AI27*'3.2 Emission predictors'!AI38</f>
        <v>861836267.59895229</v>
      </c>
      <c r="AJ29" s="577">
        <f>AJ27*'3.2 Emission predictors'!AJ38</f>
        <v>292787038.11873579</v>
      </c>
      <c r="AK29" s="577">
        <f>AK27*'3.2 Emission predictors'!AK38</f>
        <v>413766935.48387074</v>
      </c>
      <c r="AL29" s="577">
        <f>AL27*'3.2 Emission predictors'!AL38</f>
        <v>827189516.12903178</v>
      </c>
      <c r="AM29" s="577">
        <f>AM27*'3.2 Emission predictors'!AM38</f>
        <v>336696268.09197855</v>
      </c>
      <c r="AN29" s="577">
        <f>AN27*'3.2 Emission predictors'!AN38</f>
        <v>667440739.26339591</v>
      </c>
      <c r="AO29" s="577">
        <f>AO27*'3.2 Emission predictors'!AO38</f>
        <v>350748541.91045141</v>
      </c>
      <c r="AP29" s="577">
        <f>AP27*'3.2 Emission predictors'!AP38</f>
        <v>1246480650</v>
      </c>
      <c r="AQ29" s="577">
        <f>AQ27*'3.2 Emission predictors'!AQ38</f>
        <v>597436254.37539721</v>
      </c>
      <c r="AR29" s="577">
        <f>AR27*'3.2 Emission predictors'!AR38</f>
        <v>487995000.00000006</v>
      </c>
      <c r="AS29" s="577">
        <f>AS27*'3.2 Emission predictors'!AS38</f>
        <v>1176000000</v>
      </c>
      <c r="AT29" s="577">
        <f>AT27*'3.2 Emission predictors'!AT38</f>
        <v>287866476.91499388</v>
      </c>
      <c r="AU29" s="577">
        <f>AU27*'3.2 Emission predictors'!AU38</f>
        <v>956504156.25246859</v>
      </c>
      <c r="AV29" s="577">
        <f>AV27*'3.2 Emission predictors'!AV38</f>
        <v>637174494.40456426</v>
      </c>
      <c r="AW29" s="577">
        <f>AW27*'3.2 Emission predictors'!AW38</f>
        <v>124075000</v>
      </c>
      <c r="AX29" s="577">
        <f>AX27*'3.2 Emission predictors'!AX38</f>
        <v>161816126.61290315</v>
      </c>
      <c r="AY29" s="577">
        <f>AY27*'3.2 Emission predictors'!AY38</f>
        <v>1100117185.4791019</v>
      </c>
      <c r="AZ29" s="577">
        <f>AZ27*'3.2 Emission predictors'!AZ38</f>
        <v>178243175</v>
      </c>
      <c r="BA29" s="577">
        <f>BA27*'3.2 Emission predictors'!BA38</f>
        <v>180166513.08578888</v>
      </c>
      <c r="BB29" s="577">
        <f>BB27*'3.2 Emission predictors'!BB38</f>
        <v>638675000</v>
      </c>
      <c r="BC29" s="577">
        <f>BC27*'3.2 Emission predictors'!BC38</f>
        <v>796466284.96033478</v>
      </c>
      <c r="BD29" s="577">
        <f>BD27*'3.2 Emission predictors'!BD38</f>
        <v>3758627425</v>
      </c>
      <c r="BE29" s="577">
        <f>BE27*'3.2 Emission predictors'!BE38</f>
        <v>728821046.92148125</v>
      </c>
      <c r="BF29" s="577">
        <f>BF27*'3.2 Emission predictors'!BF38</f>
        <v>162569150</v>
      </c>
      <c r="BG29" s="577">
        <f>BG27*'3.2 Emission predictors'!BG38</f>
        <v>36825550</v>
      </c>
      <c r="BH29" s="577">
        <f>BH27*'3.2 Emission predictors'!BH38</f>
        <v>87875000</v>
      </c>
    </row>
    <row r="30" spans="1:60">
      <c r="C30" s="180"/>
      <c r="D30" s="180"/>
      <c r="E30" s="17"/>
      <c r="F30" s="17"/>
      <c r="G30" s="110"/>
      <c r="H30" s="110"/>
      <c r="I30" s="110"/>
      <c r="J30" s="110"/>
      <c r="K30" s="110"/>
      <c r="L30" s="110"/>
      <c r="M30" s="110"/>
      <c r="N30" s="110"/>
      <c r="O30" s="110"/>
      <c r="P30" s="110"/>
      <c r="Q30" s="110"/>
      <c r="R30" s="110"/>
      <c r="S30" s="110"/>
      <c r="T30" s="110"/>
      <c r="U30" s="110"/>
      <c r="V30" s="110"/>
      <c r="W30" s="110"/>
      <c r="X30" s="110"/>
      <c r="Y30" s="110"/>
      <c r="Z30" s="422"/>
      <c r="AA30" s="17"/>
      <c r="AB30" s="110"/>
      <c r="AC30" s="110"/>
      <c r="AD30" s="110"/>
      <c r="AE30" s="110"/>
      <c r="AF30" s="110"/>
      <c r="AG30" s="110"/>
      <c r="AH30" s="110"/>
      <c r="AI30" s="110"/>
      <c r="AJ30" s="110"/>
      <c r="AK30" s="110"/>
      <c r="AL30" s="110"/>
      <c r="AM30" s="110"/>
      <c r="AN30" s="110"/>
      <c r="AO30" s="110"/>
      <c r="AP30" s="110"/>
      <c r="AQ30" s="110"/>
      <c r="AR30" s="110"/>
      <c r="AS30" s="110"/>
      <c r="AT30" s="110"/>
      <c r="AU30" s="110"/>
      <c r="AV30" s="110"/>
      <c r="AW30" s="110"/>
      <c r="AX30" s="110"/>
      <c r="AY30" s="110"/>
      <c r="AZ30" s="110"/>
      <c r="BA30" s="110"/>
      <c r="BB30" s="110"/>
      <c r="BC30" s="110"/>
      <c r="BD30" s="110"/>
      <c r="BE30" s="110"/>
      <c r="BF30" s="110"/>
      <c r="BG30" s="110"/>
      <c r="BH30" s="110"/>
    </row>
    <row r="31" spans="1:60" s="108" customFormat="1">
      <c r="A31" s="372"/>
      <c r="C31" s="243" t="s">
        <v>12974</v>
      </c>
      <c r="D31" s="243" t="s">
        <v>864</v>
      </c>
      <c r="E31" s="728">
        <f>E27-E29</f>
        <v>73419450000</v>
      </c>
      <c r="F31" s="728">
        <f t="shared" ref="F31:BH31" si="8">F27-F29</f>
        <v>102791325000</v>
      </c>
      <c r="G31" s="728">
        <f t="shared" si="8"/>
        <v>65714025000</v>
      </c>
      <c r="H31" s="728">
        <f t="shared" si="8"/>
        <v>23200125000</v>
      </c>
      <c r="I31" s="729">
        <f t="shared" si="8"/>
        <v>21845658693.54055</v>
      </c>
      <c r="J31" s="728">
        <f t="shared" si="8"/>
        <v>34868327325</v>
      </c>
      <c r="K31" s="728">
        <f t="shared" si="8"/>
        <v>14908550367.669651</v>
      </c>
      <c r="L31" s="728">
        <f t="shared" si="8"/>
        <v>12428325000</v>
      </c>
      <c r="M31" s="728">
        <f t="shared" si="8"/>
        <v>5936324550</v>
      </c>
      <c r="N31" s="728">
        <f t="shared" si="8"/>
        <v>6742125000</v>
      </c>
      <c r="O31" s="728">
        <f t="shared" si="8"/>
        <v>8875425000</v>
      </c>
      <c r="P31" s="728">
        <f t="shared" si="8"/>
        <v>13369402136.849283</v>
      </c>
      <c r="Q31" s="728">
        <f t="shared" si="8"/>
        <v>13172164096.916298</v>
      </c>
      <c r="R31" s="728">
        <f t="shared" si="8"/>
        <v>4349475000</v>
      </c>
      <c r="S31" s="728">
        <f t="shared" si="8"/>
        <v>6861297423.0129366</v>
      </c>
      <c r="T31" s="728">
        <f t="shared" si="8"/>
        <v>6229878345.4987831</v>
      </c>
      <c r="U31" s="728">
        <f t="shared" si="8"/>
        <v>2556668400</v>
      </c>
      <c r="V31" s="728">
        <f t="shared" si="8"/>
        <v>3943857490.7232332</v>
      </c>
      <c r="W31" s="728">
        <f t="shared" si="8"/>
        <v>2584960950</v>
      </c>
      <c r="X31" s="728">
        <f t="shared" si="8"/>
        <v>2471527500</v>
      </c>
      <c r="Y31" s="728">
        <f t="shared" si="8"/>
        <v>1136020275</v>
      </c>
      <c r="Z31" s="730">
        <f t="shared" si="8"/>
        <v>3762151067.4463286</v>
      </c>
      <c r="AA31" s="728">
        <f t="shared" si="8"/>
        <v>189867600000</v>
      </c>
      <c r="AB31" s="728">
        <f t="shared" si="8"/>
        <v>163844061225</v>
      </c>
      <c r="AC31" s="728">
        <f t="shared" si="8"/>
        <v>35530950000</v>
      </c>
      <c r="AD31" s="728">
        <f t="shared" si="8"/>
        <v>166822943180.64093</v>
      </c>
      <c r="AE31" s="728">
        <f t="shared" si="8"/>
        <v>44923725000</v>
      </c>
      <c r="AF31" s="728">
        <f t="shared" si="8"/>
        <v>88541700000</v>
      </c>
      <c r="AG31" s="728">
        <f t="shared" si="8"/>
        <v>21757350000</v>
      </c>
      <c r="AH31" s="728">
        <f t="shared" si="8"/>
        <v>11220300000</v>
      </c>
      <c r="AI31" s="728">
        <f t="shared" si="8"/>
        <v>33611614436.359138</v>
      </c>
      <c r="AJ31" s="728">
        <f t="shared" si="8"/>
        <v>11418694486.630695</v>
      </c>
      <c r="AK31" s="728">
        <f t="shared" si="8"/>
        <v>7997233064.5161295</v>
      </c>
      <c r="AL31" s="728">
        <f t="shared" si="8"/>
        <v>15987810483.870968</v>
      </c>
      <c r="AM31" s="728">
        <f t="shared" si="8"/>
        <v>13131154455.587164</v>
      </c>
      <c r="AN31" s="728">
        <f t="shared" si="8"/>
        <v>26030188831.272438</v>
      </c>
      <c r="AO31" s="728">
        <f t="shared" si="8"/>
        <v>13679193134.507605</v>
      </c>
      <c r="AP31" s="728">
        <f t="shared" si="8"/>
        <v>48612745350</v>
      </c>
      <c r="AQ31" s="728">
        <f t="shared" si="8"/>
        <v>23300013920.640491</v>
      </c>
      <c r="AR31" s="728">
        <f t="shared" si="8"/>
        <v>6018605000</v>
      </c>
      <c r="AS31" s="728">
        <f t="shared" si="8"/>
        <v>8232000000</v>
      </c>
      <c r="AT31" s="728">
        <f t="shared" si="8"/>
        <v>11226792599.684761</v>
      </c>
      <c r="AU31" s="728">
        <f t="shared" si="8"/>
        <v>6695529093.7672806</v>
      </c>
      <c r="AV31" s="728">
        <f t="shared" si="8"/>
        <v>24849805281.778004</v>
      </c>
      <c r="AW31" s="728">
        <f t="shared" si="8"/>
        <v>4838925000</v>
      </c>
      <c r="AX31" s="728">
        <f t="shared" si="8"/>
        <v>3127560873.3870969</v>
      </c>
      <c r="AY31" s="728">
        <f t="shared" si="8"/>
        <v>42904570233.684967</v>
      </c>
      <c r="AZ31" s="728">
        <f t="shared" si="8"/>
        <v>6951483825</v>
      </c>
      <c r="BA31" s="728">
        <f t="shared" si="8"/>
        <v>7026494010.3457661</v>
      </c>
      <c r="BB31" s="728">
        <f t="shared" si="8"/>
        <v>24908325000</v>
      </c>
      <c r="BC31" s="728">
        <f t="shared" si="8"/>
        <v>31062185113.453053</v>
      </c>
      <c r="BD31" s="728">
        <f t="shared" si="8"/>
        <v>17719243575</v>
      </c>
      <c r="BE31" s="728">
        <f t="shared" si="8"/>
        <v>28424020829.937767</v>
      </c>
      <c r="BF31" s="728">
        <f t="shared" si="8"/>
        <v>6340196850</v>
      </c>
      <c r="BG31" s="728">
        <f t="shared" si="8"/>
        <v>1436196450</v>
      </c>
      <c r="BH31" s="728">
        <f t="shared" si="8"/>
        <v>3427125000</v>
      </c>
    </row>
    <row r="32" spans="1:60" s="108" customFormat="1">
      <c r="A32" s="372"/>
      <c r="C32" s="3"/>
      <c r="D32" s="3"/>
      <c r="E32" s="205"/>
      <c r="F32" s="205"/>
      <c r="G32" s="205"/>
      <c r="H32" s="205"/>
      <c r="I32" s="237"/>
      <c r="J32" s="205"/>
      <c r="K32" s="205"/>
      <c r="L32" s="205"/>
      <c r="M32" s="205"/>
      <c r="N32" s="205"/>
      <c r="O32" s="205"/>
      <c r="P32" s="205"/>
      <c r="Q32" s="205"/>
      <c r="R32" s="205"/>
      <c r="S32" s="205"/>
      <c r="T32" s="205"/>
      <c r="U32" s="205"/>
      <c r="V32" s="205"/>
      <c r="W32" s="205"/>
      <c r="X32" s="205"/>
      <c r="Y32" s="205"/>
      <c r="Z32" s="420"/>
      <c r="AA32" s="205"/>
      <c r="AB32" s="205"/>
      <c r="AC32" s="205"/>
      <c r="AD32" s="205"/>
      <c r="AE32" s="205"/>
      <c r="AF32" s="205"/>
      <c r="AG32" s="205"/>
      <c r="AH32" s="205"/>
      <c r="AI32" s="205"/>
      <c r="AJ32" s="205"/>
      <c r="AK32" s="205"/>
      <c r="AL32" s="205"/>
      <c r="AM32" s="205"/>
      <c r="AN32" s="237"/>
      <c r="AO32" s="237"/>
      <c r="AP32" s="205"/>
      <c r="AQ32" s="205"/>
      <c r="AR32" s="205"/>
      <c r="AS32" s="205"/>
      <c r="AT32" s="205"/>
      <c r="AU32" s="205"/>
      <c r="AV32" s="237"/>
      <c r="AW32" s="237"/>
      <c r="AX32" s="237"/>
      <c r="AY32" s="205"/>
      <c r="AZ32" s="205"/>
      <c r="BA32" s="205"/>
      <c r="BB32" s="205"/>
      <c r="BC32" s="205"/>
      <c r="BD32" s="205"/>
      <c r="BE32" s="205"/>
      <c r="BF32" s="205"/>
      <c r="BG32" s="205"/>
      <c r="BH32" s="205"/>
    </row>
    <row r="33" spans="1:60">
      <c r="C33" s="3" t="s">
        <v>640</v>
      </c>
      <c r="D33" s="3" t="s">
        <v>3375</v>
      </c>
      <c r="E33" s="205">
        <f>VLOOKUP($C$33,'4.4 CDP responses 2019 C.7-14'!A1:E411,5,FALSE)</f>
        <v>7955318</v>
      </c>
      <c r="F33" s="205">
        <f>VLOOKUP($C$33,'4.4 CDP responses 2019 C.7-14'!F1:J411,5,FALSE)</f>
        <v>10572485</v>
      </c>
      <c r="G33" s="205">
        <f>VLOOKUP($C$33,'4.4 CDP responses 2019 C.7-14'!K1:O411,5,FALSE)</f>
        <v>4666514</v>
      </c>
      <c r="H33" s="205">
        <f>VLOOKUP($C$33,'4.4 CDP responses 2019 C.7-14'!P1:T411,5,FALSE)</f>
        <v>1202315</v>
      </c>
      <c r="I33" s="205">
        <f>VLOOKUP($C$33,'4.4 CDP responses 2019 C.7-14'!U1:Y411,5,FALSE)</f>
        <v>917968</v>
      </c>
      <c r="J33" s="205">
        <f>VLOOKUP($C$33,'4.4 CDP responses 2019 C.7-14'!Z1:AD411,5,FALSE)</f>
        <v>488148</v>
      </c>
      <c r="K33" s="205">
        <f>'4.4 CDP responses 2019 C.7-14'!AG144+'4.4 CDP responses 2019 C.7-14'!AH144</f>
        <v>620067</v>
      </c>
      <c r="L33" s="205">
        <f>VLOOKUP($C$33,'4.4 CDP responses 2019 C.7-14'!AJ1:AN411,5,FALSE)</f>
        <v>690757</v>
      </c>
      <c r="M33" s="205">
        <f>VLOOKUP($C$33,'4.4 CDP responses 2019 C.7-14'!AO1:AS411,5,FALSE)</f>
        <v>223248</v>
      </c>
      <c r="N33" s="205">
        <f>VLOOKUP($C$33,'4.4 CDP responses 2019 C.7-14'!AT1:AX411,5,FALSE)</f>
        <v>155181</v>
      </c>
      <c r="O33" s="205">
        <f>VLOOKUP($C$33,'4.4 CDP responses 2019 C.7-14'!AY1:BC411,5,FALSE)</f>
        <v>278703.95</v>
      </c>
      <c r="P33" s="205">
        <f>VLOOKUP($C$33,'4.4 CDP responses 2019 C.7-14'!BD1:BH1063,5,FALSE)</f>
        <v>376847.16</v>
      </c>
      <c r="Q33" s="205">
        <f>VLOOKUP($C$33,'4.4 CDP responses 2019 C.7-14'!BI1:BM411,5,FALSE)</f>
        <v>602212</v>
      </c>
      <c r="R33" s="205">
        <f>VLOOKUP($C$33,'4.4 CDP responses 2019 C.7-14'!BN1:BR411,5,FALSE)</f>
        <v>91432</v>
      </c>
      <c r="S33" s="205">
        <f>VLOOKUP($C$33,'4.4 CDP responses 2019 C.7-14'!BS1:BW411,5,FALSE)</f>
        <v>239239</v>
      </c>
      <c r="T33" s="205">
        <f>VLOOKUP($C$33,'4.4 CDP responses 2019 C.7-14'!BX1:CB411,5,FALSE)</f>
        <v>277528.59000000003</v>
      </c>
      <c r="U33" s="205">
        <f>VLOOKUP($C$33,'4.4 CDP responses 2019 C.7-14'!CH1:CL411,5,FALSE)</f>
        <v>129558.91</v>
      </c>
      <c r="V33" s="205">
        <f>VLOOKUP($C$33,'4.4 CDP responses 2019 C.7-14'!CM1:CQ411,5,FALSE)</f>
        <v>166497.54</v>
      </c>
      <c r="W33" s="205">
        <f>VLOOKUP($C$33,'4.4 CDP responses 2019 C.7-14'!CR1:CV411,5,FALSE)</f>
        <v>37698</v>
      </c>
      <c r="X33" s="205">
        <f>VLOOKUP($C$33,'4.4 CDP responses 2019 C.7-14'!CW1:DA411,5,FALSE)</f>
        <v>43202</v>
      </c>
      <c r="Y33" s="205" t="s">
        <v>35</v>
      </c>
      <c r="Z33" s="420">
        <f>VLOOKUP($C$33,'4.4 CDP responses 2019 C.7-14'!DL1:DP411,5,FALSE)</f>
        <v>160937</v>
      </c>
      <c r="AA33" s="205">
        <f>VLOOKUP($C$33,'4.4 CDP responses 2019 C.7-14'!DQ1:DU411,5,FALSE)</f>
        <v>2555236</v>
      </c>
      <c r="AB33" s="205">
        <f>VLOOKUP($C$33,'4.4 CDP responses 2019 C.7-14'!DV1:DZ411,5,FALSE)</f>
        <v>26149300</v>
      </c>
      <c r="AC33" s="205">
        <f>VLOOKUP($C$33,'4.4 CDP responses 2019 C.7-14'!EA1:EE411,5,FALSE)</f>
        <v>1814626.28</v>
      </c>
      <c r="AD33" s="205">
        <f>'4.4 CDP responses 2019 C.7-14'!EH174</f>
        <v>510291</v>
      </c>
      <c r="AE33" s="205">
        <f>VLOOKUP($C$33,'4.4 CDP responses 2019 C.7-14'!EK1:EO411,5,FALSE)</f>
        <v>758898</v>
      </c>
      <c r="AF33" s="205">
        <f>VLOOKUP($C$33,'4.4 CDP responses 2019 C.7-14'!EP1:ET411,5,FALSE)</f>
        <v>1260555</v>
      </c>
      <c r="AG33" s="205">
        <f>VLOOKUP($C$33,'4.4 CDP responses 2019 C.7-14'!EU1:EY411,5,FALSE)</f>
        <v>782151</v>
      </c>
      <c r="AH33" s="205">
        <f>VLOOKUP($C$33,'4.4 CDP responses 2019 C.7-14'!EZ1:FD411,5,FALSE)</f>
        <v>1610469</v>
      </c>
      <c r="AI33" s="205">
        <f>VLOOKUP($C$33,'4.4 CDP responses 2019 C.7-14'!FE1:FI411,5,FALSE)</f>
        <v>2147100</v>
      </c>
      <c r="AJ33" s="205">
        <f>VLOOKUP($C$33,'4.4 CDP responses 2019 C.7-14'!FJ1:FN411,5,FALSE)</f>
        <v>3552577.36</v>
      </c>
      <c r="AK33" s="205">
        <f>VLOOKUP($C$33,'4.4 CDP responses 2019 C.7-14'!FO1:FS411,5,FALSE)</f>
        <v>6134530</v>
      </c>
      <c r="AL33" s="205">
        <f>VLOOKUP($C$33,'4.4 CDP responses 2019 C.7-14'!FT1:FX411,5,FALSE)</f>
        <v>22147136</v>
      </c>
      <c r="AM33" s="205">
        <f>'4.4 CDP responses 2019 C.7-14'!GA192+'4.4 CDP responses 2019 C.7-14'!GB192</f>
        <v>5622919</v>
      </c>
      <c r="AN33" s="205">
        <f>VLOOKUP($C$33,'4.4 CDP responses 2019 C.7-14'!GD1:GH411,5,FALSE)</f>
        <v>1495781.67</v>
      </c>
      <c r="AO33" s="205">
        <f>VLOOKUP($C$33,'4.4 CDP responses 2019 C.7-14'!GI1:GM411,5,FALSE)</f>
        <v>2496594</v>
      </c>
      <c r="AP33" s="205">
        <f>VLOOKUP($C$33,'4.4 CDP responses 2019 C.7-14'!GN1:GR411,5,FALSE)</f>
        <v>347387.5</v>
      </c>
      <c r="AQ33" s="205">
        <f>VLOOKUP($C$33,'4.4 CDP responses 2019 C.7-14'!GS1:GW411,5,FALSE)</f>
        <v>742787</v>
      </c>
      <c r="AR33" s="205">
        <f>VLOOKUP($C$33,'4.4 CDP responses 2019 C.7-14'!GX1:HB411,5,FALSE)</f>
        <v>816563.69</v>
      </c>
      <c r="AS33" s="205">
        <f>VLOOKUP($C$33,'4.4 CDP responses 2019 C.7-14'!HC1:HG411,5,FALSE)</f>
        <v>1671480</v>
      </c>
      <c r="AT33" s="205">
        <f>VLOOKUP($C$33,'4.4 CDP responses 2019 C.7-14'!HH1:HL411,5,FALSE)</f>
        <v>3800281</v>
      </c>
      <c r="AU33" s="205">
        <f>VLOOKUP($C$33,'4.4 CDP responses 2019 C.7-14'!HR1:HV411,5,FALSE)</f>
        <v>1974169</v>
      </c>
      <c r="AV33" s="205">
        <f>VLOOKUP($C$33,'4.4 CDP responses 2019 C.7-14'!HW1:IA411,5,FALSE)</f>
        <v>1081146</v>
      </c>
      <c r="AW33" s="205">
        <f>VLOOKUP($C$33,'4.4 CDP responses 2019 C.7-14'!IB1:IF411,5,FALSE)</f>
        <v>220486</v>
      </c>
      <c r="AX33" s="205">
        <f>VLOOKUP($C$33,'4.4 CDP responses 2019 C.7-14'!IG1:IK411,5,FALSE)</f>
        <v>0</v>
      </c>
      <c r="AY33" s="205">
        <f>VLOOKUP($C$33,'4.4 CDP responses 2019 C.7-14'!IL1:IP411,5,FALSE)</f>
        <v>889293.58</v>
      </c>
      <c r="AZ33" s="205">
        <f>VLOOKUP($C$33,'4.4 CDP responses 2019 C.7-14'!IQ1:IU411,5,FALSE)</f>
        <v>593967</v>
      </c>
      <c r="BA33" s="205">
        <f>VLOOKUP($C$33,'4.4 CDP responses 2019 C.7-14'!IV1:IZ411,5,FALSE)</f>
        <v>439222</v>
      </c>
      <c r="BB33" s="205">
        <f>'4.4 CDP responses 2019 C.7-14'!JD130+'4.4 CDP responses 2019 C.7-14'!JE130</f>
        <v>1945501</v>
      </c>
      <c r="BC33" s="205">
        <f>VLOOKUP($C$33,'4.4 CDP responses 2019 C.7-14'!JF1:JJ411,5,FALSE)</f>
        <v>325670</v>
      </c>
      <c r="BD33" s="205">
        <f>VLOOKUP($C$33,'4.4 CDP responses 2019 C.7-14'!JK1:JO411,5,FALSE)</f>
        <v>2513837</v>
      </c>
      <c r="BE33" s="205">
        <f>VLOOKUP($C$33,'4.4 CDP responses 2019 C.7-14'!JP1:JT411,5,FALSE)</f>
        <v>549195.31999999995</v>
      </c>
      <c r="BF33" s="205">
        <f>VLOOKUP($C$33,'4.4 CDP responses 2019 C.7-14'!JU1:JY411,5,FALSE)</f>
        <v>269229</v>
      </c>
      <c r="BG33" s="205">
        <f>VLOOKUP($C$33,'4.4 CDP responses 2019 C.7-14'!JZ1:KD411,5,FALSE)</f>
        <v>22761.71</v>
      </c>
      <c r="BH33" s="205">
        <f>VLOOKUP($C$33,'4.4 CDP responses 2019 C.7-14'!KE1:KI411,5,FALSE)</f>
        <v>167576.20000000001</v>
      </c>
    </row>
    <row r="34" spans="1:60">
      <c r="C34" s="246" t="s">
        <v>12625</v>
      </c>
      <c r="D34" s="246" t="s">
        <v>3375</v>
      </c>
      <c r="E34" s="244">
        <f>VLOOKUP($C$33,'4.4 CDP responses 2019 C.7-14'!A1:E411,4,FALSE)</f>
        <v>680015</v>
      </c>
      <c r="F34" s="244">
        <f>VLOOKUP($C$33,'4.4 CDP responses 2019 C.7-14'!F1:J411,4,FALSE)</f>
        <v>1711294</v>
      </c>
      <c r="G34" s="244">
        <f>VLOOKUP($C$33,'4.4 CDP responses 2019 C.7-14'!K1:O411,4,FALSE)</f>
        <v>3146099</v>
      </c>
      <c r="H34" s="244">
        <f>VLOOKUP($C$33,'4.4 CDP responses 2019 C.7-14'!P1:T411,4,FALSE)</f>
        <v>948824</v>
      </c>
      <c r="I34" s="244">
        <f>VLOOKUP($C$33,'4.4 CDP responses 2019 C.7-14'!U1:Y411,4,FALSE)</f>
        <v>571006</v>
      </c>
      <c r="J34" s="244">
        <f>VLOOKUP($C$33,'4.4 CDP responses 2019 C.7-14'!Z1:AD411,4,FALSE)</f>
        <v>377506</v>
      </c>
      <c r="K34" s="244">
        <f>'4.4 CDP responses 2019 C.7-14'!AH144</f>
        <v>561124</v>
      </c>
      <c r="L34" s="244">
        <f>VLOOKUP($C$33,'4.4 CDP responses 2019 C.7-14'!AJ1:AN411,4,FALSE)</f>
        <v>343759</v>
      </c>
      <c r="M34" s="244">
        <f>VLOOKUP($C$33,'4.4 CDP responses 2019 C.7-14'!AO1:AS411,4,FALSE)</f>
        <v>208422.56</v>
      </c>
      <c r="N34" s="244">
        <f>VLOOKUP($C$33,'4.4 CDP responses 2019 C.7-14'!AT1:AX411,4,FALSE)</f>
        <v>23574</v>
      </c>
      <c r="O34" s="244">
        <f>VLOOKUP($C$33,'4.4 CDP responses 2019 C.7-14'!AY1:BC411,4,FALSE)</f>
        <v>157522.01</v>
      </c>
      <c r="P34" s="244">
        <f>VLOOKUP($C$33,'4.4 CDP responses 2019 C.7-14'!BD1:BH1063,4,FALSE)</f>
        <v>294974.06</v>
      </c>
      <c r="Q34" s="244">
        <f>VLOOKUP($C$33,'4.4 CDP responses 2019 C.7-14'!BI1:BM411,4,FALSE)</f>
        <v>358472</v>
      </c>
      <c r="R34" s="244">
        <f>VLOOKUP($C$33,'4.4 CDP responses 2019 C.7-14'!BN1:BR411,4,FALSE)</f>
        <v>41082</v>
      </c>
      <c r="S34" s="244">
        <f>VLOOKUP($C$33,'4.4 CDP responses 2019 C.7-14'!BS1:BW411,4,FALSE)</f>
        <v>145733</v>
      </c>
      <c r="T34" s="244">
        <f>VLOOKUP($C$33,'4.4 CDP responses 2019 C.7-14'!BX1:CB411,4,FALSE)</f>
        <v>261445.59</v>
      </c>
      <c r="U34" s="244">
        <f>VLOOKUP($C$33,'4.4 CDP responses 2019 C.7-14'!CH1:CL411,4,FALSE)</f>
        <v>117768.1</v>
      </c>
      <c r="V34" s="244">
        <f>VLOOKUP($C$33,'4.4 CDP responses 2019 C.7-14'!CM1:CQ411,4,FALSE)</f>
        <v>142452.01</v>
      </c>
      <c r="W34" s="244">
        <f>W33</f>
        <v>37698</v>
      </c>
      <c r="X34" s="244">
        <f>VLOOKUP($C$33,'4.4 CDP responses 2019 C.7-14'!CW1:DA411,4,FALSE)</f>
        <v>12843</v>
      </c>
      <c r="Y34" s="244" t="s">
        <v>35</v>
      </c>
      <c r="Z34" s="421">
        <f>VLOOKUP($C$33,'4.4 CDP responses 2019 C.7-14'!DL1:DP411,4,FALSE)</f>
        <v>160194</v>
      </c>
      <c r="AA34" s="244">
        <f>VLOOKUP($C$33,'4.4 CDP responses 2019 C.7-14'!DQ1:DU411,4,FALSE)</f>
        <v>267062</v>
      </c>
      <c r="AB34" s="244">
        <f>VLOOKUP($C$33,'4.4 CDP responses 2019 C.7-14'!DV1:DZ411,4,FALSE)</f>
        <v>24819300</v>
      </c>
      <c r="AC34" s="244">
        <f>VLOOKUP($C$33,'4.4 CDP responses 2019 C.7-14'!EA1:EE411,4,FALSE)</f>
        <v>470173.32</v>
      </c>
      <c r="AD34" s="244">
        <v>0</v>
      </c>
      <c r="AE34" s="244">
        <f>VLOOKUP($C$33,'4.4 CDP responses 2019 C.7-14'!EK1:EO411,4,FALSE)</f>
        <v>482954</v>
      </c>
      <c r="AF34" s="244">
        <f>VLOOKUP($C$33,'4.4 CDP responses 2019 C.7-14'!EP1:ET411,4,FALSE)</f>
        <v>914988</v>
      </c>
      <c r="AG34" s="244">
        <f>VLOOKUP($C$33,'4.4 CDP responses 2019 C.7-14'!EU1:EY411,4,FALSE)</f>
        <v>525796</v>
      </c>
      <c r="AH34" s="244">
        <f>VLOOKUP($C$33,'4.4 CDP responses 2019 C.7-14'!EZ1:FD411,4,FALSE)</f>
        <v>1591623</v>
      </c>
      <c r="AI34" s="244">
        <f>VLOOKUP($C$33,'4.4 CDP responses 2019 C.7-14'!FE1:FI411,4,FALSE)</f>
        <v>2080200</v>
      </c>
      <c r="AJ34" s="244">
        <f>VLOOKUP($C$33,'4.4 CDP responses 2019 C.7-14'!FJ1:FN411,4,FALSE)</f>
        <v>3539162.12</v>
      </c>
      <c r="AK34" s="244">
        <f>VLOOKUP($C$33,'4.4 CDP responses 2019 C.7-14'!FO1:FS411,4,FALSE)</f>
        <v>6134530</v>
      </c>
      <c r="AL34" s="244">
        <f>VLOOKUP($C$33,'4.4 CDP responses 2019 C.7-14'!FT1:FX411,4,FALSE)</f>
        <v>2135236.2000000002</v>
      </c>
      <c r="AM34" s="244">
        <f>'4.4 CDP responses 2019 C.7-14'!GB192</f>
        <v>5577204</v>
      </c>
      <c r="AN34" s="244">
        <f>VLOOKUP($C$33,'4.4 CDP responses 2019 C.7-14'!GD1:GH411,4,FALSE)</f>
        <v>1227264.78</v>
      </c>
      <c r="AO34" s="244">
        <f>VLOOKUP($C$33,'4.4 CDP responses 2019 C.7-14'!GI1:GM411,4,FALSE)</f>
        <v>2076020</v>
      </c>
      <c r="AP34" s="244">
        <f>VLOOKUP($C$33,'4.4 CDP responses 2019 C.7-14'!GN1:GR411,4,FALSE)</f>
        <v>116084.65</v>
      </c>
      <c r="AQ34" s="244">
        <f>VLOOKUP($C$33,'4.4 CDP responses 2019 C.7-14'!GS1:GW411,4,FALSE)</f>
        <v>342787</v>
      </c>
      <c r="AR34" s="244">
        <f>VLOOKUP($C$33,'4.4 CDP responses 2019 C.7-14'!GX1:HB411,4,FALSE)</f>
        <v>812441.69</v>
      </c>
      <c r="AS34" s="244">
        <f>VLOOKUP($C$33,'4.4 CDP responses 2019 C.7-14'!HC1:HG411,4,FALSE)</f>
        <v>1670479</v>
      </c>
      <c r="AT34" s="244">
        <f>VLOOKUP($C$33,'4.4 CDP responses 2019 C.7-14'!HH1:HL411,4,FALSE)</f>
        <v>3140603</v>
      </c>
      <c r="AU34" s="244">
        <f>VLOOKUP($C$33,'4.4 CDP responses 2019 C.7-14'!HR1:HV411,4,FALSE)</f>
        <v>1970771</v>
      </c>
      <c r="AV34" s="244">
        <f>VLOOKUP($C$33,'4.4 CDP responses 2019 C.7-14'!HW1:IA411,4,FALSE)</f>
        <v>1080720</v>
      </c>
      <c r="AW34" s="244">
        <f>VLOOKUP($C$33,'4.4 CDP responses 2019 C.7-14'!IB1:IF411,4,FALSE)</f>
        <v>204497</v>
      </c>
      <c r="AX34" s="244"/>
      <c r="AY34" s="244">
        <f>VLOOKUP($C$33,'4.4 CDP responses 2019 C.7-14'!IL1:IP411,4,FALSE)</f>
        <v>889293.58</v>
      </c>
      <c r="AZ34" s="244">
        <f>VLOOKUP($C$33,'4.4 CDP responses 2019 C.7-14'!IQ1:IU411,4,FALSE)</f>
        <v>484847</v>
      </c>
      <c r="BA34" s="244">
        <f>VLOOKUP($C$33,'4.4 CDP responses 2019 C.7-14'!IV1:IZ411,4,FALSE)</f>
        <v>418808</v>
      </c>
      <c r="BB34" s="244">
        <f>+'4.4 CDP responses 2019 C.7-14'!JE130</f>
        <v>1911270</v>
      </c>
      <c r="BC34" s="244">
        <f>VLOOKUP($C$33,'4.4 CDP responses 2019 C.7-14'!JF1:JJ411,4,FALSE)</f>
        <v>315369</v>
      </c>
      <c r="BD34" s="244">
        <f>VLOOKUP($C$33,'4.4 CDP responses 2019 C.7-14'!JK1:JO411,4,FALSE)</f>
        <v>1404432.95</v>
      </c>
      <c r="BE34" s="244">
        <f>VLOOKUP($C$33,'4.4 CDP responses 2019 C.7-14'!JP1:JT411,4,FALSE)</f>
        <v>546815.54</v>
      </c>
      <c r="BF34" s="244">
        <f>VLOOKUP($C$33,'4.4 CDP responses 2019 C.7-14'!JU1:JY411,4,FALSE)</f>
        <v>251990</v>
      </c>
      <c r="BG34" s="244">
        <f>VLOOKUP($C$33,'4.4 CDP responses 2019 C.7-14'!JZ1:KD411,4,FALSE)</f>
        <v>17254.63</v>
      </c>
      <c r="BH34" s="244">
        <f>VLOOKUP($C$33,'4.4 CDP responses 2019 C.7-14'!KE1:KI411,4,FALSE)</f>
        <v>165824.88</v>
      </c>
    </row>
    <row r="35" spans="1:60">
      <c r="C35" s="180"/>
      <c r="D35" s="180"/>
      <c r="E35" s="17"/>
      <c r="F35" s="17"/>
      <c r="G35" s="110"/>
      <c r="H35" s="110"/>
      <c r="I35" s="110"/>
      <c r="J35" s="110"/>
      <c r="K35" s="110"/>
      <c r="L35" s="110"/>
      <c r="M35" s="110"/>
      <c r="N35" s="110"/>
      <c r="O35" s="110"/>
      <c r="P35" s="110"/>
      <c r="Q35" s="110"/>
      <c r="R35" s="110"/>
      <c r="S35" s="110"/>
      <c r="T35" s="110"/>
      <c r="U35" s="110"/>
      <c r="V35" s="110"/>
      <c r="W35" s="110"/>
      <c r="X35" s="110"/>
      <c r="Y35" s="110"/>
      <c r="Z35" s="422"/>
      <c r="AA35" s="17"/>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row>
    <row r="36" spans="1:60">
      <c r="C36" s="180" t="s">
        <v>12970</v>
      </c>
      <c r="D36" s="180"/>
      <c r="E36" s="43">
        <v>0</v>
      </c>
      <c r="F36" s="43">
        <v>0</v>
      </c>
      <c r="G36" s="43">
        <v>0</v>
      </c>
      <c r="H36" s="43">
        <v>0</v>
      </c>
      <c r="I36" s="43">
        <v>0</v>
      </c>
      <c r="J36" s="43">
        <v>0</v>
      </c>
      <c r="K36" s="43">
        <v>0</v>
      </c>
      <c r="L36" s="43">
        <v>0</v>
      </c>
      <c r="M36" s="43">
        <v>0</v>
      </c>
      <c r="N36" s="43">
        <v>0</v>
      </c>
      <c r="O36" s="43">
        <v>0</v>
      </c>
      <c r="P36" s="43">
        <v>0</v>
      </c>
      <c r="Q36" s="43">
        <v>0</v>
      </c>
      <c r="R36" s="43">
        <v>0</v>
      </c>
      <c r="S36" s="43">
        <v>0</v>
      </c>
      <c r="T36" s="43">
        <v>0</v>
      </c>
      <c r="U36" s="43">
        <v>0</v>
      </c>
      <c r="V36" s="43">
        <v>0</v>
      </c>
      <c r="W36" s="43" t="s">
        <v>35</v>
      </c>
      <c r="X36" s="43">
        <v>0</v>
      </c>
      <c r="Y36" s="43" t="s">
        <v>35</v>
      </c>
      <c r="Z36" s="425">
        <v>0</v>
      </c>
      <c r="AA36" s="206">
        <v>0</v>
      </c>
      <c r="AB36" s="43">
        <v>0</v>
      </c>
      <c r="AC36" s="43">
        <v>0</v>
      </c>
      <c r="AD36" s="43">
        <v>0</v>
      </c>
      <c r="AE36" s="43">
        <v>0.15</v>
      </c>
      <c r="AF36" s="43">
        <v>0</v>
      </c>
      <c r="AG36" s="43">
        <v>0.2</v>
      </c>
      <c r="AH36" s="43">
        <v>0</v>
      </c>
      <c r="AI36" s="43">
        <v>0</v>
      </c>
      <c r="AJ36" s="43">
        <v>0</v>
      </c>
      <c r="AK36" s="43" t="s">
        <v>35</v>
      </c>
      <c r="AL36" s="43" t="s">
        <v>35</v>
      </c>
      <c r="AM36" s="43">
        <v>0</v>
      </c>
      <c r="AN36" s="43">
        <v>0</v>
      </c>
      <c r="AO36" s="43">
        <v>0</v>
      </c>
      <c r="AP36" s="43">
        <v>0</v>
      </c>
      <c r="AQ36" s="43">
        <v>0</v>
      </c>
      <c r="AR36" s="43">
        <v>0.05</v>
      </c>
      <c r="AS36" s="43">
        <v>0.1</v>
      </c>
      <c r="AT36" s="43">
        <v>0</v>
      </c>
      <c r="AU36" s="43">
        <v>0.1</v>
      </c>
      <c r="AV36" s="43">
        <v>0</v>
      </c>
      <c r="AW36" s="43">
        <v>0</v>
      </c>
      <c r="AX36" s="43" t="s">
        <v>35</v>
      </c>
      <c r="AY36" s="43">
        <v>0</v>
      </c>
      <c r="AZ36" s="43">
        <v>0</v>
      </c>
      <c r="BA36" s="43">
        <v>0</v>
      </c>
      <c r="BB36" s="43">
        <v>0</v>
      </c>
      <c r="BC36" s="43">
        <v>0</v>
      </c>
      <c r="BD36" s="43">
        <v>0.15</v>
      </c>
      <c r="BE36" s="43">
        <v>0</v>
      </c>
      <c r="BF36" s="43">
        <v>0</v>
      </c>
      <c r="BG36" s="43">
        <v>0</v>
      </c>
      <c r="BH36" s="43">
        <v>0</v>
      </c>
    </row>
    <row r="37" spans="1:60">
      <c r="C37" s="180" t="s">
        <v>12971</v>
      </c>
      <c r="D37" s="180"/>
      <c r="E37" s="43">
        <v>0.05</v>
      </c>
      <c r="F37" s="43">
        <v>0.05</v>
      </c>
      <c r="G37" s="43">
        <v>0.05</v>
      </c>
      <c r="H37" s="43">
        <v>0.05</v>
      </c>
      <c r="I37" s="43">
        <v>0.05</v>
      </c>
      <c r="J37" s="43">
        <v>0.05</v>
      </c>
      <c r="K37" s="43">
        <v>0.05</v>
      </c>
      <c r="L37" s="43">
        <v>0.05</v>
      </c>
      <c r="M37" s="43">
        <v>0.05</v>
      </c>
      <c r="N37" s="43">
        <v>0.05</v>
      </c>
      <c r="O37" s="43">
        <v>0.05</v>
      </c>
      <c r="P37" s="43">
        <v>0.05</v>
      </c>
      <c r="Q37" s="43">
        <v>0.05</v>
      </c>
      <c r="R37" s="43">
        <v>0.05</v>
      </c>
      <c r="S37" s="43">
        <v>0.05</v>
      </c>
      <c r="T37" s="43">
        <v>0.05</v>
      </c>
      <c r="U37" s="43">
        <v>0.05</v>
      </c>
      <c r="V37" s="43">
        <v>0.05</v>
      </c>
      <c r="W37" s="43" t="s">
        <v>35</v>
      </c>
      <c r="X37" s="43">
        <v>0.05</v>
      </c>
      <c r="Y37" s="43" t="s">
        <v>35</v>
      </c>
      <c r="Z37" s="425">
        <v>0.05</v>
      </c>
      <c r="AA37" s="43">
        <v>0.05</v>
      </c>
      <c r="AB37" s="43">
        <v>0.05</v>
      </c>
      <c r="AC37" s="43">
        <v>0.05</v>
      </c>
      <c r="AD37" s="43">
        <v>0.05</v>
      </c>
      <c r="AE37" s="204">
        <v>0.2</v>
      </c>
      <c r="AF37" s="43">
        <v>0.05</v>
      </c>
      <c r="AG37" s="204">
        <v>0.25</v>
      </c>
      <c r="AH37" s="43">
        <v>0.05</v>
      </c>
      <c r="AI37" s="43">
        <v>0.05</v>
      </c>
      <c r="AJ37" s="43">
        <v>0.05</v>
      </c>
      <c r="AK37" s="43" t="s">
        <v>35</v>
      </c>
      <c r="AL37" s="43" t="s">
        <v>35</v>
      </c>
      <c r="AM37" s="43">
        <v>0.05</v>
      </c>
      <c r="AN37" s="43">
        <v>0.05</v>
      </c>
      <c r="AO37" s="43">
        <v>0.05</v>
      </c>
      <c r="AP37" s="43">
        <v>0.05</v>
      </c>
      <c r="AQ37" s="43">
        <v>0.05</v>
      </c>
      <c r="AR37" s="43">
        <v>0.1</v>
      </c>
      <c r="AS37" s="43">
        <v>0.15</v>
      </c>
      <c r="AT37" s="43">
        <v>0.05</v>
      </c>
      <c r="AU37" s="43">
        <v>0.15</v>
      </c>
      <c r="AV37" s="43">
        <v>0.05</v>
      </c>
      <c r="AW37" s="43">
        <v>0.05</v>
      </c>
      <c r="AX37" s="43" t="s">
        <v>35</v>
      </c>
      <c r="AY37" s="43">
        <v>0.05</v>
      </c>
      <c r="AZ37" s="43">
        <v>0.05</v>
      </c>
      <c r="BA37" s="43">
        <v>0.05</v>
      </c>
      <c r="BB37" s="43">
        <v>0.05</v>
      </c>
      <c r="BC37" s="43">
        <v>0.05</v>
      </c>
      <c r="BD37" s="43">
        <v>0.2</v>
      </c>
      <c r="BE37" s="43">
        <v>0.05</v>
      </c>
      <c r="BF37" s="43">
        <v>0.05</v>
      </c>
      <c r="BG37" s="43">
        <v>0.05</v>
      </c>
      <c r="BH37" s="43">
        <v>0.05</v>
      </c>
    </row>
    <row r="38" spans="1:60" ht="15" thickBot="1">
      <c r="C38" s="247" t="s">
        <v>12972</v>
      </c>
      <c r="D38" s="247"/>
      <c r="E38" s="236">
        <f t="shared" ref="E38:V38" si="9">AVERAGE(E36:E37)</f>
        <v>2.5000000000000001E-2</v>
      </c>
      <c r="F38" s="236">
        <f t="shared" si="9"/>
        <v>2.5000000000000001E-2</v>
      </c>
      <c r="G38" s="236">
        <f t="shared" si="9"/>
        <v>2.5000000000000001E-2</v>
      </c>
      <c r="H38" s="236">
        <f t="shared" si="9"/>
        <v>2.5000000000000001E-2</v>
      </c>
      <c r="I38" s="236">
        <f t="shared" si="9"/>
        <v>2.5000000000000001E-2</v>
      </c>
      <c r="J38" s="236">
        <f t="shared" si="9"/>
        <v>2.5000000000000001E-2</v>
      </c>
      <c r="K38" s="236">
        <f t="shared" si="9"/>
        <v>2.5000000000000001E-2</v>
      </c>
      <c r="L38" s="236">
        <f t="shared" si="9"/>
        <v>2.5000000000000001E-2</v>
      </c>
      <c r="M38" s="236">
        <f t="shared" si="9"/>
        <v>2.5000000000000001E-2</v>
      </c>
      <c r="N38" s="236">
        <f t="shared" si="9"/>
        <v>2.5000000000000001E-2</v>
      </c>
      <c r="O38" s="236">
        <f t="shared" si="9"/>
        <v>2.5000000000000001E-2</v>
      </c>
      <c r="P38" s="236">
        <f t="shared" si="9"/>
        <v>2.5000000000000001E-2</v>
      </c>
      <c r="Q38" s="236">
        <f t="shared" si="9"/>
        <v>2.5000000000000001E-2</v>
      </c>
      <c r="R38" s="236">
        <f t="shared" si="9"/>
        <v>2.5000000000000001E-2</v>
      </c>
      <c r="S38" s="236">
        <f t="shared" si="9"/>
        <v>2.5000000000000001E-2</v>
      </c>
      <c r="T38" s="236">
        <f t="shared" si="9"/>
        <v>2.5000000000000001E-2</v>
      </c>
      <c r="U38" s="236">
        <f t="shared" si="9"/>
        <v>2.5000000000000001E-2</v>
      </c>
      <c r="V38" s="236">
        <f t="shared" si="9"/>
        <v>2.5000000000000001E-2</v>
      </c>
      <c r="W38" s="236">
        <f>AVERAGE(E38:V38,X38,Z38)</f>
        <v>2.5000000000000005E-2</v>
      </c>
      <c r="X38" s="236">
        <f>AVERAGE(X36:X37)</f>
        <v>2.5000000000000001E-2</v>
      </c>
      <c r="Y38" s="236">
        <f>AVERAGE(E38:V38,X38,Z38)</f>
        <v>2.5000000000000005E-2</v>
      </c>
      <c r="Z38" s="426">
        <f t="shared" ref="Z38:AJ38" si="10">AVERAGE(Z36:Z37)</f>
        <v>2.5000000000000001E-2</v>
      </c>
      <c r="AA38" s="236">
        <f t="shared" si="10"/>
        <v>2.5000000000000001E-2</v>
      </c>
      <c r="AB38" s="236">
        <f t="shared" si="10"/>
        <v>2.5000000000000001E-2</v>
      </c>
      <c r="AC38" s="236">
        <f t="shared" si="10"/>
        <v>2.5000000000000001E-2</v>
      </c>
      <c r="AD38" s="236">
        <f t="shared" si="10"/>
        <v>2.5000000000000001E-2</v>
      </c>
      <c r="AE38" s="236">
        <f t="shared" si="10"/>
        <v>0.17499999999999999</v>
      </c>
      <c r="AF38" s="236">
        <f t="shared" si="10"/>
        <v>2.5000000000000001E-2</v>
      </c>
      <c r="AG38" s="236">
        <f t="shared" si="10"/>
        <v>0.22500000000000001</v>
      </c>
      <c r="AH38" s="236">
        <f t="shared" si="10"/>
        <v>2.5000000000000001E-2</v>
      </c>
      <c r="AI38" s="236">
        <f t="shared" si="10"/>
        <v>2.5000000000000001E-2</v>
      </c>
      <c r="AJ38" s="236">
        <f t="shared" si="10"/>
        <v>2.5000000000000001E-2</v>
      </c>
      <c r="AK38" s="236">
        <f>AVERAGE(AA38:AJ38,AM38:AW38,AY38:BH38)</f>
        <v>4.9193548387096747E-2</v>
      </c>
      <c r="AL38" s="236">
        <f>AVERAGE(AA38:AJ38,AM38:AW38,AY38:BH38)</f>
        <v>4.9193548387096747E-2</v>
      </c>
      <c r="AM38" s="236">
        <f t="shared" ref="AM38:AW38" si="11">AVERAGE(AM36:AM37)</f>
        <v>2.5000000000000001E-2</v>
      </c>
      <c r="AN38" s="236">
        <f t="shared" si="11"/>
        <v>2.5000000000000001E-2</v>
      </c>
      <c r="AO38" s="236">
        <f t="shared" si="11"/>
        <v>2.5000000000000001E-2</v>
      </c>
      <c r="AP38" s="236">
        <f t="shared" si="11"/>
        <v>2.5000000000000001E-2</v>
      </c>
      <c r="AQ38" s="236">
        <f t="shared" si="11"/>
        <v>2.5000000000000001E-2</v>
      </c>
      <c r="AR38" s="236">
        <f t="shared" si="11"/>
        <v>7.5000000000000011E-2</v>
      </c>
      <c r="AS38" s="236">
        <f t="shared" si="11"/>
        <v>0.125</v>
      </c>
      <c r="AT38" s="236">
        <f t="shared" si="11"/>
        <v>2.5000000000000001E-2</v>
      </c>
      <c r="AU38" s="236">
        <f t="shared" si="11"/>
        <v>0.125</v>
      </c>
      <c r="AV38" s="236">
        <f t="shared" si="11"/>
        <v>2.5000000000000001E-2</v>
      </c>
      <c r="AW38" s="236">
        <f t="shared" si="11"/>
        <v>2.5000000000000001E-2</v>
      </c>
      <c r="AX38" s="236">
        <f>AVERAGE(AA38:AJ38,AM38:AW38,AY38:BH38)</f>
        <v>4.9193548387096747E-2</v>
      </c>
      <c r="AY38" s="236">
        <f t="shared" ref="AY38:BH38" si="12">AVERAGE(AY36:AY37)</f>
        <v>2.5000000000000001E-2</v>
      </c>
      <c r="AZ38" s="236">
        <f t="shared" si="12"/>
        <v>2.5000000000000001E-2</v>
      </c>
      <c r="BA38" s="236">
        <f t="shared" si="12"/>
        <v>2.5000000000000001E-2</v>
      </c>
      <c r="BB38" s="236">
        <f t="shared" si="12"/>
        <v>2.5000000000000001E-2</v>
      </c>
      <c r="BC38" s="236">
        <f t="shared" si="12"/>
        <v>2.5000000000000001E-2</v>
      </c>
      <c r="BD38" s="236">
        <f t="shared" si="12"/>
        <v>0.17499999999999999</v>
      </c>
      <c r="BE38" s="236">
        <f t="shared" si="12"/>
        <v>2.5000000000000001E-2</v>
      </c>
      <c r="BF38" s="236">
        <f t="shared" si="12"/>
        <v>2.5000000000000001E-2</v>
      </c>
      <c r="BG38" s="236">
        <f t="shared" si="12"/>
        <v>2.5000000000000001E-2</v>
      </c>
      <c r="BH38" s="236">
        <f t="shared" si="12"/>
        <v>2.5000000000000001E-2</v>
      </c>
    </row>
    <row r="39" spans="1:60" s="108" customFormat="1">
      <c r="A39" s="372"/>
      <c r="C39" s="3"/>
      <c r="D39" s="3"/>
      <c r="E39" s="205"/>
      <c r="F39" s="205"/>
      <c r="G39" s="205"/>
      <c r="H39" s="205"/>
      <c r="I39" s="237"/>
      <c r="J39" s="205"/>
      <c r="K39" s="205"/>
      <c r="L39" s="205"/>
      <c r="M39" s="205"/>
      <c r="N39" s="205"/>
      <c r="O39" s="205"/>
      <c r="P39" s="205"/>
      <c r="Q39" s="205"/>
      <c r="R39" s="205"/>
      <c r="S39" s="205"/>
      <c r="T39" s="205"/>
      <c r="U39" s="205"/>
      <c r="V39" s="205"/>
      <c r="W39" s="205"/>
      <c r="X39" s="205"/>
      <c r="Y39" s="205"/>
      <c r="Z39" s="205"/>
      <c r="AA39" s="205"/>
      <c r="AB39" s="205"/>
      <c r="AC39" s="205"/>
      <c r="AD39" s="205"/>
      <c r="AE39" s="205"/>
      <c r="AF39" s="205"/>
      <c r="AG39" s="205"/>
      <c r="AH39" s="205"/>
      <c r="AI39" s="205"/>
      <c r="AJ39" s="205"/>
      <c r="AK39" s="205"/>
      <c r="AL39" s="205"/>
      <c r="AM39" s="205"/>
      <c r="AN39" s="237"/>
      <c r="AO39" s="237"/>
      <c r="AP39" s="205"/>
      <c r="AQ39" s="205"/>
      <c r="AR39" s="205"/>
      <c r="AS39" s="205"/>
      <c r="AT39" s="205"/>
      <c r="AU39" s="205"/>
      <c r="AV39" s="237"/>
      <c r="AW39" s="237"/>
      <c r="AX39" s="237"/>
      <c r="AY39" s="205"/>
      <c r="AZ39" s="205"/>
      <c r="BA39" s="205"/>
      <c r="BB39" s="205"/>
      <c r="BC39" s="205"/>
      <c r="BD39" s="205"/>
      <c r="BE39" s="205"/>
      <c r="BF39" s="205"/>
      <c r="BG39" s="205"/>
      <c r="BH39" s="205"/>
    </row>
    <row r="40" spans="1:60">
      <c r="C40" s="286"/>
      <c r="D40" s="383"/>
      <c r="E40" s="383"/>
      <c r="F40" s="41"/>
    </row>
    <row r="41" spans="1:60" ht="15" thickBot="1">
      <c r="E41" s="286"/>
      <c r="F41" s="407"/>
      <c r="G41" s="415" t="s">
        <v>12915</v>
      </c>
      <c r="H41" s="415" t="s">
        <v>12975</v>
      </c>
      <c r="I41" s="553"/>
    </row>
    <row r="42" spans="1:60" ht="29">
      <c r="E42" s="866" t="s">
        <v>20</v>
      </c>
      <c r="F42" s="553">
        <v>1</v>
      </c>
      <c r="G42" s="554" t="s">
        <v>4</v>
      </c>
      <c r="H42" s="559" t="s">
        <v>12974</v>
      </c>
      <c r="I42" s="4"/>
    </row>
    <row r="43" spans="1:60">
      <c r="E43" s="866"/>
      <c r="F43" s="555">
        <v>2</v>
      </c>
      <c r="G43" s="556" t="s">
        <v>5</v>
      </c>
      <c r="H43" s="560" t="s">
        <v>5907</v>
      </c>
      <c r="I43" s="4"/>
    </row>
    <row r="44" spans="1:60" ht="29">
      <c r="E44" s="866"/>
      <c r="F44" s="555">
        <v>3</v>
      </c>
      <c r="G44" s="556" t="s">
        <v>12695</v>
      </c>
      <c r="H44" s="560" t="s">
        <v>12976</v>
      </c>
      <c r="I44" s="4"/>
    </row>
    <row r="45" spans="1:60" ht="28.5" customHeight="1">
      <c r="E45" s="866"/>
      <c r="F45" s="555">
        <v>4</v>
      </c>
      <c r="G45" s="556" t="s">
        <v>6</v>
      </c>
      <c r="H45" s="560" t="s">
        <v>12974</v>
      </c>
      <c r="I45" s="4"/>
    </row>
    <row r="46" spans="1:60" ht="29">
      <c r="E46" s="866"/>
      <c r="F46" s="555">
        <v>5</v>
      </c>
      <c r="G46" s="556" t="s">
        <v>7</v>
      </c>
      <c r="H46" s="560" t="s">
        <v>12974</v>
      </c>
      <c r="I46" s="4"/>
    </row>
    <row r="47" spans="1:60" ht="29">
      <c r="E47" s="866"/>
      <c r="F47" s="555">
        <v>6</v>
      </c>
      <c r="G47" s="556" t="s">
        <v>8</v>
      </c>
      <c r="H47" s="560" t="s">
        <v>12974</v>
      </c>
      <c r="I47" s="4"/>
    </row>
    <row r="48" spans="1:60" ht="16" customHeight="1">
      <c r="E48" s="866"/>
      <c r="F48" s="555">
        <v>7</v>
      </c>
      <c r="G48" s="556" t="s">
        <v>9</v>
      </c>
      <c r="H48" s="560" t="s">
        <v>12706</v>
      </c>
      <c r="I48" s="4"/>
    </row>
    <row r="49" spans="3:9" ht="29">
      <c r="E49" s="866"/>
      <c r="F49" s="557">
        <v>8</v>
      </c>
      <c r="G49" s="558" t="s">
        <v>10</v>
      </c>
      <c r="H49" s="561" t="s">
        <v>12974</v>
      </c>
      <c r="I49" s="4"/>
    </row>
    <row r="50" spans="3:9" ht="31" customHeight="1">
      <c r="E50" s="866" t="s">
        <v>21</v>
      </c>
      <c r="F50" s="555">
        <v>9</v>
      </c>
      <c r="G50" s="554" t="s">
        <v>11</v>
      </c>
      <c r="H50" s="559" t="s">
        <v>1023</v>
      </c>
      <c r="I50" s="4"/>
    </row>
    <row r="51" spans="3:9">
      <c r="E51" s="866"/>
      <c r="F51" s="555">
        <v>10</v>
      </c>
      <c r="G51" s="556" t="s">
        <v>12</v>
      </c>
      <c r="H51" s="560" t="s">
        <v>1023</v>
      </c>
      <c r="I51" s="4"/>
    </row>
    <row r="52" spans="3:9">
      <c r="E52" s="866"/>
      <c r="F52" s="555">
        <v>11</v>
      </c>
      <c r="G52" s="556" t="s">
        <v>13</v>
      </c>
      <c r="H52" s="560" t="s">
        <v>1023</v>
      </c>
      <c r="I52" s="4"/>
    </row>
    <row r="53" spans="3:9" ht="29">
      <c r="E53" s="866"/>
      <c r="F53" s="555">
        <v>12</v>
      </c>
      <c r="G53" s="556" t="s">
        <v>14</v>
      </c>
      <c r="H53" s="560" t="s">
        <v>1023</v>
      </c>
      <c r="I53" s="4"/>
    </row>
    <row r="54" spans="3:9">
      <c r="E54" s="866"/>
      <c r="F54" s="555">
        <v>13</v>
      </c>
      <c r="G54" s="556" t="s">
        <v>15</v>
      </c>
      <c r="H54" s="560" t="s">
        <v>1023</v>
      </c>
      <c r="I54" s="4"/>
    </row>
    <row r="55" spans="3:9">
      <c r="E55" s="866"/>
      <c r="F55" s="555">
        <v>14</v>
      </c>
      <c r="G55" s="556" t="s">
        <v>16</v>
      </c>
      <c r="H55" s="560" t="s">
        <v>1023</v>
      </c>
      <c r="I55" s="4"/>
    </row>
    <row r="56" spans="3:9" ht="15" thickBot="1">
      <c r="E56" s="866"/>
      <c r="F56" s="408">
        <v>15</v>
      </c>
      <c r="G56" s="427" t="s">
        <v>17</v>
      </c>
      <c r="H56" s="413" t="s">
        <v>1023</v>
      </c>
      <c r="I56" s="4"/>
    </row>
    <row r="57" spans="3:9">
      <c r="C57" s="400"/>
      <c r="D57" s="286"/>
      <c r="E57" s="286"/>
      <c r="I57" s="45"/>
    </row>
  </sheetData>
  <mergeCells count="4">
    <mergeCell ref="E4:Z4"/>
    <mergeCell ref="AA4:BH4"/>
    <mergeCell ref="E42:E49"/>
    <mergeCell ref="E50:E56"/>
  </mergeCells>
  <pageMargins left="0.7" right="0.7" top="0.78740157499999996" bottom="0.78740157499999996" header="0.3" footer="0.3"/>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15</vt:i4>
      </vt:variant>
    </vt:vector>
  </HeadingPairs>
  <TitlesOfParts>
    <vt:vector size="15" baseType="lpstr">
      <vt:lpstr>Contents</vt:lpstr>
      <vt:lpstr>Remarks</vt:lpstr>
      <vt:lpstr>1.1 Harmomized CCF</vt:lpstr>
      <vt:lpstr>2.1 Activity exclusion</vt:lpstr>
      <vt:lpstr>2.2 Boundary incompleteness</vt:lpstr>
      <vt:lpstr>2.3 Reporting inconsistency</vt:lpstr>
      <vt:lpstr>2.4 Carbon intensities</vt:lpstr>
      <vt:lpstr>3.1 Emission data</vt:lpstr>
      <vt:lpstr>3.2 Emission predictors</vt:lpstr>
      <vt:lpstr>3.3 Minimum boundaries</vt:lpstr>
      <vt:lpstr>3.4 Company selection</vt:lpstr>
      <vt:lpstr>4.1 Corporate reports</vt:lpstr>
      <vt:lpstr>4.2 CDP responses 2019 C.0-5</vt:lpstr>
      <vt:lpstr>4.3 CDP responses 2019 C.6</vt:lpstr>
      <vt:lpstr>4.4 CDP responses 2019 C.7-14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Lena Klaaßen</dc:creator>
  <cp:lastModifiedBy>Lena Klaaßen</cp:lastModifiedBy>
  <dcterms:created xsi:type="dcterms:W3CDTF">2020-02-04T21:34:00Z</dcterms:created>
  <dcterms:modified xsi:type="dcterms:W3CDTF">2020-11-10T11:11:19Z</dcterms:modified>
</cp:coreProperties>
</file>